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customProperty1.bin" ContentType="application/vnd.openxmlformats-officedocument.spreadsheetml.customProperty"/>
  <Override PartName="/xl/customProperty2.bin" ContentType="application/vnd.openxmlformats-officedocument.spreadsheetml.customProperty"/>
  <Override PartName="/xl/drawings/drawing1.xml" ContentType="application/vnd.openxmlformats-officedocument.drawing+xml"/>
  <Override PartName="/xl/diagrams/data1.xml" ContentType="application/vnd.openxmlformats-officedocument.drawingml.diagramData+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Override PartName="/xl/diagrams/data2.xml" ContentType="application/vnd.openxmlformats-officedocument.drawingml.diagramData+xml"/>
  <Override PartName="/xl/diagrams/layout2.xml" ContentType="application/vnd.openxmlformats-officedocument.drawingml.diagramLayout+xml"/>
  <Override PartName="/xl/diagrams/quickStyle2.xml" ContentType="application/vnd.openxmlformats-officedocument.drawingml.diagramStyle+xml"/>
  <Override PartName="/xl/diagrams/colors2.xml" ContentType="application/vnd.openxmlformats-officedocument.drawingml.diagramColors+xml"/>
  <Override PartName="/xl/diagrams/drawing2.xml" ContentType="application/vnd.ms-office.drawingml.diagramDrawing+xml"/>
  <Override PartName="/xl/customProperty3.bin" ContentType="application/vnd.openxmlformats-officedocument.spreadsheetml.customProperty"/>
  <Override PartName="/xl/drawings/drawing2.xml" ContentType="application/vnd.openxmlformats-officedocument.drawing+xml"/>
  <Override PartName="/xl/customProperty4.bin" ContentType="application/vnd.openxmlformats-officedocument.spreadsheetml.customProperty"/>
  <Override PartName="/xl/drawings/drawing3.xml" ContentType="application/vnd.openxmlformats-officedocument.drawing+xml"/>
  <Override PartName="/xl/customProperty5.bin" ContentType="application/vnd.openxmlformats-officedocument.spreadsheetml.customProperty"/>
  <Override PartName="/xl/drawings/drawing4.xml" ContentType="application/vnd.openxmlformats-officedocument.drawing+xml"/>
  <Override PartName="/xl/customProperty6.bin" ContentType="application/vnd.openxmlformats-officedocument.spreadsheetml.customProperty"/>
  <Override PartName="/xl/drawings/drawing5.xml" ContentType="application/vnd.openxmlformats-officedocument.drawing+xml"/>
  <Override PartName="/xl/customProperty7.bin" ContentType="application/vnd.openxmlformats-officedocument.spreadsheetml.customProperty"/>
  <Override PartName="/xl/customProperty8.bin" ContentType="application/vnd.openxmlformats-officedocument.spreadsheetml.customProperty"/>
  <Override PartName="/xl/drawings/drawing6.xml" ContentType="application/vnd.openxmlformats-officedocument.drawing+xml"/>
  <Override PartName="/xl/customProperty9.bin" ContentType="application/vnd.openxmlformats-officedocument.spreadsheetml.customProperty"/>
  <Override PartName="/xl/drawings/drawing7.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customProperty10.bin" ContentType="application/vnd.openxmlformats-officedocument.spreadsheetml.customProperty"/>
  <Override PartName="/xl/drawings/drawing8.xml" ContentType="application/vnd.openxmlformats-officedocument.drawing+xml"/>
  <Override PartName="/xl/customProperty11.bin" ContentType="application/vnd.openxmlformats-officedocument.spreadsheetml.customProperty"/>
  <Override PartName="/xl/drawings/drawing9.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ustomProperty12.bin" ContentType="application/vnd.openxmlformats-officedocument.spreadsheetml.customProperty"/>
  <Override PartName="/xl/customProperty13.bin" ContentType="application/vnd.openxmlformats-officedocument.spreadsheetml.customProperty"/>
  <Override PartName="/xl/customProperty14.bin" ContentType="application/vnd.openxmlformats-officedocument.spreadsheetml.customProperty"/>
  <Override PartName="/xl/drawings/drawing10.xml" ContentType="application/vnd.openxmlformats-officedocument.drawing+xml"/>
  <Override PartName="/xl/customProperty15.bin" ContentType="application/vnd.openxmlformats-officedocument.spreadsheetml.customProperty"/>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tables/table1.xml" ContentType="application/vnd.openxmlformats-officedocument.spreadsheetml.table+xml"/>
  <Override PartName="/xl/drawings/drawing14.xml" ContentType="application/vnd.openxmlformats-officedocument.drawing+xml"/>
  <Override PartName="/xl/customProperty16.bin" ContentType="application/vnd.openxmlformats-officedocument.spreadsheetml.customProperty"/>
  <Override PartName="/xl/drawings/drawing15.xml" ContentType="application/vnd.openxmlformats-officedocument.drawing+xml"/>
  <Override PartName="/xl/customProperty17.bin" ContentType="application/vnd.openxmlformats-officedocument.spreadsheetml.customProperty"/>
  <Override PartName="/xl/drawings/drawing16.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026"/>
  <workbookPr codeName="ThisWorkbook"/>
  <mc:AlternateContent xmlns:mc="http://schemas.openxmlformats.org/markup-compatibility/2006">
    <mc:Choice Requires="x15">
      <x15ac:absPath xmlns:x15ac="http://schemas.microsoft.com/office/spreadsheetml/2010/11/ac" url="https://salix365-my.sharepoint.com/personal/seema_chandel_salixfinance_co_uk/Documents/Documents/1. A for the website/Phase 3b PSDS/Resources/"/>
    </mc:Choice>
  </mc:AlternateContent>
  <xr:revisionPtr revIDLastSave="0" documentId="8_{5422AFC5-67EE-4243-81C2-2DA08B77B414}" xr6:coauthVersionLast="47" xr6:coauthVersionMax="47" xr10:uidLastSave="{00000000-0000-0000-0000-000000000000}"/>
  <bookViews>
    <workbookView xWindow="-120" yWindow="-120" windowWidth="29040" windowHeight="15840" tabRatio="804" firstSheet="1" activeTab="1" xr2:uid="{00000000-000D-0000-FFFF-FFFF00000000}"/>
  </bookViews>
  <sheets>
    <sheet name="CRYSTAL_PERSIST" sheetId="4" state="veryHidden" r:id="rId1"/>
    <sheet name="Guidance" sheetId="72" r:id="rId2"/>
    <sheet name="Step 1 Introduction" sheetId="38" r:id="rId3"/>
    <sheet name="Step 2.1 Existing Heating" sheetId="66" r:id="rId4"/>
    <sheet name="Step 2.2 Project Design" sheetId="61" r:id="rId5"/>
    <sheet name="Step 3.1 Site Details" sheetId="44" r:id="rId6"/>
    <sheet name="Backing Sheet - Buildings" sheetId="69" state="hidden" r:id="rId7"/>
    <sheet name="Step 3.2 Heating System" sheetId="64" r:id="rId8"/>
    <sheet name="Step 4 Support Tool" sheetId="2" r:id="rId9"/>
    <sheet name="Step 5 Project Governance" sheetId="56" r:id="rId10"/>
    <sheet name="Step 6 Submit Application" sheetId="73" r:id="rId11"/>
    <sheet name="PETREAD" sheetId="70" state="hidden" r:id="rId12"/>
    <sheet name="Extra look-up" sheetId="11" state="hidden" r:id="rId13"/>
    <sheet name="Eligible Technologies" sheetId="51" r:id="rId14"/>
    <sheet name="Terms of Use" sheetId="28" r:id="rId15"/>
    <sheet name="QC Check" sheetId="76" state="hidden" r:id="rId16"/>
    <sheet name="Assessment Form" sheetId="75" state="hidden" r:id="rId17"/>
    <sheet name="CR Assessment" sheetId="77" state="hidden" r:id="rId18"/>
    <sheet name="Data Outputs" sheetId="74" state="hidden" r:id="rId19"/>
    <sheet name="Revision History" sheetId="7" r:id="rId20"/>
  </sheets>
  <definedNames>
    <definedName name="_xlnm._FilterDatabase" localSheetId="13" hidden="1">'Eligible Technologies'!$C$6:$G$80</definedName>
    <definedName name="_xlnm._FilterDatabase" localSheetId="11" hidden="1">PETREAD!$AS$12:$AV$112</definedName>
    <definedName name="BMS">'Eligible Technologies'!$D$20:$D$21</definedName>
    <definedName name="Buildings">OFFSET('Backing Sheet - Buildings'!A1,0,0,COUNTA('Backing Sheet - Buildings'!$E$2:$E$101),1)</definedName>
    <definedName name="Cooling">'Eligible Technologies'!$D$22:$D$26</definedName>
    <definedName name="DRange">'Backing Sheet - Buildings'!$E$2:INDEX('Backing Sheet - Buildings'!$E$2:$E$101,COUNTIF('Backing Sheet - Buildings'!$E$2:$E$101,"?*"))</definedName>
    <definedName name="DRangeSystems">'Backing Sheet - Buildings'!$M$2:INDEX('Backing Sheet - Buildings'!$M$2:$M$101,COUNTIF('Backing Sheet - Buildings'!$M$2:$M$101,"?*"))</definedName>
    <definedName name="EfW">'Eligible Technologies'!$D$27:$D$28</definedName>
    <definedName name="Energy_Types">'Step 4 Support Tool'!$AI$329:$AR$329</definedName>
    <definedName name="FRange">'Backing Sheet - Buildings'!$M$2:INDEX('Backing Sheet - Buildings'!$M$2:$M$101,COUNTIF('Backing Sheet - Buildings'!$M$2:$M$101,"?*"))</definedName>
    <definedName name="Heating">'Eligible Technologies'!$D$29:$D$35</definedName>
    <definedName name="Hot_water">'Eligible Technologies'!$D$36:$D$39</definedName>
    <definedName name="Industrial_Equipment">'Eligible Technologies'!$D$40:$D$43</definedName>
    <definedName name="Insulation_building_fabric">'Eligible Technologies'!$D$44:$D$52</definedName>
    <definedName name="Insulation_draught_proofing">'Eligible Technologies'!$D$53</definedName>
    <definedName name="Insulation_other">'Eligible Technologies'!$D$54:$D$58</definedName>
    <definedName name="Insulation_pipework">'Eligible Technologies'!$D$59:$D$60</definedName>
    <definedName name="LEDs">'Eligible Technologies'!$D$61:$D$62</definedName>
    <definedName name="Lighting_controls">'Eligible Technologies'!$D$63:$D$64</definedName>
    <definedName name="Motor_controls">'Eligible Technologies'!$D$65:$D$67</definedName>
    <definedName name="Motor_replacement">'Eligible Technologies'!$D$68</definedName>
    <definedName name="_xlnm.Print_Area" localSheetId="16">'Assessment Form'!$B$4:$H$232</definedName>
    <definedName name="_xlnm.Print_Area" localSheetId="17">'CR Assessment'!$B$4:$H$78</definedName>
    <definedName name="_xlnm.Print_Area" localSheetId="13">'Eligible Technologies'!$C$3:$G$80</definedName>
    <definedName name="_xlnm.Print_Area" localSheetId="1">Guidance!$A$1:$S$196</definedName>
    <definedName name="_xlnm.Print_Area" localSheetId="15">'QC Check'!$B$4:$H$53</definedName>
    <definedName name="_xlnm.Print_Area" localSheetId="19">'Revision History'!$C$1:$F$6</definedName>
    <definedName name="_xlnm.Print_Area" localSheetId="2">'Step 1 Introduction'!$C$2:$I$69</definedName>
    <definedName name="_xlnm.Print_Area" localSheetId="3">'Step 2.1 Existing Heating'!$C$2:$I$36</definedName>
    <definedName name="_xlnm.Print_Area" localSheetId="4">'Step 2.2 Project Design'!$C$2:$I$148</definedName>
    <definedName name="_xlnm.Print_Area" localSheetId="5">'Step 3.1 Site Details'!$A$2:$P$42</definedName>
    <definedName name="_xlnm.Print_Area" localSheetId="8">'Step 4 Support Tool'!$A$2:$W$326</definedName>
    <definedName name="_xlnm.Print_Area" localSheetId="9">'Step 5 Project Governance'!$C$2:$J$112</definedName>
    <definedName name="_xlnm.Print_Area" localSheetId="10">'Step 6 Submit Application'!$B$2:$M$50</definedName>
    <definedName name="_xlnm.Print_Area" localSheetId="14">'Terms of Use'!$C$1:$C$9</definedName>
    <definedName name="Project_type">'Extra look-up'!$A$3:$A$20</definedName>
    <definedName name="Renewables">'Eligible Technologies'!$D$69:$D$71</definedName>
    <definedName name="Salix_Decarbonisation_Fund">'Extra look-up'!$G$90:$G$95</definedName>
    <definedName name="Salix_Grant" localSheetId="1">'Extra look-up'!$G$55:$G$62</definedName>
    <definedName name="Salix_Grant">'Extra look-up'!$G$46:$G$53</definedName>
    <definedName name="Site_Names">'Backing Sheet - Buildings'!$R$2:INDEX('Backing Sheet - Buildings'!$R$2:$R$101,COUNTIF('Backing Sheet - Buildings'!$R$2:$R$101,"?*"))</definedName>
    <definedName name="Support_Tool_Building_List">'Backing Sheet - Buildings'!$Y$2:INDEX('Backing Sheet - Buildings'!$Y$2:$Y$101,COUNTIF('Backing Sheet - Buildings'!$Y$2:$Y$101,"?*"))</definedName>
    <definedName name="Time_switches">'Eligible Technologies'!$D$72</definedName>
    <definedName name="Transformers">'Eligible Technologies'!$D$73:$D$74</definedName>
    <definedName name="Ventilation">'Eligible Technologies'!$D$75:$D$80</definedName>
    <definedName name="Work_Types" localSheetId="13">'Eligible Technologies'!$D$7:$D$80</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G323" i="2" l="1"/>
  <c r="A13" i="70" l="1"/>
  <c r="I40" i="73"/>
  <c r="M5" i="69" l="1"/>
  <c r="M4" i="69"/>
  <c r="E57" i="69"/>
  <c r="L9" i="69"/>
  <c r="L10" i="69"/>
  <c r="L11" i="69"/>
  <c r="L12" i="69"/>
  <c r="L13" i="69"/>
  <c r="L14" i="69"/>
  <c r="L15" i="69"/>
  <c r="L16" i="69"/>
  <c r="L17" i="69"/>
  <c r="L18" i="69"/>
  <c r="L19" i="69"/>
  <c r="L20" i="69"/>
  <c r="L21" i="69"/>
  <c r="L22" i="69"/>
  <c r="L23" i="69"/>
  <c r="L24" i="69"/>
  <c r="L25" i="69"/>
  <c r="L26" i="69"/>
  <c r="L27" i="69"/>
  <c r="L28" i="69"/>
  <c r="L29" i="69"/>
  <c r="L30" i="69"/>
  <c r="L31" i="69"/>
  <c r="L32" i="69"/>
  <c r="L33" i="69"/>
  <c r="L34" i="69"/>
  <c r="L35" i="69"/>
  <c r="L36" i="69"/>
  <c r="L37" i="69"/>
  <c r="L38" i="69"/>
  <c r="L39" i="69"/>
  <c r="L40" i="69"/>
  <c r="L41" i="69"/>
  <c r="L42" i="69"/>
  <c r="L43" i="69"/>
  <c r="L44" i="69"/>
  <c r="L45" i="69"/>
  <c r="L46" i="69"/>
  <c r="L47" i="69"/>
  <c r="L48" i="69"/>
  <c r="L49" i="69"/>
  <c r="L50" i="69"/>
  <c r="L51" i="69"/>
  <c r="L52" i="69"/>
  <c r="L53" i="69"/>
  <c r="L54" i="69"/>
  <c r="L55" i="69"/>
  <c r="L56" i="69"/>
  <c r="L57" i="69"/>
  <c r="L58" i="69"/>
  <c r="L59" i="69"/>
  <c r="L60" i="69"/>
  <c r="L61" i="69"/>
  <c r="L62" i="69"/>
  <c r="L63" i="69"/>
  <c r="L64" i="69"/>
  <c r="L65" i="69"/>
  <c r="L66" i="69"/>
  <c r="L67" i="69"/>
  <c r="L68" i="69"/>
  <c r="L69" i="69"/>
  <c r="L70" i="69"/>
  <c r="L71" i="69"/>
  <c r="L72" i="69"/>
  <c r="L73" i="69"/>
  <c r="L74" i="69"/>
  <c r="L75" i="69"/>
  <c r="L76" i="69"/>
  <c r="L77" i="69"/>
  <c r="L78" i="69"/>
  <c r="L79" i="69"/>
  <c r="L80" i="69"/>
  <c r="L81" i="69"/>
  <c r="L82" i="69"/>
  <c r="L83" i="69"/>
  <c r="L84" i="69"/>
  <c r="L85" i="69"/>
  <c r="L86" i="69"/>
  <c r="L87" i="69"/>
  <c r="L88" i="69"/>
  <c r="L89" i="69"/>
  <c r="L90" i="69"/>
  <c r="L91" i="69"/>
  <c r="L92" i="69"/>
  <c r="L93" i="69"/>
  <c r="L94" i="69"/>
  <c r="L95" i="69"/>
  <c r="L96" i="69"/>
  <c r="L97" i="69"/>
  <c r="L98" i="69"/>
  <c r="L99" i="69"/>
  <c r="L100" i="69"/>
  <c r="L101" i="69"/>
  <c r="C17" i="69"/>
  <c r="C18" i="69"/>
  <c r="C19" i="69"/>
  <c r="C20" i="69"/>
  <c r="C21" i="69"/>
  <c r="C22" i="69"/>
  <c r="C23" i="69"/>
  <c r="C24" i="69"/>
  <c r="C25" i="69"/>
  <c r="C26" i="69"/>
  <c r="C27" i="69"/>
  <c r="C28" i="69"/>
  <c r="C29" i="69"/>
  <c r="C30" i="69"/>
  <c r="C31" i="69"/>
  <c r="C32" i="69"/>
  <c r="C33" i="69"/>
  <c r="C34" i="69"/>
  <c r="C35" i="69"/>
  <c r="C36" i="69"/>
  <c r="C37" i="69"/>
  <c r="C38" i="69"/>
  <c r="C39" i="69"/>
  <c r="C40" i="69"/>
  <c r="C41" i="69"/>
  <c r="C42" i="69"/>
  <c r="C43" i="69"/>
  <c r="C44" i="69"/>
  <c r="C45" i="69"/>
  <c r="C46" i="69"/>
  <c r="C47" i="69"/>
  <c r="C48" i="69"/>
  <c r="C49" i="69"/>
  <c r="C50" i="69"/>
  <c r="C51" i="69"/>
  <c r="C52" i="69"/>
  <c r="C53" i="69"/>
  <c r="C54" i="69"/>
  <c r="C55" i="69"/>
  <c r="C56" i="69"/>
  <c r="C57" i="69"/>
  <c r="C58" i="69"/>
  <c r="C59" i="69"/>
  <c r="C60" i="69"/>
  <c r="C61" i="69"/>
  <c r="C62" i="69"/>
  <c r="C63" i="69"/>
  <c r="C64" i="69"/>
  <c r="C65" i="69"/>
  <c r="C66" i="69"/>
  <c r="C67" i="69"/>
  <c r="C68" i="69"/>
  <c r="C69" i="69"/>
  <c r="C70" i="69"/>
  <c r="C71" i="69"/>
  <c r="C72" i="69"/>
  <c r="C73" i="69"/>
  <c r="C74" i="69"/>
  <c r="C75" i="69"/>
  <c r="C76" i="69"/>
  <c r="C77" i="69"/>
  <c r="C78" i="69"/>
  <c r="C79" i="69"/>
  <c r="C80" i="69"/>
  <c r="C81" i="69"/>
  <c r="C82" i="69"/>
  <c r="C83" i="69"/>
  <c r="C84" i="69"/>
  <c r="C85" i="69"/>
  <c r="C86" i="69"/>
  <c r="C87" i="69"/>
  <c r="C88" i="69"/>
  <c r="C89" i="69"/>
  <c r="C90" i="69"/>
  <c r="C91" i="69"/>
  <c r="C92" i="69"/>
  <c r="C93" i="69"/>
  <c r="C94" i="69"/>
  <c r="C95" i="69"/>
  <c r="C96" i="69"/>
  <c r="C97" i="69"/>
  <c r="C98" i="69"/>
  <c r="C99" i="69"/>
  <c r="C100" i="69"/>
  <c r="C101" i="69"/>
  <c r="C133" i="74"/>
  <c r="F133" i="74"/>
  <c r="C134" i="74"/>
  <c r="F134" i="74"/>
  <c r="C135" i="74"/>
  <c r="F135" i="74"/>
  <c r="C136" i="74"/>
  <c r="F136" i="74"/>
  <c r="C137" i="74"/>
  <c r="F137" i="74"/>
  <c r="C138" i="74"/>
  <c r="F138" i="74"/>
  <c r="C139" i="74"/>
  <c r="F139" i="74"/>
  <c r="C140" i="74"/>
  <c r="F140" i="74"/>
  <c r="C141" i="74"/>
  <c r="F141" i="74"/>
  <c r="C142" i="74"/>
  <c r="F142" i="74"/>
  <c r="C143" i="74"/>
  <c r="F143" i="74"/>
  <c r="C144" i="74"/>
  <c r="F144" i="74"/>
  <c r="C145" i="74"/>
  <c r="F145" i="74"/>
  <c r="C146" i="74"/>
  <c r="F146" i="74"/>
  <c r="C147" i="74"/>
  <c r="F147" i="74"/>
  <c r="C148" i="74"/>
  <c r="F148" i="74"/>
  <c r="C149" i="74"/>
  <c r="F149" i="74"/>
  <c r="C150" i="74"/>
  <c r="F150" i="74"/>
  <c r="C151" i="74"/>
  <c r="F151" i="74"/>
  <c r="C152" i="74"/>
  <c r="F152" i="74"/>
  <c r="C153" i="74"/>
  <c r="F153" i="74"/>
  <c r="C154" i="74"/>
  <c r="F154" i="74"/>
  <c r="C155" i="74"/>
  <c r="F155" i="74"/>
  <c r="C156" i="74"/>
  <c r="F156" i="74"/>
  <c r="C157" i="74"/>
  <c r="F157" i="74"/>
  <c r="C158" i="74"/>
  <c r="F158" i="74"/>
  <c r="C159" i="74"/>
  <c r="F159" i="74"/>
  <c r="C160" i="74"/>
  <c r="F160" i="74"/>
  <c r="C161" i="74"/>
  <c r="F161" i="74"/>
  <c r="C162" i="74"/>
  <c r="F162" i="74"/>
  <c r="C163" i="74"/>
  <c r="F163" i="74"/>
  <c r="C164" i="74"/>
  <c r="F164" i="74"/>
  <c r="C165" i="74"/>
  <c r="F165" i="74"/>
  <c r="C166" i="74"/>
  <c r="F166" i="74"/>
  <c r="C167" i="74"/>
  <c r="F167" i="74"/>
  <c r="C168" i="74"/>
  <c r="F168" i="74"/>
  <c r="C169" i="74"/>
  <c r="F169" i="74"/>
  <c r="C170" i="74"/>
  <c r="F170" i="74"/>
  <c r="C171" i="74"/>
  <c r="F171" i="74"/>
  <c r="C172" i="74"/>
  <c r="F172" i="74"/>
  <c r="C173" i="74"/>
  <c r="F173" i="74"/>
  <c r="C174" i="74"/>
  <c r="F174" i="74"/>
  <c r="C175" i="74"/>
  <c r="F175" i="74"/>
  <c r="C176" i="74"/>
  <c r="F176" i="74"/>
  <c r="C177" i="74"/>
  <c r="F177" i="74"/>
  <c r="C178" i="74"/>
  <c r="F178" i="74"/>
  <c r="C179" i="74"/>
  <c r="F179" i="74"/>
  <c r="C180" i="74"/>
  <c r="F180" i="74"/>
  <c r="C181" i="74"/>
  <c r="F181" i="74"/>
  <c r="C182" i="74"/>
  <c r="F182" i="74"/>
  <c r="C183" i="74"/>
  <c r="F183" i="74"/>
  <c r="C184" i="74"/>
  <c r="F184" i="74"/>
  <c r="C185" i="74"/>
  <c r="F185" i="74"/>
  <c r="C186" i="74"/>
  <c r="F186" i="74"/>
  <c r="C187" i="74"/>
  <c r="F187" i="74"/>
  <c r="C188" i="74"/>
  <c r="F188" i="74"/>
  <c r="C189" i="74"/>
  <c r="F189" i="74"/>
  <c r="C190" i="74"/>
  <c r="F190" i="74"/>
  <c r="C191" i="74"/>
  <c r="F191" i="74"/>
  <c r="C192" i="74"/>
  <c r="F192" i="74"/>
  <c r="C193" i="74"/>
  <c r="F193" i="74"/>
  <c r="C194" i="74"/>
  <c r="F194" i="74"/>
  <c r="C195" i="74"/>
  <c r="F195" i="74"/>
  <c r="C196" i="74"/>
  <c r="F196" i="74"/>
  <c r="C197" i="74"/>
  <c r="F197" i="74"/>
  <c r="C198" i="74"/>
  <c r="F198" i="74"/>
  <c r="C199" i="74"/>
  <c r="F199" i="74"/>
  <c r="C200" i="74"/>
  <c r="F200" i="74"/>
  <c r="C201" i="74"/>
  <c r="F201" i="74"/>
  <c r="C202" i="74"/>
  <c r="F202" i="74"/>
  <c r="C203" i="74"/>
  <c r="F203" i="74"/>
  <c r="C204" i="74"/>
  <c r="F204" i="74"/>
  <c r="C205" i="74"/>
  <c r="F205" i="74"/>
  <c r="C206" i="74"/>
  <c r="F206" i="74"/>
  <c r="C207" i="74"/>
  <c r="F207" i="74"/>
  <c r="C208" i="74"/>
  <c r="F208" i="74"/>
  <c r="C209" i="74"/>
  <c r="F209" i="74"/>
  <c r="C210" i="74"/>
  <c r="F210" i="74"/>
  <c r="C211" i="74"/>
  <c r="F211" i="74"/>
  <c r="C212" i="74"/>
  <c r="F212" i="74"/>
  <c r="C213" i="74"/>
  <c r="F213" i="74"/>
  <c r="C214" i="74"/>
  <c r="F214" i="74"/>
  <c r="C215" i="74"/>
  <c r="F215" i="74"/>
  <c r="C216" i="74"/>
  <c r="F216" i="74"/>
  <c r="C217" i="74"/>
  <c r="F217" i="74"/>
  <c r="B19" i="74"/>
  <c r="C19" i="74"/>
  <c r="D19" i="74"/>
  <c r="E19" i="74"/>
  <c r="F19" i="74"/>
  <c r="B20" i="74"/>
  <c r="C20" i="74"/>
  <c r="D20" i="74"/>
  <c r="F20" i="74" s="1"/>
  <c r="E20" i="74"/>
  <c r="B21" i="74"/>
  <c r="C21" i="74"/>
  <c r="D21" i="74"/>
  <c r="F21" i="74" s="1"/>
  <c r="E21" i="74"/>
  <c r="B22" i="74"/>
  <c r="C22" i="74"/>
  <c r="D22" i="74"/>
  <c r="E22" i="74"/>
  <c r="F22" i="74" s="1"/>
  <c r="B23" i="74"/>
  <c r="C23" i="74"/>
  <c r="D23" i="74"/>
  <c r="E23" i="74"/>
  <c r="F23" i="74" s="1"/>
  <c r="B24" i="74"/>
  <c r="B133" i="74" s="1"/>
  <c r="D133" i="74" s="1"/>
  <c r="C24" i="74"/>
  <c r="D24" i="74"/>
  <c r="E24" i="74"/>
  <c r="B25" i="74"/>
  <c r="B134" i="74" s="1"/>
  <c r="D134" i="74" s="1"/>
  <c r="C25" i="74"/>
  <c r="D25" i="74"/>
  <c r="E25" i="74"/>
  <c r="F25" i="74" s="1"/>
  <c r="B26" i="74"/>
  <c r="B135" i="74" s="1"/>
  <c r="D135" i="74" s="1"/>
  <c r="C26" i="74"/>
  <c r="D26" i="74"/>
  <c r="E26" i="74"/>
  <c r="F26" i="74"/>
  <c r="B27" i="74"/>
  <c r="B136" i="74" s="1"/>
  <c r="D136" i="74" s="1"/>
  <c r="E136" i="74" s="1"/>
  <c r="C27" i="74"/>
  <c r="D27" i="74"/>
  <c r="E27" i="74"/>
  <c r="F27" i="74" s="1"/>
  <c r="B28" i="74"/>
  <c r="B137" i="74" s="1"/>
  <c r="D137" i="74" s="1"/>
  <c r="E137" i="74" s="1"/>
  <c r="C28" i="74"/>
  <c r="D28" i="74"/>
  <c r="E28" i="74"/>
  <c r="B29" i="74"/>
  <c r="B138" i="74" s="1"/>
  <c r="D138" i="74" s="1"/>
  <c r="C29" i="74"/>
  <c r="D29" i="74"/>
  <c r="F29" i="74" s="1"/>
  <c r="E29" i="74"/>
  <c r="B30" i="74"/>
  <c r="B139" i="74" s="1"/>
  <c r="D139" i="74" s="1"/>
  <c r="C30" i="74"/>
  <c r="D30" i="74"/>
  <c r="E30" i="74"/>
  <c r="F30" i="74" s="1"/>
  <c r="B31" i="74"/>
  <c r="B140" i="74" s="1"/>
  <c r="D140" i="74" s="1"/>
  <c r="E140" i="74" s="1"/>
  <c r="C31" i="74"/>
  <c r="D31" i="74"/>
  <c r="E31" i="74"/>
  <c r="B32" i="74"/>
  <c r="B141" i="74" s="1"/>
  <c r="D141" i="74" s="1"/>
  <c r="C32" i="74"/>
  <c r="D32" i="74"/>
  <c r="E32" i="74"/>
  <c r="F32" i="74" s="1"/>
  <c r="B33" i="74"/>
  <c r="B142" i="74" s="1"/>
  <c r="D142" i="74" s="1"/>
  <c r="C33" i="74"/>
  <c r="D33" i="74"/>
  <c r="E33" i="74"/>
  <c r="F33" i="74"/>
  <c r="B34" i="74"/>
  <c r="B143" i="74" s="1"/>
  <c r="D143" i="74" s="1"/>
  <c r="C34" i="74"/>
  <c r="D34" i="74"/>
  <c r="E34" i="74"/>
  <c r="F34" i="74" s="1"/>
  <c r="B35" i="74"/>
  <c r="B144" i="74" s="1"/>
  <c r="D144" i="74" s="1"/>
  <c r="E144" i="74" s="1"/>
  <c r="C35" i="74"/>
  <c r="D35" i="74"/>
  <c r="F35" i="74" s="1"/>
  <c r="E35" i="74"/>
  <c r="B36" i="74"/>
  <c r="B145" i="74" s="1"/>
  <c r="D145" i="74" s="1"/>
  <c r="E145" i="74" s="1"/>
  <c r="C36" i="74"/>
  <c r="D36" i="74"/>
  <c r="E36" i="74"/>
  <c r="B37" i="74"/>
  <c r="B146" i="74" s="1"/>
  <c r="D146" i="74" s="1"/>
  <c r="C37" i="74"/>
  <c r="D37" i="74"/>
  <c r="E37" i="74"/>
  <c r="F37" i="74" s="1"/>
  <c r="B38" i="74"/>
  <c r="B147" i="74" s="1"/>
  <c r="D147" i="74" s="1"/>
  <c r="C38" i="74"/>
  <c r="D38" i="74"/>
  <c r="E38" i="74"/>
  <c r="F38" i="74" s="1"/>
  <c r="B39" i="74"/>
  <c r="B148" i="74" s="1"/>
  <c r="D148" i="74" s="1"/>
  <c r="E148" i="74" s="1"/>
  <c r="C39" i="74"/>
  <c r="D39" i="74"/>
  <c r="E39" i="74"/>
  <c r="F39" i="74" s="1"/>
  <c r="B40" i="74"/>
  <c r="B149" i="74" s="1"/>
  <c r="D149" i="74" s="1"/>
  <c r="C40" i="74"/>
  <c r="D40" i="74"/>
  <c r="E40" i="74"/>
  <c r="F40" i="74" s="1"/>
  <c r="B41" i="74"/>
  <c r="B150" i="74" s="1"/>
  <c r="D150" i="74" s="1"/>
  <c r="C41" i="74"/>
  <c r="D41" i="74"/>
  <c r="E41" i="74"/>
  <c r="F41" i="74"/>
  <c r="B42" i="74"/>
  <c r="B151" i="74" s="1"/>
  <c r="D151" i="74" s="1"/>
  <c r="C42" i="74"/>
  <c r="D42" i="74"/>
  <c r="E42" i="74"/>
  <c r="F42" i="74"/>
  <c r="B43" i="74"/>
  <c r="B152" i="74" s="1"/>
  <c r="D152" i="74" s="1"/>
  <c r="E152" i="74" s="1"/>
  <c r="C43" i="74"/>
  <c r="D43" i="74"/>
  <c r="E43" i="74"/>
  <c r="F43" i="74" s="1"/>
  <c r="B44" i="74"/>
  <c r="B153" i="74" s="1"/>
  <c r="D153" i="74" s="1"/>
  <c r="E153" i="74" s="1"/>
  <c r="C44" i="74"/>
  <c r="D44" i="74"/>
  <c r="F44" i="74" s="1"/>
  <c r="E44" i="74"/>
  <c r="B45" i="74"/>
  <c r="B154" i="74" s="1"/>
  <c r="D154" i="74" s="1"/>
  <c r="C45" i="74"/>
  <c r="D45" i="74"/>
  <c r="E45" i="74"/>
  <c r="B46" i="74"/>
  <c r="B155" i="74" s="1"/>
  <c r="D155" i="74" s="1"/>
  <c r="C46" i="74"/>
  <c r="D46" i="74"/>
  <c r="E46" i="74"/>
  <c r="B47" i="74"/>
  <c r="B156" i="74" s="1"/>
  <c r="D156" i="74" s="1"/>
  <c r="E156" i="74" s="1"/>
  <c r="C47" i="74"/>
  <c r="D47" i="74"/>
  <c r="E47" i="74"/>
  <c r="B48" i="74"/>
  <c r="B157" i="74" s="1"/>
  <c r="D157" i="74" s="1"/>
  <c r="C48" i="74"/>
  <c r="D48" i="74"/>
  <c r="E48" i="74"/>
  <c r="B49" i="74"/>
  <c r="B158" i="74" s="1"/>
  <c r="D158" i="74" s="1"/>
  <c r="C49" i="74"/>
  <c r="D49" i="74"/>
  <c r="E49" i="74"/>
  <c r="F49" i="74"/>
  <c r="B50" i="74"/>
  <c r="B159" i="74" s="1"/>
  <c r="D159" i="74" s="1"/>
  <c r="E159" i="74" s="1"/>
  <c r="C50" i="74"/>
  <c r="D50" i="74"/>
  <c r="E50" i="74"/>
  <c r="F50" i="74"/>
  <c r="B51" i="74"/>
  <c r="B160" i="74" s="1"/>
  <c r="D160" i="74" s="1"/>
  <c r="E160" i="74" s="1"/>
  <c r="C51" i="74"/>
  <c r="D51" i="74"/>
  <c r="F51" i="74" s="1"/>
  <c r="E51" i="74"/>
  <c r="B52" i="74"/>
  <c r="B161" i="74" s="1"/>
  <c r="D161" i="74" s="1"/>
  <c r="E161" i="74" s="1"/>
  <c r="C52" i="74"/>
  <c r="D52" i="74"/>
  <c r="F52" i="74" s="1"/>
  <c r="E52" i="74"/>
  <c r="B53" i="74"/>
  <c r="B162" i="74" s="1"/>
  <c r="D162" i="74" s="1"/>
  <c r="C53" i="74"/>
  <c r="D53" i="74"/>
  <c r="E53" i="74"/>
  <c r="F53" i="74" s="1"/>
  <c r="B54" i="74"/>
  <c r="B163" i="74" s="1"/>
  <c r="D163" i="74" s="1"/>
  <c r="C54" i="74"/>
  <c r="D54" i="74"/>
  <c r="E54" i="74"/>
  <c r="B55" i="74"/>
  <c r="B164" i="74" s="1"/>
  <c r="D164" i="74" s="1"/>
  <c r="E164" i="74" s="1"/>
  <c r="C55" i="74"/>
  <c r="D55" i="74"/>
  <c r="E55" i="74"/>
  <c r="F55" i="74" s="1"/>
  <c r="B56" i="74"/>
  <c r="B165" i="74" s="1"/>
  <c r="D165" i="74" s="1"/>
  <c r="C56" i="74"/>
  <c r="D56" i="74"/>
  <c r="E56" i="74"/>
  <c r="B57" i="74"/>
  <c r="B166" i="74" s="1"/>
  <c r="D166" i="74" s="1"/>
  <c r="C57" i="74"/>
  <c r="D57" i="74"/>
  <c r="E57" i="74"/>
  <c r="F57" i="74" s="1"/>
  <c r="B58" i="74"/>
  <c r="B167" i="74" s="1"/>
  <c r="D167" i="74" s="1"/>
  <c r="E167" i="74" s="1"/>
  <c r="C58" i="74"/>
  <c r="D58" i="74"/>
  <c r="E58" i="74"/>
  <c r="A115" i="74" s="1"/>
  <c r="C15" i="73" s="1"/>
  <c r="B59" i="74"/>
  <c r="B168" i="74" s="1"/>
  <c r="D168" i="74" s="1"/>
  <c r="E168" i="74" s="1"/>
  <c r="C59" i="74"/>
  <c r="D59" i="74"/>
  <c r="E59" i="74"/>
  <c r="F59" i="74"/>
  <c r="B60" i="74"/>
  <c r="B169" i="74" s="1"/>
  <c r="D169" i="74" s="1"/>
  <c r="E169" i="74" s="1"/>
  <c r="C60" i="74"/>
  <c r="D60" i="74"/>
  <c r="F60" i="74" s="1"/>
  <c r="E60" i="74"/>
  <c r="B61" i="74"/>
  <c r="B170" i="74" s="1"/>
  <c r="D170" i="74" s="1"/>
  <c r="C61" i="74"/>
  <c r="D61" i="74"/>
  <c r="E61" i="74"/>
  <c r="B62" i="74"/>
  <c r="B171" i="74" s="1"/>
  <c r="D171" i="74" s="1"/>
  <c r="C62" i="74"/>
  <c r="D62" i="74"/>
  <c r="E62" i="74"/>
  <c r="B63" i="74"/>
  <c r="B172" i="74" s="1"/>
  <c r="D172" i="74" s="1"/>
  <c r="E172" i="74" s="1"/>
  <c r="C63" i="74"/>
  <c r="D63" i="74"/>
  <c r="E63" i="74"/>
  <c r="F63" i="74" s="1"/>
  <c r="B64" i="74"/>
  <c r="B173" i="74" s="1"/>
  <c r="D173" i="74" s="1"/>
  <c r="C64" i="74"/>
  <c r="D64" i="74"/>
  <c r="E64" i="74"/>
  <c r="B65" i="74"/>
  <c r="B174" i="74" s="1"/>
  <c r="D174" i="74" s="1"/>
  <c r="C65" i="74"/>
  <c r="D65" i="74"/>
  <c r="E65" i="74"/>
  <c r="F65" i="74"/>
  <c r="B66" i="74"/>
  <c r="B175" i="74" s="1"/>
  <c r="D175" i="74" s="1"/>
  <c r="E175" i="74" s="1"/>
  <c r="C66" i="74"/>
  <c r="D66" i="74"/>
  <c r="E66" i="74"/>
  <c r="F66" i="74" s="1"/>
  <c r="B67" i="74"/>
  <c r="B176" i="74" s="1"/>
  <c r="D176" i="74" s="1"/>
  <c r="E176" i="74" s="1"/>
  <c r="C67" i="74"/>
  <c r="D67" i="74"/>
  <c r="E67" i="74"/>
  <c r="F67" i="74" s="1"/>
  <c r="B68" i="74"/>
  <c r="B177" i="74" s="1"/>
  <c r="D177" i="74" s="1"/>
  <c r="E177" i="74" s="1"/>
  <c r="C68" i="74"/>
  <c r="D68" i="74"/>
  <c r="F68" i="74" s="1"/>
  <c r="E68" i="74"/>
  <c r="B69" i="74"/>
  <c r="B178" i="74" s="1"/>
  <c r="D178" i="74" s="1"/>
  <c r="C69" i="74"/>
  <c r="D69" i="74"/>
  <c r="F69" i="74" s="1"/>
  <c r="E69" i="74"/>
  <c r="B70" i="74"/>
  <c r="B179" i="74" s="1"/>
  <c r="D179" i="74" s="1"/>
  <c r="C70" i="74"/>
  <c r="D70" i="74"/>
  <c r="E70" i="74"/>
  <c r="B71" i="74"/>
  <c r="B180" i="74" s="1"/>
  <c r="D180" i="74" s="1"/>
  <c r="E180" i="74" s="1"/>
  <c r="C71" i="74"/>
  <c r="D71" i="74"/>
  <c r="E71" i="74"/>
  <c r="B72" i="74"/>
  <c r="B181" i="74" s="1"/>
  <c r="D181" i="74" s="1"/>
  <c r="C72" i="74"/>
  <c r="D72" i="74"/>
  <c r="E72" i="74"/>
  <c r="B73" i="74"/>
  <c r="B182" i="74" s="1"/>
  <c r="D182" i="74" s="1"/>
  <c r="C73" i="74"/>
  <c r="D73" i="74"/>
  <c r="F73" i="74" s="1"/>
  <c r="E73" i="74"/>
  <c r="B74" i="74"/>
  <c r="B183" i="74" s="1"/>
  <c r="D183" i="74" s="1"/>
  <c r="E183" i="74" s="1"/>
  <c r="C74" i="74"/>
  <c r="D74" i="74"/>
  <c r="E74" i="74"/>
  <c r="F74" i="74" s="1"/>
  <c r="B75" i="74"/>
  <c r="B184" i="74" s="1"/>
  <c r="D184" i="74" s="1"/>
  <c r="E184" i="74" s="1"/>
  <c r="C75" i="74"/>
  <c r="D75" i="74"/>
  <c r="E75" i="74"/>
  <c r="F75" i="74" s="1"/>
  <c r="B76" i="74"/>
  <c r="B185" i="74" s="1"/>
  <c r="D185" i="74" s="1"/>
  <c r="E185" i="74" s="1"/>
  <c r="C76" i="74"/>
  <c r="D76" i="74"/>
  <c r="E76" i="74"/>
  <c r="B77" i="74"/>
  <c r="B186" i="74" s="1"/>
  <c r="D186" i="74" s="1"/>
  <c r="C77" i="74"/>
  <c r="D77" i="74"/>
  <c r="E77" i="74"/>
  <c r="B78" i="74"/>
  <c r="B187" i="74" s="1"/>
  <c r="D187" i="74" s="1"/>
  <c r="C78" i="74"/>
  <c r="D78" i="74"/>
  <c r="E78" i="74"/>
  <c r="F78" i="74" s="1"/>
  <c r="B79" i="74"/>
  <c r="B188" i="74" s="1"/>
  <c r="D188" i="74" s="1"/>
  <c r="E188" i="74" s="1"/>
  <c r="C79" i="74"/>
  <c r="D79" i="74"/>
  <c r="E79" i="74"/>
  <c r="B80" i="74"/>
  <c r="B189" i="74" s="1"/>
  <c r="D189" i="74" s="1"/>
  <c r="C80" i="74"/>
  <c r="D80" i="74"/>
  <c r="E80" i="74"/>
  <c r="F80" i="74" s="1"/>
  <c r="B81" i="74"/>
  <c r="B190" i="74" s="1"/>
  <c r="D190" i="74" s="1"/>
  <c r="C81" i="74"/>
  <c r="D81" i="74"/>
  <c r="F81" i="74" s="1"/>
  <c r="E81" i="74"/>
  <c r="B82" i="74"/>
  <c r="B191" i="74" s="1"/>
  <c r="D191" i="74" s="1"/>
  <c r="E191" i="74" s="1"/>
  <c r="C82" i="74"/>
  <c r="D82" i="74"/>
  <c r="E82" i="74"/>
  <c r="F82" i="74" s="1"/>
  <c r="B83" i="74"/>
  <c r="B192" i="74" s="1"/>
  <c r="D192" i="74" s="1"/>
  <c r="E192" i="74" s="1"/>
  <c r="C83" i="74"/>
  <c r="D83" i="74"/>
  <c r="E83" i="74"/>
  <c r="F83" i="74" s="1"/>
  <c r="B84" i="74"/>
  <c r="B193" i="74" s="1"/>
  <c r="D193" i="74" s="1"/>
  <c r="E193" i="74" s="1"/>
  <c r="C84" i="74"/>
  <c r="D84" i="74"/>
  <c r="E84" i="74"/>
  <c r="B85" i="74"/>
  <c r="B194" i="74" s="1"/>
  <c r="D194" i="74" s="1"/>
  <c r="C85" i="74"/>
  <c r="D85" i="74"/>
  <c r="E85" i="74"/>
  <c r="B86" i="74"/>
  <c r="B195" i="74" s="1"/>
  <c r="D195" i="74" s="1"/>
  <c r="C86" i="74"/>
  <c r="D86" i="74"/>
  <c r="E86" i="74"/>
  <c r="F86" i="74" s="1"/>
  <c r="B87" i="74"/>
  <c r="B196" i="74" s="1"/>
  <c r="D196" i="74" s="1"/>
  <c r="E196" i="74" s="1"/>
  <c r="C87" i="74"/>
  <c r="D87" i="74"/>
  <c r="E87" i="74"/>
  <c r="B88" i="74"/>
  <c r="B197" i="74" s="1"/>
  <c r="D197" i="74" s="1"/>
  <c r="C88" i="74"/>
  <c r="D88" i="74"/>
  <c r="E88" i="74"/>
  <c r="F88" i="74" s="1"/>
  <c r="B89" i="74"/>
  <c r="B198" i="74" s="1"/>
  <c r="D198" i="74" s="1"/>
  <c r="C89" i="74"/>
  <c r="D89" i="74"/>
  <c r="E89" i="74"/>
  <c r="F89" i="74"/>
  <c r="B90" i="74"/>
  <c r="B199" i="74" s="1"/>
  <c r="D199" i="74" s="1"/>
  <c r="E199" i="74" s="1"/>
  <c r="C90" i="74"/>
  <c r="D90" i="74"/>
  <c r="E90" i="74"/>
  <c r="F90" i="74" s="1"/>
  <c r="B91" i="74"/>
  <c r="B200" i="74" s="1"/>
  <c r="D200" i="74" s="1"/>
  <c r="E200" i="74" s="1"/>
  <c r="C91" i="74"/>
  <c r="D91" i="74"/>
  <c r="E91" i="74"/>
  <c r="F91" i="74" s="1"/>
  <c r="B92" i="74"/>
  <c r="B201" i="74" s="1"/>
  <c r="D201" i="74" s="1"/>
  <c r="E201" i="74" s="1"/>
  <c r="C92" i="74"/>
  <c r="D92" i="74"/>
  <c r="E92" i="74"/>
  <c r="B93" i="74"/>
  <c r="B202" i="74" s="1"/>
  <c r="D202" i="74" s="1"/>
  <c r="C93" i="74"/>
  <c r="D93" i="74"/>
  <c r="E93" i="74"/>
  <c r="B94" i="74"/>
  <c r="B203" i="74" s="1"/>
  <c r="D203" i="74" s="1"/>
  <c r="C94" i="74"/>
  <c r="D94" i="74"/>
  <c r="E94" i="74"/>
  <c r="F94" i="74" s="1"/>
  <c r="B95" i="74"/>
  <c r="B204" i="74" s="1"/>
  <c r="D204" i="74" s="1"/>
  <c r="E204" i="74" s="1"/>
  <c r="C95" i="74"/>
  <c r="D95" i="74"/>
  <c r="E95" i="74"/>
  <c r="B96" i="74"/>
  <c r="B205" i="74" s="1"/>
  <c r="D205" i="74" s="1"/>
  <c r="C96" i="74"/>
  <c r="D96" i="74"/>
  <c r="E96" i="74"/>
  <c r="F96" i="74" s="1"/>
  <c r="B97" i="74"/>
  <c r="B206" i="74" s="1"/>
  <c r="D206" i="74" s="1"/>
  <c r="C97" i="74"/>
  <c r="D97" i="74"/>
  <c r="E97" i="74"/>
  <c r="F97" i="74"/>
  <c r="B98" i="74"/>
  <c r="B207" i="74" s="1"/>
  <c r="D207" i="74" s="1"/>
  <c r="E207" i="74" s="1"/>
  <c r="C98" i="74"/>
  <c r="D98" i="74"/>
  <c r="E98" i="74"/>
  <c r="F98" i="74"/>
  <c r="B99" i="74"/>
  <c r="B208" i="74" s="1"/>
  <c r="D208" i="74" s="1"/>
  <c r="E208" i="74" s="1"/>
  <c r="C99" i="74"/>
  <c r="D99" i="74"/>
  <c r="E99" i="74"/>
  <c r="F99" i="74" s="1"/>
  <c r="B100" i="74"/>
  <c r="B209" i="74" s="1"/>
  <c r="D209" i="74" s="1"/>
  <c r="E209" i="74" s="1"/>
  <c r="C100" i="74"/>
  <c r="D100" i="74"/>
  <c r="F100" i="74" s="1"/>
  <c r="E100" i="74"/>
  <c r="B101" i="74"/>
  <c r="B210" i="74" s="1"/>
  <c r="D210" i="74" s="1"/>
  <c r="C101" i="74"/>
  <c r="D101" i="74"/>
  <c r="F101" i="74" s="1"/>
  <c r="E101" i="74"/>
  <c r="B102" i="74"/>
  <c r="B211" i="74" s="1"/>
  <c r="D211" i="74" s="1"/>
  <c r="C102" i="74"/>
  <c r="D102" i="74"/>
  <c r="E102" i="74"/>
  <c r="B103" i="74"/>
  <c r="B212" i="74" s="1"/>
  <c r="D212" i="74" s="1"/>
  <c r="E212" i="74" s="1"/>
  <c r="C103" i="74"/>
  <c r="D103" i="74"/>
  <c r="E103" i="74"/>
  <c r="B104" i="74"/>
  <c r="B213" i="74" s="1"/>
  <c r="D213" i="74" s="1"/>
  <c r="C104" i="74"/>
  <c r="D104" i="74"/>
  <c r="E104" i="74"/>
  <c r="B105" i="74"/>
  <c r="B214" i="74" s="1"/>
  <c r="D214" i="74" s="1"/>
  <c r="C105" i="74"/>
  <c r="D105" i="74"/>
  <c r="E105" i="74"/>
  <c r="F105" i="74"/>
  <c r="B106" i="74"/>
  <c r="B215" i="74" s="1"/>
  <c r="D215" i="74" s="1"/>
  <c r="E215" i="74" s="1"/>
  <c r="C106" i="74"/>
  <c r="D106" i="74"/>
  <c r="E106" i="74"/>
  <c r="F106" i="74"/>
  <c r="B107" i="74"/>
  <c r="B216" i="74" s="1"/>
  <c r="D216" i="74" s="1"/>
  <c r="E216" i="74" s="1"/>
  <c r="C107" i="74"/>
  <c r="D107" i="74"/>
  <c r="E107" i="74"/>
  <c r="F107" i="74"/>
  <c r="B108" i="74"/>
  <c r="B217" i="74" s="1"/>
  <c r="D217" i="74" s="1"/>
  <c r="E217" i="74" s="1"/>
  <c r="C108" i="74"/>
  <c r="D108" i="74"/>
  <c r="F108" i="74" s="1"/>
  <c r="E108" i="74"/>
  <c r="X16" i="2"/>
  <c r="F79" i="74" l="1"/>
  <c r="F77" i="74"/>
  <c r="F48" i="74"/>
  <c r="F46" i="74"/>
  <c r="F24" i="74"/>
  <c r="F95" i="74"/>
  <c r="F93" i="74"/>
  <c r="F84" i="74"/>
  <c r="F64" i="74"/>
  <c r="F62" i="74"/>
  <c r="F31" i="74"/>
  <c r="F104" i="74"/>
  <c r="F102" i="74"/>
  <c r="F71" i="74"/>
  <c r="F58" i="74"/>
  <c r="F47" i="74"/>
  <c r="F45" i="74"/>
  <c r="F36" i="74"/>
  <c r="F87" i="74"/>
  <c r="F85" i="74"/>
  <c r="F76" i="74"/>
  <c r="F56" i="74"/>
  <c r="F54" i="74"/>
  <c r="F103" i="74"/>
  <c r="F92" i="74"/>
  <c r="F72" i="74"/>
  <c r="F70" i="74"/>
  <c r="F61" i="74"/>
  <c r="F28" i="74"/>
  <c r="E151" i="74"/>
  <c r="E213" i="74"/>
  <c r="E198" i="74"/>
  <c r="E181" i="74"/>
  <c r="E187" i="74"/>
  <c r="E157" i="74"/>
  <c r="E155" i="74"/>
  <c r="E139" i="74"/>
  <c r="E211" i="74"/>
  <c r="E179" i="74"/>
  <c r="E206" i="74"/>
  <c r="E165" i="74"/>
  <c r="E150" i="74"/>
  <c r="E141" i="74"/>
  <c r="E189" i="74"/>
  <c r="E174" i="74"/>
  <c r="E214" i="74"/>
  <c r="E197" i="74"/>
  <c r="E182" i="74"/>
  <c r="E166" i="74"/>
  <c r="E190" i="74"/>
  <c r="E173" i="74"/>
  <c r="E205" i="74"/>
  <c r="E158" i="74"/>
  <c r="E149" i="74"/>
  <c r="E142" i="74"/>
  <c r="E135" i="74"/>
  <c r="E134" i="74"/>
  <c r="E133" i="74"/>
  <c r="E210" i="74"/>
  <c r="E178" i="74"/>
  <c r="E195" i="74"/>
  <c r="E163" i="74"/>
  <c r="E143" i="74"/>
  <c r="E186" i="74"/>
  <c r="E154" i="74"/>
  <c r="E138" i="74"/>
  <c r="E203" i="74"/>
  <c r="E171" i="74"/>
  <c r="E147" i="74"/>
  <c r="E194" i="74"/>
  <c r="E162" i="74"/>
  <c r="E202" i="74"/>
  <c r="E170" i="74"/>
  <c r="E146" i="74"/>
  <c r="T220" i="2"/>
  <c r="U7" i="2"/>
  <c r="Q115" i="70"/>
  <c r="Q116" i="70"/>
  <c r="Q117" i="70"/>
  <c r="Q118" i="70"/>
  <c r="Q119" i="70"/>
  <c r="Q120" i="70"/>
  <c r="Q121" i="70"/>
  <c r="Q122" i="70"/>
  <c r="Q123" i="70"/>
  <c r="Q124" i="70"/>
  <c r="Q125" i="70"/>
  <c r="Q126" i="70"/>
  <c r="Q127" i="70"/>
  <c r="Q128" i="70"/>
  <c r="Q129" i="70"/>
  <c r="Q130" i="70"/>
  <c r="Q131" i="70"/>
  <c r="Q132" i="70"/>
  <c r="Q133" i="70"/>
  <c r="Q134" i="70"/>
  <c r="Q135" i="70"/>
  <c r="Q136" i="70"/>
  <c r="Q137" i="70"/>
  <c r="Q138" i="70"/>
  <c r="Q139" i="70"/>
  <c r="Q140" i="70"/>
  <c r="Q141" i="70"/>
  <c r="Q142" i="70"/>
  <c r="Q143" i="70"/>
  <c r="Q144" i="70"/>
  <c r="Q145" i="70"/>
  <c r="Q146" i="70"/>
  <c r="Q147" i="70"/>
  <c r="Q148" i="70"/>
  <c r="Q149" i="70"/>
  <c r="Q150" i="70"/>
  <c r="Q151" i="70"/>
  <c r="Q152" i="70"/>
  <c r="Q153" i="70"/>
  <c r="Q154" i="70"/>
  <c r="Q155" i="70"/>
  <c r="Q156" i="70"/>
  <c r="Q157" i="70"/>
  <c r="Q158" i="70"/>
  <c r="Q159" i="70"/>
  <c r="Q160" i="70"/>
  <c r="Q161" i="70"/>
  <c r="Q162" i="70"/>
  <c r="Q163" i="70"/>
  <c r="Q164" i="70"/>
  <c r="Q165" i="70"/>
  <c r="Q166" i="70"/>
  <c r="Q167" i="70"/>
  <c r="Q168" i="70"/>
  <c r="Q169" i="70"/>
  <c r="Q170" i="70"/>
  <c r="Q171" i="70"/>
  <c r="Q172" i="70"/>
  <c r="Q173" i="70"/>
  <c r="Q174" i="70"/>
  <c r="Q175" i="70"/>
  <c r="Q176" i="70"/>
  <c r="Q177" i="70"/>
  <c r="Q178" i="70"/>
  <c r="Q179" i="70"/>
  <c r="Q180" i="70"/>
  <c r="Q181" i="70"/>
  <c r="Q182" i="70"/>
  <c r="Q183" i="70"/>
  <c r="Q184" i="70"/>
  <c r="Q185" i="70"/>
  <c r="Q186" i="70"/>
  <c r="Q187" i="70"/>
  <c r="Q188" i="70"/>
  <c r="Q189" i="70"/>
  <c r="Q190" i="70"/>
  <c r="Q191" i="70"/>
  <c r="Q192" i="70"/>
  <c r="Q193" i="70"/>
  <c r="Q194" i="70"/>
  <c r="Q195" i="70"/>
  <c r="Q196" i="70"/>
  <c r="Q197" i="70"/>
  <c r="Q198" i="70"/>
  <c r="Q199" i="70"/>
  <c r="Q200" i="70"/>
  <c r="Q201" i="70"/>
  <c r="Q202" i="70"/>
  <c r="Q203" i="70"/>
  <c r="Q204" i="70"/>
  <c r="Q205" i="70"/>
  <c r="Q206" i="70"/>
  <c r="Q207" i="70"/>
  <c r="Q208" i="70"/>
  <c r="Q209" i="70"/>
  <c r="Q210" i="70"/>
  <c r="Q211" i="70"/>
  <c r="Q212" i="70"/>
  <c r="Q213" i="70"/>
  <c r="Q214" i="70"/>
  <c r="Q215" i="70"/>
  <c r="Q216" i="70"/>
  <c r="Q217" i="70"/>
  <c r="Q218" i="70"/>
  <c r="Q219" i="70"/>
  <c r="Q220" i="70"/>
  <c r="Q221" i="70"/>
  <c r="Q222" i="70"/>
  <c r="Q223" i="70"/>
  <c r="Q224" i="70"/>
  <c r="Q225" i="70"/>
  <c r="Q226" i="70"/>
  <c r="Q227" i="70"/>
  <c r="Q228" i="70"/>
  <c r="Q229" i="70"/>
  <c r="Q230" i="70"/>
  <c r="Q231" i="70"/>
  <c r="Q232" i="70"/>
  <c r="Q233" i="70"/>
  <c r="Q234" i="70"/>
  <c r="Q235" i="70"/>
  <c r="Q236" i="70"/>
  <c r="Q237" i="70"/>
  <c r="Q238" i="70"/>
  <c r="Q239" i="70"/>
  <c r="Q240" i="70"/>
  <c r="Q241" i="70"/>
  <c r="Q242" i="70"/>
  <c r="Q243" i="70"/>
  <c r="Q244" i="70"/>
  <c r="Q245" i="70"/>
  <c r="Q246" i="70"/>
  <c r="Q247" i="70"/>
  <c r="Q248" i="70"/>
  <c r="Q249" i="70"/>
  <c r="Q250" i="70"/>
  <c r="Q251" i="70"/>
  <c r="Q252" i="70"/>
  <c r="Q253" i="70"/>
  <c r="Q254" i="70"/>
  <c r="Q255" i="70"/>
  <c r="Q256" i="70"/>
  <c r="Q257" i="70"/>
  <c r="Q258" i="70"/>
  <c r="Q259" i="70"/>
  <c r="Q260" i="70"/>
  <c r="Q261" i="70"/>
  <c r="Q262" i="70"/>
  <c r="O118" i="70"/>
  <c r="G115" i="70"/>
  <c r="I115" i="70" s="1"/>
  <c r="G116" i="70"/>
  <c r="G117" i="70"/>
  <c r="G118" i="70"/>
  <c r="G119" i="70"/>
  <c r="G120" i="70"/>
  <c r="G121" i="70"/>
  <c r="G122" i="70"/>
  <c r="I122" i="70" s="1"/>
  <c r="G123" i="70"/>
  <c r="G124" i="70"/>
  <c r="G125" i="70"/>
  <c r="G126" i="70"/>
  <c r="G127" i="70"/>
  <c r="G128" i="70"/>
  <c r="G129" i="70"/>
  <c r="I129" i="70" s="1"/>
  <c r="G130" i="70"/>
  <c r="I130" i="70" s="1"/>
  <c r="G131" i="70"/>
  <c r="I131" i="70" s="1"/>
  <c r="G132" i="70"/>
  <c r="G133" i="70"/>
  <c r="I133" i="70" s="1"/>
  <c r="G134" i="70"/>
  <c r="G135" i="70"/>
  <c r="G136" i="70"/>
  <c r="G137" i="70"/>
  <c r="I137" i="70" s="1"/>
  <c r="G138" i="70"/>
  <c r="I138" i="70" s="1"/>
  <c r="G139" i="70"/>
  <c r="I139" i="70" s="1"/>
  <c r="G140" i="70"/>
  <c r="G141" i="70"/>
  <c r="I141" i="70" s="1"/>
  <c r="G142" i="70"/>
  <c r="G143" i="70"/>
  <c r="G144" i="70"/>
  <c r="G145" i="70"/>
  <c r="I145" i="70" s="1"/>
  <c r="G146" i="70"/>
  <c r="I146" i="70" s="1"/>
  <c r="G147" i="70"/>
  <c r="I147" i="70" s="1"/>
  <c r="G148" i="70"/>
  <c r="G149" i="70"/>
  <c r="I149" i="70" s="1"/>
  <c r="G150" i="70"/>
  <c r="G151" i="70"/>
  <c r="G152" i="70"/>
  <c r="G153" i="70"/>
  <c r="I153" i="70" s="1"/>
  <c r="G154" i="70"/>
  <c r="I154" i="70" s="1"/>
  <c r="G155" i="70"/>
  <c r="I155" i="70" s="1"/>
  <c r="G156" i="70"/>
  <c r="G157" i="70"/>
  <c r="I157" i="70" s="1"/>
  <c r="G158" i="70"/>
  <c r="G159" i="70"/>
  <c r="G160" i="70"/>
  <c r="G161" i="70"/>
  <c r="I161" i="70" s="1"/>
  <c r="G162" i="70"/>
  <c r="I162" i="70" s="1"/>
  <c r="G163" i="70"/>
  <c r="I163" i="70" s="1"/>
  <c r="G164" i="70"/>
  <c r="G165" i="70"/>
  <c r="G166" i="70"/>
  <c r="G167" i="70"/>
  <c r="G168" i="70"/>
  <c r="G169" i="70"/>
  <c r="I169" i="70" s="1"/>
  <c r="G170" i="70"/>
  <c r="I170" i="70" s="1"/>
  <c r="G171" i="70"/>
  <c r="I171" i="70" s="1"/>
  <c r="G172" i="70"/>
  <c r="G173" i="70"/>
  <c r="I173" i="70" s="1"/>
  <c r="G174" i="70"/>
  <c r="G175" i="70"/>
  <c r="G176" i="70"/>
  <c r="G177" i="70"/>
  <c r="I177" i="70" s="1"/>
  <c r="G178" i="70"/>
  <c r="I178" i="70" s="1"/>
  <c r="G179" i="70"/>
  <c r="I179" i="70" s="1"/>
  <c r="G180" i="70"/>
  <c r="G181" i="70"/>
  <c r="I181" i="70" s="1"/>
  <c r="G182" i="70"/>
  <c r="G183" i="70"/>
  <c r="G184" i="70"/>
  <c r="G185" i="70"/>
  <c r="I185" i="70" s="1"/>
  <c r="G186" i="70"/>
  <c r="I186" i="70" s="1"/>
  <c r="G187" i="70"/>
  <c r="G188" i="70"/>
  <c r="G189" i="70"/>
  <c r="G190" i="70"/>
  <c r="G191" i="70"/>
  <c r="G192" i="70"/>
  <c r="G193" i="70"/>
  <c r="G194" i="70"/>
  <c r="I194" i="70" s="1"/>
  <c r="G195" i="70"/>
  <c r="I195" i="70" s="1"/>
  <c r="G196" i="70"/>
  <c r="G197" i="70"/>
  <c r="I197" i="70" s="1"/>
  <c r="G198" i="70"/>
  <c r="G199" i="70"/>
  <c r="G200" i="70"/>
  <c r="G201" i="70"/>
  <c r="I201" i="70" s="1"/>
  <c r="G202" i="70"/>
  <c r="I202" i="70" s="1"/>
  <c r="G203" i="70"/>
  <c r="I203" i="70" s="1"/>
  <c r="G204" i="70"/>
  <c r="G205" i="70"/>
  <c r="I205" i="70" s="1"/>
  <c r="G206" i="70"/>
  <c r="G207" i="70"/>
  <c r="G208" i="70"/>
  <c r="G209" i="70"/>
  <c r="I209" i="70" s="1"/>
  <c r="G210" i="70"/>
  <c r="I210" i="70" s="1"/>
  <c r="G211" i="70"/>
  <c r="I211" i="70" s="1"/>
  <c r="G212" i="70"/>
  <c r="G213" i="70"/>
  <c r="G214" i="70"/>
  <c r="G215" i="70"/>
  <c r="G216" i="70"/>
  <c r="G217" i="70"/>
  <c r="I217" i="70" s="1"/>
  <c r="G218" i="70"/>
  <c r="I218" i="70" s="1"/>
  <c r="G219" i="70"/>
  <c r="I219" i="70" s="1"/>
  <c r="G220" i="70"/>
  <c r="G221" i="70"/>
  <c r="I221" i="70" s="1"/>
  <c r="G222" i="70"/>
  <c r="G223" i="70"/>
  <c r="G224" i="70"/>
  <c r="G225" i="70"/>
  <c r="G226" i="70"/>
  <c r="I226" i="70" s="1"/>
  <c r="G227" i="70"/>
  <c r="I227" i="70" s="1"/>
  <c r="G228" i="70"/>
  <c r="G229" i="70"/>
  <c r="I229" i="70" s="1"/>
  <c r="G230" i="70"/>
  <c r="G231" i="70"/>
  <c r="G232" i="70"/>
  <c r="G233" i="70"/>
  <c r="I233" i="70" s="1"/>
  <c r="G234" i="70"/>
  <c r="I234" i="70" s="1"/>
  <c r="G235" i="70"/>
  <c r="I235" i="70" s="1"/>
  <c r="G236" i="70"/>
  <c r="G237" i="70"/>
  <c r="G238" i="70"/>
  <c r="G239" i="70"/>
  <c r="G240" i="70"/>
  <c r="G241" i="70"/>
  <c r="I241" i="70" s="1"/>
  <c r="G242" i="70"/>
  <c r="I242" i="70" s="1"/>
  <c r="G243" i="70"/>
  <c r="I243" i="70" s="1"/>
  <c r="G244" i="70"/>
  <c r="G245" i="70"/>
  <c r="I245" i="70" s="1"/>
  <c r="G246" i="70"/>
  <c r="G247" i="70"/>
  <c r="G248" i="70"/>
  <c r="G249" i="70"/>
  <c r="I249" i="70" s="1"/>
  <c r="G250" i="70"/>
  <c r="I250" i="70" s="1"/>
  <c r="G251" i="70"/>
  <c r="G252" i="70"/>
  <c r="G253" i="70"/>
  <c r="I253" i="70" s="1"/>
  <c r="G254" i="70"/>
  <c r="G255" i="70"/>
  <c r="G256" i="70"/>
  <c r="G257" i="70"/>
  <c r="I257" i="70" s="1"/>
  <c r="G258" i="70"/>
  <c r="I258" i="70" s="1"/>
  <c r="G259" i="70"/>
  <c r="I259" i="70" s="1"/>
  <c r="G260" i="70"/>
  <c r="G261" i="70"/>
  <c r="G262" i="70"/>
  <c r="F115" i="70"/>
  <c r="F116" i="70"/>
  <c r="F117" i="70"/>
  <c r="F118" i="70"/>
  <c r="F119" i="70"/>
  <c r="F120" i="70"/>
  <c r="F121" i="70"/>
  <c r="F122" i="70"/>
  <c r="F123" i="70"/>
  <c r="F124" i="70"/>
  <c r="F125" i="70"/>
  <c r="F126" i="70"/>
  <c r="F127" i="70"/>
  <c r="F128" i="70"/>
  <c r="F129" i="70"/>
  <c r="F130" i="70"/>
  <c r="F131" i="70"/>
  <c r="F132" i="70"/>
  <c r="F133" i="70"/>
  <c r="F134" i="70"/>
  <c r="F135" i="70"/>
  <c r="F136" i="70"/>
  <c r="F137" i="70"/>
  <c r="F138" i="70"/>
  <c r="F139" i="70"/>
  <c r="F140" i="70"/>
  <c r="F141" i="70"/>
  <c r="F142" i="70"/>
  <c r="F143" i="70"/>
  <c r="F144" i="70"/>
  <c r="F145" i="70"/>
  <c r="F146" i="70"/>
  <c r="F147" i="70"/>
  <c r="F148" i="70"/>
  <c r="F149" i="70"/>
  <c r="F150" i="70"/>
  <c r="F151" i="70"/>
  <c r="F152" i="70"/>
  <c r="F153" i="70"/>
  <c r="F154" i="70"/>
  <c r="F155" i="70"/>
  <c r="F156" i="70"/>
  <c r="F157" i="70"/>
  <c r="F158" i="70"/>
  <c r="F159" i="70"/>
  <c r="F160" i="70"/>
  <c r="F161" i="70"/>
  <c r="F162" i="70"/>
  <c r="F163" i="70"/>
  <c r="F164" i="70"/>
  <c r="F165" i="70"/>
  <c r="F166" i="70"/>
  <c r="F167" i="70"/>
  <c r="F168" i="70"/>
  <c r="F169" i="70"/>
  <c r="F170" i="70"/>
  <c r="F171" i="70"/>
  <c r="F172" i="70"/>
  <c r="F173" i="70"/>
  <c r="F174" i="70"/>
  <c r="F175" i="70"/>
  <c r="F176" i="70"/>
  <c r="F177" i="70"/>
  <c r="F178" i="70"/>
  <c r="F179" i="70"/>
  <c r="F180" i="70"/>
  <c r="F181" i="70"/>
  <c r="F182" i="70"/>
  <c r="F183" i="70"/>
  <c r="F184" i="70"/>
  <c r="F185" i="70"/>
  <c r="F186" i="70"/>
  <c r="F187" i="70"/>
  <c r="F188" i="70"/>
  <c r="F189" i="70"/>
  <c r="F190" i="70"/>
  <c r="F191" i="70"/>
  <c r="F192" i="70"/>
  <c r="F193" i="70"/>
  <c r="F194" i="70"/>
  <c r="F195" i="70"/>
  <c r="F196" i="70"/>
  <c r="F197" i="70"/>
  <c r="F198" i="70"/>
  <c r="F199" i="70"/>
  <c r="F200" i="70"/>
  <c r="F201" i="70"/>
  <c r="F202" i="70"/>
  <c r="F203" i="70"/>
  <c r="F204" i="70"/>
  <c r="F205" i="70"/>
  <c r="F206" i="70"/>
  <c r="F207" i="70"/>
  <c r="F208" i="70"/>
  <c r="F209" i="70"/>
  <c r="F210" i="70"/>
  <c r="F211" i="70"/>
  <c r="F212" i="70"/>
  <c r="F213" i="70"/>
  <c r="F214" i="70"/>
  <c r="F215" i="70"/>
  <c r="F216" i="70"/>
  <c r="F217" i="70"/>
  <c r="F218" i="70"/>
  <c r="F219" i="70"/>
  <c r="F220" i="70"/>
  <c r="F221" i="70"/>
  <c r="F222" i="70"/>
  <c r="F223" i="70"/>
  <c r="F224" i="70"/>
  <c r="F225" i="70"/>
  <c r="F226" i="70"/>
  <c r="F227" i="70"/>
  <c r="F228" i="70"/>
  <c r="F229" i="70"/>
  <c r="F230" i="70"/>
  <c r="F231" i="70"/>
  <c r="F232" i="70"/>
  <c r="F233" i="70"/>
  <c r="F234" i="70"/>
  <c r="F235" i="70"/>
  <c r="F236" i="70"/>
  <c r="F237" i="70"/>
  <c r="F238" i="70"/>
  <c r="F239" i="70"/>
  <c r="F240" i="70"/>
  <c r="F241" i="70"/>
  <c r="F242" i="70"/>
  <c r="F243" i="70"/>
  <c r="F244" i="70"/>
  <c r="F245" i="70"/>
  <c r="F246" i="70"/>
  <c r="F247" i="70"/>
  <c r="F248" i="70"/>
  <c r="F249" i="70"/>
  <c r="F250" i="70"/>
  <c r="F251" i="70"/>
  <c r="F252" i="70"/>
  <c r="F253" i="70"/>
  <c r="F254" i="70"/>
  <c r="F255" i="70"/>
  <c r="F256" i="70"/>
  <c r="F257" i="70"/>
  <c r="F258" i="70"/>
  <c r="F259" i="70"/>
  <c r="F260" i="70"/>
  <c r="F261" i="70"/>
  <c r="F262" i="70"/>
  <c r="E115" i="70"/>
  <c r="E116" i="70"/>
  <c r="E117" i="70"/>
  <c r="E118" i="70"/>
  <c r="E119" i="70"/>
  <c r="E120" i="70"/>
  <c r="E121" i="70"/>
  <c r="E122" i="70"/>
  <c r="E123" i="70"/>
  <c r="E124" i="70"/>
  <c r="E125" i="70"/>
  <c r="E126" i="70"/>
  <c r="E127" i="70"/>
  <c r="E128" i="70"/>
  <c r="E129" i="70"/>
  <c r="E130" i="70"/>
  <c r="E131" i="70"/>
  <c r="E132" i="70"/>
  <c r="E133" i="70"/>
  <c r="E134" i="70"/>
  <c r="E135" i="70"/>
  <c r="E136" i="70"/>
  <c r="E137" i="70"/>
  <c r="E138" i="70"/>
  <c r="E139" i="70"/>
  <c r="E140" i="70"/>
  <c r="E141" i="70"/>
  <c r="E142" i="70"/>
  <c r="E143" i="70"/>
  <c r="E144" i="70"/>
  <c r="E145" i="70"/>
  <c r="E146" i="70"/>
  <c r="E147" i="70"/>
  <c r="E148" i="70"/>
  <c r="E149" i="70"/>
  <c r="E150" i="70"/>
  <c r="E151" i="70"/>
  <c r="E152" i="70"/>
  <c r="E153" i="70"/>
  <c r="E154" i="70"/>
  <c r="E155" i="70"/>
  <c r="E156" i="70"/>
  <c r="E157" i="70"/>
  <c r="E158" i="70"/>
  <c r="E159" i="70"/>
  <c r="E160" i="70"/>
  <c r="E161" i="70"/>
  <c r="E162" i="70"/>
  <c r="E163" i="70"/>
  <c r="E164" i="70"/>
  <c r="E165" i="70"/>
  <c r="E166" i="70"/>
  <c r="E167" i="70"/>
  <c r="E168" i="70"/>
  <c r="E169" i="70"/>
  <c r="E170" i="70"/>
  <c r="E171" i="70"/>
  <c r="E172" i="70"/>
  <c r="E173" i="70"/>
  <c r="E174" i="70"/>
  <c r="E175" i="70"/>
  <c r="E176" i="70"/>
  <c r="E177" i="70"/>
  <c r="E178" i="70"/>
  <c r="E179" i="70"/>
  <c r="E180" i="70"/>
  <c r="E181" i="70"/>
  <c r="E182" i="70"/>
  <c r="E183" i="70"/>
  <c r="E184" i="70"/>
  <c r="E185" i="70"/>
  <c r="E186" i="70"/>
  <c r="E187" i="70"/>
  <c r="E188" i="70"/>
  <c r="E189" i="70"/>
  <c r="E190" i="70"/>
  <c r="E191" i="70"/>
  <c r="E192" i="70"/>
  <c r="E193" i="70"/>
  <c r="E194" i="70"/>
  <c r="E195" i="70"/>
  <c r="E196" i="70"/>
  <c r="E197" i="70"/>
  <c r="E198" i="70"/>
  <c r="E199" i="70"/>
  <c r="E200" i="70"/>
  <c r="E201" i="70"/>
  <c r="E202" i="70"/>
  <c r="E203" i="70"/>
  <c r="E204" i="70"/>
  <c r="E205" i="70"/>
  <c r="E206" i="70"/>
  <c r="E207" i="70"/>
  <c r="E208" i="70"/>
  <c r="E209" i="70"/>
  <c r="E210" i="70"/>
  <c r="E211" i="70"/>
  <c r="E212" i="70"/>
  <c r="E213" i="70"/>
  <c r="E214" i="70"/>
  <c r="E215" i="70"/>
  <c r="E216" i="70"/>
  <c r="E217" i="70"/>
  <c r="E218" i="70"/>
  <c r="E219" i="70"/>
  <c r="E220" i="70"/>
  <c r="E221" i="70"/>
  <c r="E222" i="70"/>
  <c r="E223" i="70"/>
  <c r="E224" i="70"/>
  <c r="E225" i="70"/>
  <c r="E226" i="70"/>
  <c r="E227" i="70"/>
  <c r="E228" i="70"/>
  <c r="E229" i="70"/>
  <c r="E230" i="70"/>
  <c r="E231" i="70"/>
  <c r="E232" i="70"/>
  <c r="E233" i="70"/>
  <c r="E234" i="70"/>
  <c r="E235" i="70"/>
  <c r="E236" i="70"/>
  <c r="E237" i="70"/>
  <c r="E238" i="70"/>
  <c r="E239" i="70"/>
  <c r="E240" i="70"/>
  <c r="E241" i="70"/>
  <c r="E242" i="70"/>
  <c r="E243" i="70"/>
  <c r="E244" i="70"/>
  <c r="E245" i="70"/>
  <c r="E246" i="70"/>
  <c r="E247" i="70"/>
  <c r="E248" i="70"/>
  <c r="E249" i="70"/>
  <c r="E250" i="70"/>
  <c r="E251" i="70"/>
  <c r="E252" i="70"/>
  <c r="E253" i="70"/>
  <c r="E254" i="70"/>
  <c r="E255" i="70"/>
  <c r="E256" i="70"/>
  <c r="E257" i="70"/>
  <c r="E258" i="70"/>
  <c r="E259" i="70"/>
  <c r="E260" i="70"/>
  <c r="E261" i="70"/>
  <c r="E262" i="70"/>
  <c r="I262" i="70"/>
  <c r="N115" i="70"/>
  <c r="N116" i="70"/>
  <c r="N117" i="70"/>
  <c r="N118" i="70"/>
  <c r="N119" i="70"/>
  <c r="N120" i="70"/>
  <c r="N121" i="70"/>
  <c r="N122" i="70"/>
  <c r="N123" i="70"/>
  <c r="N124" i="70"/>
  <c r="N125" i="70"/>
  <c r="N126" i="70"/>
  <c r="N127" i="70"/>
  <c r="N128" i="70"/>
  <c r="N129" i="70"/>
  <c r="N130" i="70"/>
  <c r="N131" i="70"/>
  <c r="N132" i="70"/>
  <c r="N133" i="70"/>
  <c r="N134" i="70"/>
  <c r="N135" i="70"/>
  <c r="N136" i="70"/>
  <c r="N137" i="70"/>
  <c r="N138" i="70"/>
  <c r="N139" i="70"/>
  <c r="N140" i="70"/>
  <c r="N141" i="70"/>
  <c r="N142" i="70"/>
  <c r="N143" i="70"/>
  <c r="N144" i="70"/>
  <c r="N145" i="70"/>
  <c r="N146" i="70"/>
  <c r="N147" i="70"/>
  <c r="N148" i="70"/>
  <c r="N149" i="70"/>
  <c r="N150" i="70"/>
  <c r="N151" i="70"/>
  <c r="N152" i="70"/>
  <c r="N153" i="70"/>
  <c r="N154" i="70"/>
  <c r="N155" i="70"/>
  <c r="N156" i="70"/>
  <c r="N157" i="70"/>
  <c r="N158" i="70"/>
  <c r="N159" i="70"/>
  <c r="N160" i="70"/>
  <c r="N161" i="70"/>
  <c r="N162" i="70"/>
  <c r="N163" i="70"/>
  <c r="N164" i="70"/>
  <c r="N165" i="70"/>
  <c r="N166" i="70"/>
  <c r="N167" i="70"/>
  <c r="N168" i="70"/>
  <c r="N169" i="70"/>
  <c r="N170" i="70"/>
  <c r="N171" i="70"/>
  <c r="N172" i="70"/>
  <c r="N173" i="70"/>
  <c r="N174" i="70"/>
  <c r="N175" i="70"/>
  <c r="N176" i="70"/>
  <c r="N177" i="70"/>
  <c r="N178" i="70"/>
  <c r="N179" i="70"/>
  <c r="N180" i="70"/>
  <c r="N181" i="70"/>
  <c r="N182" i="70"/>
  <c r="N183" i="70"/>
  <c r="N184" i="70"/>
  <c r="N185" i="70"/>
  <c r="N186" i="70"/>
  <c r="N187" i="70"/>
  <c r="N188" i="70"/>
  <c r="N189" i="70"/>
  <c r="N190" i="70"/>
  <c r="N191" i="70"/>
  <c r="N192" i="70"/>
  <c r="N193" i="70"/>
  <c r="N194" i="70"/>
  <c r="N195" i="70"/>
  <c r="N196" i="70"/>
  <c r="N197" i="70"/>
  <c r="N198" i="70"/>
  <c r="N199" i="70"/>
  <c r="N200" i="70"/>
  <c r="N201" i="70"/>
  <c r="N202" i="70"/>
  <c r="N203" i="70"/>
  <c r="N204" i="70"/>
  <c r="N205" i="70"/>
  <c r="N206" i="70"/>
  <c r="N207" i="70"/>
  <c r="N208" i="70"/>
  <c r="N209" i="70"/>
  <c r="N210" i="70"/>
  <c r="N211" i="70"/>
  <c r="N212" i="70"/>
  <c r="N213" i="70"/>
  <c r="N214" i="70"/>
  <c r="N215" i="70"/>
  <c r="N216" i="70"/>
  <c r="N217" i="70"/>
  <c r="N218" i="70"/>
  <c r="N219" i="70"/>
  <c r="N220" i="70"/>
  <c r="N221" i="70"/>
  <c r="N222" i="70"/>
  <c r="N223" i="70"/>
  <c r="N224" i="70"/>
  <c r="N225" i="70"/>
  <c r="N226" i="70"/>
  <c r="N227" i="70"/>
  <c r="N228" i="70"/>
  <c r="N229" i="70"/>
  <c r="N230" i="70"/>
  <c r="N231" i="70"/>
  <c r="N232" i="70"/>
  <c r="N233" i="70"/>
  <c r="N234" i="70"/>
  <c r="N235" i="70"/>
  <c r="N236" i="70"/>
  <c r="N237" i="70"/>
  <c r="N238" i="70"/>
  <c r="N239" i="70"/>
  <c r="N240" i="70"/>
  <c r="N241" i="70"/>
  <c r="N242" i="70"/>
  <c r="N243" i="70"/>
  <c r="N244" i="70"/>
  <c r="N245" i="70"/>
  <c r="N246" i="70"/>
  <c r="N247" i="70"/>
  <c r="N248" i="70"/>
  <c r="N249" i="70"/>
  <c r="N250" i="70"/>
  <c r="N251" i="70"/>
  <c r="N252" i="70"/>
  <c r="N253" i="70"/>
  <c r="N254" i="70"/>
  <c r="N255" i="70"/>
  <c r="N256" i="70"/>
  <c r="N257" i="70"/>
  <c r="N258" i="70"/>
  <c r="N259" i="70"/>
  <c r="N260" i="70"/>
  <c r="N261" i="70"/>
  <c r="N262" i="70"/>
  <c r="M115" i="70"/>
  <c r="M116" i="70"/>
  <c r="M117" i="70"/>
  <c r="M118" i="70"/>
  <c r="M119" i="70"/>
  <c r="M120" i="70"/>
  <c r="M121" i="70"/>
  <c r="M122" i="70"/>
  <c r="M123" i="70"/>
  <c r="M124" i="70"/>
  <c r="M125" i="70"/>
  <c r="M126" i="70"/>
  <c r="M127" i="70"/>
  <c r="M128" i="70"/>
  <c r="M129" i="70"/>
  <c r="M130" i="70"/>
  <c r="M131" i="70"/>
  <c r="M132" i="70"/>
  <c r="M133" i="70"/>
  <c r="M134" i="70"/>
  <c r="M135" i="70"/>
  <c r="M136" i="70"/>
  <c r="M137" i="70"/>
  <c r="M138" i="70"/>
  <c r="M139" i="70"/>
  <c r="M140" i="70"/>
  <c r="M141" i="70"/>
  <c r="M142" i="70"/>
  <c r="M143" i="70"/>
  <c r="M144" i="70"/>
  <c r="M145" i="70"/>
  <c r="M146" i="70"/>
  <c r="M147" i="70"/>
  <c r="M148" i="70"/>
  <c r="M149" i="70"/>
  <c r="M150" i="70"/>
  <c r="M151" i="70"/>
  <c r="M152" i="70"/>
  <c r="M153" i="70"/>
  <c r="M154" i="70"/>
  <c r="M155" i="70"/>
  <c r="M156" i="70"/>
  <c r="M157" i="70"/>
  <c r="M158" i="70"/>
  <c r="M159" i="70"/>
  <c r="M160" i="70"/>
  <c r="M161" i="70"/>
  <c r="M162" i="70"/>
  <c r="M163" i="70"/>
  <c r="M164" i="70"/>
  <c r="M165" i="70"/>
  <c r="M166" i="70"/>
  <c r="M167" i="70"/>
  <c r="M168" i="70"/>
  <c r="M169" i="70"/>
  <c r="M170" i="70"/>
  <c r="M171" i="70"/>
  <c r="M172" i="70"/>
  <c r="M173" i="70"/>
  <c r="M174" i="70"/>
  <c r="M175" i="70"/>
  <c r="M176" i="70"/>
  <c r="M177" i="70"/>
  <c r="M178" i="70"/>
  <c r="M179" i="70"/>
  <c r="M180" i="70"/>
  <c r="M181" i="70"/>
  <c r="M182" i="70"/>
  <c r="M183" i="70"/>
  <c r="M184" i="70"/>
  <c r="M185" i="70"/>
  <c r="M186" i="70"/>
  <c r="M187" i="70"/>
  <c r="M188" i="70"/>
  <c r="M189" i="70"/>
  <c r="M190" i="70"/>
  <c r="M191" i="70"/>
  <c r="M192" i="70"/>
  <c r="M193" i="70"/>
  <c r="M194" i="70"/>
  <c r="M195" i="70"/>
  <c r="M196" i="70"/>
  <c r="M197" i="70"/>
  <c r="M198" i="70"/>
  <c r="M199" i="70"/>
  <c r="M200" i="70"/>
  <c r="M201" i="70"/>
  <c r="M202" i="70"/>
  <c r="M203" i="70"/>
  <c r="M204" i="70"/>
  <c r="M205" i="70"/>
  <c r="M206" i="70"/>
  <c r="M207" i="70"/>
  <c r="M208" i="70"/>
  <c r="M209" i="70"/>
  <c r="M210" i="70"/>
  <c r="M211" i="70"/>
  <c r="M212" i="70"/>
  <c r="M213" i="70"/>
  <c r="M214" i="70"/>
  <c r="M215" i="70"/>
  <c r="M216" i="70"/>
  <c r="M217" i="70"/>
  <c r="M218" i="70"/>
  <c r="M219" i="70"/>
  <c r="M220" i="70"/>
  <c r="M221" i="70"/>
  <c r="M222" i="70"/>
  <c r="M223" i="70"/>
  <c r="M224" i="70"/>
  <c r="M225" i="70"/>
  <c r="M226" i="70"/>
  <c r="M227" i="70"/>
  <c r="M228" i="70"/>
  <c r="M229" i="70"/>
  <c r="M230" i="70"/>
  <c r="M231" i="70"/>
  <c r="M232" i="70"/>
  <c r="M233" i="70"/>
  <c r="M234" i="70"/>
  <c r="M235" i="70"/>
  <c r="M236" i="70"/>
  <c r="M237" i="70"/>
  <c r="M238" i="70"/>
  <c r="M239" i="70"/>
  <c r="M240" i="70"/>
  <c r="M241" i="70"/>
  <c r="M242" i="70"/>
  <c r="M243" i="70"/>
  <c r="M244" i="70"/>
  <c r="M245" i="70"/>
  <c r="M246" i="70"/>
  <c r="M247" i="70"/>
  <c r="M248" i="70"/>
  <c r="M249" i="70"/>
  <c r="M250" i="70"/>
  <c r="M251" i="70"/>
  <c r="M252" i="70"/>
  <c r="M253" i="70"/>
  <c r="M254" i="70"/>
  <c r="M255" i="70"/>
  <c r="M256" i="70"/>
  <c r="M257" i="70"/>
  <c r="M258" i="70"/>
  <c r="M259" i="70"/>
  <c r="M260" i="70"/>
  <c r="M261" i="70"/>
  <c r="M262" i="70"/>
  <c r="L115" i="70"/>
  <c r="L116" i="70"/>
  <c r="L117" i="70"/>
  <c r="L118" i="70"/>
  <c r="L119" i="70"/>
  <c r="L120" i="70"/>
  <c r="L121" i="70"/>
  <c r="L122" i="70"/>
  <c r="L123" i="70"/>
  <c r="L124" i="70"/>
  <c r="L125" i="70"/>
  <c r="L126" i="70"/>
  <c r="L127" i="70"/>
  <c r="L128" i="70"/>
  <c r="L129" i="70"/>
  <c r="L130" i="70"/>
  <c r="L131" i="70"/>
  <c r="L132" i="70"/>
  <c r="L133" i="70"/>
  <c r="L134" i="70"/>
  <c r="L135" i="70"/>
  <c r="L136" i="70"/>
  <c r="L137" i="70"/>
  <c r="L138" i="70"/>
  <c r="L139" i="70"/>
  <c r="L140" i="70"/>
  <c r="L141" i="70"/>
  <c r="L142" i="70"/>
  <c r="L143" i="70"/>
  <c r="L144" i="70"/>
  <c r="L145" i="70"/>
  <c r="L146" i="70"/>
  <c r="L147" i="70"/>
  <c r="L148" i="70"/>
  <c r="L149" i="70"/>
  <c r="L150" i="70"/>
  <c r="L151" i="70"/>
  <c r="L152" i="70"/>
  <c r="L153" i="70"/>
  <c r="L154" i="70"/>
  <c r="L155" i="70"/>
  <c r="L156" i="70"/>
  <c r="L157" i="70"/>
  <c r="L158" i="70"/>
  <c r="L159" i="70"/>
  <c r="L160" i="70"/>
  <c r="L161" i="70"/>
  <c r="L162" i="70"/>
  <c r="L163" i="70"/>
  <c r="L164" i="70"/>
  <c r="L165" i="70"/>
  <c r="L166" i="70"/>
  <c r="L167" i="70"/>
  <c r="L168" i="70"/>
  <c r="L169" i="70"/>
  <c r="L170" i="70"/>
  <c r="L171" i="70"/>
  <c r="L172" i="70"/>
  <c r="L173" i="70"/>
  <c r="L174" i="70"/>
  <c r="L175" i="70"/>
  <c r="L176" i="70"/>
  <c r="L177" i="70"/>
  <c r="L178" i="70"/>
  <c r="L179" i="70"/>
  <c r="L180" i="70"/>
  <c r="L181" i="70"/>
  <c r="L182" i="70"/>
  <c r="L183" i="70"/>
  <c r="L184" i="70"/>
  <c r="L185" i="70"/>
  <c r="L186" i="70"/>
  <c r="L187" i="70"/>
  <c r="L188" i="70"/>
  <c r="L189" i="70"/>
  <c r="L190" i="70"/>
  <c r="L191" i="70"/>
  <c r="L192" i="70"/>
  <c r="L193" i="70"/>
  <c r="L194" i="70"/>
  <c r="L195" i="70"/>
  <c r="L196" i="70"/>
  <c r="L197" i="70"/>
  <c r="L198" i="70"/>
  <c r="L199" i="70"/>
  <c r="L200" i="70"/>
  <c r="L201" i="70"/>
  <c r="L202" i="70"/>
  <c r="L203" i="70"/>
  <c r="L204" i="70"/>
  <c r="L205" i="70"/>
  <c r="L206" i="70"/>
  <c r="L207" i="70"/>
  <c r="L208" i="70"/>
  <c r="L209" i="70"/>
  <c r="L210" i="70"/>
  <c r="L211" i="70"/>
  <c r="L212" i="70"/>
  <c r="L213" i="70"/>
  <c r="L214" i="70"/>
  <c r="L215" i="70"/>
  <c r="L216" i="70"/>
  <c r="L217" i="70"/>
  <c r="L218" i="70"/>
  <c r="L219" i="70"/>
  <c r="L220" i="70"/>
  <c r="L221" i="70"/>
  <c r="L222" i="70"/>
  <c r="L223" i="70"/>
  <c r="L224" i="70"/>
  <c r="L225" i="70"/>
  <c r="L226" i="70"/>
  <c r="L227" i="70"/>
  <c r="L228" i="70"/>
  <c r="L229" i="70"/>
  <c r="L230" i="70"/>
  <c r="L231" i="70"/>
  <c r="L232" i="70"/>
  <c r="L233" i="70"/>
  <c r="L234" i="70"/>
  <c r="L235" i="70"/>
  <c r="L236" i="70"/>
  <c r="L237" i="70"/>
  <c r="L238" i="70"/>
  <c r="L239" i="70"/>
  <c r="L240" i="70"/>
  <c r="L241" i="70"/>
  <c r="L242" i="70"/>
  <c r="L243" i="70"/>
  <c r="L244" i="70"/>
  <c r="L245" i="70"/>
  <c r="L246" i="70"/>
  <c r="L247" i="70"/>
  <c r="L248" i="70"/>
  <c r="L249" i="70"/>
  <c r="L250" i="70"/>
  <c r="L251" i="70"/>
  <c r="L252" i="70"/>
  <c r="L253" i="70"/>
  <c r="L254" i="70"/>
  <c r="L255" i="70"/>
  <c r="L256" i="70"/>
  <c r="L257" i="70"/>
  <c r="L258" i="70"/>
  <c r="L259" i="70"/>
  <c r="L260" i="70"/>
  <c r="L261" i="70"/>
  <c r="L262" i="70"/>
  <c r="K115" i="70"/>
  <c r="K116" i="70"/>
  <c r="K117" i="70"/>
  <c r="K118" i="70"/>
  <c r="K119" i="70"/>
  <c r="K120" i="70"/>
  <c r="K121" i="70"/>
  <c r="K122" i="70"/>
  <c r="K123" i="70"/>
  <c r="K124" i="70"/>
  <c r="K125" i="70"/>
  <c r="K126" i="70"/>
  <c r="K127" i="70"/>
  <c r="K128" i="70"/>
  <c r="K129" i="70"/>
  <c r="K130" i="70"/>
  <c r="K131" i="70"/>
  <c r="K132" i="70"/>
  <c r="K133" i="70"/>
  <c r="K134" i="70"/>
  <c r="K135" i="70"/>
  <c r="K136" i="70"/>
  <c r="K137" i="70"/>
  <c r="K138" i="70"/>
  <c r="K139" i="70"/>
  <c r="K140" i="70"/>
  <c r="K141" i="70"/>
  <c r="K142" i="70"/>
  <c r="K143" i="70"/>
  <c r="K144" i="70"/>
  <c r="K145" i="70"/>
  <c r="K146" i="70"/>
  <c r="K147" i="70"/>
  <c r="K148" i="70"/>
  <c r="K149" i="70"/>
  <c r="K150" i="70"/>
  <c r="K151" i="70"/>
  <c r="K152" i="70"/>
  <c r="K153" i="70"/>
  <c r="K154" i="70"/>
  <c r="K155" i="70"/>
  <c r="K156" i="70"/>
  <c r="K157" i="70"/>
  <c r="K158" i="70"/>
  <c r="K159" i="70"/>
  <c r="K160" i="70"/>
  <c r="K161" i="70"/>
  <c r="K162" i="70"/>
  <c r="K163" i="70"/>
  <c r="K164" i="70"/>
  <c r="K165" i="70"/>
  <c r="K166" i="70"/>
  <c r="K167" i="70"/>
  <c r="K168" i="70"/>
  <c r="K169" i="70"/>
  <c r="K170" i="70"/>
  <c r="K171" i="70"/>
  <c r="K172" i="70"/>
  <c r="K173" i="70"/>
  <c r="K174" i="70"/>
  <c r="K175" i="70"/>
  <c r="K176" i="70"/>
  <c r="K177" i="70"/>
  <c r="K178" i="70"/>
  <c r="K179" i="70"/>
  <c r="K180" i="70"/>
  <c r="K181" i="70"/>
  <c r="K182" i="70"/>
  <c r="K183" i="70"/>
  <c r="K184" i="70"/>
  <c r="K185" i="70"/>
  <c r="K186" i="70"/>
  <c r="K187" i="70"/>
  <c r="K188" i="70"/>
  <c r="BH188" i="70" s="1"/>
  <c r="K189" i="70"/>
  <c r="K190" i="70"/>
  <c r="K191" i="70"/>
  <c r="K192" i="70"/>
  <c r="BH192" i="70" s="1"/>
  <c r="K193" i="70"/>
  <c r="K194" i="70"/>
  <c r="BH194" i="70" s="1"/>
  <c r="K195" i="70"/>
  <c r="K196" i="70"/>
  <c r="BH196" i="70" s="1"/>
  <c r="K197" i="70"/>
  <c r="K198" i="70"/>
  <c r="K199" i="70"/>
  <c r="K200" i="70"/>
  <c r="BH200" i="70" s="1"/>
  <c r="K201" i="70"/>
  <c r="BH201" i="70" s="1"/>
  <c r="K202" i="70"/>
  <c r="BH202" i="70" s="1"/>
  <c r="K203" i="70"/>
  <c r="K204" i="70"/>
  <c r="BH204" i="70" s="1"/>
  <c r="K205" i="70"/>
  <c r="K206" i="70"/>
  <c r="K207" i="70"/>
  <c r="K208" i="70"/>
  <c r="BH208" i="70" s="1"/>
  <c r="K209" i="70"/>
  <c r="BH209" i="70" s="1"/>
  <c r="K210" i="70"/>
  <c r="K211" i="70"/>
  <c r="K212" i="70"/>
  <c r="BH212" i="70" s="1"/>
  <c r="K213" i="70"/>
  <c r="K214" i="70"/>
  <c r="K215" i="70"/>
  <c r="K216" i="70"/>
  <c r="BH216" i="70" s="1"/>
  <c r="K217" i="70"/>
  <c r="BH217" i="70" s="1"/>
  <c r="K218" i="70"/>
  <c r="BH218" i="70" s="1"/>
  <c r="K219" i="70"/>
  <c r="K220" i="70"/>
  <c r="BH220" i="70" s="1"/>
  <c r="K221" i="70"/>
  <c r="K222" i="70"/>
  <c r="K223" i="70"/>
  <c r="K224" i="70"/>
  <c r="BH224" i="70" s="1"/>
  <c r="K225" i="70"/>
  <c r="BH225" i="70" s="1"/>
  <c r="K226" i="70"/>
  <c r="BH226" i="70" s="1"/>
  <c r="K227" i="70"/>
  <c r="K228" i="70"/>
  <c r="BH228" i="70" s="1"/>
  <c r="K229" i="70"/>
  <c r="K230" i="70"/>
  <c r="K231" i="70"/>
  <c r="K232" i="70"/>
  <c r="BH232" i="70" s="1"/>
  <c r="K233" i="70"/>
  <c r="BH233" i="70" s="1"/>
  <c r="K234" i="70"/>
  <c r="BH234" i="70" s="1"/>
  <c r="K235" i="70"/>
  <c r="K236" i="70"/>
  <c r="BH236" i="70" s="1"/>
  <c r="K237" i="70"/>
  <c r="K238" i="70"/>
  <c r="K239" i="70"/>
  <c r="K240" i="70"/>
  <c r="BH240" i="70" s="1"/>
  <c r="K241" i="70"/>
  <c r="BH241" i="70" s="1"/>
  <c r="K242" i="70"/>
  <c r="BH242" i="70" s="1"/>
  <c r="K243" i="70"/>
  <c r="K244" i="70"/>
  <c r="BH244" i="70" s="1"/>
  <c r="K245" i="70"/>
  <c r="K246" i="70"/>
  <c r="K247" i="70"/>
  <c r="K248" i="70"/>
  <c r="BH248" i="70" s="1"/>
  <c r="K249" i="70"/>
  <c r="BH249" i="70" s="1"/>
  <c r="K250" i="70"/>
  <c r="BH250" i="70" s="1"/>
  <c r="K251" i="70"/>
  <c r="K252" i="70"/>
  <c r="BH252" i="70" s="1"/>
  <c r="K253" i="70"/>
  <c r="K254" i="70"/>
  <c r="K255" i="70"/>
  <c r="K256" i="70"/>
  <c r="BH256" i="70" s="1"/>
  <c r="K257" i="70"/>
  <c r="K258" i="70"/>
  <c r="BH258" i="70" s="1"/>
  <c r="K259" i="70"/>
  <c r="K260" i="70"/>
  <c r="BH260" i="70" s="1"/>
  <c r="K261" i="70"/>
  <c r="K262" i="70"/>
  <c r="J115" i="70"/>
  <c r="J116" i="70"/>
  <c r="J117" i="70"/>
  <c r="J118" i="70"/>
  <c r="J119" i="70"/>
  <c r="J120" i="70"/>
  <c r="J121" i="70"/>
  <c r="J122" i="70"/>
  <c r="J123" i="70"/>
  <c r="J124" i="70"/>
  <c r="J125" i="70"/>
  <c r="J126" i="70"/>
  <c r="J127" i="70"/>
  <c r="J128" i="70"/>
  <c r="J129" i="70"/>
  <c r="J130" i="70"/>
  <c r="J131" i="70"/>
  <c r="J132" i="70"/>
  <c r="J133" i="70"/>
  <c r="J134" i="70"/>
  <c r="J135" i="70"/>
  <c r="J136" i="70"/>
  <c r="J137" i="70"/>
  <c r="J138" i="70"/>
  <c r="J139" i="70"/>
  <c r="J140" i="70"/>
  <c r="J141" i="70"/>
  <c r="J142" i="70"/>
  <c r="J143" i="70"/>
  <c r="J144" i="70"/>
  <c r="J145" i="70"/>
  <c r="J146" i="70"/>
  <c r="J147" i="70"/>
  <c r="J148" i="70"/>
  <c r="J149" i="70"/>
  <c r="J150" i="70"/>
  <c r="J151" i="70"/>
  <c r="J152" i="70"/>
  <c r="J153" i="70"/>
  <c r="J154" i="70"/>
  <c r="J155" i="70"/>
  <c r="J156" i="70"/>
  <c r="J157" i="70"/>
  <c r="J158" i="70"/>
  <c r="J159" i="70"/>
  <c r="J160" i="70"/>
  <c r="J161" i="70"/>
  <c r="J162" i="70"/>
  <c r="J163" i="70"/>
  <c r="J164" i="70"/>
  <c r="J165" i="70"/>
  <c r="J166" i="70"/>
  <c r="J167" i="70"/>
  <c r="J168" i="70"/>
  <c r="J169" i="70"/>
  <c r="J170" i="70"/>
  <c r="J171" i="70"/>
  <c r="J172" i="70"/>
  <c r="J173" i="70"/>
  <c r="J174" i="70"/>
  <c r="J175" i="70"/>
  <c r="J176" i="70"/>
  <c r="J177" i="70"/>
  <c r="J178" i="70"/>
  <c r="J179" i="70"/>
  <c r="J180" i="70"/>
  <c r="J181" i="70"/>
  <c r="J182" i="70"/>
  <c r="J183" i="70"/>
  <c r="J184" i="70"/>
  <c r="J185" i="70"/>
  <c r="J186" i="70"/>
  <c r="J187" i="70"/>
  <c r="J188" i="70"/>
  <c r="J189" i="70"/>
  <c r="J190" i="70"/>
  <c r="J191" i="70"/>
  <c r="J192" i="70"/>
  <c r="J193" i="70"/>
  <c r="J194" i="70"/>
  <c r="J195" i="70"/>
  <c r="J196" i="70"/>
  <c r="J197" i="70"/>
  <c r="J198" i="70"/>
  <c r="J199" i="70"/>
  <c r="J200" i="70"/>
  <c r="J201" i="70"/>
  <c r="J202" i="70"/>
  <c r="J203" i="70"/>
  <c r="J204" i="70"/>
  <c r="J205" i="70"/>
  <c r="J206" i="70"/>
  <c r="J207" i="70"/>
  <c r="J208" i="70"/>
  <c r="J209" i="70"/>
  <c r="J210" i="70"/>
  <c r="J211" i="70"/>
  <c r="J212" i="70"/>
  <c r="J213" i="70"/>
  <c r="J214" i="70"/>
  <c r="J215" i="70"/>
  <c r="J216" i="70"/>
  <c r="J217" i="70"/>
  <c r="J218" i="70"/>
  <c r="J219" i="70"/>
  <c r="J220" i="70"/>
  <c r="J221" i="70"/>
  <c r="J222" i="70"/>
  <c r="J223" i="70"/>
  <c r="J224" i="70"/>
  <c r="J225" i="70"/>
  <c r="J226" i="70"/>
  <c r="J227" i="70"/>
  <c r="J228" i="70"/>
  <c r="J229" i="70"/>
  <c r="J230" i="70"/>
  <c r="J231" i="70"/>
  <c r="J232" i="70"/>
  <c r="J233" i="70"/>
  <c r="J234" i="70"/>
  <c r="J235" i="70"/>
  <c r="J236" i="70"/>
  <c r="J237" i="70"/>
  <c r="J238" i="70"/>
  <c r="J239" i="70"/>
  <c r="J240" i="70"/>
  <c r="J241" i="70"/>
  <c r="J242" i="70"/>
  <c r="J243" i="70"/>
  <c r="J244" i="70"/>
  <c r="J245" i="70"/>
  <c r="J246" i="70"/>
  <c r="J247" i="70"/>
  <c r="J248" i="70"/>
  <c r="J249" i="70"/>
  <c r="J250" i="70"/>
  <c r="J251" i="70"/>
  <c r="J252" i="70"/>
  <c r="J253" i="70"/>
  <c r="J254" i="70"/>
  <c r="J255" i="70"/>
  <c r="J256" i="70"/>
  <c r="J257" i="70"/>
  <c r="J258" i="70"/>
  <c r="J259" i="70"/>
  <c r="J260" i="70"/>
  <c r="J261" i="70"/>
  <c r="J262" i="70"/>
  <c r="I116" i="70"/>
  <c r="I117" i="70"/>
  <c r="I118" i="70"/>
  <c r="I119" i="70"/>
  <c r="I120" i="70"/>
  <c r="I121" i="70"/>
  <c r="I123" i="70"/>
  <c r="I124" i="70"/>
  <c r="I125" i="70"/>
  <c r="I126" i="70"/>
  <c r="I127" i="70"/>
  <c r="I128" i="70"/>
  <c r="I132" i="70"/>
  <c r="I134" i="70"/>
  <c r="I135" i="70"/>
  <c r="I136" i="70"/>
  <c r="I140" i="70"/>
  <c r="I142" i="70"/>
  <c r="I143" i="70"/>
  <c r="I144" i="70"/>
  <c r="I148" i="70"/>
  <c r="I150" i="70"/>
  <c r="I151" i="70"/>
  <c r="I152" i="70"/>
  <c r="I156" i="70"/>
  <c r="I158" i="70"/>
  <c r="I159" i="70"/>
  <c r="I160" i="70"/>
  <c r="I164" i="70"/>
  <c r="I165" i="70"/>
  <c r="I166" i="70"/>
  <c r="I167" i="70"/>
  <c r="I168" i="70"/>
  <c r="I172" i="70"/>
  <c r="I174" i="70"/>
  <c r="I175" i="70"/>
  <c r="I176" i="70"/>
  <c r="I180" i="70"/>
  <c r="I182" i="70"/>
  <c r="I183" i="70"/>
  <c r="I184" i="70"/>
  <c r="I187" i="70"/>
  <c r="I188" i="70"/>
  <c r="I189" i="70"/>
  <c r="I190" i="70"/>
  <c r="I191" i="70"/>
  <c r="I192" i="70"/>
  <c r="I193" i="70"/>
  <c r="I196" i="70"/>
  <c r="I198" i="70"/>
  <c r="I199" i="70"/>
  <c r="I200" i="70"/>
  <c r="I204" i="70"/>
  <c r="I206" i="70"/>
  <c r="I207" i="70"/>
  <c r="I208" i="70"/>
  <c r="I212" i="70"/>
  <c r="I213" i="70"/>
  <c r="I214" i="70"/>
  <c r="I215" i="70"/>
  <c r="I216" i="70"/>
  <c r="I220" i="70"/>
  <c r="I222" i="70"/>
  <c r="I223" i="70"/>
  <c r="I224" i="70"/>
  <c r="I225" i="70"/>
  <c r="I228" i="70"/>
  <c r="I230" i="70"/>
  <c r="I231" i="70"/>
  <c r="I232" i="70"/>
  <c r="I236" i="70"/>
  <c r="I237" i="70"/>
  <c r="I238" i="70"/>
  <c r="I239" i="70"/>
  <c r="I240" i="70"/>
  <c r="I244" i="70"/>
  <c r="I246" i="70"/>
  <c r="I247" i="70"/>
  <c r="I248" i="70"/>
  <c r="I251" i="70"/>
  <c r="I252" i="70"/>
  <c r="I254" i="70"/>
  <c r="I255" i="70"/>
  <c r="I256" i="70"/>
  <c r="I260" i="70"/>
  <c r="I261" i="70"/>
  <c r="D115" i="70"/>
  <c r="D116" i="70"/>
  <c r="D117" i="70"/>
  <c r="D118" i="70"/>
  <c r="D119" i="70"/>
  <c r="D120" i="70"/>
  <c r="D121" i="70"/>
  <c r="D122" i="70"/>
  <c r="D123" i="70"/>
  <c r="D124" i="70"/>
  <c r="D125" i="70"/>
  <c r="D126" i="70"/>
  <c r="D127" i="70"/>
  <c r="D128" i="70"/>
  <c r="D129" i="70"/>
  <c r="D130" i="70"/>
  <c r="D131" i="70"/>
  <c r="D132" i="70"/>
  <c r="D133" i="70"/>
  <c r="D134" i="70"/>
  <c r="D135" i="70"/>
  <c r="D136" i="70"/>
  <c r="D137" i="70"/>
  <c r="D138" i="70"/>
  <c r="D139" i="70"/>
  <c r="D140" i="70"/>
  <c r="D141" i="70"/>
  <c r="D142" i="70"/>
  <c r="D143" i="70"/>
  <c r="D144" i="70"/>
  <c r="D145" i="70"/>
  <c r="D146" i="70"/>
  <c r="D147" i="70"/>
  <c r="D148" i="70"/>
  <c r="D149" i="70"/>
  <c r="D150" i="70"/>
  <c r="D151" i="70"/>
  <c r="D152" i="70"/>
  <c r="D153" i="70"/>
  <c r="D154" i="70"/>
  <c r="D155" i="70"/>
  <c r="D156" i="70"/>
  <c r="D157" i="70"/>
  <c r="D158" i="70"/>
  <c r="D159" i="70"/>
  <c r="D160" i="70"/>
  <c r="D161" i="70"/>
  <c r="D162" i="70"/>
  <c r="D163" i="70"/>
  <c r="D164" i="70"/>
  <c r="D165" i="70"/>
  <c r="D166" i="70"/>
  <c r="D167" i="70"/>
  <c r="D168" i="70"/>
  <c r="D169" i="70"/>
  <c r="D170" i="70"/>
  <c r="D171" i="70"/>
  <c r="D172" i="70"/>
  <c r="D173" i="70"/>
  <c r="D174" i="70"/>
  <c r="D175" i="70"/>
  <c r="D176" i="70"/>
  <c r="D177" i="70"/>
  <c r="D178" i="70"/>
  <c r="D179" i="70"/>
  <c r="D180" i="70"/>
  <c r="D181" i="70"/>
  <c r="D182" i="70"/>
  <c r="D183" i="70"/>
  <c r="D184" i="70"/>
  <c r="D185" i="70"/>
  <c r="D186" i="70"/>
  <c r="D187" i="70"/>
  <c r="D188" i="70"/>
  <c r="D189" i="70"/>
  <c r="D190" i="70"/>
  <c r="D191" i="70"/>
  <c r="D192" i="70"/>
  <c r="D193" i="70"/>
  <c r="D194" i="70"/>
  <c r="D195" i="70"/>
  <c r="D196" i="70"/>
  <c r="D197" i="70"/>
  <c r="D198" i="70"/>
  <c r="D199" i="70"/>
  <c r="D200" i="70"/>
  <c r="D201" i="70"/>
  <c r="D202" i="70"/>
  <c r="D203" i="70"/>
  <c r="D204" i="70"/>
  <c r="D205" i="70"/>
  <c r="D206" i="70"/>
  <c r="D207" i="70"/>
  <c r="D208" i="70"/>
  <c r="D209" i="70"/>
  <c r="D210" i="70"/>
  <c r="D211" i="70"/>
  <c r="D212" i="70"/>
  <c r="D213" i="70"/>
  <c r="D214" i="70"/>
  <c r="D215" i="70"/>
  <c r="D216" i="70"/>
  <c r="D217" i="70"/>
  <c r="D218" i="70"/>
  <c r="D219" i="70"/>
  <c r="D220" i="70"/>
  <c r="D221" i="70"/>
  <c r="D222" i="70"/>
  <c r="D223" i="70"/>
  <c r="D224" i="70"/>
  <c r="D225" i="70"/>
  <c r="D226" i="70"/>
  <c r="D227" i="70"/>
  <c r="D228" i="70"/>
  <c r="D229" i="70"/>
  <c r="D230" i="70"/>
  <c r="D231" i="70"/>
  <c r="D232" i="70"/>
  <c r="D233" i="70"/>
  <c r="D234" i="70"/>
  <c r="D235" i="70"/>
  <c r="D236" i="70"/>
  <c r="D237" i="70"/>
  <c r="D238" i="70"/>
  <c r="D239" i="70"/>
  <c r="D240" i="70"/>
  <c r="D241" i="70"/>
  <c r="D242" i="70"/>
  <c r="D243" i="70"/>
  <c r="D244" i="70"/>
  <c r="D245" i="70"/>
  <c r="D246" i="70"/>
  <c r="D247" i="70"/>
  <c r="D248" i="70"/>
  <c r="D249" i="70"/>
  <c r="D250" i="70"/>
  <c r="D251" i="70"/>
  <c r="D252" i="70"/>
  <c r="D253" i="70"/>
  <c r="D254" i="70"/>
  <c r="D255" i="70"/>
  <c r="D256" i="70"/>
  <c r="D257" i="70"/>
  <c r="D258" i="70"/>
  <c r="D259" i="70"/>
  <c r="D260" i="70"/>
  <c r="D261" i="70"/>
  <c r="D262" i="70"/>
  <c r="C115" i="70"/>
  <c r="C116" i="70"/>
  <c r="C117" i="70"/>
  <c r="C118" i="70"/>
  <c r="C119" i="70"/>
  <c r="C120" i="70"/>
  <c r="C121" i="70"/>
  <c r="C122" i="70"/>
  <c r="C123" i="70"/>
  <c r="C124" i="70"/>
  <c r="C125" i="70"/>
  <c r="C126" i="70"/>
  <c r="C127" i="70"/>
  <c r="C128" i="70"/>
  <c r="C129" i="70"/>
  <c r="C130" i="70"/>
  <c r="C131" i="70"/>
  <c r="C132" i="70"/>
  <c r="C133" i="70"/>
  <c r="C134" i="70"/>
  <c r="C135" i="70"/>
  <c r="C136" i="70"/>
  <c r="C137" i="70"/>
  <c r="C138" i="70"/>
  <c r="C139" i="70"/>
  <c r="C140" i="70"/>
  <c r="C141" i="70"/>
  <c r="C142" i="70"/>
  <c r="C143" i="70"/>
  <c r="C144" i="70"/>
  <c r="C145" i="70"/>
  <c r="C146" i="70"/>
  <c r="C147" i="70"/>
  <c r="C148" i="70"/>
  <c r="C149" i="70"/>
  <c r="C150" i="70"/>
  <c r="C151" i="70"/>
  <c r="C152" i="70"/>
  <c r="C153" i="70"/>
  <c r="C154" i="70"/>
  <c r="C155" i="70"/>
  <c r="C156" i="70"/>
  <c r="C157" i="70"/>
  <c r="C158" i="70"/>
  <c r="C159" i="70"/>
  <c r="C160" i="70"/>
  <c r="C161" i="70"/>
  <c r="C162" i="70"/>
  <c r="C163" i="70"/>
  <c r="C164" i="70"/>
  <c r="C165" i="70"/>
  <c r="C166" i="70"/>
  <c r="C167" i="70"/>
  <c r="C168" i="70"/>
  <c r="C169" i="70"/>
  <c r="C170" i="70"/>
  <c r="C171" i="70"/>
  <c r="C172" i="70"/>
  <c r="C173" i="70"/>
  <c r="C174" i="70"/>
  <c r="C175" i="70"/>
  <c r="C176" i="70"/>
  <c r="C177" i="70"/>
  <c r="C178" i="70"/>
  <c r="C179" i="70"/>
  <c r="C180" i="70"/>
  <c r="C181" i="70"/>
  <c r="C182" i="70"/>
  <c r="C183" i="70"/>
  <c r="C184" i="70"/>
  <c r="C185" i="70"/>
  <c r="C186" i="70"/>
  <c r="C187" i="70"/>
  <c r="C188" i="70"/>
  <c r="B188" i="70" s="1"/>
  <c r="C189" i="70"/>
  <c r="C190" i="70"/>
  <c r="B190" i="70" s="1"/>
  <c r="C191" i="70"/>
  <c r="C192" i="70"/>
  <c r="C193" i="70"/>
  <c r="C194" i="70"/>
  <c r="B194" i="70" s="1"/>
  <c r="C195" i="70"/>
  <c r="B195" i="70" s="1"/>
  <c r="C196" i="70"/>
  <c r="A196" i="70" s="1"/>
  <c r="C197" i="70"/>
  <c r="C198" i="70"/>
  <c r="B198" i="70" s="1"/>
  <c r="C199" i="70"/>
  <c r="C200" i="70"/>
  <c r="C201" i="70"/>
  <c r="C202" i="70"/>
  <c r="B202" i="70" s="1"/>
  <c r="C203" i="70"/>
  <c r="B203" i="70" s="1"/>
  <c r="C204" i="70"/>
  <c r="B204" i="70" s="1"/>
  <c r="C205" i="70"/>
  <c r="C206" i="70"/>
  <c r="B206" i="70" s="1"/>
  <c r="C207" i="70"/>
  <c r="C208" i="70"/>
  <c r="C209" i="70"/>
  <c r="C210" i="70"/>
  <c r="B210" i="70" s="1"/>
  <c r="C211" i="70"/>
  <c r="B211" i="70" s="1"/>
  <c r="C212" i="70"/>
  <c r="B212" i="70" s="1"/>
  <c r="C213" i="70"/>
  <c r="C214" i="70"/>
  <c r="B214" i="70" s="1"/>
  <c r="C215" i="70"/>
  <c r="C216" i="70"/>
  <c r="C217" i="70"/>
  <c r="C218" i="70"/>
  <c r="A218" i="70" s="1"/>
  <c r="C219" i="70"/>
  <c r="B219" i="70" s="1"/>
  <c r="C220" i="70"/>
  <c r="B220" i="70" s="1"/>
  <c r="C221" i="70"/>
  <c r="C222" i="70"/>
  <c r="B222" i="70" s="1"/>
  <c r="C223" i="70"/>
  <c r="C224" i="70"/>
  <c r="C225" i="70"/>
  <c r="C226" i="70"/>
  <c r="B226" i="70" s="1"/>
  <c r="C227" i="70"/>
  <c r="B227" i="70" s="1"/>
  <c r="C228" i="70"/>
  <c r="B228" i="70" s="1"/>
  <c r="C229" i="70"/>
  <c r="C230" i="70"/>
  <c r="B230" i="70" s="1"/>
  <c r="C231" i="70"/>
  <c r="C232" i="70"/>
  <c r="C233" i="70"/>
  <c r="C234" i="70"/>
  <c r="B234" i="70" s="1"/>
  <c r="C235" i="70"/>
  <c r="B235" i="70" s="1"/>
  <c r="C236" i="70"/>
  <c r="B236" i="70" s="1"/>
  <c r="C237" i="70"/>
  <c r="C238" i="70"/>
  <c r="B238" i="70" s="1"/>
  <c r="C239" i="70"/>
  <c r="C240" i="70"/>
  <c r="C241" i="70"/>
  <c r="C242" i="70"/>
  <c r="A242" i="70" s="1"/>
  <c r="C243" i="70"/>
  <c r="B243" i="70" s="1"/>
  <c r="C244" i="70"/>
  <c r="B244" i="70" s="1"/>
  <c r="C245" i="70"/>
  <c r="C246" i="70"/>
  <c r="B246" i="70" s="1"/>
  <c r="C247" i="70"/>
  <c r="C248" i="70"/>
  <c r="C249" i="70"/>
  <c r="C250" i="70"/>
  <c r="B250" i="70" s="1"/>
  <c r="C251" i="70"/>
  <c r="A251" i="70" s="1"/>
  <c r="C252" i="70"/>
  <c r="B252" i="70" s="1"/>
  <c r="C253" i="70"/>
  <c r="C254" i="70"/>
  <c r="B254" i="70" s="1"/>
  <c r="C255" i="70"/>
  <c r="C256" i="70"/>
  <c r="C257" i="70"/>
  <c r="A257" i="70" s="1"/>
  <c r="C258" i="70"/>
  <c r="B258" i="70" s="1"/>
  <c r="C259" i="70"/>
  <c r="B259" i="70" s="1"/>
  <c r="C260" i="70"/>
  <c r="B260" i="70" s="1"/>
  <c r="C261" i="70"/>
  <c r="C262" i="70"/>
  <c r="B191" i="70"/>
  <c r="B199" i="70"/>
  <c r="B207" i="70"/>
  <c r="B215" i="70"/>
  <c r="B223" i="70"/>
  <c r="B231" i="70"/>
  <c r="B239" i="70"/>
  <c r="B247" i="70"/>
  <c r="B255" i="70"/>
  <c r="BH261" i="70"/>
  <c r="B261" i="70"/>
  <c r="BH259" i="70"/>
  <c r="BH257" i="70"/>
  <c r="B257" i="70"/>
  <c r="B256" i="70"/>
  <c r="A256" i="70"/>
  <c r="BH255" i="70"/>
  <c r="BH254" i="70"/>
  <c r="BH253" i="70"/>
  <c r="B253" i="70"/>
  <c r="A253" i="70"/>
  <c r="BH251" i="70"/>
  <c r="B249" i="70"/>
  <c r="A249" i="70"/>
  <c r="B248" i="70"/>
  <c r="A248" i="70"/>
  <c r="BH247" i="70"/>
  <c r="BH246" i="70"/>
  <c r="BH245" i="70"/>
  <c r="B245" i="70"/>
  <c r="A245" i="70"/>
  <c r="BH243" i="70"/>
  <c r="B241" i="70"/>
  <c r="A241" i="70"/>
  <c r="B240" i="70"/>
  <c r="A240" i="70"/>
  <c r="BH239" i="70"/>
  <c r="A239" i="70"/>
  <c r="BH238" i="70"/>
  <c r="BH237" i="70"/>
  <c r="B237" i="70"/>
  <c r="A237" i="70"/>
  <c r="BH235" i="70"/>
  <c r="A235" i="70"/>
  <c r="B233" i="70"/>
  <c r="A233" i="70"/>
  <c r="B232" i="70"/>
  <c r="A232" i="70"/>
  <c r="BH231" i="70"/>
  <c r="BH230" i="70"/>
  <c r="A230" i="70"/>
  <c r="BH229" i="70"/>
  <c r="B229" i="70"/>
  <c r="A229" i="70"/>
  <c r="A228" i="70"/>
  <c r="BH227" i="70"/>
  <c r="B225" i="70"/>
  <c r="A225" i="70"/>
  <c r="B224" i="70"/>
  <c r="A224" i="70"/>
  <c r="BH223" i="70"/>
  <c r="A223" i="70"/>
  <c r="BH222" i="70"/>
  <c r="BH221" i="70"/>
  <c r="B221" i="70"/>
  <c r="A221" i="70"/>
  <c r="BH219" i="70"/>
  <c r="B218" i="70"/>
  <c r="B217" i="70"/>
  <c r="A217" i="70"/>
  <c r="B216" i="70"/>
  <c r="A216" i="70"/>
  <c r="BH215" i="70"/>
  <c r="BH214" i="70"/>
  <c r="BH213" i="70"/>
  <c r="B213" i="70"/>
  <c r="A213" i="70"/>
  <c r="BG212" i="70"/>
  <c r="BG211" i="70"/>
  <c r="BH211" i="70"/>
  <c r="BG210" i="70"/>
  <c r="BH210" i="70"/>
  <c r="BG209" i="70"/>
  <c r="B209" i="70"/>
  <c r="A209" i="70"/>
  <c r="BG208" i="70"/>
  <c r="B208" i="70"/>
  <c r="A208" i="70"/>
  <c r="BG207" i="70"/>
  <c r="BH207" i="70"/>
  <c r="A207" i="70"/>
  <c r="BG206" i="70"/>
  <c r="BH206" i="70"/>
  <c r="BG205" i="70"/>
  <c r="BH205" i="70"/>
  <c r="B205" i="70"/>
  <c r="A205" i="70"/>
  <c r="BG204" i="70"/>
  <c r="BG203" i="70"/>
  <c r="BH203" i="70"/>
  <c r="BG202" i="70"/>
  <c r="BG201" i="70"/>
  <c r="B201" i="70"/>
  <c r="A201" i="70"/>
  <c r="BG200" i="70"/>
  <c r="B200" i="70"/>
  <c r="A200" i="70"/>
  <c r="BH199" i="70"/>
  <c r="BG199" i="70"/>
  <c r="BG198" i="70"/>
  <c r="BH198" i="70"/>
  <c r="A198" i="70"/>
  <c r="BH197" i="70"/>
  <c r="BG197" i="70"/>
  <c r="B197" i="70"/>
  <c r="A197" i="70"/>
  <c r="BG196" i="70"/>
  <c r="B196" i="70"/>
  <c r="BH195" i="70"/>
  <c r="BG195" i="70"/>
  <c r="BG194" i="70"/>
  <c r="BH193" i="70"/>
  <c r="BG193" i="70"/>
  <c r="B193" i="70"/>
  <c r="A193" i="70"/>
  <c r="BG192" i="70"/>
  <c r="B192" i="70"/>
  <c r="A192" i="70"/>
  <c r="BH191" i="70"/>
  <c r="BG191" i="70"/>
  <c r="BG190" i="70"/>
  <c r="BH190" i="70"/>
  <c r="BH189" i="70"/>
  <c r="BG189" i="70"/>
  <c r="B189" i="70"/>
  <c r="A189" i="70"/>
  <c r="BG188" i="70"/>
  <c r="X17" i="2"/>
  <c r="Y17" i="2" s="1"/>
  <c r="X18" i="2"/>
  <c r="Y18" i="2" s="1"/>
  <c r="X19" i="2"/>
  <c r="Y19" i="2" s="1"/>
  <c r="X20" i="2"/>
  <c r="Y20" i="2" s="1"/>
  <c r="X21" i="2"/>
  <c r="Y21" i="2" s="1"/>
  <c r="X22" i="2"/>
  <c r="Y22" i="2" s="1"/>
  <c r="X23" i="2"/>
  <c r="Y23" i="2" s="1"/>
  <c r="X24" i="2"/>
  <c r="Y24" i="2" s="1"/>
  <c r="X25" i="2"/>
  <c r="Y25" i="2" s="1"/>
  <c r="X26" i="2"/>
  <c r="Y26" i="2" s="1"/>
  <c r="X27" i="2"/>
  <c r="Y27" i="2" s="1"/>
  <c r="X28" i="2"/>
  <c r="Y28" i="2" s="1"/>
  <c r="X29" i="2"/>
  <c r="Y29" i="2" s="1"/>
  <c r="X30" i="2"/>
  <c r="Y30" i="2" s="1"/>
  <c r="X31" i="2"/>
  <c r="Y31" i="2" s="1"/>
  <c r="X32" i="2"/>
  <c r="Y32" i="2" s="1"/>
  <c r="X33" i="2"/>
  <c r="Y33" i="2" s="1"/>
  <c r="X34" i="2"/>
  <c r="Y34" i="2" s="1"/>
  <c r="X35" i="2"/>
  <c r="Y35" i="2" s="1"/>
  <c r="X36" i="2"/>
  <c r="Y36" i="2" s="1"/>
  <c r="X37" i="2"/>
  <c r="X38" i="2"/>
  <c r="Y38" i="2" s="1"/>
  <c r="X39" i="2"/>
  <c r="Y39" i="2" s="1"/>
  <c r="X40" i="2"/>
  <c r="Y40" i="2" s="1"/>
  <c r="X41" i="2"/>
  <c r="Y41" i="2" s="1"/>
  <c r="X42" i="2"/>
  <c r="Y42" i="2" s="1"/>
  <c r="X43" i="2"/>
  <c r="Y43" i="2" s="1"/>
  <c r="X44" i="2"/>
  <c r="Y44" i="2" s="1"/>
  <c r="X45" i="2"/>
  <c r="Y45" i="2" s="1"/>
  <c r="X46" i="2"/>
  <c r="Y46" i="2" s="1"/>
  <c r="X47" i="2"/>
  <c r="Y47" i="2" s="1"/>
  <c r="X48" i="2"/>
  <c r="Y48" i="2" s="1"/>
  <c r="X49" i="2"/>
  <c r="Y49" i="2" s="1"/>
  <c r="X50" i="2"/>
  <c r="Y50" i="2" s="1"/>
  <c r="X51" i="2"/>
  <c r="Y51" i="2" s="1"/>
  <c r="X52" i="2"/>
  <c r="Y52" i="2" s="1"/>
  <c r="X53" i="2"/>
  <c r="Y53" i="2" s="1"/>
  <c r="X54" i="2"/>
  <c r="Y54" i="2" s="1"/>
  <c r="X55" i="2"/>
  <c r="Y55" i="2" s="1"/>
  <c r="X56" i="2"/>
  <c r="Y56" i="2" s="1"/>
  <c r="X57" i="2"/>
  <c r="Y57" i="2" s="1"/>
  <c r="X58" i="2"/>
  <c r="Y58" i="2" s="1"/>
  <c r="X59" i="2"/>
  <c r="Y59" i="2" s="1"/>
  <c r="X60" i="2"/>
  <c r="Y60" i="2" s="1"/>
  <c r="X61" i="2"/>
  <c r="Y61" i="2" s="1"/>
  <c r="X62" i="2"/>
  <c r="Y62" i="2" s="1"/>
  <c r="X63" i="2"/>
  <c r="Y63" i="2" s="1"/>
  <c r="X64" i="2"/>
  <c r="Y64" i="2" s="1"/>
  <c r="X65" i="2"/>
  <c r="Y65" i="2" s="1"/>
  <c r="X66" i="2"/>
  <c r="Y66" i="2" s="1"/>
  <c r="X67" i="2"/>
  <c r="Y67" i="2" s="1"/>
  <c r="X68" i="2"/>
  <c r="Y68" i="2" s="1"/>
  <c r="X69" i="2"/>
  <c r="Y69" i="2" s="1"/>
  <c r="X70" i="2"/>
  <c r="Y70" i="2" s="1"/>
  <c r="X71" i="2"/>
  <c r="Y71" i="2" s="1"/>
  <c r="X72" i="2"/>
  <c r="Y72" i="2" s="1"/>
  <c r="X73" i="2"/>
  <c r="Y73" i="2" s="1"/>
  <c r="X74" i="2"/>
  <c r="Y74" i="2" s="1"/>
  <c r="X75" i="2"/>
  <c r="Y75" i="2" s="1"/>
  <c r="X76" i="2"/>
  <c r="Y76" i="2" s="1"/>
  <c r="X77" i="2"/>
  <c r="Y77" i="2" s="1"/>
  <c r="X78" i="2"/>
  <c r="Y78" i="2" s="1"/>
  <c r="X79" i="2"/>
  <c r="Y79" i="2" s="1"/>
  <c r="X80" i="2"/>
  <c r="Y80" i="2" s="1"/>
  <c r="X81" i="2"/>
  <c r="Y81" i="2" s="1"/>
  <c r="X82" i="2"/>
  <c r="Y82" i="2" s="1"/>
  <c r="X83" i="2"/>
  <c r="Y83" i="2" s="1"/>
  <c r="X84" i="2"/>
  <c r="Y84" i="2" s="1"/>
  <c r="X85" i="2"/>
  <c r="Y85" i="2" s="1"/>
  <c r="X86" i="2"/>
  <c r="Y86" i="2" s="1"/>
  <c r="X87" i="2"/>
  <c r="Y87" i="2" s="1"/>
  <c r="X88" i="2"/>
  <c r="Y88" i="2" s="1"/>
  <c r="X89" i="2"/>
  <c r="Y89" i="2" s="1"/>
  <c r="X90" i="2"/>
  <c r="Y90" i="2" s="1"/>
  <c r="X91" i="2"/>
  <c r="Y91" i="2" s="1"/>
  <c r="X92" i="2"/>
  <c r="Y92" i="2" s="1"/>
  <c r="X93" i="2"/>
  <c r="Y93" i="2" s="1"/>
  <c r="X94" i="2"/>
  <c r="Y94" i="2" s="1"/>
  <c r="X95" i="2"/>
  <c r="Y95" i="2" s="1"/>
  <c r="X96" i="2"/>
  <c r="Y96" i="2" s="1"/>
  <c r="X97" i="2"/>
  <c r="Y97" i="2" s="1"/>
  <c r="X98" i="2"/>
  <c r="Y98" i="2" s="1"/>
  <c r="X99" i="2"/>
  <c r="Y99" i="2" s="1"/>
  <c r="X100" i="2"/>
  <c r="Y100" i="2" s="1"/>
  <c r="X101" i="2"/>
  <c r="Y101" i="2" s="1"/>
  <c r="X102" i="2"/>
  <c r="Y102" i="2" s="1"/>
  <c r="X103" i="2"/>
  <c r="Y103" i="2" s="1"/>
  <c r="X104" i="2"/>
  <c r="Y104" i="2" s="1"/>
  <c r="X105" i="2"/>
  <c r="Y105" i="2" s="1"/>
  <c r="X106" i="2"/>
  <c r="Y106" i="2" s="1"/>
  <c r="X107" i="2"/>
  <c r="Y107" i="2" s="1"/>
  <c r="X108" i="2"/>
  <c r="Y108" i="2" s="1"/>
  <c r="X109" i="2"/>
  <c r="Y109" i="2" s="1"/>
  <c r="X110" i="2"/>
  <c r="Y110" i="2" s="1"/>
  <c r="X111" i="2"/>
  <c r="Y111" i="2" s="1"/>
  <c r="X112" i="2"/>
  <c r="Y112" i="2" s="1"/>
  <c r="X113" i="2"/>
  <c r="Y113" i="2" s="1"/>
  <c r="X114" i="2"/>
  <c r="Y114" i="2" s="1"/>
  <c r="X115" i="2"/>
  <c r="Y115" i="2" s="1"/>
  <c r="X116" i="2"/>
  <c r="Y116" i="2" s="1"/>
  <c r="X117" i="2"/>
  <c r="Y117" i="2" s="1"/>
  <c r="X118" i="2"/>
  <c r="Y118" i="2" s="1"/>
  <c r="X119" i="2"/>
  <c r="Y119" i="2" s="1"/>
  <c r="X120" i="2"/>
  <c r="Y120" i="2" s="1"/>
  <c r="X121" i="2"/>
  <c r="Y121" i="2" s="1"/>
  <c r="X122" i="2"/>
  <c r="Y122" i="2" s="1"/>
  <c r="X123" i="2"/>
  <c r="Y123" i="2" s="1"/>
  <c r="X124" i="2"/>
  <c r="Y124" i="2" s="1"/>
  <c r="X125" i="2"/>
  <c r="Y125" i="2" s="1"/>
  <c r="X126" i="2"/>
  <c r="Y126" i="2" s="1"/>
  <c r="X127" i="2"/>
  <c r="Y127" i="2" s="1"/>
  <c r="X128" i="2"/>
  <c r="Y128" i="2" s="1"/>
  <c r="X129" i="2"/>
  <c r="Y129" i="2" s="1"/>
  <c r="X130" i="2"/>
  <c r="Y130" i="2" s="1"/>
  <c r="X131" i="2"/>
  <c r="Y131" i="2" s="1"/>
  <c r="X132" i="2"/>
  <c r="Y132" i="2" s="1"/>
  <c r="X133" i="2"/>
  <c r="Y133" i="2" s="1"/>
  <c r="X134" i="2"/>
  <c r="Y134" i="2" s="1"/>
  <c r="X135" i="2"/>
  <c r="Y135" i="2" s="1"/>
  <c r="X136" i="2"/>
  <c r="Y136" i="2" s="1"/>
  <c r="X137" i="2"/>
  <c r="Y137" i="2" s="1"/>
  <c r="X138" i="2"/>
  <c r="Y138" i="2" s="1"/>
  <c r="X139" i="2"/>
  <c r="Y139" i="2" s="1"/>
  <c r="X140" i="2"/>
  <c r="Y140" i="2" s="1"/>
  <c r="X141" i="2"/>
  <c r="Y141" i="2" s="1"/>
  <c r="X142" i="2"/>
  <c r="Y142" i="2" s="1"/>
  <c r="X143" i="2"/>
  <c r="Y143" i="2" s="1"/>
  <c r="X144" i="2"/>
  <c r="Y144" i="2" s="1"/>
  <c r="X145" i="2"/>
  <c r="Y145" i="2" s="1"/>
  <c r="X146" i="2"/>
  <c r="Y146" i="2" s="1"/>
  <c r="X147" i="2"/>
  <c r="Y147" i="2" s="1"/>
  <c r="X148" i="2"/>
  <c r="Y148" i="2" s="1"/>
  <c r="X149" i="2"/>
  <c r="Y149" i="2" s="1"/>
  <c r="X150" i="2"/>
  <c r="Y150" i="2" s="1"/>
  <c r="X151" i="2"/>
  <c r="Y151" i="2" s="1"/>
  <c r="X152" i="2"/>
  <c r="Y152" i="2" s="1"/>
  <c r="X153" i="2"/>
  <c r="Y153" i="2" s="1"/>
  <c r="X154" i="2"/>
  <c r="Y154" i="2" s="1"/>
  <c r="X155" i="2"/>
  <c r="Y155" i="2" s="1"/>
  <c r="X156" i="2"/>
  <c r="Y156" i="2" s="1"/>
  <c r="X157" i="2"/>
  <c r="Y157" i="2" s="1"/>
  <c r="X158" i="2"/>
  <c r="Y158" i="2" s="1"/>
  <c r="X159" i="2"/>
  <c r="Y159" i="2" s="1"/>
  <c r="X160" i="2"/>
  <c r="Y160" i="2" s="1"/>
  <c r="X161" i="2"/>
  <c r="Y161" i="2" s="1"/>
  <c r="X162" i="2"/>
  <c r="Y162" i="2" s="1"/>
  <c r="X163" i="2"/>
  <c r="Y163" i="2" s="1"/>
  <c r="X164" i="2"/>
  <c r="Y164" i="2" s="1"/>
  <c r="X165" i="2"/>
  <c r="Y165" i="2" s="1"/>
  <c r="X166" i="2"/>
  <c r="Y166" i="2" s="1"/>
  <c r="X167" i="2"/>
  <c r="Y167" i="2" s="1"/>
  <c r="X168" i="2"/>
  <c r="Y168" i="2" s="1"/>
  <c r="X169" i="2"/>
  <c r="Y169" i="2" s="1"/>
  <c r="X170" i="2"/>
  <c r="Y170" i="2" s="1"/>
  <c r="X171" i="2"/>
  <c r="Y171" i="2" s="1"/>
  <c r="X172" i="2"/>
  <c r="Y172" i="2" s="1"/>
  <c r="X173" i="2"/>
  <c r="Y173" i="2" s="1"/>
  <c r="X174" i="2"/>
  <c r="Y174" i="2" s="1"/>
  <c r="X175" i="2"/>
  <c r="Y175" i="2" s="1"/>
  <c r="X176" i="2"/>
  <c r="Y176" i="2" s="1"/>
  <c r="X177" i="2"/>
  <c r="Y177" i="2" s="1"/>
  <c r="X178" i="2"/>
  <c r="Y178" i="2" s="1"/>
  <c r="X179" i="2"/>
  <c r="Y179" i="2" s="1"/>
  <c r="X180" i="2"/>
  <c r="Y180" i="2" s="1"/>
  <c r="X181" i="2"/>
  <c r="Y181" i="2" s="1"/>
  <c r="X182" i="2"/>
  <c r="Y182" i="2" s="1"/>
  <c r="X183" i="2"/>
  <c r="Y183" i="2" s="1"/>
  <c r="X184" i="2"/>
  <c r="Y184" i="2" s="1"/>
  <c r="X185" i="2"/>
  <c r="Y185" i="2" s="1"/>
  <c r="X186" i="2"/>
  <c r="Y186" i="2" s="1"/>
  <c r="X187" i="2"/>
  <c r="Y187" i="2" s="1"/>
  <c r="X188" i="2"/>
  <c r="Y188" i="2" s="1"/>
  <c r="X189" i="2"/>
  <c r="Y189" i="2" s="1"/>
  <c r="X190" i="2"/>
  <c r="Y190" i="2" s="1"/>
  <c r="X191" i="2"/>
  <c r="Y191" i="2" s="1"/>
  <c r="X192" i="2"/>
  <c r="Y192" i="2" s="1"/>
  <c r="X193" i="2"/>
  <c r="Y193" i="2" s="1"/>
  <c r="X194" i="2"/>
  <c r="Y194" i="2" s="1"/>
  <c r="X195" i="2"/>
  <c r="Y195" i="2" s="1"/>
  <c r="X196" i="2"/>
  <c r="Y196" i="2" s="1"/>
  <c r="X197" i="2"/>
  <c r="Y197" i="2" s="1"/>
  <c r="X198" i="2"/>
  <c r="Y198" i="2" s="1"/>
  <c r="X199" i="2"/>
  <c r="Y199" i="2" s="1"/>
  <c r="X200" i="2"/>
  <c r="Y200" i="2" s="1"/>
  <c r="X201" i="2"/>
  <c r="Y201" i="2" s="1"/>
  <c r="X202" i="2"/>
  <c r="Y202" i="2" s="1"/>
  <c r="X203" i="2"/>
  <c r="Y203" i="2" s="1"/>
  <c r="X204" i="2"/>
  <c r="Y204" i="2" s="1"/>
  <c r="X205" i="2"/>
  <c r="Y205" i="2" s="1"/>
  <c r="X206" i="2"/>
  <c r="Y206" i="2" s="1"/>
  <c r="X207" i="2"/>
  <c r="Y207" i="2" s="1"/>
  <c r="X208" i="2"/>
  <c r="Y208" i="2" s="1"/>
  <c r="X209" i="2"/>
  <c r="Y209" i="2" s="1"/>
  <c r="X210" i="2"/>
  <c r="Y210" i="2" s="1"/>
  <c r="X211" i="2"/>
  <c r="Y211" i="2" s="1"/>
  <c r="X212" i="2"/>
  <c r="Y212" i="2" s="1"/>
  <c r="X213" i="2"/>
  <c r="Y213" i="2" s="1"/>
  <c r="X214" i="2"/>
  <c r="Y214" i="2" s="1"/>
  <c r="X215" i="2"/>
  <c r="Y215" i="2" s="1"/>
  <c r="Y16" i="2"/>
  <c r="AB220" i="2"/>
  <c r="E19" i="11"/>
  <c r="E20" i="11"/>
  <c r="E21" i="11"/>
  <c r="E22" i="11"/>
  <c r="F22" i="11" s="1"/>
  <c r="AC22" i="2" s="1"/>
  <c r="E23" i="11"/>
  <c r="F23" i="11" s="1"/>
  <c r="E24" i="11"/>
  <c r="F24" i="11" s="1"/>
  <c r="AC24" i="2" s="1"/>
  <c r="E25" i="11"/>
  <c r="F25" i="11" s="1"/>
  <c r="AC25" i="2" s="1"/>
  <c r="E26" i="11"/>
  <c r="F26" i="11" s="1"/>
  <c r="AC26" i="2" s="1"/>
  <c r="E27" i="11"/>
  <c r="E28" i="11"/>
  <c r="E29" i="11"/>
  <c r="E30" i="11"/>
  <c r="F30" i="11" s="1"/>
  <c r="AC30" i="2" s="1"/>
  <c r="E31" i="11"/>
  <c r="F31" i="11" s="1"/>
  <c r="E32" i="11"/>
  <c r="F32" i="11" s="1"/>
  <c r="AF32" i="2" s="1"/>
  <c r="E33" i="11"/>
  <c r="F33" i="11" s="1"/>
  <c r="AC33" i="2" s="1"/>
  <c r="E34" i="11"/>
  <c r="F34" i="11" s="1"/>
  <c r="AC34" i="2" s="1"/>
  <c r="E35" i="11"/>
  <c r="E36" i="11"/>
  <c r="F36" i="11" s="1"/>
  <c r="AC36" i="2" s="1"/>
  <c r="E37" i="11"/>
  <c r="E38" i="11"/>
  <c r="F38" i="11" s="1"/>
  <c r="AC38" i="2" s="1"/>
  <c r="E39" i="11"/>
  <c r="E40" i="11"/>
  <c r="F40" i="11" s="1"/>
  <c r="AC40" i="2" s="1"/>
  <c r="E41" i="11"/>
  <c r="F41" i="11" s="1"/>
  <c r="AC41" i="2" s="1"/>
  <c r="E42" i="11"/>
  <c r="F42" i="11" s="1"/>
  <c r="AC42" i="2" s="1"/>
  <c r="E43" i="11"/>
  <c r="E44" i="11"/>
  <c r="F44" i="11" s="1"/>
  <c r="AC44" i="2" s="1"/>
  <c r="E45" i="11"/>
  <c r="E46" i="11"/>
  <c r="F46" i="11" s="1"/>
  <c r="AC46" i="2" s="1"/>
  <c r="E47" i="11"/>
  <c r="F47" i="11" s="1"/>
  <c r="E48" i="11"/>
  <c r="F48" i="11" s="1"/>
  <c r="AC48" i="2" s="1"/>
  <c r="E49" i="11"/>
  <c r="F49" i="11" s="1"/>
  <c r="AC49" i="2" s="1"/>
  <c r="E50" i="11"/>
  <c r="F50" i="11" s="1"/>
  <c r="AC50" i="2" s="1"/>
  <c r="E51" i="11"/>
  <c r="E52" i="11"/>
  <c r="F52" i="11" s="1"/>
  <c r="AC52" i="2" s="1"/>
  <c r="E53" i="11"/>
  <c r="E54" i="11"/>
  <c r="E55" i="11"/>
  <c r="F55" i="11" s="1"/>
  <c r="E56" i="11"/>
  <c r="F56" i="11" s="1"/>
  <c r="AC56" i="2" s="1"/>
  <c r="E57" i="11"/>
  <c r="F57" i="11" s="1"/>
  <c r="AC57" i="2" s="1"/>
  <c r="E58" i="11"/>
  <c r="F58" i="11" s="1"/>
  <c r="AF58" i="2" s="1"/>
  <c r="E59" i="11"/>
  <c r="E60" i="11"/>
  <c r="F60" i="11" s="1"/>
  <c r="AC60" i="2" s="1"/>
  <c r="E61" i="11"/>
  <c r="E62" i="11"/>
  <c r="F62" i="11" s="1"/>
  <c r="AF62" i="2" s="1"/>
  <c r="E63" i="11"/>
  <c r="F63" i="11" s="1"/>
  <c r="E64" i="11"/>
  <c r="F64" i="11" s="1"/>
  <c r="AC64" i="2" s="1"/>
  <c r="E65" i="11"/>
  <c r="F65" i="11" s="1"/>
  <c r="AC65" i="2" s="1"/>
  <c r="E66" i="11"/>
  <c r="F66" i="11" s="1"/>
  <c r="AC66" i="2" s="1"/>
  <c r="E67" i="11"/>
  <c r="E68" i="11"/>
  <c r="F68" i="11" s="1"/>
  <c r="AC68" i="2" s="1"/>
  <c r="E69" i="11"/>
  <c r="E70" i="11"/>
  <c r="E71" i="11"/>
  <c r="F71" i="11" s="1"/>
  <c r="E72" i="11"/>
  <c r="F72" i="11" s="1"/>
  <c r="AC72" i="2" s="1"/>
  <c r="E73" i="11"/>
  <c r="F73" i="11" s="1"/>
  <c r="AC73" i="2" s="1"/>
  <c r="E74" i="11"/>
  <c r="F74" i="11" s="1"/>
  <c r="AC74" i="2" s="1"/>
  <c r="E75" i="11"/>
  <c r="E76" i="11"/>
  <c r="F76" i="11" s="1"/>
  <c r="AC76" i="2" s="1"/>
  <c r="E77" i="11"/>
  <c r="E78" i="11"/>
  <c r="F78" i="11" s="1"/>
  <c r="AC78" i="2" s="1"/>
  <c r="E79" i="11"/>
  <c r="F79" i="11" s="1"/>
  <c r="E80" i="11"/>
  <c r="F80" i="11" s="1"/>
  <c r="AC80" i="2" s="1"/>
  <c r="E81" i="11"/>
  <c r="F81" i="11" s="1"/>
  <c r="AC81" i="2" s="1"/>
  <c r="E82" i="11"/>
  <c r="F82" i="11" s="1"/>
  <c r="AC82" i="2" s="1"/>
  <c r="E83" i="11"/>
  <c r="E84" i="11"/>
  <c r="F84" i="11" s="1"/>
  <c r="AC84" i="2" s="1"/>
  <c r="E85" i="11"/>
  <c r="E86" i="11"/>
  <c r="E87" i="11"/>
  <c r="F87" i="11" s="1"/>
  <c r="E88" i="11"/>
  <c r="F88" i="11" s="1"/>
  <c r="AC88" i="2" s="1"/>
  <c r="E89" i="11"/>
  <c r="F89" i="11" s="1"/>
  <c r="AC89" i="2" s="1"/>
  <c r="E90" i="11"/>
  <c r="F90" i="11" s="1"/>
  <c r="AC90" i="2" s="1"/>
  <c r="E91" i="11"/>
  <c r="E92" i="11"/>
  <c r="E93" i="11"/>
  <c r="E94" i="11"/>
  <c r="F94" i="11" s="1"/>
  <c r="AC94" i="2" s="1"/>
  <c r="E95" i="11"/>
  <c r="F95" i="11" s="1"/>
  <c r="AC95" i="2" s="1"/>
  <c r="E96" i="11"/>
  <c r="F96" i="11" s="1"/>
  <c r="AC96" i="2" s="1"/>
  <c r="E97" i="11"/>
  <c r="F97" i="11" s="1"/>
  <c r="AC97" i="2" s="1"/>
  <c r="E98" i="11"/>
  <c r="F98" i="11" s="1"/>
  <c r="AC98" i="2" s="1"/>
  <c r="E99" i="11"/>
  <c r="E100" i="11"/>
  <c r="F100" i="11" s="1"/>
  <c r="AC100" i="2" s="1"/>
  <c r="E101" i="11"/>
  <c r="E102" i="11"/>
  <c r="F102" i="11" s="1"/>
  <c r="AC102" i="2" s="1"/>
  <c r="E103" i="11"/>
  <c r="E104" i="11"/>
  <c r="F104" i="11" s="1"/>
  <c r="AC104" i="2" s="1"/>
  <c r="E105" i="11"/>
  <c r="F105" i="11" s="1"/>
  <c r="E106" i="11"/>
  <c r="F106" i="11" s="1"/>
  <c r="AC106" i="2" s="1"/>
  <c r="E107" i="11"/>
  <c r="F107" i="11" s="1"/>
  <c r="E108" i="11"/>
  <c r="F108" i="11" s="1"/>
  <c r="AC108" i="2" s="1"/>
  <c r="E109" i="11"/>
  <c r="E110" i="11"/>
  <c r="F110" i="11" s="1"/>
  <c r="E111" i="11"/>
  <c r="F111" i="11" s="1"/>
  <c r="E112" i="11"/>
  <c r="F112" i="11" s="1"/>
  <c r="AC112" i="2" s="1"/>
  <c r="E113" i="11"/>
  <c r="F113" i="11" s="1"/>
  <c r="AC113" i="2" s="1"/>
  <c r="E114" i="11"/>
  <c r="F114" i="11" s="1"/>
  <c r="AC114" i="2" s="1"/>
  <c r="E115" i="11"/>
  <c r="F115" i="11" s="1"/>
  <c r="E116" i="11"/>
  <c r="E117" i="11"/>
  <c r="E118" i="11"/>
  <c r="F118" i="11" s="1"/>
  <c r="AC118" i="2" s="1"/>
  <c r="E119" i="11"/>
  <c r="F119" i="11" s="1"/>
  <c r="E120" i="11"/>
  <c r="F120" i="11" s="1"/>
  <c r="AC120" i="2" s="1"/>
  <c r="E121" i="11"/>
  <c r="F121" i="11" s="1"/>
  <c r="AC121" i="2" s="1"/>
  <c r="E122" i="11"/>
  <c r="F122" i="11" s="1"/>
  <c r="AC122" i="2" s="1"/>
  <c r="E123" i="11"/>
  <c r="F123" i="11" s="1"/>
  <c r="AC123" i="2" s="1"/>
  <c r="E124" i="11"/>
  <c r="F124" i="11" s="1"/>
  <c r="AC124" i="2" s="1"/>
  <c r="E125" i="11"/>
  <c r="E126" i="11"/>
  <c r="E127" i="11"/>
  <c r="F127" i="11" s="1"/>
  <c r="E128" i="11"/>
  <c r="F128" i="11" s="1"/>
  <c r="AC128" i="2" s="1"/>
  <c r="E129" i="11"/>
  <c r="F129" i="11" s="1"/>
  <c r="AC129" i="2" s="1"/>
  <c r="E130" i="11"/>
  <c r="F130" i="11" s="1"/>
  <c r="AC130" i="2" s="1"/>
  <c r="E131" i="11"/>
  <c r="F131" i="11" s="1"/>
  <c r="AC131" i="2" s="1"/>
  <c r="E132" i="11"/>
  <c r="F132" i="11" s="1"/>
  <c r="AC132" i="2" s="1"/>
  <c r="E133" i="11"/>
  <c r="E134" i="11"/>
  <c r="F134" i="11" s="1"/>
  <c r="AC134" i="2" s="1"/>
  <c r="E135" i="11"/>
  <c r="F135" i="11" s="1"/>
  <c r="E136" i="11"/>
  <c r="F136" i="11" s="1"/>
  <c r="AC136" i="2" s="1"/>
  <c r="E137" i="11"/>
  <c r="F137" i="11" s="1"/>
  <c r="AC137" i="2" s="1"/>
  <c r="E138" i="11"/>
  <c r="F138" i="11" s="1"/>
  <c r="AC138" i="2" s="1"/>
  <c r="E139" i="11"/>
  <c r="F139" i="11" s="1"/>
  <c r="E140" i="11"/>
  <c r="F140" i="11" s="1"/>
  <c r="AC140" i="2" s="1"/>
  <c r="E141" i="11"/>
  <c r="E142" i="11"/>
  <c r="F142" i="11" s="1"/>
  <c r="AF142" i="2" s="1"/>
  <c r="E143" i="11"/>
  <c r="F143" i="11" s="1"/>
  <c r="E144" i="11"/>
  <c r="F144" i="11" s="1"/>
  <c r="AC144" i="2" s="1"/>
  <c r="E145" i="11"/>
  <c r="F145" i="11" s="1"/>
  <c r="AC145" i="2" s="1"/>
  <c r="E146" i="11"/>
  <c r="F146" i="11" s="1"/>
  <c r="AC146" i="2" s="1"/>
  <c r="E147" i="11"/>
  <c r="F147" i="11" s="1"/>
  <c r="E148" i="11"/>
  <c r="F148" i="11" s="1"/>
  <c r="E149" i="11"/>
  <c r="E150" i="11"/>
  <c r="F150" i="11" s="1"/>
  <c r="E151" i="11"/>
  <c r="F151" i="11" s="1"/>
  <c r="E152" i="11"/>
  <c r="F152" i="11" s="1"/>
  <c r="AC152" i="2" s="1"/>
  <c r="E153" i="11"/>
  <c r="F153" i="11" s="1"/>
  <c r="AC153" i="2" s="1"/>
  <c r="E154" i="11"/>
  <c r="F154" i="11" s="1"/>
  <c r="AF154" i="2" s="1"/>
  <c r="E155" i="11"/>
  <c r="F155" i="11" s="1"/>
  <c r="AC155" i="2" s="1"/>
  <c r="E156" i="11"/>
  <c r="F156" i="11" s="1"/>
  <c r="AC156" i="2" s="1"/>
  <c r="E157" i="11"/>
  <c r="E158" i="11"/>
  <c r="F158" i="11" s="1"/>
  <c r="AF158" i="2" s="1"/>
  <c r="E159" i="11"/>
  <c r="F159" i="11" s="1"/>
  <c r="AC159" i="2" s="1"/>
  <c r="E160" i="11"/>
  <c r="F160" i="11" s="1"/>
  <c r="AC160" i="2" s="1"/>
  <c r="E161" i="11"/>
  <c r="F161" i="11" s="1"/>
  <c r="AF161" i="2" s="1"/>
  <c r="E162" i="11"/>
  <c r="F162" i="11" s="1"/>
  <c r="E163" i="11"/>
  <c r="F163" i="11" s="1"/>
  <c r="AC163" i="2" s="1"/>
  <c r="E164" i="11"/>
  <c r="F164" i="11" s="1"/>
  <c r="AC164" i="2" s="1"/>
  <c r="E165" i="11"/>
  <c r="E166" i="11"/>
  <c r="F166" i="11" s="1"/>
  <c r="AC166" i="2" s="1"/>
  <c r="E167" i="11"/>
  <c r="F167" i="11" s="1"/>
  <c r="AC167" i="2" s="1"/>
  <c r="E168" i="11"/>
  <c r="F168" i="11" s="1"/>
  <c r="AC168" i="2" s="1"/>
  <c r="E169" i="11"/>
  <c r="F169" i="11" s="1"/>
  <c r="E170" i="11"/>
  <c r="F170" i="11" s="1"/>
  <c r="E171" i="11"/>
  <c r="F171" i="11" s="1"/>
  <c r="E172" i="11"/>
  <c r="F172" i="11" s="1"/>
  <c r="AC172" i="2" s="1"/>
  <c r="E173" i="11"/>
  <c r="E174" i="11"/>
  <c r="F174" i="11" s="1"/>
  <c r="E175" i="11"/>
  <c r="F175" i="11" s="1"/>
  <c r="E176" i="11"/>
  <c r="F176" i="11" s="1"/>
  <c r="AC176" i="2" s="1"/>
  <c r="E177" i="11"/>
  <c r="F177" i="11" s="1"/>
  <c r="AC177" i="2" s="1"/>
  <c r="E178" i="11"/>
  <c r="F178" i="11" s="1"/>
  <c r="AC178" i="2" s="1"/>
  <c r="E179" i="11"/>
  <c r="F179" i="11" s="1"/>
  <c r="E180" i="11"/>
  <c r="F180" i="11" s="1"/>
  <c r="E181" i="11"/>
  <c r="E182" i="11"/>
  <c r="F182" i="11" s="1"/>
  <c r="AC182" i="2" s="1"/>
  <c r="E183" i="11"/>
  <c r="F183" i="11" s="1"/>
  <c r="E184" i="11"/>
  <c r="F184" i="11" s="1"/>
  <c r="E185" i="11"/>
  <c r="F185" i="11" s="1"/>
  <c r="E186" i="11"/>
  <c r="F186" i="11" s="1"/>
  <c r="AC186" i="2" s="1"/>
  <c r="E187" i="11"/>
  <c r="F187" i="11" s="1"/>
  <c r="E188" i="11"/>
  <c r="F188" i="11" s="1"/>
  <c r="AF188" i="2" s="1"/>
  <c r="E189" i="11"/>
  <c r="E190" i="11"/>
  <c r="E191" i="11"/>
  <c r="F191" i="11" s="1"/>
  <c r="E192" i="11"/>
  <c r="F192" i="11" s="1"/>
  <c r="AC192" i="2" s="1"/>
  <c r="E193" i="11"/>
  <c r="F193" i="11" s="1"/>
  <c r="AC193" i="2" s="1"/>
  <c r="E194" i="11"/>
  <c r="F194" i="11" s="1"/>
  <c r="AC194" i="2" s="1"/>
  <c r="E195" i="11"/>
  <c r="F195" i="11" s="1"/>
  <c r="E196" i="11"/>
  <c r="F196" i="11" s="1"/>
  <c r="AC196" i="2" s="1"/>
  <c r="E197" i="11"/>
  <c r="E198" i="11"/>
  <c r="F198" i="11" s="1"/>
  <c r="AF198" i="2" s="1"/>
  <c r="E199" i="11"/>
  <c r="F199" i="11" s="1"/>
  <c r="E200" i="11"/>
  <c r="F200" i="11" s="1"/>
  <c r="E201" i="11"/>
  <c r="F201" i="11" s="1"/>
  <c r="AC201" i="2" s="1"/>
  <c r="E202" i="11"/>
  <c r="F202" i="11" s="1"/>
  <c r="E203" i="11"/>
  <c r="F203" i="11" s="1"/>
  <c r="AC203" i="2" s="1"/>
  <c r="E204" i="11"/>
  <c r="E205" i="11"/>
  <c r="E206" i="11"/>
  <c r="F206" i="11" s="1"/>
  <c r="AC206" i="2" s="1"/>
  <c r="E207" i="11"/>
  <c r="F207" i="11" s="1"/>
  <c r="AC207" i="2" s="1"/>
  <c r="E208" i="11"/>
  <c r="F208" i="11" s="1"/>
  <c r="E209" i="11"/>
  <c r="F209" i="11" s="1"/>
  <c r="E210" i="11"/>
  <c r="F210" i="11" s="1"/>
  <c r="AC210" i="2" s="1"/>
  <c r="E211" i="11"/>
  <c r="F211" i="11" s="1"/>
  <c r="E212" i="11"/>
  <c r="F212" i="11" s="1"/>
  <c r="E213" i="11"/>
  <c r="E214" i="11"/>
  <c r="F214" i="11" s="1"/>
  <c r="AC214" i="2" s="1"/>
  <c r="E215" i="11"/>
  <c r="F215" i="11" s="1"/>
  <c r="AC215" i="2" s="1"/>
  <c r="E18" i="11"/>
  <c r="F18" i="11" s="1"/>
  <c r="AC18" i="2" s="1"/>
  <c r="G90" i="11"/>
  <c r="F91" i="11"/>
  <c r="AC91" i="2" s="1"/>
  <c r="G91" i="11"/>
  <c r="F92" i="11"/>
  <c r="AC92" i="2" s="1"/>
  <c r="G92" i="11"/>
  <c r="F93" i="11"/>
  <c r="AF93" i="2" s="1"/>
  <c r="G93" i="11"/>
  <c r="G94" i="11"/>
  <c r="G95" i="11"/>
  <c r="G96" i="11"/>
  <c r="G97" i="11"/>
  <c r="G98" i="11"/>
  <c r="F99" i="11"/>
  <c r="AC99" i="2" s="1"/>
  <c r="G99" i="11"/>
  <c r="G100" i="11"/>
  <c r="F101" i="11"/>
  <c r="AC101" i="2" s="1"/>
  <c r="G101" i="11"/>
  <c r="G102" i="11"/>
  <c r="F103" i="11"/>
  <c r="AC103" i="2" s="1"/>
  <c r="G103" i="11"/>
  <c r="G104" i="11"/>
  <c r="G105" i="11"/>
  <c r="G106" i="11"/>
  <c r="G107" i="11"/>
  <c r="G108" i="11"/>
  <c r="F109" i="11"/>
  <c r="AC109" i="2" s="1"/>
  <c r="G109" i="11"/>
  <c r="G110" i="11"/>
  <c r="G111" i="11"/>
  <c r="G112" i="11"/>
  <c r="G113" i="11"/>
  <c r="G114" i="11"/>
  <c r="G115" i="11"/>
  <c r="F116" i="11"/>
  <c r="G116" i="11"/>
  <c r="F117" i="11"/>
  <c r="AC117" i="2" s="1"/>
  <c r="G117" i="11"/>
  <c r="G118" i="11"/>
  <c r="G119" i="11"/>
  <c r="G120" i="11"/>
  <c r="G121" i="11"/>
  <c r="G122" i="11"/>
  <c r="G123" i="11"/>
  <c r="G124" i="11"/>
  <c r="F125" i="11"/>
  <c r="AC125" i="2" s="1"/>
  <c r="G125" i="11"/>
  <c r="F126" i="11"/>
  <c r="AF126" i="2" s="1"/>
  <c r="G126" i="11"/>
  <c r="G127" i="11"/>
  <c r="G128" i="11"/>
  <c r="G129" i="11"/>
  <c r="G130" i="11"/>
  <c r="G131" i="11"/>
  <c r="G132" i="11"/>
  <c r="F133" i="11"/>
  <c r="AC133" i="2" s="1"/>
  <c r="G133" i="11"/>
  <c r="G134" i="11"/>
  <c r="G135" i="11"/>
  <c r="G136" i="11"/>
  <c r="G137" i="11"/>
  <c r="G138" i="11"/>
  <c r="G139" i="11"/>
  <c r="G140" i="11"/>
  <c r="F141" i="11"/>
  <c r="AC141" i="2" s="1"/>
  <c r="G141" i="11"/>
  <c r="G142" i="11"/>
  <c r="G143" i="11"/>
  <c r="G144" i="11"/>
  <c r="G145" i="11"/>
  <c r="G146" i="11"/>
  <c r="G147" i="11"/>
  <c r="G148" i="11"/>
  <c r="F149" i="11"/>
  <c r="AC149" i="2" s="1"/>
  <c r="G149" i="11"/>
  <c r="G150" i="11"/>
  <c r="G151" i="11"/>
  <c r="G152" i="11"/>
  <c r="G153" i="11"/>
  <c r="G154" i="11"/>
  <c r="G155" i="11"/>
  <c r="G156" i="11"/>
  <c r="F157" i="11"/>
  <c r="AC157" i="2" s="1"/>
  <c r="G157" i="11"/>
  <c r="G158" i="11"/>
  <c r="G159" i="11"/>
  <c r="G160" i="11"/>
  <c r="G161" i="11"/>
  <c r="G162" i="11"/>
  <c r="G163" i="11"/>
  <c r="G164" i="11"/>
  <c r="F165" i="11"/>
  <c r="G165" i="11"/>
  <c r="G166" i="11"/>
  <c r="G167" i="11"/>
  <c r="G168" i="11"/>
  <c r="G169" i="11"/>
  <c r="G170" i="11"/>
  <c r="G171" i="11"/>
  <c r="G172" i="11"/>
  <c r="F173" i="11"/>
  <c r="AC173" i="2" s="1"/>
  <c r="G173" i="11"/>
  <c r="G174" i="11"/>
  <c r="G175" i="11"/>
  <c r="G176" i="11"/>
  <c r="G177" i="11"/>
  <c r="G178" i="11"/>
  <c r="G179" i="11"/>
  <c r="G180" i="11"/>
  <c r="F181" i="11"/>
  <c r="G181" i="11"/>
  <c r="G182" i="11"/>
  <c r="G183" i="11"/>
  <c r="G184" i="11"/>
  <c r="G185" i="11"/>
  <c r="G186" i="11"/>
  <c r="G187" i="11"/>
  <c r="G188" i="11"/>
  <c r="F189" i="11"/>
  <c r="AC189" i="2" s="1"/>
  <c r="G189" i="11"/>
  <c r="F190" i="11"/>
  <c r="AF190" i="2" s="1"/>
  <c r="G190" i="11"/>
  <c r="G191" i="11"/>
  <c r="G192" i="11"/>
  <c r="G193" i="11"/>
  <c r="G194" i="11"/>
  <c r="G195" i="11"/>
  <c r="G196" i="11"/>
  <c r="F197" i="11"/>
  <c r="AF197" i="2" s="1"/>
  <c r="G197" i="11"/>
  <c r="G198" i="11"/>
  <c r="G199" i="11"/>
  <c r="G200" i="11"/>
  <c r="G201" i="11"/>
  <c r="G202" i="11"/>
  <c r="G203" i="11"/>
  <c r="F204" i="11"/>
  <c r="AF204" i="2" s="1"/>
  <c r="G204" i="11"/>
  <c r="F205" i="11"/>
  <c r="G205" i="11"/>
  <c r="G206" i="11"/>
  <c r="G207" i="11"/>
  <c r="G208" i="11"/>
  <c r="G209" i="11"/>
  <c r="G210" i="11"/>
  <c r="G211" i="11"/>
  <c r="G212" i="11"/>
  <c r="F213" i="11"/>
  <c r="AC213" i="2" s="1"/>
  <c r="G213" i="11"/>
  <c r="G214" i="11"/>
  <c r="G215" i="11"/>
  <c r="F19" i="11"/>
  <c r="AF19" i="2" s="1"/>
  <c r="F20" i="11"/>
  <c r="AC20" i="2" s="1"/>
  <c r="F21" i="11"/>
  <c r="AC21" i="2" s="1"/>
  <c r="F27" i="11"/>
  <c r="AC27" i="2" s="1"/>
  <c r="F28" i="11"/>
  <c r="AF28" i="2" s="1"/>
  <c r="F29" i="11"/>
  <c r="AC29" i="2" s="1"/>
  <c r="F35" i="11"/>
  <c r="AC35" i="2" s="1"/>
  <c r="F37" i="11"/>
  <c r="AC37" i="2" s="1"/>
  <c r="F39" i="11"/>
  <c r="AC39" i="2" s="1"/>
  <c r="F43" i="11"/>
  <c r="AC43" i="2" s="1"/>
  <c r="F45" i="11"/>
  <c r="AF45" i="2" s="1"/>
  <c r="F51" i="11"/>
  <c r="AC51" i="2" s="1"/>
  <c r="F53" i="11"/>
  <c r="AC53" i="2" s="1"/>
  <c r="F54" i="11"/>
  <c r="AC54" i="2" s="1"/>
  <c r="F59" i="11"/>
  <c r="AC59" i="2" s="1"/>
  <c r="F61" i="11"/>
  <c r="AC61" i="2" s="1"/>
  <c r="F67" i="11"/>
  <c r="AC67" i="2" s="1"/>
  <c r="F69" i="11"/>
  <c r="AC69" i="2" s="1"/>
  <c r="F70" i="11"/>
  <c r="AC70" i="2" s="1"/>
  <c r="F75" i="11"/>
  <c r="AC75" i="2" s="1"/>
  <c r="F77" i="11"/>
  <c r="AC77" i="2" s="1"/>
  <c r="F83" i="11"/>
  <c r="AC83" i="2" s="1"/>
  <c r="F85" i="11"/>
  <c r="AC85" i="2" s="1"/>
  <c r="F86" i="11"/>
  <c r="AC86" i="2" s="1"/>
  <c r="G18" i="11"/>
  <c r="G19" i="11"/>
  <c r="G20" i="11"/>
  <c r="G21" i="11"/>
  <c r="G22" i="11"/>
  <c r="G23" i="11"/>
  <c r="G24" i="11"/>
  <c r="G25" i="11"/>
  <c r="G26" i="11"/>
  <c r="G27" i="11"/>
  <c r="G28" i="11"/>
  <c r="G29" i="11"/>
  <c r="G30" i="11"/>
  <c r="G31" i="11"/>
  <c r="G32" i="11"/>
  <c r="G33" i="11"/>
  <c r="G34" i="11"/>
  <c r="G35" i="11"/>
  <c r="G36" i="11"/>
  <c r="G37" i="11"/>
  <c r="G38" i="11"/>
  <c r="G39" i="11"/>
  <c r="G40" i="11"/>
  <c r="G41" i="11"/>
  <c r="G42" i="11"/>
  <c r="G43" i="11"/>
  <c r="G44" i="11"/>
  <c r="G45" i="11"/>
  <c r="G46" i="11"/>
  <c r="G47" i="11"/>
  <c r="G48" i="11"/>
  <c r="G49" i="11"/>
  <c r="G50" i="11"/>
  <c r="G51" i="11"/>
  <c r="G52" i="11"/>
  <c r="G53" i="11"/>
  <c r="G54" i="11"/>
  <c r="G55" i="11"/>
  <c r="G56" i="11"/>
  <c r="G57" i="11"/>
  <c r="G58" i="11"/>
  <c r="G59" i="11"/>
  <c r="G60" i="11"/>
  <c r="G61" i="11"/>
  <c r="G62" i="11"/>
  <c r="G63" i="11"/>
  <c r="G64" i="11"/>
  <c r="G65" i="11"/>
  <c r="G66" i="11"/>
  <c r="G67" i="11"/>
  <c r="G68" i="11"/>
  <c r="G69" i="11"/>
  <c r="G70" i="11"/>
  <c r="G71" i="11"/>
  <c r="G72" i="11"/>
  <c r="G73" i="11"/>
  <c r="G74" i="11"/>
  <c r="G75" i="11"/>
  <c r="G76" i="11"/>
  <c r="G77" i="11"/>
  <c r="G78" i="11"/>
  <c r="G79" i="11"/>
  <c r="G80" i="11"/>
  <c r="G81" i="11"/>
  <c r="G82" i="11"/>
  <c r="G83" i="11"/>
  <c r="G84" i="11"/>
  <c r="G85" i="11"/>
  <c r="G86" i="11"/>
  <c r="G87" i="11"/>
  <c r="G88" i="11"/>
  <c r="G89" i="11"/>
  <c r="G17" i="11"/>
  <c r="E17" i="11"/>
  <c r="F17" i="11" s="1"/>
  <c r="AC17" i="2" s="1"/>
  <c r="D119" i="11"/>
  <c r="D120" i="11"/>
  <c r="D121" i="11"/>
  <c r="D122" i="11"/>
  <c r="D123" i="11"/>
  <c r="D124" i="11"/>
  <c r="D125" i="11"/>
  <c r="D126" i="11"/>
  <c r="D127" i="11"/>
  <c r="D128" i="11"/>
  <c r="D129" i="11"/>
  <c r="D130" i="11"/>
  <c r="D131" i="11"/>
  <c r="D132" i="11"/>
  <c r="D133" i="11"/>
  <c r="D134" i="11"/>
  <c r="D135" i="11"/>
  <c r="D136" i="11"/>
  <c r="D137" i="11"/>
  <c r="D138" i="11"/>
  <c r="D139" i="11"/>
  <c r="D140" i="11"/>
  <c r="D141" i="11"/>
  <c r="D142" i="11"/>
  <c r="D143" i="11"/>
  <c r="D144" i="11"/>
  <c r="D145" i="11"/>
  <c r="D146" i="11"/>
  <c r="D147" i="11"/>
  <c r="D148" i="11"/>
  <c r="D149" i="11"/>
  <c r="D150" i="11"/>
  <c r="D151" i="11"/>
  <c r="D152" i="11"/>
  <c r="D153" i="11"/>
  <c r="D154" i="11"/>
  <c r="D155" i="11"/>
  <c r="D156" i="11"/>
  <c r="D157" i="11"/>
  <c r="D158" i="11"/>
  <c r="D159" i="11"/>
  <c r="D160" i="11"/>
  <c r="D161" i="11"/>
  <c r="D162" i="11"/>
  <c r="D163" i="11"/>
  <c r="D164" i="11"/>
  <c r="D165" i="11"/>
  <c r="D166" i="11"/>
  <c r="D167" i="11"/>
  <c r="D168" i="11"/>
  <c r="D169" i="11"/>
  <c r="D170" i="11"/>
  <c r="D171" i="11"/>
  <c r="D172" i="11"/>
  <c r="D173" i="11"/>
  <c r="D174" i="11"/>
  <c r="D175" i="11"/>
  <c r="D176" i="11"/>
  <c r="D177" i="11"/>
  <c r="D178" i="11"/>
  <c r="D179" i="11"/>
  <c r="D180" i="11"/>
  <c r="D181" i="11"/>
  <c r="D182" i="11"/>
  <c r="D183" i="11"/>
  <c r="D184" i="11"/>
  <c r="D185" i="11"/>
  <c r="D186" i="11"/>
  <c r="D187" i="11"/>
  <c r="D188" i="11"/>
  <c r="D189" i="11"/>
  <c r="D190" i="11"/>
  <c r="D191" i="11"/>
  <c r="D192" i="11"/>
  <c r="D193" i="11"/>
  <c r="D194" i="11"/>
  <c r="D195" i="11"/>
  <c r="D196" i="11"/>
  <c r="D197" i="11"/>
  <c r="D198" i="11"/>
  <c r="D199" i="11"/>
  <c r="D200" i="11"/>
  <c r="D201" i="11"/>
  <c r="D202" i="11"/>
  <c r="D203" i="11"/>
  <c r="D204" i="11"/>
  <c r="D205" i="11"/>
  <c r="D206" i="11"/>
  <c r="D207" i="11"/>
  <c r="D208" i="11"/>
  <c r="D209" i="11"/>
  <c r="D210" i="11"/>
  <c r="D211" i="11"/>
  <c r="D212" i="11"/>
  <c r="D213" i="11"/>
  <c r="D214" i="11"/>
  <c r="D215" i="11"/>
  <c r="D91" i="11"/>
  <c r="D92" i="11"/>
  <c r="D93" i="11"/>
  <c r="D94" i="11"/>
  <c r="D95" i="11"/>
  <c r="D96" i="11"/>
  <c r="D97" i="11"/>
  <c r="D98" i="11"/>
  <c r="D99" i="11"/>
  <c r="D100" i="11"/>
  <c r="D101" i="11"/>
  <c r="D102" i="11"/>
  <c r="D103" i="11"/>
  <c r="D104" i="11"/>
  <c r="D105" i="11"/>
  <c r="D106" i="11"/>
  <c r="D107" i="11"/>
  <c r="D108" i="11"/>
  <c r="D109" i="11"/>
  <c r="D110" i="11"/>
  <c r="D111" i="11"/>
  <c r="D112" i="11"/>
  <c r="D113" i="11"/>
  <c r="D114" i="11"/>
  <c r="D115" i="11"/>
  <c r="D116" i="11"/>
  <c r="D117" i="11"/>
  <c r="D118" i="11"/>
  <c r="D18" i="11"/>
  <c r="D19" i="11"/>
  <c r="D20" i="11"/>
  <c r="D21" i="11"/>
  <c r="D22" i="11"/>
  <c r="D23" i="11"/>
  <c r="D24" i="11"/>
  <c r="D25" i="11"/>
  <c r="D26" i="11"/>
  <c r="D27" i="11"/>
  <c r="D28" i="11"/>
  <c r="D29" i="11"/>
  <c r="D30" i="11"/>
  <c r="D31" i="11"/>
  <c r="D32" i="11"/>
  <c r="D33" i="11"/>
  <c r="D34" i="11"/>
  <c r="D35" i="11"/>
  <c r="D36" i="11"/>
  <c r="D37" i="11"/>
  <c r="D38" i="11"/>
  <c r="D39" i="11"/>
  <c r="D40" i="11"/>
  <c r="D41" i="11"/>
  <c r="D42" i="11"/>
  <c r="D43" i="11"/>
  <c r="D44" i="11"/>
  <c r="D45" i="11"/>
  <c r="D46" i="11"/>
  <c r="D47" i="11"/>
  <c r="D48" i="11"/>
  <c r="D49" i="11"/>
  <c r="D50" i="11"/>
  <c r="D51" i="11"/>
  <c r="D52" i="11"/>
  <c r="D53" i="11"/>
  <c r="D54" i="11"/>
  <c r="D55" i="11"/>
  <c r="D56" i="11"/>
  <c r="D57" i="11"/>
  <c r="D58" i="11"/>
  <c r="D59" i="11"/>
  <c r="D60" i="11"/>
  <c r="D61" i="11"/>
  <c r="D62" i="11"/>
  <c r="D63" i="11"/>
  <c r="D64" i="11"/>
  <c r="D65" i="11"/>
  <c r="D66" i="11"/>
  <c r="D67" i="11"/>
  <c r="D68" i="11"/>
  <c r="D69" i="11"/>
  <c r="D70" i="11"/>
  <c r="D71" i="11"/>
  <c r="D72" i="11"/>
  <c r="D73" i="11"/>
  <c r="D74" i="11"/>
  <c r="D75" i="11"/>
  <c r="D76" i="11"/>
  <c r="D77" i="11"/>
  <c r="D78" i="11"/>
  <c r="D79" i="11"/>
  <c r="D80" i="11"/>
  <c r="D81" i="11"/>
  <c r="D82" i="11"/>
  <c r="D83" i="11"/>
  <c r="D84" i="11"/>
  <c r="D85" i="11"/>
  <c r="D86" i="11"/>
  <c r="D87" i="11"/>
  <c r="D88" i="11"/>
  <c r="D89" i="11"/>
  <c r="D90" i="11"/>
  <c r="D17" i="11"/>
  <c r="L115" i="2"/>
  <c r="M115" i="2" s="1"/>
  <c r="P213" i="70" s="1"/>
  <c r="Q115" i="2"/>
  <c r="T213" i="70" s="1"/>
  <c r="T115" i="2"/>
  <c r="W213" i="70" s="1"/>
  <c r="L116" i="2"/>
  <c r="M116" i="2" s="1"/>
  <c r="P214" i="70" s="1"/>
  <c r="Q116" i="2"/>
  <c r="T214" i="70" s="1"/>
  <c r="T116" i="2"/>
  <c r="W214" i="70" s="1"/>
  <c r="L117" i="2"/>
  <c r="R117" i="2" s="1"/>
  <c r="Q117" i="2"/>
  <c r="T215" i="70" s="1"/>
  <c r="T117" i="2"/>
  <c r="W215" i="70" s="1"/>
  <c r="L118" i="2"/>
  <c r="O118" i="2" s="1"/>
  <c r="Q118" i="2"/>
  <c r="T216" i="70" s="1"/>
  <c r="T118" i="2"/>
  <c r="W216" i="70" s="1"/>
  <c r="L119" i="2"/>
  <c r="R119" i="2" s="1"/>
  <c r="Q119" i="2"/>
  <c r="T217" i="70" s="1"/>
  <c r="T119" i="2"/>
  <c r="W217" i="70" s="1"/>
  <c r="L120" i="2"/>
  <c r="Q120" i="2"/>
  <c r="T218" i="70" s="1"/>
  <c r="T120" i="2"/>
  <c r="W218" i="70" s="1"/>
  <c r="L121" i="2"/>
  <c r="M121" i="2" s="1"/>
  <c r="P219" i="70" s="1"/>
  <c r="Q121" i="2"/>
  <c r="T219" i="70" s="1"/>
  <c r="T121" i="2"/>
  <c r="W219" i="70" s="1"/>
  <c r="L122" i="2"/>
  <c r="AB122" i="2" s="1"/>
  <c r="Z220" i="70" s="1"/>
  <c r="Q122" i="2"/>
  <c r="T220" i="70" s="1"/>
  <c r="T122" i="2"/>
  <c r="W220" i="70" s="1"/>
  <c r="L123" i="2"/>
  <c r="M123" i="2" s="1"/>
  <c r="P221" i="70" s="1"/>
  <c r="Q123" i="2"/>
  <c r="T221" i="70" s="1"/>
  <c r="T123" i="2"/>
  <c r="W221" i="70" s="1"/>
  <c r="L124" i="2"/>
  <c r="M124" i="2" s="1"/>
  <c r="P222" i="70" s="1"/>
  <c r="Q124" i="2"/>
  <c r="T222" i="70" s="1"/>
  <c r="T124" i="2"/>
  <c r="W222" i="70" s="1"/>
  <c r="L125" i="2"/>
  <c r="M125" i="2" s="1"/>
  <c r="P223" i="70" s="1"/>
  <c r="Q125" i="2"/>
  <c r="T223" i="70" s="1"/>
  <c r="T125" i="2"/>
  <c r="W223" i="70" s="1"/>
  <c r="L126" i="2"/>
  <c r="M126" i="2" s="1"/>
  <c r="P224" i="70" s="1"/>
  <c r="Q126" i="2"/>
  <c r="T224" i="70" s="1"/>
  <c r="T126" i="2"/>
  <c r="W224" i="70" s="1"/>
  <c r="L127" i="2"/>
  <c r="R127" i="2" s="1"/>
  <c r="Q127" i="2"/>
  <c r="T225" i="70" s="1"/>
  <c r="T127" i="2"/>
  <c r="W225" i="70" s="1"/>
  <c r="L128" i="2"/>
  <c r="Q128" i="2"/>
  <c r="T226" i="70" s="1"/>
  <c r="T128" i="2"/>
  <c r="W226" i="70" s="1"/>
  <c r="L129" i="2"/>
  <c r="M129" i="2" s="1"/>
  <c r="P227" i="70" s="1"/>
  <c r="Q129" i="2"/>
  <c r="T227" i="70" s="1"/>
  <c r="T129" i="2"/>
  <c r="W227" i="70" s="1"/>
  <c r="L130" i="2"/>
  <c r="O130" i="2" s="1"/>
  <c r="Q130" i="2"/>
  <c r="T228" i="70" s="1"/>
  <c r="T130" i="2"/>
  <c r="W228" i="70" s="1"/>
  <c r="L131" i="2"/>
  <c r="M131" i="2" s="1"/>
  <c r="P229" i="70" s="1"/>
  <c r="Q131" i="2"/>
  <c r="T229" i="70" s="1"/>
  <c r="T131" i="2"/>
  <c r="W229" i="70" s="1"/>
  <c r="L132" i="2"/>
  <c r="M132" i="2" s="1"/>
  <c r="P230" i="70" s="1"/>
  <c r="Q132" i="2"/>
  <c r="T230" i="70" s="1"/>
  <c r="T132" i="2"/>
  <c r="W230" i="70" s="1"/>
  <c r="L133" i="2"/>
  <c r="R133" i="2" s="1"/>
  <c r="S133" i="2" s="1"/>
  <c r="V231" i="70" s="1"/>
  <c r="Q133" i="2"/>
  <c r="T231" i="70" s="1"/>
  <c r="T133" i="2"/>
  <c r="W231" i="70" s="1"/>
  <c r="L134" i="2"/>
  <c r="M134" i="2" s="1"/>
  <c r="P232" i="70" s="1"/>
  <c r="Q134" i="2"/>
  <c r="T232" i="70" s="1"/>
  <c r="T134" i="2"/>
  <c r="W232" i="70" s="1"/>
  <c r="L135" i="2"/>
  <c r="R135" i="2" s="1"/>
  <c r="Q135" i="2"/>
  <c r="T233" i="70" s="1"/>
  <c r="T135" i="2"/>
  <c r="W233" i="70" s="1"/>
  <c r="L136" i="2"/>
  <c r="Q136" i="2"/>
  <c r="T234" i="70" s="1"/>
  <c r="T136" i="2"/>
  <c r="W234" i="70" s="1"/>
  <c r="L137" i="2"/>
  <c r="M137" i="2" s="1"/>
  <c r="P235" i="70" s="1"/>
  <c r="Q137" i="2"/>
  <c r="T235" i="70" s="1"/>
  <c r="T137" i="2"/>
  <c r="W235" i="70" s="1"/>
  <c r="L138" i="2"/>
  <c r="O138" i="2" s="1"/>
  <c r="Q138" i="2"/>
  <c r="T236" i="70" s="1"/>
  <c r="T138" i="2"/>
  <c r="W236" i="70" s="1"/>
  <c r="L139" i="2"/>
  <c r="M139" i="2" s="1"/>
  <c r="P237" i="70" s="1"/>
  <c r="Q139" i="2"/>
  <c r="T237" i="70" s="1"/>
  <c r="T139" i="2"/>
  <c r="W237" i="70" s="1"/>
  <c r="L140" i="2"/>
  <c r="M140" i="2" s="1"/>
  <c r="P238" i="70" s="1"/>
  <c r="Q140" i="2"/>
  <c r="T238" i="70" s="1"/>
  <c r="T140" i="2"/>
  <c r="W238" i="70" s="1"/>
  <c r="L141" i="2"/>
  <c r="M141" i="2" s="1"/>
  <c r="P239" i="70" s="1"/>
  <c r="Q141" i="2"/>
  <c r="T239" i="70" s="1"/>
  <c r="T141" i="2"/>
  <c r="W239" i="70" s="1"/>
  <c r="L142" i="2"/>
  <c r="R142" i="2" s="1"/>
  <c r="Q142" i="2"/>
  <c r="T240" i="70" s="1"/>
  <c r="T142" i="2"/>
  <c r="W240" i="70" s="1"/>
  <c r="L143" i="2"/>
  <c r="R143" i="2" s="1"/>
  <c r="Q143" i="2"/>
  <c r="T241" i="70" s="1"/>
  <c r="T143" i="2"/>
  <c r="W241" i="70" s="1"/>
  <c r="L144" i="2"/>
  <c r="Q144" i="2"/>
  <c r="T242" i="70" s="1"/>
  <c r="T144" i="2"/>
  <c r="W242" i="70" s="1"/>
  <c r="L145" i="2"/>
  <c r="M145" i="2" s="1"/>
  <c r="P243" i="70" s="1"/>
  <c r="Q145" i="2"/>
  <c r="T243" i="70" s="1"/>
  <c r="T145" i="2"/>
  <c r="W243" i="70" s="1"/>
  <c r="L146" i="2"/>
  <c r="M146" i="2" s="1"/>
  <c r="P244" i="70" s="1"/>
  <c r="Q146" i="2"/>
  <c r="T244" i="70" s="1"/>
  <c r="T146" i="2"/>
  <c r="W244" i="70" s="1"/>
  <c r="L147" i="2"/>
  <c r="M147" i="2" s="1"/>
  <c r="P245" i="70" s="1"/>
  <c r="Q147" i="2"/>
  <c r="T245" i="70" s="1"/>
  <c r="T147" i="2"/>
  <c r="W245" i="70" s="1"/>
  <c r="L148" i="2"/>
  <c r="M148" i="2" s="1"/>
  <c r="P246" i="70" s="1"/>
  <c r="Q148" i="2"/>
  <c r="T246" i="70" s="1"/>
  <c r="T148" i="2"/>
  <c r="W246" i="70" s="1"/>
  <c r="L149" i="2"/>
  <c r="M149" i="2" s="1"/>
  <c r="P247" i="70" s="1"/>
  <c r="Q149" i="2"/>
  <c r="T247" i="70" s="1"/>
  <c r="T149" i="2"/>
  <c r="W247" i="70" s="1"/>
  <c r="L150" i="2"/>
  <c r="O248" i="70" s="1"/>
  <c r="Q150" i="2"/>
  <c r="T248" i="70" s="1"/>
  <c r="T150" i="2"/>
  <c r="W248" i="70" s="1"/>
  <c r="L151" i="2"/>
  <c r="M151" i="2" s="1"/>
  <c r="P249" i="70" s="1"/>
  <c r="Q151" i="2"/>
  <c r="T249" i="70" s="1"/>
  <c r="T151" i="2"/>
  <c r="W249" i="70" s="1"/>
  <c r="L152" i="2"/>
  <c r="Q152" i="2"/>
  <c r="T250" i="70" s="1"/>
  <c r="T152" i="2"/>
  <c r="W250" i="70" s="1"/>
  <c r="L153" i="2"/>
  <c r="Q153" i="2"/>
  <c r="T251" i="70" s="1"/>
  <c r="T153" i="2"/>
  <c r="W251" i="70" s="1"/>
  <c r="L154" i="2"/>
  <c r="M154" i="2" s="1"/>
  <c r="P252" i="70" s="1"/>
  <c r="Q154" i="2"/>
  <c r="T252" i="70" s="1"/>
  <c r="T154" i="2"/>
  <c r="W252" i="70" s="1"/>
  <c r="L155" i="2"/>
  <c r="R155" i="2" s="1"/>
  <c r="S155" i="2" s="1"/>
  <c r="V253" i="70" s="1"/>
  <c r="Q155" i="2"/>
  <c r="T253" i="70" s="1"/>
  <c r="T155" i="2"/>
  <c r="W253" i="70" s="1"/>
  <c r="L156" i="2"/>
  <c r="M156" i="2" s="1"/>
  <c r="P254" i="70" s="1"/>
  <c r="Q156" i="2"/>
  <c r="T254" i="70" s="1"/>
  <c r="T156" i="2"/>
  <c r="W254" i="70" s="1"/>
  <c r="L157" i="2"/>
  <c r="R157" i="2" s="1"/>
  <c r="S157" i="2" s="1"/>
  <c r="V255" i="70" s="1"/>
  <c r="Q157" i="2"/>
  <c r="T255" i="70" s="1"/>
  <c r="T157" i="2"/>
  <c r="W255" i="70" s="1"/>
  <c r="L158" i="2"/>
  <c r="O256" i="70" s="1"/>
  <c r="Q158" i="2"/>
  <c r="T256" i="70" s="1"/>
  <c r="T158" i="2"/>
  <c r="W256" i="70" s="1"/>
  <c r="L159" i="2"/>
  <c r="M159" i="2" s="1"/>
  <c r="P257" i="70" s="1"/>
  <c r="Q159" i="2"/>
  <c r="T257" i="70" s="1"/>
  <c r="T159" i="2"/>
  <c r="W257" i="70" s="1"/>
  <c r="L160" i="2"/>
  <c r="Q160" i="2"/>
  <c r="T258" i="70" s="1"/>
  <c r="T160" i="2"/>
  <c r="W258" i="70" s="1"/>
  <c r="L161" i="2"/>
  <c r="O161" i="2" s="1"/>
  <c r="Q161" i="2"/>
  <c r="T259" i="70" s="1"/>
  <c r="T161" i="2"/>
  <c r="W259" i="70" s="1"/>
  <c r="L162" i="2"/>
  <c r="M162" i="2" s="1"/>
  <c r="P260" i="70" s="1"/>
  <c r="Q162" i="2"/>
  <c r="T260" i="70" s="1"/>
  <c r="T162" i="2"/>
  <c r="W260" i="70" s="1"/>
  <c r="L163" i="2"/>
  <c r="AB163" i="2" s="1"/>
  <c r="Z261" i="70" s="1"/>
  <c r="Q163" i="2"/>
  <c r="T261" i="70" s="1"/>
  <c r="T163" i="2"/>
  <c r="W261" i="70" s="1"/>
  <c r="L164" i="2"/>
  <c r="M164" i="2" s="1"/>
  <c r="P262" i="70" s="1"/>
  <c r="Q164" i="2"/>
  <c r="T262" i="70" s="1"/>
  <c r="T164" i="2"/>
  <c r="W262" i="70" s="1"/>
  <c r="L165" i="2"/>
  <c r="R165" i="2" s="1"/>
  <c r="S165" i="2" s="1"/>
  <c r="Q165" i="2"/>
  <c r="T165" i="2"/>
  <c r="L166" i="2"/>
  <c r="M166" i="2" s="1"/>
  <c r="Q166" i="2"/>
  <c r="T166" i="2"/>
  <c r="L167" i="2"/>
  <c r="M167" i="2" s="1"/>
  <c r="Q167" i="2"/>
  <c r="T167" i="2"/>
  <c r="L168" i="2"/>
  <c r="Q168" i="2"/>
  <c r="T168" i="2"/>
  <c r="L169" i="2"/>
  <c r="R169" i="2" s="1"/>
  <c r="S169" i="2" s="1"/>
  <c r="Q169" i="2"/>
  <c r="T169" i="2"/>
  <c r="L170" i="2"/>
  <c r="O170" i="2" s="1"/>
  <c r="P170" i="2" s="1"/>
  <c r="Q170" i="2"/>
  <c r="T170" i="2"/>
  <c r="L171" i="2"/>
  <c r="R171" i="2" s="1"/>
  <c r="S171" i="2" s="1"/>
  <c r="Q171" i="2"/>
  <c r="T171" i="2"/>
  <c r="L172" i="2"/>
  <c r="M172" i="2" s="1"/>
  <c r="Q172" i="2"/>
  <c r="T172" i="2"/>
  <c r="L173" i="2"/>
  <c r="M173" i="2" s="1"/>
  <c r="Q173" i="2"/>
  <c r="T173" i="2"/>
  <c r="L174" i="2"/>
  <c r="M174" i="2" s="1"/>
  <c r="Q174" i="2"/>
  <c r="T174" i="2"/>
  <c r="L175" i="2"/>
  <c r="M175" i="2" s="1"/>
  <c r="Q175" i="2"/>
  <c r="T175" i="2"/>
  <c r="L176" i="2"/>
  <c r="Q176" i="2"/>
  <c r="T176" i="2"/>
  <c r="L177" i="2"/>
  <c r="M177" i="2" s="1"/>
  <c r="Q177" i="2"/>
  <c r="T177" i="2"/>
  <c r="L178" i="2"/>
  <c r="M178" i="2" s="1"/>
  <c r="Q178" i="2"/>
  <c r="T178" i="2"/>
  <c r="L179" i="2"/>
  <c r="AB179" i="2" s="1"/>
  <c r="Q179" i="2"/>
  <c r="T179" i="2"/>
  <c r="L180" i="2"/>
  <c r="M180" i="2" s="1"/>
  <c r="Q180" i="2"/>
  <c r="T180" i="2"/>
  <c r="L181" i="2"/>
  <c r="M181" i="2" s="1"/>
  <c r="Q181" i="2"/>
  <c r="T181" i="2"/>
  <c r="L182" i="2"/>
  <c r="M182" i="2" s="1"/>
  <c r="Q182" i="2"/>
  <c r="T182" i="2"/>
  <c r="L183" i="2"/>
  <c r="O183" i="2" s="1"/>
  <c r="P183" i="2" s="1"/>
  <c r="Q183" i="2"/>
  <c r="T183" i="2"/>
  <c r="L184" i="2"/>
  <c r="Q184" i="2"/>
  <c r="T184" i="2"/>
  <c r="L185" i="2"/>
  <c r="O185" i="2" s="1"/>
  <c r="P185" i="2" s="1"/>
  <c r="Q185" i="2"/>
  <c r="T185" i="2"/>
  <c r="L186" i="2"/>
  <c r="AB186" i="2" s="1"/>
  <c r="Q186" i="2"/>
  <c r="T186" i="2"/>
  <c r="L187" i="2"/>
  <c r="O187" i="2" s="1"/>
  <c r="P187" i="2" s="1"/>
  <c r="Q187" i="2"/>
  <c r="T187" i="2"/>
  <c r="L188" i="2"/>
  <c r="M188" i="2" s="1"/>
  <c r="Q188" i="2"/>
  <c r="T188" i="2"/>
  <c r="L189" i="2"/>
  <c r="M189" i="2" s="1"/>
  <c r="Q189" i="2"/>
  <c r="T189" i="2"/>
  <c r="L190" i="2"/>
  <c r="R190" i="2" s="1"/>
  <c r="S190" i="2" s="1"/>
  <c r="Q190" i="2"/>
  <c r="T190" i="2"/>
  <c r="L191" i="2"/>
  <c r="O191" i="2" s="1"/>
  <c r="P191" i="2" s="1"/>
  <c r="Q191" i="2"/>
  <c r="T191" i="2"/>
  <c r="L192" i="2"/>
  <c r="R192" i="2" s="1"/>
  <c r="S192" i="2" s="1"/>
  <c r="Q192" i="2"/>
  <c r="T192" i="2"/>
  <c r="L193" i="2"/>
  <c r="R193" i="2" s="1"/>
  <c r="S193" i="2" s="1"/>
  <c r="Q193" i="2"/>
  <c r="T193" i="2"/>
  <c r="L194" i="2"/>
  <c r="M194" i="2" s="1"/>
  <c r="Q194" i="2"/>
  <c r="T194" i="2"/>
  <c r="L195" i="2"/>
  <c r="O195" i="2" s="1"/>
  <c r="P195" i="2" s="1"/>
  <c r="Q195" i="2"/>
  <c r="T195" i="2"/>
  <c r="L196" i="2"/>
  <c r="M196" i="2" s="1"/>
  <c r="Q196" i="2"/>
  <c r="T196" i="2"/>
  <c r="L197" i="2"/>
  <c r="Q197" i="2"/>
  <c r="T197" i="2"/>
  <c r="L198" i="2"/>
  <c r="Q198" i="2"/>
  <c r="T198" i="2"/>
  <c r="L199" i="2"/>
  <c r="M199" i="2" s="1"/>
  <c r="Q199" i="2"/>
  <c r="T199" i="2"/>
  <c r="L200" i="2"/>
  <c r="R200" i="2" s="1"/>
  <c r="S200" i="2" s="1"/>
  <c r="Q200" i="2"/>
  <c r="T200" i="2"/>
  <c r="L201" i="2"/>
  <c r="R201" i="2" s="1"/>
  <c r="S201" i="2" s="1"/>
  <c r="Q201" i="2"/>
  <c r="T201" i="2"/>
  <c r="L202" i="2"/>
  <c r="AB202" i="2" s="1"/>
  <c r="Q202" i="2"/>
  <c r="T202" i="2"/>
  <c r="L203" i="2"/>
  <c r="O203" i="2" s="1"/>
  <c r="P203" i="2" s="1"/>
  <c r="Q203" i="2"/>
  <c r="T203" i="2"/>
  <c r="L204" i="2"/>
  <c r="M204" i="2" s="1"/>
  <c r="Q204" i="2"/>
  <c r="T204" i="2"/>
  <c r="L205" i="2"/>
  <c r="M205" i="2" s="1"/>
  <c r="Q205" i="2"/>
  <c r="T205" i="2"/>
  <c r="L206" i="2"/>
  <c r="M206" i="2" s="1"/>
  <c r="Q206" i="2"/>
  <c r="T206" i="2"/>
  <c r="L207" i="2"/>
  <c r="M207" i="2" s="1"/>
  <c r="Q207" i="2"/>
  <c r="T207" i="2"/>
  <c r="L208" i="2"/>
  <c r="R208" i="2" s="1"/>
  <c r="S208" i="2" s="1"/>
  <c r="Q208" i="2"/>
  <c r="T208" i="2"/>
  <c r="L209" i="2"/>
  <c r="R209" i="2" s="1"/>
  <c r="S209" i="2" s="1"/>
  <c r="Q209" i="2"/>
  <c r="T209" i="2"/>
  <c r="L210" i="2"/>
  <c r="M210" i="2" s="1"/>
  <c r="Q210" i="2"/>
  <c r="T210" i="2"/>
  <c r="L211" i="2"/>
  <c r="O211" i="2" s="1"/>
  <c r="P211" i="2" s="1"/>
  <c r="Q211" i="2"/>
  <c r="T211" i="2"/>
  <c r="L212" i="2"/>
  <c r="M212" i="2" s="1"/>
  <c r="Q212" i="2"/>
  <c r="T212" i="2"/>
  <c r="L213" i="2"/>
  <c r="M213" i="2" s="1"/>
  <c r="Q213" i="2"/>
  <c r="T213" i="2"/>
  <c r="L214" i="2"/>
  <c r="M214" i="2" s="1"/>
  <c r="Q214" i="2"/>
  <c r="T214" i="2"/>
  <c r="L215" i="2"/>
  <c r="M215" i="2" s="1"/>
  <c r="Q215" i="2"/>
  <c r="T215" i="2"/>
  <c r="AI7" i="2"/>
  <c r="L17" i="2"/>
  <c r="L18" i="2"/>
  <c r="L19" i="2"/>
  <c r="L20" i="2"/>
  <c r="M20" i="2" s="1"/>
  <c r="P118" i="70" s="1"/>
  <c r="L21" i="2"/>
  <c r="L22" i="2"/>
  <c r="L23" i="2"/>
  <c r="L24" i="2"/>
  <c r="L25" i="2"/>
  <c r="L26" i="2"/>
  <c r="R26" i="2" s="1"/>
  <c r="L27" i="2"/>
  <c r="L28" i="2"/>
  <c r="M28" i="2" s="1"/>
  <c r="P126" i="70" s="1"/>
  <c r="L29" i="2"/>
  <c r="L30" i="2"/>
  <c r="L31" i="2"/>
  <c r="L32" i="2"/>
  <c r="L33" i="2"/>
  <c r="L34" i="2"/>
  <c r="R34" i="2" s="1"/>
  <c r="L35" i="2"/>
  <c r="L36" i="2"/>
  <c r="M36" i="2" s="1"/>
  <c r="P134" i="70" s="1"/>
  <c r="L37" i="2"/>
  <c r="O135" i="70" s="1"/>
  <c r="L38" i="2"/>
  <c r="L39" i="2"/>
  <c r="L40" i="2"/>
  <c r="L41" i="2"/>
  <c r="L42" i="2"/>
  <c r="L43" i="2"/>
  <c r="L44" i="2"/>
  <c r="M44" i="2" s="1"/>
  <c r="P142" i="70" s="1"/>
  <c r="L45" i="2"/>
  <c r="L46" i="2"/>
  <c r="L47" i="2"/>
  <c r="L48" i="2"/>
  <c r="L49" i="2"/>
  <c r="L50" i="2"/>
  <c r="L51" i="2"/>
  <c r="L52" i="2"/>
  <c r="M52" i="2" s="1"/>
  <c r="P150" i="70" s="1"/>
  <c r="L53" i="2"/>
  <c r="L54" i="2"/>
  <c r="L55" i="2"/>
  <c r="L56" i="2"/>
  <c r="L57" i="2"/>
  <c r="L58" i="2"/>
  <c r="O58" i="2" s="1"/>
  <c r="L59" i="2"/>
  <c r="L60" i="2"/>
  <c r="M60" i="2" s="1"/>
  <c r="P158" i="70" s="1"/>
  <c r="L61" i="2"/>
  <c r="L62" i="2"/>
  <c r="L63" i="2"/>
  <c r="L64" i="2"/>
  <c r="L65" i="2"/>
  <c r="L66" i="2"/>
  <c r="L67" i="2"/>
  <c r="L68" i="2"/>
  <c r="M68" i="2" s="1"/>
  <c r="P166" i="70" s="1"/>
  <c r="L69" i="2"/>
  <c r="L70" i="2"/>
  <c r="L71" i="2"/>
  <c r="O169" i="70" s="1"/>
  <c r="L72" i="2"/>
  <c r="L73" i="2"/>
  <c r="L74" i="2"/>
  <c r="L75" i="2"/>
  <c r="M75" i="2" s="1"/>
  <c r="P173" i="70" s="1"/>
  <c r="L76" i="2"/>
  <c r="M76" i="2" s="1"/>
  <c r="P174" i="70" s="1"/>
  <c r="L77" i="2"/>
  <c r="M77" i="2" s="1"/>
  <c r="P175" i="70" s="1"/>
  <c r="L78" i="2"/>
  <c r="O78" i="2" s="1"/>
  <c r="L79" i="2"/>
  <c r="M79" i="2" s="1"/>
  <c r="P177" i="70" s="1"/>
  <c r="L80" i="2"/>
  <c r="O80" i="2" s="1"/>
  <c r="L81" i="2"/>
  <c r="M81" i="2" s="1"/>
  <c r="P179" i="70" s="1"/>
  <c r="L82" i="2"/>
  <c r="M82" i="2" s="1"/>
  <c r="P180" i="70" s="1"/>
  <c r="L83" i="2"/>
  <c r="M83" i="2" s="1"/>
  <c r="P181" i="70" s="1"/>
  <c r="L84" i="2"/>
  <c r="R84" i="2" s="1"/>
  <c r="L85" i="2"/>
  <c r="O183" i="70" s="1"/>
  <c r="L86" i="2"/>
  <c r="L87" i="2"/>
  <c r="M87" i="2" s="1"/>
  <c r="P185" i="70" s="1"/>
  <c r="L88" i="2"/>
  <c r="R88" i="2" s="1"/>
  <c r="L89" i="2"/>
  <c r="O89" i="2" s="1"/>
  <c r="L90" i="2"/>
  <c r="O90" i="2" s="1"/>
  <c r="L91" i="2"/>
  <c r="M91" i="2" s="1"/>
  <c r="P189" i="70" s="1"/>
  <c r="L92" i="2"/>
  <c r="L93" i="2"/>
  <c r="O191" i="70" s="1"/>
  <c r="L94" i="2"/>
  <c r="L95" i="2"/>
  <c r="L96" i="2"/>
  <c r="L97" i="2"/>
  <c r="M97" i="2" s="1"/>
  <c r="P195" i="70" s="1"/>
  <c r="L98" i="2"/>
  <c r="M98" i="2" s="1"/>
  <c r="P196" i="70" s="1"/>
  <c r="L99" i="2"/>
  <c r="M99" i="2" s="1"/>
  <c r="P197" i="70" s="1"/>
  <c r="L100" i="2"/>
  <c r="L101" i="2"/>
  <c r="M101" i="2" s="1"/>
  <c r="P199" i="70" s="1"/>
  <c r="L102" i="2"/>
  <c r="L103" i="2"/>
  <c r="L104" i="2"/>
  <c r="L105" i="2"/>
  <c r="M105" i="2" s="1"/>
  <c r="P203" i="70" s="1"/>
  <c r="L106" i="2"/>
  <c r="M106" i="2" s="1"/>
  <c r="P204" i="70" s="1"/>
  <c r="L107" i="2"/>
  <c r="M107" i="2" s="1"/>
  <c r="P205" i="70" s="1"/>
  <c r="L108" i="2"/>
  <c r="L109" i="2"/>
  <c r="O207" i="70" s="1"/>
  <c r="L110" i="2"/>
  <c r="O208" i="70" s="1"/>
  <c r="L111" i="2"/>
  <c r="L112" i="2"/>
  <c r="L113" i="2"/>
  <c r="M113" i="2" s="1"/>
  <c r="P211" i="70" s="1"/>
  <c r="L114" i="2"/>
  <c r="M114" i="2" s="1"/>
  <c r="P212" i="70" s="1"/>
  <c r="T90" i="2"/>
  <c r="W188" i="70" s="1"/>
  <c r="Q90" i="2"/>
  <c r="T188" i="70" s="1"/>
  <c r="T89" i="2"/>
  <c r="W187" i="70" s="1"/>
  <c r="Q89" i="2"/>
  <c r="T187" i="70" s="1"/>
  <c r="T88" i="2"/>
  <c r="W186" i="70" s="1"/>
  <c r="Q88" i="2"/>
  <c r="T186" i="70" s="1"/>
  <c r="T87" i="2"/>
  <c r="W185" i="70" s="1"/>
  <c r="Q87" i="2"/>
  <c r="T185" i="70" s="1"/>
  <c r="T86" i="2"/>
  <c r="W184" i="70" s="1"/>
  <c r="Q86" i="2"/>
  <c r="T184" i="70" s="1"/>
  <c r="T85" i="2"/>
  <c r="W183" i="70" s="1"/>
  <c r="Q85" i="2"/>
  <c r="T183" i="70" s="1"/>
  <c r="R85" i="2"/>
  <c r="T84" i="2"/>
  <c r="W182" i="70" s="1"/>
  <c r="Q84" i="2"/>
  <c r="T182" i="70" s="1"/>
  <c r="T83" i="2"/>
  <c r="W181" i="70" s="1"/>
  <c r="Q83" i="2"/>
  <c r="T181" i="70" s="1"/>
  <c r="T82" i="2"/>
  <c r="W180" i="70" s="1"/>
  <c r="Q82" i="2"/>
  <c r="T180" i="70" s="1"/>
  <c r="T81" i="2"/>
  <c r="W179" i="70" s="1"/>
  <c r="Q81" i="2"/>
  <c r="T179" i="70" s="1"/>
  <c r="T80" i="2"/>
  <c r="W178" i="70" s="1"/>
  <c r="Q80" i="2"/>
  <c r="T178" i="70" s="1"/>
  <c r="T79" i="2"/>
  <c r="W177" i="70" s="1"/>
  <c r="Q79" i="2"/>
  <c r="T177" i="70" s="1"/>
  <c r="T78" i="2"/>
  <c r="W176" i="70" s="1"/>
  <c r="Q78" i="2"/>
  <c r="T176" i="70" s="1"/>
  <c r="T77" i="2"/>
  <c r="W175" i="70" s="1"/>
  <c r="Q77" i="2"/>
  <c r="T175" i="70" s="1"/>
  <c r="T76" i="2"/>
  <c r="W174" i="70" s="1"/>
  <c r="Q76" i="2"/>
  <c r="T174" i="70" s="1"/>
  <c r="T75" i="2"/>
  <c r="W173" i="70" s="1"/>
  <c r="Q75" i="2"/>
  <c r="T173" i="70" s="1"/>
  <c r="T74" i="2"/>
  <c r="W172" i="70" s="1"/>
  <c r="Q74" i="2"/>
  <c r="T172" i="70" s="1"/>
  <c r="T73" i="2"/>
  <c r="W171" i="70" s="1"/>
  <c r="Q73" i="2"/>
  <c r="T171" i="70" s="1"/>
  <c r="T72" i="2"/>
  <c r="W170" i="70" s="1"/>
  <c r="Q72" i="2"/>
  <c r="T170" i="70" s="1"/>
  <c r="T71" i="2"/>
  <c r="W169" i="70" s="1"/>
  <c r="Q71" i="2"/>
  <c r="T169" i="70" s="1"/>
  <c r="T70" i="2"/>
  <c r="W168" i="70" s="1"/>
  <c r="Q70" i="2"/>
  <c r="T168" i="70" s="1"/>
  <c r="T69" i="2"/>
  <c r="W167" i="70" s="1"/>
  <c r="Q69" i="2"/>
  <c r="T167" i="70" s="1"/>
  <c r="O69" i="2"/>
  <c r="T68" i="2"/>
  <c r="W166" i="70" s="1"/>
  <c r="R68" i="2"/>
  <c r="S68" i="2" s="1"/>
  <c r="V166" i="70" s="1"/>
  <c r="Q68" i="2"/>
  <c r="T166" i="70" s="1"/>
  <c r="T67" i="2"/>
  <c r="W165" i="70" s="1"/>
  <c r="Q67" i="2"/>
  <c r="T165" i="70" s="1"/>
  <c r="T66" i="2"/>
  <c r="W164" i="70" s="1"/>
  <c r="Q66" i="2"/>
  <c r="T164" i="70" s="1"/>
  <c r="T65" i="2"/>
  <c r="W163" i="70" s="1"/>
  <c r="Q65" i="2"/>
  <c r="T163" i="70" s="1"/>
  <c r="T64" i="2"/>
  <c r="W162" i="70" s="1"/>
  <c r="Q64" i="2"/>
  <c r="T162" i="70" s="1"/>
  <c r="T63" i="2"/>
  <c r="W161" i="70" s="1"/>
  <c r="Q63" i="2"/>
  <c r="T161" i="70" s="1"/>
  <c r="T62" i="2"/>
  <c r="W160" i="70" s="1"/>
  <c r="Q62" i="2"/>
  <c r="T160" i="70" s="1"/>
  <c r="T61" i="2"/>
  <c r="W159" i="70" s="1"/>
  <c r="Q61" i="2"/>
  <c r="T159" i="70" s="1"/>
  <c r="R61" i="2"/>
  <c r="T60" i="2"/>
  <c r="W158" i="70" s="1"/>
  <c r="Q60" i="2"/>
  <c r="T158" i="70" s="1"/>
  <c r="T59" i="2"/>
  <c r="W157" i="70" s="1"/>
  <c r="Q59" i="2"/>
  <c r="T157" i="70" s="1"/>
  <c r="T58" i="2"/>
  <c r="W156" i="70" s="1"/>
  <c r="Q58" i="2"/>
  <c r="T156" i="70" s="1"/>
  <c r="T57" i="2"/>
  <c r="W155" i="70" s="1"/>
  <c r="Q57" i="2"/>
  <c r="T155" i="70" s="1"/>
  <c r="T56" i="2"/>
  <c r="W154" i="70" s="1"/>
  <c r="Q56" i="2"/>
  <c r="T154" i="70" s="1"/>
  <c r="T55" i="2"/>
  <c r="W153" i="70" s="1"/>
  <c r="Q55" i="2"/>
  <c r="T153" i="70" s="1"/>
  <c r="T54" i="2"/>
  <c r="W152" i="70" s="1"/>
  <c r="Q54" i="2"/>
  <c r="T152" i="70" s="1"/>
  <c r="T53" i="2"/>
  <c r="W151" i="70" s="1"/>
  <c r="Q53" i="2"/>
  <c r="T151" i="70" s="1"/>
  <c r="R53" i="2"/>
  <c r="T52" i="2"/>
  <c r="W150" i="70" s="1"/>
  <c r="Q52" i="2"/>
  <c r="T150" i="70" s="1"/>
  <c r="T51" i="2"/>
  <c r="W149" i="70" s="1"/>
  <c r="Q51" i="2"/>
  <c r="T149" i="70" s="1"/>
  <c r="T50" i="2"/>
  <c r="W148" i="70" s="1"/>
  <c r="Q50" i="2"/>
  <c r="T148" i="70" s="1"/>
  <c r="T49" i="2"/>
  <c r="W147" i="70" s="1"/>
  <c r="Q49" i="2"/>
  <c r="T147" i="70" s="1"/>
  <c r="T48" i="2"/>
  <c r="W146" i="70" s="1"/>
  <c r="Q48" i="2"/>
  <c r="T146" i="70" s="1"/>
  <c r="T47" i="2"/>
  <c r="W145" i="70" s="1"/>
  <c r="Q47" i="2"/>
  <c r="T145" i="70" s="1"/>
  <c r="O47" i="2"/>
  <c r="T46" i="2"/>
  <c r="W144" i="70" s="1"/>
  <c r="Q46" i="2"/>
  <c r="T144" i="70" s="1"/>
  <c r="T45" i="2"/>
  <c r="W143" i="70" s="1"/>
  <c r="Q45" i="2"/>
  <c r="T143" i="70" s="1"/>
  <c r="O45" i="2"/>
  <c r="R45" i="2"/>
  <c r="T44" i="2"/>
  <c r="W142" i="70" s="1"/>
  <c r="Q44" i="2"/>
  <c r="T142" i="70" s="1"/>
  <c r="R44" i="2"/>
  <c r="T43" i="2"/>
  <c r="W141" i="70" s="1"/>
  <c r="Q43" i="2"/>
  <c r="T141" i="70" s="1"/>
  <c r="T42" i="2"/>
  <c r="W140" i="70" s="1"/>
  <c r="Q42" i="2"/>
  <c r="T140" i="70" s="1"/>
  <c r="O42" i="2"/>
  <c r="T41" i="2"/>
  <c r="W139" i="70" s="1"/>
  <c r="Q41" i="2"/>
  <c r="T139" i="70" s="1"/>
  <c r="T40" i="2"/>
  <c r="W138" i="70" s="1"/>
  <c r="Q40" i="2"/>
  <c r="T138" i="70" s="1"/>
  <c r="T39" i="2"/>
  <c r="W137" i="70" s="1"/>
  <c r="Q39" i="2"/>
  <c r="T137" i="70" s="1"/>
  <c r="T38" i="2"/>
  <c r="W136" i="70" s="1"/>
  <c r="Q38" i="2"/>
  <c r="T136" i="70" s="1"/>
  <c r="T37" i="2"/>
  <c r="W135" i="70" s="1"/>
  <c r="Q37" i="2"/>
  <c r="T135" i="70" s="1"/>
  <c r="R37" i="2"/>
  <c r="T36" i="2"/>
  <c r="W134" i="70" s="1"/>
  <c r="Q36" i="2"/>
  <c r="T134" i="70" s="1"/>
  <c r="R36" i="2"/>
  <c r="T35" i="2"/>
  <c r="W133" i="70" s="1"/>
  <c r="Q35" i="2"/>
  <c r="T133" i="70" s="1"/>
  <c r="T34" i="2"/>
  <c r="W132" i="70" s="1"/>
  <c r="Q34" i="2"/>
  <c r="T132" i="70" s="1"/>
  <c r="T33" i="2"/>
  <c r="W131" i="70" s="1"/>
  <c r="Q33" i="2"/>
  <c r="T131" i="70" s="1"/>
  <c r="T32" i="2"/>
  <c r="W130" i="70" s="1"/>
  <c r="Q32" i="2"/>
  <c r="T130" i="70" s="1"/>
  <c r="T31" i="2"/>
  <c r="W129" i="70" s="1"/>
  <c r="Q31" i="2"/>
  <c r="T129" i="70" s="1"/>
  <c r="O31" i="2"/>
  <c r="T30" i="2"/>
  <c r="W128" i="70" s="1"/>
  <c r="Q30" i="2"/>
  <c r="T128" i="70" s="1"/>
  <c r="T29" i="2"/>
  <c r="W127" i="70" s="1"/>
  <c r="Q29" i="2"/>
  <c r="T127" i="70" s="1"/>
  <c r="R29" i="2"/>
  <c r="T28" i="2"/>
  <c r="W126" i="70" s="1"/>
  <c r="Q28" i="2"/>
  <c r="T126" i="70" s="1"/>
  <c r="R28" i="2"/>
  <c r="T27" i="2"/>
  <c r="W125" i="70" s="1"/>
  <c r="Q27" i="2"/>
  <c r="T125" i="70" s="1"/>
  <c r="T26" i="2"/>
  <c r="W124" i="70" s="1"/>
  <c r="Q26" i="2"/>
  <c r="T124" i="70" s="1"/>
  <c r="T25" i="2"/>
  <c r="W123" i="70" s="1"/>
  <c r="Q25" i="2"/>
  <c r="T123" i="70" s="1"/>
  <c r="O25" i="2"/>
  <c r="P25" i="2" s="1"/>
  <c r="S123" i="70" s="1"/>
  <c r="T24" i="2"/>
  <c r="W122" i="70" s="1"/>
  <c r="Q24" i="2"/>
  <c r="T122" i="70" s="1"/>
  <c r="T23" i="2"/>
  <c r="W121" i="70" s="1"/>
  <c r="Q23" i="2"/>
  <c r="T121" i="70" s="1"/>
  <c r="T22" i="2"/>
  <c r="W120" i="70" s="1"/>
  <c r="Q22" i="2"/>
  <c r="T120" i="70" s="1"/>
  <c r="T21" i="2"/>
  <c r="W119" i="70" s="1"/>
  <c r="Q21" i="2"/>
  <c r="T119" i="70" s="1"/>
  <c r="R21" i="2"/>
  <c r="T20" i="2"/>
  <c r="W118" i="70" s="1"/>
  <c r="Q20" i="2"/>
  <c r="T118" i="70" s="1"/>
  <c r="R20" i="2"/>
  <c r="T19" i="2"/>
  <c r="W117" i="70" s="1"/>
  <c r="Q19" i="2"/>
  <c r="T117" i="70" s="1"/>
  <c r="T18" i="2"/>
  <c r="W116" i="70" s="1"/>
  <c r="Q18" i="2"/>
  <c r="T116" i="70" s="1"/>
  <c r="T17" i="2"/>
  <c r="W115" i="70" s="1"/>
  <c r="Q17" i="2"/>
  <c r="T115" i="70" s="1"/>
  <c r="R17" i="2"/>
  <c r="K15" i="66"/>
  <c r="K17" i="66"/>
  <c r="W119" i="64"/>
  <c r="W120" i="64"/>
  <c r="W121" i="64"/>
  <c r="W122" i="64"/>
  <c r="W123" i="64"/>
  <c r="W124" i="64"/>
  <c r="W125" i="64"/>
  <c r="W126" i="64"/>
  <c r="W127" i="64"/>
  <c r="W128" i="64"/>
  <c r="W129" i="64"/>
  <c r="W130" i="64"/>
  <c r="W131" i="64"/>
  <c r="W132" i="64"/>
  <c r="W133" i="64"/>
  <c r="W134" i="64"/>
  <c r="W135" i="64"/>
  <c r="W136" i="64"/>
  <c r="W137" i="64"/>
  <c r="W138" i="64"/>
  <c r="W139" i="64"/>
  <c r="W140" i="64"/>
  <c r="W141" i="64"/>
  <c r="W142" i="64"/>
  <c r="W143" i="64"/>
  <c r="W144" i="64"/>
  <c r="W145" i="64"/>
  <c r="W146" i="64"/>
  <c r="W147" i="64"/>
  <c r="W148" i="64"/>
  <c r="W149" i="64"/>
  <c r="W150" i="64"/>
  <c r="W151" i="64"/>
  <c r="W152" i="64"/>
  <c r="W153" i="64"/>
  <c r="W154" i="64"/>
  <c r="W155" i="64"/>
  <c r="W156" i="64"/>
  <c r="W157" i="64"/>
  <c r="W158" i="64"/>
  <c r="W159" i="64"/>
  <c r="W160" i="64"/>
  <c r="W161" i="64"/>
  <c r="W162" i="64"/>
  <c r="W163" i="64"/>
  <c r="W164" i="64"/>
  <c r="W165" i="64"/>
  <c r="W166" i="64"/>
  <c r="W167" i="64"/>
  <c r="W168" i="64"/>
  <c r="W169" i="64"/>
  <c r="W170" i="64"/>
  <c r="W171" i="64"/>
  <c r="W172" i="64"/>
  <c r="W173" i="64"/>
  <c r="W174" i="64"/>
  <c r="W175" i="64"/>
  <c r="W176" i="64"/>
  <c r="W177" i="64"/>
  <c r="W178" i="64"/>
  <c r="W179" i="64"/>
  <c r="W180" i="64"/>
  <c r="W181" i="64"/>
  <c r="W182" i="64"/>
  <c r="W183" i="64"/>
  <c r="W184" i="64"/>
  <c r="W185" i="64"/>
  <c r="W186" i="64"/>
  <c r="W187" i="64"/>
  <c r="W188" i="64"/>
  <c r="W189" i="64"/>
  <c r="W190" i="64"/>
  <c r="W191" i="64"/>
  <c r="W192" i="64"/>
  <c r="W193" i="64"/>
  <c r="W194" i="64"/>
  <c r="W195" i="64"/>
  <c r="W196" i="64"/>
  <c r="W197" i="64"/>
  <c r="W198" i="64"/>
  <c r="W199" i="64"/>
  <c r="W200" i="64"/>
  <c r="W201" i="64"/>
  <c r="W202" i="64"/>
  <c r="W203" i="64"/>
  <c r="W204" i="64"/>
  <c r="W205" i="64"/>
  <c r="W206" i="64"/>
  <c r="W207" i="64"/>
  <c r="W208" i="64"/>
  <c r="W209" i="64"/>
  <c r="W210" i="64"/>
  <c r="W211" i="64"/>
  <c r="W212" i="64"/>
  <c r="W213" i="64"/>
  <c r="W214" i="64"/>
  <c r="W215" i="64"/>
  <c r="W216" i="64"/>
  <c r="W217" i="64"/>
  <c r="W118" i="64"/>
  <c r="W271" i="70"/>
  <c r="W272" i="70"/>
  <c r="W273" i="70"/>
  <c r="W274" i="70"/>
  <c r="W275" i="70"/>
  <c r="W276" i="70"/>
  <c r="W277" i="70"/>
  <c r="W278" i="70"/>
  <c r="W279" i="70"/>
  <c r="W280" i="70"/>
  <c r="W281" i="70"/>
  <c r="W282" i="70"/>
  <c r="W283" i="70"/>
  <c r="W284" i="70"/>
  <c r="W285" i="70"/>
  <c r="W286" i="70"/>
  <c r="W287" i="70"/>
  <c r="W288" i="70"/>
  <c r="W289" i="70"/>
  <c r="W290" i="70"/>
  <c r="W291" i="70"/>
  <c r="W292" i="70"/>
  <c r="W293" i="70"/>
  <c r="W294" i="70"/>
  <c r="W295" i="70"/>
  <c r="W296" i="70"/>
  <c r="W297" i="70"/>
  <c r="W298" i="70"/>
  <c r="W299" i="70"/>
  <c r="W300" i="70"/>
  <c r="W301" i="70"/>
  <c r="W302" i="70"/>
  <c r="W303" i="70"/>
  <c r="W304" i="70"/>
  <c r="W305" i="70"/>
  <c r="W306" i="70"/>
  <c r="W307" i="70"/>
  <c r="W308" i="70"/>
  <c r="W309" i="70"/>
  <c r="W310" i="70"/>
  <c r="W311" i="70"/>
  <c r="W312" i="70"/>
  <c r="W313" i="70"/>
  <c r="W314" i="70"/>
  <c r="W315" i="70"/>
  <c r="W316" i="70"/>
  <c r="W317" i="70"/>
  <c r="W318" i="70"/>
  <c r="W319" i="70"/>
  <c r="W320" i="70"/>
  <c r="W321" i="70"/>
  <c r="W322" i="70"/>
  <c r="W323" i="70"/>
  <c r="W324" i="70"/>
  <c r="W325" i="70"/>
  <c r="W326" i="70"/>
  <c r="W327" i="70"/>
  <c r="W328" i="70"/>
  <c r="W329" i="70"/>
  <c r="W330" i="70"/>
  <c r="W331" i="70"/>
  <c r="W332" i="70"/>
  <c r="W333" i="70"/>
  <c r="W334" i="70"/>
  <c r="W335" i="70"/>
  <c r="W336" i="70"/>
  <c r="W337" i="70"/>
  <c r="W338" i="70"/>
  <c r="W339" i="70"/>
  <c r="W340" i="70"/>
  <c r="W341" i="70"/>
  <c r="W342" i="70"/>
  <c r="W343" i="70"/>
  <c r="W344" i="70"/>
  <c r="W345" i="70"/>
  <c r="W346" i="70"/>
  <c r="W347" i="70"/>
  <c r="W348" i="70"/>
  <c r="W349" i="70"/>
  <c r="W350" i="70"/>
  <c r="W351" i="70"/>
  <c r="W352" i="70"/>
  <c r="W353" i="70"/>
  <c r="W354" i="70"/>
  <c r="W355" i="70"/>
  <c r="W356" i="70"/>
  <c r="W357" i="70"/>
  <c r="W358" i="70"/>
  <c r="W359" i="70"/>
  <c r="W360" i="70"/>
  <c r="W361" i="70"/>
  <c r="W362" i="70"/>
  <c r="W363" i="70"/>
  <c r="W364" i="70"/>
  <c r="W365" i="70"/>
  <c r="W366" i="70"/>
  <c r="W367" i="70"/>
  <c r="W368" i="70"/>
  <c r="W369" i="70"/>
  <c r="W270" i="70"/>
  <c r="O221" i="70" l="1"/>
  <c r="R77" i="2"/>
  <c r="A190" i="70"/>
  <c r="A222" i="70"/>
  <c r="O213" i="70"/>
  <c r="O205" i="70"/>
  <c r="A214" i="70"/>
  <c r="A254" i="70"/>
  <c r="O261" i="70"/>
  <c r="O197" i="70"/>
  <c r="O253" i="70"/>
  <c r="O189" i="70"/>
  <c r="A206" i="70"/>
  <c r="A246" i="70"/>
  <c r="B251" i="70"/>
  <c r="O245" i="70"/>
  <c r="O181" i="70"/>
  <c r="H110" i="11"/>
  <c r="AD110" i="2" s="1"/>
  <c r="A238" i="70"/>
  <c r="O237" i="70"/>
  <c r="O173" i="70"/>
  <c r="B242" i="70"/>
  <c r="O229" i="70"/>
  <c r="AB108" i="2"/>
  <c r="Z206" i="70" s="1"/>
  <c r="AB100" i="2"/>
  <c r="Z198" i="70" s="1"/>
  <c r="AB92" i="2"/>
  <c r="Z190" i="70" s="1"/>
  <c r="X220" i="70"/>
  <c r="AB102" i="2"/>
  <c r="Z200" i="70" s="1"/>
  <c r="AB94" i="2"/>
  <c r="Z192" i="70" s="1"/>
  <c r="AB86" i="2"/>
  <c r="Z184" i="70" s="1"/>
  <c r="X179" i="70"/>
  <c r="AB112" i="2"/>
  <c r="Z210" i="70" s="1"/>
  <c r="AB104" i="2"/>
  <c r="Z202" i="70" s="1"/>
  <c r="AB96" i="2"/>
  <c r="Z194" i="70" s="1"/>
  <c r="AB184" i="2"/>
  <c r="AB176" i="2"/>
  <c r="AB168" i="2"/>
  <c r="AB160" i="2"/>
  <c r="Z258" i="70" s="1"/>
  <c r="AB152" i="2"/>
  <c r="Z250" i="70" s="1"/>
  <c r="AB144" i="2"/>
  <c r="Z242" i="70" s="1"/>
  <c r="AB136" i="2"/>
  <c r="Z234" i="70" s="1"/>
  <c r="AB128" i="2"/>
  <c r="Z226" i="70" s="1"/>
  <c r="AB120" i="2"/>
  <c r="Z218" i="70" s="1"/>
  <c r="AB153" i="2"/>
  <c r="Z251" i="70" s="1"/>
  <c r="X135" i="70"/>
  <c r="Y37" i="2"/>
  <c r="P58" i="2"/>
  <c r="S156" i="70" s="1"/>
  <c r="R156" i="70"/>
  <c r="M42" i="2"/>
  <c r="P140" i="70" s="1"/>
  <c r="O140" i="70"/>
  <c r="M18" i="2"/>
  <c r="P116" i="70" s="1"/>
  <c r="O116" i="70"/>
  <c r="X249" i="70"/>
  <c r="X209" i="70"/>
  <c r="X169" i="70"/>
  <c r="X121" i="70"/>
  <c r="P47" i="2"/>
  <c r="S145" i="70" s="1"/>
  <c r="R145" i="70"/>
  <c r="O202" i="2"/>
  <c r="P202" i="2" s="1"/>
  <c r="X259" i="70"/>
  <c r="X251" i="70"/>
  <c r="X243" i="70"/>
  <c r="X227" i="70"/>
  <c r="X219" i="70"/>
  <c r="X211" i="70"/>
  <c r="X203" i="70"/>
  <c r="X195" i="70"/>
  <c r="X187" i="70"/>
  <c r="X163" i="70"/>
  <c r="X155" i="70"/>
  <c r="X147" i="70"/>
  <c r="X139" i="70"/>
  <c r="X131" i="70"/>
  <c r="X123" i="70"/>
  <c r="O255" i="70"/>
  <c r="O247" i="70"/>
  <c r="O239" i="70"/>
  <c r="O231" i="70"/>
  <c r="O223" i="70"/>
  <c r="O215" i="70"/>
  <c r="O199" i="70"/>
  <c r="O175" i="70"/>
  <c r="O134" i="70"/>
  <c r="X245" i="70"/>
  <c r="X184" i="70"/>
  <c r="X143" i="70"/>
  <c r="R123" i="70"/>
  <c r="M50" i="2"/>
  <c r="P148" i="70" s="1"/>
  <c r="O148" i="70"/>
  <c r="R42" i="2"/>
  <c r="M67" i="2"/>
  <c r="P165" i="70" s="1"/>
  <c r="O165" i="70"/>
  <c r="M59" i="2"/>
  <c r="P157" i="70" s="1"/>
  <c r="O157" i="70"/>
  <c r="M51" i="2"/>
  <c r="P149" i="70" s="1"/>
  <c r="O149" i="70"/>
  <c r="M43" i="2"/>
  <c r="P141" i="70" s="1"/>
  <c r="O141" i="70"/>
  <c r="M35" i="2"/>
  <c r="P133" i="70" s="1"/>
  <c r="O133" i="70"/>
  <c r="M27" i="2"/>
  <c r="P125" i="70" s="1"/>
  <c r="O125" i="70"/>
  <c r="M19" i="2"/>
  <c r="P117" i="70" s="1"/>
  <c r="O117" i="70"/>
  <c r="X258" i="70"/>
  <c r="X250" i="70"/>
  <c r="X242" i="70"/>
  <c r="X234" i="70"/>
  <c r="X226" i="70"/>
  <c r="X218" i="70"/>
  <c r="X194" i="70"/>
  <c r="X186" i="70"/>
  <c r="X178" i="70"/>
  <c r="X170" i="70"/>
  <c r="X162" i="70"/>
  <c r="X154" i="70"/>
  <c r="X146" i="70"/>
  <c r="X138" i="70"/>
  <c r="X122" i="70"/>
  <c r="O262" i="70"/>
  <c r="O254" i="70"/>
  <c r="O246" i="70"/>
  <c r="O238" i="70"/>
  <c r="O230" i="70"/>
  <c r="O222" i="70"/>
  <c r="O214" i="70"/>
  <c r="O206" i="70"/>
  <c r="O198" i="70"/>
  <c r="O190" i="70"/>
  <c r="O182" i="70"/>
  <c r="O174" i="70"/>
  <c r="O126" i="70"/>
  <c r="X202" i="70"/>
  <c r="X161" i="70"/>
  <c r="M66" i="2"/>
  <c r="P164" i="70" s="1"/>
  <c r="O164" i="70"/>
  <c r="M26" i="2"/>
  <c r="P124" i="70" s="1"/>
  <c r="O124" i="70"/>
  <c r="X257" i="70"/>
  <c r="X225" i="70"/>
  <c r="X193" i="70"/>
  <c r="X153" i="70"/>
  <c r="X137" i="70"/>
  <c r="P45" i="2"/>
  <c r="S143" i="70" s="1"/>
  <c r="R143" i="70"/>
  <c r="O66" i="2"/>
  <c r="P69" i="2"/>
  <c r="S167" i="70" s="1"/>
  <c r="R167" i="70"/>
  <c r="P89" i="2"/>
  <c r="S187" i="70" s="1"/>
  <c r="R187" i="70"/>
  <c r="M73" i="2"/>
  <c r="P171" i="70" s="1"/>
  <c r="O171" i="70"/>
  <c r="M65" i="2"/>
  <c r="P163" i="70" s="1"/>
  <c r="O163" i="70"/>
  <c r="M57" i="2"/>
  <c r="P155" i="70" s="1"/>
  <c r="O155" i="70"/>
  <c r="M49" i="2"/>
  <c r="P147" i="70" s="1"/>
  <c r="O147" i="70"/>
  <c r="M41" i="2"/>
  <c r="P139" i="70" s="1"/>
  <c r="O139" i="70"/>
  <c r="M33" i="2"/>
  <c r="P131" i="70" s="1"/>
  <c r="O131" i="70"/>
  <c r="M25" i="2"/>
  <c r="P123" i="70" s="1"/>
  <c r="O123" i="70"/>
  <c r="M17" i="2"/>
  <c r="P115" i="70" s="1"/>
  <c r="O115" i="70"/>
  <c r="P138" i="2"/>
  <c r="S236" i="70" s="1"/>
  <c r="R236" i="70"/>
  <c r="P130" i="2"/>
  <c r="S228" i="70" s="1"/>
  <c r="R228" i="70"/>
  <c r="X248" i="70"/>
  <c r="X240" i="70"/>
  <c r="X232" i="70"/>
  <c r="X224" i="70"/>
  <c r="X216" i="70"/>
  <c r="X208" i="70"/>
  <c r="X200" i="70"/>
  <c r="X192" i="70"/>
  <c r="X176" i="70"/>
  <c r="X168" i="70"/>
  <c r="X160" i="70"/>
  <c r="X152" i="70"/>
  <c r="X144" i="70"/>
  <c r="X136" i="70"/>
  <c r="X128" i="70"/>
  <c r="X120" i="70"/>
  <c r="A219" i="70"/>
  <c r="O260" i="70"/>
  <c r="O252" i="70"/>
  <c r="O244" i="70"/>
  <c r="O236" i="70"/>
  <c r="O228" i="70"/>
  <c r="O220" i="70"/>
  <c r="O212" i="70"/>
  <c r="O204" i="70"/>
  <c r="O196" i="70"/>
  <c r="O188" i="70"/>
  <c r="O180" i="70"/>
  <c r="X256" i="70"/>
  <c r="X197" i="70"/>
  <c r="X156" i="70"/>
  <c r="X115" i="70"/>
  <c r="P42" i="2"/>
  <c r="S140" i="70" s="1"/>
  <c r="R140" i="70"/>
  <c r="P90" i="2"/>
  <c r="S188" i="70" s="1"/>
  <c r="R188" i="70"/>
  <c r="X241" i="70"/>
  <c r="X185" i="70"/>
  <c r="P80" i="2"/>
  <c r="S178" i="70" s="1"/>
  <c r="R178" i="70"/>
  <c r="M72" i="2"/>
  <c r="P170" i="70" s="1"/>
  <c r="O170" i="70"/>
  <c r="O64" i="2"/>
  <c r="O162" i="70"/>
  <c r="O56" i="2"/>
  <c r="O154" i="70"/>
  <c r="R48" i="2"/>
  <c r="U146" i="70" s="1"/>
  <c r="O146" i="70"/>
  <c r="O40" i="2"/>
  <c r="O138" i="70"/>
  <c r="O32" i="2"/>
  <c r="O130" i="70"/>
  <c r="O24" i="2"/>
  <c r="O122" i="70"/>
  <c r="P161" i="2"/>
  <c r="S259" i="70" s="1"/>
  <c r="R259" i="70"/>
  <c r="X255" i="70"/>
  <c r="X247" i="70"/>
  <c r="X239" i="70"/>
  <c r="X231" i="70"/>
  <c r="X223" i="70"/>
  <c r="X207" i="70"/>
  <c r="AB101" i="2"/>
  <c r="Z199" i="70" s="1"/>
  <c r="X199" i="70"/>
  <c r="X191" i="70"/>
  <c r="AB85" i="2"/>
  <c r="Z183" i="70" s="1"/>
  <c r="X183" i="70"/>
  <c r="AB77" i="2"/>
  <c r="Z175" i="70" s="1"/>
  <c r="X175" i="70"/>
  <c r="AB69" i="2"/>
  <c r="Z167" i="70" s="1"/>
  <c r="X167" i="70"/>
  <c r="AB61" i="2"/>
  <c r="Z159" i="70" s="1"/>
  <c r="X159" i="70"/>
  <c r="AB53" i="2"/>
  <c r="Z151" i="70" s="1"/>
  <c r="X151" i="70"/>
  <c r="AB37" i="2"/>
  <c r="Z135" i="70" s="1"/>
  <c r="AB29" i="2"/>
  <c r="Z127" i="70" s="1"/>
  <c r="X127" i="70"/>
  <c r="AB21" i="2"/>
  <c r="Z119" i="70" s="1"/>
  <c r="X119" i="70"/>
  <c r="A244" i="70"/>
  <c r="O259" i="70"/>
  <c r="O251" i="70"/>
  <c r="O243" i="70"/>
  <c r="O235" i="70"/>
  <c r="O227" i="70"/>
  <c r="O219" i="70"/>
  <c r="O211" i="70"/>
  <c r="O203" i="70"/>
  <c r="O195" i="70"/>
  <c r="O187" i="70"/>
  <c r="O179" i="70"/>
  <c r="O166" i="70"/>
  <c r="X235" i="70"/>
  <c r="X215" i="70"/>
  <c r="M58" i="2"/>
  <c r="P156" i="70" s="1"/>
  <c r="O156" i="70"/>
  <c r="X217" i="70"/>
  <c r="X145" i="70"/>
  <c r="R18" i="2"/>
  <c r="S18" i="2" s="1"/>
  <c r="V116" i="70" s="1"/>
  <c r="AB111" i="2"/>
  <c r="Z209" i="70" s="1"/>
  <c r="AB103" i="2"/>
  <c r="Z201" i="70" s="1"/>
  <c r="AB95" i="2"/>
  <c r="Z193" i="70" s="1"/>
  <c r="AB79" i="2"/>
  <c r="Z177" i="70" s="1"/>
  <c r="AB71" i="2"/>
  <c r="Z169" i="70" s="1"/>
  <c r="M63" i="2"/>
  <c r="P161" i="70" s="1"/>
  <c r="O161" i="70"/>
  <c r="M55" i="2"/>
  <c r="P153" i="70" s="1"/>
  <c r="O153" i="70"/>
  <c r="M47" i="2"/>
  <c r="P145" i="70" s="1"/>
  <c r="O145" i="70"/>
  <c r="M39" i="2"/>
  <c r="P137" i="70" s="1"/>
  <c r="O137" i="70"/>
  <c r="M31" i="2"/>
  <c r="P129" i="70" s="1"/>
  <c r="O129" i="70"/>
  <c r="M23" i="2"/>
  <c r="P121" i="70" s="1"/>
  <c r="O121" i="70"/>
  <c r="M37" i="2"/>
  <c r="P135" i="70" s="1"/>
  <c r="X262" i="70"/>
  <c r="X254" i="70"/>
  <c r="X246" i="70"/>
  <c r="X238" i="70"/>
  <c r="X230" i="70"/>
  <c r="X222" i="70"/>
  <c r="X214" i="70"/>
  <c r="X206" i="70"/>
  <c r="X198" i="70"/>
  <c r="X190" i="70"/>
  <c r="X182" i="70"/>
  <c r="X174" i="70"/>
  <c r="X166" i="70"/>
  <c r="X158" i="70"/>
  <c r="X150" i="70"/>
  <c r="X142" i="70"/>
  <c r="X134" i="70"/>
  <c r="X126" i="70"/>
  <c r="X118" i="70"/>
  <c r="O258" i="70"/>
  <c r="O250" i="70"/>
  <c r="O242" i="70"/>
  <c r="O234" i="70"/>
  <c r="O226" i="70"/>
  <c r="O218" i="70"/>
  <c r="O210" i="70"/>
  <c r="O202" i="70"/>
  <c r="O194" i="70"/>
  <c r="O186" i="70"/>
  <c r="O178" i="70"/>
  <c r="O158" i="70"/>
  <c r="X171" i="70"/>
  <c r="X130" i="70"/>
  <c r="S17" i="2"/>
  <c r="V115" i="70" s="1"/>
  <c r="U115" i="70"/>
  <c r="M74" i="2"/>
  <c r="P172" i="70" s="1"/>
  <c r="O172" i="70"/>
  <c r="M34" i="2"/>
  <c r="P132" i="70" s="1"/>
  <c r="O132" i="70"/>
  <c r="X233" i="70"/>
  <c r="X201" i="70"/>
  <c r="X177" i="70"/>
  <c r="X129" i="70"/>
  <c r="Y129" i="70" s="1"/>
  <c r="P31" i="2"/>
  <c r="S129" i="70" s="1"/>
  <c r="R129" i="70"/>
  <c r="O34" i="2"/>
  <c r="P78" i="2"/>
  <c r="S176" i="70" s="1"/>
  <c r="R176" i="70"/>
  <c r="O70" i="2"/>
  <c r="O168" i="70"/>
  <c r="R62" i="2"/>
  <c r="O160" i="70"/>
  <c r="R54" i="2"/>
  <c r="O152" i="70"/>
  <c r="O46" i="2"/>
  <c r="O144" i="70"/>
  <c r="M38" i="2"/>
  <c r="P136" i="70" s="1"/>
  <c r="O136" i="70"/>
  <c r="O30" i="2"/>
  <c r="O128" i="70"/>
  <c r="O22" i="2"/>
  <c r="O120" i="70"/>
  <c r="R139" i="2"/>
  <c r="X261" i="70"/>
  <c r="X253" i="70"/>
  <c r="X237" i="70"/>
  <c r="X229" i="70"/>
  <c r="X221" i="70"/>
  <c r="X213" i="70"/>
  <c r="X205" i="70"/>
  <c r="X189" i="70"/>
  <c r="X181" i="70"/>
  <c r="X173" i="70"/>
  <c r="X165" i="70"/>
  <c r="X157" i="70"/>
  <c r="X149" i="70"/>
  <c r="X141" i="70"/>
  <c r="X133" i="70"/>
  <c r="X117" i="70"/>
  <c r="O257" i="70"/>
  <c r="O249" i="70"/>
  <c r="O241" i="70"/>
  <c r="O233" i="70"/>
  <c r="O225" i="70"/>
  <c r="O217" i="70"/>
  <c r="O209" i="70"/>
  <c r="O201" i="70"/>
  <c r="O193" i="70"/>
  <c r="O185" i="70"/>
  <c r="O177" i="70"/>
  <c r="O150" i="70"/>
  <c r="X210" i="70"/>
  <c r="X148" i="70"/>
  <c r="O50" i="2"/>
  <c r="M69" i="2"/>
  <c r="P167" i="70" s="1"/>
  <c r="O167" i="70"/>
  <c r="M61" i="2"/>
  <c r="P159" i="70" s="1"/>
  <c r="O159" i="70"/>
  <c r="M53" i="2"/>
  <c r="P151" i="70" s="1"/>
  <c r="O151" i="70"/>
  <c r="M45" i="2"/>
  <c r="P143" i="70" s="1"/>
  <c r="O143" i="70"/>
  <c r="M29" i="2"/>
  <c r="P127" i="70" s="1"/>
  <c r="O127" i="70"/>
  <c r="M21" i="2"/>
  <c r="P119" i="70" s="1"/>
  <c r="O119" i="70"/>
  <c r="R149" i="2"/>
  <c r="P118" i="2"/>
  <c r="S216" i="70" s="1"/>
  <c r="R216" i="70"/>
  <c r="H105" i="11"/>
  <c r="AD105" i="2" s="1"/>
  <c r="AB40" i="2"/>
  <c r="Z138" i="70" s="1"/>
  <c r="X260" i="70"/>
  <c r="X252" i="70"/>
  <c r="X244" i="70"/>
  <c r="X236" i="70"/>
  <c r="X228" i="70"/>
  <c r="X212" i="70"/>
  <c r="X204" i="70"/>
  <c r="X196" i="70"/>
  <c r="X188" i="70"/>
  <c r="X180" i="70"/>
  <c r="X172" i="70"/>
  <c r="X164" i="70"/>
  <c r="X140" i="70"/>
  <c r="X132" i="70"/>
  <c r="X124" i="70"/>
  <c r="X116" i="70"/>
  <c r="O240" i="70"/>
  <c r="O232" i="70"/>
  <c r="O224" i="70"/>
  <c r="O216" i="70"/>
  <c r="O200" i="70"/>
  <c r="O192" i="70"/>
  <c r="O184" i="70"/>
  <c r="O176" i="70"/>
  <c r="O142" i="70"/>
  <c r="X125" i="70"/>
  <c r="S20" i="2"/>
  <c r="V118" i="70" s="1"/>
  <c r="U118" i="70"/>
  <c r="S45" i="2"/>
  <c r="V143" i="70" s="1"/>
  <c r="U143" i="70"/>
  <c r="S117" i="2"/>
  <c r="V215" i="70" s="1"/>
  <c r="U215" i="70"/>
  <c r="H127" i="11"/>
  <c r="I127" i="11" s="1"/>
  <c r="A204" i="70"/>
  <c r="A211" i="70"/>
  <c r="S61" i="2"/>
  <c r="V159" i="70" s="1"/>
  <c r="U159" i="70"/>
  <c r="S36" i="2"/>
  <c r="V134" i="70" s="1"/>
  <c r="U134" i="70"/>
  <c r="S143" i="2"/>
  <c r="V241" i="70" s="1"/>
  <c r="U241" i="70"/>
  <c r="A188" i="70"/>
  <c r="A195" i="70"/>
  <c r="A220" i="70"/>
  <c r="A236" i="70"/>
  <c r="A252" i="70"/>
  <c r="U253" i="70"/>
  <c r="S84" i="2"/>
  <c r="V182" i="70" s="1"/>
  <c r="U182" i="70"/>
  <c r="S26" i="2"/>
  <c r="V124" i="70" s="1"/>
  <c r="U124" i="70"/>
  <c r="S42" i="2"/>
  <c r="V140" i="70" s="1"/>
  <c r="U140" i="70"/>
  <c r="S77" i="2"/>
  <c r="V175" i="70" s="1"/>
  <c r="U175" i="70"/>
  <c r="S88" i="2"/>
  <c r="V186" i="70" s="1"/>
  <c r="U186" i="70"/>
  <c r="S48" i="2"/>
  <c r="V146" i="70" s="1"/>
  <c r="S135" i="2"/>
  <c r="V233" i="70" s="1"/>
  <c r="U233" i="70"/>
  <c r="S127" i="2"/>
  <c r="V225" i="70" s="1"/>
  <c r="U225" i="70"/>
  <c r="S119" i="2"/>
  <c r="V217" i="70" s="1"/>
  <c r="U217" i="70"/>
  <c r="A259" i="70"/>
  <c r="U255" i="70"/>
  <c r="U116" i="70"/>
  <c r="A260" i="70"/>
  <c r="S21" i="2"/>
  <c r="V119" i="70" s="1"/>
  <c r="U119" i="70"/>
  <c r="S34" i="2"/>
  <c r="V132" i="70" s="1"/>
  <c r="U132" i="70"/>
  <c r="S85" i="2"/>
  <c r="V183" i="70" s="1"/>
  <c r="U183" i="70"/>
  <c r="A227" i="70"/>
  <c r="A243" i="70"/>
  <c r="S29" i="2"/>
  <c r="V127" i="70" s="1"/>
  <c r="U127" i="70"/>
  <c r="U166" i="70"/>
  <c r="S28" i="2"/>
  <c r="V126" i="70" s="1"/>
  <c r="U126" i="70"/>
  <c r="S37" i="2"/>
  <c r="V135" i="70" s="1"/>
  <c r="U135" i="70"/>
  <c r="S53" i="2"/>
  <c r="V151" i="70" s="1"/>
  <c r="U151" i="70"/>
  <c r="S62" i="2"/>
  <c r="V160" i="70" s="1"/>
  <c r="U160" i="70"/>
  <c r="S54" i="2"/>
  <c r="V152" i="70" s="1"/>
  <c r="U152" i="70"/>
  <c r="S142" i="2"/>
  <c r="V240" i="70" s="1"/>
  <c r="U240" i="70"/>
  <c r="S139" i="2"/>
  <c r="V237" i="70" s="1"/>
  <c r="U237" i="70"/>
  <c r="A203" i="70"/>
  <c r="A212" i="70"/>
  <c r="U231" i="70"/>
  <c r="S44" i="2"/>
  <c r="V142" i="70" s="1"/>
  <c r="U142" i="70"/>
  <c r="S149" i="2"/>
  <c r="V247" i="70" s="1"/>
  <c r="U247" i="70"/>
  <c r="AF101" i="2"/>
  <c r="A258" i="70"/>
  <c r="A202" i="70"/>
  <c r="A226" i="70"/>
  <c r="A250" i="70"/>
  <c r="A194" i="70"/>
  <c r="A234" i="70"/>
  <c r="A210" i="70"/>
  <c r="A191" i="70"/>
  <c r="A199" i="70"/>
  <c r="A215" i="70"/>
  <c r="A231" i="70"/>
  <c r="A247" i="70"/>
  <c r="A255" i="70"/>
  <c r="A261" i="70"/>
  <c r="AB93" i="2"/>
  <c r="Z191" i="70" s="1"/>
  <c r="R202" i="2"/>
  <c r="S202" i="2" s="1"/>
  <c r="O164" i="2"/>
  <c r="R123" i="2"/>
  <c r="AF67" i="2"/>
  <c r="AC32" i="2"/>
  <c r="AB56" i="2"/>
  <c r="Z154" i="70" s="1"/>
  <c r="AC58" i="2"/>
  <c r="AC62" i="2"/>
  <c r="AC28" i="2"/>
  <c r="AB48" i="2"/>
  <c r="Z146" i="70" s="1"/>
  <c r="M202" i="2"/>
  <c r="O165" i="2"/>
  <c r="P165" i="2" s="1"/>
  <c r="AF97" i="2"/>
  <c r="AF53" i="2"/>
  <c r="AB32" i="2"/>
  <c r="Z130" i="70" s="1"/>
  <c r="M165" i="2"/>
  <c r="H200" i="11"/>
  <c r="I200" i="11" s="1"/>
  <c r="AC93" i="2"/>
  <c r="AF49" i="2"/>
  <c r="AB88" i="2"/>
  <c r="Z186" i="70" s="1"/>
  <c r="AB24" i="2"/>
  <c r="Z122" i="70" s="1"/>
  <c r="H135" i="11"/>
  <c r="AD135" i="2" s="1"/>
  <c r="AF88" i="2"/>
  <c r="AC45" i="2"/>
  <c r="AB80" i="2"/>
  <c r="Z178" i="70" s="1"/>
  <c r="H150" i="11"/>
  <c r="AD150" i="2" s="1"/>
  <c r="AF84" i="2"/>
  <c r="AF40" i="2"/>
  <c r="AB72" i="2"/>
  <c r="Z170" i="70" s="1"/>
  <c r="R141" i="2"/>
  <c r="R131" i="2"/>
  <c r="H181" i="11"/>
  <c r="I181" i="11" s="1"/>
  <c r="H165" i="11"/>
  <c r="AD165" i="2" s="1"/>
  <c r="AF75" i="2"/>
  <c r="AF36" i="2"/>
  <c r="AB64" i="2"/>
  <c r="Z162" i="70" s="1"/>
  <c r="AC142" i="2"/>
  <c r="AC87" i="2"/>
  <c r="AF87" i="2"/>
  <c r="AF79" i="2"/>
  <c r="AC79" i="2"/>
  <c r="AF71" i="2"/>
  <c r="AC71" i="2"/>
  <c r="AC63" i="2"/>
  <c r="AF63" i="2"/>
  <c r="AC55" i="2"/>
  <c r="AF55" i="2"/>
  <c r="AC47" i="2"/>
  <c r="AF47" i="2"/>
  <c r="AC31" i="2"/>
  <c r="AF31" i="2"/>
  <c r="AF23" i="2"/>
  <c r="AC23" i="2"/>
  <c r="O39" i="2"/>
  <c r="R82" i="2"/>
  <c r="AB109" i="2"/>
  <c r="Z207" i="70" s="1"/>
  <c r="M71" i="2"/>
  <c r="P169" i="70" s="1"/>
  <c r="R182" i="2"/>
  <c r="S182" i="2" s="1"/>
  <c r="H185" i="11"/>
  <c r="I185" i="11" s="1"/>
  <c r="H174" i="11"/>
  <c r="U174" i="2" s="1"/>
  <c r="AE174" i="2" s="1"/>
  <c r="H169" i="11"/>
  <c r="AD169" i="2" s="1"/>
  <c r="AF110" i="2"/>
  <c r="AF96" i="2"/>
  <c r="AF92" i="2"/>
  <c r="AF61" i="2"/>
  <c r="AF57" i="2"/>
  <c r="AF48" i="2"/>
  <c r="AF44" i="2"/>
  <c r="AF27" i="2"/>
  <c r="AC19" i="2"/>
  <c r="AB87" i="2"/>
  <c r="Z185" i="70" s="1"/>
  <c r="AB63" i="2"/>
  <c r="Z161" i="70" s="1"/>
  <c r="AB55" i="2"/>
  <c r="Z153" i="70" s="1"/>
  <c r="AB47" i="2"/>
  <c r="Z145" i="70" s="1"/>
  <c r="AB39" i="2"/>
  <c r="Z137" i="70" s="1"/>
  <c r="AB31" i="2"/>
  <c r="Z129" i="70" s="1"/>
  <c r="AB23" i="2"/>
  <c r="Z121" i="70" s="1"/>
  <c r="M56" i="2"/>
  <c r="P154" i="70" s="1"/>
  <c r="R215" i="2"/>
  <c r="S215" i="2" s="1"/>
  <c r="AB149" i="2"/>
  <c r="Z247" i="70" s="1"/>
  <c r="H205" i="11"/>
  <c r="I205" i="11" s="1"/>
  <c r="AF104" i="2"/>
  <c r="AF100" i="2"/>
  <c r="AF83" i="2"/>
  <c r="AF78" i="2"/>
  <c r="AF74" i="2"/>
  <c r="AF70" i="2"/>
  <c r="AF66" i="2"/>
  <c r="AF56" i="2"/>
  <c r="AF52" i="2"/>
  <c r="AF39" i="2"/>
  <c r="AF35" i="2"/>
  <c r="AF22" i="2"/>
  <c r="AF18" i="2"/>
  <c r="AB78" i="2"/>
  <c r="Z176" i="70" s="1"/>
  <c r="AB70" i="2"/>
  <c r="Z168" i="70" s="1"/>
  <c r="AB62" i="2"/>
  <c r="Z160" i="70" s="1"/>
  <c r="AB54" i="2"/>
  <c r="Z152" i="70" s="1"/>
  <c r="AB46" i="2"/>
  <c r="Z144" i="70" s="1"/>
  <c r="AB38" i="2"/>
  <c r="Z136" i="70" s="1"/>
  <c r="AB30" i="2"/>
  <c r="Z128" i="70" s="1"/>
  <c r="AB22" i="2"/>
  <c r="Z120" i="70" s="1"/>
  <c r="O55" i="2"/>
  <c r="O182" i="2"/>
  <c r="P182" i="2" s="1"/>
  <c r="O153" i="2"/>
  <c r="AF95" i="2"/>
  <c r="AF91" i="2"/>
  <c r="AF60" i="2"/>
  <c r="AF43" i="2"/>
  <c r="AF30" i="2"/>
  <c r="AF26" i="2"/>
  <c r="AB45" i="2"/>
  <c r="Z143" i="70" s="1"/>
  <c r="O49" i="2"/>
  <c r="R174" i="2"/>
  <c r="S174" i="2" s="1"/>
  <c r="M170" i="2"/>
  <c r="R118" i="2"/>
  <c r="AF103" i="2"/>
  <c r="AF99" i="2"/>
  <c r="AF86" i="2"/>
  <c r="AF82" i="2"/>
  <c r="AF77" i="2"/>
  <c r="AF73" i="2"/>
  <c r="AF69" i="2"/>
  <c r="AF65" i="2"/>
  <c r="AF51" i="2"/>
  <c r="AF38" i="2"/>
  <c r="AF34" i="2"/>
  <c r="AF21" i="2"/>
  <c r="AF17" i="2"/>
  <c r="AB84" i="2"/>
  <c r="Z182" i="70" s="1"/>
  <c r="AB76" i="2"/>
  <c r="Z174" i="70" s="1"/>
  <c r="AB68" i="2"/>
  <c r="Z166" i="70" s="1"/>
  <c r="AB60" i="2"/>
  <c r="Z158" i="70" s="1"/>
  <c r="AB52" i="2"/>
  <c r="Z150" i="70" s="1"/>
  <c r="AB44" i="2"/>
  <c r="Z142" i="70" s="1"/>
  <c r="AB36" i="2"/>
  <c r="Z134" i="70" s="1"/>
  <c r="AB28" i="2"/>
  <c r="Z126" i="70" s="1"/>
  <c r="AB20" i="2"/>
  <c r="Z118" i="70" s="1"/>
  <c r="AB197" i="2"/>
  <c r="R130" i="2"/>
  <c r="H202" i="11"/>
  <c r="AD202" i="2" s="1"/>
  <c r="H170" i="11"/>
  <c r="U170" i="2" s="1"/>
  <c r="H162" i="11"/>
  <c r="U162" i="2" s="1"/>
  <c r="AF210" i="2"/>
  <c r="AF94" i="2"/>
  <c r="AF90" i="2"/>
  <c r="AF59" i="2"/>
  <c r="AF46" i="2"/>
  <c r="AF42" i="2"/>
  <c r="AF29" i="2"/>
  <c r="AF25" i="2"/>
  <c r="AB99" i="2"/>
  <c r="Z197" i="70" s="1"/>
  <c r="AB91" i="2"/>
  <c r="Z189" i="70" s="1"/>
  <c r="AB83" i="2"/>
  <c r="Z181" i="70" s="1"/>
  <c r="AB75" i="2"/>
  <c r="Z173" i="70" s="1"/>
  <c r="AB67" i="2"/>
  <c r="Z165" i="70" s="1"/>
  <c r="AB59" i="2"/>
  <c r="Z157" i="70" s="1"/>
  <c r="AB51" i="2"/>
  <c r="Z149" i="70" s="1"/>
  <c r="AB43" i="2"/>
  <c r="Z141" i="70" s="1"/>
  <c r="AB35" i="2"/>
  <c r="Z133" i="70" s="1"/>
  <c r="AB27" i="2"/>
  <c r="Z125" i="70" s="1"/>
  <c r="AB19" i="2"/>
  <c r="Z117" i="70" s="1"/>
  <c r="O174" i="2"/>
  <c r="P174" i="2" s="1"/>
  <c r="M118" i="2"/>
  <c r="P216" i="70" s="1"/>
  <c r="AC190" i="2"/>
  <c r="AF102" i="2"/>
  <c r="AF98" i="2"/>
  <c r="AF85" i="2"/>
  <c r="AF80" i="2"/>
  <c r="AF76" i="2"/>
  <c r="AF72" i="2"/>
  <c r="AF68" i="2"/>
  <c r="AF54" i="2"/>
  <c r="AF50" i="2"/>
  <c r="AF37" i="2"/>
  <c r="AF33" i="2"/>
  <c r="AF24" i="2"/>
  <c r="AF20" i="2"/>
  <c r="AB188" i="2"/>
  <c r="AB98" i="2"/>
  <c r="Z196" i="70" s="1"/>
  <c r="AB90" i="2"/>
  <c r="Z188" i="70" s="1"/>
  <c r="AB82" i="2"/>
  <c r="Z180" i="70" s="1"/>
  <c r="AB74" i="2"/>
  <c r="Z172" i="70" s="1"/>
  <c r="AB66" i="2"/>
  <c r="Z164" i="70" s="1"/>
  <c r="AB58" i="2"/>
  <c r="Z156" i="70" s="1"/>
  <c r="AB50" i="2"/>
  <c r="Z148" i="70" s="1"/>
  <c r="AB42" i="2"/>
  <c r="Z140" i="70" s="1"/>
  <c r="AB34" i="2"/>
  <c r="Z132" i="70" s="1"/>
  <c r="AB26" i="2"/>
  <c r="Z124" i="70" s="1"/>
  <c r="AB18" i="2"/>
  <c r="Z116" i="70" s="1"/>
  <c r="M130" i="2"/>
  <c r="P228" i="70" s="1"/>
  <c r="AF170" i="2"/>
  <c r="AF89" i="2"/>
  <c r="AF41" i="2"/>
  <c r="AB148" i="2"/>
  <c r="Z246" i="70" s="1"/>
  <c r="AB97" i="2"/>
  <c r="Z195" i="70" s="1"/>
  <c r="AB89" i="2"/>
  <c r="Z187" i="70" s="1"/>
  <c r="AB81" i="2"/>
  <c r="Z179" i="70" s="1"/>
  <c r="AB73" i="2"/>
  <c r="Z171" i="70" s="1"/>
  <c r="AB65" i="2"/>
  <c r="Z163" i="70" s="1"/>
  <c r="AB57" i="2"/>
  <c r="Z155" i="70" s="1"/>
  <c r="AB49" i="2"/>
  <c r="Z147" i="70" s="1"/>
  <c r="AB41" i="2"/>
  <c r="Z139" i="70" s="1"/>
  <c r="AB33" i="2"/>
  <c r="Z131" i="70" s="1"/>
  <c r="AB25" i="2"/>
  <c r="Z123" i="70" s="1"/>
  <c r="AB17" i="2"/>
  <c r="Z115" i="70" s="1"/>
  <c r="AB190" i="2"/>
  <c r="AB174" i="2"/>
  <c r="AB150" i="2"/>
  <c r="Z248" i="70" s="1"/>
  <c r="AF81" i="2"/>
  <c r="AF64" i="2"/>
  <c r="H187" i="11"/>
  <c r="I187" i="11" s="1"/>
  <c r="AF187" i="2"/>
  <c r="AB158" i="2"/>
  <c r="Z256" i="70" s="1"/>
  <c r="R122" i="2"/>
  <c r="AF206" i="2"/>
  <c r="AC188" i="2"/>
  <c r="AF166" i="2"/>
  <c r="AF138" i="2"/>
  <c r="AC110" i="2"/>
  <c r="AB182" i="2"/>
  <c r="AB142" i="2"/>
  <c r="Z240" i="70" s="1"/>
  <c r="R166" i="2"/>
  <c r="S166" i="2" s="1"/>
  <c r="AF134" i="2"/>
  <c r="AF106" i="2"/>
  <c r="AB180" i="2"/>
  <c r="AB139" i="2"/>
  <c r="Z237" i="70" s="1"/>
  <c r="AB140" i="2"/>
  <c r="Z238" i="70" s="1"/>
  <c r="H208" i="11"/>
  <c r="AD208" i="2" s="1"/>
  <c r="R210" i="2"/>
  <c r="S210" i="2" s="1"/>
  <c r="R196" i="2"/>
  <c r="S196" i="2" s="1"/>
  <c r="R194" i="2"/>
  <c r="S194" i="2" s="1"/>
  <c r="O122" i="2"/>
  <c r="AC204" i="2"/>
  <c r="AF186" i="2"/>
  <c r="AF162" i="2"/>
  <c r="AB131" i="2"/>
  <c r="Z229" i="70" s="1"/>
  <c r="O215" i="2"/>
  <c r="P215" i="2" s="1"/>
  <c r="M192" i="2"/>
  <c r="O166" i="2"/>
  <c r="P166" i="2" s="1"/>
  <c r="M122" i="2"/>
  <c r="P220" i="70" s="1"/>
  <c r="AF202" i="2"/>
  <c r="AF182" i="2"/>
  <c r="AF130" i="2"/>
  <c r="AB212" i="2"/>
  <c r="AB172" i="2"/>
  <c r="AB123" i="2"/>
  <c r="Z221" i="70" s="1"/>
  <c r="M109" i="2"/>
  <c r="P207" i="70" s="1"/>
  <c r="O210" i="2"/>
  <c r="P210" i="2" s="1"/>
  <c r="O196" i="2"/>
  <c r="P196" i="2" s="1"/>
  <c r="O194" i="2"/>
  <c r="P194" i="2" s="1"/>
  <c r="M184" i="2"/>
  <c r="M138" i="2"/>
  <c r="P236" i="70" s="1"/>
  <c r="AF178" i="2"/>
  <c r="AF150" i="2"/>
  <c r="AF122" i="2"/>
  <c r="AB203" i="2"/>
  <c r="AB164" i="2"/>
  <c r="Z262" i="70" s="1"/>
  <c r="AB116" i="2"/>
  <c r="Z214" i="70" s="1"/>
  <c r="R147" i="2"/>
  <c r="H154" i="11"/>
  <c r="U154" i="2" s="1"/>
  <c r="AF214" i="2"/>
  <c r="AF194" i="2"/>
  <c r="AF174" i="2"/>
  <c r="AF146" i="2"/>
  <c r="AF118" i="2"/>
  <c r="AB196" i="2"/>
  <c r="AB156" i="2"/>
  <c r="Z254" i="70" s="1"/>
  <c r="AB198" i="2"/>
  <c r="AB166" i="2"/>
  <c r="AB110" i="2"/>
  <c r="Z208" i="70" s="1"/>
  <c r="O207" i="2"/>
  <c r="P207" i="2" s="1"/>
  <c r="R153" i="2"/>
  <c r="O149" i="2"/>
  <c r="H209" i="11"/>
  <c r="I209" i="11" s="1"/>
  <c r="AC174" i="2"/>
  <c r="AF114" i="2"/>
  <c r="H199" i="11"/>
  <c r="I199" i="11" s="1"/>
  <c r="AC199" i="2"/>
  <c r="AF199" i="2"/>
  <c r="H191" i="11"/>
  <c r="I191" i="11" s="1"/>
  <c r="AC191" i="2"/>
  <c r="AF191" i="2"/>
  <c r="AC183" i="2"/>
  <c r="AF183" i="2"/>
  <c r="AC175" i="2"/>
  <c r="AF175" i="2"/>
  <c r="AC151" i="2"/>
  <c r="AF151" i="2"/>
  <c r="AC143" i="2"/>
  <c r="AF143" i="2"/>
  <c r="H119" i="11"/>
  <c r="U119" i="2" s="1"/>
  <c r="AC119" i="2"/>
  <c r="AF119" i="2"/>
  <c r="AC111" i="2"/>
  <c r="AF111" i="2"/>
  <c r="H184" i="11"/>
  <c r="U184" i="2" s="1"/>
  <c r="AE184" i="2" s="1"/>
  <c r="AC184" i="2"/>
  <c r="AF184" i="2"/>
  <c r="AC211" i="2"/>
  <c r="AF211" i="2"/>
  <c r="AC195" i="2"/>
  <c r="AF195" i="2"/>
  <c r="AC179" i="2"/>
  <c r="AF179" i="2"/>
  <c r="AC171" i="2"/>
  <c r="AF171" i="2"/>
  <c r="AC147" i="2"/>
  <c r="AF147" i="2"/>
  <c r="AC139" i="2"/>
  <c r="AF139" i="2"/>
  <c r="AC115" i="2"/>
  <c r="AF115" i="2"/>
  <c r="AC107" i="2"/>
  <c r="AF107" i="2"/>
  <c r="AB132" i="2"/>
  <c r="Z230" i="70" s="1"/>
  <c r="H212" i="11"/>
  <c r="I212" i="11" s="1"/>
  <c r="H198" i="11"/>
  <c r="AD198" i="2" s="1"/>
  <c r="AC202" i="2"/>
  <c r="AC198" i="2"/>
  <c r="AC170" i="2"/>
  <c r="AC162" i="2"/>
  <c r="AC158" i="2"/>
  <c r="AC154" i="2"/>
  <c r="AC150" i="2"/>
  <c r="AC126" i="2"/>
  <c r="AB211" i="2"/>
  <c r="AB195" i="2"/>
  <c r="AB187" i="2"/>
  <c r="AB171" i="2"/>
  <c r="AB155" i="2"/>
  <c r="Z253" i="70" s="1"/>
  <c r="AB147" i="2"/>
  <c r="Z245" i="70" s="1"/>
  <c r="AB115" i="2"/>
  <c r="Z213" i="70" s="1"/>
  <c r="AB107" i="2"/>
  <c r="Z205" i="70" s="1"/>
  <c r="AB124" i="2"/>
  <c r="Z222" i="70" s="1"/>
  <c r="R199" i="2"/>
  <c r="S199" i="2" s="1"/>
  <c r="R197" i="2"/>
  <c r="S197" i="2" s="1"/>
  <c r="R156" i="2"/>
  <c r="R154" i="2"/>
  <c r="R145" i="2"/>
  <c r="R125" i="2"/>
  <c r="H180" i="11"/>
  <c r="U180" i="2" s="1"/>
  <c r="H148" i="11"/>
  <c r="U148" i="2" s="1"/>
  <c r="AE148" i="2" s="1"/>
  <c r="H134" i="11"/>
  <c r="U134" i="2" s="1"/>
  <c r="H116" i="11"/>
  <c r="U116" i="2" s="1"/>
  <c r="AF213" i="2"/>
  <c r="AF209" i="2"/>
  <c r="AF205" i="2"/>
  <c r="AF201" i="2"/>
  <c r="AF193" i="2"/>
  <c r="AF189" i="2"/>
  <c r="AF185" i="2"/>
  <c r="AF181" i="2"/>
  <c r="AF177" i="2"/>
  <c r="AF173" i="2"/>
  <c r="AF169" i="2"/>
  <c r="AF165" i="2"/>
  <c r="AF157" i="2"/>
  <c r="AF153" i="2"/>
  <c r="AF149" i="2"/>
  <c r="AF145" i="2"/>
  <c r="AF141" i="2"/>
  <c r="AF137" i="2"/>
  <c r="AF133" i="2"/>
  <c r="AF129" i="2"/>
  <c r="AF125" i="2"/>
  <c r="AF121" i="2"/>
  <c r="AF117" i="2"/>
  <c r="AF113" i="2"/>
  <c r="AF109" i="2"/>
  <c r="AF105" i="2"/>
  <c r="AB210" i="2"/>
  <c r="AB194" i="2"/>
  <c r="AB178" i="2"/>
  <c r="AB170" i="2"/>
  <c r="AB162" i="2"/>
  <c r="Z260" i="70" s="1"/>
  <c r="AB154" i="2"/>
  <c r="Z252" i="70" s="1"/>
  <c r="AB146" i="2"/>
  <c r="Z244" i="70" s="1"/>
  <c r="AB138" i="2"/>
  <c r="Z236" i="70" s="1"/>
  <c r="AB130" i="2"/>
  <c r="Z228" i="70" s="1"/>
  <c r="AB114" i="2"/>
  <c r="Z212" i="70" s="1"/>
  <c r="AB106" i="2"/>
  <c r="Z204" i="70" s="1"/>
  <c r="AB204" i="2"/>
  <c r="M203" i="2"/>
  <c r="R185" i="2"/>
  <c r="S185" i="2" s="1"/>
  <c r="O178" i="2"/>
  <c r="P178" i="2" s="1"/>
  <c r="M143" i="2"/>
  <c r="P241" i="70" s="1"/>
  <c r="O141" i="2"/>
  <c r="M135" i="2"/>
  <c r="P233" i="70" s="1"/>
  <c r="O133" i="2"/>
  <c r="R129" i="2"/>
  <c r="H206" i="11"/>
  <c r="AD206" i="2" s="1"/>
  <c r="H197" i="11"/>
  <c r="I197" i="11" s="1"/>
  <c r="H161" i="11"/>
  <c r="U161" i="2" s="1"/>
  <c r="AC209" i="2"/>
  <c r="AC205" i="2"/>
  <c r="AC197" i="2"/>
  <c r="AC185" i="2"/>
  <c r="AC181" i="2"/>
  <c r="AC169" i="2"/>
  <c r="AC165" i="2"/>
  <c r="AC161" i="2"/>
  <c r="AC105" i="2"/>
  <c r="AB209" i="2"/>
  <c r="AB201" i="2"/>
  <c r="AB193" i="2"/>
  <c r="AB185" i="2"/>
  <c r="AB177" i="2"/>
  <c r="AB169" i="2"/>
  <c r="AB161" i="2"/>
  <c r="Z259" i="70" s="1"/>
  <c r="AB145" i="2"/>
  <c r="Z243" i="70" s="1"/>
  <c r="AB137" i="2"/>
  <c r="Z235" i="70" s="1"/>
  <c r="AB129" i="2"/>
  <c r="Z227" i="70" s="1"/>
  <c r="AB121" i="2"/>
  <c r="Z219" i="70" s="1"/>
  <c r="AB113" i="2"/>
  <c r="Z211" i="70" s="1"/>
  <c r="AB105" i="2"/>
  <c r="Z203" i="70" s="1"/>
  <c r="R207" i="2"/>
  <c r="S207" i="2" s="1"/>
  <c r="O199" i="2"/>
  <c r="P199" i="2" s="1"/>
  <c r="O197" i="2"/>
  <c r="P197" i="2" s="1"/>
  <c r="O180" i="2"/>
  <c r="P180" i="2" s="1"/>
  <c r="O156" i="2"/>
  <c r="O154" i="2"/>
  <c r="R148" i="2"/>
  <c r="R146" i="2"/>
  <c r="O145" i="2"/>
  <c r="O137" i="2"/>
  <c r="M133" i="2"/>
  <c r="P231" i="70" s="1"/>
  <c r="M127" i="2"/>
  <c r="P225" i="70" s="1"/>
  <c r="O125" i="2"/>
  <c r="H214" i="11"/>
  <c r="AD214" i="2" s="1"/>
  <c r="AF212" i="2"/>
  <c r="AF208" i="2"/>
  <c r="AF200" i="2"/>
  <c r="AF196" i="2"/>
  <c r="AF192" i="2"/>
  <c r="AF180" i="2"/>
  <c r="AF176" i="2"/>
  <c r="AF172" i="2"/>
  <c r="AF168" i="2"/>
  <c r="AF164" i="2"/>
  <c r="AF160" i="2"/>
  <c r="AF156" i="2"/>
  <c r="AF152" i="2"/>
  <c r="AF148" i="2"/>
  <c r="AF144" i="2"/>
  <c r="AF140" i="2"/>
  <c r="AF136" i="2"/>
  <c r="AF132" i="2"/>
  <c r="AF128" i="2"/>
  <c r="AF124" i="2"/>
  <c r="AF120" i="2"/>
  <c r="AF116" i="2"/>
  <c r="AF112" i="2"/>
  <c r="AF108" i="2"/>
  <c r="AB208" i="2"/>
  <c r="AB200" i="2"/>
  <c r="AB192" i="2"/>
  <c r="M211" i="2"/>
  <c r="M197" i="2"/>
  <c r="R191" i="2"/>
  <c r="S191" i="2" s="1"/>
  <c r="R189" i="2"/>
  <c r="S189" i="2" s="1"/>
  <c r="R181" i="2"/>
  <c r="S181" i="2" s="1"/>
  <c r="R138" i="2"/>
  <c r="O129" i="2"/>
  <c r="O121" i="2"/>
  <c r="AC212" i="2"/>
  <c r="AC208" i="2"/>
  <c r="AC200" i="2"/>
  <c r="AC180" i="2"/>
  <c r="AC148" i="2"/>
  <c r="AC116" i="2"/>
  <c r="AB215" i="2"/>
  <c r="AB207" i="2"/>
  <c r="AB199" i="2"/>
  <c r="AB191" i="2"/>
  <c r="AB183" i="2"/>
  <c r="AB175" i="2"/>
  <c r="AB167" i="2"/>
  <c r="AB159" i="2"/>
  <c r="Z257" i="70" s="1"/>
  <c r="AB151" i="2"/>
  <c r="Z249" i="70" s="1"/>
  <c r="AB143" i="2"/>
  <c r="Z241" i="70" s="1"/>
  <c r="AB135" i="2"/>
  <c r="Z233" i="70" s="1"/>
  <c r="AB127" i="2"/>
  <c r="Z225" i="70" s="1"/>
  <c r="AB119" i="2"/>
  <c r="Z217" i="70" s="1"/>
  <c r="AF215" i="2"/>
  <c r="AF207" i="2"/>
  <c r="AF203" i="2"/>
  <c r="AF167" i="2"/>
  <c r="AF163" i="2"/>
  <c r="AF159" i="2"/>
  <c r="AF155" i="2"/>
  <c r="AF135" i="2"/>
  <c r="AF131" i="2"/>
  <c r="AF127" i="2"/>
  <c r="AF123" i="2"/>
  <c r="AB214" i="2"/>
  <c r="AB206" i="2"/>
  <c r="AB134" i="2"/>
  <c r="Z232" i="70" s="1"/>
  <c r="AB126" i="2"/>
  <c r="Z224" i="70" s="1"/>
  <c r="AB118" i="2"/>
  <c r="Z216" i="70" s="1"/>
  <c r="O146" i="2"/>
  <c r="M191" i="2"/>
  <c r="O189" i="2"/>
  <c r="P189" i="2" s="1"/>
  <c r="O181" i="2"/>
  <c r="P181" i="2" s="1"/>
  <c r="R170" i="2"/>
  <c r="S170" i="2" s="1"/>
  <c r="O134" i="2"/>
  <c r="H190" i="11"/>
  <c r="AD190" i="2" s="1"/>
  <c r="H177" i="11"/>
  <c r="AD177" i="2" s="1"/>
  <c r="H113" i="11"/>
  <c r="AD113" i="2" s="1"/>
  <c r="AC187" i="2"/>
  <c r="AC135" i="2"/>
  <c r="AC127" i="2"/>
  <c r="AB213" i="2"/>
  <c r="AB205" i="2"/>
  <c r="AB189" i="2"/>
  <c r="AB181" i="2"/>
  <c r="AB173" i="2"/>
  <c r="AB165" i="2"/>
  <c r="AB157" i="2"/>
  <c r="Z255" i="70" s="1"/>
  <c r="AB141" i="2"/>
  <c r="Z239" i="70" s="1"/>
  <c r="AB133" i="2"/>
  <c r="Z231" i="70" s="1"/>
  <c r="AB125" i="2"/>
  <c r="Z223" i="70" s="1"/>
  <c r="AB117" i="2"/>
  <c r="Z215" i="70" s="1"/>
  <c r="H176" i="11"/>
  <c r="H192" i="11"/>
  <c r="U192" i="2" s="1"/>
  <c r="AE192" i="2" s="1"/>
  <c r="H215" i="11"/>
  <c r="H152" i="11"/>
  <c r="I152" i="11" s="1"/>
  <c r="H120" i="11"/>
  <c r="U120" i="2" s="1"/>
  <c r="H188" i="11"/>
  <c r="H175" i="11"/>
  <c r="H171" i="11"/>
  <c r="U171" i="2" s="1"/>
  <c r="AE171" i="2" s="1"/>
  <c r="H167" i="11"/>
  <c r="U167" i="2" s="1"/>
  <c r="H159" i="11"/>
  <c r="H155" i="11"/>
  <c r="U155" i="2" s="1"/>
  <c r="AE155" i="2" s="1"/>
  <c r="H151" i="11"/>
  <c r="U151" i="2" s="1"/>
  <c r="H143" i="11"/>
  <c r="H131" i="11"/>
  <c r="H126" i="11"/>
  <c r="H123" i="11"/>
  <c r="U123" i="2" s="1"/>
  <c r="H102" i="11"/>
  <c r="H204" i="11"/>
  <c r="H196" i="11"/>
  <c r="H183" i="11"/>
  <c r="H147" i="11"/>
  <c r="U147" i="2" s="1"/>
  <c r="H118" i="11"/>
  <c r="H97" i="11"/>
  <c r="H101" i="11"/>
  <c r="H207" i="11"/>
  <c r="H182" i="11"/>
  <c r="U182" i="2" s="1"/>
  <c r="H137" i="11"/>
  <c r="H129" i="11"/>
  <c r="U129" i="2" s="1"/>
  <c r="AE129" i="2" s="1"/>
  <c r="H121" i="11"/>
  <c r="H157" i="11"/>
  <c r="H153" i="11"/>
  <c r="H145" i="11"/>
  <c r="H133" i="11"/>
  <c r="U133" i="2" s="1"/>
  <c r="H94" i="11"/>
  <c r="H201" i="11"/>
  <c r="H193" i="11"/>
  <c r="H189" i="11"/>
  <c r="U189" i="2" s="1"/>
  <c r="H172" i="11"/>
  <c r="H111" i="11"/>
  <c r="H103" i="11"/>
  <c r="H99" i="11"/>
  <c r="U99" i="2" s="1"/>
  <c r="AE99" i="2" s="1"/>
  <c r="H130" i="11"/>
  <c r="H178" i="11"/>
  <c r="H106" i="11"/>
  <c r="U106" i="2" s="1"/>
  <c r="H95" i="11"/>
  <c r="H194" i="11"/>
  <c r="H186" i="11"/>
  <c r="H146" i="11"/>
  <c r="U146" i="2" s="1"/>
  <c r="H114" i="11"/>
  <c r="H179" i="11"/>
  <c r="H160" i="11"/>
  <c r="H149" i="11"/>
  <c r="H108" i="11"/>
  <c r="H93" i="11"/>
  <c r="H132" i="11"/>
  <c r="H96" i="11"/>
  <c r="H168" i="11"/>
  <c r="H140" i="11"/>
  <c r="H117" i="11"/>
  <c r="H98" i="11"/>
  <c r="H141" i="11"/>
  <c r="H195" i="11"/>
  <c r="H128" i="11"/>
  <c r="H122" i="11"/>
  <c r="H107" i="11"/>
  <c r="H104" i="11"/>
  <c r="H92" i="11"/>
  <c r="H211" i="11"/>
  <c r="H203" i="11"/>
  <c r="H173" i="11"/>
  <c r="H156" i="11"/>
  <c r="H142" i="11"/>
  <c r="H139" i="11"/>
  <c r="H125" i="11"/>
  <c r="H164" i="11"/>
  <c r="H136" i="11"/>
  <c r="H91" i="11"/>
  <c r="H213" i="11"/>
  <c r="H158" i="11"/>
  <c r="H124" i="11"/>
  <c r="H115" i="11"/>
  <c r="H112" i="11"/>
  <c r="H100" i="11"/>
  <c r="H210" i="11"/>
  <c r="H166" i="11"/>
  <c r="H163" i="11"/>
  <c r="H144" i="11"/>
  <c r="H138" i="11"/>
  <c r="H109" i="11"/>
  <c r="H90" i="11"/>
  <c r="U90" i="2" s="1"/>
  <c r="M104" i="2"/>
  <c r="P202" i="70" s="1"/>
  <c r="M85" i="2"/>
  <c r="P183" i="70" s="1"/>
  <c r="M40" i="2"/>
  <c r="P138" i="70" s="1"/>
  <c r="R179" i="2"/>
  <c r="S179" i="2" s="1"/>
  <c r="R173" i="2"/>
  <c r="S173" i="2" s="1"/>
  <c r="O157" i="2"/>
  <c r="O148" i="2"/>
  <c r="O142" i="2"/>
  <c r="R137" i="2"/>
  <c r="R132" i="2"/>
  <c r="O117" i="2"/>
  <c r="M103" i="2"/>
  <c r="P201" i="70" s="1"/>
  <c r="M80" i="2"/>
  <c r="P178" i="70" s="1"/>
  <c r="O212" i="2"/>
  <c r="P212" i="2" s="1"/>
  <c r="O204" i="2"/>
  <c r="P204" i="2" s="1"/>
  <c r="M195" i="2"/>
  <c r="R186" i="2"/>
  <c r="S186" i="2" s="1"/>
  <c r="M183" i="2"/>
  <c r="R177" i="2"/>
  <c r="S177" i="2" s="1"/>
  <c r="O172" i="2"/>
  <c r="P172" i="2" s="1"/>
  <c r="R161" i="2"/>
  <c r="R158" i="2"/>
  <c r="M157" i="2"/>
  <c r="P255" i="70" s="1"/>
  <c r="R150" i="2"/>
  <c r="M142" i="2"/>
  <c r="P240" i="70" s="1"/>
  <c r="R126" i="2"/>
  <c r="O124" i="2"/>
  <c r="M117" i="2"/>
  <c r="P215" i="70" s="1"/>
  <c r="O57" i="2"/>
  <c r="M96" i="2"/>
  <c r="P194" i="70" s="1"/>
  <c r="M32" i="2"/>
  <c r="P130" i="70" s="1"/>
  <c r="R213" i="2"/>
  <c r="S213" i="2" s="1"/>
  <c r="M208" i="2"/>
  <c r="R205" i="2"/>
  <c r="S205" i="2" s="1"/>
  <c r="M200" i="2"/>
  <c r="O186" i="2"/>
  <c r="P186" i="2" s="1"/>
  <c r="R178" i="2"/>
  <c r="S178" i="2" s="1"/>
  <c r="O177" i="2"/>
  <c r="P177" i="2" s="1"/>
  <c r="O173" i="2"/>
  <c r="P173" i="2" s="1"/>
  <c r="R162" i="2"/>
  <c r="O158" i="2"/>
  <c r="O150" i="2"/>
  <c r="R140" i="2"/>
  <c r="R134" i="2"/>
  <c r="O132" i="2"/>
  <c r="O126" i="2"/>
  <c r="R121" i="2"/>
  <c r="M95" i="2"/>
  <c r="P193" i="70" s="1"/>
  <c r="M186" i="2"/>
  <c r="O169" i="2"/>
  <c r="P169" i="2" s="1"/>
  <c r="M158" i="2"/>
  <c r="P256" i="70" s="1"/>
  <c r="M150" i="2"/>
  <c r="P248" i="70" s="1"/>
  <c r="O19" i="2"/>
  <c r="M112" i="2"/>
  <c r="P210" i="70" s="1"/>
  <c r="M93" i="2"/>
  <c r="P191" i="70" s="1"/>
  <c r="M48" i="2"/>
  <c r="P146" i="70" s="1"/>
  <c r="O213" i="2"/>
  <c r="P213" i="2" s="1"/>
  <c r="O205" i="2"/>
  <c r="P205" i="2" s="1"/>
  <c r="O162" i="2"/>
  <c r="R115" i="2"/>
  <c r="O41" i="2"/>
  <c r="M111" i="2"/>
  <c r="P209" i="70" s="1"/>
  <c r="M88" i="2"/>
  <c r="P186" i="70" s="1"/>
  <c r="M24" i="2"/>
  <c r="P122" i="70" s="1"/>
  <c r="M187" i="2"/>
  <c r="O140" i="2"/>
  <c r="R124" i="2"/>
  <c r="M119" i="2"/>
  <c r="P217" i="70" s="1"/>
  <c r="M64" i="2"/>
  <c r="P162" i="70" s="1"/>
  <c r="R212" i="2"/>
  <c r="S212" i="2" s="1"/>
  <c r="R204" i="2"/>
  <c r="S204" i="2" s="1"/>
  <c r="R214" i="2"/>
  <c r="S214" i="2" s="1"/>
  <c r="O209" i="2"/>
  <c r="P209" i="2" s="1"/>
  <c r="R206" i="2"/>
  <c r="S206" i="2" s="1"/>
  <c r="O201" i="2"/>
  <c r="P201" i="2" s="1"/>
  <c r="R198" i="2"/>
  <c r="S198" i="2" s="1"/>
  <c r="O193" i="2"/>
  <c r="P193" i="2" s="1"/>
  <c r="O190" i="2"/>
  <c r="P190" i="2" s="1"/>
  <c r="M179" i="2"/>
  <c r="O179" i="2"/>
  <c r="P179" i="2" s="1"/>
  <c r="M163" i="2"/>
  <c r="P261" i="70" s="1"/>
  <c r="O163" i="2"/>
  <c r="R151" i="2"/>
  <c r="O151" i="2"/>
  <c r="R144" i="2"/>
  <c r="M144" i="2"/>
  <c r="P242" i="70" s="1"/>
  <c r="O144" i="2"/>
  <c r="M209" i="2"/>
  <c r="O208" i="2"/>
  <c r="P208" i="2" s="1"/>
  <c r="M201" i="2"/>
  <c r="O200" i="2"/>
  <c r="P200" i="2" s="1"/>
  <c r="M193" i="2"/>
  <c r="O192" i="2"/>
  <c r="P192" i="2" s="1"/>
  <c r="M190" i="2"/>
  <c r="O188" i="2"/>
  <c r="P188" i="2" s="1"/>
  <c r="O214" i="2"/>
  <c r="P214" i="2" s="1"/>
  <c r="R211" i="2"/>
  <c r="S211" i="2" s="1"/>
  <c r="O206" i="2"/>
  <c r="P206" i="2" s="1"/>
  <c r="R203" i="2"/>
  <c r="S203" i="2" s="1"/>
  <c r="O198" i="2"/>
  <c r="P198" i="2" s="1"/>
  <c r="R195" i="2"/>
  <c r="S195" i="2" s="1"/>
  <c r="R168" i="2"/>
  <c r="S168" i="2" s="1"/>
  <c r="M168" i="2"/>
  <c r="O168" i="2"/>
  <c r="P168" i="2" s="1"/>
  <c r="M155" i="2"/>
  <c r="P253" i="70" s="1"/>
  <c r="O155" i="2"/>
  <c r="R175" i="2"/>
  <c r="S175" i="2" s="1"/>
  <c r="O175" i="2"/>
  <c r="P175" i="2" s="1"/>
  <c r="M198" i="2"/>
  <c r="R187" i="2"/>
  <c r="S187" i="2" s="1"/>
  <c r="R184" i="2"/>
  <c r="S184" i="2" s="1"/>
  <c r="O184" i="2"/>
  <c r="P184" i="2" s="1"/>
  <c r="R167" i="2"/>
  <c r="S167" i="2" s="1"/>
  <c r="O167" i="2"/>
  <c r="P167" i="2" s="1"/>
  <c r="R160" i="2"/>
  <c r="M160" i="2"/>
  <c r="P258" i="70" s="1"/>
  <c r="O160" i="2"/>
  <c r="R120" i="2"/>
  <c r="M120" i="2"/>
  <c r="P218" i="70" s="1"/>
  <c r="O120" i="2"/>
  <c r="R188" i="2"/>
  <c r="S188" i="2" s="1"/>
  <c r="M185" i="2"/>
  <c r="R183" i="2"/>
  <c r="S183" i="2" s="1"/>
  <c r="M171" i="2"/>
  <c r="O171" i="2"/>
  <c r="P171" i="2" s="1"/>
  <c r="R163" i="2"/>
  <c r="R128" i="2"/>
  <c r="M128" i="2"/>
  <c r="P226" i="70" s="1"/>
  <c r="O128" i="2"/>
  <c r="R176" i="2"/>
  <c r="S176" i="2" s="1"/>
  <c r="M176" i="2"/>
  <c r="O176" i="2"/>
  <c r="P176" i="2" s="1"/>
  <c r="R159" i="2"/>
  <c r="O159" i="2"/>
  <c r="R152" i="2"/>
  <c r="M152" i="2"/>
  <c r="P250" i="70" s="1"/>
  <c r="O152" i="2"/>
  <c r="R136" i="2"/>
  <c r="M136" i="2"/>
  <c r="P234" i="70" s="1"/>
  <c r="O136" i="2"/>
  <c r="M169" i="2"/>
  <c r="M161" i="2"/>
  <c r="P259" i="70" s="1"/>
  <c r="M153" i="2"/>
  <c r="P251" i="70" s="1"/>
  <c r="R180" i="2"/>
  <c r="S180" i="2" s="1"/>
  <c r="R172" i="2"/>
  <c r="S172" i="2" s="1"/>
  <c r="R164" i="2"/>
  <c r="O143" i="2"/>
  <c r="O135" i="2"/>
  <c r="O127" i="2"/>
  <c r="O119" i="2"/>
  <c r="R116" i="2"/>
  <c r="O116" i="2"/>
  <c r="O147" i="2"/>
  <c r="O139" i="2"/>
  <c r="O131" i="2"/>
  <c r="O123" i="2"/>
  <c r="O115" i="2"/>
  <c r="O38" i="2"/>
  <c r="O54" i="2"/>
  <c r="O62" i="2"/>
  <c r="M110" i="2"/>
  <c r="P208" i="70" s="1"/>
  <c r="M102" i="2"/>
  <c r="P200" i="70" s="1"/>
  <c r="M94" i="2"/>
  <c r="P192" i="70" s="1"/>
  <c r="M86" i="2"/>
  <c r="P184" i="70" s="1"/>
  <c r="M78" i="2"/>
  <c r="P176" i="70" s="1"/>
  <c r="M70" i="2"/>
  <c r="P168" i="70" s="1"/>
  <c r="M62" i="2"/>
  <c r="P160" i="70" s="1"/>
  <c r="M54" i="2"/>
  <c r="P152" i="70" s="1"/>
  <c r="M46" i="2"/>
  <c r="P144" i="70" s="1"/>
  <c r="M30" i="2"/>
  <c r="P128" i="70" s="1"/>
  <c r="M22" i="2"/>
  <c r="P120" i="70" s="1"/>
  <c r="M108" i="2"/>
  <c r="P206" i="70" s="1"/>
  <c r="M100" i="2"/>
  <c r="P198" i="70" s="1"/>
  <c r="M92" i="2"/>
  <c r="P190" i="70" s="1"/>
  <c r="M84" i="2"/>
  <c r="P182" i="70" s="1"/>
  <c r="O86" i="2"/>
  <c r="M90" i="2"/>
  <c r="P188" i="70" s="1"/>
  <c r="M89" i="2"/>
  <c r="P187" i="70" s="1"/>
  <c r="O84" i="2"/>
  <c r="O48" i="2"/>
  <c r="R78" i="2"/>
  <c r="O60" i="2"/>
  <c r="O73" i="2"/>
  <c r="R22" i="2"/>
  <c r="R40" i="2"/>
  <c r="R60" i="2"/>
  <c r="R70" i="2"/>
  <c r="O72" i="2"/>
  <c r="O29" i="2"/>
  <c r="O52" i="2"/>
  <c r="O79" i="2"/>
  <c r="O17" i="2"/>
  <c r="O26" i="2"/>
  <c r="R46" i="2"/>
  <c r="O76" i="2"/>
  <c r="O87" i="2"/>
  <c r="R89" i="2"/>
  <c r="R52" i="2"/>
  <c r="R58" i="2"/>
  <c r="O61" i="2"/>
  <c r="R66" i="2"/>
  <c r="R69" i="2"/>
  <c r="R86" i="2"/>
  <c r="O21" i="2"/>
  <c r="O53" i="2"/>
  <c r="O68" i="2"/>
  <c r="R74" i="2"/>
  <c r="R76" i="2"/>
  <c r="R80" i="2"/>
  <c r="O81" i="2"/>
  <c r="R90" i="2"/>
  <c r="R32" i="2"/>
  <c r="R38" i="2"/>
  <c r="R24" i="2"/>
  <c r="R30" i="2"/>
  <c r="O33" i="2"/>
  <c r="R50" i="2"/>
  <c r="R56" i="2"/>
  <c r="R64" i="2"/>
  <c r="O71" i="2"/>
  <c r="O77" i="2"/>
  <c r="O88" i="2"/>
  <c r="O37" i="2"/>
  <c r="O63" i="2"/>
  <c r="O65" i="2"/>
  <c r="O18" i="2"/>
  <c r="R51" i="2"/>
  <c r="O51" i="2"/>
  <c r="R83" i="2"/>
  <c r="O83" i="2"/>
  <c r="O23" i="2"/>
  <c r="R23" i="2"/>
  <c r="R27" i="2"/>
  <c r="O27" i="2"/>
  <c r="R35" i="2"/>
  <c r="O35" i="2"/>
  <c r="R59" i="2"/>
  <c r="O59" i="2"/>
  <c r="R43" i="2"/>
  <c r="O43" i="2"/>
  <c r="R67" i="2"/>
  <c r="O67" i="2"/>
  <c r="R75" i="2"/>
  <c r="O75" i="2"/>
  <c r="R19" i="2"/>
  <c r="R31" i="2"/>
  <c r="R39" i="2"/>
  <c r="R47" i="2"/>
  <c r="R55" i="2"/>
  <c r="R63" i="2"/>
  <c r="R71" i="2"/>
  <c r="O74" i="2"/>
  <c r="R79" i="2"/>
  <c r="O82" i="2"/>
  <c r="R87" i="2"/>
  <c r="R72" i="2"/>
  <c r="O20" i="2"/>
  <c r="R25" i="2"/>
  <c r="O28" i="2"/>
  <c r="R33" i="2"/>
  <c r="O36" i="2"/>
  <c r="R41" i="2"/>
  <c r="O44" i="2"/>
  <c r="R49" i="2"/>
  <c r="R57" i="2"/>
  <c r="R65" i="2"/>
  <c r="R73" i="2"/>
  <c r="R81" i="2"/>
  <c r="O85" i="2"/>
  <c r="BB7" i="70"/>
  <c r="G270" i="70"/>
  <c r="AB120" i="64"/>
  <c r="AB121" i="64"/>
  <c r="AB122" i="64"/>
  <c r="AB123" i="64"/>
  <c r="AB124" i="64"/>
  <c r="AB125" i="64"/>
  <c r="AB126" i="64"/>
  <c r="AB127" i="64"/>
  <c r="AB128" i="64"/>
  <c r="AB129" i="64"/>
  <c r="AB130" i="64"/>
  <c r="AB131" i="64"/>
  <c r="AB132" i="64"/>
  <c r="AB133" i="64"/>
  <c r="AB134" i="64"/>
  <c r="AB135" i="64"/>
  <c r="AB136" i="64"/>
  <c r="AB137" i="64"/>
  <c r="AB138" i="64"/>
  <c r="AB139" i="64"/>
  <c r="AB140" i="64"/>
  <c r="AB141" i="64"/>
  <c r="AB142" i="64"/>
  <c r="AB143" i="64"/>
  <c r="AB144" i="64"/>
  <c r="AB145" i="64"/>
  <c r="AB146" i="64"/>
  <c r="AB147" i="64"/>
  <c r="AB148" i="64"/>
  <c r="AB149" i="64"/>
  <c r="AB150" i="64"/>
  <c r="AB151" i="64"/>
  <c r="AB152" i="64"/>
  <c r="AB153" i="64"/>
  <c r="AB154" i="64"/>
  <c r="AB155" i="64"/>
  <c r="AB156" i="64"/>
  <c r="AB157" i="64"/>
  <c r="AB158" i="64"/>
  <c r="AB159" i="64"/>
  <c r="AB160" i="64"/>
  <c r="AB161" i="64"/>
  <c r="AB162" i="64"/>
  <c r="AB163" i="64"/>
  <c r="AB164" i="64"/>
  <c r="AB165" i="64"/>
  <c r="AB166" i="64"/>
  <c r="AB167" i="64"/>
  <c r="AB168" i="64"/>
  <c r="AB169" i="64"/>
  <c r="AB170" i="64"/>
  <c r="AB171" i="64"/>
  <c r="AB172" i="64"/>
  <c r="AB173" i="64"/>
  <c r="AB174" i="64"/>
  <c r="AB175" i="64"/>
  <c r="AB176" i="64"/>
  <c r="AB177" i="64"/>
  <c r="AB178" i="64"/>
  <c r="AB179" i="64"/>
  <c r="AB180" i="64"/>
  <c r="AB181" i="64"/>
  <c r="AB182" i="64"/>
  <c r="AB183" i="64"/>
  <c r="AB184" i="64"/>
  <c r="AB185" i="64"/>
  <c r="AB186" i="64"/>
  <c r="AB187" i="64"/>
  <c r="AB188" i="64"/>
  <c r="AB189" i="64"/>
  <c r="AB190" i="64"/>
  <c r="AB191" i="64"/>
  <c r="AB192" i="64"/>
  <c r="AB193" i="64"/>
  <c r="AB194" i="64"/>
  <c r="AB195" i="64"/>
  <c r="AB196" i="64"/>
  <c r="AB197" i="64"/>
  <c r="AB198" i="64"/>
  <c r="AB199" i="64"/>
  <c r="AB200" i="64"/>
  <c r="AB201" i="64"/>
  <c r="AB202" i="64"/>
  <c r="AB203" i="64"/>
  <c r="AB204" i="64"/>
  <c r="AB205" i="64"/>
  <c r="AB206" i="64"/>
  <c r="AB207" i="64"/>
  <c r="AB208" i="64"/>
  <c r="AB209" i="64"/>
  <c r="AB210" i="64"/>
  <c r="AB211" i="64"/>
  <c r="AB212" i="64"/>
  <c r="AB213" i="64"/>
  <c r="AB214" i="64"/>
  <c r="AB215" i="64"/>
  <c r="AB216" i="64"/>
  <c r="AB217" i="64"/>
  <c r="H271" i="70"/>
  <c r="H272" i="70"/>
  <c r="H273" i="70"/>
  <c r="H274" i="70"/>
  <c r="H275" i="70"/>
  <c r="H276" i="70"/>
  <c r="H277" i="70"/>
  <c r="H278" i="70"/>
  <c r="H279" i="70"/>
  <c r="H280" i="70"/>
  <c r="H281" i="70"/>
  <c r="H282" i="70"/>
  <c r="H283" i="70"/>
  <c r="H284" i="70"/>
  <c r="H285" i="70"/>
  <c r="H286" i="70"/>
  <c r="H287" i="70"/>
  <c r="H288" i="70"/>
  <c r="H289" i="70"/>
  <c r="H290" i="70"/>
  <c r="H291" i="70"/>
  <c r="H292" i="70"/>
  <c r="H293" i="70"/>
  <c r="H294" i="70"/>
  <c r="H295" i="70"/>
  <c r="H296" i="70"/>
  <c r="H297" i="70"/>
  <c r="H298" i="70"/>
  <c r="H299" i="70"/>
  <c r="H300" i="70"/>
  <c r="H301" i="70"/>
  <c r="H302" i="70"/>
  <c r="H303" i="70"/>
  <c r="H304" i="70"/>
  <c r="H305" i="70"/>
  <c r="H306" i="70"/>
  <c r="H307" i="70"/>
  <c r="H308" i="70"/>
  <c r="H309" i="70"/>
  <c r="H310" i="70"/>
  <c r="H311" i="70"/>
  <c r="H312" i="70"/>
  <c r="H313" i="70"/>
  <c r="H314" i="70"/>
  <c r="H315" i="70"/>
  <c r="H316" i="70"/>
  <c r="H317" i="70"/>
  <c r="H318" i="70"/>
  <c r="H319" i="70"/>
  <c r="H320" i="70"/>
  <c r="H321" i="70"/>
  <c r="H322" i="70"/>
  <c r="H323" i="70"/>
  <c r="H324" i="70"/>
  <c r="H325" i="70"/>
  <c r="H326" i="70"/>
  <c r="H327" i="70"/>
  <c r="H328" i="70"/>
  <c r="H329" i="70"/>
  <c r="H330" i="70"/>
  <c r="H331" i="70"/>
  <c r="H332" i="70"/>
  <c r="H333" i="70"/>
  <c r="H334" i="70"/>
  <c r="H335" i="70"/>
  <c r="H336" i="70"/>
  <c r="H337" i="70"/>
  <c r="H338" i="70"/>
  <c r="H339" i="70"/>
  <c r="H340" i="70"/>
  <c r="H341" i="70"/>
  <c r="H342" i="70"/>
  <c r="H343" i="70"/>
  <c r="H344" i="70"/>
  <c r="H345" i="70"/>
  <c r="H346" i="70"/>
  <c r="H347" i="70"/>
  <c r="H348" i="70"/>
  <c r="H349" i="70"/>
  <c r="H350" i="70"/>
  <c r="H351" i="70"/>
  <c r="H352" i="70"/>
  <c r="H353" i="70"/>
  <c r="H354" i="70"/>
  <c r="H355" i="70"/>
  <c r="H356" i="70"/>
  <c r="H357" i="70"/>
  <c r="H358" i="70"/>
  <c r="H359" i="70"/>
  <c r="H360" i="70"/>
  <c r="H361" i="70"/>
  <c r="H362" i="70"/>
  <c r="H363" i="70"/>
  <c r="H364" i="70"/>
  <c r="H365" i="70"/>
  <c r="H366" i="70"/>
  <c r="H367" i="70"/>
  <c r="H368" i="70"/>
  <c r="H369" i="70"/>
  <c r="H270" i="70"/>
  <c r="L120" i="64"/>
  <c r="AL15" i="70" s="1"/>
  <c r="L121" i="64"/>
  <c r="AL16" i="70" s="1"/>
  <c r="L122" i="64"/>
  <c r="AL17" i="70" s="1"/>
  <c r="L123" i="64"/>
  <c r="AL18" i="70" s="1"/>
  <c r="L124" i="64"/>
  <c r="AL19" i="70" s="1"/>
  <c r="L125" i="64"/>
  <c r="AL20" i="70" s="1"/>
  <c r="L126" i="64"/>
  <c r="AL21" i="70" s="1"/>
  <c r="L127" i="64"/>
  <c r="AL22" i="70" s="1"/>
  <c r="L128" i="64"/>
  <c r="AL23" i="70" s="1"/>
  <c r="L129" i="64"/>
  <c r="AL24" i="70" s="1"/>
  <c r="L130" i="64"/>
  <c r="AL25" i="70" s="1"/>
  <c r="L131" i="64"/>
  <c r="AL26" i="70" s="1"/>
  <c r="L132" i="64"/>
  <c r="AL27" i="70" s="1"/>
  <c r="L133" i="64"/>
  <c r="AL28" i="70" s="1"/>
  <c r="L134" i="64"/>
  <c r="AL29" i="70" s="1"/>
  <c r="L135" i="64"/>
  <c r="AL30" i="70" s="1"/>
  <c r="L136" i="64"/>
  <c r="AL31" i="70" s="1"/>
  <c r="L137" i="64"/>
  <c r="AL32" i="70" s="1"/>
  <c r="L138" i="64"/>
  <c r="AL33" i="70" s="1"/>
  <c r="L139" i="64"/>
  <c r="AL34" i="70" s="1"/>
  <c r="L140" i="64"/>
  <c r="AL35" i="70" s="1"/>
  <c r="L141" i="64"/>
  <c r="AL36" i="70" s="1"/>
  <c r="L142" i="64"/>
  <c r="AL37" i="70" s="1"/>
  <c r="L143" i="64"/>
  <c r="AL38" i="70" s="1"/>
  <c r="L144" i="64"/>
  <c r="AL39" i="70" s="1"/>
  <c r="L145" i="64"/>
  <c r="AL40" i="70" s="1"/>
  <c r="L146" i="64"/>
  <c r="AL41" i="70" s="1"/>
  <c r="L147" i="64"/>
  <c r="AL42" i="70" s="1"/>
  <c r="L148" i="64"/>
  <c r="AL43" i="70" s="1"/>
  <c r="L149" i="64"/>
  <c r="AL44" i="70" s="1"/>
  <c r="L150" i="64"/>
  <c r="AL45" i="70" s="1"/>
  <c r="L151" i="64"/>
  <c r="AL46" i="70" s="1"/>
  <c r="L152" i="64"/>
  <c r="AL47" i="70" s="1"/>
  <c r="L153" i="64"/>
  <c r="AL48" i="70" s="1"/>
  <c r="L154" i="64"/>
  <c r="AL49" i="70" s="1"/>
  <c r="L155" i="64"/>
  <c r="AL50" i="70" s="1"/>
  <c r="L156" i="64"/>
  <c r="AL51" i="70" s="1"/>
  <c r="L157" i="64"/>
  <c r="AL52" i="70" s="1"/>
  <c r="L158" i="64"/>
  <c r="AL53" i="70" s="1"/>
  <c r="L159" i="64"/>
  <c r="AL54" i="70" s="1"/>
  <c r="L160" i="64"/>
  <c r="AL55" i="70" s="1"/>
  <c r="L161" i="64"/>
  <c r="AL56" i="70" s="1"/>
  <c r="L162" i="64"/>
  <c r="AL57" i="70" s="1"/>
  <c r="L163" i="64"/>
  <c r="AL58" i="70" s="1"/>
  <c r="L164" i="64"/>
  <c r="AL59" i="70" s="1"/>
  <c r="L165" i="64"/>
  <c r="AL60" i="70" s="1"/>
  <c r="L166" i="64"/>
  <c r="AL61" i="70" s="1"/>
  <c r="L167" i="64"/>
  <c r="AL62" i="70" s="1"/>
  <c r="L168" i="64"/>
  <c r="AL63" i="70" s="1"/>
  <c r="L169" i="64"/>
  <c r="AL64" i="70" s="1"/>
  <c r="L170" i="64"/>
  <c r="AL65" i="70" s="1"/>
  <c r="L171" i="64"/>
  <c r="AL66" i="70" s="1"/>
  <c r="L172" i="64"/>
  <c r="AL67" i="70" s="1"/>
  <c r="L173" i="64"/>
  <c r="AL68" i="70" s="1"/>
  <c r="L174" i="64"/>
  <c r="AL69" i="70" s="1"/>
  <c r="L175" i="64"/>
  <c r="AL70" i="70" s="1"/>
  <c r="L176" i="64"/>
  <c r="AL71" i="70" s="1"/>
  <c r="L177" i="64"/>
  <c r="AL72" i="70" s="1"/>
  <c r="L178" i="64"/>
  <c r="AL73" i="70" s="1"/>
  <c r="L179" i="64"/>
  <c r="AL74" i="70" s="1"/>
  <c r="L180" i="64"/>
  <c r="AL75" i="70" s="1"/>
  <c r="L181" i="64"/>
  <c r="AL76" i="70" s="1"/>
  <c r="L182" i="64"/>
  <c r="AL77" i="70" s="1"/>
  <c r="L183" i="64"/>
  <c r="AL78" i="70" s="1"/>
  <c r="L184" i="64"/>
  <c r="AL79" i="70" s="1"/>
  <c r="L185" i="64"/>
  <c r="AL80" i="70" s="1"/>
  <c r="L186" i="64"/>
  <c r="AL81" i="70" s="1"/>
  <c r="L187" i="64"/>
  <c r="AL82" i="70" s="1"/>
  <c r="L188" i="64"/>
  <c r="AL83" i="70" s="1"/>
  <c r="L189" i="64"/>
  <c r="AL84" i="70" s="1"/>
  <c r="L190" i="64"/>
  <c r="AL85" i="70" s="1"/>
  <c r="L191" i="64"/>
  <c r="AL86" i="70" s="1"/>
  <c r="L192" i="64"/>
  <c r="AL87" i="70" s="1"/>
  <c r="L193" i="64"/>
  <c r="AL88" i="70" s="1"/>
  <c r="L194" i="64"/>
  <c r="AL89" i="70" s="1"/>
  <c r="L195" i="64"/>
  <c r="AL90" i="70" s="1"/>
  <c r="L196" i="64"/>
  <c r="AL91" i="70" s="1"/>
  <c r="L197" i="64"/>
  <c r="AL92" i="70" s="1"/>
  <c r="L198" i="64"/>
  <c r="AL93" i="70" s="1"/>
  <c r="L199" i="64"/>
  <c r="AL94" i="70" s="1"/>
  <c r="L200" i="64"/>
  <c r="AL95" i="70" s="1"/>
  <c r="L201" i="64"/>
  <c r="AL96" i="70" s="1"/>
  <c r="L202" i="64"/>
  <c r="AL97" i="70" s="1"/>
  <c r="L203" i="64"/>
  <c r="AL98" i="70" s="1"/>
  <c r="L204" i="64"/>
  <c r="AL99" i="70" s="1"/>
  <c r="L205" i="64"/>
  <c r="AL100" i="70" s="1"/>
  <c r="L206" i="64"/>
  <c r="AL101" i="70" s="1"/>
  <c r="L207" i="64"/>
  <c r="AL102" i="70" s="1"/>
  <c r="L208" i="64"/>
  <c r="AL103" i="70" s="1"/>
  <c r="L209" i="64"/>
  <c r="AL104" i="70" s="1"/>
  <c r="L210" i="64"/>
  <c r="AL105" i="70" s="1"/>
  <c r="L211" i="64"/>
  <c r="AL106" i="70" s="1"/>
  <c r="L212" i="64"/>
  <c r="AL107" i="70" s="1"/>
  <c r="L213" i="64"/>
  <c r="AL108" i="70" s="1"/>
  <c r="L214" i="64"/>
  <c r="AL109" i="70" s="1"/>
  <c r="L215" i="64"/>
  <c r="AL110" i="70" s="1"/>
  <c r="L216" i="64"/>
  <c r="AL111" i="70" s="1"/>
  <c r="L217" i="64"/>
  <c r="AL112" i="70" s="1"/>
  <c r="AA120" i="64"/>
  <c r="AM15" i="70" s="1"/>
  <c r="AA121" i="64"/>
  <c r="AM16" i="70" s="1"/>
  <c r="AA122" i="64"/>
  <c r="AM17" i="70" s="1"/>
  <c r="AA123" i="64"/>
  <c r="AM18" i="70" s="1"/>
  <c r="AA124" i="64"/>
  <c r="AM19" i="70" s="1"/>
  <c r="AA125" i="64"/>
  <c r="AM20" i="70" s="1"/>
  <c r="AA126" i="64"/>
  <c r="AM21" i="70" s="1"/>
  <c r="AA127" i="64"/>
  <c r="AM22" i="70" s="1"/>
  <c r="AA128" i="64"/>
  <c r="AM23" i="70" s="1"/>
  <c r="AA129" i="64"/>
  <c r="AM24" i="70" s="1"/>
  <c r="AA130" i="64"/>
  <c r="AM25" i="70" s="1"/>
  <c r="AA131" i="64"/>
  <c r="AM26" i="70" s="1"/>
  <c r="AA132" i="64"/>
  <c r="AM27" i="70" s="1"/>
  <c r="AA133" i="64"/>
  <c r="AM28" i="70" s="1"/>
  <c r="AA134" i="64"/>
  <c r="AM29" i="70" s="1"/>
  <c r="AA135" i="64"/>
  <c r="AM30" i="70" s="1"/>
  <c r="AA136" i="64"/>
  <c r="AM31" i="70" s="1"/>
  <c r="AA137" i="64"/>
  <c r="AM32" i="70" s="1"/>
  <c r="AA138" i="64"/>
  <c r="AM33" i="70" s="1"/>
  <c r="AA139" i="64"/>
  <c r="AM34" i="70" s="1"/>
  <c r="AA140" i="64"/>
  <c r="AM35" i="70" s="1"/>
  <c r="AA141" i="64"/>
  <c r="AM36" i="70" s="1"/>
  <c r="AA142" i="64"/>
  <c r="AM37" i="70" s="1"/>
  <c r="AA143" i="64"/>
  <c r="AM38" i="70" s="1"/>
  <c r="AA144" i="64"/>
  <c r="AM39" i="70" s="1"/>
  <c r="AA145" i="64"/>
  <c r="AM40" i="70" s="1"/>
  <c r="AA146" i="64"/>
  <c r="AM41" i="70" s="1"/>
  <c r="AA147" i="64"/>
  <c r="AM42" i="70" s="1"/>
  <c r="AA148" i="64"/>
  <c r="AM43" i="70" s="1"/>
  <c r="AA149" i="64"/>
  <c r="AM44" i="70" s="1"/>
  <c r="AA150" i="64"/>
  <c r="AM45" i="70" s="1"/>
  <c r="AA151" i="64"/>
  <c r="AM46" i="70" s="1"/>
  <c r="AA152" i="64"/>
  <c r="AM47" i="70" s="1"/>
  <c r="AA153" i="64"/>
  <c r="AM48" i="70" s="1"/>
  <c r="AA154" i="64"/>
  <c r="AM49" i="70" s="1"/>
  <c r="AA155" i="64"/>
  <c r="AM50" i="70" s="1"/>
  <c r="AA156" i="64"/>
  <c r="AM51" i="70" s="1"/>
  <c r="AA157" i="64"/>
  <c r="AM52" i="70" s="1"/>
  <c r="AA158" i="64"/>
  <c r="AM53" i="70" s="1"/>
  <c r="AA159" i="64"/>
  <c r="AM54" i="70" s="1"/>
  <c r="AA160" i="64"/>
  <c r="AM55" i="70" s="1"/>
  <c r="AA161" i="64"/>
  <c r="AM56" i="70" s="1"/>
  <c r="AA162" i="64"/>
  <c r="AM57" i="70" s="1"/>
  <c r="AA163" i="64"/>
  <c r="AM58" i="70" s="1"/>
  <c r="AA164" i="64"/>
  <c r="AM59" i="70" s="1"/>
  <c r="AA165" i="64"/>
  <c r="AM60" i="70" s="1"/>
  <c r="AA166" i="64"/>
  <c r="AM61" i="70" s="1"/>
  <c r="AA167" i="64"/>
  <c r="AM62" i="70" s="1"/>
  <c r="AA168" i="64"/>
  <c r="AM63" i="70" s="1"/>
  <c r="AA169" i="64"/>
  <c r="AM64" i="70" s="1"/>
  <c r="AA170" i="64"/>
  <c r="AM65" i="70" s="1"/>
  <c r="AA171" i="64"/>
  <c r="AM66" i="70" s="1"/>
  <c r="AA172" i="64"/>
  <c r="AM67" i="70" s="1"/>
  <c r="AA173" i="64"/>
  <c r="AM68" i="70" s="1"/>
  <c r="AA174" i="64"/>
  <c r="AM69" i="70" s="1"/>
  <c r="AA175" i="64"/>
  <c r="AM70" i="70" s="1"/>
  <c r="AA176" i="64"/>
  <c r="AM71" i="70" s="1"/>
  <c r="AA177" i="64"/>
  <c r="AM72" i="70" s="1"/>
  <c r="AA178" i="64"/>
  <c r="AM73" i="70" s="1"/>
  <c r="AA179" i="64"/>
  <c r="AM74" i="70" s="1"/>
  <c r="AA180" i="64"/>
  <c r="AM75" i="70" s="1"/>
  <c r="AA181" i="64"/>
  <c r="AM76" i="70" s="1"/>
  <c r="AA182" i="64"/>
  <c r="AM77" i="70" s="1"/>
  <c r="AA183" i="64"/>
  <c r="AM78" i="70" s="1"/>
  <c r="AA184" i="64"/>
  <c r="AM79" i="70" s="1"/>
  <c r="AA185" i="64"/>
  <c r="AM80" i="70" s="1"/>
  <c r="AA186" i="64"/>
  <c r="AM81" i="70" s="1"/>
  <c r="AA187" i="64"/>
  <c r="AM82" i="70" s="1"/>
  <c r="AA188" i="64"/>
  <c r="AM83" i="70" s="1"/>
  <c r="AA189" i="64"/>
  <c r="AM84" i="70" s="1"/>
  <c r="AA190" i="64"/>
  <c r="AM85" i="70" s="1"/>
  <c r="AA191" i="64"/>
  <c r="AM86" i="70" s="1"/>
  <c r="AA192" i="64"/>
  <c r="AM87" i="70" s="1"/>
  <c r="AA193" i="64"/>
  <c r="AM88" i="70" s="1"/>
  <c r="AA194" i="64"/>
  <c r="AM89" i="70" s="1"/>
  <c r="AA195" i="64"/>
  <c r="AM90" i="70" s="1"/>
  <c r="AA196" i="64"/>
  <c r="AM91" i="70" s="1"/>
  <c r="AA197" i="64"/>
  <c r="AM92" i="70" s="1"/>
  <c r="AA198" i="64"/>
  <c r="AM93" i="70" s="1"/>
  <c r="AA199" i="64"/>
  <c r="AM94" i="70" s="1"/>
  <c r="AA200" i="64"/>
  <c r="AM95" i="70" s="1"/>
  <c r="AA201" i="64"/>
  <c r="AM96" i="70" s="1"/>
  <c r="AA202" i="64"/>
  <c r="AM97" i="70" s="1"/>
  <c r="AA203" i="64"/>
  <c r="AM98" i="70" s="1"/>
  <c r="AA204" i="64"/>
  <c r="AM99" i="70" s="1"/>
  <c r="AA205" i="64"/>
  <c r="AM100" i="70" s="1"/>
  <c r="AA206" i="64"/>
  <c r="AM101" i="70" s="1"/>
  <c r="AA207" i="64"/>
  <c r="AM102" i="70" s="1"/>
  <c r="AA208" i="64"/>
  <c r="AM103" i="70" s="1"/>
  <c r="AA209" i="64"/>
  <c r="AM104" i="70" s="1"/>
  <c r="AA210" i="64"/>
  <c r="AM105" i="70" s="1"/>
  <c r="AA211" i="64"/>
  <c r="AM106" i="70" s="1"/>
  <c r="AA212" i="64"/>
  <c r="AM107" i="70" s="1"/>
  <c r="AA213" i="64"/>
  <c r="AM108" i="70" s="1"/>
  <c r="AA214" i="64"/>
  <c r="AM109" i="70" s="1"/>
  <c r="AA215" i="64"/>
  <c r="AM110" i="70" s="1"/>
  <c r="AA216" i="64"/>
  <c r="AM111" i="70" s="1"/>
  <c r="AA217" i="64"/>
  <c r="AM112" i="70" s="1"/>
  <c r="I110" i="11" l="1"/>
  <c r="U110" i="2"/>
  <c r="AE110" i="2" s="1"/>
  <c r="Y216" i="70"/>
  <c r="Y236" i="70"/>
  <c r="Y156" i="70"/>
  <c r="Y259" i="70"/>
  <c r="Y178" i="70"/>
  <c r="Y187" i="70"/>
  <c r="Y143" i="70"/>
  <c r="U127" i="2"/>
  <c r="AE127" i="2" s="1"/>
  <c r="Y140" i="70"/>
  <c r="Y167" i="70"/>
  <c r="U105" i="2"/>
  <c r="AE105" i="2" s="1"/>
  <c r="I105" i="11"/>
  <c r="P154" i="2"/>
  <c r="S252" i="70" s="1"/>
  <c r="R252" i="70"/>
  <c r="Y252" i="70" s="1"/>
  <c r="P133" i="2"/>
  <c r="S231" i="70" s="1"/>
  <c r="R231" i="70"/>
  <c r="Y231" i="70" s="1"/>
  <c r="P55" i="2"/>
  <c r="S153" i="70" s="1"/>
  <c r="R153" i="70"/>
  <c r="Y153" i="70" s="1"/>
  <c r="P44" i="2"/>
  <c r="S142" i="70" s="1"/>
  <c r="R142" i="70"/>
  <c r="Y142" i="70" s="1"/>
  <c r="P23" i="2"/>
  <c r="S121" i="70" s="1"/>
  <c r="R121" i="70"/>
  <c r="Y121" i="70" s="1"/>
  <c r="P37" i="2"/>
  <c r="S135" i="70" s="1"/>
  <c r="R135" i="70"/>
  <c r="Y135" i="70" s="1"/>
  <c r="P79" i="2"/>
  <c r="S177" i="70" s="1"/>
  <c r="R177" i="70"/>
  <c r="Y177" i="70" s="1"/>
  <c r="P73" i="2"/>
  <c r="S171" i="70" s="1"/>
  <c r="R171" i="70"/>
  <c r="Y171" i="70" s="1"/>
  <c r="P54" i="2"/>
  <c r="S152" i="70" s="1"/>
  <c r="R152" i="70"/>
  <c r="P144" i="2"/>
  <c r="S242" i="70" s="1"/>
  <c r="R242" i="70"/>
  <c r="Y242" i="70" s="1"/>
  <c r="P148" i="2"/>
  <c r="S246" i="70" s="1"/>
  <c r="R246" i="70"/>
  <c r="Y246" i="70" s="1"/>
  <c r="P129" i="2"/>
  <c r="S227" i="70" s="1"/>
  <c r="R227" i="70"/>
  <c r="Y227" i="70" s="1"/>
  <c r="P122" i="2"/>
  <c r="S220" i="70" s="1"/>
  <c r="R220" i="70"/>
  <c r="Y220" i="70" s="1"/>
  <c r="P49" i="2"/>
  <c r="S147" i="70" s="1"/>
  <c r="R147" i="70"/>
  <c r="Y147" i="70" s="1"/>
  <c r="P153" i="2"/>
  <c r="S251" i="70" s="1"/>
  <c r="R251" i="70"/>
  <c r="Y251" i="70" s="1"/>
  <c r="P164" i="2"/>
  <c r="S262" i="70" s="1"/>
  <c r="R262" i="70"/>
  <c r="Y262" i="70" s="1"/>
  <c r="P30" i="2"/>
  <c r="S128" i="70" s="1"/>
  <c r="R128" i="70"/>
  <c r="Y128" i="70" s="1"/>
  <c r="Y188" i="70"/>
  <c r="Y145" i="70"/>
  <c r="P36" i="2"/>
  <c r="S134" i="70" s="1"/>
  <c r="R134" i="70"/>
  <c r="Y134" i="70" s="1"/>
  <c r="P53" i="2"/>
  <c r="S151" i="70" s="1"/>
  <c r="R151" i="70"/>
  <c r="Y151" i="70" s="1"/>
  <c r="P82" i="2"/>
  <c r="S180" i="70" s="1"/>
  <c r="R180" i="70"/>
  <c r="Y180" i="70" s="1"/>
  <c r="P59" i="2"/>
  <c r="S157" i="70" s="1"/>
  <c r="R157" i="70"/>
  <c r="Y157" i="70" s="1"/>
  <c r="P83" i="2"/>
  <c r="S181" i="70" s="1"/>
  <c r="R181" i="70"/>
  <c r="Y181" i="70" s="1"/>
  <c r="P88" i="2"/>
  <c r="S186" i="70" s="1"/>
  <c r="R186" i="70"/>
  <c r="Y186" i="70" s="1"/>
  <c r="P68" i="2"/>
  <c r="S166" i="70" s="1"/>
  <c r="R166" i="70"/>
  <c r="Y166" i="70" s="1"/>
  <c r="P52" i="2"/>
  <c r="S150" i="70" s="1"/>
  <c r="R150" i="70"/>
  <c r="Y150" i="70" s="1"/>
  <c r="P60" i="2"/>
  <c r="S158" i="70" s="1"/>
  <c r="R158" i="70"/>
  <c r="Y158" i="70" s="1"/>
  <c r="P38" i="2"/>
  <c r="S136" i="70" s="1"/>
  <c r="R136" i="70"/>
  <c r="Y136" i="70" s="1"/>
  <c r="P119" i="2"/>
  <c r="S217" i="70" s="1"/>
  <c r="R217" i="70"/>
  <c r="Y217" i="70" s="1"/>
  <c r="P159" i="2"/>
  <c r="S257" i="70" s="1"/>
  <c r="R257" i="70"/>
  <c r="Y257" i="70" s="1"/>
  <c r="P126" i="2"/>
  <c r="S224" i="70" s="1"/>
  <c r="R224" i="70"/>
  <c r="Y224" i="70" s="1"/>
  <c r="P157" i="2"/>
  <c r="S255" i="70" s="1"/>
  <c r="R255" i="70"/>
  <c r="Y255" i="70" s="1"/>
  <c r="P40" i="2"/>
  <c r="S138" i="70" s="1"/>
  <c r="R138" i="70"/>
  <c r="Y138" i="70" s="1"/>
  <c r="P85" i="2"/>
  <c r="S183" i="70" s="1"/>
  <c r="R183" i="70"/>
  <c r="Y183" i="70" s="1"/>
  <c r="P160" i="2"/>
  <c r="S258" i="70" s="1"/>
  <c r="R258" i="70"/>
  <c r="Y258" i="70" s="1"/>
  <c r="P74" i="2"/>
  <c r="S172" i="70" s="1"/>
  <c r="R172" i="70"/>
  <c r="Y172" i="70" s="1"/>
  <c r="P75" i="2"/>
  <c r="S173" i="70" s="1"/>
  <c r="R173" i="70"/>
  <c r="Y173" i="70" s="1"/>
  <c r="P35" i="2"/>
  <c r="S133" i="70" s="1"/>
  <c r="R133" i="70"/>
  <c r="Y133" i="70" s="1"/>
  <c r="P51" i="2"/>
  <c r="S149" i="70" s="1"/>
  <c r="R149" i="70"/>
  <c r="Y149" i="70" s="1"/>
  <c r="P71" i="2"/>
  <c r="S169" i="70" s="1"/>
  <c r="R169" i="70"/>
  <c r="Y169" i="70" s="1"/>
  <c r="P21" i="2"/>
  <c r="S119" i="70" s="1"/>
  <c r="R119" i="70"/>
  <c r="Y119" i="70" s="1"/>
  <c r="P87" i="2"/>
  <c r="S185" i="70" s="1"/>
  <c r="R185" i="70"/>
  <c r="Y185" i="70" s="1"/>
  <c r="P72" i="2"/>
  <c r="S170" i="70" s="1"/>
  <c r="R170" i="70"/>
  <c r="Y170" i="70" s="1"/>
  <c r="P48" i="2"/>
  <c r="S146" i="70" s="1"/>
  <c r="R146" i="70"/>
  <c r="Y146" i="70" s="1"/>
  <c r="P123" i="2"/>
  <c r="S221" i="70" s="1"/>
  <c r="R221" i="70"/>
  <c r="Y221" i="70" s="1"/>
  <c r="P135" i="2"/>
  <c r="S233" i="70" s="1"/>
  <c r="R233" i="70"/>
  <c r="Y233" i="70" s="1"/>
  <c r="P136" i="2"/>
  <c r="S234" i="70" s="1"/>
  <c r="R234" i="70"/>
  <c r="Y234" i="70" s="1"/>
  <c r="P151" i="2"/>
  <c r="S249" i="70" s="1"/>
  <c r="R249" i="70"/>
  <c r="Y249" i="70" s="1"/>
  <c r="P146" i="2"/>
  <c r="S244" i="70" s="1"/>
  <c r="R244" i="70"/>
  <c r="P125" i="2"/>
  <c r="S223" i="70" s="1"/>
  <c r="R223" i="70"/>
  <c r="Y223" i="70" s="1"/>
  <c r="P156" i="2"/>
  <c r="S254" i="70" s="1"/>
  <c r="R254" i="70"/>
  <c r="Y254" i="70" s="1"/>
  <c r="P39" i="2"/>
  <c r="S137" i="70" s="1"/>
  <c r="R137" i="70"/>
  <c r="Y137" i="70" s="1"/>
  <c r="Y176" i="70"/>
  <c r="P77" i="2"/>
  <c r="S175" i="70" s="1"/>
  <c r="R175" i="70"/>
  <c r="Y175" i="70" s="1"/>
  <c r="P115" i="2"/>
  <c r="S213" i="70" s="1"/>
  <c r="R213" i="70"/>
  <c r="Y213" i="70" s="1"/>
  <c r="P132" i="2"/>
  <c r="S230" i="70" s="1"/>
  <c r="R230" i="70"/>
  <c r="Y230" i="70" s="1"/>
  <c r="P70" i="2"/>
  <c r="S168" i="70" s="1"/>
  <c r="R168" i="70"/>
  <c r="Y168" i="70" s="1"/>
  <c r="P28" i="2"/>
  <c r="S126" i="70" s="1"/>
  <c r="R126" i="70"/>
  <c r="Y126" i="70" s="1"/>
  <c r="P76" i="2"/>
  <c r="S174" i="70" s="1"/>
  <c r="R174" i="70"/>
  <c r="Y174" i="70" s="1"/>
  <c r="P84" i="2"/>
  <c r="S182" i="70" s="1"/>
  <c r="R182" i="70"/>
  <c r="P131" i="2"/>
  <c r="S229" i="70" s="1"/>
  <c r="R229" i="70"/>
  <c r="Y229" i="70" s="1"/>
  <c r="P143" i="2"/>
  <c r="S241" i="70" s="1"/>
  <c r="R241" i="70"/>
  <c r="Y241" i="70" s="1"/>
  <c r="P162" i="2"/>
  <c r="S260" i="70" s="1"/>
  <c r="R260" i="70"/>
  <c r="Y260" i="70" s="1"/>
  <c r="P124" i="2"/>
  <c r="S222" i="70" s="1"/>
  <c r="R222" i="70"/>
  <c r="Y222" i="70" s="1"/>
  <c r="P117" i="2"/>
  <c r="S215" i="70" s="1"/>
  <c r="R215" i="70"/>
  <c r="Y215" i="70" s="1"/>
  <c r="P141" i="2"/>
  <c r="S239" i="70" s="1"/>
  <c r="R239" i="70"/>
  <c r="Y239" i="70" s="1"/>
  <c r="Y116" i="70"/>
  <c r="P46" i="2"/>
  <c r="S144" i="70" s="1"/>
  <c r="R144" i="70"/>
  <c r="Y144" i="70" s="1"/>
  <c r="Y182" i="70"/>
  <c r="Y152" i="70"/>
  <c r="Y228" i="70"/>
  <c r="P66" i="2"/>
  <c r="S164" i="70" s="1"/>
  <c r="R164" i="70"/>
  <c r="Y164" i="70" s="1"/>
  <c r="Y123" i="70"/>
  <c r="P67" i="2"/>
  <c r="S165" i="70" s="1"/>
  <c r="R165" i="70"/>
  <c r="Y165" i="70" s="1"/>
  <c r="P27" i="2"/>
  <c r="S125" i="70" s="1"/>
  <c r="R125" i="70"/>
  <c r="Y125" i="70" s="1"/>
  <c r="P18" i="2"/>
  <c r="S116" i="70" s="1"/>
  <c r="R116" i="70"/>
  <c r="P81" i="2"/>
  <c r="S179" i="70" s="1"/>
  <c r="R179" i="70"/>
  <c r="Y179" i="70" s="1"/>
  <c r="P139" i="2"/>
  <c r="S237" i="70" s="1"/>
  <c r="R237" i="70"/>
  <c r="Y237" i="70" s="1"/>
  <c r="P155" i="2"/>
  <c r="S253" i="70" s="1"/>
  <c r="R253" i="70"/>
  <c r="Y253" i="70" s="1"/>
  <c r="P163" i="2"/>
  <c r="S261" i="70" s="1"/>
  <c r="R261" i="70"/>
  <c r="Y261" i="70" s="1"/>
  <c r="P140" i="2"/>
  <c r="S238" i="70" s="1"/>
  <c r="R238" i="70"/>
  <c r="Y238" i="70" s="1"/>
  <c r="P150" i="2"/>
  <c r="S248" i="70" s="1"/>
  <c r="R248" i="70"/>
  <c r="Y248" i="70" s="1"/>
  <c r="P50" i="2"/>
  <c r="S148" i="70" s="1"/>
  <c r="R148" i="70"/>
  <c r="Y148" i="70" s="1"/>
  <c r="P34" i="2"/>
  <c r="S132" i="70" s="1"/>
  <c r="R132" i="70"/>
  <c r="Y132" i="70" s="1"/>
  <c r="P24" i="2"/>
  <c r="S122" i="70" s="1"/>
  <c r="R122" i="70"/>
  <c r="Y122" i="70" s="1"/>
  <c r="P56" i="2"/>
  <c r="S154" i="70" s="1"/>
  <c r="R154" i="70"/>
  <c r="Y154" i="70" s="1"/>
  <c r="P29" i="2"/>
  <c r="S127" i="70" s="1"/>
  <c r="R127" i="70"/>
  <c r="Y127" i="70" s="1"/>
  <c r="P127" i="2"/>
  <c r="S225" i="70" s="1"/>
  <c r="R225" i="70"/>
  <c r="Y225" i="70" s="1"/>
  <c r="P41" i="2"/>
  <c r="S139" i="70" s="1"/>
  <c r="R139" i="70"/>
  <c r="Y139" i="70" s="1"/>
  <c r="P57" i="2"/>
  <c r="S155" i="70" s="1"/>
  <c r="R155" i="70"/>
  <c r="Y155" i="70" s="1"/>
  <c r="P20" i="2"/>
  <c r="S118" i="70" s="1"/>
  <c r="R118" i="70"/>
  <c r="Y118" i="70" s="1"/>
  <c r="P65" i="2"/>
  <c r="S163" i="70" s="1"/>
  <c r="R163" i="70"/>
  <c r="Y163" i="70" s="1"/>
  <c r="P26" i="2"/>
  <c r="S124" i="70" s="1"/>
  <c r="R124" i="70"/>
  <c r="Y124" i="70" s="1"/>
  <c r="P147" i="2"/>
  <c r="S245" i="70" s="1"/>
  <c r="R245" i="70"/>
  <c r="Y245" i="70" s="1"/>
  <c r="P152" i="2"/>
  <c r="S250" i="70" s="1"/>
  <c r="R250" i="70"/>
  <c r="Y250" i="70" s="1"/>
  <c r="P128" i="2"/>
  <c r="S226" i="70" s="1"/>
  <c r="R226" i="70"/>
  <c r="Y226" i="70" s="1"/>
  <c r="P158" i="2"/>
  <c r="S256" i="70" s="1"/>
  <c r="R256" i="70"/>
  <c r="Y256" i="70" s="1"/>
  <c r="P134" i="2"/>
  <c r="S232" i="70" s="1"/>
  <c r="R232" i="70"/>
  <c r="Y232" i="70" s="1"/>
  <c r="P137" i="2"/>
  <c r="S235" i="70" s="1"/>
  <c r="R235" i="70"/>
  <c r="Y235" i="70" s="1"/>
  <c r="P149" i="2"/>
  <c r="S247" i="70" s="1"/>
  <c r="R247" i="70"/>
  <c r="Y247" i="70" s="1"/>
  <c r="Y244" i="70"/>
  <c r="P22" i="2"/>
  <c r="S120" i="70" s="1"/>
  <c r="R120" i="70"/>
  <c r="Y120" i="70" s="1"/>
  <c r="P19" i="2"/>
  <c r="S117" i="70" s="1"/>
  <c r="R117" i="70"/>
  <c r="Y117" i="70" s="1"/>
  <c r="P43" i="2"/>
  <c r="S141" i="70" s="1"/>
  <c r="R141" i="70"/>
  <c r="Y141" i="70" s="1"/>
  <c r="P63" i="2"/>
  <c r="S161" i="70" s="1"/>
  <c r="R161" i="70"/>
  <c r="Y161" i="70" s="1"/>
  <c r="P33" i="2"/>
  <c r="S131" i="70" s="1"/>
  <c r="R131" i="70"/>
  <c r="Y131" i="70" s="1"/>
  <c r="P61" i="2"/>
  <c r="S159" i="70" s="1"/>
  <c r="R159" i="70"/>
  <c r="Y159" i="70" s="1"/>
  <c r="P17" i="2"/>
  <c r="S115" i="70" s="1"/>
  <c r="R115" i="70"/>
  <c r="Y115" i="70" s="1"/>
  <c r="P86" i="2"/>
  <c r="S184" i="70" s="1"/>
  <c r="R184" i="70"/>
  <c r="Y184" i="70" s="1"/>
  <c r="P62" i="2"/>
  <c r="S160" i="70" s="1"/>
  <c r="R160" i="70"/>
  <c r="Y160" i="70" s="1"/>
  <c r="P116" i="2"/>
  <c r="S214" i="70" s="1"/>
  <c r="R214" i="70"/>
  <c r="Y214" i="70" s="1"/>
  <c r="P120" i="2"/>
  <c r="S218" i="70" s="1"/>
  <c r="R218" i="70"/>
  <c r="Y218" i="70" s="1"/>
  <c r="P142" i="2"/>
  <c r="S240" i="70" s="1"/>
  <c r="R240" i="70"/>
  <c r="Y240" i="70" s="1"/>
  <c r="P121" i="2"/>
  <c r="S219" i="70" s="1"/>
  <c r="R219" i="70"/>
  <c r="Y219" i="70" s="1"/>
  <c r="P145" i="2"/>
  <c r="S243" i="70" s="1"/>
  <c r="R243" i="70"/>
  <c r="Y243" i="70" s="1"/>
  <c r="P32" i="2"/>
  <c r="S130" i="70" s="1"/>
  <c r="R130" i="70"/>
  <c r="Y130" i="70" s="1"/>
  <c r="P64" i="2"/>
  <c r="S162" i="70" s="1"/>
  <c r="R162" i="70"/>
  <c r="Y162" i="70" s="1"/>
  <c r="S75" i="2"/>
  <c r="V173" i="70" s="1"/>
  <c r="U173" i="70"/>
  <c r="S90" i="2"/>
  <c r="V188" i="70" s="1"/>
  <c r="U188" i="70"/>
  <c r="S160" i="2"/>
  <c r="V258" i="70" s="1"/>
  <c r="U258" i="70"/>
  <c r="S124" i="2"/>
  <c r="V222" i="70" s="1"/>
  <c r="U222" i="70"/>
  <c r="S131" i="2"/>
  <c r="V229" i="70" s="1"/>
  <c r="U229" i="70"/>
  <c r="S25" i="2"/>
  <c r="V123" i="70" s="1"/>
  <c r="U123" i="70"/>
  <c r="S60" i="2"/>
  <c r="V158" i="70" s="1"/>
  <c r="U158" i="70"/>
  <c r="S164" i="2"/>
  <c r="V262" i="70" s="1"/>
  <c r="U262" i="70"/>
  <c r="S126" i="2"/>
  <c r="V224" i="70" s="1"/>
  <c r="U224" i="70"/>
  <c r="S57" i="2"/>
  <c r="V155" i="70" s="1"/>
  <c r="U155" i="70"/>
  <c r="S55" i="2"/>
  <c r="V153" i="70" s="1"/>
  <c r="U153" i="70"/>
  <c r="S67" i="2"/>
  <c r="V165" i="70" s="1"/>
  <c r="U165" i="70"/>
  <c r="S27" i="2"/>
  <c r="V125" i="70" s="1"/>
  <c r="U125" i="70"/>
  <c r="S50" i="2"/>
  <c r="V148" i="70" s="1"/>
  <c r="U148" i="70"/>
  <c r="S80" i="2"/>
  <c r="V178" i="70" s="1"/>
  <c r="U178" i="70"/>
  <c r="S66" i="2"/>
  <c r="V164" i="70" s="1"/>
  <c r="U164" i="70"/>
  <c r="S40" i="2"/>
  <c r="V138" i="70" s="1"/>
  <c r="U138" i="70"/>
  <c r="S137" i="2"/>
  <c r="V235" i="70" s="1"/>
  <c r="U235" i="70"/>
  <c r="S145" i="2"/>
  <c r="V243" i="70" s="1"/>
  <c r="U243" i="70"/>
  <c r="S71" i="2"/>
  <c r="V169" i="70" s="1"/>
  <c r="U169" i="70"/>
  <c r="S86" i="2"/>
  <c r="V184" i="70" s="1"/>
  <c r="U184" i="70"/>
  <c r="S151" i="2"/>
  <c r="V249" i="70" s="1"/>
  <c r="U249" i="70"/>
  <c r="S122" i="2"/>
  <c r="V220" i="70" s="1"/>
  <c r="U220" i="70"/>
  <c r="S65" i="2"/>
  <c r="V163" i="70" s="1"/>
  <c r="U163" i="70"/>
  <c r="S46" i="2"/>
  <c r="V144" i="70" s="1"/>
  <c r="U144" i="70"/>
  <c r="S136" i="2"/>
  <c r="V234" i="70" s="1"/>
  <c r="U234" i="70"/>
  <c r="S132" i="2"/>
  <c r="V230" i="70" s="1"/>
  <c r="U230" i="70"/>
  <c r="S125" i="2"/>
  <c r="V223" i="70" s="1"/>
  <c r="U223" i="70"/>
  <c r="S141" i="2"/>
  <c r="V239" i="70" s="1"/>
  <c r="U239" i="70"/>
  <c r="S49" i="2"/>
  <c r="V147" i="70" s="1"/>
  <c r="U147" i="70"/>
  <c r="S72" i="2"/>
  <c r="V170" i="70" s="1"/>
  <c r="U170" i="70"/>
  <c r="S47" i="2"/>
  <c r="V145" i="70" s="1"/>
  <c r="U145" i="70"/>
  <c r="S23" i="2"/>
  <c r="V121" i="70" s="1"/>
  <c r="U121" i="70"/>
  <c r="S76" i="2"/>
  <c r="V174" i="70" s="1"/>
  <c r="U174" i="70"/>
  <c r="S22" i="2"/>
  <c r="V120" i="70" s="1"/>
  <c r="U120" i="70"/>
  <c r="S162" i="2"/>
  <c r="V260" i="70" s="1"/>
  <c r="U260" i="70"/>
  <c r="S150" i="2"/>
  <c r="V248" i="70" s="1"/>
  <c r="U248" i="70"/>
  <c r="S154" i="2"/>
  <c r="V252" i="70" s="1"/>
  <c r="U252" i="70"/>
  <c r="S147" i="2"/>
  <c r="V245" i="70" s="1"/>
  <c r="U245" i="70"/>
  <c r="S130" i="2"/>
  <c r="V228" i="70" s="1"/>
  <c r="U228" i="70"/>
  <c r="S118" i="2"/>
  <c r="V216" i="70" s="1"/>
  <c r="U216" i="70"/>
  <c r="S35" i="2"/>
  <c r="V133" i="70" s="1"/>
  <c r="U133" i="70"/>
  <c r="S70" i="2"/>
  <c r="V168" i="70" s="1"/>
  <c r="U168" i="70"/>
  <c r="S63" i="2"/>
  <c r="V161" i="70" s="1"/>
  <c r="U161" i="70"/>
  <c r="S87" i="2"/>
  <c r="V185" i="70" s="1"/>
  <c r="U185" i="70"/>
  <c r="S30" i="2"/>
  <c r="V128" i="70" s="1"/>
  <c r="U128" i="70"/>
  <c r="S152" i="2"/>
  <c r="V250" i="70" s="1"/>
  <c r="U250" i="70"/>
  <c r="S41" i="2"/>
  <c r="V139" i="70" s="1"/>
  <c r="U139" i="70"/>
  <c r="S31" i="2"/>
  <c r="V129" i="70" s="1"/>
  <c r="U129" i="70"/>
  <c r="S24" i="2"/>
  <c r="V122" i="70" s="1"/>
  <c r="U122" i="70"/>
  <c r="S52" i="2"/>
  <c r="V150" i="70" s="1"/>
  <c r="U150" i="70"/>
  <c r="S163" i="2"/>
  <c r="V261" i="70" s="1"/>
  <c r="U261" i="70"/>
  <c r="S120" i="2"/>
  <c r="V218" i="70" s="1"/>
  <c r="U218" i="70"/>
  <c r="S158" i="2"/>
  <c r="V256" i="70" s="1"/>
  <c r="U256" i="70"/>
  <c r="S153" i="2"/>
  <c r="V251" i="70" s="1"/>
  <c r="U251" i="70"/>
  <c r="S123" i="2"/>
  <c r="V221" i="70" s="1"/>
  <c r="U221" i="70"/>
  <c r="S73" i="2"/>
  <c r="V171" i="70" s="1"/>
  <c r="U171" i="70"/>
  <c r="S51" i="2"/>
  <c r="V149" i="70" s="1"/>
  <c r="U149" i="70"/>
  <c r="S140" i="2"/>
  <c r="V238" i="70" s="1"/>
  <c r="U238" i="70"/>
  <c r="S82" i="2"/>
  <c r="V180" i="70" s="1"/>
  <c r="U180" i="70"/>
  <c r="S69" i="2"/>
  <c r="V167" i="70" s="1"/>
  <c r="U167" i="70"/>
  <c r="S43" i="2"/>
  <c r="V141" i="70" s="1"/>
  <c r="U141" i="70"/>
  <c r="S58" i="2"/>
  <c r="V156" i="70" s="1"/>
  <c r="U156" i="70"/>
  <c r="S116" i="2"/>
  <c r="V214" i="70" s="1"/>
  <c r="U214" i="70"/>
  <c r="S121" i="2"/>
  <c r="V219" i="70" s="1"/>
  <c r="U219" i="70"/>
  <c r="S79" i="2"/>
  <c r="V177" i="70" s="1"/>
  <c r="U177" i="70"/>
  <c r="S19" i="2"/>
  <c r="V117" i="70" s="1"/>
  <c r="U117" i="70"/>
  <c r="S59" i="2"/>
  <c r="V157" i="70" s="1"/>
  <c r="U157" i="70"/>
  <c r="S83" i="2"/>
  <c r="V181" i="70" s="1"/>
  <c r="U181" i="70"/>
  <c r="S38" i="2"/>
  <c r="V136" i="70" s="1"/>
  <c r="U136" i="70"/>
  <c r="S89" i="2"/>
  <c r="V187" i="70" s="1"/>
  <c r="U187" i="70"/>
  <c r="S78" i="2"/>
  <c r="V176" i="70" s="1"/>
  <c r="U176" i="70"/>
  <c r="S159" i="2"/>
  <c r="V257" i="70" s="1"/>
  <c r="U257" i="70"/>
  <c r="S144" i="2"/>
  <c r="V242" i="70" s="1"/>
  <c r="U242" i="70"/>
  <c r="S161" i="2"/>
  <c r="V259" i="70" s="1"/>
  <c r="U259" i="70"/>
  <c r="AD127" i="2"/>
  <c r="S146" i="2"/>
  <c r="V244" i="70" s="1"/>
  <c r="U244" i="70"/>
  <c r="S64" i="2"/>
  <c r="V162" i="70" s="1"/>
  <c r="U162" i="70"/>
  <c r="S56" i="2"/>
  <c r="V154" i="70" s="1"/>
  <c r="U154" i="70"/>
  <c r="S39" i="2"/>
  <c r="V137" i="70" s="1"/>
  <c r="U137" i="70"/>
  <c r="S74" i="2"/>
  <c r="V172" i="70" s="1"/>
  <c r="U172" i="70"/>
  <c r="S128" i="2"/>
  <c r="V226" i="70" s="1"/>
  <c r="U226" i="70"/>
  <c r="S156" i="2"/>
  <c r="V254" i="70" s="1"/>
  <c r="U254" i="70"/>
  <c r="S81" i="2"/>
  <c r="V179" i="70" s="1"/>
  <c r="U179" i="70"/>
  <c r="S33" i="2"/>
  <c r="V131" i="70" s="1"/>
  <c r="U131" i="70"/>
  <c r="S32" i="2"/>
  <c r="V130" i="70" s="1"/>
  <c r="U130" i="70"/>
  <c r="S115" i="2"/>
  <c r="V213" i="70" s="1"/>
  <c r="U213" i="70"/>
  <c r="S134" i="2"/>
  <c r="V232" i="70" s="1"/>
  <c r="U232" i="70"/>
  <c r="S138" i="2"/>
  <c r="V236" i="70" s="1"/>
  <c r="U236" i="70"/>
  <c r="S148" i="2"/>
  <c r="V246" i="70" s="1"/>
  <c r="U246" i="70"/>
  <c r="S129" i="2"/>
  <c r="V227" i="70" s="1"/>
  <c r="U227" i="70"/>
  <c r="I135" i="11"/>
  <c r="I170" i="11"/>
  <c r="AD187" i="2"/>
  <c r="I202" i="11"/>
  <c r="I206" i="11"/>
  <c r="AD181" i="2"/>
  <c r="U181" i="2"/>
  <c r="AE181" i="2" s="1"/>
  <c r="AD162" i="2"/>
  <c r="I162" i="11"/>
  <c r="AD191" i="2"/>
  <c r="AD134" i="2"/>
  <c r="I150" i="11"/>
  <c r="U191" i="2"/>
  <c r="AE191" i="2" s="1"/>
  <c r="I134" i="11"/>
  <c r="AD184" i="2"/>
  <c r="I184" i="11"/>
  <c r="AD200" i="2"/>
  <c r="U150" i="2"/>
  <c r="AE150" i="2" s="1"/>
  <c r="U185" i="2"/>
  <c r="AE185" i="2" s="1"/>
  <c r="AD185" i="2"/>
  <c r="U202" i="2"/>
  <c r="AE202" i="2" s="1"/>
  <c r="U200" i="2"/>
  <c r="AE200" i="2" s="1"/>
  <c r="AD180" i="2"/>
  <c r="U135" i="2"/>
  <c r="AE135" i="2" s="1"/>
  <c r="I180" i="11"/>
  <c r="I177" i="11"/>
  <c r="U205" i="2"/>
  <c r="AE205" i="2" s="1"/>
  <c r="AD205" i="2"/>
  <c r="I154" i="11"/>
  <c r="I169" i="11"/>
  <c r="I161" i="11"/>
  <c r="U165" i="2"/>
  <c r="AE165" i="2" s="1"/>
  <c r="U169" i="2"/>
  <c r="AE169" i="2" s="1"/>
  <c r="U177" i="2"/>
  <c r="AE177" i="2" s="1"/>
  <c r="I165" i="11"/>
  <c r="U113" i="2"/>
  <c r="AE113" i="2" s="1"/>
  <c r="I148" i="11"/>
  <c r="AD170" i="2"/>
  <c r="AD148" i="2"/>
  <c r="U206" i="2"/>
  <c r="AE206" i="2" s="1"/>
  <c r="AD174" i="2"/>
  <c r="I174" i="11"/>
  <c r="I208" i="11"/>
  <c r="AD119" i="2"/>
  <c r="AD209" i="2"/>
  <c r="U209" i="2"/>
  <c r="AE209" i="2" s="1"/>
  <c r="I190" i="11"/>
  <c r="U208" i="2"/>
  <c r="AE208" i="2" s="1"/>
  <c r="I119" i="11"/>
  <c r="U187" i="2"/>
  <c r="AE187" i="2" s="1"/>
  <c r="AD161" i="2"/>
  <c r="I198" i="11"/>
  <c r="I113" i="11"/>
  <c r="AD199" i="2"/>
  <c r="U199" i="2"/>
  <c r="AE199" i="2" s="1"/>
  <c r="AD154" i="2"/>
  <c r="I116" i="11"/>
  <c r="U198" i="2"/>
  <c r="AE198" i="2" s="1"/>
  <c r="AD116" i="2"/>
  <c r="U197" i="2"/>
  <c r="AE197" i="2" s="1"/>
  <c r="AD197" i="2"/>
  <c r="U212" i="2"/>
  <c r="AE212" i="2" s="1"/>
  <c r="U214" i="2"/>
  <c r="AE214" i="2" s="1"/>
  <c r="U190" i="2"/>
  <c r="AE190" i="2" s="1"/>
  <c r="AD212" i="2"/>
  <c r="I214" i="11"/>
  <c r="AD186" i="2"/>
  <c r="U186" i="2"/>
  <c r="AE186" i="2" s="1"/>
  <c r="AD213" i="2"/>
  <c r="U213" i="2"/>
  <c r="AE213" i="2" s="1"/>
  <c r="AD203" i="2"/>
  <c r="U203" i="2"/>
  <c r="AE203" i="2" s="1"/>
  <c r="AD140" i="2"/>
  <c r="U140" i="2"/>
  <c r="AE140" i="2" s="1"/>
  <c r="AD160" i="2"/>
  <c r="U160" i="2"/>
  <c r="AE160" i="2" s="1"/>
  <c r="AD194" i="2"/>
  <c r="U194" i="2"/>
  <c r="AE194" i="2" s="1"/>
  <c r="AD118" i="2"/>
  <c r="U118" i="2"/>
  <c r="AE118" i="2" s="1"/>
  <c r="I131" i="11"/>
  <c r="U131" i="2"/>
  <c r="AE131" i="2" s="1"/>
  <c r="AE182" i="2"/>
  <c r="U188" i="2"/>
  <c r="AE188" i="2" s="1"/>
  <c r="AD100" i="2"/>
  <c r="U100" i="2"/>
  <c r="AE100" i="2" s="1"/>
  <c r="AD211" i="2"/>
  <c r="U211" i="2"/>
  <c r="AE211" i="2" s="1"/>
  <c r="AD168" i="2"/>
  <c r="U168" i="2"/>
  <c r="AE168" i="2" s="1"/>
  <c r="AD179" i="2"/>
  <c r="U179" i="2"/>
  <c r="AE179" i="2" s="1"/>
  <c r="AD95" i="2"/>
  <c r="U95" i="2"/>
  <c r="AE95" i="2" s="1"/>
  <c r="U193" i="2"/>
  <c r="AE193" i="2" s="1"/>
  <c r="AD121" i="2"/>
  <c r="U121" i="2"/>
  <c r="AE121" i="2" s="1"/>
  <c r="I143" i="11"/>
  <c r="U143" i="2"/>
  <c r="AE143" i="2" s="1"/>
  <c r="AD215" i="2"/>
  <c r="U215" i="2"/>
  <c r="AE215" i="2" s="1"/>
  <c r="AD210" i="2"/>
  <c r="U210" i="2"/>
  <c r="AE210" i="2" s="1"/>
  <c r="AD149" i="2"/>
  <c r="U149" i="2"/>
  <c r="AE149" i="2" s="1"/>
  <c r="AD126" i="2"/>
  <c r="U126" i="2"/>
  <c r="AE126" i="2" s="1"/>
  <c r="AD109" i="2"/>
  <c r="U109" i="2"/>
  <c r="AE109" i="2" s="1"/>
  <c r="AD92" i="2"/>
  <c r="U92" i="2"/>
  <c r="AE92" i="2" s="1"/>
  <c r="AD195" i="2"/>
  <c r="U195" i="2"/>
  <c r="AE195" i="2" s="1"/>
  <c r="AD96" i="2"/>
  <c r="U96" i="2"/>
  <c r="AE96" i="2" s="1"/>
  <c r="AD114" i="2"/>
  <c r="U114" i="2"/>
  <c r="AE114" i="2" s="1"/>
  <c r="AD201" i="2"/>
  <c r="U201" i="2"/>
  <c r="AE201" i="2" s="1"/>
  <c r="AD183" i="2"/>
  <c r="U183" i="2"/>
  <c r="AE183" i="2" s="1"/>
  <c r="AD138" i="2"/>
  <c r="U138" i="2"/>
  <c r="AE138" i="2" s="1"/>
  <c r="AD112" i="2"/>
  <c r="U112" i="2"/>
  <c r="AE112" i="2" s="1"/>
  <c r="AD91" i="2"/>
  <c r="U91" i="2"/>
  <c r="AE91" i="2" s="1"/>
  <c r="AD125" i="2"/>
  <c r="U125" i="2"/>
  <c r="AE125" i="2" s="1"/>
  <c r="AD104" i="2"/>
  <c r="U104" i="2"/>
  <c r="AE104" i="2" s="1"/>
  <c r="AD132" i="2"/>
  <c r="U132" i="2"/>
  <c r="AE132" i="2" s="1"/>
  <c r="AD178" i="2"/>
  <c r="U178" i="2"/>
  <c r="AE178" i="2" s="1"/>
  <c r="I94" i="11"/>
  <c r="U94" i="2"/>
  <c r="AE94" i="2" s="1"/>
  <c r="AD137" i="2"/>
  <c r="U137" i="2"/>
  <c r="AE137" i="2" s="1"/>
  <c r="AD196" i="2"/>
  <c r="U196" i="2"/>
  <c r="AE196" i="2" s="1"/>
  <c r="AD176" i="2"/>
  <c r="U176" i="2"/>
  <c r="AE176" i="2" s="1"/>
  <c r="AD97" i="2"/>
  <c r="U97" i="2"/>
  <c r="AE97" i="2" s="1"/>
  <c r="AD144" i="2"/>
  <c r="U144" i="2"/>
  <c r="AE144" i="2" s="1"/>
  <c r="AD115" i="2"/>
  <c r="U115" i="2"/>
  <c r="AE115" i="2" s="1"/>
  <c r="AD136" i="2"/>
  <c r="U136" i="2"/>
  <c r="AE136" i="2" s="1"/>
  <c r="AD139" i="2"/>
  <c r="U139" i="2"/>
  <c r="AE139" i="2" s="1"/>
  <c r="AD107" i="2"/>
  <c r="U107" i="2"/>
  <c r="AE107" i="2" s="1"/>
  <c r="AD141" i="2"/>
  <c r="U141" i="2"/>
  <c r="AE141" i="2" s="1"/>
  <c r="AD93" i="2"/>
  <c r="U93" i="2"/>
  <c r="AE93" i="2" s="1"/>
  <c r="AD130" i="2"/>
  <c r="U130" i="2"/>
  <c r="AE130" i="2" s="1"/>
  <c r="U204" i="2"/>
  <c r="AE204" i="2" s="1"/>
  <c r="U159" i="2"/>
  <c r="AE159" i="2" s="1"/>
  <c r="AD152" i="2"/>
  <c r="U152" i="2"/>
  <c r="AE152" i="2" s="1"/>
  <c r="AD173" i="2"/>
  <c r="U173" i="2"/>
  <c r="AE173" i="2" s="1"/>
  <c r="AD157" i="2"/>
  <c r="U157" i="2"/>
  <c r="AE157" i="2" s="1"/>
  <c r="AD163" i="2"/>
  <c r="U163" i="2"/>
  <c r="AE163" i="2" s="1"/>
  <c r="AD124" i="2"/>
  <c r="U124" i="2"/>
  <c r="AE124" i="2" s="1"/>
  <c r="AD142" i="2"/>
  <c r="U142" i="2"/>
  <c r="AE142" i="2" s="1"/>
  <c r="AD122" i="2"/>
  <c r="U122" i="2"/>
  <c r="AE122" i="2" s="1"/>
  <c r="AD98" i="2"/>
  <c r="U98" i="2"/>
  <c r="AE98" i="2" s="1"/>
  <c r="AD108" i="2"/>
  <c r="U108" i="2"/>
  <c r="AE108" i="2" s="1"/>
  <c r="I103" i="11"/>
  <c r="U103" i="2"/>
  <c r="AE103" i="2" s="1"/>
  <c r="AD145" i="2"/>
  <c r="U145" i="2"/>
  <c r="AE145" i="2" s="1"/>
  <c r="AD207" i="2"/>
  <c r="U207" i="2"/>
  <c r="AE207" i="2" s="1"/>
  <c r="U102" i="2"/>
  <c r="AE102" i="2" s="1"/>
  <c r="AD172" i="2"/>
  <c r="U172" i="2"/>
  <c r="AE172" i="2" s="1"/>
  <c r="I175" i="11"/>
  <c r="U175" i="2"/>
  <c r="AE175" i="2" s="1"/>
  <c r="AD166" i="2"/>
  <c r="U166" i="2"/>
  <c r="AE166" i="2" s="1"/>
  <c r="AD158" i="2"/>
  <c r="U158" i="2"/>
  <c r="AE158" i="2" s="1"/>
  <c r="AD164" i="2"/>
  <c r="U164" i="2"/>
  <c r="AE164" i="2" s="1"/>
  <c r="AD156" i="2"/>
  <c r="U156" i="2"/>
  <c r="AE156" i="2" s="1"/>
  <c r="AD128" i="2"/>
  <c r="U128" i="2"/>
  <c r="AE128" i="2" s="1"/>
  <c r="AD117" i="2"/>
  <c r="U117" i="2"/>
  <c r="AE117" i="2" s="1"/>
  <c r="I111" i="11"/>
  <c r="U111" i="2"/>
  <c r="AE111" i="2" s="1"/>
  <c r="AD153" i="2"/>
  <c r="U153" i="2"/>
  <c r="AE153" i="2" s="1"/>
  <c r="I101" i="11"/>
  <c r="U101" i="2"/>
  <c r="AE101" i="2" s="1"/>
  <c r="I121" i="11"/>
  <c r="I137" i="11"/>
  <c r="AE120" i="2"/>
  <c r="I126" i="11"/>
  <c r="I118" i="11"/>
  <c r="I145" i="11"/>
  <c r="I129" i="11"/>
  <c r="AD129" i="2"/>
  <c r="AD94" i="2"/>
  <c r="I155" i="11"/>
  <c r="AD155" i="2"/>
  <c r="AD120" i="2"/>
  <c r="I146" i="11"/>
  <c r="AD146" i="2"/>
  <c r="I90" i="11"/>
  <c r="AD90" i="2"/>
  <c r="AE123" i="2"/>
  <c r="AD99" i="2"/>
  <c r="AD133" i="2"/>
  <c r="I182" i="11"/>
  <c r="AD182" i="2"/>
  <c r="I204" i="11"/>
  <c r="AD204" i="2"/>
  <c r="I159" i="11"/>
  <c r="AD159" i="2"/>
  <c r="AD103" i="2"/>
  <c r="I102" i="11"/>
  <c r="AD102" i="2"/>
  <c r="AE161" i="2"/>
  <c r="AD167" i="2"/>
  <c r="AD111" i="2"/>
  <c r="AD101" i="2"/>
  <c r="I123" i="11"/>
  <c r="AD123" i="2"/>
  <c r="AD171" i="2"/>
  <c r="I192" i="11"/>
  <c r="AD192" i="2"/>
  <c r="AD175" i="2"/>
  <c r="AD106" i="2"/>
  <c r="I189" i="11"/>
  <c r="AD189" i="2"/>
  <c r="AD131" i="2"/>
  <c r="I188" i="11"/>
  <c r="AD188" i="2"/>
  <c r="AD151" i="2"/>
  <c r="I193" i="11"/>
  <c r="AD193" i="2"/>
  <c r="AD147" i="2"/>
  <c r="AD143" i="2"/>
  <c r="I151" i="11"/>
  <c r="I120" i="11"/>
  <c r="I215" i="11"/>
  <c r="AE146" i="2"/>
  <c r="I133" i="11"/>
  <c r="I99" i="11"/>
  <c r="I171" i="11"/>
  <c r="I196" i="11"/>
  <c r="I153" i="11"/>
  <c r="AE147" i="2"/>
  <c r="I172" i="11"/>
  <c r="I157" i="11"/>
  <c r="AE151" i="2"/>
  <c r="I183" i="11"/>
  <c r="I167" i="11"/>
  <c r="I207" i="11"/>
  <c r="I97" i="11"/>
  <c r="I147" i="11"/>
  <c r="I201" i="11"/>
  <c r="I176" i="11"/>
  <c r="AE170" i="2"/>
  <c r="I186" i="11"/>
  <c r="AE180" i="2"/>
  <c r="I178" i="11"/>
  <c r="I194" i="11"/>
  <c r="I130" i="11"/>
  <c r="I106" i="11"/>
  <c r="I95" i="11"/>
  <c r="I138" i="11"/>
  <c r="I156" i="11"/>
  <c r="I128" i="11"/>
  <c r="I168" i="11"/>
  <c r="AE162" i="2"/>
  <c r="I132" i="11"/>
  <c r="I164" i="11"/>
  <c r="I115" i="11"/>
  <c r="I91" i="11"/>
  <c r="I136" i="11"/>
  <c r="I125" i="11"/>
  <c r="AE119" i="2"/>
  <c r="I104" i="11"/>
  <c r="I195" i="11"/>
  <c r="AE189" i="2"/>
  <c r="I98" i="11"/>
  <c r="I149" i="11"/>
  <c r="I144" i="11"/>
  <c r="I213" i="11"/>
  <c r="I173" i="11"/>
  <c r="AE167" i="2"/>
  <c r="I160" i="11"/>
  <c r="AE154" i="2"/>
  <c r="I114" i="11"/>
  <c r="I108" i="11"/>
  <c r="I163" i="11"/>
  <c r="I124" i="11"/>
  <c r="I203" i="11"/>
  <c r="I140" i="11"/>
  <c r="AE134" i="2"/>
  <c r="I166" i="11"/>
  <c r="I211" i="11"/>
  <c r="I107" i="11"/>
  <c r="I93" i="11"/>
  <c r="I92" i="11"/>
  <c r="I96" i="11"/>
  <c r="AE90" i="2"/>
  <c r="I210" i="11"/>
  <c r="I139" i="11"/>
  <c r="AE133" i="2"/>
  <c r="I122" i="11"/>
  <c r="AE116" i="2"/>
  <c r="I141" i="11"/>
  <c r="I117" i="11"/>
  <c r="I179" i="11"/>
  <c r="I109" i="11"/>
  <c r="I100" i="11"/>
  <c r="I112" i="11"/>
  <c r="AE106" i="2"/>
  <c r="I158" i="11"/>
  <c r="I142" i="11"/>
  <c r="V8" i="44"/>
  <c r="AQ14" i="70" l="1"/>
  <c r="AQ15" i="70"/>
  <c r="AQ16" i="70"/>
  <c r="AQ17" i="70"/>
  <c r="AQ18" i="70"/>
  <c r="AQ19" i="70"/>
  <c r="AQ20" i="70"/>
  <c r="AQ21" i="70"/>
  <c r="AQ22" i="70"/>
  <c r="AQ23" i="70"/>
  <c r="AQ24" i="70"/>
  <c r="AQ25" i="70"/>
  <c r="AQ26" i="70"/>
  <c r="AQ27" i="70"/>
  <c r="AQ28" i="70"/>
  <c r="AQ29" i="70"/>
  <c r="AQ30" i="70"/>
  <c r="AQ31" i="70"/>
  <c r="AQ32" i="70"/>
  <c r="AQ33" i="70"/>
  <c r="AQ34" i="70"/>
  <c r="AQ35" i="70"/>
  <c r="AQ36" i="70"/>
  <c r="AQ37" i="70"/>
  <c r="AQ38" i="70"/>
  <c r="AQ39" i="70"/>
  <c r="AQ40" i="70"/>
  <c r="AQ41" i="70"/>
  <c r="AQ42" i="70"/>
  <c r="AQ43" i="70"/>
  <c r="AQ44" i="70"/>
  <c r="AQ45" i="70"/>
  <c r="AQ46" i="70"/>
  <c r="AQ47" i="70"/>
  <c r="AQ48" i="70"/>
  <c r="AQ49" i="70"/>
  <c r="AQ50" i="70"/>
  <c r="AQ51" i="70"/>
  <c r="AQ52" i="70"/>
  <c r="AQ53" i="70"/>
  <c r="AQ54" i="70"/>
  <c r="AQ55" i="70"/>
  <c r="AQ56" i="70"/>
  <c r="AQ57" i="70"/>
  <c r="AQ58" i="70"/>
  <c r="AQ59" i="70"/>
  <c r="AQ60" i="70"/>
  <c r="AQ61" i="70"/>
  <c r="AQ62" i="70"/>
  <c r="AQ63" i="70"/>
  <c r="AQ64" i="70"/>
  <c r="AQ65" i="70"/>
  <c r="AQ66" i="70"/>
  <c r="AQ67" i="70"/>
  <c r="AQ68" i="70"/>
  <c r="AQ69" i="70"/>
  <c r="AQ70" i="70"/>
  <c r="AQ71" i="70"/>
  <c r="AQ72" i="70"/>
  <c r="AQ73" i="70"/>
  <c r="AQ74" i="70"/>
  <c r="AQ75" i="70"/>
  <c r="AQ76" i="70"/>
  <c r="AQ77" i="70"/>
  <c r="AQ78" i="70"/>
  <c r="AQ79" i="70"/>
  <c r="AQ80" i="70"/>
  <c r="AQ81" i="70"/>
  <c r="AQ82" i="70"/>
  <c r="AQ83" i="70"/>
  <c r="AQ84" i="70"/>
  <c r="AQ85" i="70"/>
  <c r="AQ86" i="70"/>
  <c r="AQ87" i="70"/>
  <c r="AQ88" i="70"/>
  <c r="AQ89" i="70"/>
  <c r="AQ90" i="70"/>
  <c r="AQ91" i="70"/>
  <c r="AQ92" i="70"/>
  <c r="AQ93" i="70"/>
  <c r="AQ94" i="70"/>
  <c r="AQ95" i="70"/>
  <c r="AQ96" i="70"/>
  <c r="AQ97" i="70"/>
  <c r="AQ98" i="70"/>
  <c r="AQ99" i="70"/>
  <c r="AQ100" i="70"/>
  <c r="AQ101" i="70"/>
  <c r="AQ102" i="70"/>
  <c r="AQ103" i="70"/>
  <c r="AQ104" i="70"/>
  <c r="AQ105" i="70"/>
  <c r="AQ106" i="70"/>
  <c r="AQ107" i="70"/>
  <c r="AQ108" i="70"/>
  <c r="AQ109" i="70"/>
  <c r="AQ110" i="70"/>
  <c r="AQ111" i="70"/>
  <c r="AQ112" i="70"/>
  <c r="AQ13" i="70"/>
  <c r="T377" i="70"/>
  <c r="T378" i="70"/>
  <c r="T379" i="70"/>
  <c r="T380" i="70"/>
  <c r="T381" i="70"/>
  <c r="T382" i="70"/>
  <c r="T383" i="70"/>
  <c r="T384" i="70"/>
  <c r="T385" i="70"/>
  <c r="T386" i="70"/>
  <c r="T387" i="70"/>
  <c r="T388" i="70"/>
  <c r="T389" i="70"/>
  <c r="T390" i="70"/>
  <c r="T391" i="70"/>
  <c r="T392" i="70"/>
  <c r="T393" i="70"/>
  <c r="T394" i="70"/>
  <c r="T395" i="70"/>
  <c r="T396" i="70"/>
  <c r="T397" i="70"/>
  <c r="T398" i="70"/>
  <c r="T399" i="70"/>
  <c r="T400" i="70"/>
  <c r="T401" i="70"/>
  <c r="T402" i="70"/>
  <c r="T403" i="70"/>
  <c r="T404" i="70"/>
  <c r="T405" i="70"/>
  <c r="T406" i="70"/>
  <c r="T407" i="70"/>
  <c r="T408" i="70"/>
  <c r="T409" i="70"/>
  <c r="T410" i="70"/>
  <c r="T411" i="70"/>
  <c r="T412" i="70"/>
  <c r="T413" i="70"/>
  <c r="T414" i="70"/>
  <c r="T415" i="70"/>
  <c r="T416" i="70"/>
  <c r="T417" i="70"/>
  <c r="T418" i="70"/>
  <c r="T419" i="70"/>
  <c r="T420" i="70"/>
  <c r="T421" i="70"/>
  <c r="T422" i="70"/>
  <c r="T423" i="70"/>
  <c r="T424" i="70"/>
  <c r="T425" i="70"/>
  <c r="T426" i="70"/>
  <c r="T427" i="70"/>
  <c r="T428" i="70"/>
  <c r="T429" i="70"/>
  <c r="T430" i="70"/>
  <c r="T431" i="70"/>
  <c r="T432" i="70"/>
  <c r="T433" i="70"/>
  <c r="T434" i="70"/>
  <c r="T435" i="70"/>
  <c r="T436" i="70"/>
  <c r="T437" i="70"/>
  <c r="T438" i="70"/>
  <c r="T439" i="70"/>
  <c r="T440" i="70"/>
  <c r="T441" i="70"/>
  <c r="T442" i="70"/>
  <c r="T443" i="70"/>
  <c r="T444" i="70"/>
  <c r="T445" i="70"/>
  <c r="T446" i="70"/>
  <c r="T447" i="70"/>
  <c r="T448" i="70"/>
  <c r="T449" i="70"/>
  <c r="T450" i="70"/>
  <c r="T451" i="70"/>
  <c r="T452" i="70"/>
  <c r="T453" i="70"/>
  <c r="T454" i="70"/>
  <c r="T455" i="70"/>
  <c r="T456" i="70"/>
  <c r="T457" i="70"/>
  <c r="T458" i="70"/>
  <c r="T459" i="70"/>
  <c r="T460" i="70"/>
  <c r="T461" i="70"/>
  <c r="T462" i="70"/>
  <c r="T463" i="70"/>
  <c r="T464" i="70"/>
  <c r="T465" i="70"/>
  <c r="T466" i="70"/>
  <c r="T467" i="70"/>
  <c r="T468" i="70"/>
  <c r="T469" i="70"/>
  <c r="T470" i="70"/>
  <c r="T471" i="70"/>
  <c r="T472" i="70"/>
  <c r="T473" i="70"/>
  <c r="T474" i="70"/>
  <c r="T475" i="70"/>
  <c r="T376" i="70"/>
  <c r="E376" i="70"/>
  <c r="G84" i="56" l="1"/>
  <c r="G377" i="70" l="1"/>
  <c r="G378" i="70"/>
  <c r="G379" i="70"/>
  <c r="G380" i="70"/>
  <c r="B380" i="70" s="1"/>
  <c r="G381" i="70"/>
  <c r="B381" i="70" s="1"/>
  <c r="G382" i="70"/>
  <c r="B382" i="70" s="1"/>
  <c r="G383" i="70"/>
  <c r="B383" i="70" s="1"/>
  <c r="G384" i="70"/>
  <c r="B384" i="70" s="1"/>
  <c r="G385" i="70"/>
  <c r="B385" i="70" s="1"/>
  <c r="G386" i="70"/>
  <c r="B386" i="70" s="1"/>
  <c r="G387" i="70"/>
  <c r="B387" i="70" s="1"/>
  <c r="G388" i="70"/>
  <c r="B388" i="70" s="1"/>
  <c r="G389" i="70"/>
  <c r="B389" i="70" s="1"/>
  <c r="G390" i="70"/>
  <c r="B390" i="70" s="1"/>
  <c r="G391" i="70"/>
  <c r="B391" i="70" s="1"/>
  <c r="G392" i="70"/>
  <c r="B392" i="70" s="1"/>
  <c r="G393" i="70"/>
  <c r="B393" i="70" s="1"/>
  <c r="G394" i="70"/>
  <c r="B394" i="70" s="1"/>
  <c r="G395" i="70"/>
  <c r="B395" i="70" s="1"/>
  <c r="G396" i="70"/>
  <c r="B396" i="70" s="1"/>
  <c r="G397" i="70"/>
  <c r="B397" i="70" s="1"/>
  <c r="G398" i="70"/>
  <c r="B398" i="70" s="1"/>
  <c r="G399" i="70"/>
  <c r="B399" i="70" s="1"/>
  <c r="G400" i="70"/>
  <c r="B400" i="70" s="1"/>
  <c r="G401" i="70"/>
  <c r="B401" i="70" s="1"/>
  <c r="G402" i="70"/>
  <c r="B402" i="70" s="1"/>
  <c r="G403" i="70"/>
  <c r="B403" i="70" s="1"/>
  <c r="G404" i="70"/>
  <c r="B404" i="70" s="1"/>
  <c r="G405" i="70"/>
  <c r="B405" i="70" s="1"/>
  <c r="G406" i="70"/>
  <c r="B406" i="70" s="1"/>
  <c r="G407" i="70"/>
  <c r="B407" i="70" s="1"/>
  <c r="G408" i="70"/>
  <c r="B408" i="70" s="1"/>
  <c r="G409" i="70"/>
  <c r="B409" i="70" s="1"/>
  <c r="G410" i="70"/>
  <c r="B410" i="70" s="1"/>
  <c r="G411" i="70"/>
  <c r="B411" i="70" s="1"/>
  <c r="G412" i="70"/>
  <c r="B412" i="70" s="1"/>
  <c r="G413" i="70"/>
  <c r="B413" i="70" s="1"/>
  <c r="G414" i="70"/>
  <c r="B414" i="70" s="1"/>
  <c r="G415" i="70"/>
  <c r="B415" i="70" s="1"/>
  <c r="G416" i="70"/>
  <c r="B416" i="70" s="1"/>
  <c r="G417" i="70"/>
  <c r="B417" i="70" s="1"/>
  <c r="G418" i="70"/>
  <c r="B418" i="70" s="1"/>
  <c r="G419" i="70"/>
  <c r="B419" i="70" s="1"/>
  <c r="G420" i="70"/>
  <c r="B420" i="70" s="1"/>
  <c r="G421" i="70"/>
  <c r="B421" i="70" s="1"/>
  <c r="G422" i="70"/>
  <c r="B422" i="70" s="1"/>
  <c r="G423" i="70"/>
  <c r="B423" i="70" s="1"/>
  <c r="G424" i="70"/>
  <c r="B424" i="70" s="1"/>
  <c r="G425" i="70"/>
  <c r="B425" i="70" s="1"/>
  <c r="G426" i="70"/>
  <c r="B426" i="70" s="1"/>
  <c r="G427" i="70"/>
  <c r="B427" i="70" s="1"/>
  <c r="G428" i="70"/>
  <c r="B428" i="70" s="1"/>
  <c r="G429" i="70"/>
  <c r="B429" i="70" s="1"/>
  <c r="G430" i="70"/>
  <c r="B430" i="70" s="1"/>
  <c r="G431" i="70"/>
  <c r="B431" i="70" s="1"/>
  <c r="G432" i="70"/>
  <c r="B432" i="70" s="1"/>
  <c r="G433" i="70"/>
  <c r="B433" i="70" s="1"/>
  <c r="G434" i="70"/>
  <c r="B434" i="70" s="1"/>
  <c r="G435" i="70"/>
  <c r="B435" i="70" s="1"/>
  <c r="G436" i="70"/>
  <c r="B436" i="70" s="1"/>
  <c r="G437" i="70"/>
  <c r="B437" i="70" s="1"/>
  <c r="G438" i="70"/>
  <c r="B438" i="70" s="1"/>
  <c r="G439" i="70"/>
  <c r="B439" i="70" s="1"/>
  <c r="G440" i="70"/>
  <c r="B440" i="70" s="1"/>
  <c r="G441" i="70"/>
  <c r="B441" i="70" s="1"/>
  <c r="G442" i="70"/>
  <c r="B442" i="70" s="1"/>
  <c r="G443" i="70"/>
  <c r="B443" i="70" s="1"/>
  <c r="G444" i="70"/>
  <c r="B444" i="70" s="1"/>
  <c r="G445" i="70"/>
  <c r="B445" i="70" s="1"/>
  <c r="G446" i="70"/>
  <c r="B446" i="70" s="1"/>
  <c r="G447" i="70"/>
  <c r="B447" i="70" s="1"/>
  <c r="G448" i="70"/>
  <c r="B448" i="70" s="1"/>
  <c r="G449" i="70"/>
  <c r="B449" i="70" s="1"/>
  <c r="G450" i="70"/>
  <c r="B450" i="70" s="1"/>
  <c r="G451" i="70"/>
  <c r="B451" i="70" s="1"/>
  <c r="G452" i="70"/>
  <c r="B452" i="70" s="1"/>
  <c r="G453" i="70"/>
  <c r="B453" i="70" s="1"/>
  <c r="G454" i="70"/>
  <c r="B454" i="70" s="1"/>
  <c r="G455" i="70"/>
  <c r="B455" i="70" s="1"/>
  <c r="G456" i="70"/>
  <c r="B456" i="70" s="1"/>
  <c r="G457" i="70"/>
  <c r="B457" i="70" s="1"/>
  <c r="G458" i="70"/>
  <c r="B458" i="70" s="1"/>
  <c r="G459" i="70"/>
  <c r="B459" i="70" s="1"/>
  <c r="G460" i="70"/>
  <c r="B460" i="70" s="1"/>
  <c r="G461" i="70"/>
  <c r="B461" i="70" s="1"/>
  <c r="G462" i="70"/>
  <c r="B462" i="70" s="1"/>
  <c r="G463" i="70"/>
  <c r="B463" i="70" s="1"/>
  <c r="G464" i="70"/>
  <c r="B464" i="70" s="1"/>
  <c r="G465" i="70"/>
  <c r="B465" i="70" s="1"/>
  <c r="G466" i="70"/>
  <c r="B466" i="70" s="1"/>
  <c r="G467" i="70"/>
  <c r="B467" i="70" s="1"/>
  <c r="G468" i="70"/>
  <c r="B468" i="70" s="1"/>
  <c r="G469" i="70"/>
  <c r="B469" i="70" s="1"/>
  <c r="G470" i="70"/>
  <c r="B470" i="70" s="1"/>
  <c r="G471" i="70"/>
  <c r="B471" i="70" s="1"/>
  <c r="G472" i="70"/>
  <c r="B472" i="70" s="1"/>
  <c r="G473" i="70"/>
  <c r="B473" i="70" s="1"/>
  <c r="G474" i="70"/>
  <c r="B474" i="70" s="1"/>
  <c r="G475" i="70"/>
  <c r="B475" i="70" s="1"/>
  <c r="G376" i="70"/>
  <c r="G271" i="70"/>
  <c r="G272" i="70"/>
  <c r="G273" i="70"/>
  <c r="G274" i="70"/>
  <c r="G275" i="70"/>
  <c r="G276" i="70"/>
  <c r="G277" i="70"/>
  <c r="G278" i="70"/>
  <c r="G279" i="70"/>
  <c r="G280" i="70"/>
  <c r="G281" i="70"/>
  <c r="G282" i="70"/>
  <c r="G283" i="70"/>
  <c r="G284" i="70"/>
  <c r="G285" i="70"/>
  <c r="G286" i="70"/>
  <c r="G287" i="70"/>
  <c r="G288" i="70"/>
  <c r="G289" i="70"/>
  <c r="G290" i="70"/>
  <c r="G291" i="70"/>
  <c r="G292" i="70"/>
  <c r="G293" i="70"/>
  <c r="G294" i="70"/>
  <c r="G295" i="70"/>
  <c r="G296" i="70"/>
  <c r="G297" i="70"/>
  <c r="G298" i="70"/>
  <c r="G299" i="70"/>
  <c r="G300" i="70"/>
  <c r="G301" i="70"/>
  <c r="G302" i="70"/>
  <c r="G303" i="70"/>
  <c r="G304" i="70"/>
  <c r="G305" i="70"/>
  <c r="G306" i="70"/>
  <c r="G307" i="70"/>
  <c r="G308" i="70"/>
  <c r="G309" i="70"/>
  <c r="G310" i="70"/>
  <c r="G311" i="70"/>
  <c r="G312" i="70"/>
  <c r="G313" i="70"/>
  <c r="G314" i="70"/>
  <c r="G315" i="70"/>
  <c r="G316" i="70"/>
  <c r="G317" i="70"/>
  <c r="G318" i="70"/>
  <c r="G319" i="70"/>
  <c r="G320" i="70"/>
  <c r="G321" i="70"/>
  <c r="G322" i="70"/>
  <c r="G323" i="70"/>
  <c r="G324" i="70"/>
  <c r="G325" i="70"/>
  <c r="G326" i="70"/>
  <c r="G327" i="70"/>
  <c r="G328" i="70"/>
  <c r="G329" i="70"/>
  <c r="G330" i="70"/>
  <c r="G331" i="70"/>
  <c r="G332" i="70"/>
  <c r="G333" i="70"/>
  <c r="G334" i="70"/>
  <c r="G335" i="70"/>
  <c r="G336" i="70"/>
  <c r="G337" i="70"/>
  <c r="G338" i="70"/>
  <c r="G339" i="70"/>
  <c r="G340" i="70"/>
  <c r="G341" i="70"/>
  <c r="G342" i="70"/>
  <c r="G343" i="70"/>
  <c r="G344" i="70"/>
  <c r="G345" i="70"/>
  <c r="G346" i="70"/>
  <c r="G347" i="70"/>
  <c r="G348" i="70"/>
  <c r="G349" i="70"/>
  <c r="G350" i="70"/>
  <c r="G351" i="70"/>
  <c r="G352" i="70"/>
  <c r="G353" i="70"/>
  <c r="G354" i="70"/>
  <c r="G355" i="70"/>
  <c r="G356" i="70"/>
  <c r="G357" i="70"/>
  <c r="G358" i="70"/>
  <c r="G359" i="70"/>
  <c r="G360" i="70"/>
  <c r="G361" i="70"/>
  <c r="G362" i="70"/>
  <c r="G363" i="70"/>
  <c r="G364" i="70"/>
  <c r="G365" i="70"/>
  <c r="G366" i="70"/>
  <c r="G367" i="70"/>
  <c r="G368" i="70"/>
  <c r="G369" i="70"/>
  <c r="G114" i="70"/>
  <c r="I114" i="70" s="1"/>
  <c r="V9" i="44"/>
  <c r="V10" i="44"/>
  <c r="V11" i="44"/>
  <c r="V12" i="44"/>
  <c r="V13" i="44"/>
  <c r="V14" i="44"/>
  <c r="V15" i="44"/>
  <c r="V16" i="44"/>
  <c r="V17" i="44"/>
  <c r="V18" i="44"/>
  <c r="V19" i="44"/>
  <c r="V20" i="44"/>
  <c r="V21" i="44"/>
  <c r="V22" i="44"/>
  <c r="V23" i="44"/>
  <c r="V24" i="44"/>
  <c r="V25" i="44"/>
  <c r="V26" i="44"/>
  <c r="V27" i="44"/>
  <c r="V28" i="44"/>
  <c r="V29" i="44"/>
  <c r="V30" i="44"/>
  <c r="V31" i="44"/>
  <c r="V32" i="44"/>
  <c r="V33" i="44"/>
  <c r="V34" i="44"/>
  <c r="V35" i="44"/>
  <c r="V36" i="44"/>
  <c r="V37" i="44"/>
  <c r="V38" i="44"/>
  <c r="V39" i="44"/>
  <c r="V40" i="44"/>
  <c r="V41" i="44"/>
  <c r="V42" i="44"/>
  <c r="V43" i="44"/>
  <c r="V44" i="44"/>
  <c r="V45" i="44"/>
  <c r="V46" i="44"/>
  <c r="V47" i="44"/>
  <c r="V48" i="44"/>
  <c r="V49" i="44"/>
  <c r="V50" i="44"/>
  <c r="V51" i="44"/>
  <c r="V52" i="44"/>
  <c r="V53" i="44"/>
  <c r="V54" i="44"/>
  <c r="V55" i="44"/>
  <c r="V56" i="44"/>
  <c r="V57" i="44"/>
  <c r="V58" i="44"/>
  <c r="V59" i="44"/>
  <c r="V60" i="44"/>
  <c r="V61" i="44"/>
  <c r="V62" i="44"/>
  <c r="V63" i="44"/>
  <c r="V64" i="44"/>
  <c r="V65" i="44"/>
  <c r="V66" i="44"/>
  <c r="V67" i="44"/>
  <c r="V68" i="44"/>
  <c r="V69" i="44"/>
  <c r="V70" i="44"/>
  <c r="V71" i="44"/>
  <c r="V72" i="44"/>
  <c r="V73" i="44"/>
  <c r="V74" i="44"/>
  <c r="V75" i="44"/>
  <c r="V76" i="44"/>
  <c r="V77" i="44"/>
  <c r="V78" i="44"/>
  <c r="V79" i="44"/>
  <c r="V80" i="44"/>
  <c r="V81" i="44"/>
  <c r="V82" i="44"/>
  <c r="V83" i="44"/>
  <c r="V84" i="44"/>
  <c r="V85" i="44"/>
  <c r="V86" i="44"/>
  <c r="V87" i="44"/>
  <c r="V88" i="44"/>
  <c r="V89" i="44"/>
  <c r="V90" i="44"/>
  <c r="V91" i="44"/>
  <c r="V92" i="44"/>
  <c r="V93" i="44"/>
  <c r="V94" i="44"/>
  <c r="V95" i="44"/>
  <c r="V96" i="44"/>
  <c r="V97" i="44"/>
  <c r="V98" i="44"/>
  <c r="V99" i="44"/>
  <c r="V100" i="44"/>
  <c r="V101" i="44"/>
  <c r="V102" i="44"/>
  <c r="V103" i="44"/>
  <c r="V104" i="44"/>
  <c r="V105" i="44"/>
  <c r="V106" i="44"/>
  <c r="V107" i="44"/>
  <c r="AM282" i="70" l="1"/>
  <c r="AL282" i="70"/>
  <c r="AM281" i="70"/>
  <c r="AL281" i="70"/>
  <c r="AM273" i="70"/>
  <c r="AL273" i="70"/>
  <c r="AM274" i="70"/>
  <c r="AL274" i="70"/>
  <c r="AM280" i="70"/>
  <c r="AL280" i="70"/>
  <c r="AM272" i="70"/>
  <c r="AL272" i="70"/>
  <c r="AM279" i="70"/>
  <c r="AL279" i="70"/>
  <c r="AM271" i="70"/>
  <c r="AL271" i="70"/>
  <c r="AM278" i="70"/>
  <c r="AL278" i="70"/>
  <c r="AM277" i="70"/>
  <c r="AL277" i="70"/>
  <c r="AM284" i="70"/>
  <c r="AL284" i="70"/>
  <c r="AM276" i="70"/>
  <c r="AL276" i="70"/>
  <c r="AM283" i="70"/>
  <c r="AL283" i="70"/>
  <c r="AM275" i="70"/>
  <c r="AL275" i="70"/>
  <c r="AL346" i="70"/>
  <c r="AM346" i="70"/>
  <c r="AL353" i="70"/>
  <c r="AM353" i="70"/>
  <c r="AL321" i="70"/>
  <c r="AM321" i="70"/>
  <c r="AL368" i="70"/>
  <c r="AM368" i="70"/>
  <c r="AL360" i="70"/>
  <c r="AM360" i="70"/>
  <c r="AL352" i="70"/>
  <c r="AM352" i="70"/>
  <c r="AL344" i="70"/>
  <c r="AM344" i="70"/>
  <c r="AL336" i="70"/>
  <c r="AM336" i="70"/>
  <c r="AL328" i="70"/>
  <c r="AM328" i="70"/>
  <c r="AL320" i="70"/>
  <c r="AM320" i="70"/>
  <c r="AL312" i="70"/>
  <c r="AM312" i="70"/>
  <c r="AL304" i="70"/>
  <c r="AM304" i="70"/>
  <c r="AL296" i="70"/>
  <c r="AM296" i="70"/>
  <c r="AL288" i="70"/>
  <c r="AM288" i="70"/>
  <c r="AL338" i="70"/>
  <c r="AM338" i="70"/>
  <c r="AL369" i="70"/>
  <c r="AM369" i="70"/>
  <c r="AL329" i="70"/>
  <c r="AM329" i="70"/>
  <c r="AL289" i="70"/>
  <c r="AM289" i="70"/>
  <c r="AL367" i="70"/>
  <c r="AM367" i="70"/>
  <c r="AL359" i="70"/>
  <c r="AM359" i="70"/>
  <c r="AL351" i="70"/>
  <c r="AM351" i="70"/>
  <c r="AL343" i="70"/>
  <c r="AM343" i="70"/>
  <c r="AL335" i="70"/>
  <c r="AM335" i="70"/>
  <c r="AL327" i="70"/>
  <c r="AM327" i="70"/>
  <c r="AL319" i="70"/>
  <c r="AM319" i="70"/>
  <c r="AL311" i="70"/>
  <c r="AM311" i="70"/>
  <c r="AL303" i="70"/>
  <c r="AM303" i="70"/>
  <c r="AL295" i="70"/>
  <c r="AM295" i="70"/>
  <c r="AL287" i="70"/>
  <c r="AM287" i="70"/>
  <c r="AL362" i="70"/>
  <c r="AM362" i="70"/>
  <c r="AL306" i="70"/>
  <c r="AM306" i="70"/>
  <c r="AL361" i="70"/>
  <c r="AM361" i="70"/>
  <c r="AL313" i="70"/>
  <c r="AM313" i="70"/>
  <c r="AL366" i="70"/>
  <c r="AM366" i="70"/>
  <c r="AL358" i="70"/>
  <c r="AM358" i="70"/>
  <c r="AL350" i="70"/>
  <c r="AM350" i="70"/>
  <c r="AL342" i="70"/>
  <c r="AM342" i="70"/>
  <c r="AL334" i="70"/>
  <c r="AM334" i="70"/>
  <c r="AL326" i="70"/>
  <c r="AM326" i="70"/>
  <c r="AL318" i="70"/>
  <c r="AM318" i="70"/>
  <c r="AL310" i="70"/>
  <c r="AM310" i="70"/>
  <c r="AL302" i="70"/>
  <c r="AM302" i="70"/>
  <c r="AL294" i="70"/>
  <c r="AM294" i="70"/>
  <c r="AL286" i="70"/>
  <c r="AM286" i="70"/>
  <c r="AL330" i="70"/>
  <c r="AM330" i="70"/>
  <c r="AL290" i="70"/>
  <c r="AM290" i="70"/>
  <c r="AL345" i="70"/>
  <c r="AM345" i="70"/>
  <c r="AL297" i="70"/>
  <c r="AM297" i="70"/>
  <c r="AL365" i="70"/>
  <c r="AM365" i="70"/>
  <c r="AL357" i="70"/>
  <c r="AM357" i="70"/>
  <c r="AL349" i="70"/>
  <c r="AM349" i="70"/>
  <c r="AL341" i="70"/>
  <c r="AM341" i="70"/>
  <c r="AL333" i="70"/>
  <c r="AM333" i="70"/>
  <c r="AL325" i="70"/>
  <c r="AM325" i="70"/>
  <c r="AL317" i="70"/>
  <c r="AM317" i="70"/>
  <c r="AL309" i="70"/>
  <c r="AM309" i="70"/>
  <c r="AL301" i="70"/>
  <c r="AM301" i="70"/>
  <c r="AL293" i="70"/>
  <c r="AM293" i="70"/>
  <c r="AL285" i="70"/>
  <c r="AM285" i="70"/>
  <c r="AL354" i="70"/>
  <c r="AM354" i="70"/>
  <c r="AL322" i="70"/>
  <c r="AM322" i="70"/>
  <c r="AL298" i="70"/>
  <c r="AM298" i="70"/>
  <c r="AL337" i="70"/>
  <c r="AM337" i="70"/>
  <c r="AL305" i="70"/>
  <c r="AM305" i="70"/>
  <c r="AL364" i="70"/>
  <c r="AM364" i="70"/>
  <c r="AL356" i="70"/>
  <c r="AM356" i="70"/>
  <c r="AL348" i="70"/>
  <c r="AM348" i="70"/>
  <c r="AL340" i="70"/>
  <c r="AM340" i="70"/>
  <c r="AL332" i="70"/>
  <c r="AM332" i="70"/>
  <c r="AL324" i="70"/>
  <c r="AM324" i="70"/>
  <c r="AL316" i="70"/>
  <c r="AM316" i="70"/>
  <c r="AL308" i="70"/>
  <c r="AM308" i="70"/>
  <c r="AL300" i="70"/>
  <c r="AM300" i="70"/>
  <c r="AL292" i="70"/>
  <c r="AM292" i="70"/>
  <c r="AL314" i="70"/>
  <c r="AM314" i="70"/>
  <c r="AL363" i="70"/>
  <c r="AM363" i="70"/>
  <c r="AL355" i="70"/>
  <c r="AM355" i="70"/>
  <c r="AL347" i="70"/>
  <c r="AM347" i="70"/>
  <c r="AL339" i="70"/>
  <c r="AM339" i="70"/>
  <c r="AL331" i="70"/>
  <c r="AM331" i="70"/>
  <c r="AL323" i="70"/>
  <c r="AM323" i="70"/>
  <c r="AL315" i="70"/>
  <c r="AM315" i="70"/>
  <c r="AL307" i="70"/>
  <c r="AM307" i="70"/>
  <c r="AL299" i="70"/>
  <c r="AM299" i="70"/>
  <c r="AL291" i="70"/>
  <c r="AM291" i="70"/>
  <c r="AC362" i="70"/>
  <c r="AD362" i="70"/>
  <c r="AC354" i="70"/>
  <c r="AD354" i="70"/>
  <c r="AC346" i="70"/>
  <c r="AD346" i="70"/>
  <c r="AC338" i="70"/>
  <c r="AD338" i="70"/>
  <c r="AC330" i="70"/>
  <c r="AD330" i="70"/>
  <c r="AC322" i="70"/>
  <c r="AD322" i="70"/>
  <c r="AC314" i="70"/>
  <c r="AD314" i="70"/>
  <c r="AC306" i="70"/>
  <c r="AD306" i="70"/>
  <c r="AC298" i="70"/>
  <c r="AD298" i="70"/>
  <c r="AC290" i="70"/>
  <c r="AD290" i="70"/>
  <c r="AC282" i="70"/>
  <c r="AD282" i="70"/>
  <c r="AC274" i="70"/>
  <c r="AD274" i="70"/>
  <c r="AC369" i="70"/>
  <c r="AD369" i="70"/>
  <c r="AC361" i="70"/>
  <c r="AD361" i="70"/>
  <c r="AD353" i="70"/>
  <c r="AC353" i="70"/>
  <c r="AC345" i="70"/>
  <c r="AD345" i="70"/>
  <c r="AC337" i="70"/>
  <c r="AD337" i="70"/>
  <c r="AC329" i="70"/>
  <c r="AD329" i="70"/>
  <c r="AC321" i="70"/>
  <c r="AD321" i="70"/>
  <c r="AC313" i="70"/>
  <c r="AD313" i="70"/>
  <c r="AC305" i="70"/>
  <c r="AD305" i="70"/>
  <c r="AC297" i="70"/>
  <c r="AD297" i="70"/>
  <c r="AC289" i="70"/>
  <c r="AD289" i="70"/>
  <c r="AC281" i="70"/>
  <c r="AD281" i="70"/>
  <c r="AC273" i="70"/>
  <c r="AD273" i="70"/>
  <c r="AD368" i="70"/>
  <c r="AC368" i="70"/>
  <c r="AD360" i="70"/>
  <c r="AC360" i="70"/>
  <c r="AD352" i="70"/>
  <c r="AC352" i="70"/>
  <c r="AD344" i="70"/>
  <c r="AC344" i="70"/>
  <c r="AD336" i="70"/>
  <c r="AC336" i="70"/>
  <c r="AD328" i="70"/>
  <c r="AC328" i="70"/>
  <c r="AD320" i="70"/>
  <c r="AC320" i="70"/>
  <c r="AD312" i="70"/>
  <c r="AC312" i="70"/>
  <c r="AD304" i="70"/>
  <c r="AC304" i="70"/>
  <c r="AD296" i="70"/>
  <c r="AC296" i="70"/>
  <c r="AD288" i="70"/>
  <c r="AC288" i="70"/>
  <c r="AD280" i="70"/>
  <c r="AC280" i="70"/>
  <c r="AD272" i="70"/>
  <c r="AC272" i="70"/>
  <c r="AD367" i="70"/>
  <c r="AC367" i="70"/>
  <c r="AD359" i="70"/>
  <c r="AC359" i="70"/>
  <c r="AD351" i="70"/>
  <c r="AC351" i="70"/>
  <c r="AC343" i="70"/>
  <c r="AD343" i="70"/>
  <c r="AD335" i="70"/>
  <c r="AC335" i="70"/>
  <c r="AD327" i="70"/>
  <c r="AC327" i="70"/>
  <c r="AD319" i="70"/>
  <c r="AC319" i="70"/>
  <c r="AC311" i="70"/>
  <c r="AD311" i="70"/>
  <c r="AD303" i="70"/>
  <c r="AC303" i="70"/>
  <c r="AD295" i="70"/>
  <c r="AC295" i="70"/>
  <c r="AD287" i="70"/>
  <c r="AC287" i="70"/>
  <c r="AC279" i="70"/>
  <c r="AD279" i="70"/>
  <c r="AD358" i="70"/>
  <c r="AC358" i="70"/>
  <c r="AD350" i="70"/>
  <c r="AC350" i="70"/>
  <c r="AD342" i="70"/>
  <c r="AC342" i="70"/>
  <c r="AD334" i="70"/>
  <c r="AC334" i="70"/>
  <c r="AD326" i="70"/>
  <c r="AC326" i="70"/>
  <c r="AD318" i="70"/>
  <c r="AC318" i="70"/>
  <c r="AD310" i="70"/>
  <c r="AC310" i="70"/>
  <c r="AD302" i="70"/>
  <c r="AC302" i="70"/>
  <c r="AD294" i="70"/>
  <c r="AC294" i="70"/>
  <c r="AD286" i="70"/>
  <c r="AC286" i="70"/>
  <c r="AD278" i="70"/>
  <c r="AC278" i="70"/>
  <c r="AD366" i="70"/>
  <c r="AC366" i="70"/>
  <c r="AD365" i="70"/>
  <c r="AC365" i="70"/>
  <c r="AD357" i="70"/>
  <c r="AC357" i="70"/>
  <c r="AD349" i="70"/>
  <c r="AC349" i="70"/>
  <c r="AD341" i="70"/>
  <c r="AC341" i="70"/>
  <c r="AD333" i="70"/>
  <c r="AC333" i="70"/>
  <c r="AD325" i="70"/>
  <c r="AC325" i="70"/>
  <c r="AD317" i="70"/>
  <c r="AC317" i="70"/>
  <c r="AD309" i="70"/>
  <c r="AC309" i="70"/>
  <c r="AD301" i="70"/>
  <c r="AC301" i="70"/>
  <c r="AD293" i="70"/>
  <c r="AC293" i="70"/>
  <c r="AD285" i="70"/>
  <c r="AC285" i="70"/>
  <c r="AD277" i="70"/>
  <c r="AC277" i="70"/>
  <c r="AD364" i="70"/>
  <c r="AC364" i="70"/>
  <c r="AD356" i="70"/>
  <c r="AC356" i="70"/>
  <c r="AD348" i="70"/>
  <c r="AC348" i="70"/>
  <c r="AD340" i="70"/>
  <c r="AC340" i="70"/>
  <c r="AD332" i="70"/>
  <c r="AC332" i="70"/>
  <c r="AD324" i="70"/>
  <c r="AC324" i="70"/>
  <c r="AD316" i="70"/>
  <c r="AC316" i="70"/>
  <c r="AD308" i="70"/>
  <c r="AC308" i="70"/>
  <c r="AD300" i="70"/>
  <c r="AC300" i="70"/>
  <c r="AD292" i="70"/>
  <c r="AC292" i="70"/>
  <c r="AD284" i="70"/>
  <c r="AC284" i="70"/>
  <c r="AD276" i="70"/>
  <c r="AC276" i="70"/>
  <c r="AC363" i="70"/>
  <c r="AD363" i="70"/>
  <c r="AC355" i="70"/>
  <c r="AD355" i="70"/>
  <c r="AC347" i="70"/>
  <c r="AD347" i="70"/>
  <c r="AC339" i="70"/>
  <c r="AD339" i="70"/>
  <c r="AC331" i="70"/>
  <c r="AD331" i="70"/>
  <c r="AC323" i="70"/>
  <c r="AD323" i="70"/>
  <c r="AC315" i="70"/>
  <c r="AD315" i="70"/>
  <c r="AC307" i="70"/>
  <c r="AD307" i="70"/>
  <c r="AC299" i="70"/>
  <c r="AD299" i="70"/>
  <c r="AC291" i="70"/>
  <c r="AD291" i="70"/>
  <c r="AC283" i="70"/>
  <c r="AD283" i="70"/>
  <c r="AC275" i="70"/>
  <c r="AD275" i="70"/>
  <c r="F323" i="2"/>
  <c r="E9" i="74"/>
  <c r="H323" i="2"/>
  <c r="D29" i="56"/>
  <c r="AE276" i="70" l="1"/>
  <c r="AE284" i="70"/>
  <c r="AE316" i="70"/>
  <c r="AE348" i="70"/>
  <c r="AE285" i="70"/>
  <c r="AE317" i="70"/>
  <c r="AE293" i="70"/>
  <c r="AE325" i="70"/>
  <c r="AE357" i="70"/>
  <c r="AE286" i="70"/>
  <c r="AE318" i="70"/>
  <c r="AE350" i="70"/>
  <c r="AE287" i="70"/>
  <c r="AE319" i="70"/>
  <c r="AE300" i="70"/>
  <c r="AE332" i="70"/>
  <c r="AE364" i="70"/>
  <c r="AE294" i="70"/>
  <c r="AE326" i="70"/>
  <c r="AE358" i="70"/>
  <c r="AE295" i="70"/>
  <c r="AE327" i="70"/>
  <c r="AE359" i="70"/>
  <c r="AE288" i="70"/>
  <c r="AE320" i="70"/>
  <c r="AE352" i="70"/>
  <c r="AE279" i="70"/>
  <c r="AE311" i="70"/>
  <c r="AE343" i="70"/>
  <c r="AE297" i="70"/>
  <c r="AE329" i="70"/>
  <c r="AE361" i="70"/>
  <c r="AE290" i="70"/>
  <c r="AE322" i="70"/>
  <c r="AE354" i="70"/>
  <c r="AE275" i="70"/>
  <c r="AE307" i="70"/>
  <c r="AE339" i="70"/>
  <c r="AE308" i="70"/>
  <c r="AE340" i="70"/>
  <c r="AE302" i="70"/>
  <c r="AE334" i="70"/>
  <c r="AE303" i="70"/>
  <c r="AE335" i="70"/>
  <c r="AE367" i="70"/>
  <c r="AE296" i="70"/>
  <c r="AE328" i="70"/>
  <c r="AE360" i="70"/>
  <c r="AE353" i="70"/>
  <c r="AE283" i="70"/>
  <c r="AE315" i="70"/>
  <c r="AE347" i="70"/>
  <c r="AE349" i="70"/>
  <c r="AE273" i="70"/>
  <c r="AE305" i="70"/>
  <c r="AE337" i="70"/>
  <c r="AE369" i="70"/>
  <c r="AE298" i="70"/>
  <c r="AE330" i="70"/>
  <c r="AE362" i="70"/>
  <c r="AE277" i="70"/>
  <c r="AE309" i="70"/>
  <c r="AE341" i="70"/>
  <c r="AE366" i="70"/>
  <c r="AE289" i="70"/>
  <c r="AE321" i="70"/>
  <c r="AE282" i="70"/>
  <c r="AE314" i="70"/>
  <c r="AE346" i="70"/>
  <c r="AE291" i="70"/>
  <c r="AE323" i="70"/>
  <c r="AE355" i="70"/>
  <c r="AE299" i="70"/>
  <c r="AE331" i="70"/>
  <c r="AE363" i="70"/>
  <c r="AE292" i="70"/>
  <c r="AE324" i="70"/>
  <c r="AE356" i="70"/>
  <c r="AE278" i="70"/>
  <c r="AE310" i="70"/>
  <c r="AE342" i="70"/>
  <c r="AE272" i="70"/>
  <c r="AE304" i="70"/>
  <c r="AE336" i="70"/>
  <c r="AE368" i="70"/>
  <c r="AE351" i="70"/>
  <c r="AE280" i="70"/>
  <c r="AE312" i="70"/>
  <c r="AE344" i="70"/>
  <c r="AE301" i="70"/>
  <c r="AE333" i="70"/>
  <c r="AE365" i="70"/>
  <c r="AE281" i="70"/>
  <c r="AE313" i="70"/>
  <c r="AE345" i="70"/>
  <c r="AE274" i="70"/>
  <c r="AE306" i="70"/>
  <c r="AE338" i="70"/>
  <c r="K118" i="64"/>
  <c r="B115" i="70"/>
  <c r="B116" i="70"/>
  <c r="B119" i="70"/>
  <c r="B120" i="70"/>
  <c r="B121" i="70"/>
  <c r="B123" i="70"/>
  <c r="B124" i="70"/>
  <c r="B125" i="70"/>
  <c r="B127" i="70"/>
  <c r="B128" i="70"/>
  <c r="B129" i="70"/>
  <c r="B131" i="70"/>
  <c r="B132" i="70"/>
  <c r="B133" i="70"/>
  <c r="B134" i="70"/>
  <c r="B135" i="70"/>
  <c r="B136" i="70"/>
  <c r="B137" i="70"/>
  <c r="B139" i="70"/>
  <c r="B140" i="70"/>
  <c r="B141" i="70"/>
  <c r="B142" i="70"/>
  <c r="B143" i="70"/>
  <c r="B144" i="70"/>
  <c r="B145" i="70"/>
  <c r="B147" i="70"/>
  <c r="B149" i="70"/>
  <c r="B151" i="70"/>
  <c r="B152" i="70"/>
  <c r="B155" i="70"/>
  <c r="B159" i="70"/>
  <c r="B160" i="70"/>
  <c r="B161" i="70"/>
  <c r="B165" i="70"/>
  <c r="B167" i="70"/>
  <c r="B168" i="70"/>
  <c r="B169" i="70"/>
  <c r="B171" i="70"/>
  <c r="B175" i="70"/>
  <c r="B176" i="70"/>
  <c r="B177" i="70"/>
  <c r="B179" i="70"/>
  <c r="B180" i="70"/>
  <c r="B183" i="70"/>
  <c r="B184" i="70"/>
  <c r="B185" i="70"/>
  <c r="B187" i="70"/>
  <c r="B262" i="70"/>
  <c r="C114" i="70"/>
  <c r="D7" i="2"/>
  <c r="DY7" i="70"/>
  <c r="DX7" i="70"/>
  <c r="CS7" i="70"/>
  <c r="CR7" i="70"/>
  <c r="CQ7" i="70"/>
  <c r="CP7" i="70"/>
  <c r="CO7" i="70"/>
  <c r="CN7" i="70"/>
  <c r="CJ7" i="70"/>
  <c r="CF7" i="70"/>
  <c r="BR7" i="70"/>
  <c r="AW7" i="70"/>
  <c r="AP7" i="70"/>
  <c r="AO7" i="70"/>
  <c r="Z192" i="2"/>
  <c r="Z131" i="2"/>
  <c r="Z194" i="2"/>
  <c r="Z42" i="2"/>
  <c r="Z80" i="2"/>
  <c r="Z72" i="2"/>
  <c r="Z71" i="2"/>
  <c r="Z169" i="2"/>
  <c r="Z81" i="2"/>
  <c r="Z200" i="2"/>
  <c r="Z187" i="2"/>
  <c r="Z29" i="2"/>
  <c r="Z78" i="2"/>
  <c r="Z133" i="2"/>
  <c r="Z21" i="2"/>
  <c r="Z123" i="2"/>
  <c r="Z203" i="2"/>
  <c r="Z73" i="2"/>
  <c r="Z158" i="2"/>
  <c r="Z63" i="2"/>
  <c r="Z134" i="2"/>
  <c r="Z320" i="2"/>
  <c r="Z19" i="2"/>
  <c r="Z170" i="2"/>
  <c r="Z166" i="2"/>
  <c r="Z126" i="2"/>
  <c r="Z89" i="2"/>
  <c r="Z35" i="2"/>
  <c r="Z210" i="2"/>
  <c r="Z32" i="2"/>
  <c r="Z174" i="2"/>
  <c r="Z173" i="2"/>
  <c r="Z125" i="2"/>
  <c r="Z39" i="2"/>
  <c r="Z74" i="2"/>
  <c r="Z43" i="2"/>
  <c r="Z154" i="2"/>
  <c r="Z143" i="2"/>
  <c r="Z115" i="2"/>
  <c r="Z188" i="2"/>
  <c r="Z209" i="2"/>
  <c r="Z137" i="2"/>
  <c r="Z41" i="2"/>
  <c r="Z184" i="2"/>
  <c r="Z178" i="2"/>
  <c r="Z17" i="2"/>
  <c r="Z167" i="2"/>
  <c r="Z122" i="2"/>
  <c r="Z40" i="2"/>
  <c r="Z141" i="2"/>
  <c r="Z172" i="2"/>
  <c r="Z75" i="2"/>
  <c r="Z37" i="2"/>
  <c r="Z214" i="2"/>
  <c r="Z144" i="2"/>
  <c r="Z120" i="2"/>
  <c r="Z59" i="2"/>
  <c r="Z198" i="2"/>
  <c r="Z127" i="2"/>
  <c r="Z46" i="2"/>
  <c r="Z22" i="2"/>
  <c r="Z171" i="2"/>
  <c r="Z182" i="2"/>
  <c r="Z65" i="2"/>
  <c r="Z129" i="2"/>
  <c r="Z199" i="2"/>
  <c r="Z49" i="2"/>
  <c r="Z28" i="2"/>
  <c r="Z48" i="2"/>
  <c r="Z213" i="2"/>
  <c r="Z57" i="2"/>
  <c r="Z142" i="2"/>
  <c r="Z121" i="2"/>
  <c r="Z193" i="2"/>
  <c r="Z85" i="2"/>
  <c r="Z157" i="2"/>
  <c r="Z176" i="2"/>
  <c r="Z54" i="2"/>
  <c r="Z164" i="2"/>
  <c r="Z26" i="2"/>
  <c r="Z50" i="2"/>
  <c r="Z186" i="2"/>
  <c r="Z51" i="2"/>
  <c r="Z36" i="2"/>
  <c r="Z185" i="2"/>
  <c r="Z87" i="2"/>
  <c r="Z83" i="2"/>
  <c r="Z190" i="2"/>
  <c r="Z61" i="2"/>
  <c r="Z135" i="2"/>
  <c r="Z130" i="2"/>
  <c r="Z204" i="2"/>
  <c r="Z24" i="2"/>
  <c r="Z68" i="2"/>
  <c r="Z165" i="2"/>
  <c r="Z23" i="2"/>
  <c r="Z197" i="2"/>
  <c r="Z206" i="2"/>
  <c r="Z77" i="2"/>
  <c r="Z168" i="2"/>
  <c r="Z155" i="2"/>
  <c r="Z67" i="2"/>
  <c r="Z27" i="2"/>
  <c r="Z44" i="2"/>
  <c r="Z66" i="2"/>
  <c r="Z150" i="2"/>
  <c r="Z149" i="2"/>
  <c r="Z45" i="2"/>
  <c r="Z196" i="2"/>
  <c r="Z207" i="2"/>
  <c r="Z153" i="2"/>
  <c r="Z84" i="2"/>
  <c r="Z147" i="2"/>
  <c r="Z180" i="2"/>
  <c r="Z60" i="2"/>
  <c r="Z116" i="2"/>
  <c r="Z38" i="2"/>
  <c r="Z205" i="2"/>
  <c r="Z119" i="2"/>
  <c r="Z124" i="2"/>
  <c r="Z181" i="2"/>
  <c r="Z25" i="2"/>
  <c r="Z90" i="2"/>
  <c r="Z215" i="2"/>
  <c r="Z136" i="2"/>
  <c r="Z161" i="2"/>
  <c r="Z33" i="2"/>
  <c r="Z148" i="2"/>
  <c r="Z20" i="2"/>
  <c r="Z139" i="2"/>
  <c r="Z212" i="2"/>
  <c r="Z118" i="2"/>
  <c r="Z138" i="2"/>
  <c r="Z31" i="2"/>
  <c r="Z86" i="2"/>
  <c r="Z62" i="2"/>
  <c r="Z58" i="2"/>
  <c r="Z152" i="2"/>
  <c r="Z201" i="2"/>
  <c r="Z117" i="2"/>
  <c r="Z177" i="2"/>
  <c r="Z140" i="2"/>
  <c r="Z175" i="2"/>
  <c r="Z151" i="2"/>
  <c r="Z34" i="2"/>
  <c r="Z156" i="2"/>
  <c r="Z18" i="2"/>
  <c r="Z128" i="2"/>
  <c r="Z208" i="2"/>
  <c r="Z163" i="2"/>
  <c r="Z191" i="2"/>
  <c r="Z132" i="2"/>
  <c r="Z189" i="2"/>
  <c r="Z162" i="2"/>
  <c r="Z160" i="2"/>
  <c r="Z88" i="2"/>
  <c r="Z53" i="2"/>
  <c r="Z70" i="2"/>
  <c r="Z69" i="2"/>
  <c r="Z64" i="2"/>
  <c r="Z56" i="2"/>
  <c r="Z211" i="2"/>
  <c r="Z159" i="2"/>
  <c r="Z79" i="2"/>
  <c r="Z30" i="2"/>
  <c r="Z146" i="2"/>
  <c r="Z47" i="2"/>
  <c r="Z202" i="2"/>
  <c r="Z82" i="2"/>
  <c r="Z76" i="2"/>
  <c r="Z183" i="2"/>
  <c r="Z55" i="2"/>
  <c r="Z145" i="2"/>
  <c r="Z179" i="2"/>
  <c r="Z52" i="2"/>
  <c r="Z195" i="2"/>
  <c r="B114" i="70" l="1"/>
  <c r="A114" i="70"/>
  <c r="I42" i="73"/>
  <c r="K42" i="73" s="1"/>
  <c r="B182" i="70"/>
  <c r="B174" i="70"/>
  <c r="B166" i="70"/>
  <c r="B158" i="70"/>
  <c r="B150" i="70"/>
  <c r="B126" i="70"/>
  <c r="B118" i="70"/>
  <c r="B157" i="70"/>
  <c r="B148" i="70"/>
  <c r="B156" i="70"/>
  <c r="B173" i="70"/>
  <c r="B164" i="70"/>
  <c r="B181" i="70"/>
  <c r="B172" i="70"/>
  <c r="B163" i="70"/>
  <c r="B153" i="70"/>
  <c r="B117" i="70"/>
  <c r="B186" i="70"/>
  <c r="B178" i="70"/>
  <c r="B170" i="70"/>
  <c r="B162" i="70"/>
  <c r="B154" i="70"/>
  <c r="B146" i="70"/>
  <c r="B138" i="70"/>
  <c r="B130" i="70"/>
  <c r="B122" i="70"/>
  <c r="AA218" i="64"/>
  <c r="A155" i="70"/>
  <c r="A146" i="70" l="1"/>
  <c r="A158" i="70"/>
  <c r="A118" i="70"/>
  <c r="A140" i="70"/>
  <c r="A149" i="70"/>
  <c r="A172" i="70"/>
  <c r="A162" i="70"/>
  <c r="A157" i="70"/>
  <c r="A153" i="70"/>
  <c r="A154" i="70"/>
  <c r="A145" i="70"/>
  <c r="A170" i="70"/>
  <c r="A166" i="70"/>
  <c r="A124" i="70"/>
  <c r="A148" i="70"/>
  <c r="A178" i="70"/>
  <c r="A126" i="70"/>
  <c r="A156" i="70"/>
  <c r="A181" i="70"/>
  <c r="A122" i="70"/>
  <c r="A186" i="70"/>
  <c r="A142" i="70"/>
  <c r="A174" i="70"/>
  <c r="A262" i="70"/>
  <c r="A117" i="70"/>
  <c r="A130" i="70"/>
  <c r="A173" i="70"/>
  <c r="A135" i="70"/>
  <c r="A144" i="70"/>
  <c r="A183" i="70"/>
  <c r="A123" i="70"/>
  <c r="A141" i="70"/>
  <c r="A168" i="70"/>
  <c r="A187" i="70"/>
  <c r="A127" i="70"/>
  <c r="A136" i="70"/>
  <c r="A132" i="70"/>
  <c r="A159" i="70"/>
  <c r="A177" i="70"/>
  <c r="A119" i="70"/>
  <c r="A128" i="70"/>
  <c r="A137" i="70"/>
  <c r="A147" i="70"/>
  <c r="A165" i="70"/>
  <c r="A120" i="70"/>
  <c r="A129" i="70"/>
  <c r="A139" i="70"/>
  <c r="A175" i="70"/>
  <c r="A184" i="70"/>
  <c r="A121" i="70"/>
  <c r="A131" i="70"/>
  <c r="A167" i="70"/>
  <c r="A176" i="70"/>
  <c r="A185" i="70"/>
  <c r="A115" i="70"/>
  <c r="A133" i="70"/>
  <c r="A151" i="70"/>
  <c r="A160" i="70"/>
  <c r="A169" i="70"/>
  <c r="A179" i="70"/>
  <c r="A125" i="70"/>
  <c r="A116" i="70"/>
  <c r="A134" i="70"/>
  <c r="A143" i="70"/>
  <c r="A152" i="70"/>
  <c r="A161" i="70"/>
  <c r="A171" i="70"/>
  <c r="A180" i="70"/>
  <c r="A138" i="70"/>
  <c r="A150" i="70"/>
  <c r="A182" i="70"/>
  <c r="A164" i="70"/>
  <c r="A163" i="70"/>
  <c r="M2" i="69"/>
  <c r="AY13" i="70"/>
  <c r="E377" i="70"/>
  <c r="E378" i="70"/>
  <c r="E379" i="70"/>
  <c r="E380" i="70"/>
  <c r="D380" i="70" s="1"/>
  <c r="E381" i="70"/>
  <c r="D381" i="70" s="1"/>
  <c r="E382" i="70"/>
  <c r="D382" i="70" s="1"/>
  <c r="E383" i="70"/>
  <c r="D383" i="70" s="1"/>
  <c r="E384" i="70"/>
  <c r="D384" i="70" s="1"/>
  <c r="E385" i="70"/>
  <c r="D385" i="70" s="1"/>
  <c r="E386" i="70"/>
  <c r="D386" i="70" s="1"/>
  <c r="E387" i="70"/>
  <c r="D387" i="70" s="1"/>
  <c r="E388" i="70"/>
  <c r="D388" i="70" s="1"/>
  <c r="E389" i="70"/>
  <c r="D389" i="70" s="1"/>
  <c r="E390" i="70"/>
  <c r="D390" i="70" s="1"/>
  <c r="E391" i="70"/>
  <c r="D391" i="70" s="1"/>
  <c r="E392" i="70"/>
  <c r="D392" i="70" s="1"/>
  <c r="E393" i="70"/>
  <c r="D393" i="70" s="1"/>
  <c r="E394" i="70"/>
  <c r="D394" i="70" s="1"/>
  <c r="E395" i="70"/>
  <c r="D395" i="70" s="1"/>
  <c r="E396" i="70"/>
  <c r="D396" i="70" s="1"/>
  <c r="E397" i="70"/>
  <c r="D397" i="70" s="1"/>
  <c r="E398" i="70"/>
  <c r="D398" i="70" s="1"/>
  <c r="E399" i="70"/>
  <c r="D399" i="70" s="1"/>
  <c r="E400" i="70"/>
  <c r="D400" i="70" s="1"/>
  <c r="E401" i="70"/>
  <c r="D401" i="70" s="1"/>
  <c r="E402" i="70"/>
  <c r="D402" i="70" s="1"/>
  <c r="E403" i="70"/>
  <c r="D403" i="70" s="1"/>
  <c r="E404" i="70"/>
  <c r="D404" i="70" s="1"/>
  <c r="E405" i="70"/>
  <c r="D405" i="70" s="1"/>
  <c r="E406" i="70"/>
  <c r="D406" i="70" s="1"/>
  <c r="E407" i="70"/>
  <c r="D407" i="70" s="1"/>
  <c r="E408" i="70"/>
  <c r="D408" i="70" s="1"/>
  <c r="E409" i="70"/>
  <c r="D409" i="70" s="1"/>
  <c r="E410" i="70"/>
  <c r="D410" i="70" s="1"/>
  <c r="E411" i="70"/>
  <c r="D411" i="70" s="1"/>
  <c r="E412" i="70"/>
  <c r="D412" i="70" s="1"/>
  <c r="E413" i="70"/>
  <c r="D413" i="70" s="1"/>
  <c r="E414" i="70"/>
  <c r="D414" i="70" s="1"/>
  <c r="E415" i="70"/>
  <c r="D415" i="70" s="1"/>
  <c r="E416" i="70"/>
  <c r="D416" i="70" s="1"/>
  <c r="E417" i="70"/>
  <c r="D417" i="70" s="1"/>
  <c r="E418" i="70"/>
  <c r="D418" i="70" s="1"/>
  <c r="E419" i="70"/>
  <c r="D419" i="70" s="1"/>
  <c r="E420" i="70"/>
  <c r="D420" i="70" s="1"/>
  <c r="E421" i="70"/>
  <c r="D421" i="70" s="1"/>
  <c r="E422" i="70"/>
  <c r="D422" i="70" s="1"/>
  <c r="E423" i="70"/>
  <c r="D423" i="70" s="1"/>
  <c r="E424" i="70"/>
  <c r="D424" i="70" s="1"/>
  <c r="E425" i="70"/>
  <c r="D425" i="70" s="1"/>
  <c r="E426" i="70"/>
  <c r="D426" i="70" s="1"/>
  <c r="E427" i="70"/>
  <c r="D427" i="70" s="1"/>
  <c r="E428" i="70"/>
  <c r="D428" i="70" s="1"/>
  <c r="E429" i="70"/>
  <c r="D429" i="70" s="1"/>
  <c r="E430" i="70"/>
  <c r="D430" i="70" s="1"/>
  <c r="E431" i="70"/>
  <c r="D431" i="70" s="1"/>
  <c r="E432" i="70"/>
  <c r="D432" i="70" s="1"/>
  <c r="E433" i="70"/>
  <c r="D433" i="70" s="1"/>
  <c r="E434" i="70"/>
  <c r="D434" i="70" s="1"/>
  <c r="E435" i="70"/>
  <c r="D435" i="70" s="1"/>
  <c r="E436" i="70"/>
  <c r="D436" i="70" s="1"/>
  <c r="E437" i="70"/>
  <c r="D437" i="70" s="1"/>
  <c r="E438" i="70"/>
  <c r="D438" i="70" s="1"/>
  <c r="E439" i="70"/>
  <c r="D439" i="70" s="1"/>
  <c r="E440" i="70"/>
  <c r="D440" i="70" s="1"/>
  <c r="E441" i="70"/>
  <c r="D441" i="70" s="1"/>
  <c r="E442" i="70"/>
  <c r="D442" i="70" s="1"/>
  <c r="E443" i="70"/>
  <c r="D443" i="70" s="1"/>
  <c r="E444" i="70"/>
  <c r="D444" i="70" s="1"/>
  <c r="E445" i="70"/>
  <c r="D445" i="70" s="1"/>
  <c r="E446" i="70"/>
  <c r="D446" i="70" s="1"/>
  <c r="E447" i="70"/>
  <c r="D447" i="70" s="1"/>
  <c r="E448" i="70"/>
  <c r="D448" i="70" s="1"/>
  <c r="E449" i="70"/>
  <c r="D449" i="70" s="1"/>
  <c r="E450" i="70"/>
  <c r="D450" i="70" s="1"/>
  <c r="E451" i="70"/>
  <c r="D451" i="70" s="1"/>
  <c r="E452" i="70"/>
  <c r="D452" i="70" s="1"/>
  <c r="E453" i="70"/>
  <c r="D453" i="70" s="1"/>
  <c r="E454" i="70"/>
  <c r="D454" i="70" s="1"/>
  <c r="E455" i="70"/>
  <c r="D455" i="70" s="1"/>
  <c r="E456" i="70"/>
  <c r="D456" i="70" s="1"/>
  <c r="E457" i="70"/>
  <c r="D457" i="70" s="1"/>
  <c r="E458" i="70"/>
  <c r="D458" i="70" s="1"/>
  <c r="E459" i="70"/>
  <c r="D459" i="70" s="1"/>
  <c r="E460" i="70"/>
  <c r="D460" i="70" s="1"/>
  <c r="E461" i="70"/>
  <c r="D461" i="70" s="1"/>
  <c r="E462" i="70"/>
  <c r="D462" i="70" s="1"/>
  <c r="E463" i="70"/>
  <c r="D463" i="70" s="1"/>
  <c r="E464" i="70"/>
  <c r="D464" i="70" s="1"/>
  <c r="E465" i="70"/>
  <c r="D465" i="70" s="1"/>
  <c r="E466" i="70"/>
  <c r="D466" i="70" s="1"/>
  <c r="E467" i="70"/>
  <c r="D467" i="70" s="1"/>
  <c r="E468" i="70"/>
  <c r="D468" i="70" s="1"/>
  <c r="E469" i="70"/>
  <c r="D469" i="70" s="1"/>
  <c r="E470" i="70"/>
  <c r="D470" i="70" s="1"/>
  <c r="E471" i="70"/>
  <c r="D471" i="70" s="1"/>
  <c r="E472" i="70"/>
  <c r="D472" i="70" s="1"/>
  <c r="E473" i="70"/>
  <c r="D473" i="70" s="1"/>
  <c r="E474" i="70"/>
  <c r="D474" i="70" s="1"/>
  <c r="E475" i="70"/>
  <c r="D475" i="70" s="1"/>
  <c r="AU14" i="70"/>
  <c r="AV14" i="70"/>
  <c r="AW14" i="70"/>
  <c r="AU15" i="70"/>
  <c r="AV15" i="70"/>
  <c r="AW15" i="70"/>
  <c r="AU16" i="70"/>
  <c r="AV16" i="70"/>
  <c r="AW16" i="70"/>
  <c r="AU17" i="70"/>
  <c r="AV17" i="70"/>
  <c r="AW17" i="70"/>
  <c r="AU18" i="70"/>
  <c r="AV18" i="70"/>
  <c r="AW18" i="70"/>
  <c r="AU19" i="70"/>
  <c r="AV19" i="70"/>
  <c r="AW19" i="70"/>
  <c r="AU20" i="70"/>
  <c r="AV20" i="70"/>
  <c r="AW20" i="70"/>
  <c r="AU21" i="70"/>
  <c r="AV21" i="70"/>
  <c r="AW21" i="70"/>
  <c r="AU22" i="70"/>
  <c r="AV22" i="70"/>
  <c r="AW22" i="70"/>
  <c r="AU23" i="70"/>
  <c r="AV23" i="70"/>
  <c r="AW23" i="70"/>
  <c r="AU24" i="70"/>
  <c r="AV24" i="70"/>
  <c r="AW24" i="70"/>
  <c r="AU25" i="70"/>
  <c r="AV25" i="70"/>
  <c r="AW25" i="70"/>
  <c r="AU26" i="70"/>
  <c r="AV26" i="70"/>
  <c r="AW26" i="70"/>
  <c r="AU27" i="70"/>
  <c r="AV27" i="70"/>
  <c r="AW27" i="70"/>
  <c r="AU28" i="70"/>
  <c r="AV28" i="70"/>
  <c r="AW28" i="70"/>
  <c r="AU29" i="70"/>
  <c r="AV29" i="70"/>
  <c r="AW29" i="70"/>
  <c r="AU30" i="70"/>
  <c r="AV30" i="70"/>
  <c r="AW30" i="70"/>
  <c r="AU31" i="70"/>
  <c r="AV31" i="70"/>
  <c r="AW31" i="70"/>
  <c r="AU32" i="70"/>
  <c r="AV32" i="70"/>
  <c r="AW32" i="70"/>
  <c r="AU33" i="70"/>
  <c r="AV33" i="70"/>
  <c r="AW33" i="70"/>
  <c r="AU34" i="70"/>
  <c r="AV34" i="70"/>
  <c r="AW34" i="70"/>
  <c r="AU35" i="70"/>
  <c r="AV35" i="70"/>
  <c r="AW35" i="70"/>
  <c r="AU36" i="70"/>
  <c r="AV36" i="70"/>
  <c r="AW36" i="70"/>
  <c r="AU37" i="70"/>
  <c r="AV37" i="70"/>
  <c r="AW37" i="70"/>
  <c r="AU38" i="70"/>
  <c r="AV38" i="70"/>
  <c r="AW38" i="70"/>
  <c r="AU39" i="70"/>
  <c r="AV39" i="70"/>
  <c r="AW39" i="70"/>
  <c r="AU40" i="70"/>
  <c r="AV40" i="70"/>
  <c r="AW40" i="70"/>
  <c r="AU41" i="70"/>
  <c r="AV41" i="70"/>
  <c r="AW41" i="70"/>
  <c r="AU42" i="70"/>
  <c r="AV42" i="70"/>
  <c r="AW42" i="70"/>
  <c r="AU43" i="70"/>
  <c r="AV43" i="70"/>
  <c r="AW43" i="70"/>
  <c r="AU44" i="70"/>
  <c r="AV44" i="70"/>
  <c r="AW44" i="70"/>
  <c r="AU45" i="70"/>
  <c r="AV45" i="70"/>
  <c r="AW45" i="70"/>
  <c r="AU46" i="70"/>
  <c r="AV46" i="70"/>
  <c r="AW46" i="70"/>
  <c r="AU47" i="70"/>
  <c r="AV47" i="70"/>
  <c r="AW47" i="70"/>
  <c r="AU48" i="70"/>
  <c r="AV48" i="70"/>
  <c r="AW48" i="70"/>
  <c r="AU49" i="70"/>
  <c r="AV49" i="70"/>
  <c r="AW49" i="70"/>
  <c r="AU50" i="70"/>
  <c r="AV50" i="70"/>
  <c r="AW50" i="70"/>
  <c r="AU51" i="70"/>
  <c r="AV51" i="70"/>
  <c r="AW51" i="70"/>
  <c r="AU52" i="70"/>
  <c r="AV52" i="70"/>
  <c r="AW52" i="70"/>
  <c r="AU53" i="70"/>
  <c r="AV53" i="70"/>
  <c r="AW53" i="70"/>
  <c r="AU54" i="70"/>
  <c r="AV54" i="70"/>
  <c r="AW54" i="70"/>
  <c r="AU55" i="70"/>
  <c r="AV55" i="70"/>
  <c r="AW55" i="70"/>
  <c r="AU56" i="70"/>
  <c r="AV56" i="70"/>
  <c r="AW56" i="70"/>
  <c r="AU57" i="70"/>
  <c r="AV57" i="70"/>
  <c r="AW57" i="70"/>
  <c r="AU58" i="70"/>
  <c r="AV58" i="70"/>
  <c r="AW58" i="70"/>
  <c r="AU59" i="70"/>
  <c r="AV59" i="70"/>
  <c r="AW59" i="70"/>
  <c r="AU60" i="70"/>
  <c r="AV60" i="70"/>
  <c r="AW60" i="70"/>
  <c r="AU61" i="70"/>
  <c r="AV61" i="70"/>
  <c r="AW61" i="70"/>
  <c r="AU62" i="70"/>
  <c r="AV62" i="70"/>
  <c r="AW62" i="70"/>
  <c r="AU63" i="70"/>
  <c r="AV63" i="70"/>
  <c r="AW63" i="70"/>
  <c r="AU64" i="70"/>
  <c r="AV64" i="70"/>
  <c r="AW64" i="70"/>
  <c r="AU65" i="70"/>
  <c r="AV65" i="70"/>
  <c r="AW65" i="70"/>
  <c r="AU66" i="70"/>
  <c r="AV66" i="70"/>
  <c r="AW66" i="70"/>
  <c r="AU67" i="70"/>
  <c r="AV67" i="70"/>
  <c r="AW67" i="70"/>
  <c r="AU68" i="70"/>
  <c r="AV68" i="70"/>
  <c r="AW68" i="70"/>
  <c r="AU69" i="70"/>
  <c r="AV69" i="70"/>
  <c r="AW69" i="70"/>
  <c r="AU70" i="70"/>
  <c r="AV70" i="70"/>
  <c r="AW70" i="70"/>
  <c r="AU71" i="70"/>
  <c r="AV71" i="70"/>
  <c r="AW71" i="70"/>
  <c r="AU72" i="70"/>
  <c r="AV72" i="70"/>
  <c r="AW72" i="70"/>
  <c r="AU73" i="70"/>
  <c r="AV73" i="70"/>
  <c r="AW73" i="70"/>
  <c r="AU74" i="70"/>
  <c r="AV74" i="70"/>
  <c r="AW74" i="70"/>
  <c r="AU75" i="70"/>
  <c r="AV75" i="70"/>
  <c r="AW75" i="70"/>
  <c r="AU76" i="70"/>
  <c r="AV76" i="70"/>
  <c r="AW76" i="70"/>
  <c r="AU77" i="70"/>
  <c r="AV77" i="70"/>
  <c r="AW77" i="70"/>
  <c r="AU78" i="70"/>
  <c r="AV78" i="70"/>
  <c r="AW78" i="70"/>
  <c r="AU79" i="70"/>
  <c r="AV79" i="70"/>
  <c r="AW79" i="70"/>
  <c r="AU80" i="70"/>
  <c r="AV80" i="70"/>
  <c r="AW80" i="70"/>
  <c r="AU81" i="70"/>
  <c r="AV81" i="70"/>
  <c r="AW81" i="70"/>
  <c r="AU82" i="70"/>
  <c r="AV82" i="70"/>
  <c r="AW82" i="70"/>
  <c r="AU83" i="70"/>
  <c r="AV83" i="70"/>
  <c r="AW83" i="70"/>
  <c r="AU84" i="70"/>
  <c r="AV84" i="70"/>
  <c r="AW84" i="70"/>
  <c r="AU85" i="70"/>
  <c r="AV85" i="70"/>
  <c r="AW85" i="70"/>
  <c r="AU86" i="70"/>
  <c r="AV86" i="70"/>
  <c r="AW86" i="70"/>
  <c r="AU87" i="70"/>
  <c r="AV87" i="70"/>
  <c r="AW87" i="70"/>
  <c r="AU88" i="70"/>
  <c r="AV88" i="70"/>
  <c r="AW88" i="70"/>
  <c r="AU89" i="70"/>
  <c r="AV89" i="70"/>
  <c r="AW89" i="70"/>
  <c r="AU90" i="70"/>
  <c r="AV90" i="70"/>
  <c r="AW90" i="70"/>
  <c r="AU91" i="70"/>
  <c r="AV91" i="70"/>
  <c r="AW91" i="70"/>
  <c r="AU92" i="70"/>
  <c r="AV92" i="70"/>
  <c r="AW92" i="70"/>
  <c r="AU93" i="70"/>
  <c r="AV93" i="70"/>
  <c r="AW93" i="70"/>
  <c r="AU94" i="70"/>
  <c r="AV94" i="70"/>
  <c r="AW94" i="70"/>
  <c r="AU95" i="70"/>
  <c r="AV95" i="70"/>
  <c r="AW95" i="70"/>
  <c r="AU96" i="70"/>
  <c r="AV96" i="70"/>
  <c r="AW96" i="70"/>
  <c r="AU97" i="70"/>
  <c r="AV97" i="70"/>
  <c r="AW97" i="70"/>
  <c r="AU98" i="70"/>
  <c r="AV98" i="70"/>
  <c r="AW98" i="70"/>
  <c r="AU99" i="70"/>
  <c r="AV99" i="70"/>
  <c r="AW99" i="70"/>
  <c r="AU100" i="70"/>
  <c r="AV100" i="70"/>
  <c r="AW100" i="70"/>
  <c r="AU101" i="70"/>
  <c r="AV101" i="70"/>
  <c r="AW101" i="70"/>
  <c r="AU102" i="70"/>
  <c r="AV102" i="70"/>
  <c r="AW102" i="70"/>
  <c r="AU103" i="70"/>
  <c r="AV103" i="70"/>
  <c r="AW103" i="70"/>
  <c r="AU104" i="70"/>
  <c r="AV104" i="70"/>
  <c r="AW104" i="70"/>
  <c r="AU105" i="70"/>
  <c r="AV105" i="70"/>
  <c r="AW105" i="70"/>
  <c r="AU106" i="70"/>
  <c r="AV106" i="70"/>
  <c r="AW106" i="70"/>
  <c r="AU107" i="70"/>
  <c r="AV107" i="70"/>
  <c r="AW107" i="70"/>
  <c r="AU108" i="70"/>
  <c r="AV108" i="70"/>
  <c r="AW108" i="70"/>
  <c r="AU109" i="70"/>
  <c r="AV109" i="70"/>
  <c r="AW109" i="70"/>
  <c r="AU110" i="70"/>
  <c r="AV110" i="70"/>
  <c r="AW110" i="70"/>
  <c r="AU111" i="70"/>
  <c r="AV111" i="70"/>
  <c r="AW111" i="70"/>
  <c r="AU112" i="70"/>
  <c r="AV112" i="70"/>
  <c r="AW112" i="70"/>
  <c r="AR14" i="70"/>
  <c r="AS14" i="70"/>
  <c r="AT14" i="70"/>
  <c r="AY14" i="70"/>
  <c r="AR15" i="70"/>
  <c r="AS15" i="70"/>
  <c r="AT15" i="70"/>
  <c r="AY15" i="70"/>
  <c r="AR16" i="70"/>
  <c r="AS16" i="70"/>
  <c r="AT16" i="70"/>
  <c r="AY16" i="70"/>
  <c r="AR17" i="70"/>
  <c r="AS17" i="70"/>
  <c r="AT17" i="70"/>
  <c r="AY17" i="70"/>
  <c r="AR18" i="70"/>
  <c r="AS18" i="70"/>
  <c r="AT18" i="70"/>
  <c r="AY18" i="70"/>
  <c r="AR19" i="70"/>
  <c r="AS19" i="70"/>
  <c r="AT19" i="70"/>
  <c r="AY19" i="70"/>
  <c r="AR20" i="70"/>
  <c r="AS20" i="70"/>
  <c r="AT20" i="70"/>
  <c r="AY20" i="70"/>
  <c r="AR21" i="70"/>
  <c r="AS21" i="70"/>
  <c r="AT21" i="70"/>
  <c r="AY21" i="70"/>
  <c r="AR22" i="70"/>
  <c r="AS22" i="70"/>
  <c r="AT22" i="70"/>
  <c r="AY22" i="70"/>
  <c r="AR23" i="70"/>
  <c r="AS23" i="70"/>
  <c r="AT23" i="70"/>
  <c r="AY23" i="70"/>
  <c r="AR24" i="70"/>
  <c r="AS24" i="70"/>
  <c r="AT24" i="70"/>
  <c r="AY24" i="70"/>
  <c r="AR25" i="70"/>
  <c r="AS25" i="70"/>
  <c r="AT25" i="70"/>
  <c r="AY25" i="70"/>
  <c r="AR26" i="70"/>
  <c r="AS26" i="70"/>
  <c r="AT26" i="70"/>
  <c r="AY26" i="70"/>
  <c r="AR27" i="70"/>
  <c r="AS27" i="70"/>
  <c r="AT27" i="70"/>
  <c r="AY27" i="70"/>
  <c r="AR28" i="70"/>
  <c r="AS28" i="70"/>
  <c r="AT28" i="70"/>
  <c r="AY28" i="70"/>
  <c r="AR29" i="70"/>
  <c r="AS29" i="70"/>
  <c r="AT29" i="70"/>
  <c r="AY29" i="70"/>
  <c r="AR30" i="70"/>
  <c r="AS30" i="70"/>
  <c r="AT30" i="70"/>
  <c r="AY30" i="70"/>
  <c r="AR31" i="70"/>
  <c r="AS31" i="70"/>
  <c r="AT31" i="70"/>
  <c r="AY31" i="70"/>
  <c r="AR32" i="70"/>
  <c r="AS32" i="70"/>
  <c r="AT32" i="70"/>
  <c r="AY32" i="70"/>
  <c r="AR33" i="70"/>
  <c r="AS33" i="70"/>
  <c r="AT33" i="70"/>
  <c r="AY33" i="70"/>
  <c r="AR34" i="70"/>
  <c r="AS34" i="70"/>
  <c r="AT34" i="70"/>
  <c r="AY34" i="70"/>
  <c r="AR35" i="70"/>
  <c r="AS35" i="70"/>
  <c r="AT35" i="70"/>
  <c r="AY35" i="70"/>
  <c r="AR36" i="70"/>
  <c r="AS36" i="70"/>
  <c r="AT36" i="70"/>
  <c r="AY36" i="70"/>
  <c r="AR37" i="70"/>
  <c r="AS37" i="70"/>
  <c r="AT37" i="70"/>
  <c r="AY37" i="70"/>
  <c r="AR38" i="70"/>
  <c r="AS38" i="70"/>
  <c r="AT38" i="70"/>
  <c r="AY38" i="70"/>
  <c r="AR39" i="70"/>
  <c r="AS39" i="70"/>
  <c r="AT39" i="70"/>
  <c r="AY39" i="70"/>
  <c r="AR40" i="70"/>
  <c r="AS40" i="70"/>
  <c r="AT40" i="70"/>
  <c r="AY40" i="70"/>
  <c r="AR41" i="70"/>
  <c r="AS41" i="70"/>
  <c r="AT41" i="70"/>
  <c r="AY41" i="70"/>
  <c r="AR42" i="70"/>
  <c r="AS42" i="70"/>
  <c r="AT42" i="70"/>
  <c r="AY42" i="70"/>
  <c r="AR43" i="70"/>
  <c r="AS43" i="70"/>
  <c r="AT43" i="70"/>
  <c r="AY43" i="70"/>
  <c r="AR44" i="70"/>
  <c r="AS44" i="70"/>
  <c r="AT44" i="70"/>
  <c r="AY44" i="70"/>
  <c r="AR45" i="70"/>
  <c r="AS45" i="70"/>
  <c r="AT45" i="70"/>
  <c r="AY45" i="70"/>
  <c r="AR46" i="70"/>
  <c r="AS46" i="70"/>
  <c r="AT46" i="70"/>
  <c r="AY46" i="70"/>
  <c r="AR47" i="70"/>
  <c r="AS47" i="70"/>
  <c r="AT47" i="70"/>
  <c r="AY47" i="70"/>
  <c r="AR48" i="70"/>
  <c r="AS48" i="70"/>
  <c r="AT48" i="70"/>
  <c r="AY48" i="70"/>
  <c r="AR49" i="70"/>
  <c r="AS49" i="70"/>
  <c r="AT49" i="70"/>
  <c r="AY49" i="70"/>
  <c r="AR50" i="70"/>
  <c r="AS50" i="70"/>
  <c r="AT50" i="70"/>
  <c r="AY50" i="70"/>
  <c r="AR51" i="70"/>
  <c r="AS51" i="70"/>
  <c r="AT51" i="70"/>
  <c r="AY51" i="70"/>
  <c r="AR52" i="70"/>
  <c r="AS52" i="70"/>
  <c r="AT52" i="70"/>
  <c r="AY52" i="70"/>
  <c r="AR53" i="70"/>
  <c r="AS53" i="70"/>
  <c r="AT53" i="70"/>
  <c r="AY53" i="70"/>
  <c r="AR54" i="70"/>
  <c r="AS54" i="70"/>
  <c r="AT54" i="70"/>
  <c r="AY54" i="70"/>
  <c r="AR55" i="70"/>
  <c r="AS55" i="70"/>
  <c r="AT55" i="70"/>
  <c r="AY55" i="70"/>
  <c r="AR56" i="70"/>
  <c r="AS56" i="70"/>
  <c r="AT56" i="70"/>
  <c r="AY56" i="70"/>
  <c r="AR57" i="70"/>
  <c r="AS57" i="70"/>
  <c r="AT57" i="70"/>
  <c r="AY57" i="70"/>
  <c r="AR58" i="70"/>
  <c r="AS58" i="70"/>
  <c r="AT58" i="70"/>
  <c r="AY58" i="70"/>
  <c r="AR59" i="70"/>
  <c r="AS59" i="70"/>
  <c r="AT59" i="70"/>
  <c r="AY59" i="70"/>
  <c r="AR60" i="70"/>
  <c r="AS60" i="70"/>
  <c r="AT60" i="70"/>
  <c r="AY60" i="70"/>
  <c r="AR61" i="70"/>
  <c r="AS61" i="70"/>
  <c r="AT61" i="70"/>
  <c r="AY61" i="70"/>
  <c r="AR62" i="70"/>
  <c r="AS62" i="70"/>
  <c r="AT62" i="70"/>
  <c r="AY62" i="70"/>
  <c r="AR63" i="70"/>
  <c r="AS63" i="70"/>
  <c r="AT63" i="70"/>
  <c r="AY63" i="70"/>
  <c r="AR64" i="70"/>
  <c r="AS64" i="70"/>
  <c r="AT64" i="70"/>
  <c r="AY64" i="70"/>
  <c r="AR65" i="70"/>
  <c r="AS65" i="70"/>
  <c r="AT65" i="70"/>
  <c r="AY65" i="70"/>
  <c r="AR66" i="70"/>
  <c r="AS66" i="70"/>
  <c r="AT66" i="70"/>
  <c r="AY66" i="70"/>
  <c r="AR67" i="70"/>
  <c r="AS67" i="70"/>
  <c r="AT67" i="70"/>
  <c r="AY67" i="70"/>
  <c r="AR68" i="70"/>
  <c r="AS68" i="70"/>
  <c r="AT68" i="70"/>
  <c r="AY68" i="70"/>
  <c r="AR69" i="70"/>
  <c r="AS69" i="70"/>
  <c r="AT69" i="70"/>
  <c r="AY69" i="70"/>
  <c r="AR70" i="70"/>
  <c r="AS70" i="70"/>
  <c r="AT70" i="70"/>
  <c r="AY70" i="70"/>
  <c r="AR71" i="70"/>
  <c r="AS71" i="70"/>
  <c r="AT71" i="70"/>
  <c r="AY71" i="70"/>
  <c r="AR72" i="70"/>
  <c r="AS72" i="70"/>
  <c r="AT72" i="70"/>
  <c r="AY72" i="70"/>
  <c r="AR73" i="70"/>
  <c r="AS73" i="70"/>
  <c r="AT73" i="70"/>
  <c r="AY73" i="70"/>
  <c r="AR74" i="70"/>
  <c r="AS74" i="70"/>
  <c r="AT74" i="70"/>
  <c r="AY74" i="70"/>
  <c r="AR75" i="70"/>
  <c r="AS75" i="70"/>
  <c r="AT75" i="70"/>
  <c r="AY75" i="70"/>
  <c r="AR76" i="70"/>
  <c r="AS76" i="70"/>
  <c r="AT76" i="70"/>
  <c r="AY76" i="70"/>
  <c r="AR77" i="70"/>
  <c r="AS77" i="70"/>
  <c r="AT77" i="70"/>
  <c r="AY77" i="70"/>
  <c r="AR78" i="70"/>
  <c r="AS78" i="70"/>
  <c r="AT78" i="70"/>
  <c r="AY78" i="70"/>
  <c r="AR79" i="70"/>
  <c r="AS79" i="70"/>
  <c r="AT79" i="70"/>
  <c r="AY79" i="70"/>
  <c r="AR80" i="70"/>
  <c r="AS80" i="70"/>
  <c r="AT80" i="70"/>
  <c r="AY80" i="70"/>
  <c r="AR81" i="70"/>
  <c r="AS81" i="70"/>
  <c r="AT81" i="70"/>
  <c r="AY81" i="70"/>
  <c r="AR82" i="70"/>
  <c r="AS82" i="70"/>
  <c r="AT82" i="70"/>
  <c r="AY82" i="70"/>
  <c r="AR83" i="70"/>
  <c r="AS83" i="70"/>
  <c r="AT83" i="70"/>
  <c r="AY83" i="70"/>
  <c r="AR84" i="70"/>
  <c r="AS84" i="70"/>
  <c r="AT84" i="70"/>
  <c r="AY84" i="70"/>
  <c r="AR85" i="70"/>
  <c r="AS85" i="70"/>
  <c r="AT85" i="70"/>
  <c r="AY85" i="70"/>
  <c r="AR86" i="70"/>
  <c r="AS86" i="70"/>
  <c r="AT86" i="70"/>
  <c r="AY86" i="70"/>
  <c r="AR87" i="70"/>
  <c r="AS87" i="70"/>
  <c r="AT87" i="70"/>
  <c r="AY87" i="70"/>
  <c r="AR88" i="70"/>
  <c r="AS88" i="70"/>
  <c r="AT88" i="70"/>
  <c r="AY88" i="70"/>
  <c r="AR89" i="70"/>
  <c r="AS89" i="70"/>
  <c r="AT89" i="70"/>
  <c r="AY89" i="70"/>
  <c r="AR90" i="70"/>
  <c r="AS90" i="70"/>
  <c r="AT90" i="70"/>
  <c r="AY90" i="70"/>
  <c r="AR91" i="70"/>
  <c r="AS91" i="70"/>
  <c r="AT91" i="70"/>
  <c r="AY91" i="70"/>
  <c r="AR92" i="70"/>
  <c r="AS92" i="70"/>
  <c r="AT92" i="70"/>
  <c r="AY92" i="70"/>
  <c r="AR93" i="70"/>
  <c r="AS93" i="70"/>
  <c r="AT93" i="70"/>
  <c r="AY93" i="70"/>
  <c r="AR94" i="70"/>
  <c r="AS94" i="70"/>
  <c r="AT94" i="70"/>
  <c r="AY94" i="70"/>
  <c r="AR95" i="70"/>
  <c r="AS95" i="70"/>
  <c r="AT95" i="70"/>
  <c r="AY95" i="70"/>
  <c r="AR96" i="70"/>
  <c r="AS96" i="70"/>
  <c r="AT96" i="70"/>
  <c r="AY96" i="70"/>
  <c r="AR97" i="70"/>
  <c r="AS97" i="70"/>
  <c r="AT97" i="70"/>
  <c r="AY97" i="70"/>
  <c r="AR98" i="70"/>
  <c r="AS98" i="70"/>
  <c r="AT98" i="70"/>
  <c r="AY98" i="70"/>
  <c r="AR99" i="70"/>
  <c r="AS99" i="70"/>
  <c r="AT99" i="70"/>
  <c r="AY99" i="70"/>
  <c r="AR100" i="70"/>
  <c r="AS100" i="70"/>
  <c r="AT100" i="70"/>
  <c r="AY100" i="70"/>
  <c r="AR101" i="70"/>
  <c r="AS101" i="70"/>
  <c r="AT101" i="70"/>
  <c r="AY101" i="70"/>
  <c r="AR102" i="70"/>
  <c r="AS102" i="70"/>
  <c r="AT102" i="70"/>
  <c r="AY102" i="70"/>
  <c r="AR103" i="70"/>
  <c r="AS103" i="70"/>
  <c r="AT103" i="70"/>
  <c r="AY103" i="70"/>
  <c r="AR104" i="70"/>
  <c r="AS104" i="70"/>
  <c r="AT104" i="70"/>
  <c r="AY104" i="70"/>
  <c r="AR105" i="70"/>
  <c r="AS105" i="70"/>
  <c r="AT105" i="70"/>
  <c r="AY105" i="70"/>
  <c r="AR106" i="70"/>
  <c r="AS106" i="70"/>
  <c r="AT106" i="70"/>
  <c r="AY106" i="70"/>
  <c r="AR107" i="70"/>
  <c r="AS107" i="70"/>
  <c r="AT107" i="70"/>
  <c r="AY107" i="70"/>
  <c r="AR108" i="70"/>
  <c r="AS108" i="70"/>
  <c r="AT108" i="70"/>
  <c r="AY108" i="70"/>
  <c r="AR109" i="70"/>
  <c r="AS109" i="70"/>
  <c r="AT109" i="70"/>
  <c r="AY109" i="70"/>
  <c r="AR110" i="70"/>
  <c r="AS110" i="70"/>
  <c r="AT110" i="70"/>
  <c r="AY110" i="70"/>
  <c r="AR111" i="70"/>
  <c r="AS111" i="70"/>
  <c r="AT111" i="70"/>
  <c r="AY111" i="70"/>
  <c r="AR112" i="70"/>
  <c r="AS112" i="70"/>
  <c r="AT112" i="70"/>
  <c r="AY112" i="70"/>
  <c r="AS13" i="70"/>
  <c r="AT13" i="70"/>
  <c r="AU13" i="70"/>
  <c r="AV13" i="70"/>
  <c r="AW13" i="70"/>
  <c r="AR13" i="70"/>
  <c r="AN14" i="70"/>
  <c r="AO14" i="70"/>
  <c r="AP14" i="70"/>
  <c r="AN15" i="70"/>
  <c r="AO15" i="70"/>
  <c r="AP15" i="70"/>
  <c r="AN16" i="70"/>
  <c r="AO16" i="70"/>
  <c r="AP16" i="70"/>
  <c r="AN17" i="70"/>
  <c r="AO17" i="70"/>
  <c r="AP17" i="70"/>
  <c r="AN18" i="70"/>
  <c r="AO18" i="70"/>
  <c r="AP18" i="70"/>
  <c r="AN19" i="70"/>
  <c r="AO19" i="70"/>
  <c r="AP19" i="70"/>
  <c r="AN20" i="70"/>
  <c r="AO20" i="70"/>
  <c r="AP20" i="70"/>
  <c r="AN21" i="70"/>
  <c r="AO21" i="70"/>
  <c r="AP21" i="70"/>
  <c r="AN22" i="70"/>
  <c r="AO22" i="70"/>
  <c r="AP22" i="70"/>
  <c r="AN23" i="70"/>
  <c r="AO23" i="70"/>
  <c r="AP23" i="70"/>
  <c r="AN24" i="70"/>
  <c r="AO24" i="70"/>
  <c r="AP24" i="70"/>
  <c r="AN25" i="70"/>
  <c r="AO25" i="70"/>
  <c r="AP25" i="70"/>
  <c r="AN26" i="70"/>
  <c r="AO26" i="70"/>
  <c r="AP26" i="70"/>
  <c r="AN27" i="70"/>
  <c r="AO27" i="70"/>
  <c r="AP27" i="70"/>
  <c r="AN28" i="70"/>
  <c r="AO28" i="70"/>
  <c r="AP28" i="70"/>
  <c r="AN29" i="70"/>
  <c r="AO29" i="70"/>
  <c r="AP29" i="70"/>
  <c r="AN30" i="70"/>
  <c r="AO30" i="70"/>
  <c r="AP30" i="70"/>
  <c r="AN31" i="70"/>
  <c r="AO31" i="70"/>
  <c r="AP31" i="70"/>
  <c r="AN32" i="70"/>
  <c r="AO32" i="70"/>
  <c r="AP32" i="70"/>
  <c r="AN33" i="70"/>
  <c r="AO33" i="70"/>
  <c r="AP33" i="70"/>
  <c r="AN34" i="70"/>
  <c r="AO34" i="70"/>
  <c r="AP34" i="70"/>
  <c r="AN35" i="70"/>
  <c r="AO35" i="70"/>
  <c r="AP35" i="70"/>
  <c r="AN36" i="70"/>
  <c r="AO36" i="70"/>
  <c r="AP36" i="70"/>
  <c r="AN37" i="70"/>
  <c r="AO37" i="70"/>
  <c r="AP37" i="70"/>
  <c r="AN38" i="70"/>
  <c r="AO38" i="70"/>
  <c r="AP38" i="70"/>
  <c r="AN39" i="70"/>
  <c r="AO39" i="70"/>
  <c r="AP39" i="70"/>
  <c r="AN40" i="70"/>
  <c r="AO40" i="70"/>
  <c r="AP40" i="70"/>
  <c r="AN41" i="70"/>
  <c r="AO41" i="70"/>
  <c r="AP41" i="70"/>
  <c r="AN42" i="70"/>
  <c r="AO42" i="70"/>
  <c r="AP42" i="70"/>
  <c r="AN43" i="70"/>
  <c r="AO43" i="70"/>
  <c r="AP43" i="70"/>
  <c r="AN44" i="70"/>
  <c r="AO44" i="70"/>
  <c r="AP44" i="70"/>
  <c r="AN45" i="70"/>
  <c r="AO45" i="70"/>
  <c r="AP45" i="70"/>
  <c r="AN46" i="70"/>
  <c r="AO46" i="70"/>
  <c r="AP46" i="70"/>
  <c r="AN47" i="70"/>
  <c r="AO47" i="70"/>
  <c r="AP47" i="70"/>
  <c r="AN48" i="70"/>
  <c r="AO48" i="70"/>
  <c r="AP48" i="70"/>
  <c r="AN49" i="70"/>
  <c r="AO49" i="70"/>
  <c r="AP49" i="70"/>
  <c r="AN50" i="70"/>
  <c r="AO50" i="70"/>
  <c r="AP50" i="70"/>
  <c r="AN51" i="70"/>
  <c r="AO51" i="70"/>
  <c r="AP51" i="70"/>
  <c r="AN52" i="70"/>
  <c r="AO52" i="70"/>
  <c r="AP52" i="70"/>
  <c r="AN53" i="70"/>
  <c r="AO53" i="70"/>
  <c r="AP53" i="70"/>
  <c r="AN54" i="70"/>
  <c r="AO54" i="70"/>
  <c r="AP54" i="70"/>
  <c r="AN55" i="70"/>
  <c r="AO55" i="70"/>
  <c r="AP55" i="70"/>
  <c r="AN56" i="70"/>
  <c r="AO56" i="70"/>
  <c r="AP56" i="70"/>
  <c r="AN57" i="70"/>
  <c r="AO57" i="70"/>
  <c r="AP57" i="70"/>
  <c r="AN58" i="70"/>
  <c r="AO58" i="70"/>
  <c r="AP58" i="70"/>
  <c r="AN59" i="70"/>
  <c r="AO59" i="70"/>
  <c r="AP59" i="70"/>
  <c r="AN60" i="70"/>
  <c r="AO60" i="70"/>
  <c r="AP60" i="70"/>
  <c r="AN61" i="70"/>
  <c r="AO61" i="70"/>
  <c r="AP61" i="70"/>
  <c r="AN62" i="70"/>
  <c r="AO62" i="70"/>
  <c r="AP62" i="70"/>
  <c r="AN63" i="70"/>
  <c r="AO63" i="70"/>
  <c r="AP63" i="70"/>
  <c r="AN64" i="70"/>
  <c r="AO64" i="70"/>
  <c r="AP64" i="70"/>
  <c r="AN65" i="70"/>
  <c r="AO65" i="70"/>
  <c r="AP65" i="70"/>
  <c r="AN66" i="70"/>
  <c r="AO66" i="70"/>
  <c r="AP66" i="70"/>
  <c r="AN67" i="70"/>
  <c r="AO67" i="70"/>
  <c r="AP67" i="70"/>
  <c r="AN68" i="70"/>
  <c r="AO68" i="70"/>
  <c r="AP68" i="70"/>
  <c r="AN69" i="70"/>
  <c r="AO69" i="70"/>
  <c r="AP69" i="70"/>
  <c r="AN70" i="70"/>
  <c r="AO70" i="70"/>
  <c r="AP70" i="70"/>
  <c r="AN71" i="70"/>
  <c r="AO71" i="70"/>
  <c r="AP71" i="70"/>
  <c r="AN72" i="70"/>
  <c r="AO72" i="70"/>
  <c r="AP72" i="70"/>
  <c r="AN73" i="70"/>
  <c r="AO73" i="70"/>
  <c r="AP73" i="70"/>
  <c r="AN74" i="70"/>
  <c r="AO74" i="70"/>
  <c r="AP74" i="70"/>
  <c r="AN75" i="70"/>
  <c r="AO75" i="70"/>
  <c r="AP75" i="70"/>
  <c r="AN76" i="70"/>
  <c r="AO76" i="70"/>
  <c r="AP76" i="70"/>
  <c r="AN77" i="70"/>
  <c r="AO77" i="70"/>
  <c r="AP77" i="70"/>
  <c r="AN78" i="70"/>
  <c r="AO78" i="70"/>
  <c r="AP78" i="70"/>
  <c r="AN79" i="70"/>
  <c r="AO79" i="70"/>
  <c r="AP79" i="70"/>
  <c r="AN80" i="70"/>
  <c r="AO80" i="70"/>
  <c r="AP80" i="70"/>
  <c r="AN81" i="70"/>
  <c r="AO81" i="70"/>
  <c r="AP81" i="70"/>
  <c r="AN82" i="70"/>
  <c r="AO82" i="70"/>
  <c r="AP82" i="70"/>
  <c r="AN83" i="70"/>
  <c r="AO83" i="70"/>
  <c r="AP83" i="70"/>
  <c r="AN84" i="70"/>
  <c r="AO84" i="70"/>
  <c r="AP84" i="70"/>
  <c r="AN85" i="70"/>
  <c r="AO85" i="70"/>
  <c r="AP85" i="70"/>
  <c r="AN86" i="70"/>
  <c r="AO86" i="70"/>
  <c r="AP86" i="70"/>
  <c r="AN87" i="70"/>
  <c r="AO87" i="70"/>
  <c r="AP87" i="70"/>
  <c r="AN88" i="70"/>
  <c r="AO88" i="70"/>
  <c r="AP88" i="70"/>
  <c r="AN89" i="70"/>
  <c r="AO89" i="70"/>
  <c r="AP89" i="70"/>
  <c r="AN90" i="70"/>
  <c r="AO90" i="70"/>
  <c r="AP90" i="70"/>
  <c r="AN91" i="70"/>
  <c r="AO91" i="70"/>
  <c r="AP91" i="70"/>
  <c r="AN92" i="70"/>
  <c r="AO92" i="70"/>
  <c r="AP92" i="70"/>
  <c r="AN93" i="70"/>
  <c r="AO93" i="70"/>
  <c r="AP93" i="70"/>
  <c r="AN94" i="70"/>
  <c r="AO94" i="70"/>
  <c r="AP94" i="70"/>
  <c r="AN95" i="70"/>
  <c r="AO95" i="70"/>
  <c r="AP95" i="70"/>
  <c r="AN96" i="70"/>
  <c r="AO96" i="70"/>
  <c r="AP96" i="70"/>
  <c r="AN97" i="70"/>
  <c r="AO97" i="70"/>
  <c r="AP97" i="70"/>
  <c r="AN98" i="70"/>
  <c r="AO98" i="70"/>
  <c r="AP98" i="70"/>
  <c r="AN99" i="70"/>
  <c r="AO99" i="70"/>
  <c r="AP99" i="70"/>
  <c r="AN100" i="70"/>
  <c r="AO100" i="70"/>
  <c r="AP100" i="70"/>
  <c r="AN101" i="70"/>
  <c r="AO101" i="70"/>
  <c r="AP101" i="70"/>
  <c r="AN102" i="70"/>
  <c r="AO102" i="70"/>
  <c r="AP102" i="70"/>
  <c r="AN103" i="70"/>
  <c r="AO103" i="70"/>
  <c r="AP103" i="70"/>
  <c r="AN104" i="70"/>
  <c r="AO104" i="70"/>
  <c r="AP104" i="70"/>
  <c r="AN105" i="70"/>
  <c r="AO105" i="70"/>
  <c r="AP105" i="70"/>
  <c r="AN106" i="70"/>
  <c r="AO106" i="70"/>
  <c r="AP106" i="70"/>
  <c r="AN107" i="70"/>
  <c r="AO107" i="70"/>
  <c r="AP107" i="70"/>
  <c r="AN108" i="70"/>
  <c r="AO108" i="70"/>
  <c r="AP108" i="70"/>
  <c r="AN109" i="70"/>
  <c r="AO109" i="70"/>
  <c r="AP109" i="70"/>
  <c r="AN110" i="70"/>
  <c r="AO110" i="70"/>
  <c r="AP110" i="70"/>
  <c r="AN111" i="70"/>
  <c r="AO111" i="70"/>
  <c r="AP111" i="70"/>
  <c r="AN112" i="70"/>
  <c r="AO112" i="70"/>
  <c r="AP112" i="70"/>
  <c r="AO13" i="70"/>
  <c r="AP13" i="70"/>
  <c r="AN13" i="70"/>
  <c r="AJ14" i="70"/>
  <c r="AJ15" i="70"/>
  <c r="AJ16" i="70"/>
  <c r="AJ17" i="70"/>
  <c r="AJ18" i="70"/>
  <c r="AJ19" i="70"/>
  <c r="AJ20" i="70"/>
  <c r="AJ21" i="70"/>
  <c r="AJ22" i="70"/>
  <c r="AJ23" i="70"/>
  <c r="AJ24" i="70"/>
  <c r="AJ25" i="70"/>
  <c r="AJ26" i="70"/>
  <c r="AJ27" i="70"/>
  <c r="AJ28" i="70"/>
  <c r="AJ29" i="70"/>
  <c r="AJ30" i="70"/>
  <c r="AJ31" i="70"/>
  <c r="AJ32" i="70"/>
  <c r="AJ33" i="70"/>
  <c r="AJ34" i="70"/>
  <c r="AJ35" i="70"/>
  <c r="AJ36" i="70"/>
  <c r="AJ37" i="70"/>
  <c r="AJ38" i="70"/>
  <c r="AJ39" i="70"/>
  <c r="AJ40" i="70"/>
  <c r="AJ41" i="70"/>
  <c r="AJ42" i="70"/>
  <c r="AJ43" i="70"/>
  <c r="AJ44" i="70"/>
  <c r="AJ45" i="70"/>
  <c r="AJ46" i="70"/>
  <c r="AJ47" i="70"/>
  <c r="AJ48" i="70"/>
  <c r="AJ49" i="70"/>
  <c r="AJ50" i="70"/>
  <c r="AJ51" i="70"/>
  <c r="AJ52" i="70"/>
  <c r="AJ53" i="70"/>
  <c r="AJ54" i="70"/>
  <c r="AJ55" i="70"/>
  <c r="AJ56" i="70"/>
  <c r="AJ57" i="70"/>
  <c r="AJ58" i="70"/>
  <c r="AJ59" i="70"/>
  <c r="AJ60" i="70"/>
  <c r="AJ61" i="70"/>
  <c r="AJ62" i="70"/>
  <c r="AJ63" i="70"/>
  <c r="AJ64" i="70"/>
  <c r="AJ65" i="70"/>
  <c r="AJ66" i="70"/>
  <c r="AJ67" i="70"/>
  <c r="AJ68" i="70"/>
  <c r="AJ69" i="70"/>
  <c r="AJ70" i="70"/>
  <c r="AJ71" i="70"/>
  <c r="AJ72" i="70"/>
  <c r="AJ73" i="70"/>
  <c r="AJ74" i="70"/>
  <c r="AJ75" i="70"/>
  <c r="AJ76" i="70"/>
  <c r="AJ77" i="70"/>
  <c r="AJ78" i="70"/>
  <c r="AJ79" i="70"/>
  <c r="AJ80" i="70"/>
  <c r="AJ81" i="70"/>
  <c r="AJ82" i="70"/>
  <c r="AJ83" i="70"/>
  <c r="AJ84" i="70"/>
  <c r="AJ85" i="70"/>
  <c r="AJ86" i="70"/>
  <c r="AJ87" i="70"/>
  <c r="AJ88" i="70"/>
  <c r="AJ89" i="70"/>
  <c r="AJ90" i="70"/>
  <c r="AJ91" i="70"/>
  <c r="AJ92" i="70"/>
  <c r="AJ93" i="70"/>
  <c r="AJ94" i="70"/>
  <c r="AJ95" i="70"/>
  <c r="AJ96" i="70"/>
  <c r="AJ97" i="70"/>
  <c r="AJ98" i="70"/>
  <c r="AJ99" i="70"/>
  <c r="AJ100" i="70"/>
  <c r="AJ101" i="70"/>
  <c r="AJ102" i="70"/>
  <c r="AJ103" i="70"/>
  <c r="AJ104" i="70"/>
  <c r="AJ105" i="70"/>
  <c r="AJ106" i="70"/>
  <c r="AJ107" i="70"/>
  <c r="AJ108" i="70"/>
  <c r="AJ109" i="70"/>
  <c r="AJ110" i="70"/>
  <c r="AJ111" i="70"/>
  <c r="AJ112" i="70"/>
  <c r="AJ13" i="70"/>
  <c r="AI14" i="70"/>
  <c r="AI15" i="70"/>
  <c r="AI16" i="70"/>
  <c r="AI17" i="70"/>
  <c r="AI18" i="70"/>
  <c r="AI19" i="70"/>
  <c r="AI20" i="70"/>
  <c r="AI21" i="70"/>
  <c r="AI22" i="70"/>
  <c r="AI23" i="70"/>
  <c r="AI24" i="70"/>
  <c r="AI25" i="70"/>
  <c r="AI26" i="70"/>
  <c r="AI27" i="70"/>
  <c r="AI28" i="70"/>
  <c r="AI29" i="70"/>
  <c r="AI30" i="70"/>
  <c r="AI31" i="70"/>
  <c r="AI32" i="70"/>
  <c r="AI33" i="70"/>
  <c r="AI34" i="70"/>
  <c r="AI35" i="70"/>
  <c r="AI36" i="70"/>
  <c r="AI37" i="70"/>
  <c r="AI38" i="70"/>
  <c r="AI39" i="70"/>
  <c r="AI40" i="70"/>
  <c r="AI41" i="70"/>
  <c r="AI42" i="70"/>
  <c r="AI43" i="70"/>
  <c r="AI44" i="70"/>
  <c r="AI45" i="70"/>
  <c r="AI46" i="70"/>
  <c r="AI47" i="70"/>
  <c r="AI48" i="70"/>
  <c r="AI49" i="70"/>
  <c r="AI50" i="70"/>
  <c r="AI51" i="70"/>
  <c r="AI52" i="70"/>
  <c r="AI53" i="70"/>
  <c r="AI54" i="70"/>
  <c r="AI55" i="70"/>
  <c r="AI56" i="70"/>
  <c r="AI57" i="70"/>
  <c r="AI58" i="70"/>
  <c r="AI59" i="70"/>
  <c r="AI60" i="70"/>
  <c r="AI61" i="70"/>
  <c r="AI62" i="70"/>
  <c r="AI63" i="70"/>
  <c r="AI64" i="70"/>
  <c r="AI65" i="70"/>
  <c r="AI66" i="70"/>
  <c r="AI67" i="70"/>
  <c r="AI68" i="70"/>
  <c r="AI69" i="70"/>
  <c r="AI70" i="70"/>
  <c r="AI71" i="70"/>
  <c r="AI72" i="70"/>
  <c r="AI73" i="70"/>
  <c r="AI74" i="70"/>
  <c r="AI75" i="70"/>
  <c r="AI76" i="70"/>
  <c r="AI77" i="70"/>
  <c r="AI78" i="70"/>
  <c r="AI79" i="70"/>
  <c r="AI80" i="70"/>
  <c r="AI81" i="70"/>
  <c r="AI82" i="70"/>
  <c r="AI83" i="70"/>
  <c r="AI84" i="70"/>
  <c r="AI85" i="70"/>
  <c r="AI86" i="70"/>
  <c r="AI87" i="70"/>
  <c r="AI88" i="70"/>
  <c r="AI89" i="70"/>
  <c r="AI90" i="70"/>
  <c r="AI91" i="70"/>
  <c r="AI92" i="70"/>
  <c r="AI93" i="70"/>
  <c r="AI94" i="70"/>
  <c r="AI95" i="70"/>
  <c r="AI96" i="70"/>
  <c r="AI97" i="70"/>
  <c r="AI98" i="70"/>
  <c r="AI99" i="70"/>
  <c r="AI100" i="70"/>
  <c r="AI101" i="70"/>
  <c r="AI102" i="70"/>
  <c r="AI103" i="70"/>
  <c r="AI104" i="70"/>
  <c r="AI105" i="70"/>
  <c r="AI106" i="70"/>
  <c r="AI107" i="70"/>
  <c r="AI108" i="70"/>
  <c r="AI109" i="70"/>
  <c r="AI110" i="70"/>
  <c r="AI111" i="70"/>
  <c r="AI112" i="70"/>
  <c r="AI13" i="70"/>
  <c r="AH14" i="70"/>
  <c r="AH15" i="70"/>
  <c r="AH16" i="70"/>
  <c r="AH17" i="70"/>
  <c r="AH18" i="70"/>
  <c r="AH19" i="70"/>
  <c r="AH20" i="70"/>
  <c r="AH21" i="70"/>
  <c r="AH22" i="70"/>
  <c r="AH23" i="70"/>
  <c r="AH24" i="70"/>
  <c r="AH25" i="70"/>
  <c r="AH26" i="70"/>
  <c r="AH27" i="70"/>
  <c r="AH28" i="70"/>
  <c r="AH29" i="70"/>
  <c r="AH30" i="70"/>
  <c r="AH31" i="70"/>
  <c r="AH32" i="70"/>
  <c r="AH33" i="70"/>
  <c r="AH34" i="70"/>
  <c r="AH35" i="70"/>
  <c r="AH36" i="70"/>
  <c r="AH37" i="70"/>
  <c r="AH38" i="70"/>
  <c r="AH39" i="70"/>
  <c r="AH40" i="70"/>
  <c r="AH41" i="70"/>
  <c r="AH42" i="70"/>
  <c r="AH43" i="70"/>
  <c r="AH44" i="70"/>
  <c r="AH45" i="70"/>
  <c r="AH46" i="70"/>
  <c r="AH47" i="70"/>
  <c r="AH48" i="70"/>
  <c r="AH49" i="70"/>
  <c r="AH50" i="70"/>
  <c r="AH51" i="70"/>
  <c r="AH52" i="70"/>
  <c r="AH53" i="70"/>
  <c r="AH54" i="70"/>
  <c r="AH55" i="70"/>
  <c r="AH56" i="70"/>
  <c r="AH57" i="70"/>
  <c r="AH58" i="70"/>
  <c r="AH59" i="70"/>
  <c r="AH60" i="70"/>
  <c r="AH61" i="70"/>
  <c r="AH62" i="70"/>
  <c r="AH63" i="70"/>
  <c r="AH64" i="70"/>
  <c r="AH65" i="70"/>
  <c r="AH66" i="70"/>
  <c r="AH67" i="70"/>
  <c r="AH68" i="70"/>
  <c r="AH69" i="70"/>
  <c r="AH70" i="70"/>
  <c r="AH71" i="70"/>
  <c r="AH72" i="70"/>
  <c r="AH73" i="70"/>
  <c r="AH74" i="70"/>
  <c r="AH75" i="70"/>
  <c r="AH76" i="70"/>
  <c r="AH77" i="70"/>
  <c r="AH78" i="70"/>
  <c r="AH79" i="70"/>
  <c r="AH80" i="70"/>
  <c r="AH81" i="70"/>
  <c r="AH82" i="70"/>
  <c r="AH83" i="70"/>
  <c r="AH84" i="70"/>
  <c r="AH85" i="70"/>
  <c r="AH86" i="70"/>
  <c r="AH87" i="70"/>
  <c r="AH88" i="70"/>
  <c r="AH89" i="70"/>
  <c r="AH90" i="70"/>
  <c r="AH91" i="70"/>
  <c r="AH92" i="70"/>
  <c r="AH93" i="70"/>
  <c r="AH94" i="70"/>
  <c r="AH95" i="70"/>
  <c r="AH96" i="70"/>
  <c r="AH97" i="70"/>
  <c r="AH98" i="70"/>
  <c r="AH99" i="70"/>
  <c r="AH100" i="70"/>
  <c r="AH101" i="70"/>
  <c r="AH102" i="70"/>
  <c r="AH103" i="70"/>
  <c r="AH104" i="70"/>
  <c r="AH105" i="70"/>
  <c r="AH106" i="70"/>
  <c r="AH107" i="70"/>
  <c r="AH108" i="70"/>
  <c r="AH109" i="70"/>
  <c r="AH110" i="70"/>
  <c r="AH111" i="70"/>
  <c r="AH112" i="70"/>
  <c r="AH13" i="70"/>
  <c r="AG14" i="70"/>
  <c r="AG15" i="70"/>
  <c r="AG16" i="70"/>
  <c r="AG17" i="70"/>
  <c r="AG18" i="70"/>
  <c r="AG19" i="70"/>
  <c r="AG20" i="70"/>
  <c r="AG21" i="70"/>
  <c r="AG22" i="70"/>
  <c r="AG23" i="70"/>
  <c r="AG24" i="70"/>
  <c r="AG25" i="70"/>
  <c r="AG26" i="70"/>
  <c r="AG27" i="70"/>
  <c r="AG28" i="70"/>
  <c r="AG29" i="70"/>
  <c r="AG30" i="70"/>
  <c r="AG31" i="70"/>
  <c r="AG32" i="70"/>
  <c r="AG33" i="70"/>
  <c r="AG34" i="70"/>
  <c r="AG35" i="70"/>
  <c r="AG36" i="70"/>
  <c r="AG37" i="70"/>
  <c r="AG38" i="70"/>
  <c r="AG39" i="70"/>
  <c r="AG40" i="70"/>
  <c r="AG41" i="70"/>
  <c r="AG42" i="70"/>
  <c r="AG43" i="70"/>
  <c r="AG44" i="70"/>
  <c r="AG45" i="70"/>
  <c r="AG46" i="70"/>
  <c r="AG47" i="70"/>
  <c r="AG48" i="70"/>
  <c r="AG49" i="70"/>
  <c r="AG50" i="70"/>
  <c r="AG51" i="70"/>
  <c r="AG52" i="70"/>
  <c r="AG53" i="70"/>
  <c r="AG54" i="70"/>
  <c r="AG55" i="70"/>
  <c r="AG56" i="70"/>
  <c r="AG57" i="70"/>
  <c r="AG58" i="70"/>
  <c r="AG59" i="70"/>
  <c r="AG60" i="70"/>
  <c r="AG61" i="70"/>
  <c r="AG62" i="70"/>
  <c r="AG63" i="70"/>
  <c r="AG64" i="70"/>
  <c r="AG65" i="70"/>
  <c r="AG66" i="70"/>
  <c r="AG67" i="70"/>
  <c r="AG68" i="70"/>
  <c r="AG69" i="70"/>
  <c r="AG70" i="70"/>
  <c r="AG71" i="70"/>
  <c r="AG72" i="70"/>
  <c r="AG73" i="70"/>
  <c r="AG74" i="70"/>
  <c r="AG75" i="70"/>
  <c r="AG76" i="70"/>
  <c r="AG77" i="70"/>
  <c r="AG78" i="70"/>
  <c r="AG79" i="70"/>
  <c r="AG80" i="70"/>
  <c r="AG81" i="70"/>
  <c r="AG82" i="70"/>
  <c r="AG83" i="70"/>
  <c r="AG84" i="70"/>
  <c r="AG85" i="70"/>
  <c r="AG86" i="70"/>
  <c r="AG87" i="70"/>
  <c r="AG88" i="70"/>
  <c r="AG89" i="70"/>
  <c r="AG90" i="70"/>
  <c r="AG91" i="70"/>
  <c r="AG92" i="70"/>
  <c r="AG93" i="70"/>
  <c r="AG94" i="70"/>
  <c r="AG95" i="70"/>
  <c r="AG96" i="70"/>
  <c r="AG97" i="70"/>
  <c r="AG98" i="70"/>
  <c r="AG99" i="70"/>
  <c r="AG100" i="70"/>
  <c r="AG101" i="70"/>
  <c r="AG102" i="70"/>
  <c r="AG103" i="70"/>
  <c r="AG104" i="70"/>
  <c r="AG105" i="70"/>
  <c r="AG106" i="70"/>
  <c r="AG107" i="70"/>
  <c r="AG108" i="70"/>
  <c r="AG109" i="70"/>
  <c r="AG110" i="70"/>
  <c r="AG111" i="70"/>
  <c r="AG112" i="70"/>
  <c r="AG13" i="70"/>
  <c r="AF14" i="70"/>
  <c r="AF15" i="70"/>
  <c r="AF16" i="70"/>
  <c r="AF17" i="70"/>
  <c r="AF18" i="70"/>
  <c r="AF19" i="70"/>
  <c r="AF20" i="70"/>
  <c r="AF21" i="70"/>
  <c r="AF22" i="70"/>
  <c r="AF23" i="70"/>
  <c r="AF24" i="70"/>
  <c r="AF25" i="70"/>
  <c r="AF26" i="70"/>
  <c r="AF27" i="70"/>
  <c r="AF28" i="70"/>
  <c r="AF29" i="70"/>
  <c r="AF30" i="70"/>
  <c r="AF31" i="70"/>
  <c r="AF32" i="70"/>
  <c r="AF33" i="70"/>
  <c r="AF34" i="70"/>
  <c r="AF35" i="70"/>
  <c r="AF36" i="70"/>
  <c r="AF37" i="70"/>
  <c r="AF38" i="70"/>
  <c r="AF39" i="70"/>
  <c r="AF40" i="70"/>
  <c r="AF41" i="70"/>
  <c r="AF42" i="70"/>
  <c r="AF43" i="70"/>
  <c r="AF44" i="70"/>
  <c r="AF45" i="70"/>
  <c r="AF46" i="70"/>
  <c r="AF47" i="70"/>
  <c r="AF48" i="70"/>
  <c r="AF49" i="70"/>
  <c r="AF50" i="70"/>
  <c r="AF51" i="70"/>
  <c r="AF52" i="70"/>
  <c r="AF53" i="70"/>
  <c r="AF54" i="70"/>
  <c r="AF55" i="70"/>
  <c r="AF56" i="70"/>
  <c r="AF57" i="70"/>
  <c r="AF58" i="70"/>
  <c r="AF59" i="70"/>
  <c r="AF60" i="70"/>
  <c r="AF61" i="70"/>
  <c r="AF62" i="70"/>
  <c r="AF63" i="70"/>
  <c r="AF64" i="70"/>
  <c r="AF65" i="70"/>
  <c r="AF66" i="70"/>
  <c r="AF67" i="70"/>
  <c r="AF68" i="70"/>
  <c r="AF69" i="70"/>
  <c r="AF70" i="70"/>
  <c r="AF71" i="70"/>
  <c r="AF72" i="70"/>
  <c r="AF73" i="70"/>
  <c r="AF74" i="70"/>
  <c r="AF75" i="70"/>
  <c r="AF76" i="70"/>
  <c r="AF77" i="70"/>
  <c r="AF78" i="70"/>
  <c r="AF79" i="70"/>
  <c r="AF80" i="70"/>
  <c r="AF81" i="70"/>
  <c r="AF82" i="70"/>
  <c r="AF83" i="70"/>
  <c r="AF84" i="70"/>
  <c r="AF85" i="70"/>
  <c r="AF86" i="70"/>
  <c r="AF87" i="70"/>
  <c r="AF88" i="70"/>
  <c r="AF89" i="70"/>
  <c r="AF90" i="70"/>
  <c r="AF91" i="70"/>
  <c r="AF92" i="70"/>
  <c r="AF93" i="70"/>
  <c r="AF94" i="70"/>
  <c r="AF95" i="70"/>
  <c r="AF96" i="70"/>
  <c r="AF97" i="70"/>
  <c r="AF98" i="70"/>
  <c r="AF99" i="70"/>
  <c r="AF100" i="70"/>
  <c r="AF101" i="70"/>
  <c r="AF102" i="70"/>
  <c r="AF103" i="70"/>
  <c r="AF104" i="70"/>
  <c r="AF105" i="70"/>
  <c r="AF106" i="70"/>
  <c r="AF107" i="70"/>
  <c r="AF108" i="70"/>
  <c r="AF109" i="70"/>
  <c r="AF110" i="70"/>
  <c r="AF111" i="70"/>
  <c r="AF112" i="70"/>
  <c r="AF13" i="70"/>
  <c r="AE14" i="70"/>
  <c r="AE15" i="70"/>
  <c r="AE16" i="70"/>
  <c r="AE17" i="70"/>
  <c r="AE18" i="70"/>
  <c r="AE19" i="70"/>
  <c r="AE20" i="70"/>
  <c r="AE21" i="70"/>
  <c r="AE22" i="70"/>
  <c r="AE23" i="70"/>
  <c r="AE24" i="70"/>
  <c r="AE25" i="70"/>
  <c r="AE26" i="70"/>
  <c r="AE27" i="70"/>
  <c r="AE28" i="70"/>
  <c r="AE29" i="70"/>
  <c r="AE30" i="70"/>
  <c r="AE31" i="70"/>
  <c r="AE32" i="70"/>
  <c r="AE33" i="70"/>
  <c r="AE34" i="70"/>
  <c r="AE35" i="70"/>
  <c r="AE36" i="70"/>
  <c r="AE37" i="70"/>
  <c r="AE38" i="70"/>
  <c r="AE39" i="70"/>
  <c r="AE40" i="70"/>
  <c r="AE41" i="70"/>
  <c r="AE42" i="70"/>
  <c r="AE43" i="70"/>
  <c r="AE44" i="70"/>
  <c r="AE45" i="70"/>
  <c r="AE46" i="70"/>
  <c r="AE47" i="70"/>
  <c r="AE48" i="70"/>
  <c r="AE49" i="70"/>
  <c r="AE50" i="70"/>
  <c r="AE51" i="70"/>
  <c r="AE52" i="70"/>
  <c r="AE53" i="70"/>
  <c r="AE54" i="70"/>
  <c r="AE55" i="70"/>
  <c r="AE56" i="70"/>
  <c r="AE57" i="70"/>
  <c r="AE58" i="70"/>
  <c r="AE59" i="70"/>
  <c r="AE60" i="70"/>
  <c r="AE61" i="70"/>
  <c r="AE62" i="70"/>
  <c r="AE63" i="70"/>
  <c r="AE64" i="70"/>
  <c r="AE65" i="70"/>
  <c r="AE66" i="70"/>
  <c r="AE67" i="70"/>
  <c r="AE68" i="70"/>
  <c r="AE69" i="70"/>
  <c r="AE70" i="70"/>
  <c r="AE71" i="70"/>
  <c r="AE72" i="70"/>
  <c r="AE73" i="70"/>
  <c r="AE74" i="70"/>
  <c r="AE75" i="70"/>
  <c r="AE76" i="70"/>
  <c r="AE77" i="70"/>
  <c r="AE78" i="70"/>
  <c r="AE79" i="70"/>
  <c r="AE80" i="70"/>
  <c r="AE81" i="70"/>
  <c r="AE82" i="70"/>
  <c r="AE83" i="70"/>
  <c r="AE84" i="70"/>
  <c r="AE85" i="70"/>
  <c r="AE86" i="70"/>
  <c r="AE87" i="70"/>
  <c r="AE88" i="70"/>
  <c r="AE89" i="70"/>
  <c r="AE90" i="70"/>
  <c r="AE91" i="70"/>
  <c r="AE92" i="70"/>
  <c r="AE93" i="70"/>
  <c r="AE94" i="70"/>
  <c r="AE95" i="70"/>
  <c r="AE96" i="70"/>
  <c r="AE97" i="70"/>
  <c r="AE98" i="70"/>
  <c r="AE99" i="70"/>
  <c r="AE100" i="70"/>
  <c r="AE101" i="70"/>
  <c r="AE102" i="70"/>
  <c r="AE103" i="70"/>
  <c r="AE104" i="70"/>
  <c r="AE105" i="70"/>
  <c r="AE106" i="70"/>
  <c r="AE107" i="70"/>
  <c r="AE108" i="70"/>
  <c r="AE109" i="70"/>
  <c r="AE110" i="70"/>
  <c r="AE111" i="70"/>
  <c r="AE112" i="70"/>
  <c r="AE13" i="70"/>
  <c r="AZ68" i="70" l="1"/>
  <c r="AD68" i="70"/>
  <c r="AZ107" i="70"/>
  <c r="AD107" i="70"/>
  <c r="AZ99" i="70"/>
  <c r="AD99" i="70"/>
  <c r="AZ91" i="70"/>
  <c r="AD91" i="70"/>
  <c r="AZ83" i="70"/>
  <c r="AD83" i="70"/>
  <c r="AZ75" i="70"/>
  <c r="AD75" i="70"/>
  <c r="AZ67" i="70"/>
  <c r="AD67" i="70"/>
  <c r="AZ59" i="70"/>
  <c r="AD59" i="70"/>
  <c r="AZ51" i="70"/>
  <c r="AD51" i="70"/>
  <c r="AZ43" i="70"/>
  <c r="AD43" i="70"/>
  <c r="AZ35" i="70"/>
  <c r="AD35" i="70"/>
  <c r="AZ27" i="70"/>
  <c r="AD27" i="70"/>
  <c r="AZ19" i="70"/>
  <c r="AD19" i="70"/>
  <c r="AZ100" i="70"/>
  <c r="AD100" i="70"/>
  <c r="AZ44" i="70"/>
  <c r="AD44" i="70"/>
  <c r="AZ106" i="70"/>
  <c r="AD106" i="70"/>
  <c r="AZ98" i="70"/>
  <c r="AD98" i="70"/>
  <c r="AZ90" i="70"/>
  <c r="AD90" i="70"/>
  <c r="AZ82" i="70"/>
  <c r="AD82" i="70"/>
  <c r="AZ74" i="70"/>
  <c r="AD74" i="70"/>
  <c r="AZ66" i="70"/>
  <c r="AD66" i="70"/>
  <c r="AZ58" i="70"/>
  <c r="AD58" i="70"/>
  <c r="AZ50" i="70"/>
  <c r="AD50" i="70"/>
  <c r="AZ42" i="70"/>
  <c r="AD42" i="70"/>
  <c r="AZ34" i="70"/>
  <c r="AD34" i="70"/>
  <c r="AZ26" i="70"/>
  <c r="AD26" i="70"/>
  <c r="AZ18" i="70"/>
  <c r="AD18" i="70"/>
  <c r="AZ84" i="70"/>
  <c r="AD84" i="70"/>
  <c r="AZ81" i="70"/>
  <c r="AD81" i="70"/>
  <c r="AZ17" i="70"/>
  <c r="AD17" i="70"/>
  <c r="AZ112" i="70"/>
  <c r="AD112" i="70"/>
  <c r="AZ104" i="70"/>
  <c r="AD104" i="70"/>
  <c r="AZ96" i="70"/>
  <c r="AD96" i="70"/>
  <c r="AZ88" i="70"/>
  <c r="AD88" i="70"/>
  <c r="AZ80" i="70"/>
  <c r="AD80" i="70"/>
  <c r="AZ72" i="70"/>
  <c r="AD72" i="70"/>
  <c r="AZ64" i="70"/>
  <c r="AD64" i="70"/>
  <c r="AZ56" i="70"/>
  <c r="AD56" i="70"/>
  <c r="AZ48" i="70"/>
  <c r="AD48" i="70"/>
  <c r="AZ40" i="70"/>
  <c r="AD40" i="70"/>
  <c r="AZ32" i="70"/>
  <c r="AD32" i="70"/>
  <c r="AZ24" i="70"/>
  <c r="AD24" i="70"/>
  <c r="AZ16" i="70"/>
  <c r="AD16" i="70"/>
  <c r="AZ108" i="70"/>
  <c r="AD108" i="70"/>
  <c r="AZ76" i="70"/>
  <c r="AD76" i="70"/>
  <c r="AZ52" i="70"/>
  <c r="AD52" i="70"/>
  <c r="AZ20" i="70"/>
  <c r="AD20" i="70"/>
  <c r="AZ89" i="70"/>
  <c r="AD89" i="70"/>
  <c r="AZ65" i="70"/>
  <c r="AD65" i="70"/>
  <c r="AZ49" i="70"/>
  <c r="AD49" i="70"/>
  <c r="AZ25" i="70"/>
  <c r="AD25" i="70"/>
  <c r="AZ111" i="70"/>
  <c r="AD111" i="70"/>
  <c r="AZ103" i="70"/>
  <c r="AD103" i="70"/>
  <c r="AZ95" i="70"/>
  <c r="AD95" i="70"/>
  <c r="AZ87" i="70"/>
  <c r="AD87" i="70"/>
  <c r="AZ79" i="70"/>
  <c r="AD79" i="70"/>
  <c r="AZ71" i="70"/>
  <c r="AD71" i="70"/>
  <c r="AZ63" i="70"/>
  <c r="AD63" i="70"/>
  <c r="AZ55" i="70"/>
  <c r="AD55" i="70"/>
  <c r="AZ47" i="70"/>
  <c r="AD47" i="70"/>
  <c r="AZ39" i="70"/>
  <c r="AD39" i="70"/>
  <c r="AZ31" i="70"/>
  <c r="AD31" i="70"/>
  <c r="AZ23" i="70"/>
  <c r="AD23" i="70"/>
  <c r="AZ15" i="70"/>
  <c r="AD15" i="70"/>
  <c r="AZ92" i="70"/>
  <c r="AD92" i="70"/>
  <c r="AZ60" i="70"/>
  <c r="AD60" i="70"/>
  <c r="AZ28" i="70"/>
  <c r="AD28" i="70"/>
  <c r="AZ105" i="70"/>
  <c r="AD105" i="70"/>
  <c r="AZ73" i="70"/>
  <c r="AD73" i="70"/>
  <c r="AZ57" i="70"/>
  <c r="AD57" i="70"/>
  <c r="AZ33" i="70"/>
  <c r="AD33" i="70"/>
  <c r="AZ110" i="70"/>
  <c r="AD110" i="70"/>
  <c r="AZ102" i="70"/>
  <c r="AD102" i="70"/>
  <c r="AZ94" i="70"/>
  <c r="AD94" i="70"/>
  <c r="AZ86" i="70"/>
  <c r="AD86" i="70"/>
  <c r="AZ78" i="70"/>
  <c r="AD78" i="70"/>
  <c r="AZ70" i="70"/>
  <c r="AD70" i="70"/>
  <c r="AZ62" i="70"/>
  <c r="AD62" i="70"/>
  <c r="AZ54" i="70"/>
  <c r="AD54" i="70"/>
  <c r="AZ46" i="70"/>
  <c r="AD46" i="70"/>
  <c r="AZ38" i="70"/>
  <c r="AD38" i="70"/>
  <c r="AZ30" i="70"/>
  <c r="AD30" i="70"/>
  <c r="AZ22" i="70"/>
  <c r="AD22" i="70"/>
  <c r="AZ36" i="70"/>
  <c r="AD36" i="70"/>
  <c r="AZ97" i="70"/>
  <c r="AD97" i="70"/>
  <c r="AZ41" i="70"/>
  <c r="AD41" i="70"/>
  <c r="AZ109" i="70"/>
  <c r="AD109" i="70"/>
  <c r="AZ101" i="70"/>
  <c r="AD101" i="70"/>
  <c r="AZ93" i="70"/>
  <c r="AD93" i="70"/>
  <c r="AZ85" i="70"/>
  <c r="AD85" i="70"/>
  <c r="AZ77" i="70"/>
  <c r="AD77" i="70"/>
  <c r="AZ69" i="70"/>
  <c r="AD69" i="70"/>
  <c r="AZ61" i="70"/>
  <c r="AD61" i="70"/>
  <c r="AZ53" i="70"/>
  <c r="AD53" i="70"/>
  <c r="AZ45" i="70"/>
  <c r="AD45" i="70"/>
  <c r="AZ37" i="70"/>
  <c r="AD37" i="70"/>
  <c r="AZ29" i="70"/>
  <c r="AD29" i="70"/>
  <c r="AZ21" i="70"/>
  <c r="AD21" i="70"/>
  <c r="AA377" i="70"/>
  <c r="AA378" i="70"/>
  <c r="AA379" i="70"/>
  <c r="AA380" i="70"/>
  <c r="AA381" i="70"/>
  <c r="AA382" i="70"/>
  <c r="AA383" i="70"/>
  <c r="AA384" i="70"/>
  <c r="AA385" i="70"/>
  <c r="AA386" i="70"/>
  <c r="AA387" i="70"/>
  <c r="AA388" i="70"/>
  <c r="AA389" i="70"/>
  <c r="AA390" i="70"/>
  <c r="AA391" i="70"/>
  <c r="AA392" i="70"/>
  <c r="AA393" i="70"/>
  <c r="AA394" i="70"/>
  <c r="AA395" i="70"/>
  <c r="AA396" i="70"/>
  <c r="AA397" i="70"/>
  <c r="AA398" i="70"/>
  <c r="AA399" i="70"/>
  <c r="AA400" i="70"/>
  <c r="AA401" i="70"/>
  <c r="AA402" i="70"/>
  <c r="AA403" i="70"/>
  <c r="AA404" i="70"/>
  <c r="AA405" i="70"/>
  <c r="AA406" i="70"/>
  <c r="AA407" i="70"/>
  <c r="AA408" i="70"/>
  <c r="AA409" i="70"/>
  <c r="AA410" i="70"/>
  <c r="AA411" i="70"/>
  <c r="AA412" i="70"/>
  <c r="AA413" i="70"/>
  <c r="AA414" i="70"/>
  <c r="AA415" i="70"/>
  <c r="AA416" i="70"/>
  <c r="AA417" i="70"/>
  <c r="AA418" i="70"/>
  <c r="AA419" i="70"/>
  <c r="AA420" i="70"/>
  <c r="AA421" i="70"/>
  <c r="AA422" i="70"/>
  <c r="AA423" i="70"/>
  <c r="AA424" i="70"/>
  <c r="AA425" i="70"/>
  <c r="AA426" i="70"/>
  <c r="AA427" i="70"/>
  <c r="AA428" i="70"/>
  <c r="AA429" i="70"/>
  <c r="AA430" i="70"/>
  <c r="AA431" i="70"/>
  <c r="AA432" i="70"/>
  <c r="AA433" i="70"/>
  <c r="AA434" i="70"/>
  <c r="AA435" i="70"/>
  <c r="AA436" i="70"/>
  <c r="AA437" i="70"/>
  <c r="AA438" i="70"/>
  <c r="AA439" i="70"/>
  <c r="AA440" i="70"/>
  <c r="AA441" i="70"/>
  <c r="AA442" i="70"/>
  <c r="AA443" i="70"/>
  <c r="AA444" i="70"/>
  <c r="AA445" i="70"/>
  <c r="AA446" i="70"/>
  <c r="AA447" i="70"/>
  <c r="AA448" i="70"/>
  <c r="AA449" i="70"/>
  <c r="AA450" i="70"/>
  <c r="AA451" i="70"/>
  <c r="AA452" i="70"/>
  <c r="AA453" i="70"/>
  <c r="AA454" i="70"/>
  <c r="AA455" i="70"/>
  <c r="AA456" i="70"/>
  <c r="AA457" i="70"/>
  <c r="AA458" i="70"/>
  <c r="AA459" i="70"/>
  <c r="AA460" i="70"/>
  <c r="AA461" i="70"/>
  <c r="AA462" i="70"/>
  <c r="AA463" i="70"/>
  <c r="AA464" i="70"/>
  <c r="AA465" i="70"/>
  <c r="AA466" i="70"/>
  <c r="AA467" i="70"/>
  <c r="AA468" i="70"/>
  <c r="AA469" i="70"/>
  <c r="AA470" i="70"/>
  <c r="AA471" i="70"/>
  <c r="AA472" i="70"/>
  <c r="AA473" i="70"/>
  <c r="AA474" i="70"/>
  <c r="AA475" i="70"/>
  <c r="AA376" i="70"/>
  <c r="Q377" i="70"/>
  <c r="Q378" i="70"/>
  <c r="Q379" i="70"/>
  <c r="Q380" i="70"/>
  <c r="Q381" i="70"/>
  <c r="Q382" i="70"/>
  <c r="Q383" i="70"/>
  <c r="Q384" i="70"/>
  <c r="Q385" i="70"/>
  <c r="Q386" i="70"/>
  <c r="Q387" i="70"/>
  <c r="Q388" i="70"/>
  <c r="Q389" i="70"/>
  <c r="Q390" i="70"/>
  <c r="Q391" i="70"/>
  <c r="Q392" i="70"/>
  <c r="Q393" i="70"/>
  <c r="Q394" i="70"/>
  <c r="Q395" i="70"/>
  <c r="Q396" i="70"/>
  <c r="Q397" i="70"/>
  <c r="Q398" i="70"/>
  <c r="Q399" i="70"/>
  <c r="Q400" i="70"/>
  <c r="Q401" i="70"/>
  <c r="Q402" i="70"/>
  <c r="Q403" i="70"/>
  <c r="Q404" i="70"/>
  <c r="Q405" i="70"/>
  <c r="Q406" i="70"/>
  <c r="Q407" i="70"/>
  <c r="Q408" i="70"/>
  <c r="Q409" i="70"/>
  <c r="Q410" i="70"/>
  <c r="Q411" i="70"/>
  <c r="Q412" i="70"/>
  <c r="Q413" i="70"/>
  <c r="Q414" i="70"/>
  <c r="Q415" i="70"/>
  <c r="Q416" i="70"/>
  <c r="Q417" i="70"/>
  <c r="Q418" i="70"/>
  <c r="Q419" i="70"/>
  <c r="Q420" i="70"/>
  <c r="Q421" i="70"/>
  <c r="Q422" i="70"/>
  <c r="Q423" i="70"/>
  <c r="Q424" i="70"/>
  <c r="Q425" i="70"/>
  <c r="Q426" i="70"/>
  <c r="Q427" i="70"/>
  <c r="Q428" i="70"/>
  <c r="Q429" i="70"/>
  <c r="Q430" i="70"/>
  <c r="Q431" i="70"/>
  <c r="Q432" i="70"/>
  <c r="Q433" i="70"/>
  <c r="Q434" i="70"/>
  <c r="Q435" i="70"/>
  <c r="Q436" i="70"/>
  <c r="Q437" i="70"/>
  <c r="Q438" i="70"/>
  <c r="Q439" i="70"/>
  <c r="Q440" i="70"/>
  <c r="Q441" i="70"/>
  <c r="Q442" i="70"/>
  <c r="Q443" i="70"/>
  <c r="Q444" i="70"/>
  <c r="Q445" i="70"/>
  <c r="Q446" i="70"/>
  <c r="Q447" i="70"/>
  <c r="Q448" i="70"/>
  <c r="Q449" i="70"/>
  <c r="Q450" i="70"/>
  <c r="Q451" i="70"/>
  <c r="Q452" i="70"/>
  <c r="Q453" i="70"/>
  <c r="Q454" i="70"/>
  <c r="Q455" i="70"/>
  <c r="Q456" i="70"/>
  <c r="Q457" i="70"/>
  <c r="Q458" i="70"/>
  <c r="Q459" i="70"/>
  <c r="Q460" i="70"/>
  <c r="Q461" i="70"/>
  <c r="Q462" i="70"/>
  <c r="Q463" i="70"/>
  <c r="Q464" i="70"/>
  <c r="Q465" i="70"/>
  <c r="Q466" i="70"/>
  <c r="Q467" i="70"/>
  <c r="Q468" i="70"/>
  <c r="Q469" i="70"/>
  <c r="Q470" i="70"/>
  <c r="Q471" i="70"/>
  <c r="Q472" i="70"/>
  <c r="Q473" i="70"/>
  <c r="Q474" i="70"/>
  <c r="Q475" i="70"/>
  <c r="Q376" i="70"/>
  <c r="A475" i="70"/>
  <c r="A474" i="70"/>
  <c r="A473" i="70"/>
  <c r="A472" i="70"/>
  <c r="A471" i="70"/>
  <c r="A470" i="70"/>
  <c r="A469" i="70"/>
  <c r="A468" i="70"/>
  <c r="A467" i="70"/>
  <c r="A466" i="70"/>
  <c r="A465" i="70"/>
  <c r="A464" i="70"/>
  <c r="A463" i="70"/>
  <c r="A462" i="70"/>
  <c r="A461" i="70"/>
  <c r="A460" i="70"/>
  <c r="A459" i="70"/>
  <c r="A458" i="70"/>
  <c r="A457" i="70"/>
  <c r="A456" i="70"/>
  <c r="A455" i="70"/>
  <c r="A454" i="70"/>
  <c r="A453" i="70"/>
  <c r="A452" i="70"/>
  <c r="A451" i="70"/>
  <c r="A450" i="70"/>
  <c r="A449" i="70"/>
  <c r="A448" i="70"/>
  <c r="A447" i="70"/>
  <c r="A446" i="70"/>
  <c r="A445" i="70"/>
  <c r="A444" i="70"/>
  <c r="A443" i="70"/>
  <c r="A442" i="70"/>
  <c r="A441" i="70"/>
  <c r="A440" i="70"/>
  <c r="A439" i="70"/>
  <c r="A438" i="70"/>
  <c r="A437" i="70"/>
  <c r="A436" i="70"/>
  <c r="A435" i="70"/>
  <c r="A434" i="70"/>
  <c r="A433" i="70"/>
  <c r="A432" i="70"/>
  <c r="A431" i="70"/>
  <c r="A430" i="70"/>
  <c r="A429" i="70"/>
  <c r="A428" i="70"/>
  <c r="A427" i="70"/>
  <c r="A426" i="70"/>
  <c r="A425" i="70"/>
  <c r="A424" i="70"/>
  <c r="A423" i="70"/>
  <c r="A422" i="70"/>
  <c r="A421" i="70"/>
  <c r="A420" i="70"/>
  <c r="A419" i="70"/>
  <c r="A418" i="70"/>
  <c r="A417" i="70"/>
  <c r="A416" i="70"/>
  <c r="A415" i="70"/>
  <c r="A414" i="70"/>
  <c r="A413" i="70"/>
  <c r="A412" i="70"/>
  <c r="A411" i="70"/>
  <c r="A410" i="70"/>
  <c r="A409" i="70"/>
  <c r="A408" i="70"/>
  <c r="A407" i="70"/>
  <c r="A406" i="70"/>
  <c r="A405" i="70"/>
  <c r="A404" i="70"/>
  <c r="A403" i="70"/>
  <c r="A402" i="70"/>
  <c r="A401" i="70"/>
  <c r="A400" i="70"/>
  <c r="A399" i="70"/>
  <c r="A398" i="70"/>
  <c r="A397" i="70"/>
  <c r="A396" i="70"/>
  <c r="A395" i="70"/>
  <c r="A394" i="70"/>
  <c r="A393" i="70"/>
  <c r="A392" i="70"/>
  <c r="A391" i="70"/>
  <c r="A390" i="70"/>
  <c r="A389" i="70"/>
  <c r="A388" i="70"/>
  <c r="A387" i="70"/>
  <c r="A386" i="70"/>
  <c r="A385" i="70"/>
  <c r="A384" i="70"/>
  <c r="A383" i="70"/>
  <c r="A382" i="70"/>
  <c r="A381" i="70"/>
  <c r="A380" i="70"/>
  <c r="A379" i="70"/>
  <c r="B379" i="70" s="1"/>
  <c r="A378" i="70"/>
  <c r="B378" i="70" s="1"/>
  <c r="A377" i="70"/>
  <c r="B377" i="70" s="1"/>
  <c r="A376" i="70"/>
  <c r="B376" i="70" s="1"/>
  <c r="O117" i="74"/>
  <c r="P117" i="74"/>
  <c r="Q117" i="74"/>
  <c r="R117" i="74"/>
  <c r="S117" i="74"/>
  <c r="O118" i="74"/>
  <c r="O119" i="74"/>
  <c r="L11" i="73"/>
  <c r="L34" i="73"/>
  <c r="K39" i="38"/>
  <c r="L39" i="38" s="1"/>
  <c r="E17" i="69"/>
  <c r="E18" i="69"/>
  <c r="E19" i="69"/>
  <c r="E20" i="69"/>
  <c r="E21" i="69"/>
  <c r="E22" i="69"/>
  <c r="E23" i="69"/>
  <c r="E24" i="69"/>
  <c r="E25" i="69"/>
  <c r="E26" i="69"/>
  <c r="E27" i="69"/>
  <c r="E28" i="69"/>
  <c r="E29" i="69"/>
  <c r="E30" i="69"/>
  <c r="E31" i="69"/>
  <c r="E32" i="69"/>
  <c r="E33" i="69"/>
  <c r="E34" i="69"/>
  <c r="E35" i="69"/>
  <c r="E36" i="69"/>
  <c r="E37" i="69"/>
  <c r="E38" i="69"/>
  <c r="E39" i="69"/>
  <c r="E40" i="69"/>
  <c r="E41" i="69"/>
  <c r="E42" i="69"/>
  <c r="E43" i="69"/>
  <c r="E44" i="69"/>
  <c r="E45" i="69"/>
  <c r="E46" i="69"/>
  <c r="E47" i="69"/>
  <c r="E48" i="69"/>
  <c r="E49" i="69"/>
  <c r="E50" i="69"/>
  <c r="E51" i="69"/>
  <c r="E52" i="69"/>
  <c r="E53" i="69"/>
  <c r="E54" i="69"/>
  <c r="E55" i="69"/>
  <c r="E56" i="69"/>
  <c r="E58" i="69"/>
  <c r="E59" i="69"/>
  <c r="E60" i="69"/>
  <c r="E61" i="69"/>
  <c r="E62" i="69"/>
  <c r="E63" i="69"/>
  <c r="E64" i="69"/>
  <c r="E65" i="69"/>
  <c r="E66" i="69"/>
  <c r="E67" i="69"/>
  <c r="E68" i="69"/>
  <c r="E69" i="69"/>
  <c r="E70" i="69"/>
  <c r="E71" i="69"/>
  <c r="E72" i="69"/>
  <c r="E73" i="69"/>
  <c r="E74" i="69"/>
  <c r="E75" i="69"/>
  <c r="E76" i="69"/>
  <c r="E77" i="69"/>
  <c r="E78" i="69"/>
  <c r="E79" i="69"/>
  <c r="E80" i="69"/>
  <c r="E81" i="69"/>
  <c r="E82" i="69"/>
  <c r="E83" i="69"/>
  <c r="E84" i="69"/>
  <c r="E85" i="69"/>
  <c r="E86" i="69"/>
  <c r="E87" i="69"/>
  <c r="E88" i="69"/>
  <c r="E89" i="69"/>
  <c r="E90" i="69"/>
  <c r="E91" i="69"/>
  <c r="E92" i="69"/>
  <c r="E93" i="69"/>
  <c r="E94" i="69"/>
  <c r="E95" i="69"/>
  <c r="E96" i="69"/>
  <c r="E97" i="69"/>
  <c r="E98" i="69"/>
  <c r="E99" i="69"/>
  <c r="E100" i="69"/>
  <c r="E101" i="69"/>
  <c r="B220" i="64" l="1"/>
  <c r="B112" i="64"/>
  <c r="V11" i="64"/>
  <c r="AZ14" i="70" s="1"/>
  <c r="V12" i="64"/>
  <c r="V13" i="64"/>
  <c r="V14" i="64"/>
  <c r="V15" i="64"/>
  <c r="V16" i="64"/>
  <c r="V17" i="64"/>
  <c r="V18" i="64"/>
  <c r="V19" i="64"/>
  <c r="V20" i="64"/>
  <c r="V21" i="64"/>
  <c r="V22" i="64"/>
  <c r="V23" i="64"/>
  <c r="V24" i="64"/>
  <c r="V25" i="64"/>
  <c r="V26" i="64"/>
  <c r="V27" i="64"/>
  <c r="V28" i="64"/>
  <c r="V29" i="64"/>
  <c r="V30" i="64"/>
  <c r="V31" i="64"/>
  <c r="V32" i="64"/>
  <c r="V33" i="64"/>
  <c r="V34" i="64"/>
  <c r="V35" i="64"/>
  <c r="V36" i="64"/>
  <c r="V37" i="64"/>
  <c r="V38" i="64"/>
  <c r="V39" i="64"/>
  <c r="V40" i="64"/>
  <c r="V41" i="64"/>
  <c r="V42" i="64"/>
  <c r="V43" i="64"/>
  <c r="V44" i="64"/>
  <c r="V45" i="64"/>
  <c r="V46" i="64"/>
  <c r="V47" i="64"/>
  <c r="V48" i="64"/>
  <c r="V49" i="64"/>
  <c r="V50" i="64"/>
  <c r="V51" i="64"/>
  <c r="V52" i="64"/>
  <c r="V53" i="64"/>
  <c r="V54" i="64"/>
  <c r="V55" i="64"/>
  <c r="V56" i="64"/>
  <c r="V57" i="64"/>
  <c r="V58" i="64"/>
  <c r="V59" i="64"/>
  <c r="V60" i="64"/>
  <c r="V61" i="64"/>
  <c r="V62" i="64"/>
  <c r="V63" i="64"/>
  <c r="V64" i="64"/>
  <c r="V65" i="64"/>
  <c r="V66" i="64"/>
  <c r="V67" i="64"/>
  <c r="V68" i="64"/>
  <c r="V69" i="64"/>
  <c r="V70" i="64"/>
  <c r="V71" i="64"/>
  <c r="V72" i="64"/>
  <c r="V73" i="64"/>
  <c r="V74" i="64"/>
  <c r="V75" i="64"/>
  <c r="V76" i="64"/>
  <c r="V77" i="64"/>
  <c r="V78" i="64"/>
  <c r="V79" i="64"/>
  <c r="V80" i="64"/>
  <c r="V81" i="64"/>
  <c r="V82" i="64"/>
  <c r="V83" i="64"/>
  <c r="V84" i="64"/>
  <c r="V85" i="64"/>
  <c r="V86" i="64"/>
  <c r="V87" i="64"/>
  <c r="V88" i="64"/>
  <c r="V89" i="64"/>
  <c r="V90" i="64"/>
  <c r="V91" i="64"/>
  <c r="V92" i="64"/>
  <c r="V93" i="64"/>
  <c r="V94" i="64"/>
  <c r="V95" i="64"/>
  <c r="V96" i="64"/>
  <c r="V97" i="64"/>
  <c r="V98" i="64"/>
  <c r="V99" i="64"/>
  <c r="V100" i="64"/>
  <c r="V101" i="64"/>
  <c r="V102" i="64"/>
  <c r="V103" i="64"/>
  <c r="V104" i="64"/>
  <c r="V105" i="64"/>
  <c r="V106" i="64"/>
  <c r="V107" i="64"/>
  <c r="V108" i="64"/>
  <c r="V109" i="64"/>
  <c r="V10" i="64"/>
  <c r="AZ13" i="70" s="1"/>
  <c r="Q3" i="69" l="1"/>
  <c r="D3" i="69" s="1"/>
  <c r="Q4" i="69"/>
  <c r="D4" i="69" s="1"/>
  <c r="Q5" i="69"/>
  <c r="D5" i="69" s="1"/>
  <c r="Q6" i="69"/>
  <c r="D6" i="69" s="1"/>
  <c r="Q7" i="69"/>
  <c r="D7" i="69" s="1"/>
  <c r="Q8" i="69"/>
  <c r="D8" i="69" s="1"/>
  <c r="Q9" i="69"/>
  <c r="D9" i="69" s="1"/>
  <c r="Q10" i="69"/>
  <c r="D10" i="69" s="1"/>
  <c r="Q11" i="69"/>
  <c r="D11" i="69" s="1"/>
  <c r="Q12" i="69"/>
  <c r="D12" i="69" s="1"/>
  <c r="Q13" i="69"/>
  <c r="D13" i="69" s="1"/>
  <c r="Q14" i="69"/>
  <c r="D14" i="69" s="1"/>
  <c r="Q15" i="69"/>
  <c r="D15" i="69" s="1"/>
  <c r="Q16" i="69"/>
  <c r="D16" i="69" s="1"/>
  <c r="Q17" i="69"/>
  <c r="D17" i="69" s="1"/>
  <c r="Q18" i="69"/>
  <c r="D18" i="69" s="1"/>
  <c r="Q19" i="69"/>
  <c r="D19" i="69" s="1"/>
  <c r="Q20" i="69"/>
  <c r="D20" i="69" s="1"/>
  <c r="Q21" i="69"/>
  <c r="D21" i="69" s="1"/>
  <c r="Q22" i="69"/>
  <c r="D22" i="69" s="1"/>
  <c r="Q23" i="69"/>
  <c r="D23" i="69" s="1"/>
  <c r="Q24" i="69"/>
  <c r="D24" i="69" s="1"/>
  <c r="Q25" i="69"/>
  <c r="D25" i="69" s="1"/>
  <c r="Q26" i="69"/>
  <c r="D26" i="69" s="1"/>
  <c r="Q27" i="69"/>
  <c r="D27" i="69" s="1"/>
  <c r="Q28" i="69"/>
  <c r="D28" i="69" s="1"/>
  <c r="Q29" i="69"/>
  <c r="D29" i="69" s="1"/>
  <c r="Q30" i="69"/>
  <c r="D30" i="69" s="1"/>
  <c r="Q31" i="69"/>
  <c r="D31" i="69" s="1"/>
  <c r="Q32" i="69"/>
  <c r="D32" i="69" s="1"/>
  <c r="Q33" i="69"/>
  <c r="D33" i="69" s="1"/>
  <c r="Q34" i="69"/>
  <c r="D34" i="69" s="1"/>
  <c r="Q35" i="69"/>
  <c r="D35" i="69" s="1"/>
  <c r="Q36" i="69"/>
  <c r="D36" i="69" s="1"/>
  <c r="Q37" i="69"/>
  <c r="D37" i="69" s="1"/>
  <c r="Q38" i="69"/>
  <c r="D38" i="69" s="1"/>
  <c r="Q39" i="69"/>
  <c r="D39" i="69" s="1"/>
  <c r="Q40" i="69"/>
  <c r="D40" i="69" s="1"/>
  <c r="Q41" i="69"/>
  <c r="D41" i="69" s="1"/>
  <c r="Q42" i="69"/>
  <c r="D42" i="69" s="1"/>
  <c r="Q43" i="69"/>
  <c r="D43" i="69" s="1"/>
  <c r="Q44" i="69"/>
  <c r="D44" i="69" s="1"/>
  <c r="Q45" i="69"/>
  <c r="D45" i="69" s="1"/>
  <c r="Q46" i="69"/>
  <c r="D46" i="69" s="1"/>
  <c r="Q47" i="69"/>
  <c r="D47" i="69" s="1"/>
  <c r="Q48" i="69"/>
  <c r="D48" i="69" s="1"/>
  <c r="Q49" i="69"/>
  <c r="D49" i="69" s="1"/>
  <c r="Q50" i="69"/>
  <c r="D50" i="69" s="1"/>
  <c r="Q51" i="69"/>
  <c r="D51" i="69" s="1"/>
  <c r="Q52" i="69"/>
  <c r="D52" i="69" s="1"/>
  <c r="Q53" i="69"/>
  <c r="D53" i="69" s="1"/>
  <c r="Q54" i="69"/>
  <c r="D54" i="69" s="1"/>
  <c r="Q55" i="69"/>
  <c r="D55" i="69" s="1"/>
  <c r="Q56" i="69"/>
  <c r="D56" i="69" s="1"/>
  <c r="Q57" i="69"/>
  <c r="D57" i="69" s="1"/>
  <c r="Q58" i="69"/>
  <c r="D58" i="69" s="1"/>
  <c r="Q59" i="69"/>
  <c r="D59" i="69" s="1"/>
  <c r="Q60" i="69"/>
  <c r="D60" i="69" s="1"/>
  <c r="Q61" i="69"/>
  <c r="D61" i="69" s="1"/>
  <c r="Q62" i="69"/>
  <c r="D62" i="69" s="1"/>
  <c r="Q63" i="69"/>
  <c r="D63" i="69" s="1"/>
  <c r="Q64" i="69"/>
  <c r="D64" i="69" s="1"/>
  <c r="Q65" i="69"/>
  <c r="D65" i="69" s="1"/>
  <c r="Q66" i="69"/>
  <c r="D66" i="69" s="1"/>
  <c r="Q67" i="69"/>
  <c r="D67" i="69" s="1"/>
  <c r="Q68" i="69"/>
  <c r="D68" i="69" s="1"/>
  <c r="Q69" i="69"/>
  <c r="D69" i="69" s="1"/>
  <c r="Q70" i="69"/>
  <c r="D70" i="69" s="1"/>
  <c r="Q71" i="69"/>
  <c r="D71" i="69" s="1"/>
  <c r="Q72" i="69"/>
  <c r="D72" i="69" s="1"/>
  <c r="Q73" i="69"/>
  <c r="D73" i="69" s="1"/>
  <c r="Q74" i="69"/>
  <c r="D74" i="69" s="1"/>
  <c r="Q75" i="69"/>
  <c r="D75" i="69" s="1"/>
  <c r="Q76" i="69"/>
  <c r="D76" i="69" s="1"/>
  <c r="Q77" i="69"/>
  <c r="D77" i="69" s="1"/>
  <c r="Q78" i="69"/>
  <c r="D78" i="69" s="1"/>
  <c r="Q79" i="69"/>
  <c r="D79" i="69" s="1"/>
  <c r="Q80" i="69"/>
  <c r="D80" i="69" s="1"/>
  <c r="Q81" i="69"/>
  <c r="D81" i="69" s="1"/>
  <c r="Q82" i="69"/>
  <c r="D82" i="69" s="1"/>
  <c r="Q83" i="69"/>
  <c r="D83" i="69" s="1"/>
  <c r="Q84" i="69"/>
  <c r="D84" i="69" s="1"/>
  <c r="Q85" i="69"/>
  <c r="D85" i="69" s="1"/>
  <c r="Q86" i="69"/>
  <c r="D86" i="69" s="1"/>
  <c r="Q87" i="69"/>
  <c r="D87" i="69" s="1"/>
  <c r="Q88" i="69"/>
  <c r="D88" i="69" s="1"/>
  <c r="Q89" i="69"/>
  <c r="D89" i="69" s="1"/>
  <c r="Q90" i="69"/>
  <c r="D90" i="69" s="1"/>
  <c r="Q91" i="69"/>
  <c r="D91" i="69" s="1"/>
  <c r="Q92" i="69"/>
  <c r="D92" i="69" s="1"/>
  <c r="Q93" i="69"/>
  <c r="D93" i="69" s="1"/>
  <c r="Q94" i="69"/>
  <c r="D94" i="69" s="1"/>
  <c r="Q95" i="69"/>
  <c r="D95" i="69" s="1"/>
  <c r="Q96" i="69"/>
  <c r="D96" i="69" s="1"/>
  <c r="Q97" i="69"/>
  <c r="D97" i="69" s="1"/>
  <c r="Q98" i="69"/>
  <c r="D98" i="69" s="1"/>
  <c r="Q99" i="69"/>
  <c r="D99" i="69" s="1"/>
  <c r="Q100" i="69"/>
  <c r="D100" i="69" s="1"/>
  <c r="Q101" i="69"/>
  <c r="D101" i="69" s="1"/>
  <c r="Q2" i="69"/>
  <c r="D2" i="69" s="1"/>
  <c r="Y20" i="69"/>
  <c r="Y28" i="69"/>
  <c r="Y34" i="69"/>
  <c r="Y36" i="69"/>
  <c r="Y42" i="69"/>
  <c r="Y44" i="69"/>
  <c r="Y50" i="69"/>
  <c r="Y52" i="69"/>
  <c r="Y58" i="69"/>
  <c r="Y60" i="69"/>
  <c r="Y66" i="69"/>
  <c r="Y68" i="69"/>
  <c r="Y74" i="69"/>
  <c r="Y76" i="69"/>
  <c r="Y82" i="69"/>
  <c r="Y84" i="69"/>
  <c r="Y90" i="69"/>
  <c r="Y92" i="69"/>
  <c r="Y98" i="69"/>
  <c r="Y100" i="69"/>
  <c r="X3" i="69"/>
  <c r="Y3" i="69" s="1"/>
  <c r="X4" i="69"/>
  <c r="Y4" i="69" s="1"/>
  <c r="X5" i="69"/>
  <c r="Y5" i="69" s="1"/>
  <c r="X6" i="69"/>
  <c r="Y6" i="69" s="1"/>
  <c r="X7" i="69"/>
  <c r="Y7" i="69" s="1"/>
  <c r="X8" i="69"/>
  <c r="Y8" i="69" s="1"/>
  <c r="X9" i="69"/>
  <c r="Y9" i="69" s="1"/>
  <c r="X10" i="69"/>
  <c r="Y10" i="69" s="1"/>
  <c r="X11" i="69"/>
  <c r="Y11" i="69" s="1"/>
  <c r="X12" i="69"/>
  <c r="Y12" i="69" s="1"/>
  <c r="X13" i="69"/>
  <c r="Y13" i="69" s="1"/>
  <c r="X14" i="69"/>
  <c r="Y14" i="69" s="1"/>
  <c r="X15" i="69"/>
  <c r="Y15" i="69" s="1"/>
  <c r="X16" i="69"/>
  <c r="Y16" i="69" s="1"/>
  <c r="X17" i="69"/>
  <c r="Y17" i="69" s="1"/>
  <c r="X18" i="69"/>
  <c r="Y18" i="69" s="1"/>
  <c r="X19" i="69"/>
  <c r="Y19" i="69" s="1"/>
  <c r="X20" i="69"/>
  <c r="X21" i="69"/>
  <c r="Y21" i="69" s="1"/>
  <c r="X22" i="69"/>
  <c r="Y22" i="69" s="1"/>
  <c r="X23" i="69"/>
  <c r="Y23" i="69" s="1"/>
  <c r="X24" i="69"/>
  <c r="Y24" i="69" s="1"/>
  <c r="X25" i="69"/>
  <c r="Y25" i="69" s="1"/>
  <c r="X26" i="69"/>
  <c r="Y26" i="69" s="1"/>
  <c r="X27" i="69"/>
  <c r="Y27" i="69" s="1"/>
  <c r="X28" i="69"/>
  <c r="X29" i="69"/>
  <c r="Y29" i="69" s="1"/>
  <c r="X30" i="69"/>
  <c r="Y30" i="69" s="1"/>
  <c r="X31" i="69"/>
  <c r="Y31" i="69" s="1"/>
  <c r="X32" i="69"/>
  <c r="Y32" i="69" s="1"/>
  <c r="X33" i="69"/>
  <c r="Y33" i="69" s="1"/>
  <c r="X34" i="69"/>
  <c r="X35" i="69"/>
  <c r="Y35" i="69" s="1"/>
  <c r="X36" i="69"/>
  <c r="X37" i="69"/>
  <c r="Y37" i="69" s="1"/>
  <c r="X38" i="69"/>
  <c r="Y38" i="69" s="1"/>
  <c r="X39" i="69"/>
  <c r="Y39" i="69" s="1"/>
  <c r="X40" i="69"/>
  <c r="Y40" i="69" s="1"/>
  <c r="X41" i="69"/>
  <c r="Y41" i="69" s="1"/>
  <c r="X42" i="69"/>
  <c r="X43" i="69"/>
  <c r="Y43" i="69" s="1"/>
  <c r="X44" i="69"/>
  <c r="X45" i="69"/>
  <c r="Y45" i="69" s="1"/>
  <c r="X46" i="69"/>
  <c r="Y46" i="69" s="1"/>
  <c r="X47" i="69"/>
  <c r="Y47" i="69" s="1"/>
  <c r="X48" i="69"/>
  <c r="Y48" i="69" s="1"/>
  <c r="X49" i="69"/>
  <c r="Y49" i="69" s="1"/>
  <c r="X50" i="69"/>
  <c r="X51" i="69"/>
  <c r="Y51" i="69" s="1"/>
  <c r="X52" i="69"/>
  <c r="X53" i="69"/>
  <c r="Y53" i="69" s="1"/>
  <c r="X54" i="69"/>
  <c r="Y54" i="69" s="1"/>
  <c r="X55" i="69"/>
  <c r="Y55" i="69" s="1"/>
  <c r="X56" i="69"/>
  <c r="Y56" i="69" s="1"/>
  <c r="X57" i="69"/>
  <c r="Y57" i="69" s="1"/>
  <c r="X58" i="69"/>
  <c r="X59" i="69"/>
  <c r="Y59" i="69" s="1"/>
  <c r="X60" i="69"/>
  <c r="X61" i="69"/>
  <c r="Y61" i="69" s="1"/>
  <c r="X62" i="69"/>
  <c r="Y62" i="69" s="1"/>
  <c r="X63" i="69"/>
  <c r="Y63" i="69" s="1"/>
  <c r="X64" i="69"/>
  <c r="Y64" i="69" s="1"/>
  <c r="X65" i="69"/>
  <c r="Y65" i="69" s="1"/>
  <c r="X66" i="69"/>
  <c r="X67" i="69"/>
  <c r="Y67" i="69" s="1"/>
  <c r="X68" i="69"/>
  <c r="X69" i="69"/>
  <c r="Y69" i="69" s="1"/>
  <c r="X70" i="69"/>
  <c r="Y70" i="69" s="1"/>
  <c r="X71" i="69"/>
  <c r="Y71" i="69" s="1"/>
  <c r="X72" i="69"/>
  <c r="Y72" i="69" s="1"/>
  <c r="X73" i="69"/>
  <c r="Y73" i="69" s="1"/>
  <c r="X74" i="69"/>
  <c r="X75" i="69"/>
  <c r="Y75" i="69" s="1"/>
  <c r="X76" i="69"/>
  <c r="X77" i="69"/>
  <c r="Y77" i="69" s="1"/>
  <c r="X78" i="69"/>
  <c r="Y78" i="69" s="1"/>
  <c r="X79" i="69"/>
  <c r="Y79" i="69" s="1"/>
  <c r="X80" i="69"/>
  <c r="Y80" i="69" s="1"/>
  <c r="X81" i="69"/>
  <c r="Y81" i="69" s="1"/>
  <c r="X82" i="69"/>
  <c r="X83" i="69"/>
  <c r="Y83" i="69" s="1"/>
  <c r="X84" i="69"/>
  <c r="X85" i="69"/>
  <c r="Y85" i="69" s="1"/>
  <c r="X86" i="69"/>
  <c r="Y86" i="69" s="1"/>
  <c r="X87" i="69"/>
  <c r="Y87" i="69" s="1"/>
  <c r="X88" i="69"/>
  <c r="Y88" i="69" s="1"/>
  <c r="X89" i="69"/>
  <c r="Y89" i="69" s="1"/>
  <c r="X90" i="69"/>
  <c r="X91" i="69"/>
  <c r="Y91" i="69" s="1"/>
  <c r="X92" i="69"/>
  <c r="X93" i="69"/>
  <c r="Y93" i="69" s="1"/>
  <c r="X94" i="69"/>
  <c r="Y94" i="69" s="1"/>
  <c r="X95" i="69"/>
  <c r="Y95" i="69" s="1"/>
  <c r="X96" i="69"/>
  <c r="Y96" i="69" s="1"/>
  <c r="X97" i="69"/>
  <c r="Y97" i="69" s="1"/>
  <c r="X98" i="69"/>
  <c r="X99" i="69"/>
  <c r="Y99" i="69" s="1"/>
  <c r="X100" i="69"/>
  <c r="X101" i="69"/>
  <c r="Y101" i="69" s="1"/>
  <c r="X2" i="69"/>
  <c r="Y2" i="69" s="1"/>
  <c r="V3" i="69"/>
  <c r="V4" i="69"/>
  <c r="V5" i="69"/>
  <c r="V6" i="69"/>
  <c r="V7" i="69"/>
  <c r="V8" i="69"/>
  <c r="V9" i="69"/>
  <c r="V10" i="69"/>
  <c r="V11" i="69"/>
  <c r="V12" i="69"/>
  <c r="V13" i="69"/>
  <c r="V14" i="69"/>
  <c r="V15" i="69"/>
  <c r="V16" i="69"/>
  <c r="V17" i="69"/>
  <c r="V18" i="69"/>
  <c r="V19" i="69"/>
  <c r="V20" i="69"/>
  <c r="V21" i="69"/>
  <c r="V22" i="69"/>
  <c r="V23" i="69"/>
  <c r="V24" i="69"/>
  <c r="V25" i="69"/>
  <c r="V26" i="69"/>
  <c r="V27" i="69"/>
  <c r="V28" i="69"/>
  <c r="V29" i="69"/>
  <c r="V30" i="69"/>
  <c r="V31" i="69"/>
  <c r="V32" i="69"/>
  <c r="V33" i="69"/>
  <c r="V34" i="69"/>
  <c r="V35" i="69"/>
  <c r="V36" i="69"/>
  <c r="V37" i="69"/>
  <c r="V38" i="69"/>
  <c r="V39" i="69"/>
  <c r="V40" i="69"/>
  <c r="V41" i="69"/>
  <c r="V42" i="69"/>
  <c r="V43" i="69"/>
  <c r="V44" i="69"/>
  <c r="V45" i="69"/>
  <c r="V46" i="69"/>
  <c r="V47" i="69"/>
  <c r="V48" i="69"/>
  <c r="V49" i="69"/>
  <c r="V50" i="69"/>
  <c r="V51" i="69"/>
  <c r="V52" i="69"/>
  <c r="V53" i="69"/>
  <c r="V54" i="69"/>
  <c r="V55" i="69"/>
  <c r="V56" i="69"/>
  <c r="V57" i="69"/>
  <c r="V58" i="69"/>
  <c r="V59" i="69"/>
  <c r="V60" i="69"/>
  <c r="V61" i="69"/>
  <c r="V62" i="69"/>
  <c r="V63" i="69"/>
  <c r="V64" i="69"/>
  <c r="V65" i="69"/>
  <c r="V66" i="69"/>
  <c r="V67" i="69"/>
  <c r="V68" i="69"/>
  <c r="V69" i="69"/>
  <c r="V70" i="69"/>
  <c r="V71" i="69"/>
  <c r="V72" i="69"/>
  <c r="V73" i="69"/>
  <c r="V74" i="69"/>
  <c r="V75" i="69"/>
  <c r="V76" i="69"/>
  <c r="V77" i="69"/>
  <c r="V78" i="69"/>
  <c r="V79" i="69"/>
  <c r="V80" i="69"/>
  <c r="V81" i="69"/>
  <c r="V82" i="69"/>
  <c r="V83" i="69"/>
  <c r="V84" i="69"/>
  <c r="V85" i="69"/>
  <c r="V86" i="69"/>
  <c r="V87" i="69"/>
  <c r="V88" i="69"/>
  <c r="V89" i="69"/>
  <c r="V90" i="69"/>
  <c r="V91" i="69"/>
  <c r="V92" i="69"/>
  <c r="V93" i="69"/>
  <c r="V94" i="69"/>
  <c r="V95" i="69"/>
  <c r="V96" i="69"/>
  <c r="V97" i="69"/>
  <c r="V98" i="69"/>
  <c r="V99" i="69"/>
  <c r="V100" i="69"/>
  <c r="V101" i="69"/>
  <c r="V2" i="69"/>
  <c r="A2" i="69"/>
  <c r="L5" i="69"/>
  <c r="L6" i="69"/>
  <c r="L7" i="69"/>
  <c r="L8" i="69"/>
  <c r="L3" i="69"/>
  <c r="M3" i="69"/>
  <c r="M6" i="69"/>
  <c r="M7" i="69"/>
  <c r="M8" i="69"/>
  <c r="M9" i="69"/>
  <c r="M10" i="69"/>
  <c r="M11" i="69"/>
  <c r="M12" i="69"/>
  <c r="M13" i="69"/>
  <c r="M14" i="69"/>
  <c r="M15" i="69"/>
  <c r="M16" i="69"/>
  <c r="M17" i="69"/>
  <c r="M18" i="69"/>
  <c r="M19" i="69"/>
  <c r="M20" i="69"/>
  <c r="M21" i="69"/>
  <c r="M22" i="69"/>
  <c r="M23" i="69"/>
  <c r="M24" i="69"/>
  <c r="M25" i="69"/>
  <c r="M26" i="69"/>
  <c r="M27" i="69"/>
  <c r="M28" i="69"/>
  <c r="M29" i="69"/>
  <c r="M30" i="69"/>
  <c r="M31" i="69"/>
  <c r="M32" i="69"/>
  <c r="M33" i="69"/>
  <c r="M34" i="69"/>
  <c r="M35" i="69"/>
  <c r="M36" i="69"/>
  <c r="M37" i="69"/>
  <c r="M38" i="69"/>
  <c r="M39" i="69"/>
  <c r="M40" i="69"/>
  <c r="M41" i="69"/>
  <c r="M42" i="69"/>
  <c r="M43" i="69"/>
  <c r="M44" i="69"/>
  <c r="M45" i="69"/>
  <c r="M46" i="69"/>
  <c r="M47" i="69"/>
  <c r="M48" i="69"/>
  <c r="M49" i="69"/>
  <c r="M50" i="69"/>
  <c r="M51" i="69"/>
  <c r="M52" i="69"/>
  <c r="M53" i="69"/>
  <c r="M54" i="69"/>
  <c r="M55" i="69"/>
  <c r="M56" i="69"/>
  <c r="M57" i="69"/>
  <c r="M58" i="69"/>
  <c r="M59" i="69"/>
  <c r="M60" i="69"/>
  <c r="M61" i="69"/>
  <c r="M62" i="69"/>
  <c r="M63" i="69"/>
  <c r="M64" i="69"/>
  <c r="M65" i="69"/>
  <c r="M66" i="69"/>
  <c r="M67" i="69"/>
  <c r="M68" i="69"/>
  <c r="M69" i="69"/>
  <c r="M70" i="69"/>
  <c r="M71" i="69"/>
  <c r="M72" i="69"/>
  <c r="M73" i="69"/>
  <c r="M74" i="69"/>
  <c r="M75" i="69"/>
  <c r="M76" i="69"/>
  <c r="M77" i="69"/>
  <c r="M78" i="69"/>
  <c r="M79" i="69"/>
  <c r="M80" i="69"/>
  <c r="M81" i="69"/>
  <c r="M82" i="69"/>
  <c r="M83" i="69"/>
  <c r="M84" i="69"/>
  <c r="M85" i="69"/>
  <c r="M86" i="69"/>
  <c r="M87" i="69"/>
  <c r="M88" i="69"/>
  <c r="M89" i="69"/>
  <c r="M90" i="69"/>
  <c r="M91" i="69"/>
  <c r="M92" i="69"/>
  <c r="M93" i="69"/>
  <c r="M94" i="69"/>
  <c r="M95" i="69"/>
  <c r="M96" i="69"/>
  <c r="M97" i="69"/>
  <c r="M98" i="69"/>
  <c r="M99" i="69"/>
  <c r="M100" i="69"/>
  <c r="M101" i="69"/>
  <c r="L4" i="69"/>
  <c r="F113" i="44"/>
  <c r="E113" i="44"/>
  <c r="P113" i="44"/>
  <c r="M113" i="44"/>
  <c r="G113" i="44"/>
  <c r="H113" i="44"/>
  <c r="I113" i="44"/>
  <c r="J113" i="44"/>
  <c r="K113" i="44"/>
  <c r="L113" i="44"/>
  <c r="O113" i="44"/>
  <c r="D113" i="44"/>
  <c r="B113" i="44"/>
  <c r="DZ7" i="70"/>
  <c r="EA7" i="70"/>
  <c r="EB7" i="70"/>
  <c r="EC7" i="70"/>
  <c r="ED7" i="70"/>
  <c r="EE7" i="70"/>
  <c r="EF7" i="70"/>
  <c r="EG7" i="70"/>
  <c r="EH7" i="70"/>
  <c r="EL7" i="70"/>
  <c r="EP7" i="70"/>
  <c r="EQ7" i="70"/>
  <c r="L83" i="56"/>
  <c r="AA2" i="69" l="1" a="1"/>
  <c r="AA2" i="69" s="1"/>
  <c r="R2" i="69" a="1"/>
  <c r="R2" i="69" s="1"/>
  <c r="T2" i="69" s="1" a="1"/>
  <c r="T2" i="69" s="1"/>
  <c r="A113" i="44"/>
  <c r="A110" i="44" s="1"/>
  <c r="AK13" i="70"/>
  <c r="I220" i="64" l="1"/>
  <c r="H220" i="64"/>
  <c r="C220" i="64"/>
  <c r="D220" i="64"/>
  <c r="E220" i="64"/>
  <c r="F220" i="64"/>
  <c r="J220" i="64"/>
  <c r="S220" i="64"/>
  <c r="R220" i="64"/>
  <c r="Q220" i="64"/>
  <c r="N220" i="64"/>
  <c r="M220" i="64"/>
  <c r="AX14" i="70"/>
  <c r="BA14" i="70" s="1"/>
  <c r="AX15" i="70"/>
  <c r="BA15" i="70" s="1"/>
  <c r="AX16" i="70"/>
  <c r="BA16" i="70" s="1"/>
  <c r="AX17" i="70"/>
  <c r="BA17" i="70" s="1"/>
  <c r="AX18" i="70"/>
  <c r="BA18" i="70" s="1"/>
  <c r="AX19" i="70"/>
  <c r="BA19" i="70" s="1"/>
  <c r="AX20" i="70"/>
  <c r="BA20" i="70" s="1"/>
  <c r="AX21" i="70"/>
  <c r="BA21" i="70" s="1"/>
  <c r="AX22" i="70"/>
  <c r="BA22" i="70" s="1"/>
  <c r="AX23" i="70"/>
  <c r="BA23" i="70" s="1"/>
  <c r="AX24" i="70"/>
  <c r="BA24" i="70" s="1"/>
  <c r="AX25" i="70"/>
  <c r="BA25" i="70" s="1"/>
  <c r="AX26" i="70"/>
  <c r="BA26" i="70" s="1"/>
  <c r="AX27" i="70"/>
  <c r="BA27" i="70" s="1"/>
  <c r="AX28" i="70"/>
  <c r="BA28" i="70" s="1"/>
  <c r="AX29" i="70"/>
  <c r="BA29" i="70" s="1"/>
  <c r="AX30" i="70"/>
  <c r="BA30" i="70" s="1"/>
  <c r="AX31" i="70"/>
  <c r="BA31" i="70" s="1"/>
  <c r="AX32" i="70"/>
  <c r="BA32" i="70" s="1"/>
  <c r="AX33" i="70"/>
  <c r="BA33" i="70" s="1"/>
  <c r="AX34" i="70"/>
  <c r="BA34" i="70" s="1"/>
  <c r="AX35" i="70"/>
  <c r="BA35" i="70" s="1"/>
  <c r="AX36" i="70"/>
  <c r="BA36" i="70" s="1"/>
  <c r="AX37" i="70"/>
  <c r="BA37" i="70" s="1"/>
  <c r="AX38" i="70"/>
  <c r="BA38" i="70" s="1"/>
  <c r="AX39" i="70"/>
  <c r="BA39" i="70" s="1"/>
  <c r="AX40" i="70"/>
  <c r="BA40" i="70" s="1"/>
  <c r="AX41" i="70"/>
  <c r="BA41" i="70" s="1"/>
  <c r="AX42" i="70"/>
  <c r="BA42" i="70" s="1"/>
  <c r="AX43" i="70"/>
  <c r="BA43" i="70" s="1"/>
  <c r="AX44" i="70"/>
  <c r="BA44" i="70" s="1"/>
  <c r="AX45" i="70"/>
  <c r="BA45" i="70" s="1"/>
  <c r="AX46" i="70"/>
  <c r="BA46" i="70" s="1"/>
  <c r="AX47" i="70"/>
  <c r="BA47" i="70" s="1"/>
  <c r="AX48" i="70"/>
  <c r="BA48" i="70" s="1"/>
  <c r="AX49" i="70"/>
  <c r="BA49" i="70" s="1"/>
  <c r="AX50" i="70"/>
  <c r="BA50" i="70" s="1"/>
  <c r="AX51" i="70"/>
  <c r="BA51" i="70" s="1"/>
  <c r="AX52" i="70"/>
  <c r="BA52" i="70" s="1"/>
  <c r="AX53" i="70"/>
  <c r="BA53" i="70" s="1"/>
  <c r="AX54" i="70"/>
  <c r="BA54" i="70" s="1"/>
  <c r="AX55" i="70"/>
  <c r="BA55" i="70" s="1"/>
  <c r="AX56" i="70"/>
  <c r="BA56" i="70" s="1"/>
  <c r="AX57" i="70"/>
  <c r="BA57" i="70" s="1"/>
  <c r="AX58" i="70"/>
  <c r="BA58" i="70" s="1"/>
  <c r="AX59" i="70"/>
  <c r="BA59" i="70" s="1"/>
  <c r="AX60" i="70"/>
  <c r="BA60" i="70" s="1"/>
  <c r="AX61" i="70"/>
  <c r="BA61" i="70" s="1"/>
  <c r="AX62" i="70"/>
  <c r="BA62" i="70" s="1"/>
  <c r="AX63" i="70"/>
  <c r="BA63" i="70" s="1"/>
  <c r="AX64" i="70"/>
  <c r="BA64" i="70" s="1"/>
  <c r="AX65" i="70"/>
  <c r="BA65" i="70" s="1"/>
  <c r="AX66" i="70"/>
  <c r="BA66" i="70" s="1"/>
  <c r="AX67" i="70"/>
  <c r="BA67" i="70" s="1"/>
  <c r="AX68" i="70"/>
  <c r="BA68" i="70" s="1"/>
  <c r="AX69" i="70"/>
  <c r="BA69" i="70" s="1"/>
  <c r="AX70" i="70"/>
  <c r="BA70" i="70" s="1"/>
  <c r="AX71" i="70"/>
  <c r="BA71" i="70" s="1"/>
  <c r="AX72" i="70"/>
  <c r="BA72" i="70" s="1"/>
  <c r="AX73" i="70"/>
  <c r="BA73" i="70" s="1"/>
  <c r="AX74" i="70"/>
  <c r="BA74" i="70" s="1"/>
  <c r="AX75" i="70"/>
  <c r="BA75" i="70" s="1"/>
  <c r="AX76" i="70"/>
  <c r="BA76" i="70" s="1"/>
  <c r="AX77" i="70"/>
  <c r="BA77" i="70" s="1"/>
  <c r="AX78" i="70"/>
  <c r="BA78" i="70" s="1"/>
  <c r="AX79" i="70"/>
  <c r="BA79" i="70" s="1"/>
  <c r="AX80" i="70"/>
  <c r="BA80" i="70" s="1"/>
  <c r="AX81" i="70"/>
  <c r="BA81" i="70" s="1"/>
  <c r="AX82" i="70"/>
  <c r="BA82" i="70" s="1"/>
  <c r="AX83" i="70"/>
  <c r="BA83" i="70" s="1"/>
  <c r="AX84" i="70"/>
  <c r="BA84" i="70" s="1"/>
  <c r="AX85" i="70"/>
  <c r="BA85" i="70" s="1"/>
  <c r="AX86" i="70"/>
  <c r="BA86" i="70" s="1"/>
  <c r="AX87" i="70"/>
  <c r="BA87" i="70" s="1"/>
  <c r="AX88" i="70"/>
  <c r="BA88" i="70" s="1"/>
  <c r="AX89" i="70"/>
  <c r="BA89" i="70" s="1"/>
  <c r="AX90" i="70"/>
  <c r="BA90" i="70" s="1"/>
  <c r="AX91" i="70"/>
  <c r="BA91" i="70" s="1"/>
  <c r="AX92" i="70"/>
  <c r="BA92" i="70" s="1"/>
  <c r="AX93" i="70"/>
  <c r="BA93" i="70" s="1"/>
  <c r="AX94" i="70"/>
  <c r="BA94" i="70" s="1"/>
  <c r="AX95" i="70"/>
  <c r="BA95" i="70" s="1"/>
  <c r="AX96" i="70"/>
  <c r="BA96" i="70" s="1"/>
  <c r="AX97" i="70"/>
  <c r="BA97" i="70" s="1"/>
  <c r="AX98" i="70"/>
  <c r="BA98" i="70" s="1"/>
  <c r="AX99" i="70"/>
  <c r="BA99" i="70" s="1"/>
  <c r="AX100" i="70"/>
  <c r="BA100" i="70" s="1"/>
  <c r="AX101" i="70"/>
  <c r="BA101" i="70" s="1"/>
  <c r="AX102" i="70"/>
  <c r="BA102" i="70" s="1"/>
  <c r="AX103" i="70"/>
  <c r="BA103" i="70" s="1"/>
  <c r="AX104" i="70"/>
  <c r="BA104" i="70" s="1"/>
  <c r="AX105" i="70"/>
  <c r="BA105" i="70" s="1"/>
  <c r="AX106" i="70"/>
  <c r="BA106" i="70" s="1"/>
  <c r="AX107" i="70"/>
  <c r="BA107" i="70" s="1"/>
  <c r="AX108" i="70"/>
  <c r="BA108" i="70" s="1"/>
  <c r="AX109" i="70"/>
  <c r="BA109" i="70" s="1"/>
  <c r="AX110" i="70"/>
  <c r="BA110" i="70" s="1"/>
  <c r="AX111" i="70"/>
  <c r="BA111" i="70" s="1"/>
  <c r="AX112" i="70"/>
  <c r="BA112" i="70" s="1"/>
  <c r="AX13" i="70"/>
  <c r="BA13" i="70" s="1"/>
  <c r="W218" i="64" l="1"/>
  <c r="C376" i="70"/>
  <c r="D376" i="70" s="1"/>
  <c r="U377" i="70"/>
  <c r="V377" i="70"/>
  <c r="W377" i="70"/>
  <c r="X377" i="70"/>
  <c r="Y377" i="70"/>
  <c r="U378" i="70"/>
  <c r="V378" i="70"/>
  <c r="W378" i="70"/>
  <c r="X378" i="70"/>
  <c r="Y378" i="70"/>
  <c r="U379" i="70"/>
  <c r="V379" i="70"/>
  <c r="W379" i="70"/>
  <c r="X379" i="70"/>
  <c r="Y379" i="70"/>
  <c r="U380" i="70"/>
  <c r="V380" i="70"/>
  <c r="W380" i="70"/>
  <c r="X380" i="70"/>
  <c r="Y380" i="70"/>
  <c r="U381" i="70"/>
  <c r="V381" i="70"/>
  <c r="W381" i="70"/>
  <c r="X381" i="70"/>
  <c r="Y381" i="70"/>
  <c r="U382" i="70"/>
  <c r="V382" i="70"/>
  <c r="W382" i="70"/>
  <c r="X382" i="70"/>
  <c r="Y382" i="70"/>
  <c r="U383" i="70"/>
  <c r="V383" i="70"/>
  <c r="W383" i="70"/>
  <c r="X383" i="70"/>
  <c r="Y383" i="70"/>
  <c r="U384" i="70"/>
  <c r="V384" i="70"/>
  <c r="W384" i="70"/>
  <c r="X384" i="70"/>
  <c r="Y384" i="70"/>
  <c r="U385" i="70"/>
  <c r="V385" i="70"/>
  <c r="W385" i="70"/>
  <c r="X385" i="70"/>
  <c r="Y385" i="70"/>
  <c r="U386" i="70"/>
  <c r="V386" i="70"/>
  <c r="W386" i="70"/>
  <c r="X386" i="70"/>
  <c r="Y386" i="70"/>
  <c r="U387" i="70"/>
  <c r="V387" i="70"/>
  <c r="W387" i="70"/>
  <c r="X387" i="70"/>
  <c r="Y387" i="70"/>
  <c r="U388" i="70"/>
  <c r="V388" i="70"/>
  <c r="W388" i="70"/>
  <c r="X388" i="70"/>
  <c r="Y388" i="70"/>
  <c r="U389" i="70"/>
  <c r="V389" i="70"/>
  <c r="W389" i="70"/>
  <c r="X389" i="70"/>
  <c r="Y389" i="70"/>
  <c r="U390" i="70"/>
  <c r="V390" i="70"/>
  <c r="W390" i="70"/>
  <c r="X390" i="70"/>
  <c r="Y390" i="70"/>
  <c r="U391" i="70"/>
  <c r="V391" i="70"/>
  <c r="W391" i="70"/>
  <c r="X391" i="70"/>
  <c r="Y391" i="70"/>
  <c r="U392" i="70"/>
  <c r="V392" i="70"/>
  <c r="W392" i="70"/>
  <c r="X392" i="70"/>
  <c r="Y392" i="70"/>
  <c r="U393" i="70"/>
  <c r="V393" i="70"/>
  <c r="W393" i="70"/>
  <c r="X393" i="70"/>
  <c r="Y393" i="70"/>
  <c r="U394" i="70"/>
  <c r="V394" i="70"/>
  <c r="W394" i="70"/>
  <c r="X394" i="70"/>
  <c r="Y394" i="70"/>
  <c r="U395" i="70"/>
  <c r="V395" i="70"/>
  <c r="W395" i="70"/>
  <c r="X395" i="70"/>
  <c r="Y395" i="70"/>
  <c r="U396" i="70"/>
  <c r="V396" i="70"/>
  <c r="W396" i="70"/>
  <c r="X396" i="70"/>
  <c r="Y396" i="70"/>
  <c r="U397" i="70"/>
  <c r="V397" i="70"/>
  <c r="W397" i="70"/>
  <c r="X397" i="70"/>
  <c r="Y397" i="70"/>
  <c r="U398" i="70"/>
  <c r="V398" i="70"/>
  <c r="W398" i="70"/>
  <c r="X398" i="70"/>
  <c r="Y398" i="70"/>
  <c r="U399" i="70"/>
  <c r="V399" i="70"/>
  <c r="W399" i="70"/>
  <c r="X399" i="70"/>
  <c r="Y399" i="70"/>
  <c r="U400" i="70"/>
  <c r="V400" i="70"/>
  <c r="W400" i="70"/>
  <c r="X400" i="70"/>
  <c r="Y400" i="70"/>
  <c r="U401" i="70"/>
  <c r="V401" i="70"/>
  <c r="W401" i="70"/>
  <c r="X401" i="70"/>
  <c r="Y401" i="70"/>
  <c r="U402" i="70"/>
  <c r="V402" i="70"/>
  <c r="W402" i="70"/>
  <c r="X402" i="70"/>
  <c r="Y402" i="70"/>
  <c r="U403" i="70"/>
  <c r="V403" i="70"/>
  <c r="W403" i="70"/>
  <c r="X403" i="70"/>
  <c r="Y403" i="70"/>
  <c r="U404" i="70"/>
  <c r="V404" i="70"/>
  <c r="W404" i="70"/>
  <c r="X404" i="70"/>
  <c r="Y404" i="70"/>
  <c r="U405" i="70"/>
  <c r="V405" i="70"/>
  <c r="W405" i="70"/>
  <c r="X405" i="70"/>
  <c r="Y405" i="70"/>
  <c r="U406" i="70"/>
  <c r="V406" i="70"/>
  <c r="W406" i="70"/>
  <c r="X406" i="70"/>
  <c r="Y406" i="70"/>
  <c r="U407" i="70"/>
  <c r="V407" i="70"/>
  <c r="W407" i="70"/>
  <c r="X407" i="70"/>
  <c r="Y407" i="70"/>
  <c r="U408" i="70"/>
  <c r="V408" i="70"/>
  <c r="W408" i="70"/>
  <c r="X408" i="70"/>
  <c r="Y408" i="70"/>
  <c r="U409" i="70"/>
  <c r="V409" i="70"/>
  <c r="W409" i="70"/>
  <c r="X409" i="70"/>
  <c r="Y409" i="70"/>
  <c r="U410" i="70"/>
  <c r="V410" i="70"/>
  <c r="W410" i="70"/>
  <c r="X410" i="70"/>
  <c r="Y410" i="70"/>
  <c r="U411" i="70"/>
  <c r="V411" i="70"/>
  <c r="W411" i="70"/>
  <c r="X411" i="70"/>
  <c r="Y411" i="70"/>
  <c r="U412" i="70"/>
  <c r="V412" i="70"/>
  <c r="W412" i="70"/>
  <c r="X412" i="70"/>
  <c r="Y412" i="70"/>
  <c r="U413" i="70"/>
  <c r="V413" i="70"/>
  <c r="W413" i="70"/>
  <c r="X413" i="70"/>
  <c r="Y413" i="70"/>
  <c r="U414" i="70"/>
  <c r="V414" i="70"/>
  <c r="W414" i="70"/>
  <c r="X414" i="70"/>
  <c r="Y414" i="70"/>
  <c r="U415" i="70"/>
  <c r="V415" i="70"/>
  <c r="W415" i="70"/>
  <c r="X415" i="70"/>
  <c r="Y415" i="70"/>
  <c r="U416" i="70"/>
  <c r="V416" i="70"/>
  <c r="W416" i="70"/>
  <c r="X416" i="70"/>
  <c r="Y416" i="70"/>
  <c r="U417" i="70"/>
  <c r="V417" i="70"/>
  <c r="W417" i="70"/>
  <c r="X417" i="70"/>
  <c r="Y417" i="70"/>
  <c r="U418" i="70"/>
  <c r="V418" i="70"/>
  <c r="W418" i="70"/>
  <c r="X418" i="70"/>
  <c r="Y418" i="70"/>
  <c r="U419" i="70"/>
  <c r="V419" i="70"/>
  <c r="W419" i="70"/>
  <c r="X419" i="70"/>
  <c r="Y419" i="70"/>
  <c r="U420" i="70"/>
  <c r="V420" i="70"/>
  <c r="W420" i="70"/>
  <c r="X420" i="70"/>
  <c r="Y420" i="70"/>
  <c r="U421" i="70"/>
  <c r="V421" i="70"/>
  <c r="W421" i="70"/>
  <c r="X421" i="70"/>
  <c r="Y421" i="70"/>
  <c r="U422" i="70"/>
  <c r="V422" i="70"/>
  <c r="W422" i="70"/>
  <c r="X422" i="70"/>
  <c r="Y422" i="70"/>
  <c r="U423" i="70"/>
  <c r="V423" i="70"/>
  <c r="W423" i="70"/>
  <c r="X423" i="70"/>
  <c r="Y423" i="70"/>
  <c r="U424" i="70"/>
  <c r="V424" i="70"/>
  <c r="W424" i="70"/>
  <c r="X424" i="70"/>
  <c r="Y424" i="70"/>
  <c r="U425" i="70"/>
  <c r="V425" i="70"/>
  <c r="W425" i="70"/>
  <c r="X425" i="70"/>
  <c r="Y425" i="70"/>
  <c r="U426" i="70"/>
  <c r="V426" i="70"/>
  <c r="W426" i="70"/>
  <c r="X426" i="70"/>
  <c r="Y426" i="70"/>
  <c r="U427" i="70"/>
  <c r="V427" i="70"/>
  <c r="W427" i="70"/>
  <c r="X427" i="70"/>
  <c r="Y427" i="70"/>
  <c r="U428" i="70"/>
  <c r="V428" i="70"/>
  <c r="W428" i="70"/>
  <c r="X428" i="70"/>
  <c r="Y428" i="70"/>
  <c r="U429" i="70"/>
  <c r="V429" i="70"/>
  <c r="W429" i="70"/>
  <c r="X429" i="70"/>
  <c r="Y429" i="70"/>
  <c r="U430" i="70"/>
  <c r="V430" i="70"/>
  <c r="W430" i="70"/>
  <c r="X430" i="70"/>
  <c r="Y430" i="70"/>
  <c r="U431" i="70"/>
  <c r="V431" i="70"/>
  <c r="W431" i="70"/>
  <c r="X431" i="70"/>
  <c r="Y431" i="70"/>
  <c r="U432" i="70"/>
  <c r="V432" i="70"/>
  <c r="W432" i="70"/>
  <c r="X432" i="70"/>
  <c r="Y432" i="70"/>
  <c r="U433" i="70"/>
  <c r="V433" i="70"/>
  <c r="W433" i="70"/>
  <c r="X433" i="70"/>
  <c r="Y433" i="70"/>
  <c r="U434" i="70"/>
  <c r="V434" i="70"/>
  <c r="W434" i="70"/>
  <c r="X434" i="70"/>
  <c r="Y434" i="70"/>
  <c r="U435" i="70"/>
  <c r="V435" i="70"/>
  <c r="W435" i="70"/>
  <c r="X435" i="70"/>
  <c r="Y435" i="70"/>
  <c r="U436" i="70"/>
  <c r="V436" i="70"/>
  <c r="W436" i="70"/>
  <c r="X436" i="70"/>
  <c r="Y436" i="70"/>
  <c r="U437" i="70"/>
  <c r="V437" i="70"/>
  <c r="W437" i="70"/>
  <c r="X437" i="70"/>
  <c r="Y437" i="70"/>
  <c r="U438" i="70"/>
  <c r="V438" i="70"/>
  <c r="W438" i="70"/>
  <c r="X438" i="70"/>
  <c r="Y438" i="70"/>
  <c r="U439" i="70"/>
  <c r="V439" i="70"/>
  <c r="W439" i="70"/>
  <c r="X439" i="70"/>
  <c r="Y439" i="70"/>
  <c r="U440" i="70"/>
  <c r="V440" i="70"/>
  <c r="W440" i="70"/>
  <c r="X440" i="70"/>
  <c r="Y440" i="70"/>
  <c r="U441" i="70"/>
  <c r="V441" i="70"/>
  <c r="W441" i="70"/>
  <c r="X441" i="70"/>
  <c r="Y441" i="70"/>
  <c r="U442" i="70"/>
  <c r="V442" i="70"/>
  <c r="W442" i="70"/>
  <c r="X442" i="70"/>
  <c r="Y442" i="70"/>
  <c r="U443" i="70"/>
  <c r="V443" i="70"/>
  <c r="W443" i="70"/>
  <c r="X443" i="70"/>
  <c r="Y443" i="70"/>
  <c r="U444" i="70"/>
  <c r="V444" i="70"/>
  <c r="W444" i="70"/>
  <c r="X444" i="70"/>
  <c r="Y444" i="70"/>
  <c r="U445" i="70"/>
  <c r="V445" i="70"/>
  <c r="W445" i="70"/>
  <c r="X445" i="70"/>
  <c r="Y445" i="70"/>
  <c r="U446" i="70"/>
  <c r="V446" i="70"/>
  <c r="W446" i="70"/>
  <c r="X446" i="70"/>
  <c r="Y446" i="70"/>
  <c r="U447" i="70"/>
  <c r="V447" i="70"/>
  <c r="W447" i="70"/>
  <c r="X447" i="70"/>
  <c r="Y447" i="70"/>
  <c r="U448" i="70"/>
  <c r="V448" i="70"/>
  <c r="W448" i="70"/>
  <c r="X448" i="70"/>
  <c r="Y448" i="70"/>
  <c r="U449" i="70"/>
  <c r="V449" i="70"/>
  <c r="W449" i="70"/>
  <c r="X449" i="70"/>
  <c r="Y449" i="70"/>
  <c r="U450" i="70"/>
  <c r="V450" i="70"/>
  <c r="W450" i="70"/>
  <c r="X450" i="70"/>
  <c r="Y450" i="70"/>
  <c r="U451" i="70"/>
  <c r="V451" i="70"/>
  <c r="W451" i="70"/>
  <c r="X451" i="70"/>
  <c r="Y451" i="70"/>
  <c r="U452" i="70"/>
  <c r="V452" i="70"/>
  <c r="W452" i="70"/>
  <c r="X452" i="70"/>
  <c r="Y452" i="70"/>
  <c r="U453" i="70"/>
  <c r="V453" i="70"/>
  <c r="W453" i="70"/>
  <c r="X453" i="70"/>
  <c r="Y453" i="70"/>
  <c r="U454" i="70"/>
  <c r="V454" i="70"/>
  <c r="W454" i="70"/>
  <c r="X454" i="70"/>
  <c r="Y454" i="70"/>
  <c r="U455" i="70"/>
  <c r="V455" i="70"/>
  <c r="W455" i="70"/>
  <c r="X455" i="70"/>
  <c r="Y455" i="70"/>
  <c r="U456" i="70"/>
  <c r="V456" i="70"/>
  <c r="W456" i="70"/>
  <c r="X456" i="70"/>
  <c r="Y456" i="70"/>
  <c r="U457" i="70"/>
  <c r="V457" i="70"/>
  <c r="W457" i="70"/>
  <c r="X457" i="70"/>
  <c r="Y457" i="70"/>
  <c r="U458" i="70"/>
  <c r="V458" i="70"/>
  <c r="W458" i="70"/>
  <c r="X458" i="70"/>
  <c r="Y458" i="70"/>
  <c r="U459" i="70"/>
  <c r="V459" i="70"/>
  <c r="W459" i="70"/>
  <c r="X459" i="70"/>
  <c r="Y459" i="70"/>
  <c r="U460" i="70"/>
  <c r="V460" i="70"/>
  <c r="W460" i="70"/>
  <c r="X460" i="70"/>
  <c r="Y460" i="70"/>
  <c r="U461" i="70"/>
  <c r="V461" i="70"/>
  <c r="W461" i="70"/>
  <c r="X461" i="70"/>
  <c r="Y461" i="70"/>
  <c r="U462" i="70"/>
  <c r="V462" i="70"/>
  <c r="W462" i="70"/>
  <c r="X462" i="70"/>
  <c r="Y462" i="70"/>
  <c r="U463" i="70"/>
  <c r="V463" i="70"/>
  <c r="W463" i="70"/>
  <c r="X463" i="70"/>
  <c r="Y463" i="70"/>
  <c r="U464" i="70"/>
  <c r="V464" i="70"/>
  <c r="W464" i="70"/>
  <c r="X464" i="70"/>
  <c r="Y464" i="70"/>
  <c r="U465" i="70"/>
  <c r="V465" i="70"/>
  <c r="W465" i="70"/>
  <c r="X465" i="70"/>
  <c r="Y465" i="70"/>
  <c r="U466" i="70"/>
  <c r="V466" i="70"/>
  <c r="W466" i="70"/>
  <c r="X466" i="70"/>
  <c r="Y466" i="70"/>
  <c r="U467" i="70"/>
  <c r="V467" i="70"/>
  <c r="W467" i="70"/>
  <c r="X467" i="70"/>
  <c r="Y467" i="70"/>
  <c r="U468" i="70"/>
  <c r="V468" i="70"/>
  <c r="W468" i="70"/>
  <c r="X468" i="70"/>
  <c r="Y468" i="70"/>
  <c r="U469" i="70"/>
  <c r="V469" i="70"/>
  <c r="W469" i="70"/>
  <c r="X469" i="70"/>
  <c r="Y469" i="70"/>
  <c r="U470" i="70"/>
  <c r="V470" i="70"/>
  <c r="W470" i="70"/>
  <c r="X470" i="70"/>
  <c r="Y470" i="70"/>
  <c r="U471" i="70"/>
  <c r="V471" i="70"/>
  <c r="W471" i="70"/>
  <c r="X471" i="70"/>
  <c r="Y471" i="70"/>
  <c r="U472" i="70"/>
  <c r="V472" i="70"/>
  <c r="W472" i="70"/>
  <c r="X472" i="70"/>
  <c r="Y472" i="70"/>
  <c r="U473" i="70"/>
  <c r="V473" i="70"/>
  <c r="W473" i="70"/>
  <c r="X473" i="70"/>
  <c r="Y473" i="70"/>
  <c r="U474" i="70"/>
  <c r="V474" i="70"/>
  <c r="W474" i="70"/>
  <c r="X474" i="70"/>
  <c r="Y474" i="70"/>
  <c r="U475" i="70"/>
  <c r="V475" i="70"/>
  <c r="W475" i="70"/>
  <c r="X475" i="70"/>
  <c r="Y475" i="70"/>
  <c r="V376" i="70"/>
  <c r="W376" i="70"/>
  <c r="X376" i="70"/>
  <c r="Y376" i="70"/>
  <c r="U376" i="70"/>
  <c r="C332" i="70" l="1"/>
  <c r="C292" i="70"/>
  <c r="C363" i="70"/>
  <c r="C347" i="70"/>
  <c r="C331" i="70"/>
  <c r="C275" i="70"/>
  <c r="C362" i="70"/>
  <c r="C354" i="70"/>
  <c r="C346" i="70"/>
  <c r="C338" i="70"/>
  <c r="C330" i="70"/>
  <c r="C322" i="70"/>
  <c r="C314" i="70"/>
  <c r="C306" i="70"/>
  <c r="C298" i="70"/>
  <c r="C290" i="70"/>
  <c r="C282" i="70"/>
  <c r="C274" i="70"/>
  <c r="C364" i="70"/>
  <c r="C308" i="70"/>
  <c r="C291" i="70"/>
  <c r="C369" i="70"/>
  <c r="C361" i="70"/>
  <c r="C353" i="70"/>
  <c r="C345" i="70"/>
  <c r="C337" i="70"/>
  <c r="C329" i="70"/>
  <c r="C321" i="70"/>
  <c r="C313" i="70"/>
  <c r="C305" i="70"/>
  <c r="C297" i="70"/>
  <c r="C289" i="70"/>
  <c r="C281" i="70"/>
  <c r="C273" i="70"/>
  <c r="C356" i="70"/>
  <c r="C316" i="70"/>
  <c r="C315" i="70"/>
  <c r="C368" i="70"/>
  <c r="C360" i="70"/>
  <c r="C352" i="70"/>
  <c r="C344" i="70"/>
  <c r="C336" i="70"/>
  <c r="C328" i="70"/>
  <c r="C320" i="70"/>
  <c r="C312" i="70"/>
  <c r="C304" i="70"/>
  <c r="C296" i="70"/>
  <c r="C288" i="70"/>
  <c r="C280" i="70"/>
  <c r="C340" i="70"/>
  <c r="C284" i="70"/>
  <c r="C307" i="70"/>
  <c r="C367" i="70"/>
  <c r="C359" i="70"/>
  <c r="C351" i="70"/>
  <c r="C343" i="70"/>
  <c r="C335" i="70"/>
  <c r="C327" i="70"/>
  <c r="C319" i="70"/>
  <c r="C311" i="70"/>
  <c r="C303" i="70"/>
  <c r="C295" i="70"/>
  <c r="C287" i="70"/>
  <c r="C279" i="70"/>
  <c r="C324" i="70"/>
  <c r="C300" i="70"/>
  <c r="C355" i="70"/>
  <c r="C339" i="70"/>
  <c r="C323" i="70"/>
  <c r="C283" i="70"/>
  <c r="C366" i="70"/>
  <c r="C358" i="70"/>
  <c r="C350" i="70"/>
  <c r="C342" i="70"/>
  <c r="C334" i="70"/>
  <c r="C326" i="70"/>
  <c r="C318" i="70"/>
  <c r="C310" i="70"/>
  <c r="C302" i="70"/>
  <c r="C294" i="70"/>
  <c r="C286" i="70"/>
  <c r="C278" i="70"/>
  <c r="C348" i="70"/>
  <c r="C276" i="70"/>
  <c r="C299" i="70"/>
  <c r="C365" i="70"/>
  <c r="C357" i="70"/>
  <c r="C349" i="70"/>
  <c r="C341" i="70"/>
  <c r="C333" i="70"/>
  <c r="C325" i="70"/>
  <c r="C317" i="70"/>
  <c r="C309" i="70"/>
  <c r="C301" i="70"/>
  <c r="C293" i="70"/>
  <c r="C285" i="70"/>
  <c r="C277" i="70"/>
  <c r="E271" i="70"/>
  <c r="E272" i="70"/>
  <c r="E273" i="70"/>
  <c r="B273" i="70" s="1"/>
  <c r="E274" i="70"/>
  <c r="B274" i="70" s="1"/>
  <c r="E275" i="70"/>
  <c r="B275" i="70" s="1"/>
  <c r="E276" i="70"/>
  <c r="B276" i="70" s="1"/>
  <c r="E277" i="70"/>
  <c r="B277" i="70" s="1"/>
  <c r="E278" i="70"/>
  <c r="B278" i="70" s="1"/>
  <c r="E279" i="70"/>
  <c r="B279" i="70" s="1"/>
  <c r="E280" i="70"/>
  <c r="B280" i="70" s="1"/>
  <c r="E281" i="70"/>
  <c r="B281" i="70" s="1"/>
  <c r="E282" i="70"/>
  <c r="B282" i="70" s="1"/>
  <c r="E283" i="70"/>
  <c r="B283" i="70" s="1"/>
  <c r="E284" i="70"/>
  <c r="B284" i="70" s="1"/>
  <c r="E285" i="70"/>
  <c r="B285" i="70" s="1"/>
  <c r="E286" i="70"/>
  <c r="B286" i="70" s="1"/>
  <c r="E287" i="70"/>
  <c r="B287" i="70" s="1"/>
  <c r="E288" i="70"/>
  <c r="B288" i="70" s="1"/>
  <c r="E289" i="70"/>
  <c r="B289" i="70" s="1"/>
  <c r="E290" i="70"/>
  <c r="B290" i="70" s="1"/>
  <c r="E291" i="70"/>
  <c r="B291" i="70" s="1"/>
  <c r="E292" i="70"/>
  <c r="B292" i="70" s="1"/>
  <c r="E293" i="70"/>
  <c r="E294" i="70"/>
  <c r="E295" i="70"/>
  <c r="B295" i="70" s="1"/>
  <c r="E296" i="70"/>
  <c r="B296" i="70" s="1"/>
  <c r="E297" i="70"/>
  <c r="B297" i="70" s="1"/>
  <c r="E298" i="70"/>
  <c r="B298" i="70" s="1"/>
  <c r="E299" i="70"/>
  <c r="B299" i="70" s="1"/>
  <c r="E300" i="70"/>
  <c r="B300" i="70" s="1"/>
  <c r="E301" i="70"/>
  <c r="B301" i="70" s="1"/>
  <c r="E302" i="70"/>
  <c r="B302" i="70" s="1"/>
  <c r="E303" i="70"/>
  <c r="B303" i="70" s="1"/>
  <c r="E304" i="70"/>
  <c r="B304" i="70" s="1"/>
  <c r="E305" i="70"/>
  <c r="B305" i="70" s="1"/>
  <c r="E306" i="70"/>
  <c r="B306" i="70" s="1"/>
  <c r="E307" i="70"/>
  <c r="B307" i="70" s="1"/>
  <c r="E308" i="70"/>
  <c r="B308" i="70" s="1"/>
  <c r="E309" i="70"/>
  <c r="B309" i="70" s="1"/>
  <c r="E310" i="70"/>
  <c r="B310" i="70" s="1"/>
  <c r="E311" i="70"/>
  <c r="B311" i="70" s="1"/>
  <c r="E312" i="70"/>
  <c r="B312" i="70" s="1"/>
  <c r="E313" i="70"/>
  <c r="B313" i="70" s="1"/>
  <c r="E314" i="70"/>
  <c r="B314" i="70" s="1"/>
  <c r="E315" i="70"/>
  <c r="B315" i="70" s="1"/>
  <c r="E316" i="70"/>
  <c r="B316" i="70" s="1"/>
  <c r="E317" i="70"/>
  <c r="B317" i="70" s="1"/>
  <c r="E318" i="70"/>
  <c r="B318" i="70" s="1"/>
  <c r="E319" i="70"/>
  <c r="B319" i="70" s="1"/>
  <c r="E320" i="70"/>
  <c r="B320" i="70" s="1"/>
  <c r="E321" i="70"/>
  <c r="B321" i="70" s="1"/>
  <c r="E322" i="70"/>
  <c r="B322" i="70" s="1"/>
  <c r="E323" i="70"/>
  <c r="B323" i="70" s="1"/>
  <c r="E324" i="70"/>
  <c r="B324" i="70" s="1"/>
  <c r="E325" i="70"/>
  <c r="B325" i="70" s="1"/>
  <c r="E326" i="70"/>
  <c r="B326" i="70" s="1"/>
  <c r="E327" i="70"/>
  <c r="B327" i="70" s="1"/>
  <c r="E328" i="70"/>
  <c r="B328" i="70" s="1"/>
  <c r="E329" i="70"/>
  <c r="B329" i="70" s="1"/>
  <c r="E330" i="70"/>
  <c r="B330" i="70" s="1"/>
  <c r="E331" i="70"/>
  <c r="B331" i="70" s="1"/>
  <c r="E332" i="70"/>
  <c r="B332" i="70" s="1"/>
  <c r="E333" i="70"/>
  <c r="B333" i="70" s="1"/>
  <c r="E334" i="70"/>
  <c r="B334" i="70" s="1"/>
  <c r="E335" i="70"/>
  <c r="B335" i="70" s="1"/>
  <c r="E336" i="70"/>
  <c r="B336" i="70" s="1"/>
  <c r="E337" i="70"/>
  <c r="B337" i="70" s="1"/>
  <c r="E338" i="70"/>
  <c r="B338" i="70" s="1"/>
  <c r="E339" i="70"/>
  <c r="B339" i="70" s="1"/>
  <c r="E340" i="70"/>
  <c r="B340" i="70" s="1"/>
  <c r="E341" i="70"/>
  <c r="B341" i="70" s="1"/>
  <c r="E342" i="70"/>
  <c r="B342" i="70" s="1"/>
  <c r="E343" i="70"/>
  <c r="B343" i="70" s="1"/>
  <c r="E344" i="70"/>
  <c r="B344" i="70" s="1"/>
  <c r="E345" i="70"/>
  <c r="B345" i="70" s="1"/>
  <c r="E346" i="70"/>
  <c r="B346" i="70" s="1"/>
  <c r="E347" i="70"/>
  <c r="B347" i="70" s="1"/>
  <c r="E348" i="70"/>
  <c r="B348" i="70" s="1"/>
  <c r="E349" i="70"/>
  <c r="B349" i="70" s="1"/>
  <c r="E350" i="70"/>
  <c r="B350" i="70" s="1"/>
  <c r="E351" i="70"/>
  <c r="B351" i="70" s="1"/>
  <c r="E352" i="70"/>
  <c r="B352" i="70" s="1"/>
  <c r="E353" i="70"/>
  <c r="B353" i="70" s="1"/>
  <c r="E354" i="70"/>
  <c r="B354" i="70" s="1"/>
  <c r="E355" i="70"/>
  <c r="B355" i="70" s="1"/>
  <c r="E356" i="70"/>
  <c r="B356" i="70" s="1"/>
  <c r="E357" i="70"/>
  <c r="B357" i="70" s="1"/>
  <c r="E358" i="70"/>
  <c r="B358" i="70" s="1"/>
  <c r="E359" i="70"/>
  <c r="B359" i="70" s="1"/>
  <c r="E360" i="70"/>
  <c r="B360" i="70" s="1"/>
  <c r="E361" i="70"/>
  <c r="B361" i="70" s="1"/>
  <c r="E362" i="70"/>
  <c r="B362" i="70" s="1"/>
  <c r="E363" i="70"/>
  <c r="B363" i="70" s="1"/>
  <c r="E364" i="70"/>
  <c r="B364" i="70" s="1"/>
  <c r="E365" i="70"/>
  <c r="B365" i="70" s="1"/>
  <c r="E366" i="70"/>
  <c r="B366" i="70" s="1"/>
  <c r="E367" i="70"/>
  <c r="B367" i="70" s="1"/>
  <c r="E368" i="70"/>
  <c r="B368" i="70" s="1"/>
  <c r="E369" i="70"/>
  <c r="B369" i="70" s="1"/>
  <c r="E270" i="70"/>
  <c r="AP270" i="70" l="1" a="1"/>
  <c r="AP270" i="70" s="1"/>
  <c r="C10" i="2"/>
  <c r="B293" i="70" l="1"/>
  <c r="B294" i="70"/>
  <c r="O7" i="70"/>
  <c r="L112" i="64"/>
  <c r="L2" i="69"/>
  <c r="C4" i="69" l="1"/>
  <c r="E4" i="69" s="1"/>
  <c r="AI8" i="2"/>
  <c r="K119" i="74" s="1"/>
  <c r="AJ8" i="2"/>
  <c r="K117" i="74"/>
  <c r="L117" i="74"/>
  <c r="J118" i="74"/>
  <c r="J119" i="74"/>
  <c r="O220" i="2"/>
  <c r="L119" i="74" l="1"/>
  <c r="D84" i="56"/>
  <c r="AD220" i="2"/>
  <c r="Z376" i="70"/>
  <c r="F84" i="56" l="1"/>
  <c r="EX7" i="70" l="1"/>
  <c r="EY7" i="70"/>
  <c r="EZ7" i="70"/>
  <c r="FA7" i="70"/>
  <c r="FB7" i="70"/>
  <c r="FC7" i="70"/>
  <c r="FD7" i="70"/>
  <c r="FE7" i="70"/>
  <c r="EW7" i="70"/>
  <c r="EV7" i="70"/>
  <c r="ET7" i="70"/>
  <c r="EU7" i="70"/>
  <c r="C14" i="75"/>
  <c r="H77" i="77"/>
  <c r="C8" i="77"/>
  <c r="E12" i="75"/>
  <c r="C8" i="76"/>
  <c r="C8" i="75" l="1"/>
  <c r="H52" i="76"/>
  <c r="AP362" i="2" l="1"/>
  <c r="AP363" i="2"/>
  <c r="AP364" i="2"/>
  <c r="AP365" i="2"/>
  <c r="AP366" i="2"/>
  <c r="AP367" i="2"/>
  <c r="AP368" i="2"/>
  <c r="Z475" i="70" l="1"/>
  <c r="Z474" i="70"/>
  <c r="Z473" i="70"/>
  <c r="Z472" i="70"/>
  <c r="Z471" i="70"/>
  <c r="Z468" i="70"/>
  <c r="Z467" i="70"/>
  <c r="Z466" i="70"/>
  <c r="Z465" i="70"/>
  <c r="Z464" i="70"/>
  <c r="Z463" i="70"/>
  <c r="Z460" i="70"/>
  <c r="Z459" i="70"/>
  <c r="Z458" i="70"/>
  <c r="Z457" i="70"/>
  <c r="Z456" i="70"/>
  <c r="Z455" i="70"/>
  <c r="Z452" i="70"/>
  <c r="Z451" i="70"/>
  <c r="Z450" i="70"/>
  <c r="Z449" i="70"/>
  <c r="Z448" i="70"/>
  <c r="Z447" i="70"/>
  <c r="Z444" i="70"/>
  <c r="Z443" i="70"/>
  <c r="Z442" i="70"/>
  <c r="Z441" i="70"/>
  <c r="Z440" i="70"/>
  <c r="Z439" i="70"/>
  <c r="Z436" i="70"/>
  <c r="Z435" i="70"/>
  <c r="Z434" i="70"/>
  <c r="Z433" i="70"/>
  <c r="Z432" i="70"/>
  <c r="Z431" i="70"/>
  <c r="Z428" i="70"/>
  <c r="Z427" i="70"/>
  <c r="Z426" i="70"/>
  <c r="Z425" i="70"/>
  <c r="Z424" i="70"/>
  <c r="Z423" i="70"/>
  <c r="Z420" i="70"/>
  <c r="Z419" i="70"/>
  <c r="Z418" i="70"/>
  <c r="Z417" i="70"/>
  <c r="Z416" i="70"/>
  <c r="Z415" i="70"/>
  <c r="Z412" i="70"/>
  <c r="Z411" i="70"/>
  <c r="Z410" i="70"/>
  <c r="Z409" i="70"/>
  <c r="Z408" i="70"/>
  <c r="Z407" i="70"/>
  <c r="Z404" i="70"/>
  <c r="Z403" i="70"/>
  <c r="Z402" i="70"/>
  <c r="Z401" i="70"/>
  <c r="Z400" i="70"/>
  <c r="Z399" i="70"/>
  <c r="Z396" i="70"/>
  <c r="Z395" i="70"/>
  <c r="Z394" i="70"/>
  <c r="Z393" i="70"/>
  <c r="Z392" i="70"/>
  <c r="Z391" i="70"/>
  <c r="Z388" i="70"/>
  <c r="Z387" i="70"/>
  <c r="Z385" i="70"/>
  <c r="Z384" i="70"/>
  <c r="Z383" i="70"/>
  <c r="Z380" i="70"/>
  <c r="Z379" i="70"/>
  <c r="Z378" i="70"/>
  <c r="Z377" i="70"/>
  <c r="O24" i="74"/>
  <c r="O88" i="74"/>
  <c r="O100" i="74" l="1"/>
  <c r="O18" i="74"/>
  <c r="O97" i="74"/>
  <c r="O74" i="74"/>
  <c r="O68" i="74"/>
  <c r="O104" i="74"/>
  <c r="O56" i="74"/>
  <c r="O93" i="74"/>
  <c r="O92" i="74"/>
  <c r="O50" i="74"/>
  <c r="O48" i="74"/>
  <c r="O105" i="74"/>
  <c r="O89" i="74"/>
  <c r="O65" i="74"/>
  <c r="O34" i="74"/>
  <c r="O33" i="74"/>
  <c r="O82" i="74"/>
  <c r="O57" i="74"/>
  <c r="O25" i="74"/>
  <c r="O58" i="74"/>
  <c r="O98" i="74"/>
  <c r="O81" i="74"/>
  <c r="O73" i="74"/>
  <c r="O42" i="74"/>
  <c r="O106" i="74"/>
  <c r="O90" i="74"/>
  <c r="O66" i="74"/>
  <c r="O41" i="74"/>
  <c r="O67" i="74"/>
  <c r="O91" i="74"/>
  <c r="O80" i="74"/>
  <c r="O52" i="74"/>
  <c r="O40" i="74"/>
  <c r="O20" i="74"/>
  <c r="O76" i="74"/>
  <c r="O51" i="74"/>
  <c r="O35" i="74"/>
  <c r="O99" i="74"/>
  <c r="O75" i="74"/>
  <c r="O64" i="74"/>
  <c r="O17" i="74"/>
  <c r="O12" i="74"/>
  <c r="O108" i="74"/>
  <c r="O84" i="74"/>
  <c r="O59" i="74"/>
  <c r="O44" i="74"/>
  <c r="O32" i="74"/>
  <c r="O11" i="74"/>
  <c r="O60" i="74"/>
  <c r="O107" i="74"/>
  <c r="O96" i="74"/>
  <c r="O83" i="74"/>
  <c r="O72" i="74"/>
  <c r="O43" i="74"/>
  <c r="O28" i="74"/>
  <c r="O101" i="74"/>
  <c r="O69" i="74"/>
  <c r="O49" i="74"/>
  <c r="O37" i="74"/>
  <c r="O27" i="74"/>
  <c r="O16" i="74"/>
  <c r="O14" i="74"/>
  <c r="Z381" i="70"/>
  <c r="O22" i="74"/>
  <c r="Z389" i="70"/>
  <c r="O30" i="74"/>
  <c r="Z397" i="70"/>
  <c r="O38" i="74"/>
  <c r="Z405" i="70"/>
  <c r="O46" i="74"/>
  <c r="Z413" i="70"/>
  <c r="O54" i="74"/>
  <c r="Z421" i="70"/>
  <c r="O62" i="74"/>
  <c r="Z429" i="70"/>
  <c r="O70" i="74"/>
  <c r="Z437" i="70"/>
  <c r="O78" i="74"/>
  <c r="Z445" i="70"/>
  <c r="O86" i="74"/>
  <c r="Z453" i="70"/>
  <c r="O94" i="74"/>
  <c r="Z461" i="70"/>
  <c r="O102" i="74"/>
  <c r="Z469" i="70"/>
  <c r="O36" i="74"/>
  <c r="O26" i="74"/>
  <c r="O13" i="74"/>
  <c r="O15" i="74"/>
  <c r="Z382" i="70"/>
  <c r="O23" i="74"/>
  <c r="Z390" i="70"/>
  <c r="O31" i="74"/>
  <c r="Z398" i="70"/>
  <c r="O39" i="74"/>
  <c r="Z406" i="70"/>
  <c r="O47" i="74"/>
  <c r="Z414" i="70"/>
  <c r="O55" i="74"/>
  <c r="Z422" i="70"/>
  <c r="O63" i="74"/>
  <c r="Z430" i="70"/>
  <c r="O71" i="74"/>
  <c r="Z438" i="70"/>
  <c r="O79" i="74"/>
  <c r="Z446" i="70"/>
  <c r="O87" i="74"/>
  <c r="Z454" i="70"/>
  <c r="O95" i="74"/>
  <c r="Z462" i="70"/>
  <c r="O103" i="74"/>
  <c r="Z470" i="70"/>
  <c r="O77" i="74"/>
  <c r="O45" i="74"/>
  <c r="O85" i="74"/>
  <c r="O53" i="74"/>
  <c r="O21" i="74"/>
  <c r="O19" i="74"/>
  <c r="Z386" i="70"/>
  <c r="O61" i="74"/>
  <c r="O29" i="74"/>
  <c r="O10" i="74"/>
  <c r="V110" i="64"/>
  <c r="O9" i="74"/>
  <c r="K7" i="70" l="1"/>
  <c r="D11" i="2"/>
  <c r="Q115" i="74"/>
  <c r="T238" i="75"/>
  <c r="D239" i="75"/>
  <c r="E239" i="75" s="1"/>
  <c r="D240" i="75"/>
  <c r="E240" i="75" s="1"/>
  <c r="D241" i="75"/>
  <c r="E241" i="75" s="1"/>
  <c r="T236" i="75"/>
  <c r="H231" i="75"/>
  <c r="A7" i="70"/>
  <c r="BG114" i="70"/>
  <c r="E242" i="75" l="1"/>
  <c r="C175" i="75" s="1"/>
  <c r="G2" i="70"/>
  <c r="Z16" i="2"/>
  <c r="K118" i="74" l="1"/>
  <c r="C7" i="70"/>
  <c r="A271" i="70"/>
  <c r="A272" i="70"/>
  <c r="B272" i="70" s="1"/>
  <c r="A273" i="70"/>
  <c r="A274" i="70"/>
  <c r="A275" i="70"/>
  <c r="A276" i="70"/>
  <c r="A277" i="70"/>
  <c r="A278" i="70"/>
  <c r="A279" i="70"/>
  <c r="A280" i="70"/>
  <c r="A281" i="70"/>
  <c r="A282" i="70"/>
  <c r="A283" i="70"/>
  <c r="A284" i="70"/>
  <c r="A285" i="70"/>
  <c r="A286" i="70"/>
  <c r="A287" i="70"/>
  <c r="A288" i="70"/>
  <c r="A289" i="70"/>
  <c r="A290" i="70"/>
  <c r="A291" i="70"/>
  <c r="A292" i="70"/>
  <c r="A293" i="70"/>
  <c r="A294" i="70"/>
  <c r="A295" i="70"/>
  <c r="A296" i="70"/>
  <c r="A297" i="70"/>
  <c r="A298" i="70"/>
  <c r="A299" i="70"/>
  <c r="A300" i="70"/>
  <c r="A301" i="70"/>
  <c r="A302" i="70"/>
  <c r="A303" i="70"/>
  <c r="A304" i="70"/>
  <c r="A305" i="70"/>
  <c r="A306" i="70"/>
  <c r="A307" i="70"/>
  <c r="A308" i="70"/>
  <c r="A309" i="70"/>
  <c r="A310" i="70"/>
  <c r="A311" i="70"/>
  <c r="A312" i="70"/>
  <c r="A313" i="70"/>
  <c r="A314" i="70"/>
  <c r="A315" i="70"/>
  <c r="A316" i="70"/>
  <c r="A317" i="70"/>
  <c r="A318" i="70"/>
  <c r="A319" i="70"/>
  <c r="A320" i="70"/>
  <c r="A321" i="70"/>
  <c r="A322" i="70"/>
  <c r="A323" i="70"/>
  <c r="A324" i="70"/>
  <c r="A325" i="70"/>
  <c r="A326" i="70"/>
  <c r="A327" i="70"/>
  <c r="A328" i="70"/>
  <c r="A329" i="70"/>
  <c r="A330" i="70"/>
  <c r="A331" i="70"/>
  <c r="A332" i="70"/>
  <c r="A333" i="70"/>
  <c r="A334" i="70"/>
  <c r="A335" i="70"/>
  <c r="A336" i="70"/>
  <c r="A337" i="70"/>
  <c r="A338" i="70"/>
  <c r="A339" i="70"/>
  <c r="A340" i="70"/>
  <c r="A341" i="70"/>
  <c r="A342" i="70"/>
  <c r="A343" i="70"/>
  <c r="A344" i="70"/>
  <c r="A345" i="70"/>
  <c r="A346" i="70"/>
  <c r="A347" i="70"/>
  <c r="A348" i="70"/>
  <c r="A349" i="70"/>
  <c r="A350" i="70"/>
  <c r="A351" i="70"/>
  <c r="A352" i="70"/>
  <c r="A353" i="70"/>
  <c r="A354" i="70"/>
  <c r="A355" i="70"/>
  <c r="A356" i="70"/>
  <c r="A357" i="70"/>
  <c r="A358" i="70"/>
  <c r="A359" i="70"/>
  <c r="A360" i="70"/>
  <c r="A361" i="70"/>
  <c r="A362" i="70"/>
  <c r="A363" i="70"/>
  <c r="A364" i="70"/>
  <c r="A365" i="70"/>
  <c r="A366" i="70"/>
  <c r="A367" i="70"/>
  <c r="A368" i="70"/>
  <c r="A369" i="70"/>
  <c r="A270" i="70"/>
  <c r="ER7" i="70"/>
  <c r="CT7" i="70"/>
  <c r="CG7" i="70"/>
  <c r="BH7" i="70"/>
  <c r="B271" i="70" l="1"/>
  <c r="B270" i="70"/>
  <c r="I271" i="70"/>
  <c r="J271" i="70"/>
  <c r="K271" i="70"/>
  <c r="L271" i="70"/>
  <c r="F271" i="70"/>
  <c r="M271" i="70"/>
  <c r="N271" i="70"/>
  <c r="O271" i="70"/>
  <c r="P271" i="70"/>
  <c r="Q271" i="70"/>
  <c r="R271" i="70"/>
  <c r="S271" i="70"/>
  <c r="T271" i="70"/>
  <c r="U271" i="70"/>
  <c r="V271" i="70"/>
  <c r="I272" i="70"/>
  <c r="J272" i="70"/>
  <c r="K272" i="70"/>
  <c r="L272" i="70"/>
  <c r="F272" i="70"/>
  <c r="M272" i="70"/>
  <c r="N272" i="70"/>
  <c r="O272" i="70"/>
  <c r="P272" i="70"/>
  <c r="Q272" i="70"/>
  <c r="R272" i="70"/>
  <c r="S272" i="70"/>
  <c r="T272" i="70"/>
  <c r="U272" i="70"/>
  <c r="V272" i="70"/>
  <c r="I273" i="70"/>
  <c r="J273" i="70"/>
  <c r="K273" i="70"/>
  <c r="L273" i="70"/>
  <c r="F273" i="70"/>
  <c r="M273" i="70"/>
  <c r="N273" i="70"/>
  <c r="O273" i="70"/>
  <c r="P273" i="70"/>
  <c r="Q273" i="70"/>
  <c r="R273" i="70"/>
  <c r="S273" i="70"/>
  <c r="T273" i="70"/>
  <c r="U273" i="70"/>
  <c r="V273" i="70"/>
  <c r="I274" i="70"/>
  <c r="J274" i="70"/>
  <c r="K274" i="70"/>
  <c r="L274" i="70"/>
  <c r="F274" i="70"/>
  <c r="M274" i="70"/>
  <c r="N274" i="70"/>
  <c r="O274" i="70"/>
  <c r="P274" i="70"/>
  <c r="Q274" i="70"/>
  <c r="R274" i="70"/>
  <c r="S274" i="70"/>
  <c r="T274" i="70"/>
  <c r="U274" i="70"/>
  <c r="V274" i="70"/>
  <c r="I275" i="70"/>
  <c r="J275" i="70"/>
  <c r="K275" i="70"/>
  <c r="L275" i="70"/>
  <c r="F275" i="70"/>
  <c r="M275" i="70"/>
  <c r="N275" i="70"/>
  <c r="O275" i="70"/>
  <c r="P275" i="70"/>
  <c r="Q275" i="70"/>
  <c r="R275" i="70"/>
  <c r="S275" i="70"/>
  <c r="T275" i="70"/>
  <c r="U275" i="70"/>
  <c r="V275" i="70"/>
  <c r="I276" i="70"/>
  <c r="J276" i="70"/>
  <c r="K276" i="70"/>
  <c r="L276" i="70"/>
  <c r="F276" i="70"/>
  <c r="M276" i="70"/>
  <c r="N276" i="70"/>
  <c r="O276" i="70"/>
  <c r="P276" i="70"/>
  <c r="Q276" i="70"/>
  <c r="R276" i="70"/>
  <c r="S276" i="70"/>
  <c r="T276" i="70"/>
  <c r="U276" i="70"/>
  <c r="V276" i="70"/>
  <c r="I277" i="70"/>
  <c r="J277" i="70"/>
  <c r="K277" i="70"/>
  <c r="L277" i="70"/>
  <c r="F277" i="70"/>
  <c r="M277" i="70"/>
  <c r="N277" i="70"/>
  <c r="O277" i="70"/>
  <c r="P277" i="70"/>
  <c r="Q277" i="70"/>
  <c r="R277" i="70"/>
  <c r="S277" i="70"/>
  <c r="T277" i="70"/>
  <c r="U277" i="70"/>
  <c r="V277" i="70"/>
  <c r="I278" i="70"/>
  <c r="J278" i="70"/>
  <c r="K278" i="70"/>
  <c r="L278" i="70"/>
  <c r="F278" i="70"/>
  <c r="M278" i="70"/>
  <c r="N278" i="70"/>
  <c r="O278" i="70"/>
  <c r="P278" i="70"/>
  <c r="Q278" i="70"/>
  <c r="R278" i="70"/>
  <c r="S278" i="70"/>
  <c r="T278" i="70"/>
  <c r="U278" i="70"/>
  <c r="V278" i="70"/>
  <c r="I279" i="70"/>
  <c r="J279" i="70"/>
  <c r="K279" i="70"/>
  <c r="L279" i="70"/>
  <c r="F279" i="70"/>
  <c r="M279" i="70"/>
  <c r="N279" i="70"/>
  <c r="O279" i="70"/>
  <c r="P279" i="70"/>
  <c r="Q279" i="70"/>
  <c r="R279" i="70"/>
  <c r="S279" i="70"/>
  <c r="T279" i="70"/>
  <c r="U279" i="70"/>
  <c r="V279" i="70"/>
  <c r="I280" i="70"/>
  <c r="J280" i="70"/>
  <c r="K280" i="70"/>
  <c r="L280" i="70"/>
  <c r="F280" i="70"/>
  <c r="M280" i="70"/>
  <c r="N280" i="70"/>
  <c r="O280" i="70"/>
  <c r="P280" i="70"/>
  <c r="Q280" i="70"/>
  <c r="R280" i="70"/>
  <c r="S280" i="70"/>
  <c r="T280" i="70"/>
  <c r="U280" i="70"/>
  <c r="V280" i="70"/>
  <c r="I281" i="70"/>
  <c r="J281" i="70"/>
  <c r="K281" i="70"/>
  <c r="L281" i="70"/>
  <c r="F281" i="70"/>
  <c r="M281" i="70"/>
  <c r="N281" i="70"/>
  <c r="O281" i="70"/>
  <c r="P281" i="70"/>
  <c r="Q281" i="70"/>
  <c r="R281" i="70"/>
  <c r="S281" i="70"/>
  <c r="T281" i="70"/>
  <c r="U281" i="70"/>
  <c r="V281" i="70"/>
  <c r="I282" i="70"/>
  <c r="J282" i="70"/>
  <c r="K282" i="70"/>
  <c r="L282" i="70"/>
  <c r="F282" i="70"/>
  <c r="M282" i="70"/>
  <c r="N282" i="70"/>
  <c r="O282" i="70"/>
  <c r="P282" i="70"/>
  <c r="Q282" i="70"/>
  <c r="R282" i="70"/>
  <c r="S282" i="70"/>
  <c r="T282" i="70"/>
  <c r="U282" i="70"/>
  <c r="V282" i="70"/>
  <c r="I283" i="70"/>
  <c r="J283" i="70"/>
  <c r="K283" i="70"/>
  <c r="L283" i="70"/>
  <c r="F283" i="70"/>
  <c r="M283" i="70"/>
  <c r="N283" i="70"/>
  <c r="O283" i="70"/>
  <c r="P283" i="70"/>
  <c r="Q283" i="70"/>
  <c r="R283" i="70"/>
  <c r="S283" i="70"/>
  <c r="T283" i="70"/>
  <c r="U283" i="70"/>
  <c r="V283" i="70"/>
  <c r="I284" i="70"/>
  <c r="J284" i="70"/>
  <c r="K284" i="70"/>
  <c r="L284" i="70"/>
  <c r="F284" i="70"/>
  <c r="M284" i="70"/>
  <c r="N284" i="70"/>
  <c r="O284" i="70"/>
  <c r="P284" i="70"/>
  <c r="Q284" i="70"/>
  <c r="R284" i="70"/>
  <c r="S284" i="70"/>
  <c r="T284" i="70"/>
  <c r="U284" i="70"/>
  <c r="V284" i="70"/>
  <c r="I285" i="70"/>
  <c r="J285" i="70"/>
  <c r="K285" i="70"/>
  <c r="L285" i="70"/>
  <c r="F285" i="70"/>
  <c r="M285" i="70"/>
  <c r="N285" i="70"/>
  <c r="O285" i="70"/>
  <c r="P285" i="70"/>
  <c r="Q285" i="70"/>
  <c r="R285" i="70"/>
  <c r="S285" i="70"/>
  <c r="T285" i="70"/>
  <c r="U285" i="70"/>
  <c r="V285" i="70"/>
  <c r="I286" i="70"/>
  <c r="J286" i="70"/>
  <c r="K286" i="70"/>
  <c r="L286" i="70"/>
  <c r="F286" i="70"/>
  <c r="M286" i="70"/>
  <c r="N286" i="70"/>
  <c r="O286" i="70"/>
  <c r="P286" i="70"/>
  <c r="Q286" i="70"/>
  <c r="R286" i="70"/>
  <c r="S286" i="70"/>
  <c r="T286" i="70"/>
  <c r="U286" i="70"/>
  <c r="V286" i="70"/>
  <c r="I287" i="70"/>
  <c r="J287" i="70"/>
  <c r="K287" i="70"/>
  <c r="L287" i="70"/>
  <c r="F287" i="70"/>
  <c r="M287" i="70"/>
  <c r="N287" i="70"/>
  <c r="O287" i="70"/>
  <c r="P287" i="70"/>
  <c r="Q287" i="70"/>
  <c r="R287" i="70"/>
  <c r="S287" i="70"/>
  <c r="T287" i="70"/>
  <c r="U287" i="70"/>
  <c r="V287" i="70"/>
  <c r="I288" i="70"/>
  <c r="J288" i="70"/>
  <c r="K288" i="70"/>
  <c r="L288" i="70"/>
  <c r="F288" i="70"/>
  <c r="M288" i="70"/>
  <c r="N288" i="70"/>
  <c r="O288" i="70"/>
  <c r="P288" i="70"/>
  <c r="Q288" i="70"/>
  <c r="R288" i="70"/>
  <c r="S288" i="70"/>
  <c r="T288" i="70"/>
  <c r="U288" i="70"/>
  <c r="V288" i="70"/>
  <c r="I289" i="70"/>
  <c r="J289" i="70"/>
  <c r="K289" i="70"/>
  <c r="L289" i="70"/>
  <c r="F289" i="70"/>
  <c r="M289" i="70"/>
  <c r="N289" i="70"/>
  <c r="O289" i="70"/>
  <c r="P289" i="70"/>
  <c r="Q289" i="70"/>
  <c r="R289" i="70"/>
  <c r="S289" i="70"/>
  <c r="T289" i="70"/>
  <c r="U289" i="70"/>
  <c r="V289" i="70"/>
  <c r="I290" i="70"/>
  <c r="J290" i="70"/>
  <c r="K290" i="70"/>
  <c r="L290" i="70"/>
  <c r="F290" i="70"/>
  <c r="M290" i="70"/>
  <c r="N290" i="70"/>
  <c r="O290" i="70"/>
  <c r="P290" i="70"/>
  <c r="Q290" i="70"/>
  <c r="R290" i="70"/>
  <c r="S290" i="70"/>
  <c r="T290" i="70"/>
  <c r="U290" i="70"/>
  <c r="V290" i="70"/>
  <c r="I291" i="70"/>
  <c r="J291" i="70"/>
  <c r="K291" i="70"/>
  <c r="L291" i="70"/>
  <c r="F291" i="70"/>
  <c r="M291" i="70"/>
  <c r="N291" i="70"/>
  <c r="O291" i="70"/>
  <c r="P291" i="70"/>
  <c r="Q291" i="70"/>
  <c r="R291" i="70"/>
  <c r="S291" i="70"/>
  <c r="T291" i="70"/>
  <c r="U291" i="70"/>
  <c r="V291" i="70"/>
  <c r="I292" i="70"/>
  <c r="J292" i="70"/>
  <c r="K292" i="70"/>
  <c r="L292" i="70"/>
  <c r="F292" i="70"/>
  <c r="M292" i="70"/>
  <c r="N292" i="70"/>
  <c r="O292" i="70"/>
  <c r="P292" i="70"/>
  <c r="Q292" i="70"/>
  <c r="R292" i="70"/>
  <c r="S292" i="70"/>
  <c r="T292" i="70"/>
  <c r="U292" i="70"/>
  <c r="V292" i="70"/>
  <c r="I293" i="70"/>
  <c r="J293" i="70"/>
  <c r="K293" i="70"/>
  <c r="L293" i="70"/>
  <c r="F293" i="70"/>
  <c r="M293" i="70"/>
  <c r="N293" i="70"/>
  <c r="O293" i="70"/>
  <c r="P293" i="70"/>
  <c r="Q293" i="70"/>
  <c r="R293" i="70"/>
  <c r="S293" i="70"/>
  <c r="T293" i="70"/>
  <c r="U293" i="70"/>
  <c r="V293" i="70"/>
  <c r="I294" i="70"/>
  <c r="J294" i="70"/>
  <c r="K294" i="70"/>
  <c r="L294" i="70"/>
  <c r="F294" i="70"/>
  <c r="M294" i="70"/>
  <c r="N294" i="70"/>
  <c r="O294" i="70"/>
  <c r="P294" i="70"/>
  <c r="Q294" i="70"/>
  <c r="R294" i="70"/>
  <c r="S294" i="70"/>
  <c r="T294" i="70"/>
  <c r="U294" i="70"/>
  <c r="V294" i="70"/>
  <c r="I295" i="70"/>
  <c r="J295" i="70"/>
  <c r="K295" i="70"/>
  <c r="L295" i="70"/>
  <c r="F295" i="70"/>
  <c r="M295" i="70"/>
  <c r="N295" i="70"/>
  <c r="O295" i="70"/>
  <c r="P295" i="70"/>
  <c r="Q295" i="70"/>
  <c r="R295" i="70"/>
  <c r="S295" i="70"/>
  <c r="T295" i="70"/>
  <c r="U295" i="70"/>
  <c r="V295" i="70"/>
  <c r="I296" i="70"/>
  <c r="J296" i="70"/>
  <c r="K296" i="70"/>
  <c r="L296" i="70"/>
  <c r="F296" i="70"/>
  <c r="M296" i="70"/>
  <c r="N296" i="70"/>
  <c r="O296" i="70"/>
  <c r="P296" i="70"/>
  <c r="Q296" i="70"/>
  <c r="R296" i="70"/>
  <c r="S296" i="70"/>
  <c r="T296" i="70"/>
  <c r="U296" i="70"/>
  <c r="V296" i="70"/>
  <c r="I297" i="70"/>
  <c r="J297" i="70"/>
  <c r="K297" i="70"/>
  <c r="L297" i="70"/>
  <c r="F297" i="70"/>
  <c r="M297" i="70"/>
  <c r="N297" i="70"/>
  <c r="O297" i="70"/>
  <c r="P297" i="70"/>
  <c r="Q297" i="70"/>
  <c r="R297" i="70"/>
  <c r="S297" i="70"/>
  <c r="T297" i="70"/>
  <c r="U297" i="70"/>
  <c r="V297" i="70"/>
  <c r="I298" i="70"/>
  <c r="J298" i="70"/>
  <c r="K298" i="70"/>
  <c r="L298" i="70"/>
  <c r="F298" i="70"/>
  <c r="M298" i="70"/>
  <c r="N298" i="70"/>
  <c r="O298" i="70"/>
  <c r="P298" i="70"/>
  <c r="Q298" i="70"/>
  <c r="R298" i="70"/>
  <c r="S298" i="70"/>
  <c r="T298" i="70"/>
  <c r="U298" i="70"/>
  <c r="V298" i="70"/>
  <c r="I299" i="70"/>
  <c r="J299" i="70"/>
  <c r="K299" i="70"/>
  <c r="L299" i="70"/>
  <c r="F299" i="70"/>
  <c r="M299" i="70"/>
  <c r="N299" i="70"/>
  <c r="O299" i="70"/>
  <c r="P299" i="70"/>
  <c r="Q299" i="70"/>
  <c r="R299" i="70"/>
  <c r="S299" i="70"/>
  <c r="T299" i="70"/>
  <c r="U299" i="70"/>
  <c r="V299" i="70"/>
  <c r="I300" i="70"/>
  <c r="J300" i="70"/>
  <c r="K300" i="70"/>
  <c r="L300" i="70"/>
  <c r="F300" i="70"/>
  <c r="M300" i="70"/>
  <c r="N300" i="70"/>
  <c r="O300" i="70"/>
  <c r="P300" i="70"/>
  <c r="Q300" i="70"/>
  <c r="R300" i="70"/>
  <c r="S300" i="70"/>
  <c r="T300" i="70"/>
  <c r="U300" i="70"/>
  <c r="V300" i="70"/>
  <c r="I301" i="70"/>
  <c r="J301" i="70"/>
  <c r="K301" i="70"/>
  <c r="L301" i="70"/>
  <c r="F301" i="70"/>
  <c r="M301" i="70"/>
  <c r="N301" i="70"/>
  <c r="O301" i="70"/>
  <c r="P301" i="70"/>
  <c r="Q301" i="70"/>
  <c r="R301" i="70"/>
  <c r="S301" i="70"/>
  <c r="T301" i="70"/>
  <c r="U301" i="70"/>
  <c r="V301" i="70"/>
  <c r="I302" i="70"/>
  <c r="J302" i="70"/>
  <c r="K302" i="70"/>
  <c r="L302" i="70"/>
  <c r="F302" i="70"/>
  <c r="M302" i="70"/>
  <c r="N302" i="70"/>
  <c r="O302" i="70"/>
  <c r="P302" i="70"/>
  <c r="Q302" i="70"/>
  <c r="R302" i="70"/>
  <c r="S302" i="70"/>
  <c r="T302" i="70"/>
  <c r="U302" i="70"/>
  <c r="V302" i="70"/>
  <c r="I303" i="70"/>
  <c r="J303" i="70"/>
  <c r="K303" i="70"/>
  <c r="L303" i="70"/>
  <c r="F303" i="70"/>
  <c r="M303" i="70"/>
  <c r="N303" i="70"/>
  <c r="O303" i="70"/>
  <c r="P303" i="70"/>
  <c r="Q303" i="70"/>
  <c r="R303" i="70"/>
  <c r="S303" i="70"/>
  <c r="T303" i="70"/>
  <c r="U303" i="70"/>
  <c r="V303" i="70"/>
  <c r="I304" i="70"/>
  <c r="J304" i="70"/>
  <c r="K304" i="70"/>
  <c r="L304" i="70"/>
  <c r="F304" i="70"/>
  <c r="M304" i="70"/>
  <c r="N304" i="70"/>
  <c r="O304" i="70"/>
  <c r="P304" i="70"/>
  <c r="Q304" i="70"/>
  <c r="R304" i="70"/>
  <c r="S304" i="70"/>
  <c r="T304" i="70"/>
  <c r="U304" i="70"/>
  <c r="V304" i="70"/>
  <c r="I305" i="70"/>
  <c r="J305" i="70"/>
  <c r="K305" i="70"/>
  <c r="L305" i="70"/>
  <c r="F305" i="70"/>
  <c r="M305" i="70"/>
  <c r="N305" i="70"/>
  <c r="O305" i="70"/>
  <c r="P305" i="70"/>
  <c r="Q305" i="70"/>
  <c r="R305" i="70"/>
  <c r="S305" i="70"/>
  <c r="T305" i="70"/>
  <c r="U305" i="70"/>
  <c r="V305" i="70"/>
  <c r="I306" i="70"/>
  <c r="J306" i="70"/>
  <c r="K306" i="70"/>
  <c r="L306" i="70"/>
  <c r="F306" i="70"/>
  <c r="M306" i="70"/>
  <c r="N306" i="70"/>
  <c r="O306" i="70"/>
  <c r="P306" i="70"/>
  <c r="Q306" i="70"/>
  <c r="R306" i="70"/>
  <c r="S306" i="70"/>
  <c r="T306" i="70"/>
  <c r="U306" i="70"/>
  <c r="V306" i="70"/>
  <c r="I307" i="70"/>
  <c r="J307" i="70"/>
  <c r="K307" i="70"/>
  <c r="L307" i="70"/>
  <c r="F307" i="70"/>
  <c r="M307" i="70"/>
  <c r="N307" i="70"/>
  <c r="O307" i="70"/>
  <c r="P307" i="70"/>
  <c r="Q307" i="70"/>
  <c r="R307" i="70"/>
  <c r="S307" i="70"/>
  <c r="T307" i="70"/>
  <c r="U307" i="70"/>
  <c r="V307" i="70"/>
  <c r="I308" i="70"/>
  <c r="J308" i="70"/>
  <c r="K308" i="70"/>
  <c r="L308" i="70"/>
  <c r="F308" i="70"/>
  <c r="M308" i="70"/>
  <c r="N308" i="70"/>
  <c r="O308" i="70"/>
  <c r="P308" i="70"/>
  <c r="Q308" i="70"/>
  <c r="R308" i="70"/>
  <c r="S308" i="70"/>
  <c r="T308" i="70"/>
  <c r="U308" i="70"/>
  <c r="V308" i="70"/>
  <c r="I309" i="70"/>
  <c r="J309" i="70"/>
  <c r="K309" i="70"/>
  <c r="L309" i="70"/>
  <c r="F309" i="70"/>
  <c r="M309" i="70"/>
  <c r="N309" i="70"/>
  <c r="O309" i="70"/>
  <c r="P309" i="70"/>
  <c r="Q309" i="70"/>
  <c r="R309" i="70"/>
  <c r="S309" i="70"/>
  <c r="T309" i="70"/>
  <c r="U309" i="70"/>
  <c r="V309" i="70"/>
  <c r="I310" i="70"/>
  <c r="J310" i="70"/>
  <c r="K310" i="70"/>
  <c r="L310" i="70"/>
  <c r="F310" i="70"/>
  <c r="M310" i="70"/>
  <c r="N310" i="70"/>
  <c r="O310" i="70"/>
  <c r="P310" i="70"/>
  <c r="Q310" i="70"/>
  <c r="R310" i="70"/>
  <c r="S310" i="70"/>
  <c r="T310" i="70"/>
  <c r="U310" i="70"/>
  <c r="V310" i="70"/>
  <c r="I311" i="70"/>
  <c r="J311" i="70"/>
  <c r="K311" i="70"/>
  <c r="L311" i="70"/>
  <c r="F311" i="70"/>
  <c r="M311" i="70"/>
  <c r="N311" i="70"/>
  <c r="O311" i="70"/>
  <c r="P311" i="70"/>
  <c r="Q311" i="70"/>
  <c r="R311" i="70"/>
  <c r="S311" i="70"/>
  <c r="T311" i="70"/>
  <c r="U311" i="70"/>
  <c r="V311" i="70"/>
  <c r="I312" i="70"/>
  <c r="J312" i="70"/>
  <c r="K312" i="70"/>
  <c r="L312" i="70"/>
  <c r="F312" i="70"/>
  <c r="M312" i="70"/>
  <c r="N312" i="70"/>
  <c r="O312" i="70"/>
  <c r="P312" i="70"/>
  <c r="Q312" i="70"/>
  <c r="R312" i="70"/>
  <c r="S312" i="70"/>
  <c r="T312" i="70"/>
  <c r="U312" i="70"/>
  <c r="V312" i="70"/>
  <c r="I313" i="70"/>
  <c r="J313" i="70"/>
  <c r="K313" i="70"/>
  <c r="L313" i="70"/>
  <c r="F313" i="70"/>
  <c r="M313" i="70"/>
  <c r="N313" i="70"/>
  <c r="O313" i="70"/>
  <c r="P313" i="70"/>
  <c r="Q313" i="70"/>
  <c r="R313" i="70"/>
  <c r="S313" i="70"/>
  <c r="T313" i="70"/>
  <c r="U313" i="70"/>
  <c r="V313" i="70"/>
  <c r="I314" i="70"/>
  <c r="J314" i="70"/>
  <c r="K314" i="70"/>
  <c r="L314" i="70"/>
  <c r="F314" i="70"/>
  <c r="M314" i="70"/>
  <c r="N314" i="70"/>
  <c r="O314" i="70"/>
  <c r="P314" i="70"/>
  <c r="Q314" i="70"/>
  <c r="R314" i="70"/>
  <c r="S314" i="70"/>
  <c r="T314" i="70"/>
  <c r="U314" i="70"/>
  <c r="V314" i="70"/>
  <c r="I315" i="70"/>
  <c r="J315" i="70"/>
  <c r="K315" i="70"/>
  <c r="L315" i="70"/>
  <c r="F315" i="70"/>
  <c r="M315" i="70"/>
  <c r="N315" i="70"/>
  <c r="O315" i="70"/>
  <c r="P315" i="70"/>
  <c r="Q315" i="70"/>
  <c r="R315" i="70"/>
  <c r="S315" i="70"/>
  <c r="T315" i="70"/>
  <c r="U315" i="70"/>
  <c r="V315" i="70"/>
  <c r="I316" i="70"/>
  <c r="J316" i="70"/>
  <c r="K316" i="70"/>
  <c r="L316" i="70"/>
  <c r="F316" i="70"/>
  <c r="M316" i="70"/>
  <c r="N316" i="70"/>
  <c r="O316" i="70"/>
  <c r="P316" i="70"/>
  <c r="Q316" i="70"/>
  <c r="R316" i="70"/>
  <c r="S316" i="70"/>
  <c r="T316" i="70"/>
  <c r="U316" i="70"/>
  <c r="V316" i="70"/>
  <c r="I317" i="70"/>
  <c r="J317" i="70"/>
  <c r="K317" i="70"/>
  <c r="L317" i="70"/>
  <c r="F317" i="70"/>
  <c r="M317" i="70"/>
  <c r="N317" i="70"/>
  <c r="O317" i="70"/>
  <c r="P317" i="70"/>
  <c r="Q317" i="70"/>
  <c r="R317" i="70"/>
  <c r="S317" i="70"/>
  <c r="T317" i="70"/>
  <c r="U317" i="70"/>
  <c r="V317" i="70"/>
  <c r="I318" i="70"/>
  <c r="J318" i="70"/>
  <c r="K318" i="70"/>
  <c r="L318" i="70"/>
  <c r="F318" i="70"/>
  <c r="M318" i="70"/>
  <c r="N318" i="70"/>
  <c r="O318" i="70"/>
  <c r="P318" i="70"/>
  <c r="Q318" i="70"/>
  <c r="R318" i="70"/>
  <c r="S318" i="70"/>
  <c r="T318" i="70"/>
  <c r="U318" i="70"/>
  <c r="V318" i="70"/>
  <c r="I319" i="70"/>
  <c r="J319" i="70"/>
  <c r="K319" i="70"/>
  <c r="L319" i="70"/>
  <c r="F319" i="70"/>
  <c r="M319" i="70"/>
  <c r="N319" i="70"/>
  <c r="O319" i="70"/>
  <c r="P319" i="70"/>
  <c r="Q319" i="70"/>
  <c r="R319" i="70"/>
  <c r="S319" i="70"/>
  <c r="T319" i="70"/>
  <c r="U319" i="70"/>
  <c r="V319" i="70"/>
  <c r="I320" i="70"/>
  <c r="J320" i="70"/>
  <c r="K320" i="70"/>
  <c r="L320" i="70"/>
  <c r="F320" i="70"/>
  <c r="M320" i="70"/>
  <c r="N320" i="70"/>
  <c r="O320" i="70"/>
  <c r="P320" i="70"/>
  <c r="Q320" i="70"/>
  <c r="R320" i="70"/>
  <c r="S320" i="70"/>
  <c r="T320" i="70"/>
  <c r="U320" i="70"/>
  <c r="V320" i="70"/>
  <c r="I321" i="70"/>
  <c r="J321" i="70"/>
  <c r="K321" i="70"/>
  <c r="L321" i="70"/>
  <c r="F321" i="70"/>
  <c r="M321" i="70"/>
  <c r="N321" i="70"/>
  <c r="O321" i="70"/>
  <c r="P321" i="70"/>
  <c r="Q321" i="70"/>
  <c r="R321" i="70"/>
  <c r="S321" i="70"/>
  <c r="T321" i="70"/>
  <c r="U321" i="70"/>
  <c r="V321" i="70"/>
  <c r="I322" i="70"/>
  <c r="J322" i="70"/>
  <c r="K322" i="70"/>
  <c r="L322" i="70"/>
  <c r="F322" i="70"/>
  <c r="M322" i="70"/>
  <c r="N322" i="70"/>
  <c r="O322" i="70"/>
  <c r="P322" i="70"/>
  <c r="Q322" i="70"/>
  <c r="R322" i="70"/>
  <c r="S322" i="70"/>
  <c r="T322" i="70"/>
  <c r="U322" i="70"/>
  <c r="V322" i="70"/>
  <c r="I323" i="70"/>
  <c r="J323" i="70"/>
  <c r="K323" i="70"/>
  <c r="L323" i="70"/>
  <c r="F323" i="70"/>
  <c r="M323" i="70"/>
  <c r="N323" i="70"/>
  <c r="O323" i="70"/>
  <c r="P323" i="70"/>
  <c r="Q323" i="70"/>
  <c r="R323" i="70"/>
  <c r="S323" i="70"/>
  <c r="T323" i="70"/>
  <c r="U323" i="70"/>
  <c r="V323" i="70"/>
  <c r="I324" i="70"/>
  <c r="J324" i="70"/>
  <c r="K324" i="70"/>
  <c r="L324" i="70"/>
  <c r="F324" i="70"/>
  <c r="M324" i="70"/>
  <c r="N324" i="70"/>
  <c r="O324" i="70"/>
  <c r="P324" i="70"/>
  <c r="Q324" i="70"/>
  <c r="R324" i="70"/>
  <c r="S324" i="70"/>
  <c r="T324" i="70"/>
  <c r="U324" i="70"/>
  <c r="V324" i="70"/>
  <c r="I325" i="70"/>
  <c r="J325" i="70"/>
  <c r="K325" i="70"/>
  <c r="L325" i="70"/>
  <c r="F325" i="70"/>
  <c r="M325" i="70"/>
  <c r="N325" i="70"/>
  <c r="O325" i="70"/>
  <c r="P325" i="70"/>
  <c r="Q325" i="70"/>
  <c r="R325" i="70"/>
  <c r="S325" i="70"/>
  <c r="T325" i="70"/>
  <c r="U325" i="70"/>
  <c r="V325" i="70"/>
  <c r="I326" i="70"/>
  <c r="J326" i="70"/>
  <c r="K326" i="70"/>
  <c r="L326" i="70"/>
  <c r="F326" i="70"/>
  <c r="M326" i="70"/>
  <c r="N326" i="70"/>
  <c r="O326" i="70"/>
  <c r="P326" i="70"/>
  <c r="Q326" i="70"/>
  <c r="R326" i="70"/>
  <c r="S326" i="70"/>
  <c r="T326" i="70"/>
  <c r="U326" i="70"/>
  <c r="V326" i="70"/>
  <c r="I327" i="70"/>
  <c r="J327" i="70"/>
  <c r="K327" i="70"/>
  <c r="L327" i="70"/>
  <c r="F327" i="70"/>
  <c r="M327" i="70"/>
  <c r="N327" i="70"/>
  <c r="O327" i="70"/>
  <c r="P327" i="70"/>
  <c r="Q327" i="70"/>
  <c r="R327" i="70"/>
  <c r="S327" i="70"/>
  <c r="T327" i="70"/>
  <c r="U327" i="70"/>
  <c r="V327" i="70"/>
  <c r="I328" i="70"/>
  <c r="J328" i="70"/>
  <c r="K328" i="70"/>
  <c r="L328" i="70"/>
  <c r="F328" i="70"/>
  <c r="M328" i="70"/>
  <c r="N328" i="70"/>
  <c r="O328" i="70"/>
  <c r="P328" i="70"/>
  <c r="Q328" i="70"/>
  <c r="R328" i="70"/>
  <c r="S328" i="70"/>
  <c r="T328" i="70"/>
  <c r="U328" i="70"/>
  <c r="V328" i="70"/>
  <c r="I329" i="70"/>
  <c r="J329" i="70"/>
  <c r="K329" i="70"/>
  <c r="L329" i="70"/>
  <c r="F329" i="70"/>
  <c r="M329" i="70"/>
  <c r="N329" i="70"/>
  <c r="O329" i="70"/>
  <c r="P329" i="70"/>
  <c r="Q329" i="70"/>
  <c r="R329" i="70"/>
  <c r="S329" i="70"/>
  <c r="T329" i="70"/>
  <c r="U329" i="70"/>
  <c r="V329" i="70"/>
  <c r="I330" i="70"/>
  <c r="J330" i="70"/>
  <c r="K330" i="70"/>
  <c r="L330" i="70"/>
  <c r="F330" i="70"/>
  <c r="M330" i="70"/>
  <c r="N330" i="70"/>
  <c r="O330" i="70"/>
  <c r="P330" i="70"/>
  <c r="Q330" i="70"/>
  <c r="R330" i="70"/>
  <c r="S330" i="70"/>
  <c r="T330" i="70"/>
  <c r="U330" i="70"/>
  <c r="V330" i="70"/>
  <c r="I331" i="70"/>
  <c r="J331" i="70"/>
  <c r="K331" i="70"/>
  <c r="L331" i="70"/>
  <c r="F331" i="70"/>
  <c r="M331" i="70"/>
  <c r="N331" i="70"/>
  <c r="O331" i="70"/>
  <c r="P331" i="70"/>
  <c r="Q331" i="70"/>
  <c r="R331" i="70"/>
  <c r="S331" i="70"/>
  <c r="T331" i="70"/>
  <c r="U331" i="70"/>
  <c r="V331" i="70"/>
  <c r="I332" i="70"/>
  <c r="J332" i="70"/>
  <c r="K332" i="70"/>
  <c r="L332" i="70"/>
  <c r="F332" i="70"/>
  <c r="M332" i="70"/>
  <c r="N332" i="70"/>
  <c r="O332" i="70"/>
  <c r="P332" i="70"/>
  <c r="Q332" i="70"/>
  <c r="R332" i="70"/>
  <c r="S332" i="70"/>
  <c r="T332" i="70"/>
  <c r="U332" i="70"/>
  <c r="V332" i="70"/>
  <c r="I333" i="70"/>
  <c r="J333" i="70"/>
  <c r="K333" i="70"/>
  <c r="L333" i="70"/>
  <c r="F333" i="70"/>
  <c r="M333" i="70"/>
  <c r="N333" i="70"/>
  <c r="O333" i="70"/>
  <c r="P333" i="70"/>
  <c r="Q333" i="70"/>
  <c r="R333" i="70"/>
  <c r="S333" i="70"/>
  <c r="T333" i="70"/>
  <c r="U333" i="70"/>
  <c r="V333" i="70"/>
  <c r="I334" i="70"/>
  <c r="J334" i="70"/>
  <c r="K334" i="70"/>
  <c r="L334" i="70"/>
  <c r="F334" i="70"/>
  <c r="M334" i="70"/>
  <c r="N334" i="70"/>
  <c r="O334" i="70"/>
  <c r="P334" i="70"/>
  <c r="Q334" i="70"/>
  <c r="R334" i="70"/>
  <c r="S334" i="70"/>
  <c r="T334" i="70"/>
  <c r="U334" i="70"/>
  <c r="V334" i="70"/>
  <c r="I335" i="70"/>
  <c r="J335" i="70"/>
  <c r="K335" i="70"/>
  <c r="L335" i="70"/>
  <c r="F335" i="70"/>
  <c r="M335" i="70"/>
  <c r="N335" i="70"/>
  <c r="O335" i="70"/>
  <c r="P335" i="70"/>
  <c r="Q335" i="70"/>
  <c r="R335" i="70"/>
  <c r="S335" i="70"/>
  <c r="T335" i="70"/>
  <c r="U335" i="70"/>
  <c r="V335" i="70"/>
  <c r="I336" i="70"/>
  <c r="J336" i="70"/>
  <c r="K336" i="70"/>
  <c r="L336" i="70"/>
  <c r="F336" i="70"/>
  <c r="M336" i="70"/>
  <c r="N336" i="70"/>
  <c r="O336" i="70"/>
  <c r="P336" i="70"/>
  <c r="Q336" i="70"/>
  <c r="R336" i="70"/>
  <c r="S336" i="70"/>
  <c r="T336" i="70"/>
  <c r="U336" i="70"/>
  <c r="V336" i="70"/>
  <c r="I337" i="70"/>
  <c r="J337" i="70"/>
  <c r="K337" i="70"/>
  <c r="L337" i="70"/>
  <c r="F337" i="70"/>
  <c r="M337" i="70"/>
  <c r="N337" i="70"/>
  <c r="O337" i="70"/>
  <c r="P337" i="70"/>
  <c r="Q337" i="70"/>
  <c r="R337" i="70"/>
  <c r="S337" i="70"/>
  <c r="T337" i="70"/>
  <c r="U337" i="70"/>
  <c r="V337" i="70"/>
  <c r="I338" i="70"/>
  <c r="J338" i="70"/>
  <c r="K338" i="70"/>
  <c r="L338" i="70"/>
  <c r="F338" i="70"/>
  <c r="M338" i="70"/>
  <c r="N338" i="70"/>
  <c r="O338" i="70"/>
  <c r="P338" i="70"/>
  <c r="Q338" i="70"/>
  <c r="R338" i="70"/>
  <c r="S338" i="70"/>
  <c r="T338" i="70"/>
  <c r="U338" i="70"/>
  <c r="V338" i="70"/>
  <c r="I339" i="70"/>
  <c r="J339" i="70"/>
  <c r="K339" i="70"/>
  <c r="L339" i="70"/>
  <c r="F339" i="70"/>
  <c r="M339" i="70"/>
  <c r="N339" i="70"/>
  <c r="O339" i="70"/>
  <c r="P339" i="70"/>
  <c r="Q339" i="70"/>
  <c r="R339" i="70"/>
  <c r="S339" i="70"/>
  <c r="T339" i="70"/>
  <c r="U339" i="70"/>
  <c r="V339" i="70"/>
  <c r="I340" i="70"/>
  <c r="J340" i="70"/>
  <c r="K340" i="70"/>
  <c r="L340" i="70"/>
  <c r="F340" i="70"/>
  <c r="M340" i="70"/>
  <c r="N340" i="70"/>
  <c r="O340" i="70"/>
  <c r="P340" i="70"/>
  <c r="Q340" i="70"/>
  <c r="R340" i="70"/>
  <c r="S340" i="70"/>
  <c r="T340" i="70"/>
  <c r="U340" i="70"/>
  <c r="V340" i="70"/>
  <c r="I341" i="70"/>
  <c r="J341" i="70"/>
  <c r="K341" i="70"/>
  <c r="L341" i="70"/>
  <c r="F341" i="70"/>
  <c r="M341" i="70"/>
  <c r="N341" i="70"/>
  <c r="O341" i="70"/>
  <c r="P341" i="70"/>
  <c r="Q341" i="70"/>
  <c r="R341" i="70"/>
  <c r="S341" i="70"/>
  <c r="T341" i="70"/>
  <c r="U341" i="70"/>
  <c r="V341" i="70"/>
  <c r="I342" i="70"/>
  <c r="J342" i="70"/>
  <c r="K342" i="70"/>
  <c r="L342" i="70"/>
  <c r="F342" i="70"/>
  <c r="M342" i="70"/>
  <c r="N342" i="70"/>
  <c r="O342" i="70"/>
  <c r="P342" i="70"/>
  <c r="Q342" i="70"/>
  <c r="R342" i="70"/>
  <c r="S342" i="70"/>
  <c r="T342" i="70"/>
  <c r="U342" i="70"/>
  <c r="V342" i="70"/>
  <c r="I343" i="70"/>
  <c r="J343" i="70"/>
  <c r="K343" i="70"/>
  <c r="L343" i="70"/>
  <c r="F343" i="70"/>
  <c r="M343" i="70"/>
  <c r="N343" i="70"/>
  <c r="O343" i="70"/>
  <c r="P343" i="70"/>
  <c r="Q343" i="70"/>
  <c r="R343" i="70"/>
  <c r="S343" i="70"/>
  <c r="T343" i="70"/>
  <c r="U343" i="70"/>
  <c r="V343" i="70"/>
  <c r="I344" i="70"/>
  <c r="J344" i="70"/>
  <c r="K344" i="70"/>
  <c r="L344" i="70"/>
  <c r="F344" i="70"/>
  <c r="M344" i="70"/>
  <c r="N344" i="70"/>
  <c r="O344" i="70"/>
  <c r="P344" i="70"/>
  <c r="Q344" i="70"/>
  <c r="R344" i="70"/>
  <c r="S344" i="70"/>
  <c r="T344" i="70"/>
  <c r="U344" i="70"/>
  <c r="V344" i="70"/>
  <c r="I345" i="70"/>
  <c r="J345" i="70"/>
  <c r="K345" i="70"/>
  <c r="L345" i="70"/>
  <c r="F345" i="70"/>
  <c r="M345" i="70"/>
  <c r="N345" i="70"/>
  <c r="O345" i="70"/>
  <c r="P345" i="70"/>
  <c r="Q345" i="70"/>
  <c r="R345" i="70"/>
  <c r="S345" i="70"/>
  <c r="T345" i="70"/>
  <c r="U345" i="70"/>
  <c r="V345" i="70"/>
  <c r="I346" i="70"/>
  <c r="J346" i="70"/>
  <c r="K346" i="70"/>
  <c r="L346" i="70"/>
  <c r="F346" i="70"/>
  <c r="M346" i="70"/>
  <c r="N346" i="70"/>
  <c r="O346" i="70"/>
  <c r="P346" i="70"/>
  <c r="Q346" i="70"/>
  <c r="R346" i="70"/>
  <c r="S346" i="70"/>
  <c r="T346" i="70"/>
  <c r="U346" i="70"/>
  <c r="V346" i="70"/>
  <c r="I347" i="70"/>
  <c r="J347" i="70"/>
  <c r="K347" i="70"/>
  <c r="L347" i="70"/>
  <c r="F347" i="70"/>
  <c r="M347" i="70"/>
  <c r="N347" i="70"/>
  <c r="O347" i="70"/>
  <c r="P347" i="70"/>
  <c r="Q347" i="70"/>
  <c r="R347" i="70"/>
  <c r="S347" i="70"/>
  <c r="T347" i="70"/>
  <c r="U347" i="70"/>
  <c r="V347" i="70"/>
  <c r="I348" i="70"/>
  <c r="J348" i="70"/>
  <c r="K348" i="70"/>
  <c r="L348" i="70"/>
  <c r="F348" i="70"/>
  <c r="M348" i="70"/>
  <c r="N348" i="70"/>
  <c r="O348" i="70"/>
  <c r="P348" i="70"/>
  <c r="Q348" i="70"/>
  <c r="R348" i="70"/>
  <c r="S348" i="70"/>
  <c r="T348" i="70"/>
  <c r="U348" i="70"/>
  <c r="V348" i="70"/>
  <c r="I349" i="70"/>
  <c r="J349" i="70"/>
  <c r="K349" i="70"/>
  <c r="L349" i="70"/>
  <c r="F349" i="70"/>
  <c r="M349" i="70"/>
  <c r="N349" i="70"/>
  <c r="O349" i="70"/>
  <c r="P349" i="70"/>
  <c r="Q349" i="70"/>
  <c r="R349" i="70"/>
  <c r="S349" i="70"/>
  <c r="T349" i="70"/>
  <c r="U349" i="70"/>
  <c r="V349" i="70"/>
  <c r="I350" i="70"/>
  <c r="J350" i="70"/>
  <c r="K350" i="70"/>
  <c r="L350" i="70"/>
  <c r="F350" i="70"/>
  <c r="M350" i="70"/>
  <c r="N350" i="70"/>
  <c r="O350" i="70"/>
  <c r="P350" i="70"/>
  <c r="Q350" i="70"/>
  <c r="R350" i="70"/>
  <c r="S350" i="70"/>
  <c r="T350" i="70"/>
  <c r="U350" i="70"/>
  <c r="V350" i="70"/>
  <c r="I351" i="70"/>
  <c r="J351" i="70"/>
  <c r="K351" i="70"/>
  <c r="L351" i="70"/>
  <c r="F351" i="70"/>
  <c r="M351" i="70"/>
  <c r="N351" i="70"/>
  <c r="O351" i="70"/>
  <c r="P351" i="70"/>
  <c r="Q351" i="70"/>
  <c r="R351" i="70"/>
  <c r="S351" i="70"/>
  <c r="T351" i="70"/>
  <c r="U351" i="70"/>
  <c r="V351" i="70"/>
  <c r="I352" i="70"/>
  <c r="J352" i="70"/>
  <c r="K352" i="70"/>
  <c r="L352" i="70"/>
  <c r="F352" i="70"/>
  <c r="M352" i="70"/>
  <c r="N352" i="70"/>
  <c r="O352" i="70"/>
  <c r="P352" i="70"/>
  <c r="Q352" i="70"/>
  <c r="R352" i="70"/>
  <c r="S352" i="70"/>
  <c r="T352" i="70"/>
  <c r="U352" i="70"/>
  <c r="V352" i="70"/>
  <c r="I353" i="70"/>
  <c r="J353" i="70"/>
  <c r="K353" i="70"/>
  <c r="L353" i="70"/>
  <c r="F353" i="70"/>
  <c r="M353" i="70"/>
  <c r="N353" i="70"/>
  <c r="O353" i="70"/>
  <c r="P353" i="70"/>
  <c r="Q353" i="70"/>
  <c r="R353" i="70"/>
  <c r="S353" i="70"/>
  <c r="T353" i="70"/>
  <c r="U353" i="70"/>
  <c r="V353" i="70"/>
  <c r="I354" i="70"/>
  <c r="J354" i="70"/>
  <c r="K354" i="70"/>
  <c r="L354" i="70"/>
  <c r="F354" i="70"/>
  <c r="M354" i="70"/>
  <c r="N354" i="70"/>
  <c r="O354" i="70"/>
  <c r="P354" i="70"/>
  <c r="Q354" i="70"/>
  <c r="R354" i="70"/>
  <c r="S354" i="70"/>
  <c r="T354" i="70"/>
  <c r="U354" i="70"/>
  <c r="V354" i="70"/>
  <c r="I355" i="70"/>
  <c r="J355" i="70"/>
  <c r="K355" i="70"/>
  <c r="L355" i="70"/>
  <c r="F355" i="70"/>
  <c r="M355" i="70"/>
  <c r="N355" i="70"/>
  <c r="O355" i="70"/>
  <c r="P355" i="70"/>
  <c r="Q355" i="70"/>
  <c r="R355" i="70"/>
  <c r="S355" i="70"/>
  <c r="T355" i="70"/>
  <c r="U355" i="70"/>
  <c r="V355" i="70"/>
  <c r="I356" i="70"/>
  <c r="J356" i="70"/>
  <c r="K356" i="70"/>
  <c r="L356" i="70"/>
  <c r="F356" i="70"/>
  <c r="M356" i="70"/>
  <c r="N356" i="70"/>
  <c r="O356" i="70"/>
  <c r="P356" i="70"/>
  <c r="Q356" i="70"/>
  <c r="R356" i="70"/>
  <c r="S356" i="70"/>
  <c r="T356" i="70"/>
  <c r="U356" i="70"/>
  <c r="V356" i="70"/>
  <c r="I357" i="70"/>
  <c r="J357" i="70"/>
  <c r="K357" i="70"/>
  <c r="L357" i="70"/>
  <c r="F357" i="70"/>
  <c r="M357" i="70"/>
  <c r="N357" i="70"/>
  <c r="O357" i="70"/>
  <c r="P357" i="70"/>
  <c r="Q357" i="70"/>
  <c r="R357" i="70"/>
  <c r="S357" i="70"/>
  <c r="T357" i="70"/>
  <c r="U357" i="70"/>
  <c r="V357" i="70"/>
  <c r="I358" i="70"/>
  <c r="J358" i="70"/>
  <c r="K358" i="70"/>
  <c r="L358" i="70"/>
  <c r="F358" i="70"/>
  <c r="M358" i="70"/>
  <c r="N358" i="70"/>
  <c r="O358" i="70"/>
  <c r="P358" i="70"/>
  <c r="Q358" i="70"/>
  <c r="R358" i="70"/>
  <c r="S358" i="70"/>
  <c r="T358" i="70"/>
  <c r="U358" i="70"/>
  <c r="V358" i="70"/>
  <c r="I359" i="70"/>
  <c r="J359" i="70"/>
  <c r="K359" i="70"/>
  <c r="L359" i="70"/>
  <c r="F359" i="70"/>
  <c r="M359" i="70"/>
  <c r="N359" i="70"/>
  <c r="O359" i="70"/>
  <c r="P359" i="70"/>
  <c r="Q359" i="70"/>
  <c r="R359" i="70"/>
  <c r="S359" i="70"/>
  <c r="T359" i="70"/>
  <c r="U359" i="70"/>
  <c r="V359" i="70"/>
  <c r="I360" i="70"/>
  <c r="J360" i="70"/>
  <c r="K360" i="70"/>
  <c r="L360" i="70"/>
  <c r="F360" i="70"/>
  <c r="M360" i="70"/>
  <c r="N360" i="70"/>
  <c r="O360" i="70"/>
  <c r="P360" i="70"/>
  <c r="Q360" i="70"/>
  <c r="R360" i="70"/>
  <c r="S360" i="70"/>
  <c r="T360" i="70"/>
  <c r="U360" i="70"/>
  <c r="V360" i="70"/>
  <c r="I361" i="70"/>
  <c r="J361" i="70"/>
  <c r="K361" i="70"/>
  <c r="L361" i="70"/>
  <c r="F361" i="70"/>
  <c r="M361" i="70"/>
  <c r="N361" i="70"/>
  <c r="O361" i="70"/>
  <c r="P361" i="70"/>
  <c r="Q361" i="70"/>
  <c r="R361" i="70"/>
  <c r="S361" i="70"/>
  <c r="T361" i="70"/>
  <c r="U361" i="70"/>
  <c r="V361" i="70"/>
  <c r="I362" i="70"/>
  <c r="J362" i="70"/>
  <c r="K362" i="70"/>
  <c r="L362" i="70"/>
  <c r="F362" i="70"/>
  <c r="M362" i="70"/>
  <c r="N362" i="70"/>
  <c r="O362" i="70"/>
  <c r="P362" i="70"/>
  <c r="Q362" i="70"/>
  <c r="R362" i="70"/>
  <c r="S362" i="70"/>
  <c r="T362" i="70"/>
  <c r="U362" i="70"/>
  <c r="V362" i="70"/>
  <c r="I363" i="70"/>
  <c r="J363" i="70"/>
  <c r="K363" i="70"/>
  <c r="L363" i="70"/>
  <c r="F363" i="70"/>
  <c r="M363" i="70"/>
  <c r="N363" i="70"/>
  <c r="O363" i="70"/>
  <c r="P363" i="70"/>
  <c r="Q363" i="70"/>
  <c r="R363" i="70"/>
  <c r="S363" i="70"/>
  <c r="T363" i="70"/>
  <c r="U363" i="70"/>
  <c r="V363" i="70"/>
  <c r="I364" i="70"/>
  <c r="J364" i="70"/>
  <c r="K364" i="70"/>
  <c r="L364" i="70"/>
  <c r="F364" i="70"/>
  <c r="M364" i="70"/>
  <c r="N364" i="70"/>
  <c r="O364" i="70"/>
  <c r="P364" i="70"/>
  <c r="Q364" i="70"/>
  <c r="R364" i="70"/>
  <c r="S364" i="70"/>
  <c r="T364" i="70"/>
  <c r="U364" i="70"/>
  <c r="V364" i="70"/>
  <c r="I365" i="70"/>
  <c r="J365" i="70"/>
  <c r="K365" i="70"/>
  <c r="L365" i="70"/>
  <c r="F365" i="70"/>
  <c r="M365" i="70"/>
  <c r="N365" i="70"/>
  <c r="O365" i="70"/>
  <c r="P365" i="70"/>
  <c r="Q365" i="70"/>
  <c r="R365" i="70"/>
  <c r="S365" i="70"/>
  <c r="T365" i="70"/>
  <c r="U365" i="70"/>
  <c r="V365" i="70"/>
  <c r="I366" i="70"/>
  <c r="J366" i="70"/>
  <c r="K366" i="70"/>
  <c r="L366" i="70"/>
  <c r="F366" i="70"/>
  <c r="M366" i="70"/>
  <c r="N366" i="70"/>
  <c r="O366" i="70"/>
  <c r="P366" i="70"/>
  <c r="Q366" i="70"/>
  <c r="R366" i="70"/>
  <c r="S366" i="70"/>
  <c r="T366" i="70"/>
  <c r="U366" i="70"/>
  <c r="V366" i="70"/>
  <c r="I367" i="70"/>
  <c r="J367" i="70"/>
  <c r="K367" i="70"/>
  <c r="L367" i="70"/>
  <c r="F367" i="70"/>
  <c r="M367" i="70"/>
  <c r="N367" i="70"/>
  <c r="O367" i="70"/>
  <c r="P367" i="70"/>
  <c r="Q367" i="70"/>
  <c r="R367" i="70"/>
  <c r="S367" i="70"/>
  <c r="T367" i="70"/>
  <c r="U367" i="70"/>
  <c r="V367" i="70"/>
  <c r="I368" i="70"/>
  <c r="J368" i="70"/>
  <c r="K368" i="70"/>
  <c r="L368" i="70"/>
  <c r="F368" i="70"/>
  <c r="M368" i="70"/>
  <c r="N368" i="70"/>
  <c r="O368" i="70"/>
  <c r="P368" i="70"/>
  <c r="Q368" i="70"/>
  <c r="R368" i="70"/>
  <c r="S368" i="70"/>
  <c r="T368" i="70"/>
  <c r="U368" i="70"/>
  <c r="V368" i="70"/>
  <c r="I369" i="70"/>
  <c r="J369" i="70"/>
  <c r="K369" i="70"/>
  <c r="L369" i="70"/>
  <c r="F369" i="70"/>
  <c r="M369" i="70"/>
  <c r="N369" i="70"/>
  <c r="O369" i="70"/>
  <c r="P369" i="70"/>
  <c r="Q369" i="70"/>
  <c r="R369" i="70"/>
  <c r="S369" i="70"/>
  <c r="T369" i="70"/>
  <c r="U369" i="70"/>
  <c r="V369" i="70"/>
  <c r="S270" i="70"/>
  <c r="T270" i="70"/>
  <c r="U270" i="70"/>
  <c r="V270" i="70"/>
  <c r="R270" i="70"/>
  <c r="Q270" i="70"/>
  <c r="P270" i="70"/>
  <c r="O270" i="70"/>
  <c r="N270" i="70"/>
  <c r="BG115" i="70" l="1"/>
  <c r="BG116" i="70"/>
  <c r="BG117" i="70"/>
  <c r="BG118" i="70"/>
  <c r="BG119" i="70"/>
  <c r="BG120" i="70"/>
  <c r="BG121" i="70"/>
  <c r="BG122" i="70"/>
  <c r="BG123" i="70"/>
  <c r="BG124" i="70"/>
  <c r="BG125" i="70"/>
  <c r="BG126" i="70"/>
  <c r="BG127" i="70"/>
  <c r="BG128" i="70"/>
  <c r="BG129" i="70"/>
  <c r="BG130" i="70"/>
  <c r="BG131" i="70"/>
  <c r="BG132" i="70"/>
  <c r="BG133" i="70"/>
  <c r="BG134" i="70"/>
  <c r="BG135" i="70"/>
  <c r="BG136" i="70"/>
  <c r="BG137" i="70"/>
  <c r="BG138" i="70"/>
  <c r="BG139" i="70"/>
  <c r="BG140" i="70"/>
  <c r="BG141" i="70"/>
  <c r="BG142" i="70"/>
  <c r="BG143" i="70"/>
  <c r="BG144" i="70"/>
  <c r="BG145" i="70"/>
  <c r="BG146" i="70"/>
  <c r="BG147" i="70"/>
  <c r="BG148" i="70"/>
  <c r="BG149" i="70"/>
  <c r="BG150" i="70"/>
  <c r="BG151" i="70"/>
  <c r="BG152" i="70"/>
  <c r="BG153" i="70"/>
  <c r="BG154" i="70"/>
  <c r="BG155" i="70"/>
  <c r="BG156" i="70"/>
  <c r="BG157" i="70"/>
  <c r="BG158" i="70"/>
  <c r="BG159" i="70"/>
  <c r="BG160" i="70"/>
  <c r="BG161" i="70"/>
  <c r="BG162" i="70"/>
  <c r="BG163" i="70"/>
  <c r="BG164" i="70"/>
  <c r="BG165" i="70"/>
  <c r="BG166" i="70"/>
  <c r="BG167" i="70"/>
  <c r="BG168" i="70"/>
  <c r="BG169" i="70"/>
  <c r="BG170" i="70"/>
  <c r="BG171" i="70"/>
  <c r="BG172" i="70"/>
  <c r="BG173" i="70"/>
  <c r="BG174" i="70"/>
  <c r="BG175" i="70"/>
  <c r="BG176" i="70"/>
  <c r="BG177" i="70"/>
  <c r="BG178" i="70"/>
  <c r="BG179" i="70"/>
  <c r="BG180" i="70"/>
  <c r="BG181" i="70"/>
  <c r="BG182" i="70"/>
  <c r="BG183" i="70"/>
  <c r="BG184" i="70"/>
  <c r="BG185" i="70"/>
  <c r="BG186" i="70"/>
  <c r="BG187" i="70"/>
  <c r="BG262" i="70"/>
  <c r="L105" i="56"/>
  <c r="M105" i="56" s="1"/>
  <c r="EO7" i="70"/>
  <c r="EN7" i="70"/>
  <c r="EM7" i="70"/>
  <c r="EK7" i="70"/>
  <c r="EJ7" i="70"/>
  <c r="EI7" i="70"/>
  <c r="CM7" i="70" l="1"/>
  <c r="CE7" i="70"/>
  <c r="CC7" i="70"/>
  <c r="BS7" i="70"/>
  <c r="BI7" i="70"/>
  <c r="BM7" i="70"/>
  <c r="BJ7" i="70"/>
  <c r="BK7" i="70"/>
  <c r="BG7" i="70"/>
  <c r="BC7" i="70"/>
  <c r="AZ7" i="70"/>
  <c r="BA7" i="70"/>
  <c r="AQ7" i="70"/>
  <c r="M115" i="74"/>
  <c r="P115" i="74" s="1"/>
  <c r="N115" i="74" l="1"/>
  <c r="J13" i="70" l="1"/>
  <c r="B10" i="74"/>
  <c r="B11" i="74"/>
  <c r="B12" i="74"/>
  <c r="B13" i="74"/>
  <c r="B14" i="74"/>
  <c r="B15" i="74"/>
  <c r="B16" i="74"/>
  <c r="B17" i="74"/>
  <c r="B18" i="74"/>
  <c r="B9" i="74"/>
  <c r="C2" i="69"/>
  <c r="E2" i="69" s="1"/>
  <c r="B119" i="74" l="1"/>
  <c r="B131" i="74"/>
  <c r="D131" i="74" s="1"/>
  <c r="B118" i="74"/>
  <c r="D118" i="74" s="1"/>
  <c r="B130" i="74"/>
  <c r="D130" i="74" s="1"/>
  <c r="B129" i="74"/>
  <c r="D129" i="74" s="1"/>
  <c r="B132" i="74"/>
  <c r="D132" i="74" s="1"/>
  <c r="B128" i="74"/>
  <c r="D128" i="74" s="1"/>
  <c r="B127" i="74"/>
  <c r="D127" i="74" s="1"/>
  <c r="B126" i="74"/>
  <c r="D126" i="74" s="1"/>
  <c r="B125" i="74"/>
  <c r="D125" i="74" s="1"/>
  <c r="B124" i="74"/>
  <c r="D124" i="74" s="1"/>
  <c r="B123" i="74"/>
  <c r="D123" i="74" s="1"/>
  <c r="B122" i="74"/>
  <c r="D122" i="74" s="1"/>
  <c r="B121" i="74"/>
  <c r="D121" i="74" s="1"/>
  <c r="B120" i="74"/>
  <c r="D120" i="74" s="1"/>
  <c r="N221" i="2"/>
  <c r="C20" i="72"/>
  <c r="C19" i="72"/>
  <c r="C18" i="72"/>
  <c r="C17" i="72"/>
  <c r="C16" i="72"/>
  <c r="C15" i="72"/>
  <c r="C14" i="72"/>
  <c r="C13" i="72"/>
  <c r="C12" i="72"/>
  <c r="C11" i="72"/>
  <c r="C10" i="72"/>
  <c r="C9" i="72"/>
  <c r="C8" i="72"/>
  <c r="H68" i="38"/>
  <c r="K56" i="61"/>
  <c r="L56" i="61" s="1"/>
  <c r="H112" i="64" l="1"/>
  <c r="D112" i="64"/>
  <c r="F112" i="64"/>
  <c r="AJ7" i="2"/>
  <c r="L89" i="56"/>
  <c r="M89" i="56" s="1"/>
  <c r="L38" i="56"/>
  <c r="M38" i="56" s="1"/>
  <c r="L44" i="56"/>
  <c r="M44" i="56" s="1"/>
  <c r="L50" i="56"/>
  <c r="M50" i="56" s="1"/>
  <c r="L56" i="56"/>
  <c r="M56" i="56" s="1"/>
  <c r="L62" i="56"/>
  <c r="M62" i="56" s="1"/>
  <c r="L118" i="74" l="1"/>
  <c r="D7" i="70"/>
  <c r="K31" i="66"/>
  <c r="L31" i="66" s="1"/>
  <c r="J115" i="74"/>
  <c r="L35" i="56" l="1"/>
  <c r="M35" i="56" s="1"/>
  <c r="L36" i="56"/>
  <c r="M36" i="56" s="1"/>
  <c r="M100" i="56"/>
  <c r="M101" i="56"/>
  <c r="V115" i="74" l="1"/>
  <c r="U115" i="74"/>
  <c r="Y115" i="74" s="1"/>
  <c r="T115" i="74"/>
  <c r="R115" i="74"/>
  <c r="O115" i="74"/>
  <c r="L115" i="74"/>
  <c r="L15" i="73" l="1"/>
  <c r="C118" i="74" l="1"/>
  <c r="E118" i="74" s="1"/>
  <c r="F118" i="74"/>
  <c r="C119" i="74"/>
  <c r="F119" i="74"/>
  <c r="C120" i="74"/>
  <c r="F120" i="74"/>
  <c r="C121" i="74"/>
  <c r="F121" i="74"/>
  <c r="C122" i="74"/>
  <c r="F122" i="74"/>
  <c r="C123" i="74"/>
  <c r="F123" i="74"/>
  <c r="C124" i="74"/>
  <c r="F124" i="74"/>
  <c r="C125" i="74"/>
  <c r="F125" i="74"/>
  <c r="C126" i="74"/>
  <c r="F126" i="74"/>
  <c r="C127" i="74"/>
  <c r="F127" i="74"/>
  <c r="C128" i="74"/>
  <c r="F128" i="74"/>
  <c r="C129" i="74"/>
  <c r="F129" i="74"/>
  <c r="C130" i="74"/>
  <c r="F130" i="74"/>
  <c r="C131" i="74"/>
  <c r="F131" i="74"/>
  <c r="C132" i="74"/>
  <c r="F132" i="74"/>
  <c r="D9" i="74"/>
  <c r="G118" i="74" l="1"/>
  <c r="U9" i="74"/>
  <c r="U10" i="74"/>
  <c r="U11" i="74"/>
  <c r="U12" i="74"/>
  <c r="U13" i="74"/>
  <c r="U14" i="74"/>
  <c r="U15" i="74"/>
  <c r="U16" i="74"/>
  <c r="U17" i="74"/>
  <c r="U18" i="74"/>
  <c r="U19" i="74"/>
  <c r="U20" i="74"/>
  <c r="U21" i="74"/>
  <c r="U22" i="74"/>
  <c r="U23" i="74"/>
  <c r="U24" i="74"/>
  <c r="U25" i="74"/>
  <c r="U26" i="74"/>
  <c r="U27" i="74"/>
  <c r="U28" i="74"/>
  <c r="U29" i="74"/>
  <c r="U30" i="74"/>
  <c r="U31" i="74"/>
  <c r="U32" i="74"/>
  <c r="U33" i="74"/>
  <c r="U34" i="74"/>
  <c r="U35" i="74"/>
  <c r="U36" i="74"/>
  <c r="U37" i="74"/>
  <c r="U38" i="74"/>
  <c r="U39" i="74"/>
  <c r="U40" i="74"/>
  <c r="U41" i="74"/>
  <c r="U42" i="74"/>
  <c r="U43" i="74"/>
  <c r="U44" i="74"/>
  <c r="U45" i="74"/>
  <c r="U46" i="74"/>
  <c r="U47" i="74"/>
  <c r="U48" i="74"/>
  <c r="U49" i="74"/>
  <c r="U50" i="74"/>
  <c r="U51" i="74"/>
  <c r="U52" i="74"/>
  <c r="U53" i="74"/>
  <c r="U54" i="74"/>
  <c r="U55" i="74"/>
  <c r="U56" i="74"/>
  <c r="U57" i="74"/>
  <c r="U58" i="74"/>
  <c r="U59" i="74"/>
  <c r="U60" i="74"/>
  <c r="U61" i="74"/>
  <c r="U62" i="74"/>
  <c r="U63" i="74"/>
  <c r="U64" i="74"/>
  <c r="U65" i="74"/>
  <c r="U66" i="74"/>
  <c r="U67" i="74"/>
  <c r="U68" i="74"/>
  <c r="U69" i="74"/>
  <c r="U70" i="74"/>
  <c r="U71" i="74"/>
  <c r="U72" i="74"/>
  <c r="U73" i="74"/>
  <c r="U74" i="74"/>
  <c r="U75" i="74"/>
  <c r="U76" i="74"/>
  <c r="U77" i="74"/>
  <c r="U78" i="74"/>
  <c r="U79" i="74"/>
  <c r="U80" i="74"/>
  <c r="U81" i="74"/>
  <c r="U82" i="74"/>
  <c r="U83" i="74"/>
  <c r="U84" i="74"/>
  <c r="U85" i="74"/>
  <c r="U86" i="74"/>
  <c r="U87" i="74"/>
  <c r="U88" i="74"/>
  <c r="U89" i="74"/>
  <c r="U90" i="74"/>
  <c r="U91" i="74"/>
  <c r="U92" i="74"/>
  <c r="U93" i="74"/>
  <c r="U94" i="74"/>
  <c r="U95" i="74"/>
  <c r="U96" i="74"/>
  <c r="U97" i="74"/>
  <c r="U98" i="74"/>
  <c r="U99" i="74"/>
  <c r="U100" i="74"/>
  <c r="U101" i="74"/>
  <c r="U102" i="74"/>
  <c r="U103" i="74"/>
  <c r="U104" i="74"/>
  <c r="U105" i="74"/>
  <c r="U106" i="74"/>
  <c r="U107" i="74"/>
  <c r="U108" i="74"/>
  <c r="T10" i="74"/>
  <c r="T11" i="74"/>
  <c r="T12" i="74"/>
  <c r="T13" i="74"/>
  <c r="T14" i="74"/>
  <c r="T15" i="74"/>
  <c r="T16" i="74"/>
  <c r="T17" i="74"/>
  <c r="T18" i="74"/>
  <c r="T19" i="74"/>
  <c r="T20" i="74"/>
  <c r="T21" i="74"/>
  <c r="T22" i="74"/>
  <c r="T23" i="74"/>
  <c r="T24" i="74"/>
  <c r="T25" i="74"/>
  <c r="T26" i="74"/>
  <c r="T27" i="74"/>
  <c r="T28" i="74"/>
  <c r="T29" i="74"/>
  <c r="T30" i="74"/>
  <c r="T31" i="74"/>
  <c r="T32" i="74"/>
  <c r="T33" i="74"/>
  <c r="T34" i="74"/>
  <c r="T35" i="74"/>
  <c r="T36" i="74"/>
  <c r="T37" i="74"/>
  <c r="T38" i="74"/>
  <c r="T39" i="74"/>
  <c r="T40" i="74"/>
  <c r="T41" i="74"/>
  <c r="T42" i="74"/>
  <c r="T43" i="74"/>
  <c r="T44" i="74"/>
  <c r="T45" i="74"/>
  <c r="T46" i="74"/>
  <c r="T47" i="74"/>
  <c r="T48" i="74"/>
  <c r="T49" i="74"/>
  <c r="T50" i="74"/>
  <c r="T51" i="74"/>
  <c r="T52" i="74"/>
  <c r="T53" i="74"/>
  <c r="T54" i="74"/>
  <c r="T55" i="74"/>
  <c r="T56" i="74"/>
  <c r="T57" i="74"/>
  <c r="T58" i="74"/>
  <c r="T59" i="74"/>
  <c r="T60" i="74"/>
  <c r="T61" i="74"/>
  <c r="T62" i="74"/>
  <c r="T63" i="74"/>
  <c r="T64" i="74"/>
  <c r="T65" i="74"/>
  <c r="T66" i="74"/>
  <c r="T67" i="74"/>
  <c r="T68" i="74"/>
  <c r="T69" i="74"/>
  <c r="T70" i="74"/>
  <c r="T71" i="74"/>
  <c r="T72" i="74"/>
  <c r="T73" i="74"/>
  <c r="T74" i="74"/>
  <c r="T75" i="74"/>
  <c r="T76" i="74"/>
  <c r="T77" i="74"/>
  <c r="T78" i="74"/>
  <c r="T79" i="74"/>
  <c r="T80" i="74"/>
  <c r="T81" i="74"/>
  <c r="T82" i="74"/>
  <c r="T83" i="74"/>
  <c r="T84" i="74"/>
  <c r="T85" i="74"/>
  <c r="T86" i="74"/>
  <c r="T87" i="74"/>
  <c r="T88" i="74"/>
  <c r="T89" i="74"/>
  <c r="T90" i="74"/>
  <c r="T91" i="74"/>
  <c r="T92" i="74"/>
  <c r="T93" i="74"/>
  <c r="T94" i="74"/>
  <c r="T95" i="74"/>
  <c r="T96" i="74"/>
  <c r="T97" i="74"/>
  <c r="T98" i="74"/>
  <c r="T99" i="74"/>
  <c r="T100" i="74"/>
  <c r="T101" i="74"/>
  <c r="T102" i="74"/>
  <c r="T103" i="74"/>
  <c r="T104" i="74"/>
  <c r="T105" i="74"/>
  <c r="T106" i="74"/>
  <c r="T107" i="74"/>
  <c r="T108" i="74"/>
  <c r="T9" i="74"/>
  <c r="S10" i="74"/>
  <c r="S11" i="74"/>
  <c r="S12" i="74"/>
  <c r="S13" i="74"/>
  <c r="S14" i="74"/>
  <c r="S15" i="74"/>
  <c r="S16" i="74"/>
  <c r="S17" i="74"/>
  <c r="S18" i="74"/>
  <c r="S19" i="74"/>
  <c r="S20" i="74"/>
  <c r="S21" i="74"/>
  <c r="S22" i="74"/>
  <c r="S23" i="74"/>
  <c r="S24" i="74"/>
  <c r="S25" i="74"/>
  <c r="S26" i="74"/>
  <c r="S27" i="74"/>
  <c r="S28" i="74"/>
  <c r="S29" i="74"/>
  <c r="S30" i="74"/>
  <c r="S31" i="74"/>
  <c r="S32" i="74"/>
  <c r="S33" i="74"/>
  <c r="S34" i="74"/>
  <c r="S35" i="74"/>
  <c r="S36" i="74"/>
  <c r="S37" i="74"/>
  <c r="S38" i="74"/>
  <c r="S39" i="74"/>
  <c r="S40" i="74"/>
  <c r="S41" i="74"/>
  <c r="S42" i="74"/>
  <c r="S43" i="74"/>
  <c r="S44" i="74"/>
  <c r="S45" i="74"/>
  <c r="S46" i="74"/>
  <c r="S47" i="74"/>
  <c r="S48" i="74"/>
  <c r="S49" i="74"/>
  <c r="S50" i="74"/>
  <c r="S51" i="74"/>
  <c r="S52" i="74"/>
  <c r="S53" i="74"/>
  <c r="S54" i="74"/>
  <c r="S55" i="74"/>
  <c r="S56" i="74"/>
  <c r="S57" i="74"/>
  <c r="S58" i="74"/>
  <c r="S59" i="74"/>
  <c r="S60" i="74"/>
  <c r="S61" i="74"/>
  <c r="S62" i="74"/>
  <c r="S63" i="74"/>
  <c r="S64" i="74"/>
  <c r="S65" i="74"/>
  <c r="S66" i="74"/>
  <c r="S67" i="74"/>
  <c r="S68" i="74"/>
  <c r="S69" i="74"/>
  <c r="S70" i="74"/>
  <c r="S71" i="74"/>
  <c r="S72" i="74"/>
  <c r="S73" i="74"/>
  <c r="S74" i="74"/>
  <c r="S75" i="74"/>
  <c r="S76" i="74"/>
  <c r="S77" i="74"/>
  <c r="S78" i="74"/>
  <c r="S79" i="74"/>
  <c r="S80" i="74"/>
  <c r="S81" i="74"/>
  <c r="S82" i="74"/>
  <c r="S83" i="74"/>
  <c r="S84" i="74"/>
  <c r="S85" i="74"/>
  <c r="S86" i="74"/>
  <c r="S87" i="74"/>
  <c r="S88" i="74"/>
  <c r="S89" i="74"/>
  <c r="S90" i="74"/>
  <c r="S91" i="74"/>
  <c r="S92" i="74"/>
  <c r="S93" i="74"/>
  <c r="S94" i="74"/>
  <c r="S95" i="74"/>
  <c r="S96" i="74"/>
  <c r="S97" i="74"/>
  <c r="S98" i="74"/>
  <c r="S99" i="74"/>
  <c r="S100" i="74"/>
  <c r="S101" i="74"/>
  <c r="S102" i="74"/>
  <c r="S103" i="74"/>
  <c r="S104" i="74"/>
  <c r="S105" i="74"/>
  <c r="S106" i="74"/>
  <c r="S107" i="74"/>
  <c r="S108" i="74"/>
  <c r="S9" i="74"/>
  <c r="M10" i="74"/>
  <c r="M11" i="74"/>
  <c r="M12" i="74"/>
  <c r="M13" i="74"/>
  <c r="M14" i="74"/>
  <c r="M15" i="74"/>
  <c r="M16" i="74"/>
  <c r="M17" i="74"/>
  <c r="M18" i="74"/>
  <c r="M19" i="74"/>
  <c r="M20" i="74"/>
  <c r="M21" i="74"/>
  <c r="M22" i="74"/>
  <c r="M23" i="74"/>
  <c r="M24" i="74"/>
  <c r="M25" i="74"/>
  <c r="M26" i="74"/>
  <c r="M27" i="74"/>
  <c r="M28" i="74"/>
  <c r="M29" i="74"/>
  <c r="M30" i="74"/>
  <c r="M31" i="74"/>
  <c r="M32" i="74"/>
  <c r="M33" i="74"/>
  <c r="M34" i="74"/>
  <c r="M35" i="74"/>
  <c r="M36" i="74"/>
  <c r="M37" i="74"/>
  <c r="M38" i="74"/>
  <c r="M39" i="74"/>
  <c r="M40" i="74"/>
  <c r="M41" i="74"/>
  <c r="M42" i="74"/>
  <c r="M43" i="74"/>
  <c r="M44" i="74"/>
  <c r="M45" i="74"/>
  <c r="M46" i="74"/>
  <c r="M47" i="74"/>
  <c r="M48" i="74"/>
  <c r="M49" i="74"/>
  <c r="M50" i="74"/>
  <c r="M51" i="74"/>
  <c r="M52" i="74"/>
  <c r="M53" i="74"/>
  <c r="M54" i="74"/>
  <c r="M55" i="74"/>
  <c r="M56" i="74"/>
  <c r="M57" i="74"/>
  <c r="M58" i="74"/>
  <c r="M59" i="74"/>
  <c r="M60" i="74"/>
  <c r="M61" i="74"/>
  <c r="M62" i="74"/>
  <c r="M63" i="74"/>
  <c r="M64" i="74"/>
  <c r="M65" i="74"/>
  <c r="M66" i="74"/>
  <c r="M67" i="74"/>
  <c r="M68" i="74"/>
  <c r="M69" i="74"/>
  <c r="M70" i="74"/>
  <c r="M71" i="74"/>
  <c r="M72" i="74"/>
  <c r="M73" i="74"/>
  <c r="M74" i="74"/>
  <c r="M75" i="74"/>
  <c r="M76" i="74"/>
  <c r="M77" i="74"/>
  <c r="M78" i="74"/>
  <c r="M79" i="74"/>
  <c r="M80" i="74"/>
  <c r="M81" i="74"/>
  <c r="M82" i="74"/>
  <c r="M83" i="74"/>
  <c r="M84" i="74"/>
  <c r="M85" i="74"/>
  <c r="M86" i="74"/>
  <c r="M87" i="74"/>
  <c r="M88" i="74"/>
  <c r="M89" i="74"/>
  <c r="M90" i="74"/>
  <c r="M91" i="74"/>
  <c r="M92" i="74"/>
  <c r="M93" i="74"/>
  <c r="M94" i="74"/>
  <c r="M95" i="74"/>
  <c r="M96" i="74"/>
  <c r="M97" i="74"/>
  <c r="M98" i="74"/>
  <c r="M99" i="74"/>
  <c r="M100" i="74"/>
  <c r="M101" i="74"/>
  <c r="M102" i="74"/>
  <c r="M103" i="74"/>
  <c r="M104" i="74"/>
  <c r="M105" i="74"/>
  <c r="M106" i="74"/>
  <c r="M107" i="74"/>
  <c r="M108" i="74"/>
  <c r="C5" i="69"/>
  <c r="E5" i="69" s="1"/>
  <c r="C6" i="69"/>
  <c r="E6" i="69" s="1"/>
  <c r="C7" i="69"/>
  <c r="E7" i="69" s="1"/>
  <c r="C8" i="69"/>
  <c r="E8" i="69" s="1"/>
  <c r="C9" i="69"/>
  <c r="E9" i="69" s="1"/>
  <c r="C10" i="69"/>
  <c r="E10" i="69" s="1"/>
  <c r="C11" i="69"/>
  <c r="E11" i="69" s="1"/>
  <c r="C12" i="69"/>
  <c r="E12" i="69" s="1"/>
  <c r="C13" i="69"/>
  <c r="E13" i="69" s="1"/>
  <c r="C14" i="69"/>
  <c r="E14" i="69" s="1"/>
  <c r="C15" i="69"/>
  <c r="E15" i="69" s="1"/>
  <c r="C16" i="69"/>
  <c r="E16" i="69" s="1"/>
  <c r="K11" i="74"/>
  <c r="K12" i="74"/>
  <c r="K13" i="74"/>
  <c r="K14" i="74"/>
  <c r="K15" i="74"/>
  <c r="K16" i="74"/>
  <c r="K17" i="74"/>
  <c r="K18" i="74"/>
  <c r="K19" i="74"/>
  <c r="K20" i="74"/>
  <c r="K21" i="74"/>
  <c r="K22" i="74"/>
  <c r="K23" i="74"/>
  <c r="K24" i="74"/>
  <c r="K25" i="74"/>
  <c r="K26" i="74"/>
  <c r="K27" i="74"/>
  <c r="K28" i="74"/>
  <c r="K29" i="74"/>
  <c r="K30" i="74"/>
  <c r="K31" i="74"/>
  <c r="K32" i="74"/>
  <c r="K33" i="74"/>
  <c r="K34" i="74"/>
  <c r="K35" i="74"/>
  <c r="K36" i="74"/>
  <c r="K37" i="74"/>
  <c r="K38" i="74"/>
  <c r="K39" i="74"/>
  <c r="K40" i="74"/>
  <c r="K41" i="74"/>
  <c r="K42" i="74"/>
  <c r="K43" i="74"/>
  <c r="K44" i="74"/>
  <c r="K45" i="74"/>
  <c r="K46" i="74"/>
  <c r="K47" i="74"/>
  <c r="K48" i="74"/>
  <c r="K49" i="74"/>
  <c r="K50" i="74"/>
  <c r="K51" i="74"/>
  <c r="K52" i="74"/>
  <c r="K53" i="74"/>
  <c r="K54" i="74"/>
  <c r="K55" i="74"/>
  <c r="K56" i="74"/>
  <c r="K57" i="74"/>
  <c r="K58" i="74"/>
  <c r="K59" i="74"/>
  <c r="K60" i="74"/>
  <c r="K61" i="74"/>
  <c r="K62" i="74"/>
  <c r="K63" i="74"/>
  <c r="K64" i="74"/>
  <c r="K65" i="74"/>
  <c r="K66" i="74"/>
  <c r="K67" i="74"/>
  <c r="K68" i="74"/>
  <c r="K69" i="74"/>
  <c r="K70" i="74"/>
  <c r="K71" i="74"/>
  <c r="K72" i="74"/>
  <c r="K73" i="74"/>
  <c r="K74" i="74"/>
  <c r="K75" i="74"/>
  <c r="K76" i="74"/>
  <c r="K77" i="74"/>
  <c r="K78" i="74"/>
  <c r="K79" i="74"/>
  <c r="K80" i="74"/>
  <c r="K81" i="74"/>
  <c r="K82" i="74"/>
  <c r="K83" i="74"/>
  <c r="K84" i="74"/>
  <c r="K85" i="74"/>
  <c r="K86" i="74"/>
  <c r="K87" i="74"/>
  <c r="K88" i="74"/>
  <c r="K89" i="74"/>
  <c r="K90" i="74"/>
  <c r="K91" i="74"/>
  <c r="K92" i="74"/>
  <c r="K93" i="74"/>
  <c r="K94" i="74"/>
  <c r="K95" i="74"/>
  <c r="K96" i="74"/>
  <c r="K97" i="74"/>
  <c r="K98" i="74"/>
  <c r="K99" i="74"/>
  <c r="K100" i="74"/>
  <c r="K101" i="74"/>
  <c r="K102" i="74"/>
  <c r="K103" i="74"/>
  <c r="K104" i="74"/>
  <c r="K105" i="74"/>
  <c r="K106" i="74"/>
  <c r="K107" i="74"/>
  <c r="K108" i="74"/>
  <c r="X10" i="74"/>
  <c r="X11" i="74"/>
  <c r="X12" i="74"/>
  <c r="X13" i="74"/>
  <c r="X14" i="74"/>
  <c r="X15" i="74"/>
  <c r="X16" i="74"/>
  <c r="X17" i="74"/>
  <c r="X18" i="74"/>
  <c r="X19" i="74"/>
  <c r="X20" i="74"/>
  <c r="X21" i="74"/>
  <c r="X22" i="74"/>
  <c r="X23" i="74"/>
  <c r="X24" i="74"/>
  <c r="X25" i="74"/>
  <c r="X26" i="74"/>
  <c r="X27" i="74"/>
  <c r="X28" i="74"/>
  <c r="X29" i="74"/>
  <c r="X30" i="74"/>
  <c r="X31" i="74"/>
  <c r="X32" i="74"/>
  <c r="X33" i="74"/>
  <c r="X34" i="74"/>
  <c r="X35" i="74"/>
  <c r="X36" i="74"/>
  <c r="X37" i="74"/>
  <c r="X38" i="74"/>
  <c r="X39" i="74"/>
  <c r="X40" i="74"/>
  <c r="X41" i="74"/>
  <c r="X42" i="74"/>
  <c r="X43" i="74"/>
  <c r="X44" i="74"/>
  <c r="X45" i="74"/>
  <c r="X46" i="74"/>
  <c r="X47" i="74"/>
  <c r="X48" i="74"/>
  <c r="X49" i="74"/>
  <c r="X50" i="74"/>
  <c r="X51" i="74"/>
  <c r="X52" i="74"/>
  <c r="X53" i="74"/>
  <c r="X54" i="74"/>
  <c r="X55" i="74"/>
  <c r="X56" i="74"/>
  <c r="X57" i="74"/>
  <c r="X58" i="74"/>
  <c r="X59" i="74"/>
  <c r="X60" i="74"/>
  <c r="X61" i="74"/>
  <c r="X62" i="74"/>
  <c r="X63" i="74"/>
  <c r="X64" i="74"/>
  <c r="X65" i="74"/>
  <c r="X66" i="74"/>
  <c r="X67" i="74"/>
  <c r="X68" i="74"/>
  <c r="X69" i="74"/>
  <c r="X70" i="74"/>
  <c r="X71" i="74"/>
  <c r="X72" i="74"/>
  <c r="X73" i="74"/>
  <c r="X74" i="74"/>
  <c r="X75" i="74"/>
  <c r="X76" i="74"/>
  <c r="X77" i="74"/>
  <c r="X78" i="74"/>
  <c r="X79" i="74"/>
  <c r="X80" i="74"/>
  <c r="X81" i="74"/>
  <c r="X82" i="74"/>
  <c r="X83" i="74"/>
  <c r="X84" i="74"/>
  <c r="X85" i="74"/>
  <c r="X86" i="74"/>
  <c r="X87" i="74"/>
  <c r="X88" i="74"/>
  <c r="X89" i="74"/>
  <c r="X90" i="74"/>
  <c r="X91" i="74"/>
  <c r="X92" i="74"/>
  <c r="X93" i="74"/>
  <c r="X94" i="74"/>
  <c r="X95" i="74"/>
  <c r="X96" i="74"/>
  <c r="X97" i="74"/>
  <c r="X98" i="74"/>
  <c r="X99" i="74"/>
  <c r="X100" i="74"/>
  <c r="X101" i="74"/>
  <c r="X102" i="74"/>
  <c r="X103" i="74"/>
  <c r="X104" i="74"/>
  <c r="X105" i="74"/>
  <c r="X106" i="74"/>
  <c r="X107" i="74"/>
  <c r="X108" i="74"/>
  <c r="X9" i="74"/>
  <c r="E115" i="74" l="1"/>
  <c r="E15" i="73" l="1"/>
  <c r="X8" i="74"/>
  <c r="W8" i="74"/>
  <c r="V8" i="74"/>
  <c r="M9" i="74"/>
  <c r="L10" i="74"/>
  <c r="L11" i="74"/>
  <c r="L12" i="74"/>
  <c r="L13" i="74"/>
  <c r="L14" i="74"/>
  <c r="L15" i="74"/>
  <c r="L16" i="74"/>
  <c r="L17" i="74"/>
  <c r="L18" i="74"/>
  <c r="L19" i="74"/>
  <c r="L20" i="74"/>
  <c r="L21" i="74"/>
  <c r="L22" i="74"/>
  <c r="L23" i="74"/>
  <c r="L24" i="74"/>
  <c r="L25" i="74"/>
  <c r="L26" i="74"/>
  <c r="L27" i="74"/>
  <c r="L28" i="74"/>
  <c r="L29" i="74"/>
  <c r="L30" i="74"/>
  <c r="L31" i="74"/>
  <c r="L32" i="74"/>
  <c r="L33" i="74"/>
  <c r="L34" i="74"/>
  <c r="L35" i="74"/>
  <c r="L36" i="74"/>
  <c r="L37" i="74"/>
  <c r="L38" i="74"/>
  <c r="L39" i="74"/>
  <c r="L40" i="74"/>
  <c r="L41" i="74"/>
  <c r="L42" i="74"/>
  <c r="L43" i="74"/>
  <c r="L44" i="74"/>
  <c r="L45" i="74"/>
  <c r="L46" i="74"/>
  <c r="L47" i="74"/>
  <c r="L48" i="74"/>
  <c r="L49" i="74"/>
  <c r="L50" i="74"/>
  <c r="L51" i="74"/>
  <c r="L52" i="74"/>
  <c r="L53" i="74"/>
  <c r="L54" i="74"/>
  <c r="L55" i="74"/>
  <c r="L56" i="74"/>
  <c r="L57" i="74"/>
  <c r="L58" i="74"/>
  <c r="L59" i="74"/>
  <c r="L60" i="74"/>
  <c r="L61" i="74"/>
  <c r="L62" i="74"/>
  <c r="L63" i="74"/>
  <c r="L64" i="74"/>
  <c r="L65" i="74"/>
  <c r="L66" i="74"/>
  <c r="L67" i="74"/>
  <c r="L68" i="74"/>
  <c r="L69" i="74"/>
  <c r="L70" i="74"/>
  <c r="L71" i="74"/>
  <c r="L72" i="74"/>
  <c r="L73" i="74"/>
  <c r="L74" i="74"/>
  <c r="L75" i="74"/>
  <c r="L76" i="74"/>
  <c r="L77" i="74"/>
  <c r="L78" i="74"/>
  <c r="L79" i="74"/>
  <c r="L80" i="74"/>
  <c r="L81" i="74"/>
  <c r="L82" i="74"/>
  <c r="L83" i="74"/>
  <c r="L84" i="74"/>
  <c r="L85" i="74"/>
  <c r="L86" i="74"/>
  <c r="L87" i="74"/>
  <c r="L88" i="74"/>
  <c r="L89" i="74"/>
  <c r="L90" i="74"/>
  <c r="L91" i="74"/>
  <c r="L92" i="74"/>
  <c r="L93" i="74"/>
  <c r="L94" i="74"/>
  <c r="L95" i="74"/>
  <c r="L96" i="74"/>
  <c r="L97" i="74"/>
  <c r="L98" i="74"/>
  <c r="L99" i="74"/>
  <c r="L100" i="74"/>
  <c r="L101" i="74"/>
  <c r="L102" i="74"/>
  <c r="L103" i="74"/>
  <c r="L104" i="74"/>
  <c r="L105" i="74"/>
  <c r="L106" i="74"/>
  <c r="L107" i="74"/>
  <c r="L108" i="74"/>
  <c r="L9" i="74"/>
  <c r="K10" i="74"/>
  <c r="C10" i="74"/>
  <c r="C11" i="74"/>
  <c r="C12" i="74"/>
  <c r="C13" i="74"/>
  <c r="C14" i="74"/>
  <c r="C15" i="74"/>
  <c r="C16" i="74"/>
  <c r="C17" i="74"/>
  <c r="C18" i="74"/>
  <c r="C9" i="74"/>
  <c r="E120" i="74"/>
  <c r="G120" i="74" s="1"/>
  <c r="E121" i="74"/>
  <c r="G121" i="74" s="1"/>
  <c r="E122" i="74"/>
  <c r="G122" i="74" s="1"/>
  <c r="E123" i="74"/>
  <c r="G123" i="74" s="1"/>
  <c r="E124" i="74"/>
  <c r="G124" i="74" s="1"/>
  <c r="E125" i="74"/>
  <c r="G125" i="74" s="1"/>
  <c r="E126" i="74"/>
  <c r="G126" i="74" s="1"/>
  <c r="E127" i="74"/>
  <c r="G127" i="74" s="1"/>
  <c r="E128" i="74"/>
  <c r="G128" i="74" s="1"/>
  <c r="E129" i="74"/>
  <c r="G129" i="74" s="1"/>
  <c r="E130" i="74"/>
  <c r="G130" i="74" s="1"/>
  <c r="E131" i="74"/>
  <c r="G131" i="74" s="1"/>
  <c r="E132" i="74"/>
  <c r="G132" i="74" s="1"/>
  <c r="G133" i="74"/>
  <c r="G134" i="74"/>
  <c r="G135" i="74"/>
  <c r="G136" i="74"/>
  <c r="G137" i="74"/>
  <c r="G138" i="74"/>
  <c r="G139" i="74"/>
  <c r="G140" i="74"/>
  <c r="G141" i="74"/>
  <c r="G142" i="74"/>
  <c r="G143" i="74"/>
  <c r="G144" i="74"/>
  <c r="G145" i="74"/>
  <c r="G146" i="74"/>
  <c r="G147" i="74"/>
  <c r="G148" i="74"/>
  <c r="G149" i="74"/>
  <c r="G150" i="74"/>
  <c r="G151" i="74"/>
  <c r="G152" i="74"/>
  <c r="G153" i="74"/>
  <c r="G154" i="74"/>
  <c r="G155" i="74"/>
  <c r="G156" i="74"/>
  <c r="G157" i="74"/>
  <c r="G158" i="74"/>
  <c r="G159" i="74"/>
  <c r="G160" i="74"/>
  <c r="G161" i="74"/>
  <c r="G162" i="74"/>
  <c r="G163" i="74"/>
  <c r="G164" i="74"/>
  <c r="G165" i="74"/>
  <c r="G166" i="74"/>
  <c r="G167" i="74"/>
  <c r="G168" i="74"/>
  <c r="G169" i="74"/>
  <c r="G170" i="74"/>
  <c r="G171" i="74"/>
  <c r="G172" i="74"/>
  <c r="G173" i="74"/>
  <c r="G174" i="74"/>
  <c r="G175" i="74"/>
  <c r="G176" i="74"/>
  <c r="G177" i="74"/>
  <c r="G178" i="74"/>
  <c r="G179" i="74"/>
  <c r="G180" i="74"/>
  <c r="G181" i="74"/>
  <c r="G182" i="74"/>
  <c r="G183" i="74"/>
  <c r="G184" i="74"/>
  <c r="G185" i="74"/>
  <c r="G186" i="74"/>
  <c r="G187" i="74"/>
  <c r="G188" i="74"/>
  <c r="G189" i="74"/>
  <c r="G190" i="74"/>
  <c r="G191" i="74"/>
  <c r="G192" i="74"/>
  <c r="G193" i="74"/>
  <c r="G194" i="74"/>
  <c r="G195" i="74"/>
  <c r="G196" i="74"/>
  <c r="G197" i="74"/>
  <c r="G198" i="74"/>
  <c r="G199" i="74"/>
  <c r="G200" i="74"/>
  <c r="G201" i="74"/>
  <c r="G202" i="74"/>
  <c r="G203" i="74"/>
  <c r="G204" i="74"/>
  <c r="G205" i="74"/>
  <c r="G206" i="74"/>
  <c r="G207" i="74"/>
  <c r="G208" i="74"/>
  <c r="G209" i="74"/>
  <c r="G210" i="74"/>
  <c r="G211" i="74"/>
  <c r="G212" i="74"/>
  <c r="G213" i="74"/>
  <c r="G214" i="74"/>
  <c r="G215" i="74"/>
  <c r="G216" i="74"/>
  <c r="G217" i="74"/>
  <c r="K9" i="74"/>
  <c r="E10" i="74"/>
  <c r="E11" i="74"/>
  <c r="E12" i="74"/>
  <c r="E13" i="74"/>
  <c r="E14" i="74"/>
  <c r="E15" i="74"/>
  <c r="E16" i="74"/>
  <c r="E17" i="74"/>
  <c r="E18" i="74"/>
  <c r="D10" i="74"/>
  <c r="D11" i="74"/>
  <c r="D12" i="74"/>
  <c r="D13" i="74"/>
  <c r="D14" i="74"/>
  <c r="D15" i="74"/>
  <c r="D16" i="74"/>
  <c r="D17" i="74"/>
  <c r="D18" i="74"/>
  <c r="G112" i="64"/>
  <c r="M112" i="64"/>
  <c r="F9" i="74" l="1"/>
  <c r="F17" i="74"/>
  <c r="F16" i="74"/>
  <c r="F15" i="74"/>
  <c r="F13" i="74"/>
  <c r="F14" i="74"/>
  <c r="F12" i="74"/>
  <c r="F11" i="74"/>
  <c r="F18" i="74"/>
  <c r="F10" i="74"/>
  <c r="C3" i="69"/>
  <c r="E3" i="69" s="1"/>
  <c r="M99" i="56"/>
  <c r="L110" i="56"/>
  <c r="M110" i="56" s="1"/>
  <c r="L91" i="56"/>
  <c r="M91" i="56" s="1"/>
  <c r="L69" i="56"/>
  <c r="M69" i="56" s="1"/>
  <c r="L58" i="56"/>
  <c r="M58" i="56" s="1"/>
  <c r="L52" i="56"/>
  <c r="M52" i="56" s="1"/>
  <c r="L46" i="56"/>
  <c r="M46" i="56" s="1"/>
  <c r="L40" i="56"/>
  <c r="M40" i="56" s="1"/>
  <c r="L64" i="56"/>
  <c r="M64" i="56" s="1"/>
  <c r="M103" i="56"/>
  <c r="M10" i="56"/>
  <c r="M12" i="56"/>
  <c r="D32" i="56" l="1"/>
  <c r="H82" i="56" s="1"/>
  <c r="L17" i="66"/>
  <c r="C112" i="64"/>
  <c r="K112" i="64"/>
  <c r="I112" i="64"/>
  <c r="H30" i="56" l="1"/>
  <c r="A112" i="64"/>
  <c r="G31" i="56"/>
  <c r="DQ7" i="70" s="1"/>
  <c r="G30" i="56"/>
  <c r="DP7" i="70" s="1"/>
  <c r="K20" i="61"/>
  <c r="L20" i="61" s="1"/>
  <c r="K14" i="61"/>
  <c r="L14" i="61" s="1"/>
  <c r="S115" i="74" l="1"/>
  <c r="K55" i="38"/>
  <c r="AP330" i="2"/>
  <c r="I22" i="73" l="1"/>
  <c r="K67" i="38"/>
  <c r="K13" i="66" l="1"/>
  <c r="K8" i="38"/>
  <c r="L8" i="38" s="1"/>
  <c r="K54" i="61"/>
  <c r="L54" i="61" s="1"/>
  <c r="K48" i="61"/>
  <c r="L48" i="61" s="1"/>
  <c r="K41" i="61"/>
  <c r="L41" i="61" s="1"/>
  <c r="K29" i="66"/>
  <c r="K22" i="66"/>
  <c r="L6" i="61" l="1"/>
  <c r="I21" i="73" s="1"/>
  <c r="L67" i="38"/>
  <c r="K24" i="38"/>
  <c r="L24" i="38" s="1"/>
  <c r="K47" i="38"/>
  <c r="L47" i="38" s="1"/>
  <c r="K53" i="38"/>
  <c r="L53" i="38" s="1"/>
  <c r="K59" i="38"/>
  <c r="L59" i="38" s="1"/>
  <c r="K61" i="38"/>
  <c r="L29" i="66"/>
  <c r="E7" i="2"/>
  <c r="C148" i="61" l="1"/>
  <c r="DW7" i="70"/>
  <c r="DV7" i="70"/>
  <c r="B7" i="70"/>
  <c r="B299" i="2"/>
  <c r="E299" i="2" s="1"/>
  <c r="B300" i="2"/>
  <c r="E300" i="2" s="1"/>
  <c r="N299" i="2"/>
  <c r="G93" i="70" l="1"/>
  <c r="I93" i="70" s="1"/>
  <c r="G92" i="70"/>
  <c r="I92" i="70" s="1"/>
  <c r="E23" i="70"/>
  <c r="F23" i="70"/>
  <c r="J23" i="70"/>
  <c r="K23" i="70"/>
  <c r="L23" i="70"/>
  <c r="M23" i="70"/>
  <c r="N23" i="70"/>
  <c r="Q23" i="70"/>
  <c r="AA23" i="70"/>
  <c r="AB23" i="70"/>
  <c r="AC23" i="70"/>
  <c r="E24" i="70"/>
  <c r="F24" i="70"/>
  <c r="J24" i="70"/>
  <c r="K24" i="70"/>
  <c r="L24" i="70"/>
  <c r="M24" i="70"/>
  <c r="N24" i="70"/>
  <c r="Q24" i="70"/>
  <c r="AA24" i="70"/>
  <c r="AB24" i="70"/>
  <c r="AC24" i="70"/>
  <c r="E25" i="70"/>
  <c r="F25" i="70"/>
  <c r="J25" i="70"/>
  <c r="K25" i="70"/>
  <c r="L25" i="70"/>
  <c r="M25" i="70"/>
  <c r="N25" i="70"/>
  <c r="Q25" i="70"/>
  <c r="AA25" i="70"/>
  <c r="AB25" i="70"/>
  <c r="AC25" i="70"/>
  <c r="E26" i="70"/>
  <c r="F26" i="70"/>
  <c r="J26" i="70"/>
  <c r="K26" i="70"/>
  <c r="L26" i="70"/>
  <c r="M26" i="70"/>
  <c r="N26" i="70"/>
  <c r="Q26" i="70"/>
  <c r="AA26" i="70"/>
  <c r="AB26" i="70"/>
  <c r="AC26" i="70"/>
  <c r="E27" i="70"/>
  <c r="F27" i="70"/>
  <c r="J27" i="70"/>
  <c r="K27" i="70"/>
  <c r="L27" i="70"/>
  <c r="M27" i="70"/>
  <c r="N27" i="70"/>
  <c r="Q27" i="70"/>
  <c r="AA27" i="70"/>
  <c r="AB27" i="70"/>
  <c r="AC27" i="70"/>
  <c r="E28" i="70"/>
  <c r="F28" i="70"/>
  <c r="J28" i="70"/>
  <c r="K28" i="70"/>
  <c r="L28" i="70"/>
  <c r="M28" i="70"/>
  <c r="N28" i="70"/>
  <c r="Q28" i="70"/>
  <c r="AA28" i="70"/>
  <c r="AB28" i="70"/>
  <c r="AC28" i="70"/>
  <c r="E29" i="70"/>
  <c r="F29" i="70"/>
  <c r="J29" i="70"/>
  <c r="K29" i="70"/>
  <c r="L29" i="70"/>
  <c r="M29" i="70"/>
  <c r="N29" i="70"/>
  <c r="Q29" i="70"/>
  <c r="AA29" i="70"/>
  <c r="AB29" i="70"/>
  <c r="AC29" i="70"/>
  <c r="E30" i="70"/>
  <c r="F30" i="70"/>
  <c r="J30" i="70"/>
  <c r="K30" i="70"/>
  <c r="L30" i="70"/>
  <c r="M30" i="70"/>
  <c r="N30" i="70"/>
  <c r="Q30" i="70"/>
  <c r="AA30" i="70"/>
  <c r="AB30" i="70"/>
  <c r="AC30" i="70"/>
  <c r="E31" i="70"/>
  <c r="F31" i="70"/>
  <c r="J31" i="70"/>
  <c r="K31" i="70"/>
  <c r="L31" i="70"/>
  <c r="M31" i="70"/>
  <c r="N31" i="70"/>
  <c r="Q31" i="70"/>
  <c r="AA31" i="70"/>
  <c r="AB31" i="70"/>
  <c r="AC31" i="70"/>
  <c r="E32" i="70"/>
  <c r="F32" i="70"/>
  <c r="J32" i="70"/>
  <c r="K32" i="70"/>
  <c r="L32" i="70"/>
  <c r="M32" i="70"/>
  <c r="N32" i="70"/>
  <c r="Q32" i="70"/>
  <c r="AA32" i="70"/>
  <c r="AB32" i="70"/>
  <c r="AC32" i="70"/>
  <c r="E33" i="70"/>
  <c r="F33" i="70"/>
  <c r="J33" i="70"/>
  <c r="K33" i="70"/>
  <c r="L33" i="70"/>
  <c r="M33" i="70"/>
  <c r="N33" i="70"/>
  <c r="Q33" i="70"/>
  <c r="AA33" i="70"/>
  <c r="AB33" i="70"/>
  <c r="AC33" i="70"/>
  <c r="E34" i="70"/>
  <c r="F34" i="70"/>
  <c r="J34" i="70"/>
  <c r="K34" i="70"/>
  <c r="L34" i="70"/>
  <c r="M34" i="70"/>
  <c r="N34" i="70"/>
  <c r="Q34" i="70"/>
  <c r="AA34" i="70"/>
  <c r="AB34" i="70"/>
  <c r="AC34" i="70"/>
  <c r="E35" i="70"/>
  <c r="F35" i="70"/>
  <c r="J35" i="70"/>
  <c r="K35" i="70"/>
  <c r="L35" i="70"/>
  <c r="M35" i="70"/>
  <c r="N35" i="70"/>
  <c r="Q35" i="70"/>
  <c r="AA35" i="70"/>
  <c r="AB35" i="70"/>
  <c r="AC35" i="70"/>
  <c r="E36" i="70"/>
  <c r="F36" i="70"/>
  <c r="J36" i="70"/>
  <c r="K36" i="70"/>
  <c r="L36" i="70"/>
  <c r="M36" i="70"/>
  <c r="N36" i="70"/>
  <c r="Q36" i="70"/>
  <c r="AA36" i="70"/>
  <c r="AB36" i="70"/>
  <c r="AC36" i="70"/>
  <c r="E37" i="70"/>
  <c r="F37" i="70"/>
  <c r="J37" i="70"/>
  <c r="K37" i="70"/>
  <c r="L37" i="70"/>
  <c r="M37" i="70"/>
  <c r="N37" i="70"/>
  <c r="Q37" i="70"/>
  <c r="AA37" i="70"/>
  <c r="AB37" i="70"/>
  <c r="AC37" i="70"/>
  <c r="E38" i="70"/>
  <c r="F38" i="70"/>
  <c r="J38" i="70"/>
  <c r="K38" i="70"/>
  <c r="L38" i="70"/>
  <c r="M38" i="70"/>
  <c r="N38" i="70"/>
  <c r="Q38" i="70"/>
  <c r="AA38" i="70"/>
  <c r="AB38" i="70"/>
  <c r="AC38" i="70"/>
  <c r="E39" i="70"/>
  <c r="F39" i="70"/>
  <c r="J39" i="70"/>
  <c r="K39" i="70"/>
  <c r="L39" i="70"/>
  <c r="M39" i="70"/>
  <c r="N39" i="70"/>
  <c r="Q39" i="70"/>
  <c r="AA39" i="70"/>
  <c r="AB39" i="70"/>
  <c r="AC39" i="70"/>
  <c r="E40" i="70"/>
  <c r="F40" i="70"/>
  <c r="J40" i="70"/>
  <c r="K40" i="70"/>
  <c r="L40" i="70"/>
  <c r="M40" i="70"/>
  <c r="N40" i="70"/>
  <c r="Q40" i="70"/>
  <c r="AA40" i="70"/>
  <c r="AB40" i="70"/>
  <c r="AC40" i="70"/>
  <c r="E41" i="70"/>
  <c r="F41" i="70"/>
  <c r="J41" i="70"/>
  <c r="K41" i="70"/>
  <c r="L41" i="70"/>
  <c r="M41" i="70"/>
  <c r="N41" i="70"/>
  <c r="Q41" i="70"/>
  <c r="AA41" i="70"/>
  <c r="AB41" i="70"/>
  <c r="AC41" i="70"/>
  <c r="E42" i="70"/>
  <c r="F42" i="70"/>
  <c r="J42" i="70"/>
  <c r="K42" i="70"/>
  <c r="L42" i="70"/>
  <c r="M42" i="70"/>
  <c r="N42" i="70"/>
  <c r="Q42" i="70"/>
  <c r="AA42" i="70"/>
  <c r="AB42" i="70"/>
  <c r="AC42" i="70"/>
  <c r="E43" i="70"/>
  <c r="F43" i="70"/>
  <c r="J43" i="70"/>
  <c r="K43" i="70"/>
  <c r="L43" i="70"/>
  <c r="M43" i="70"/>
  <c r="N43" i="70"/>
  <c r="Q43" i="70"/>
  <c r="AA43" i="70"/>
  <c r="AB43" i="70"/>
  <c r="AC43" i="70"/>
  <c r="E44" i="70"/>
  <c r="F44" i="70"/>
  <c r="J44" i="70"/>
  <c r="K44" i="70"/>
  <c r="L44" i="70"/>
  <c r="M44" i="70"/>
  <c r="N44" i="70"/>
  <c r="Q44" i="70"/>
  <c r="AA44" i="70"/>
  <c r="AB44" i="70"/>
  <c r="AC44" i="70"/>
  <c r="E45" i="70"/>
  <c r="F45" i="70"/>
  <c r="J45" i="70"/>
  <c r="K45" i="70"/>
  <c r="L45" i="70"/>
  <c r="M45" i="70"/>
  <c r="N45" i="70"/>
  <c r="Q45" i="70"/>
  <c r="AA45" i="70"/>
  <c r="AB45" i="70"/>
  <c r="AC45" i="70"/>
  <c r="E46" i="70"/>
  <c r="F46" i="70"/>
  <c r="J46" i="70"/>
  <c r="K46" i="70"/>
  <c r="L46" i="70"/>
  <c r="M46" i="70"/>
  <c r="N46" i="70"/>
  <c r="Q46" i="70"/>
  <c r="AA46" i="70"/>
  <c r="AB46" i="70"/>
  <c r="AC46" i="70"/>
  <c r="E47" i="70"/>
  <c r="F47" i="70"/>
  <c r="J47" i="70"/>
  <c r="K47" i="70"/>
  <c r="L47" i="70"/>
  <c r="M47" i="70"/>
  <c r="N47" i="70"/>
  <c r="Q47" i="70"/>
  <c r="AA47" i="70"/>
  <c r="AB47" i="70"/>
  <c r="AC47" i="70"/>
  <c r="E48" i="70"/>
  <c r="F48" i="70"/>
  <c r="J48" i="70"/>
  <c r="K48" i="70"/>
  <c r="L48" i="70"/>
  <c r="M48" i="70"/>
  <c r="N48" i="70"/>
  <c r="Q48" i="70"/>
  <c r="AA48" i="70"/>
  <c r="AB48" i="70"/>
  <c r="AC48" i="70"/>
  <c r="E49" i="70"/>
  <c r="F49" i="70"/>
  <c r="J49" i="70"/>
  <c r="K49" i="70"/>
  <c r="L49" i="70"/>
  <c r="M49" i="70"/>
  <c r="N49" i="70"/>
  <c r="Q49" i="70"/>
  <c r="AA49" i="70"/>
  <c r="AB49" i="70"/>
  <c r="AC49" i="70"/>
  <c r="E50" i="70"/>
  <c r="F50" i="70"/>
  <c r="J50" i="70"/>
  <c r="K50" i="70"/>
  <c r="L50" i="70"/>
  <c r="M50" i="70"/>
  <c r="N50" i="70"/>
  <c r="Q50" i="70"/>
  <c r="AA50" i="70"/>
  <c r="AB50" i="70"/>
  <c r="AC50" i="70"/>
  <c r="E51" i="70"/>
  <c r="F51" i="70"/>
  <c r="J51" i="70"/>
  <c r="K51" i="70"/>
  <c r="L51" i="70"/>
  <c r="M51" i="70"/>
  <c r="N51" i="70"/>
  <c r="Q51" i="70"/>
  <c r="AA51" i="70"/>
  <c r="AB51" i="70"/>
  <c r="AC51" i="70"/>
  <c r="E52" i="70"/>
  <c r="F52" i="70"/>
  <c r="J52" i="70"/>
  <c r="K52" i="70"/>
  <c r="L52" i="70"/>
  <c r="M52" i="70"/>
  <c r="N52" i="70"/>
  <c r="Q52" i="70"/>
  <c r="AA52" i="70"/>
  <c r="AB52" i="70"/>
  <c r="AC52" i="70"/>
  <c r="E53" i="70"/>
  <c r="F53" i="70"/>
  <c r="J53" i="70"/>
  <c r="K53" i="70"/>
  <c r="L53" i="70"/>
  <c r="M53" i="70"/>
  <c r="N53" i="70"/>
  <c r="Q53" i="70"/>
  <c r="AA53" i="70"/>
  <c r="AB53" i="70"/>
  <c r="AC53" i="70"/>
  <c r="E54" i="70"/>
  <c r="F54" i="70"/>
  <c r="J54" i="70"/>
  <c r="K54" i="70"/>
  <c r="L54" i="70"/>
  <c r="M54" i="70"/>
  <c r="N54" i="70"/>
  <c r="Q54" i="70"/>
  <c r="AA54" i="70"/>
  <c r="AB54" i="70"/>
  <c r="AC54" i="70"/>
  <c r="E55" i="70"/>
  <c r="F55" i="70"/>
  <c r="J55" i="70"/>
  <c r="K55" i="70"/>
  <c r="L55" i="70"/>
  <c r="M55" i="70"/>
  <c r="N55" i="70"/>
  <c r="Q55" i="70"/>
  <c r="AA55" i="70"/>
  <c r="AB55" i="70"/>
  <c r="AC55" i="70"/>
  <c r="E56" i="70"/>
  <c r="F56" i="70"/>
  <c r="J56" i="70"/>
  <c r="K56" i="70"/>
  <c r="L56" i="70"/>
  <c r="M56" i="70"/>
  <c r="N56" i="70"/>
  <c r="Q56" i="70"/>
  <c r="AA56" i="70"/>
  <c r="AB56" i="70"/>
  <c r="AC56" i="70"/>
  <c r="E57" i="70"/>
  <c r="F57" i="70"/>
  <c r="J57" i="70"/>
  <c r="K57" i="70"/>
  <c r="L57" i="70"/>
  <c r="M57" i="70"/>
  <c r="N57" i="70"/>
  <c r="Q57" i="70"/>
  <c r="AA57" i="70"/>
  <c r="AB57" i="70"/>
  <c r="AC57" i="70"/>
  <c r="E58" i="70"/>
  <c r="F58" i="70"/>
  <c r="J58" i="70"/>
  <c r="K58" i="70"/>
  <c r="L58" i="70"/>
  <c r="M58" i="70"/>
  <c r="N58" i="70"/>
  <c r="Q58" i="70"/>
  <c r="AA58" i="70"/>
  <c r="AB58" i="70"/>
  <c r="AC58" i="70"/>
  <c r="E59" i="70"/>
  <c r="F59" i="70"/>
  <c r="J59" i="70"/>
  <c r="K59" i="70"/>
  <c r="L59" i="70"/>
  <c r="M59" i="70"/>
  <c r="N59" i="70"/>
  <c r="Q59" i="70"/>
  <c r="AA59" i="70"/>
  <c r="AB59" i="70"/>
  <c r="AC59" i="70"/>
  <c r="E60" i="70"/>
  <c r="F60" i="70"/>
  <c r="J60" i="70"/>
  <c r="K60" i="70"/>
  <c r="L60" i="70"/>
  <c r="M60" i="70"/>
  <c r="N60" i="70"/>
  <c r="Q60" i="70"/>
  <c r="AA60" i="70"/>
  <c r="AB60" i="70"/>
  <c r="AC60" i="70"/>
  <c r="E61" i="70"/>
  <c r="F61" i="70"/>
  <c r="J61" i="70"/>
  <c r="K61" i="70"/>
  <c r="L61" i="70"/>
  <c r="M61" i="70"/>
  <c r="N61" i="70"/>
  <c r="Q61" i="70"/>
  <c r="AA61" i="70"/>
  <c r="AB61" i="70"/>
  <c r="AC61" i="70"/>
  <c r="E62" i="70"/>
  <c r="F62" i="70"/>
  <c r="J62" i="70"/>
  <c r="K62" i="70"/>
  <c r="L62" i="70"/>
  <c r="M62" i="70"/>
  <c r="N62" i="70"/>
  <c r="Q62" i="70"/>
  <c r="AA62" i="70"/>
  <c r="AB62" i="70"/>
  <c r="AC62" i="70"/>
  <c r="E63" i="70"/>
  <c r="F63" i="70"/>
  <c r="J63" i="70"/>
  <c r="K63" i="70"/>
  <c r="L63" i="70"/>
  <c r="M63" i="70"/>
  <c r="N63" i="70"/>
  <c r="Q63" i="70"/>
  <c r="AA63" i="70"/>
  <c r="AB63" i="70"/>
  <c r="AC63" i="70"/>
  <c r="E64" i="70"/>
  <c r="F64" i="70"/>
  <c r="J64" i="70"/>
  <c r="K64" i="70"/>
  <c r="L64" i="70"/>
  <c r="M64" i="70"/>
  <c r="N64" i="70"/>
  <c r="Q64" i="70"/>
  <c r="AA64" i="70"/>
  <c r="AB64" i="70"/>
  <c r="AC64" i="70"/>
  <c r="E65" i="70"/>
  <c r="F65" i="70"/>
  <c r="J65" i="70"/>
  <c r="K65" i="70"/>
  <c r="L65" i="70"/>
  <c r="M65" i="70"/>
  <c r="N65" i="70"/>
  <c r="Q65" i="70"/>
  <c r="AA65" i="70"/>
  <c r="AB65" i="70"/>
  <c r="AC65" i="70"/>
  <c r="E66" i="70"/>
  <c r="F66" i="70"/>
  <c r="J66" i="70"/>
  <c r="K66" i="70"/>
  <c r="L66" i="70"/>
  <c r="M66" i="70"/>
  <c r="N66" i="70"/>
  <c r="Q66" i="70"/>
  <c r="AA66" i="70"/>
  <c r="AB66" i="70"/>
  <c r="AC66" i="70"/>
  <c r="E67" i="70"/>
  <c r="F67" i="70"/>
  <c r="J67" i="70"/>
  <c r="K67" i="70"/>
  <c r="L67" i="70"/>
  <c r="M67" i="70"/>
  <c r="N67" i="70"/>
  <c r="Q67" i="70"/>
  <c r="AA67" i="70"/>
  <c r="AB67" i="70"/>
  <c r="AC67" i="70"/>
  <c r="E68" i="70"/>
  <c r="F68" i="70"/>
  <c r="J68" i="70"/>
  <c r="K68" i="70"/>
  <c r="L68" i="70"/>
  <c r="M68" i="70"/>
  <c r="N68" i="70"/>
  <c r="Q68" i="70"/>
  <c r="AA68" i="70"/>
  <c r="AB68" i="70"/>
  <c r="AC68" i="70"/>
  <c r="E69" i="70"/>
  <c r="F69" i="70"/>
  <c r="J69" i="70"/>
  <c r="K69" i="70"/>
  <c r="L69" i="70"/>
  <c r="M69" i="70"/>
  <c r="N69" i="70"/>
  <c r="Q69" i="70"/>
  <c r="AA69" i="70"/>
  <c r="AB69" i="70"/>
  <c r="AC69" i="70"/>
  <c r="E70" i="70"/>
  <c r="F70" i="70"/>
  <c r="J70" i="70"/>
  <c r="K70" i="70"/>
  <c r="L70" i="70"/>
  <c r="M70" i="70"/>
  <c r="N70" i="70"/>
  <c r="Q70" i="70"/>
  <c r="AA70" i="70"/>
  <c r="AB70" i="70"/>
  <c r="AC70" i="70"/>
  <c r="E71" i="70"/>
  <c r="F71" i="70"/>
  <c r="J71" i="70"/>
  <c r="K71" i="70"/>
  <c r="L71" i="70"/>
  <c r="M71" i="70"/>
  <c r="N71" i="70"/>
  <c r="Q71" i="70"/>
  <c r="AA71" i="70"/>
  <c r="AB71" i="70"/>
  <c r="AC71" i="70"/>
  <c r="E72" i="70"/>
  <c r="F72" i="70"/>
  <c r="J72" i="70"/>
  <c r="K72" i="70"/>
  <c r="L72" i="70"/>
  <c r="M72" i="70"/>
  <c r="N72" i="70"/>
  <c r="Q72" i="70"/>
  <c r="AA72" i="70"/>
  <c r="AB72" i="70"/>
  <c r="AC72" i="70"/>
  <c r="E73" i="70"/>
  <c r="F73" i="70"/>
  <c r="J73" i="70"/>
  <c r="K73" i="70"/>
  <c r="L73" i="70"/>
  <c r="M73" i="70"/>
  <c r="N73" i="70"/>
  <c r="Q73" i="70"/>
  <c r="AA73" i="70"/>
  <c r="AB73" i="70"/>
  <c r="AC73" i="70"/>
  <c r="E74" i="70"/>
  <c r="F74" i="70"/>
  <c r="J74" i="70"/>
  <c r="K74" i="70"/>
  <c r="L74" i="70"/>
  <c r="M74" i="70"/>
  <c r="N74" i="70"/>
  <c r="Q74" i="70"/>
  <c r="AA74" i="70"/>
  <c r="AB74" i="70"/>
  <c r="AC74" i="70"/>
  <c r="E75" i="70"/>
  <c r="F75" i="70"/>
  <c r="J75" i="70"/>
  <c r="K75" i="70"/>
  <c r="L75" i="70"/>
  <c r="M75" i="70"/>
  <c r="N75" i="70"/>
  <c r="Q75" i="70"/>
  <c r="AA75" i="70"/>
  <c r="AB75" i="70"/>
  <c r="AC75" i="70"/>
  <c r="E76" i="70"/>
  <c r="F76" i="70"/>
  <c r="J76" i="70"/>
  <c r="K76" i="70"/>
  <c r="L76" i="70"/>
  <c r="M76" i="70"/>
  <c r="N76" i="70"/>
  <c r="Q76" i="70"/>
  <c r="AA76" i="70"/>
  <c r="AB76" i="70"/>
  <c r="AC76" i="70"/>
  <c r="E77" i="70"/>
  <c r="F77" i="70"/>
  <c r="J77" i="70"/>
  <c r="K77" i="70"/>
  <c r="L77" i="70"/>
  <c r="M77" i="70"/>
  <c r="N77" i="70"/>
  <c r="Q77" i="70"/>
  <c r="AA77" i="70"/>
  <c r="AB77" i="70"/>
  <c r="AC77" i="70"/>
  <c r="E78" i="70"/>
  <c r="F78" i="70"/>
  <c r="J78" i="70"/>
  <c r="K78" i="70"/>
  <c r="L78" i="70"/>
  <c r="M78" i="70"/>
  <c r="N78" i="70"/>
  <c r="Q78" i="70"/>
  <c r="AA78" i="70"/>
  <c r="AB78" i="70"/>
  <c r="AC78" i="70"/>
  <c r="E79" i="70"/>
  <c r="F79" i="70"/>
  <c r="J79" i="70"/>
  <c r="K79" i="70"/>
  <c r="L79" i="70"/>
  <c r="M79" i="70"/>
  <c r="N79" i="70"/>
  <c r="Q79" i="70"/>
  <c r="AA79" i="70"/>
  <c r="AB79" i="70"/>
  <c r="AC79" i="70"/>
  <c r="E80" i="70"/>
  <c r="F80" i="70"/>
  <c r="J80" i="70"/>
  <c r="K80" i="70"/>
  <c r="L80" i="70"/>
  <c r="M80" i="70"/>
  <c r="N80" i="70"/>
  <c r="Q80" i="70"/>
  <c r="AA80" i="70"/>
  <c r="AB80" i="70"/>
  <c r="AC80" i="70"/>
  <c r="E81" i="70"/>
  <c r="F81" i="70"/>
  <c r="J81" i="70"/>
  <c r="K81" i="70"/>
  <c r="L81" i="70"/>
  <c r="M81" i="70"/>
  <c r="N81" i="70"/>
  <c r="Q81" i="70"/>
  <c r="AA81" i="70"/>
  <c r="AB81" i="70"/>
  <c r="AC81" i="70"/>
  <c r="E82" i="70"/>
  <c r="F82" i="70"/>
  <c r="J82" i="70"/>
  <c r="K82" i="70"/>
  <c r="L82" i="70"/>
  <c r="M82" i="70"/>
  <c r="N82" i="70"/>
  <c r="Q82" i="70"/>
  <c r="AA82" i="70"/>
  <c r="AB82" i="70"/>
  <c r="AC82" i="70"/>
  <c r="E83" i="70"/>
  <c r="F83" i="70"/>
  <c r="J83" i="70"/>
  <c r="K83" i="70"/>
  <c r="L83" i="70"/>
  <c r="M83" i="70"/>
  <c r="N83" i="70"/>
  <c r="Q83" i="70"/>
  <c r="AA83" i="70"/>
  <c r="AB83" i="70"/>
  <c r="AC83" i="70"/>
  <c r="E84" i="70"/>
  <c r="F84" i="70"/>
  <c r="J84" i="70"/>
  <c r="K84" i="70"/>
  <c r="L84" i="70"/>
  <c r="M84" i="70"/>
  <c r="N84" i="70"/>
  <c r="Q84" i="70"/>
  <c r="AA84" i="70"/>
  <c r="AB84" i="70"/>
  <c r="AC84" i="70"/>
  <c r="E85" i="70"/>
  <c r="F85" i="70"/>
  <c r="J85" i="70"/>
  <c r="K85" i="70"/>
  <c r="L85" i="70"/>
  <c r="M85" i="70"/>
  <c r="N85" i="70"/>
  <c r="Q85" i="70"/>
  <c r="AA85" i="70"/>
  <c r="AB85" i="70"/>
  <c r="AC85" i="70"/>
  <c r="E86" i="70"/>
  <c r="F86" i="70"/>
  <c r="J86" i="70"/>
  <c r="K86" i="70"/>
  <c r="L86" i="70"/>
  <c r="M86" i="70"/>
  <c r="N86" i="70"/>
  <c r="Q86" i="70"/>
  <c r="AA86" i="70"/>
  <c r="AB86" i="70"/>
  <c r="AC86" i="70"/>
  <c r="E87" i="70"/>
  <c r="F87" i="70"/>
  <c r="J87" i="70"/>
  <c r="K87" i="70"/>
  <c r="L87" i="70"/>
  <c r="M87" i="70"/>
  <c r="N87" i="70"/>
  <c r="Q87" i="70"/>
  <c r="AA87" i="70"/>
  <c r="AB87" i="70"/>
  <c r="AC87" i="70"/>
  <c r="E88" i="70"/>
  <c r="F88" i="70"/>
  <c r="J88" i="70"/>
  <c r="K88" i="70"/>
  <c r="L88" i="70"/>
  <c r="M88" i="70"/>
  <c r="N88" i="70"/>
  <c r="Q88" i="70"/>
  <c r="AA88" i="70"/>
  <c r="AB88" i="70"/>
  <c r="AC88" i="70"/>
  <c r="E89" i="70"/>
  <c r="F89" i="70"/>
  <c r="J89" i="70"/>
  <c r="K89" i="70"/>
  <c r="L89" i="70"/>
  <c r="M89" i="70"/>
  <c r="N89" i="70"/>
  <c r="Q89" i="70"/>
  <c r="AA89" i="70"/>
  <c r="AB89" i="70"/>
  <c r="AC89" i="70"/>
  <c r="E90" i="70"/>
  <c r="F90" i="70"/>
  <c r="J90" i="70"/>
  <c r="K90" i="70"/>
  <c r="L90" i="70"/>
  <c r="M90" i="70"/>
  <c r="N90" i="70"/>
  <c r="Q90" i="70"/>
  <c r="AA90" i="70"/>
  <c r="AB90" i="70"/>
  <c r="AC90" i="70"/>
  <c r="E91" i="70"/>
  <c r="F91" i="70"/>
  <c r="J91" i="70"/>
  <c r="K91" i="70"/>
  <c r="L91" i="70"/>
  <c r="M91" i="70"/>
  <c r="N91" i="70"/>
  <c r="Q91" i="70"/>
  <c r="AA91" i="70"/>
  <c r="AB91" i="70"/>
  <c r="AC91" i="70"/>
  <c r="D92" i="70"/>
  <c r="E92" i="70"/>
  <c r="F92" i="70"/>
  <c r="J92" i="70"/>
  <c r="K92" i="70"/>
  <c r="L92" i="70"/>
  <c r="M92" i="70"/>
  <c r="N92" i="70"/>
  <c r="Q92" i="70"/>
  <c r="AA92" i="70"/>
  <c r="AB92" i="70"/>
  <c r="AC92" i="70"/>
  <c r="E93" i="70"/>
  <c r="F93" i="70"/>
  <c r="J93" i="70"/>
  <c r="K93" i="70"/>
  <c r="L93" i="70"/>
  <c r="M93" i="70"/>
  <c r="N93" i="70"/>
  <c r="Q93" i="70"/>
  <c r="AA93" i="70"/>
  <c r="AB93" i="70"/>
  <c r="AC93" i="70"/>
  <c r="E94" i="70"/>
  <c r="F94" i="70"/>
  <c r="J94" i="70"/>
  <c r="K94" i="70"/>
  <c r="L94" i="70"/>
  <c r="M94" i="70"/>
  <c r="N94" i="70"/>
  <c r="Q94" i="70"/>
  <c r="AA94" i="70"/>
  <c r="AB94" i="70"/>
  <c r="AC94" i="70"/>
  <c r="E95" i="70"/>
  <c r="F95" i="70"/>
  <c r="J95" i="70"/>
  <c r="K95" i="70"/>
  <c r="L95" i="70"/>
  <c r="M95" i="70"/>
  <c r="N95" i="70"/>
  <c r="Q95" i="70"/>
  <c r="AA95" i="70"/>
  <c r="AB95" i="70"/>
  <c r="AC95" i="70"/>
  <c r="E96" i="70"/>
  <c r="F96" i="70"/>
  <c r="J96" i="70"/>
  <c r="K96" i="70"/>
  <c r="L96" i="70"/>
  <c r="M96" i="70"/>
  <c r="N96" i="70"/>
  <c r="Q96" i="70"/>
  <c r="AA96" i="70"/>
  <c r="AB96" i="70"/>
  <c r="AC96" i="70"/>
  <c r="E97" i="70"/>
  <c r="F97" i="70"/>
  <c r="J97" i="70"/>
  <c r="K97" i="70"/>
  <c r="L97" i="70"/>
  <c r="M97" i="70"/>
  <c r="N97" i="70"/>
  <c r="Q97" i="70"/>
  <c r="AA97" i="70"/>
  <c r="AB97" i="70"/>
  <c r="AC97" i="70"/>
  <c r="E98" i="70"/>
  <c r="F98" i="70"/>
  <c r="J98" i="70"/>
  <c r="K98" i="70"/>
  <c r="L98" i="70"/>
  <c r="M98" i="70"/>
  <c r="N98" i="70"/>
  <c r="Q98" i="70"/>
  <c r="AA98" i="70"/>
  <c r="AB98" i="70"/>
  <c r="AC98" i="70"/>
  <c r="E99" i="70"/>
  <c r="F99" i="70"/>
  <c r="J99" i="70"/>
  <c r="K99" i="70"/>
  <c r="L99" i="70"/>
  <c r="M99" i="70"/>
  <c r="N99" i="70"/>
  <c r="Q99" i="70"/>
  <c r="AA99" i="70"/>
  <c r="AB99" i="70"/>
  <c r="AC99" i="70"/>
  <c r="E100" i="70"/>
  <c r="F100" i="70"/>
  <c r="J100" i="70"/>
  <c r="K100" i="70"/>
  <c r="L100" i="70"/>
  <c r="M100" i="70"/>
  <c r="N100" i="70"/>
  <c r="Q100" i="70"/>
  <c r="AA100" i="70"/>
  <c r="AB100" i="70"/>
  <c r="AC100" i="70"/>
  <c r="E101" i="70"/>
  <c r="F101" i="70"/>
  <c r="J101" i="70"/>
  <c r="K101" i="70"/>
  <c r="L101" i="70"/>
  <c r="M101" i="70"/>
  <c r="N101" i="70"/>
  <c r="Q101" i="70"/>
  <c r="AA101" i="70"/>
  <c r="AB101" i="70"/>
  <c r="AC101" i="70"/>
  <c r="E102" i="70"/>
  <c r="F102" i="70"/>
  <c r="J102" i="70"/>
  <c r="K102" i="70"/>
  <c r="L102" i="70"/>
  <c r="M102" i="70"/>
  <c r="N102" i="70"/>
  <c r="Q102" i="70"/>
  <c r="AA102" i="70"/>
  <c r="AB102" i="70"/>
  <c r="AC102" i="70"/>
  <c r="E103" i="70"/>
  <c r="F103" i="70"/>
  <c r="J103" i="70"/>
  <c r="K103" i="70"/>
  <c r="L103" i="70"/>
  <c r="M103" i="70"/>
  <c r="N103" i="70"/>
  <c r="Q103" i="70"/>
  <c r="AA103" i="70"/>
  <c r="AB103" i="70"/>
  <c r="AC103" i="70"/>
  <c r="E104" i="70"/>
  <c r="F104" i="70"/>
  <c r="J104" i="70"/>
  <c r="K104" i="70"/>
  <c r="L104" i="70"/>
  <c r="M104" i="70"/>
  <c r="N104" i="70"/>
  <c r="Q104" i="70"/>
  <c r="AA104" i="70"/>
  <c r="AB104" i="70"/>
  <c r="AC104" i="70"/>
  <c r="E105" i="70"/>
  <c r="F105" i="70"/>
  <c r="J105" i="70"/>
  <c r="K105" i="70"/>
  <c r="L105" i="70"/>
  <c r="M105" i="70"/>
  <c r="N105" i="70"/>
  <c r="Q105" i="70"/>
  <c r="AA105" i="70"/>
  <c r="AB105" i="70"/>
  <c r="AC105" i="70"/>
  <c r="E106" i="70"/>
  <c r="F106" i="70"/>
  <c r="J106" i="70"/>
  <c r="K106" i="70"/>
  <c r="L106" i="70"/>
  <c r="M106" i="70"/>
  <c r="N106" i="70"/>
  <c r="Q106" i="70"/>
  <c r="AA106" i="70"/>
  <c r="AB106" i="70"/>
  <c r="AC106" i="70"/>
  <c r="E107" i="70"/>
  <c r="F107" i="70"/>
  <c r="J107" i="70"/>
  <c r="K107" i="70"/>
  <c r="L107" i="70"/>
  <c r="M107" i="70"/>
  <c r="N107" i="70"/>
  <c r="Q107" i="70"/>
  <c r="AA107" i="70"/>
  <c r="AB107" i="70"/>
  <c r="AC107" i="70"/>
  <c r="E108" i="70"/>
  <c r="F108" i="70"/>
  <c r="J108" i="70"/>
  <c r="K108" i="70"/>
  <c r="L108" i="70"/>
  <c r="M108" i="70"/>
  <c r="N108" i="70"/>
  <c r="Q108" i="70"/>
  <c r="AA108" i="70"/>
  <c r="AB108" i="70"/>
  <c r="AC108" i="70"/>
  <c r="E109" i="70"/>
  <c r="F109" i="70"/>
  <c r="J109" i="70"/>
  <c r="K109" i="70"/>
  <c r="L109" i="70"/>
  <c r="M109" i="70"/>
  <c r="N109" i="70"/>
  <c r="Q109" i="70"/>
  <c r="AA109" i="70"/>
  <c r="AB109" i="70"/>
  <c r="AC109" i="70"/>
  <c r="E110" i="70"/>
  <c r="F110" i="70"/>
  <c r="J110" i="70"/>
  <c r="K110" i="70"/>
  <c r="L110" i="70"/>
  <c r="M110" i="70"/>
  <c r="N110" i="70"/>
  <c r="Q110" i="70"/>
  <c r="AA110" i="70"/>
  <c r="AB110" i="70"/>
  <c r="AC110" i="70"/>
  <c r="E111" i="70"/>
  <c r="F111" i="70"/>
  <c r="J111" i="70"/>
  <c r="K111" i="70"/>
  <c r="L111" i="70"/>
  <c r="M111" i="70"/>
  <c r="N111" i="70"/>
  <c r="Q111" i="70"/>
  <c r="AA111" i="70"/>
  <c r="AB111" i="70"/>
  <c r="AC111" i="70"/>
  <c r="E112" i="70"/>
  <c r="F112" i="70"/>
  <c r="J112" i="70"/>
  <c r="K112" i="70"/>
  <c r="L112" i="70"/>
  <c r="M112" i="70"/>
  <c r="N112" i="70"/>
  <c r="Q112" i="70"/>
  <c r="AA112" i="70"/>
  <c r="AB112" i="70"/>
  <c r="AC112" i="70"/>
  <c r="Q319" i="2"/>
  <c r="T112" i="70" s="1"/>
  <c r="N319" i="2"/>
  <c r="B319" i="2"/>
  <c r="B230" i="2"/>
  <c r="N230" i="2"/>
  <c r="Q230" i="2"/>
  <c r="T23" i="70" s="1"/>
  <c r="R230" i="2"/>
  <c r="T230" i="2"/>
  <c r="W23" i="70" s="1"/>
  <c r="U230" i="2"/>
  <c r="AB230" i="2"/>
  <c r="O230" i="2" s="1"/>
  <c r="B231" i="2"/>
  <c r="N231" i="2"/>
  <c r="Q231" i="2"/>
  <c r="T24" i="70" s="1"/>
  <c r="R231" i="2"/>
  <c r="S231" i="2" s="1"/>
  <c r="V24" i="70" s="1"/>
  <c r="T231" i="2"/>
  <c r="W24" i="70" s="1"/>
  <c r="U231" i="2"/>
  <c r="AB231" i="2"/>
  <c r="O24" i="70" s="1"/>
  <c r="B232" i="2"/>
  <c r="N232" i="2"/>
  <c r="Q232" i="2"/>
  <c r="T25" i="70" s="1"/>
  <c r="R232" i="2"/>
  <c r="T232" i="2"/>
  <c r="W25" i="70" s="1"/>
  <c r="U232" i="2"/>
  <c r="AB232" i="2"/>
  <c r="B233" i="2"/>
  <c r="N233" i="2"/>
  <c r="Q233" i="2"/>
  <c r="T26" i="70" s="1"/>
  <c r="R233" i="2"/>
  <c r="S233" i="2" s="1"/>
  <c r="V26" i="70" s="1"/>
  <c r="T233" i="2"/>
  <c r="W26" i="70" s="1"/>
  <c r="U233" i="2"/>
  <c r="AB233" i="2"/>
  <c r="B234" i="2"/>
  <c r="N234" i="2"/>
  <c r="Q234" i="2"/>
  <c r="T27" i="70" s="1"/>
  <c r="R234" i="2"/>
  <c r="T234" i="2"/>
  <c r="W27" i="70" s="1"/>
  <c r="U234" i="2"/>
  <c r="AB234" i="2"/>
  <c r="AD234" i="2" s="1"/>
  <c r="P27" i="70" s="1"/>
  <c r="B235" i="2"/>
  <c r="N235" i="2"/>
  <c r="Q235" i="2"/>
  <c r="T28" i="70" s="1"/>
  <c r="R235" i="2"/>
  <c r="S235" i="2" s="1"/>
  <c r="V28" i="70" s="1"/>
  <c r="T235" i="2"/>
  <c r="W28" i="70" s="1"/>
  <c r="U235" i="2"/>
  <c r="AB235" i="2"/>
  <c r="AD235" i="2" s="1"/>
  <c r="P28" i="70" s="1"/>
  <c r="B236" i="2"/>
  <c r="N236" i="2"/>
  <c r="Q236" i="2"/>
  <c r="T29" i="70" s="1"/>
  <c r="R236" i="2"/>
  <c r="T236" i="2"/>
  <c r="W29" i="70" s="1"/>
  <c r="U236" i="2"/>
  <c r="AB236" i="2"/>
  <c r="B237" i="2"/>
  <c r="N237" i="2"/>
  <c r="Q237" i="2"/>
  <c r="T30" i="70" s="1"/>
  <c r="R237" i="2"/>
  <c r="S237" i="2" s="1"/>
  <c r="V30" i="70" s="1"/>
  <c r="T237" i="2"/>
  <c r="W30" i="70" s="1"/>
  <c r="U237" i="2"/>
  <c r="AB237" i="2"/>
  <c r="O237" i="2" s="1"/>
  <c r="B238" i="2"/>
  <c r="N238" i="2"/>
  <c r="Q238" i="2"/>
  <c r="T31" i="70" s="1"/>
  <c r="R238" i="2"/>
  <c r="S238" i="2" s="1"/>
  <c r="V31" i="70" s="1"/>
  <c r="T238" i="2"/>
  <c r="W31" i="70" s="1"/>
  <c r="U238" i="2"/>
  <c r="AB238" i="2"/>
  <c r="O238" i="2" s="1"/>
  <c r="B239" i="2"/>
  <c r="N239" i="2"/>
  <c r="Q239" i="2"/>
  <c r="T32" i="70" s="1"/>
  <c r="R239" i="2"/>
  <c r="S239" i="2" s="1"/>
  <c r="V32" i="70" s="1"/>
  <c r="T239" i="2"/>
  <c r="W32" i="70" s="1"/>
  <c r="U239" i="2"/>
  <c r="AB239" i="2"/>
  <c r="O32" i="70" s="1"/>
  <c r="B240" i="2"/>
  <c r="N240" i="2"/>
  <c r="Q240" i="2"/>
  <c r="T33" i="70" s="1"/>
  <c r="R240" i="2"/>
  <c r="U33" i="70" s="1"/>
  <c r="T240" i="2"/>
  <c r="W33" i="70" s="1"/>
  <c r="U240" i="2"/>
  <c r="AB240" i="2"/>
  <c r="O240" i="2" s="1"/>
  <c r="B241" i="2"/>
  <c r="N241" i="2"/>
  <c r="Q241" i="2"/>
  <c r="T34" i="70" s="1"/>
  <c r="R241" i="2"/>
  <c r="S241" i="2" s="1"/>
  <c r="V34" i="70" s="1"/>
  <c r="T241" i="2"/>
  <c r="W34" i="70" s="1"/>
  <c r="U241" i="2"/>
  <c r="AB241" i="2"/>
  <c r="AD241" i="2" s="1"/>
  <c r="P34" i="70" s="1"/>
  <c r="B242" i="2"/>
  <c r="N242" i="2"/>
  <c r="Q242" i="2"/>
  <c r="T35" i="70" s="1"/>
  <c r="R242" i="2"/>
  <c r="T242" i="2"/>
  <c r="W35" i="70" s="1"/>
  <c r="U242" i="2"/>
  <c r="AB242" i="2"/>
  <c r="B243" i="2"/>
  <c r="N243" i="2"/>
  <c r="Q243" i="2"/>
  <c r="T36" i="70" s="1"/>
  <c r="R243" i="2"/>
  <c r="S243" i="2" s="1"/>
  <c r="V36" i="70" s="1"/>
  <c r="T243" i="2"/>
  <c r="W36" i="70" s="1"/>
  <c r="U243" i="2"/>
  <c r="AB243" i="2"/>
  <c r="B244" i="2"/>
  <c r="N244" i="2"/>
  <c r="Q244" i="2"/>
  <c r="T37" i="70" s="1"/>
  <c r="R244" i="2"/>
  <c r="S244" i="2" s="1"/>
  <c r="V37" i="70" s="1"/>
  <c r="T244" i="2"/>
  <c r="W37" i="70" s="1"/>
  <c r="U244" i="2"/>
  <c r="AB244" i="2"/>
  <c r="B245" i="2"/>
  <c r="N245" i="2"/>
  <c r="Q245" i="2"/>
  <c r="T38" i="70" s="1"/>
  <c r="R245" i="2"/>
  <c r="U38" i="70" s="1"/>
  <c r="T245" i="2"/>
  <c r="W38" i="70" s="1"/>
  <c r="U245" i="2"/>
  <c r="AB245" i="2"/>
  <c r="B246" i="2"/>
  <c r="N246" i="2"/>
  <c r="Q246" i="2"/>
  <c r="T39" i="70" s="1"/>
  <c r="R246" i="2"/>
  <c r="T246" i="2"/>
  <c r="W39" i="70" s="1"/>
  <c r="U246" i="2"/>
  <c r="AB246" i="2"/>
  <c r="B247" i="2"/>
  <c r="N247" i="2"/>
  <c r="Q247" i="2"/>
  <c r="T40" i="70" s="1"/>
  <c r="R247" i="2"/>
  <c r="S247" i="2" s="1"/>
  <c r="V40" i="70" s="1"/>
  <c r="T247" i="2"/>
  <c r="W40" i="70" s="1"/>
  <c r="U247" i="2"/>
  <c r="AB247" i="2"/>
  <c r="O40" i="70" s="1"/>
  <c r="B248" i="2"/>
  <c r="N248" i="2"/>
  <c r="Q248" i="2"/>
  <c r="T41" i="70" s="1"/>
  <c r="R248" i="2"/>
  <c r="T248" i="2"/>
  <c r="W41" i="70" s="1"/>
  <c r="U248" i="2"/>
  <c r="AB248" i="2"/>
  <c r="AD248" i="2" s="1"/>
  <c r="P41" i="70" s="1"/>
  <c r="B249" i="2"/>
  <c r="N249" i="2"/>
  <c r="Q249" i="2"/>
  <c r="T42" i="70" s="1"/>
  <c r="R249" i="2"/>
  <c r="S249" i="2" s="1"/>
  <c r="V42" i="70" s="1"/>
  <c r="T249" i="2"/>
  <c r="W42" i="70" s="1"/>
  <c r="U249" i="2"/>
  <c r="AB249" i="2"/>
  <c r="AD249" i="2" s="1"/>
  <c r="P42" i="70" s="1"/>
  <c r="B250" i="2"/>
  <c r="N250" i="2"/>
  <c r="Q250" i="2"/>
  <c r="T43" i="70" s="1"/>
  <c r="R250" i="2"/>
  <c r="T250" i="2"/>
  <c r="W43" i="70" s="1"/>
  <c r="U250" i="2"/>
  <c r="AB250" i="2"/>
  <c r="AD250" i="2" s="1"/>
  <c r="P43" i="70" s="1"/>
  <c r="B251" i="2"/>
  <c r="N251" i="2"/>
  <c r="Q251" i="2"/>
  <c r="T44" i="70" s="1"/>
  <c r="R251" i="2"/>
  <c r="S251" i="2" s="1"/>
  <c r="V44" i="70" s="1"/>
  <c r="T251" i="2"/>
  <c r="W44" i="70" s="1"/>
  <c r="U251" i="2"/>
  <c r="AB251" i="2"/>
  <c r="AD251" i="2" s="1"/>
  <c r="P44" i="70" s="1"/>
  <c r="B252" i="2"/>
  <c r="N252" i="2"/>
  <c r="Q252" i="2"/>
  <c r="T45" i="70" s="1"/>
  <c r="R252" i="2"/>
  <c r="T252" i="2"/>
  <c r="W45" i="70" s="1"/>
  <c r="U252" i="2"/>
  <c r="AB252" i="2"/>
  <c r="O252" i="2" s="1"/>
  <c r="B253" i="2"/>
  <c r="N253" i="2"/>
  <c r="Q253" i="2"/>
  <c r="T46" i="70" s="1"/>
  <c r="R253" i="2"/>
  <c r="S253" i="2" s="1"/>
  <c r="V46" i="70" s="1"/>
  <c r="T253" i="2"/>
  <c r="W46" i="70" s="1"/>
  <c r="U253" i="2"/>
  <c r="AB253" i="2"/>
  <c r="AD253" i="2" s="1"/>
  <c r="P46" i="70" s="1"/>
  <c r="B254" i="2"/>
  <c r="N254" i="2"/>
  <c r="Q254" i="2"/>
  <c r="T47" i="70" s="1"/>
  <c r="R254" i="2"/>
  <c r="T254" i="2"/>
  <c r="W47" i="70" s="1"/>
  <c r="U254" i="2"/>
  <c r="AB254" i="2"/>
  <c r="O254" i="2" s="1"/>
  <c r="B255" i="2"/>
  <c r="N255" i="2"/>
  <c r="Q255" i="2"/>
  <c r="T48" i="70" s="1"/>
  <c r="R255" i="2"/>
  <c r="S255" i="2" s="1"/>
  <c r="V48" i="70" s="1"/>
  <c r="T255" i="2"/>
  <c r="W48" i="70" s="1"/>
  <c r="U255" i="2"/>
  <c r="AB255" i="2"/>
  <c r="O48" i="70" s="1"/>
  <c r="B256" i="2"/>
  <c r="N256" i="2"/>
  <c r="Q256" i="2"/>
  <c r="T49" i="70" s="1"/>
  <c r="R256" i="2"/>
  <c r="T256" i="2"/>
  <c r="W49" i="70" s="1"/>
  <c r="U256" i="2"/>
  <c r="AB256" i="2"/>
  <c r="O256" i="2" s="1"/>
  <c r="B257" i="2"/>
  <c r="N257" i="2"/>
  <c r="Q257" i="2"/>
  <c r="T50" i="70" s="1"/>
  <c r="R257" i="2"/>
  <c r="S257" i="2" s="1"/>
  <c r="V50" i="70" s="1"/>
  <c r="T257" i="2"/>
  <c r="W50" i="70" s="1"/>
  <c r="U257" i="2"/>
  <c r="AB257" i="2"/>
  <c r="B258" i="2"/>
  <c r="N258" i="2"/>
  <c r="Q258" i="2"/>
  <c r="T51" i="70" s="1"/>
  <c r="R258" i="2"/>
  <c r="T258" i="2"/>
  <c r="W51" i="70" s="1"/>
  <c r="U258" i="2"/>
  <c r="AB258" i="2"/>
  <c r="AD258" i="2" s="1"/>
  <c r="P51" i="70" s="1"/>
  <c r="B259" i="2"/>
  <c r="N259" i="2"/>
  <c r="Q259" i="2"/>
  <c r="T52" i="70" s="1"/>
  <c r="R259" i="2"/>
  <c r="S259" i="2" s="1"/>
  <c r="V52" i="70" s="1"/>
  <c r="T259" i="2"/>
  <c r="W52" i="70" s="1"/>
  <c r="U259" i="2"/>
  <c r="AB259" i="2"/>
  <c r="AD259" i="2" s="1"/>
  <c r="P52" i="70" s="1"/>
  <c r="B260" i="2"/>
  <c r="N260" i="2"/>
  <c r="Q260" i="2"/>
  <c r="T53" i="70" s="1"/>
  <c r="R260" i="2"/>
  <c r="S260" i="2" s="1"/>
  <c r="V53" i="70" s="1"/>
  <c r="T260" i="2"/>
  <c r="W53" i="70" s="1"/>
  <c r="U260" i="2"/>
  <c r="AB260" i="2"/>
  <c r="O260" i="2" s="1"/>
  <c r="B261" i="2"/>
  <c r="N261" i="2"/>
  <c r="Q261" i="2"/>
  <c r="T54" i="70" s="1"/>
  <c r="R261" i="2"/>
  <c r="S261" i="2" s="1"/>
  <c r="V54" i="70" s="1"/>
  <c r="T261" i="2"/>
  <c r="W54" i="70" s="1"/>
  <c r="U261" i="2"/>
  <c r="AB261" i="2"/>
  <c r="O261" i="2" s="1"/>
  <c r="B262" i="2"/>
  <c r="N262" i="2"/>
  <c r="Q262" i="2"/>
  <c r="T55" i="70" s="1"/>
  <c r="R262" i="2"/>
  <c r="T262" i="2"/>
  <c r="W55" i="70" s="1"/>
  <c r="U262" i="2"/>
  <c r="AB262" i="2"/>
  <c r="O262" i="2" s="1"/>
  <c r="B263" i="2"/>
  <c r="N263" i="2"/>
  <c r="Q263" i="2"/>
  <c r="T56" i="70" s="1"/>
  <c r="R263" i="2"/>
  <c r="S263" i="2" s="1"/>
  <c r="V56" i="70" s="1"/>
  <c r="T263" i="2"/>
  <c r="W56" i="70" s="1"/>
  <c r="U263" i="2"/>
  <c r="AB263" i="2"/>
  <c r="O56" i="70" s="1"/>
  <c r="B264" i="2"/>
  <c r="N264" i="2"/>
  <c r="Q264" i="2"/>
  <c r="T57" i="70" s="1"/>
  <c r="R264" i="2"/>
  <c r="T264" i="2"/>
  <c r="W57" i="70" s="1"/>
  <c r="U264" i="2"/>
  <c r="AB264" i="2"/>
  <c r="AD264" i="2" s="1"/>
  <c r="P57" i="70" s="1"/>
  <c r="B265" i="2"/>
  <c r="N265" i="2"/>
  <c r="Q265" i="2"/>
  <c r="T58" i="70" s="1"/>
  <c r="R265" i="2"/>
  <c r="S265" i="2" s="1"/>
  <c r="V58" i="70" s="1"/>
  <c r="T265" i="2"/>
  <c r="W58" i="70" s="1"/>
  <c r="U265" i="2"/>
  <c r="AB265" i="2"/>
  <c r="B266" i="2"/>
  <c r="N266" i="2"/>
  <c r="Q266" i="2"/>
  <c r="T59" i="70" s="1"/>
  <c r="R266" i="2"/>
  <c r="S266" i="2" s="1"/>
  <c r="V59" i="70" s="1"/>
  <c r="T266" i="2"/>
  <c r="W59" i="70" s="1"/>
  <c r="U266" i="2"/>
  <c r="AB266" i="2"/>
  <c r="B267" i="2"/>
  <c r="N267" i="2"/>
  <c r="Q267" i="2"/>
  <c r="T60" i="70" s="1"/>
  <c r="R267" i="2"/>
  <c r="T267" i="2"/>
  <c r="W60" i="70" s="1"/>
  <c r="U267" i="2"/>
  <c r="AB267" i="2"/>
  <c r="AD267" i="2" s="1"/>
  <c r="P60" i="70" s="1"/>
  <c r="B268" i="2"/>
  <c r="N268" i="2"/>
  <c r="Q268" i="2"/>
  <c r="T61" i="70" s="1"/>
  <c r="R268" i="2"/>
  <c r="S268" i="2" s="1"/>
  <c r="V61" i="70" s="1"/>
  <c r="T268" i="2"/>
  <c r="W61" i="70" s="1"/>
  <c r="U268" i="2"/>
  <c r="AB268" i="2"/>
  <c r="B269" i="2"/>
  <c r="N269" i="2"/>
  <c r="R269" i="2"/>
  <c r="S269" i="2" s="1"/>
  <c r="V62" i="70" s="1"/>
  <c r="U269" i="2"/>
  <c r="AB269" i="2"/>
  <c r="AD269" i="2" s="1"/>
  <c r="P62" i="70" s="1"/>
  <c r="B270" i="2"/>
  <c r="N270" i="2"/>
  <c r="Q270" i="2"/>
  <c r="T63" i="70" s="1"/>
  <c r="R270" i="2"/>
  <c r="T270" i="2"/>
  <c r="W63" i="70" s="1"/>
  <c r="U270" i="2"/>
  <c r="AB270" i="2"/>
  <c r="B271" i="2"/>
  <c r="N271" i="2"/>
  <c r="Q271" i="2"/>
  <c r="T64" i="70" s="1"/>
  <c r="R271" i="2"/>
  <c r="S271" i="2" s="1"/>
  <c r="V64" i="70" s="1"/>
  <c r="T271" i="2"/>
  <c r="W64" i="70" s="1"/>
  <c r="U271" i="2"/>
  <c r="AB271" i="2"/>
  <c r="O64" i="70" s="1"/>
  <c r="B272" i="2"/>
  <c r="N272" i="2"/>
  <c r="Q272" i="2"/>
  <c r="T65" i="70" s="1"/>
  <c r="R272" i="2"/>
  <c r="T272" i="2"/>
  <c r="W65" i="70" s="1"/>
  <c r="U272" i="2"/>
  <c r="AB272" i="2"/>
  <c r="AD272" i="2" s="1"/>
  <c r="P65" i="70" s="1"/>
  <c r="B273" i="2"/>
  <c r="N273" i="2"/>
  <c r="Q273" i="2"/>
  <c r="T66" i="70" s="1"/>
  <c r="R273" i="2"/>
  <c r="S273" i="2" s="1"/>
  <c r="V66" i="70" s="1"/>
  <c r="T273" i="2"/>
  <c r="W66" i="70" s="1"/>
  <c r="U273" i="2"/>
  <c r="AB273" i="2"/>
  <c r="B274" i="2"/>
  <c r="N274" i="2"/>
  <c r="Q274" i="2"/>
  <c r="T67" i="70" s="1"/>
  <c r="R274" i="2"/>
  <c r="T274" i="2"/>
  <c r="W67" i="70" s="1"/>
  <c r="U274" i="2"/>
  <c r="AB274" i="2"/>
  <c r="AD274" i="2" s="1"/>
  <c r="P67" i="70" s="1"/>
  <c r="B275" i="2"/>
  <c r="N275" i="2"/>
  <c r="Q275" i="2"/>
  <c r="T68" i="70" s="1"/>
  <c r="R275" i="2"/>
  <c r="S275" i="2" s="1"/>
  <c r="V68" i="70" s="1"/>
  <c r="T275" i="2"/>
  <c r="W68" i="70" s="1"/>
  <c r="U275" i="2"/>
  <c r="AB275" i="2"/>
  <c r="AD275" i="2" s="1"/>
  <c r="P68" i="70" s="1"/>
  <c r="B276" i="2"/>
  <c r="N276" i="2"/>
  <c r="Q276" i="2"/>
  <c r="T69" i="70" s="1"/>
  <c r="R276" i="2"/>
  <c r="T276" i="2"/>
  <c r="W69" i="70" s="1"/>
  <c r="U276" i="2"/>
  <c r="AB276" i="2"/>
  <c r="B277" i="2"/>
  <c r="N277" i="2"/>
  <c r="Q277" i="2"/>
  <c r="T70" i="70" s="1"/>
  <c r="R277" i="2"/>
  <c r="S277" i="2" s="1"/>
  <c r="V70" i="70" s="1"/>
  <c r="T277" i="2"/>
  <c r="W70" i="70" s="1"/>
  <c r="U277" i="2"/>
  <c r="AB277" i="2"/>
  <c r="O277" i="2" s="1"/>
  <c r="B278" i="2"/>
  <c r="N278" i="2"/>
  <c r="Q278" i="2"/>
  <c r="T71" i="70" s="1"/>
  <c r="R278" i="2"/>
  <c r="S278" i="2" s="1"/>
  <c r="V71" i="70" s="1"/>
  <c r="T278" i="2"/>
  <c r="W71" i="70" s="1"/>
  <c r="U278" i="2"/>
  <c r="AB278" i="2"/>
  <c r="O278" i="2" s="1"/>
  <c r="B279" i="2"/>
  <c r="N279" i="2"/>
  <c r="Q279" i="2"/>
  <c r="T72" i="70" s="1"/>
  <c r="R279" i="2"/>
  <c r="S279" i="2" s="1"/>
  <c r="V72" i="70" s="1"/>
  <c r="T279" i="2"/>
  <c r="W72" i="70" s="1"/>
  <c r="U279" i="2"/>
  <c r="AB279" i="2"/>
  <c r="O72" i="70" s="1"/>
  <c r="B280" i="2"/>
  <c r="N280" i="2"/>
  <c r="Q280" i="2"/>
  <c r="T73" i="70" s="1"/>
  <c r="R280" i="2"/>
  <c r="S280" i="2" s="1"/>
  <c r="V73" i="70" s="1"/>
  <c r="T280" i="2"/>
  <c r="W73" i="70" s="1"/>
  <c r="U280" i="2"/>
  <c r="AB280" i="2"/>
  <c r="O280" i="2" s="1"/>
  <c r="B281" i="2"/>
  <c r="N281" i="2"/>
  <c r="Q281" i="2"/>
  <c r="T74" i="70" s="1"/>
  <c r="R281" i="2"/>
  <c r="S281" i="2" s="1"/>
  <c r="V74" i="70" s="1"/>
  <c r="T281" i="2"/>
  <c r="W74" i="70" s="1"/>
  <c r="U281" i="2"/>
  <c r="AB281" i="2"/>
  <c r="O281" i="2" s="1"/>
  <c r="B282" i="2"/>
  <c r="N282" i="2"/>
  <c r="Q282" i="2"/>
  <c r="T75" i="70" s="1"/>
  <c r="R282" i="2"/>
  <c r="S282" i="2" s="1"/>
  <c r="V75" i="70" s="1"/>
  <c r="T282" i="2"/>
  <c r="W75" i="70" s="1"/>
  <c r="U282" i="2"/>
  <c r="AB282" i="2"/>
  <c r="AD282" i="2" s="1"/>
  <c r="P75" i="70" s="1"/>
  <c r="B283" i="2"/>
  <c r="N283" i="2"/>
  <c r="Q283" i="2"/>
  <c r="T76" i="70" s="1"/>
  <c r="R283" i="2"/>
  <c r="S283" i="2" s="1"/>
  <c r="V76" i="70" s="1"/>
  <c r="T283" i="2"/>
  <c r="W76" i="70" s="1"/>
  <c r="U283" i="2"/>
  <c r="AB283" i="2"/>
  <c r="AD283" i="2" s="1"/>
  <c r="P76" i="70" s="1"/>
  <c r="B284" i="2"/>
  <c r="N284" i="2"/>
  <c r="Q284" i="2"/>
  <c r="T77" i="70" s="1"/>
  <c r="R284" i="2"/>
  <c r="S284" i="2" s="1"/>
  <c r="V77" i="70" s="1"/>
  <c r="T284" i="2"/>
  <c r="W77" i="70" s="1"/>
  <c r="U284" i="2"/>
  <c r="AB284" i="2"/>
  <c r="B285" i="2"/>
  <c r="N285" i="2"/>
  <c r="Q285" i="2"/>
  <c r="T78" i="70" s="1"/>
  <c r="R285" i="2"/>
  <c r="S285" i="2" s="1"/>
  <c r="V78" i="70" s="1"/>
  <c r="T285" i="2"/>
  <c r="W78" i="70" s="1"/>
  <c r="U285" i="2"/>
  <c r="AB285" i="2"/>
  <c r="AD285" i="2" s="1"/>
  <c r="P78" i="70" s="1"/>
  <c r="B286" i="2"/>
  <c r="N286" i="2"/>
  <c r="Q286" i="2"/>
  <c r="T79" i="70" s="1"/>
  <c r="R286" i="2"/>
  <c r="S286" i="2" s="1"/>
  <c r="V79" i="70" s="1"/>
  <c r="T286" i="2"/>
  <c r="W79" i="70" s="1"/>
  <c r="U286" i="2"/>
  <c r="AB286" i="2"/>
  <c r="O286" i="2" s="1"/>
  <c r="B287" i="2"/>
  <c r="N287" i="2"/>
  <c r="Q287" i="2"/>
  <c r="T80" i="70" s="1"/>
  <c r="R287" i="2"/>
  <c r="T287" i="2"/>
  <c r="W80" i="70" s="1"/>
  <c r="U287" i="2"/>
  <c r="AB287" i="2"/>
  <c r="O80" i="70" s="1"/>
  <c r="B288" i="2"/>
  <c r="N288" i="2"/>
  <c r="Q288" i="2"/>
  <c r="T81" i="70" s="1"/>
  <c r="R288" i="2"/>
  <c r="S288" i="2" s="1"/>
  <c r="V81" i="70" s="1"/>
  <c r="T288" i="2"/>
  <c r="W81" i="70" s="1"/>
  <c r="U288" i="2"/>
  <c r="AB288" i="2"/>
  <c r="AD288" i="2" s="1"/>
  <c r="P81" i="70" s="1"/>
  <c r="B289" i="2"/>
  <c r="N289" i="2"/>
  <c r="Q289" i="2"/>
  <c r="T82" i="70" s="1"/>
  <c r="R289" i="2"/>
  <c r="S289" i="2" s="1"/>
  <c r="V82" i="70" s="1"/>
  <c r="T289" i="2"/>
  <c r="W82" i="70" s="1"/>
  <c r="U289" i="2"/>
  <c r="AB289" i="2"/>
  <c r="AD289" i="2" s="1"/>
  <c r="P82" i="70" s="1"/>
  <c r="B290" i="2"/>
  <c r="N290" i="2"/>
  <c r="Q290" i="2"/>
  <c r="T83" i="70" s="1"/>
  <c r="R290" i="2"/>
  <c r="S290" i="2" s="1"/>
  <c r="V83" i="70" s="1"/>
  <c r="T290" i="2"/>
  <c r="W83" i="70" s="1"/>
  <c r="U290" i="2"/>
  <c r="AB290" i="2"/>
  <c r="B291" i="2"/>
  <c r="N291" i="2"/>
  <c r="Q291" i="2"/>
  <c r="T84" i="70" s="1"/>
  <c r="R291" i="2"/>
  <c r="T291" i="2"/>
  <c r="W84" i="70" s="1"/>
  <c r="U291" i="2"/>
  <c r="AB291" i="2"/>
  <c r="AD291" i="2" s="1"/>
  <c r="P84" i="70" s="1"/>
  <c r="B292" i="2"/>
  <c r="N292" i="2"/>
  <c r="Q292" i="2"/>
  <c r="T85" i="70" s="1"/>
  <c r="R292" i="2"/>
  <c r="U85" i="70" s="1"/>
  <c r="T292" i="2"/>
  <c r="W85" i="70" s="1"/>
  <c r="U292" i="2"/>
  <c r="AB292" i="2"/>
  <c r="AD292" i="2" s="1"/>
  <c r="P85" i="70" s="1"/>
  <c r="B293" i="2"/>
  <c r="N293" i="2"/>
  <c r="Q293" i="2"/>
  <c r="T86" i="70" s="1"/>
  <c r="R293" i="2"/>
  <c r="S293" i="2" s="1"/>
  <c r="V86" i="70" s="1"/>
  <c r="T293" i="2"/>
  <c r="W86" i="70" s="1"/>
  <c r="U293" i="2"/>
  <c r="AB293" i="2"/>
  <c r="B294" i="2"/>
  <c r="N294" i="2"/>
  <c r="Q294" i="2"/>
  <c r="T87" i="70" s="1"/>
  <c r="R294" i="2"/>
  <c r="S294" i="2" s="1"/>
  <c r="V87" i="70" s="1"/>
  <c r="T294" i="2"/>
  <c r="W87" i="70" s="1"/>
  <c r="U294" i="2"/>
  <c r="AB294" i="2"/>
  <c r="B295" i="2"/>
  <c r="N295" i="2"/>
  <c r="Q295" i="2"/>
  <c r="T88" i="70" s="1"/>
  <c r="R295" i="2"/>
  <c r="S295" i="2" s="1"/>
  <c r="V88" i="70" s="1"/>
  <c r="T295" i="2"/>
  <c r="W88" i="70" s="1"/>
  <c r="U295" i="2"/>
  <c r="AB295" i="2"/>
  <c r="O88" i="70" s="1"/>
  <c r="B296" i="2"/>
  <c r="N296" i="2"/>
  <c r="Q296" i="2"/>
  <c r="T89" i="70" s="1"/>
  <c r="R296" i="2"/>
  <c r="T296" i="2"/>
  <c r="W89" i="70" s="1"/>
  <c r="U296" i="2"/>
  <c r="AB296" i="2"/>
  <c r="O296" i="2" s="1"/>
  <c r="B297" i="2"/>
  <c r="N297" i="2"/>
  <c r="Q297" i="2"/>
  <c r="T90" i="70" s="1"/>
  <c r="R297" i="2"/>
  <c r="S297" i="2" s="1"/>
  <c r="V90" i="70" s="1"/>
  <c r="T297" i="2"/>
  <c r="W90" i="70" s="1"/>
  <c r="U297" i="2"/>
  <c r="AB297" i="2"/>
  <c r="B298" i="2"/>
  <c r="N298" i="2"/>
  <c r="Q298" i="2"/>
  <c r="T91" i="70" s="1"/>
  <c r="R298" i="2"/>
  <c r="S298" i="2" s="1"/>
  <c r="V91" i="70" s="1"/>
  <c r="T298" i="2"/>
  <c r="W91" i="70" s="1"/>
  <c r="U298" i="2"/>
  <c r="AB298" i="2"/>
  <c r="X299" i="2"/>
  <c r="Y299" i="2" s="1"/>
  <c r="Q299" i="2"/>
  <c r="U299" i="2"/>
  <c r="AB299" i="2"/>
  <c r="AD299" i="2" s="1"/>
  <c r="P92" i="70" s="1"/>
  <c r="AF299" i="2"/>
  <c r="X300" i="2"/>
  <c r="Y300" i="2" s="1"/>
  <c r="N300" i="2"/>
  <c r="Q300" i="2"/>
  <c r="T93" i="70" s="1"/>
  <c r="R300" i="2"/>
  <c r="S300" i="2" s="1"/>
  <c r="V93" i="70" s="1"/>
  <c r="T300" i="2"/>
  <c r="W93" i="70" s="1"/>
  <c r="U300" i="2"/>
  <c r="AB300" i="2"/>
  <c r="AD300" i="2" s="1"/>
  <c r="P93" i="70" s="1"/>
  <c r="AF300" i="2"/>
  <c r="B301" i="2"/>
  <c r="N301" i="2"/>
  <c r="Q301" i="2"/>
  <c r="T94" i="70" s="1"/>
  <c r="R301" i="2"/>
  <c r="S301" i="2" s="1"/>
  <c r="V94" i="70" s="1"/>
  <c r="T301" i="2"/>
  <c r="W94" i="70" s="1"/>
  <c r="U301" i="2"/>
  <c r="AB301" i="2"/>
  <c r="B302" i="2"/>
  <c r="N302" i="2"/>
  <c r="Q302" i="2"/>
  <c r="T95" i="70" s="1"/>
  <c r="R302" i="2"/>
  <c r="S302" i="2" s="1"/>
  <c r="V95" i="70" s="1"/>
  <c r="T302" i="2"/>
  <c r="W95" i="70" s="1"/>
  <c r="U302" i="2"/>
  <c r="AB302" i="2"/>
  <c r="O95" i="70" s="1"/>
  <c r="B303" i="2"/>
  <c r="N303" i="2"/>
  <c r="Q303" i="2"/>
  <c r="T96" i="70" s="1"/>
  <c r="R303" i="2"/>
  <c r="S303" i="2" s="1"/>
  <c r="V96" i="70" s="1"/>
  <c r="T303" i="2"/>
  <c r="W96" i="70" s="1"/>
  <c r="U303" i="2"/>
  <c r="AB303" i="2"/>
  <c r="O96" i="70" s="1"/>
  <c r="B304" i="2"/>
  <c r="N304" i="2"/>
  <c r="Q304" i="2"/>
  <c r="T97" i="70" s="1"/>
  <c r="R304" i="2"/>
  <c r="U97" i="70" s="1"/>
  <c r="T304" i="2"/>
  <c r="W97" i="70" s="1"/>
  <c r="U304" i="2"/>
  <c r="AB304" i="2"/>
  <c r="B305" i="2"/>
  <c r="N305" i="2"/>
  <c r="Q305" i="2"/>
  <c r="T98" i="70" s="1"/>
  <c r="R305" i="2"/>
  <c r="S305" i="2" s="1"/>
  <c r="V98" i="70" s="1"/>
  <c r="T305" i="2"/>
  <c r="W98" i="70" s="1"/>
  <c r="U305" i="2"/>
  <c r="AB305" i="2"/>
  <c r="O98" i="70" s="1"/>
  <c r="B306" i="2"/>
  <c r="N306" i="2"/>
  <c r="Q306" i="2"/>
  <c r="T99" i="70" s="1"/>
  <c r="R306" i="2"/>
  <c r="S306" i="2" s="1"/>
  <c r="V99" i="70" s="1"/>
  <c r="T306" i="2"/>
  <c r="W99" i="70" s="1"/>
  <c r="U306" i="2"/>
  <c r="AB306" i="2"/>
  <c r="O99" i="70" s="1"/>
  <c r="B307" i="2"/>
  <c r="N307" i="2"/>
  <c r="Q307" i="2"/>
  <c r="T100" i="70" s="1"/>
  <c r="R307" i="2"/>
  <c r="T307" i="2"/>
  <c r="W100" i="70" s="1"/>
  <c r="U307" i="2"/>
  <c r="AB307" i="2"/>
  <c r="O100" i="70" s="1"/>
  <c r="B308" i="2"/>
  <c r="N308" i="2"/>
  <c r="Q308" i="2"/>
  <c r="T101" i="70" s="1"/>
  <c r="R308" i="2"/>
  <c r="S308" i="2" s="1"/>
  <c r="V101" i="70" s="1"/>
  <c r="T308" i="2"/>
  <c r="W101" i="70" s="1"/>
  <c r="U308" i="2"/>
  <c r="AB308" i="2"/>
  <c r="B309" i="2"/>
  <c r="N309" i="2"/>
  <c r="Q309" i="2"/>
  <c r="T102" i="70" s="1"/>
  <c r="R309" i="2"/>
  <c r="S309" i="2" s="1"/>
  <c r="V102" i="70" s="1"/>
  <c r="T309" i="2"/>
  <c r="W102" i="70" s="1"/>
  <c r="U309" i="2"/>
  <c r="AB309" i="2"/>
  <c r="B310" i="2"/>
  <c r="N310" i="2"/>
  <c r="Q310" i="2"/>
  <c r="T103" i="70" s="1"/>
  <c r="R310" i="2"/>
  <c r="S310" i="2" s="1"/>
  <c r="V103" i="70" s="1"/>
  <c r="T310" i="2"/>
  <c r="W103" i="70" s="1"/>
  <c r="U310" i="2"/>
  <c r="AB310" i="2"/>
  <c r="O103" i="70" s="1"/>
  <c r="B311" i="2"/>
  <c r="N311" i="2"/>
  <c r="Q311" i="2"/>
  <c r="T104" i="70" s="1"/>
  <c r="R311" i="2"/>
  <c r="U311" i="2"/>
  <c r="AB311" i="2"/>
  <c r="O104" i="70" s="1"/>
  <c r="B312" i="2"/>
  <c r="N312" i="2"/>
  <c r="Q312" i="2"/>
  <c r="T105" i="70" s="1"/>
  <c r="R312" i="2"/>
  <c r="S312" i="2" s="1"/>
  <c r="V105" i="70" s="1"/>
  <c r="T312" i="2"/>
  <c r="W105" i="70" s="1"/>
  <c r="U312" i="2"/>
  <c r="AB312" i="2"/>
  <c r="AD312" i="2" s="1"/>
  <c r="P105" i="70" s="1"/>
  <c r="B313" i="2"/>
  <c r="N313" i="2"/>
  <c r="Q313" i="2"/>
  <c r="T106" i="70" s="1"/>
  <c r="R313" i="2"/>
  <c r="S313" i="2" s="1"/>
  <c r="V106" i="70" s="1"/>
  <c r="T313" i="2"/>
  <c r="W106" i="70" s="1"/>
  <c r="U313" i="2"/>
  <c r="AB313" i="2"/>
  <c r="O106" i="70" s="1"/>
  <c r="B314" i="2"/>
  <c r="N314" i="2"/>
  <c r="Q314" i="2"/>
  <c r="T107" i="70" s="1"/>
  <c r="R314" i="2"/>
  <c r="S314" i="2" s="1"/>
  <c r="V107" i="70" s="1"/>
  <c r="T314" i="2"/>
  <c r="W107" i="70" s="1"/>
  <c r="U314" i="2"/>
  <c r="AB314" i="2"/>
  <c r="AD314" i="2" s="1"/>
  <c r="P107" i="70" s="1"/>
  <c r="B315" i="2"/>
  <c r="N315" i="2"/>
  <c r="Q315" i="2"/>
  <c r="T108" i="70" s="1"/>
  <c r="R315" i="2"/>
  <c r="S315" i="2" s="1"/>
  <c r="V108" i="70" s="1"/>
  <c r="T315" i="2"/>
  <c r="W108" i="70" s="1"/>
  <c r="U315" i="2"/>
  <c r="AB315" i="2"/>
  <c r="O315" i="2" s="1"/>
  <c r="B316" i="2"/>
  <c r="N316" i="2"/>
  <c r="Q316" i="2"/>
  <c r="T109" i="70" s="1"/>
  <c r="R316" i="2"/>
  <c r="S316" i="2" s="1"/>
  <c r="V109" i="70" s="1"/>
  <c r="T316" i="2"/>
  <c r="W109" i="70" s="1"/>
  <c r="U316" i="2"/>
  <c r="AB316" i="2"/>
  <c r="AD316" i="2" s="1"/>
  <c r="P109" i="70" s="1"/>
  <c r="B317" i="2"/>
  <c r="N317" i="2"/>
  <c r="Q317" i="2"/>
  <c r="T110" i="70" s="1"/>
  <c r="R317" i="2"/>
  <c r="S317" i="2" s="1"/>
  <c r="V110" i="70" s="1"/>
  <c r="T317" i="2"/>
  <c r="W110" i="70" s="1"/>
  <c r="U317" i="2"/>
  <c r="AB317" i="2"/>
  <c r="O317" i="2" s="1"/>
  <c r="B318" i="2"/>
  <c r="N318" i="2"/>
  <c r="Q318" i="2"/>
  <c r="T111" i="70" s="1"/>
  <c r="R318" i="2"/>
  <c r="S318" i="2" s="1"/>
  <c r="V111" i="70" s="1"/>
  <c r="T318" i="2"/>
  <c r="W111" i="70" s="1"/>
  <c r="U318" i="2"/>
  <c r="AB318" i="2"/>
  <c r="O318" i="2" s="1"/>
  <c r="R319" i="2"/>
  <c r="S319" i="2" s="1"/>
  <c r="V112" i="70" s="1"/>
  <c r="T319" i="2"/>
  <c r="W112" i="70" s="1"/>
  <c r="U319" i="2"/>
  <c r="AB319" i="2"/>
  <c r="AD319" i="2" s="1"/>
  <c r="P112" i="70" s="1"/>
  <c r="A230" i="2"/>
  <c r="BN23" i="70" s="1"/>
  <c r="A231" i="2"/>
  <c r="BN24" i="70" s="1"/>
  <c r="A232" i="2"/>
  <c r="BN25" i="70" s="1"/>
  <c r="A233" i="2"/>
  <c r="BN26" i="70" s="1"/>
  <c r="A234" i="2"/>
  <c r="BN27" i="70" s="1"/>
  <c r="A235" i="2"/>
  <c r="BN28" i="70" s="1"/>
  <c r="A236" i="2"/>
  <c r="BN29" i="70" s="1"/>
  <c r="A237" i="2"/>
  <c r="BN30" i="70" s="1"/>
  <c r="A238" i="2"/>
  <c r="BN31" i="70" s="1"/>
  <c r="A239" i="2"/>
  <c r="BN32" i="70" s="1"/>
  <c r="A240" i="2"/>
  <c r="A241" i="2"/>
  <c r="A242" i="2"/>
  <c r="A243" i="2"/>
  <c r="A244" i="2"/>
  <c r="A245" i="2"/>
  <c r="A246" i="2"/>
  <c r="A247" i="2"/>
  <c r="A248" i="2"/>
  <c r="A249" i="2"/>
  <c r="A250" i="2"/>
  <c r="A251" i="2"/>
  <c r="A252" i="2"/>
  <c r="A253" i="2"/>
  <c r="A254" i="2"/>
  <c r="A255" i="2"/>
  <c r="A256" i="2"/>
  <c r="A257" i="2"/>
  <c r="A258" i="2"/>
  <c r="A259" i="2"/>
  <c r="A260" i="2"/>
  <c r="A261" i="2"/>
  <c r="A262" i="2"/>
  <c r="A263" i="2"/>
  <c r="A264" i="2"/>
  <c r="A265" i="2"/>
  <c r="A266" i="2"/>
  <c r="A267" i="2"/>
  <c r="A268" i="2"/>
  <c r="A269" i="2"/>
  <c r="A270" i="2"/>
  <c r="A271" i="2"/>
  <c r="A272" i="2"/>
  <c r="A273" i="2"/>
  <c r="A274" i="2"/>
  <c r="A275" i="2"/>
  <c r="A276" i="2"/>
  <c r="A277" i="2"/>
  <c r="A278" i="2"/>
  <c r="A279" i="2"/>
  <c r="A280" i="2"/>
  <c r="A281" i="2"/>
  <c r="A282" i="2"/>
  <c r="A283" i="2"/>
  <c r="A284" i="2"/>
  <c r="A285" i="2"/>
  <c r="A286" i="2"/>
  <c r="A287" i="2"/>
  <c r="A288" i="2"/>
  <c r="A289" i="2"/>
  <c r="BN82" i="70" s="1"/>
  <c r="A290" i="2"/>
  <c r="BN83" i="70" s="1"/>
  <c r="A291" i="2"/>
  <c r="BN84" i="70" s="1"/>
  <c r="A292" i="2"/>
  <c r="BN85" i="70" s="1"/>
  <c r="A293" i="2"/>
  <c r="BN86" i="70" s="1"/>
  <c r="A294" i="2"/>
  <c r="BN87" i="70" s="1"/>
  <c r="A295" i="2"/>
  <c r="BN88" i="70" s="1"/>
  <c r="A296" i="2"/>
  <c r="BN89" i="70" s="1"/>
  <c r="A297" i="2"/>
  <c r="BN90" i="70" s="1"/>
  <c r="A298" i="2"/>
  <c r="BN91" i="70" s="1"/>
  <c r="A299" i="2"/>
  <c r="BN92" i="70" s="1"/>
  <c r="A300" i="2"/>
  <c r="BN93" i="70" s="1"/>
  <c r="A301" i="2"/>
  <c r="BN94" i="70" s="1"/>
  <c r="A302" i="2"/>
  <c r="BN95" i="70" s="1"/>
  <c r="A303" i="2"/>
  <c r="BN96" i="70" s="1"/>
  <c r="A304" i="2"/>
  <c r="BN97" i="70" s="1"/>
  <c r="A305" i="2"/>
  <c r="BN98" i="70" s="1"/>
  <c r="A306" i="2"/>
  <c r="BN99" i="70" s="1"/>
  <c r="A307" i="2"/>
  <c r="BN100" i="70" s="1"/>
  <c r="A308" i="2"/>
  <c r="BN101" i="70" s="1"/>
  <c r="A309" i="2"/>
  <c r="BN102" i="70" s="1"/>
  <c r="A310" i="2"/>
  <c r="BN103" i="70" s="1"/>
  <c r="A311" i="2"/>
  <c r="BN104" i="70" s="1"/>
  <c r="A312" i="2"/>
  <c r="BN105" i="70" s="1"/>
  <c r="A313" i="2"/>
  <c r="BN106" i="70" s="1"/>
  <c r="A314" i="2"/>
  <c r="BN107" i="70" s="1"/>
  <c r="A315" i="2"/>
  <c r="BN108" i="70" s="1"/>
  <c r="A316" i="2"/>
  <c r="BN109" i="70" s="1"/>
  <c r="A317" i="2"/>
  <c r="BN110" i="70" s="1"/>
  <c r="A318" i="2"/>
  <c r="BN111" i="70" s="1"/>
  <c r="A319" i="2"/>
  <c r="BN112" i="70" s="1"/>
  <c r="K214" i="64"/>
  <c r="AK109" i="70" s="1"/>
  <c r="K128" i="64"/>
  <c r="AK23" i="70" s="1"/>
  <c r="K129" i="64"/>
  <c r="AK24" i="70" s="1"/>
  <c r="K130" i="64"/>
  <c r="AK25" i="70" s="1"/>
  <c r="K131" i="64"/>
  <c r="AK26" i="70" s="1"/>
  <c r="K132" i="64"/>
  <c r="AK27" i="70" s="1"/>
  <c r="K133" i="64"/>
  <c r="K134" i="64"/>
  <c r="AK29" i="70" s="1"/>
  <c r="K135" i="64"/>
  <c r="AK30" i="70" s="1"/>
  <c r="K136" i="64"/>
  <c r="AK31" i="70" s="1"/>
  <c r="K137" i="64"/>
  <c r="AK32" i="70" s="1"/>
  <c r="K138" i="64"/>
  <c r="AK33" i="70" s="1"/>
  <c r="K139" i="64"/>
  <c r="AK34" i="70" s="1"/>
  <c r="K140" i="64"/>
  <c r="AK35" i="70" s="1"/>
  <c r="K141" i="64"/>
  <c r="AK36" i="70" s="1"/>
  <c r="K142" i="64"/>
  <c r="AK37" i="70" s="1"/>
  <c r="K143" i="64"/>
  <c r="AK38" i="70" s="1"/>
  <c r="K144" i="64"/>
  <c r="AK39" i="70" s="1"/>
  <c r="K145" i="64"/>
  <c r="AK40" i="70" s="1"/>
  <c r="K146" i="64"/>
  <c r="AK41" i="70" s="1"/>
  <c r="K147" i="64"/>
  <c r="AK42" i="70" s="1"/>
  <c r="K148" i="64"/>
  <c r="AK43" i="70" s="1"/>
  <c r="K149" i="64"/>
  <c r="AK44" i="70" s="1"/>
  <c r="K150" i="64"/>
  <c r="AK45" i="70" s="1"/>
  <c r="K151" i="64"/>
  <c r="AK46" i="70" s="1"/>
  <c r="K152" i="64"/>
  <c r="AK47" i="70" s="1"/>
  <c r="K153" i="64"/>
  <c r="AK48" i="70" s="1"/>
  <c r="K154" i="64"/>
  <c r="AK49" i="70" s="1"/>
  <c r="K155" i="64"/>
  <c r="AK50" i="70" s="1"/>
  <c r="K156" i="64"/>
  <c r="AK51" i="70" s="1"/>
  <c r="K157" i="64"/>
  <c r="AK52" i="70" s="1"/>
  <c r="K158" i="64"/>
  <c r="AK53" i="70" s="1"/>
  <c r="K159" i="64"/>
  <c r="AK54" i="70" s="1"/>
  <c r="K160" i="64"/>
  <c r="AK55" i="70" s="1"/>
  <c r="K161" i="64"/>
  <c r="AK56" i="70" s="1"/>
  <c r="K162" i="64"/>
  <c r="AK57" i="70" s="1"/>
  <c r="K163" i="64"/>
  <c r="AK58" i="70" s="1"/>
  <c r="K164" i="64"/>
  <c r="AK59" i="70" s="1"/>
  <c r="K165" i="64"/>
  <c r="AK60" i="70" s="1"/>
  <c r="K166" i="64"/>
  <c r="AK61" i="70" s="1"/>
  <c r="K167" i="64"/>
  <c r="AK62" i="70" s="1"/>
  <c r="K168" i="64"/>
  <c r="AK63" i="70" s="1"/>
  <c r="K169" i="64"/>
  <c r="AK64" i="70" s="1"/>
  <c r="K170" i="64"/>
  <c r="AK65" i="70" s="1"/>
  <c r="K171" i="64"/>
  <c r="AK66" i="70" s="1"/>
  <c r="K172" i="64"/>
  <c r="AK67" i="70" s="1"/>
  <c r="K173" i="64"/>
  <c r="AK68" i="70" s="1"/>
  <c r="K174" i="64"/>
  <c r="AK69" i="70" s="1"/>
  <c r="K175" i="64"/>
  <c r="AK70" i="70" s="1"/>
  <c r="K176" i="64"/>
  <c r="AK71" i="70" s="1"/>
  <c r="K177" i="64"/>
  <c r="AK72" i="70" s="1"/>
  <c r="K178" i="64"/>
  <c r="AK73" i="70" s="1"/>
  <c r="K179" i="64"/>
  <c r="AK74" i="70" s="1"/>
  <c r="K180" i="64"/>
  <c r="AK75" i="70" s="1"/>
  <c r="K181" i="64"/>
  <c r="AK76" i="70" s="1"/>
  <c r="K182" i="64"/>
  <c r="AK77" i="70" s="1"/>
  <c r="K183" i="64"/>
  <c r="AK78" i="70" s="1"/>
  <c r="K184" i="64"/>
  <c r="AK79" i="70" s="1"/>
  <c r="K185" i="64"/>
  <c r="AK80" i="70" s="1"/>
  <c r="K186" i="64"/>
  <c r="AK81" i="70" s="1"/>
  <c r="K187" i="64"/>
  <c r="AK82" i="70" s="1"/>
  <c r="K188" i="64"/>
  <c r="AK83" i="70" s="1"/>
  <c r="K189" i="64"/>
  <c r="AK84" i="70" s="1"/>
  <c r="K190" i="64"/>
  <c r="AK85" i="70" s="1"/>
  <c r="K191" i="64"/>
  <c r="AK86" i="70" s="1"/>
  <c r="K192" i="64"/>
  <c r="AK87" i="70" s="1"/>
  <c r="K193" i="64"/>
  <c r="AK88" i="70" s="1"/>
  <c r="K194" i="64"/>
  <c r="AK89" i="70" s="1"/>
  <c r="K195" i="64"/>
  <c r="AK90" i="70" s="1"/>
  <c r="K196" i="64"/>
  <c r="AK91" i="70" s="1"/>
  <c r="K197" i="64"/>
  <c r="AK92" i="70" s="1"/>
  <c r="K198" i="64"/>
  <c r="AK93" i="70" s="1"/>
  <c r="K199" i="64"/>
  <c r="AK94" i="70" s="1"/>
  <c r="K200" i="64"/>
  <c r="AK95" i="70" s="1"/>
  <c r="K201" i="64"/>
  <c r="AK96" i="70" s="1"/>
  <c r="K202" i="64"/>
  <c r="AK97" i="70" s="1"/>
  <c r="K203" i="64"/>
  <c r="AK98" i="70" s="1"/>
  <c r="K204" i="64"/>
  <c r="AK99" i="70" s="1"/>
  <c r="K205" i="64"/>
  <c r="AK100" i="70" s="1"/>
  <c r="K206" i="64"/>
  <c r="AK101" i="70" s="1"/>
  <c r="K207" i="64"/>
  <c r="AK102" i="70" s="1"/>
  <c r="K208" i="64"/>
  <c r="AK103" i="70" s="1"/>
  <c r="K209" i="64"/>
  <c r="AK104" i="70" s="1"/>
  <c r="K210" i="64"/>
  <c r="AK105" i="70" s="1"/>
  <c r="K211" i="64"/>
  <c r="AK106" i="70" s="1"/>
  <c r="K212" i="64"/>
  <c r="AK107" i="70" s="1"/>
  <c r="K213" i="64"/>
  <c r="AK108" i="70" s="1"/>
  <c r="K215" i="64"/>
  <c r="AK110" i="70" s="1"/>
  <c r="K216" i="64"/>
  <c r="AK111" i="70" s="1"/>
  <c r="K217" i="64"/>
  <c r="AK112" i="70" s="1"/>
  <c r="J12" i="64"/>
  <c r="J13" i="64"/>
  <c r="AA13" i="64" s="1"/>
  <c r="J10" i="64"/>
  <c r="F7" i="70"/>
  <c r="BN79" i="70" l="1"/>
  <c r="BG259" i="70"/>
  <c r="BN78" i="70"/>
  <c r="BG258" i="70"/>
  <c r="BN46" i="70"/>
  <c r="BG226" i="70"/>
  <c r="BN61" i="70"/>
  <c r="BG241" i="70"/>
  <c r="BN75" i="70"/>
  <c r="BG255" i="70"/>
  <c r="BN67" i="70"/>
  <c r="BG247" i="70"/>
  <c r="BN59" i="70"/>
  <c r="BG239" i="70"/>
  <c r="BN51" i="70"/>
  <c r="BG231" i="70"/>
  <c r="BN43" i="70"/>
  <c r="BG223" i="70"/>
  <c r="BN35" i="70"/>
  <c r="BG215" i="70"/>
  <c r="BN45" i="70"/>
  <c r="BG225" i="70"/>
  <c r="BN74" i="70"/>
  <c r="BG254" i="70"/>
  <c r="BN66" i="70"/>
  <c r="BG246" i="70"/>
  <c r="BN58" i="70"/>
  <c r="BG238" i="70"/>
  <c r="BN50" i="70"/>
  <c r="BG230" i="70"/>
  <c r="BN42" i="70"/>
  <c r="BG222" i="70"/>
  <c r="BN34" i="70"/>
  <c r="BG214" i="70"/>
  <c r="BN81" i="70"/>
  <c r="BG261" i="70"/>
  <c r="BN73" i="70"/>
  <c r="BG253" i="70"/>
  <c r="BN65" i="70"/>
  <c r="BG245" i="70"/>
  <c r="BN57" i="70"/>
  <c r="BG237" i="70"/>
  <c r="BN49" i="70"/>
  <c r="BG229" i="70"/>
  <c r="BN41" i="70"/>
  <c r="BG221" i="70"/>
  <c r="BN33" i="70"/>
  <c r="BG213" i="70"/>
  <c r="BN80" i="70"/>
  <c r="BG260" i="70"/>
  <c r="BN72" i="70"/>
  <c r="BG252" i="70"/>
  <c r="BN64" i="70"/>
  <c r="BG244" i="70"/>
  <c r="BN56" i="70"/>
  <c r="BG236" i="70"/>
  <c r="BN48" i="70"/>
  <c r="BG228" i="70"/>
  <c r="BN40" i="70"/>
  <c r="BG220" i="70"/>
  <c r="BN77" i="70"/>
  <c r="BG257" i="70"/>
  <c r="BN71" i="70"/>
  <c r="BG251" i="70"/>
  <c r="BN63" i="70"/>
  <c r="BG243" i="70"/>
  <c r="BN55" i="70"/>
  <c r="BG235" i="70"/>
  <c r="BN47" i="70"/>
  <c r="BG227" i="70"/>
  <c r="BN39" i="70"/>
  <c r="BG219" i="70"/>
  <c r="BN37" i="70"/>
  <c r="BG217" i="70"/>
  <c r="BN70" i="70"/>
  <c r="BG250" i="70"/>
  <c r="BN62" i="70"/>
  <c r="BG242" i="70"/>
  <c r="BN54" i="70"/>
  <c r="BG234" i="70"/>
  <c r="BN38" i="70"/>
  <c r="BG218" i="70"/>
  <c r="BN69" i="70"/>
  <c r="BG249" i="70"/>
  <c r="BN53" i="70"/>
  <c r="BG233" i="70"/>
  <c r="BN76" i="70"/>
  <c r="BG256" i="70"/>
  <c r="BN68" i="70"/>
  <c r="BG248" i="70"/>
  <c r="BN60" i="70"/>
  <c r="BG240" i="70"/>
  <c r="BN52" i="70"/>
  <c r="BG232" i="70"/>
  <c r="BN44" i="70"/>
  <c r="BG224" i="70"/>
  <c r="BN36" i="70"/>
  <c r="BG216" i="70"/>
  <c r="AC271" i="70"/>
  <c r="L118" i="64"/>
  <c r="AL13" i="70" s="1"/>
  <c r="AK28" i="70"/>
  <c r="AD270" i="70"/>
  <c r="X298" i="2"/>
  <c r="Y298" i="2" s="1"/>
  <c r="E298" i="2"/>
  <c r="D90" i="70"/>
  <c r="C90" i="70" s="1"/>
  <c r="E297" i="2"/>
  <c r="D89" i="70"/>
  <c r="C89" i="70" s="1"/>
  <c r="E296" i="2"/>
  <c r="X295" i="2"/>
  <c r="Y295" i="2" s="1"/>
  <c r="E295" i="2"/>
  <c r="X294" i="2"/>
  <c r="Y294" i="2" s="1"/>
  <c r="E294" i="2"/>
  <c r="D86" i="70"/>
  <c r="C86" i="70" s="1"/>
  <c r="E293" i="2"/>
  <c r="D85" i="70"/>
  <c r="BJ85" i="70" s="1"/>
  <c r="E292" i="2"/>
  <c r="X291" i="2"/>
  <c r="Y291" i="2" s="1"/>
  <c r="E291" i="2"/>
  <c r="D83" i="70"/>
  <c r="C83" i="70" s="1"/>
  <c r="E290" i="2"/>
  <c r="X289" i="2"/>
  <c r="Y289" i="2" s="1"/>
  <c r="E289" i="2"/>
  <c r="D81" i="70"/>
  <c r="BJ81" i="70" s="1"/>
  <c r="E288" i="2"/>
  <c r="X287" i="2"/>
  <c r="Y287" i="2" s="1"/>
  <c r="E287" i="2"/>
  <c r="X286" i="2"/>
  <c r="Y286" i="2" s="1"/>
  <c r="E286" i="2"/>
  <c r="D78" i="70"/>
  <c r="BJ78" i="70" s="1"/>
  <c r="E285" i="2"/>
  <c r="D77" i="70"/>
  <c r="BJ77" i="70" s="1"/>
  <c r="E284" i="2"/>
  <c r="X283" i="2"/>
  <c r="Y283" i="2" s="1"/>
  <c r="E283" i="2"/>
  <c r="D75" i="70"/>
  <c r="BJ75" i="70" s="1"/>
  <c r="E282" i="2"/>
  <c r="D74" i="70"/>
  <c r="C74" i="70" s="1"/>
  <c r="E281" i="2"/>
  <c r="D73" i="70"/>
  <c r="BJ73" i="70" s="1"/>
  <c r="E280" i="2"/>
  <c r="X279" i="2"/>
  <c r="Y279" i="2" s="1"/>
  <c r="E279" i="2"/>
  <c r="X278" i="2"/>
  <c r="Y278" i="2" s="1"/>
  <c r="E278" i="2"/>
  <c r="D70" i="70"/>
  <c r="BJ70" i="70" s="1"/>
  <c r="E277" i="2"/>
  <c r="D69" i="70"/>
  <c r="C69" i="70" s="1"/>
  <c r="E276" i="2"/>
  <c r="X275" i="2"/>
  <c r="Y275" i="2" s="1"/>
  <c r="E275" i="2"/>
  <c r="D67" i="70"/>
  <c r="BJ67" i="70" s="1"/>
  <c r="E274" i="2"/>
  <c r="D66" i="70"/>
  <c r="BJ66" i="70" s="1"/>
  <c r="E273" i="2"/>
  <c r="D65" i="70"/>
  <c r="BJ65" i="70" s="1"/>
  <c r="E272" i="2"/>
  <c r="X271" i="2"/>
  <c r="Y271" i="2" s="1"/>
  <c r="E271" i="2"/>
  <c r="X270" i="2"/>
  <c r="Y270" i="2" s="1"/>
  <c r="E270" i="2"/>
  <c r="D112" i="70"/>
  <c r="BJ112" i="70" s="1"/>
  <c r="E319" i="2"/>
  <c r="X311" i="2"/>
  <c r="Y311" i="2" s="1"/>
  <c r="E311" i="2"/>
  <c r="X310" i="2"/>
  <c r="Y310" i="2" s="1"/>
  <c r="E310" i="2"/>
  <c r="D102" i="70"/>
  <c r="BJ102" i="70" s="1"/>
  <c r="E309" i="2"/>
  <c r="D101" i="70"/>
  <c r="BJ101" i="70" s="1"/>
  <c r="E308" i="2"/>
  <c r="X307" i="2"/>
  <c r="Y307" i="2" s="1"/>
  <c r="E307" i="2"/>
  <c r="X306" i="2"/>
  <c r="Y306" i="2" s="1"/>
  <c r="E306" i="2"/>
  <c r="D98" i="70"/>
  <c r="BJ98" i="70" s="1"/>
  <c r="E305" i="2"/>
  <c r="D97" i="70"/>
  <c r="C97" i="70" s="1"/>
  <c r="E304" i="2"/>
  <c r="X303" i="2"/>
  <c r="Y303" i="2" s="1"/>
  <c r="E303" i="2"/>
  <c r="X302" i="2"/>
  <c r="Y302" i="2" s="1"/>
  <c r="E302" i="2"/>
  <c r="D94" i="70"/>
  <c r="BJ94" i="70" s="1"/>
  <c r="E301" i="2"/>
  <c r="D110" i="70"/>
  <c r="BJ110" i="70" s="1"/>
  <c r="E317" i="2"/>
  <c r="X316" i="2"/>
  <c r="Y316" i="2" s="1"/>
  <c r="E316" i="2"/>
  <c r="D108" i="70"/>
  <c r="BJ108" i="70" s="1"/>
  <c r="E315" i="2"/>
  <c r="D107" i="70"/>
  <c r="BJ107" i="70" s="1"/>
  <c r="E314" i="2"/>
  <c r="X313" i="2"/>
  <c r="Y313" i="2" s="1"/>
  <c r="E313" i="2"/>
  <c r="X312" i="2"/>
  <c r="Y312" i="2" s="1"/>
  <c r="E312" i="2"/>
  <c r="X318" i="2"/>
  <c r="Y318" i="2" s="1"/>
  <c r="E318" i="2"/>
  <c r="D62" i="70"/>
  <c r="BJ62" i="70" s="1"/>
  <c r="E269" i="2"/>
  <c r="D61" i="70"/>
  <c r="C61" i="70" s="1"/>
  <c r="E268" i="2"/>
  <c r="X267" i="2"/>
  <c r="Y267" i="2" s="1"/>
  <c r="E267" i="2"/>
  <c r="X266" i="2"/>
  <c r="Y266" i="2" s="1"/>
  <c r="E266" i="2"/>
  <c r="D58" i="70"/>
  <c r="BJ58" i="70" s="1"/>
  <c r="E265" i="2"/>
  <c r="D57" i="70"/>
  <c r="BJ57" i="70" s="1"/>
  <c r="E264" i="2"/>
  <c r="X263" i="2"/>
  <c r="Y263" i="2" s="1"/>
  <c r="E263" i="2"/>
  <c r="X262" i="2"/>
  <c r="Y262" i="2" s="1"/>
  <c r="E262" i="2"/>
  <c r="D54" i="70"/>
  <c r="BJ54" i="70" s="1"/>
  <c r="E261" i="2"/>
  <c r="X260" i="2"/>
  <c r="Y260" i="2" s="1"/>
  <c r="E260" i="2"/>
  <c r="X259" i="2"/>
  <c r="Y259" i="2" s="1"/>
  <c r="E259" i="2"/>
  <c r="D51" i="70"/>
  <c r="BJ51" i="70" s="1"/>
  <c r="E258" i="2"/>
  <c r="D50" i="70"/>
  <c r="BJ50" i="70" s="1"/>
  <c r="E257" i="2"/>
  <c r="D49" i="70"/>
  <c r="BJ49" i="70" s="1"/>
  <c r="E256" i="2"/>
  <c r="X255" i="2"/>
  <c r="Y255" i="2" s="1"/>
  <c r="E255" i="2"/>
  <c r="X254" i="2"/>
  <c r="Y254" i="2" s="1"/>
  <c r="E254" i="2"/>
  <c r="D46" i="70"/>
  <c r="BJ46" i="70" s="1"/>
  <c r="E253" i="2"/>
  <c r="X252" i="2"/>
  <c r="Y252" i="2" s="1"/>
  <c r="E252" i="2"/>
  <c r="X251" i="2"/>
  <c r="Y251" i="2" s="1"/>
  <c r="E251" i="2"/>
  <c r="D43" i="70"/>
  <c r="BJ43" i="70" s="1"/>
  <c r="E250" i="2"/>
  <c r="D42" i="70"/>
  <c r="BJ42" i="70" s="1"/>
  <c r="E249" i="2"/>
  <c r="D41" i="70"/>
  <c r="BJ41" i="70" s="1"/>
  <c r="E248" i="2"/>
  <c r="X247" i="2"/>
  <c r="Y247" i="2" s="1"/>
  <c r="E247" i="2"/>
  <c r="X246" i="2"/>
  <c r="Y246" i="2" s="1"/>
  <c r="E246" i="2"/>
  <c r="D38" i="70"/>
  <c r="BJ38" i="70" s="1"/>
  <c r="E245" i="2"/>
  <c r="X244" i="2"/>
  <c r="Y244" i="2" s="1"/>
  <c r="E244" i="2"/>
  <c r="X243" i="2"/>
  <c r="Y243" i="2" s="1"/>
  <c r="E243" i="2"/>
  <c r="D35" i="70"/>
  <c r="BJ35" i="70" s="1"/>
  <c r="E242" i="2"/>
  <c r="D34" i="70"/>
  <c r="BJ34" i="70" s="1"/>
  <c r="E241" i="2"/>
  <c r="D33" i="70"/>
  <c r="C33" i="70" s="1"/>
  <c r="E240" i="2"/>
  <c r="X239" i="2"/>
  <c r="Y239" i="2" s="1"/>
  <c r="E239" i="2"/>
  <c r="X238" i="2"/>
  <c r="Y238" i="2" s="1"/>
  <c r="E238" i="2"/>
  <c r="D30" i="70"/>
  <c r="BJ30" i="70" s="1"/>
  <c r="E237" i="2"/>
  <c r="X236" i="2"/>
  <c r="Y236" i="2" s="1"/>
  <c r="E236" i="2"/>
  <c r="X235" i="2"/>
  <c r="Y235" i="2" s="1"/>
  <c r="E235" i="2"/>
  <c r="D27" i="70"/>
  <c r="BJ27" i="70" s="1"/>
  <c r="E234" i="2"/>
  <c r="D26" i="70"/>
  <c r="BJ26" i="70" s="1"/>
  <c r="E233" i="2"/>
  <c r="X232" i="2"/>
  <c r="Y232" i="2" s="1"/>
  <c r="E232" i="2"/>
  <c r="X231" i="2"/>
  <c r="Y231" i="2" s="1"/>
  <c r="E231" i="2"/>
  <c r="D23" i="70"/>
  <c r="BJ23" i="70" s="1"/>
  <c r="E230" i="2"/>
  <c r="V108" i="74"/>
  <c r="Y108" i="74" s="1"/>
  <c r="BO93" i="70" a="1"/>
  <c r="BO93" i="70" s="1"/>
  <c r="BH93" i="70" a="1"/>
  <c r="BH93" i="70" s="1"/>
  <c r="BI93" i="70" s="1"/>
  <c r="BO92" i="70" a="1"/>
  <c r="BO92" i="70" s="1"/>
  <c r="BH92" i="70" a="1"/>
  <c r="BH92" i="70" s="1"/>
  <c r="BI92" i="70" s="1"/>
  <c r="AC299" i="2"/>
  <c r="Z92" i="70" s="1"/>
  <c r="AC291" i="2"/>
  <c r="Z84" i="70" s="1"/>
  <c r="AC300" i="2"/>
  <c r="Z93" i="70" s="1"/>
  <c r="BJ92" i="70"/>
  <c r="C92" i="70"/>
  <c r="Z147" i="64"/>
  <c r="BB42" i="70" s="1"/>
  <c r="V38" i="74"/>
  <c r="Y38" i="74" s="1"/>
  <c r="Z204" i="64"/>
  <c r="BB99" i="70" s="1"/>
  <c r="V95" i="74"/>
  <c r="Y95" i="74" s="1"/>
  <c r="Z156" i="64"/>
  <c r="BB51" i="70" s="1"/>
  <c r="V47" i="74"/>
  <c r="Y47" i="74" s="1"/>
  <c r="Z211" i="64"/>
  <c r="BB106" i="70" s="1"/>
  <c r="V102" i="74"/>
  <c r="Y102" i="74" s="1"/>
  <c r="Z187" i="64"/>
  <c r="BB82" i="70" s="1"/>
  <c r="V78" i="74"/>
  <c r="Y78" i="74" s="1"/>
  <c r="Z139" i="64"/>
  <c r="BB34" i="70" s="1"/>
  <c r="V30" i="74"/>
  <c r="Y30" i="74" s="1"/>
  <c r="W12" i="74"/>
  <c r="N12" i="74"/>
  <c r="P12" i="74" s="1"/>
  <c r="Z210" i="64"/>
  <c r="BB105" i="70" s="1"/>
  <c r="V101" i="74"/>
  <c r="Y101" i="74" s="1"/>
  <c r="Z202" i="64"/>
  <c r="BB97" i="70" s="1"/>
  <c r="V93" i="74"/>
  <c r="Y93" i="74" s="1"/>
  <c r="Z194" i="64"/>
  <c r="BB89" i="70" s="1"/>
  <c r="V85" i="74"/>
  <c r="Y85" i="74" s="1"/>
  <c r="Z186" i="64"/>
  <c r="BB81" i="70" s="1"/>
  <c r="V77" i="74"/>
  <c r="Y77" i="74" s="1"/>
  <c r="Z178" i="64"/>
  <c r="BB73" i="70" s="1"/>
  <c r="V69" i="74"/>
  <c r="Y69" i="74" s="1"/>
  <c r="Z170" i="64"/>
  <c r="BB65" i="70" s="1"/>
  <c r="V61" i="74"/>
  <c r="Y61" i="74" s="1"/>
  <c r="Z162" i="64"/>
  <c r="BB57" i="70" s="1"/>
  <c r="V53" i="74"/>
  <c r="Y53" i="74" s="1"/>
  <c r="Z154" i="64"/>
  <c r="BB49" i="70" s="1"/>
  <c r="V45" i="74"/>
  <c r="Y45" i="74" s="1"/>
  <c r="Z146" i="64"/>
  <c r="BB41" i="70" s="1"/>
  <c r="V37" i="74"/>
  <c r="Y37" i="74" s="1"/>
  <c r="Z138" i="64"/>
  <c r="BB33" i="70" s="1"/>
  <c r="V29" i="74"/>
  <c r="Y29" i="74" s="1"/>
  <c r="Z130" i="64"/>
  <c r="BB25" i="70" s="1"/>
  <c r="V21" i="74"/>
  <c r="Y21" i="74" s="1"/>
  <c r="Z196" i="64"/>
  <c r="BB91" i="70" s="1"/>
  <c r="V87" i="74"/>
  <c r="Y87" i="74" s="1"/>
  <c r="Z172" i="64"/>
  <c r="BB67" i="70" s="1"/>
  <c r="V63" i="74"/>
  <c r="Y63" i="74" s="1"/>
  <c r="Z148" i="64"/>
  <c r="BB43" i="70" s="1"/>
  <c r="V39" i="74"/>
  <c r="Y39" i="74" s="1"/>
  <c r="Z195" i="64"/>
  <c r="BB90" i="70" s="1"/>
  <c r="V86" i="74"/>
  <c r="Y86" i="74" s="1"/>
  <c r="Z155" i="64"/>
  <c r="BB50" i="70" s="1"/>
  <c r="V46" i="74"/>
  <c r="Y46" i="74" s="1"/>
  <c r="W11" i="74"/>
  <c r="N11" i="74"/>
  <c r="P11" i="74" s="1"/>
  <c r="Z209" i="64"/>
  <c r="BB104" i="70" s="1"/>
  <c r="V100" i="74"/>
  <c r="Y100" i="74" s="1"/>
  <c r="Z201" i="64"/>
  <c r="BB96" i="70" s="1"/>
  <c r="V92" i="74"/>
  <c r="Y92" i="74" s="1"/>
  <c r="Z193" i="64"/>
  <c r="BB88" i="70" s="1"/>
  <c r="V84" i="74"/>
  <c r="Y84" i="74" s="1"/>
  <c r="Z185" i="64"/>
  <c r="BB80" i="70" s="1"/>
  <c r="V76" i="74"/>
  <c r="Y76" i="74" s="1"/>
  <c r="Z177" i="64"/>
  <c r="BB72" i="70" s="1"/>
  <c r="V68" i="74"/>
  <c r="Y68" i="74" s="1"/>
  <c r="Z169" i="64"/>
  <c r="BB64" i="70" s="1"/>
  <c r="V60" i="74"/>
  <c r="Y60" i="74" s="1"/>
  <c r="Z161" i="64"/>
  <c r="BB56" i="70" s="1"/>
  <c r="V52" i="74"/>
  <c r="Y52" i="74" s="1"/>
  <c r="Z153" i="64"/>
  <c r="BB48" i="70" s="1"/>
  <c r="V44" i="74"/>
  <c r="Y44" i="74" s="1"/>
  <c r="Z145" i="64"/>
  <c r="BB40" i="70" s="1"/>
  <c r="V36" i="74"/>
  <c r="Y36" i="74" s="1"/>
  <c r="Z137" i="64"/>
  <c r="BB32" i="70" s="1"/>
  <c r="V28" i="74"/>
  <c r="Y28" i="74" s="1"/>
  <c r="Z129" i="64"/>
  <c r="BB24" i="70" s="1"/>
  <c r="V20" i="74"/>
  <c r="Y20" i="74" s="1"/>
  <c r="Z205" i="64"/>
  <c r="BB100" i="70" s="1"/>
  <c r="V96" i="74"/>
  <c r="Y96" i="74" s="1"/>
  <c r="Z188" i="64"/>
  <c r="BB83" i="70" s="1"/>
  <c r="V79" i="74"/>
  <c r="Y79" i="74" s="1"/>
  <c r="Z132" i="64"/>
  <c r="BB27" i="70" s="1"/>
  <c r="V23" i="74"/>
  <c r="Y23" i="74" s="1"/>
  <c r="Z163" i="64"/>
  <c r="BB58" i="70" s="1"/>
  <c r="V54" i="74"/>
  <c r="Y54" i="74" s="1"/>
  <c r="Z192" i="64"/>
  <c r="BB87" i="70" s="1"/>
  <c r="V83" i="74"/>
  <c r="Y83" i="74" s="1"/>
  <c r="Z144" i="64"/>
  <c r="BB39" i="70" s="1"/>
  <c r="V35" i="74"/>
  <c r="Y35" i="74" s="1"/>
  <c r="Z180" i="64"/>
  <c r="BB75" i="70" s="1"/>
  <c r="V71" i="74"/>
  <c r="Y71" i="74" s="1"/>
  <c r="Z140" i="64"/>
  <c r="BB35" i="70" s="1"/>
  <c r="V31" i="74"/>
  <c r="Y31" i="74" s="1"/>
  <c r="N9" i="74"/>
  <c r="P9" i="74" s="1"/>
  <c r="Z179" i="64"/>
  <c r="BB74" i="70" s="1"/>
  <c r="V70" i="74"/>
  <c r="Y70" i="74" s="1"/>
  <c r="Z131" i="64"/>
  <c r="BB26" i="70" s="1"/>
  <c r="V22" i="74"/>
  <c r="Y22" i="74" s="1"/>
  <c r="Z200" i="64"/>
  <c r="BB95" i="70" s="1"/>
  <c r="V91" i="74"/>
  <c r="Y91" i="74" s="1"/>
  <c r="Z176" i="64"/>
  <c r="BB71" i="70" s="1"/>
  <c r="V67" i="74"/>
  <c r="Y67" i="74" s="1"/>
  <c r="Z168" i="64"/>
  <c r="BB63" i="70" s="1"/>
  <c r="V59" i="74"/>
  <c r="Y59" i="74" s="1"/>
  <c r="Z152" i="64"/>
  <c r="BB47" i="70" s="1"/>
  <c r="V43" i="74"/>
  <c r="Y43" i="74" s="1"/>
  <c r="Z128" i="64"/>
  <c r="BB23" i="70" s="1"/>
  <c r="V19" i="74"/>
  <c r="Y19" i="74" s="1"/>
  <c r="Z216" i="64"/>
  <c r="BB111" i="70" s="1"/>
  <c r="V107" i="74"/>
  <c r="Y107" i="74" s="1"/>
  <c r="Z207" i="64"/>
  <c r="BB102" i="70" s="1"/>
  <c r="V98" i="74"/>
  <c r="Y98" i="74" s="1"/>
  <c r="Z199" i="64"/>
  <c r="BB94" i="70" s="1"/>
  <c r="V90" i="74"/>
  <c r="Y90" i="74" s="1"/>
  <c r="Z191" i="64"/>
  <c r="BB86" i="70" s="1"/>
  <c r="V82" i="74"/>
  <c r="Y82" i="74" s="1"/>
  <c r="Z183" i="64"/>
  <c r="BB78" i="70" s="1"/>
  <c r="V74" i="74"/>
  <c r="Y74" i="74" s="1"/>
  <c r="Z175" i="64"/>
  <c r="BB70" i="70" s="1"/>
  <c r="V66" i="74"/>
  <c r="Y66" i="74" s="1"/>
  <c r="Z167" i="64"/>
  <c r="BB62" i="70" s="1"/>
  <c r="V58" i="74"/>
  <c r="Y58" i="74" s="1"/>
  <c r="Z159" i="64"/>
  <c r="BB54" i="70" s="1"/>
  <c r="V50" i="74"/>
  <c r="Y50" i="74" s="1"/>
  <c r="Z151" i="64"/>
  <c r="BB46" i="70" s="1"/>
  <c r="V42" i="74"/>
  <c r="Y42" i="74" s="1"/>
  <c r="Z143" i="64"/>
  <c r="BB38" i="70" s="1"/>
  <c r="V34" i="74"/>
  <c r="Y34" i="74" s="1"/>
  <c r="Z135" i="64"/>
  <c r="BB30" i="70" s="1"/>
  <c r="V26" i="74"/>
  <c r="Y26" i="74" s="1"/>
  <c r="Z214" i="64"/>
  <c r="BB109" i="70" s="1"/>
  <c r="V105" i="74"/>
  <c r="Y105" i="74" s="1"/>
  <c r="Z213" i="64"/>
  <c r="BB108" i="70" s="1"/>
  <c r="V104" i="74"/>
  <c r="Y104" i="74" s="1"/>
  <c r="Z212" i="64"/>
  <c r="BB107" i="70" s="1"/>
  <c r="V103" i="74"/>
  <c r="Y103" i="74" s="1"/>
  <c r="Z164" i="64"/>
  <c r="BB59" i="70" s="1"/>
  <c r="V55" i="74"/>
  <c r="Y55" i="74" s="1"/>
  <c r="Z203" i="64"/>
  <c r="BB98" i="70" s="1"/>
  <c r="V94" i="74"/>
  <c r="Y94" i="74" s="1"/>
  <c r="Z171" i="64"/>
  <c r="BB66" i="70" s="1"/>
  <c r="V62" i="74"/>
  <c r="Y62" i="74" s="1"/>
  <c r="Z208" i="64"/>
  <c r="BB103" i="70" s="1"/>
  <c r="V99" i="74"/>
  <c r="Y99" i="74" s="1"/>
  <c r="Z184" i="64"/>
  <c r="BB79" i="70" s="1"/>
  <c r="V75" i="74"/>
  <c r="Y75" i="74" s="1"/>
  <c r="Z160" i="64"/>
  <c r="BB55" i="70" s="1"/>
  <c r="V51" i="74"/>
  <c r="Y51" i="74" s="1"/>
  <c r="Z136" i="64"/>
  <c r="BB31" i="70" s="1"/>
  <c r="V27" i="74"/>
  <c r="Y27" i="74" s="1"/>
  <c r="Z215" i="64"/>
  <c r="BB110" i="70" s="1"/>
  <c r="V106" i="74"/>
  <c r="Y106" i="74" s="1"/>
  <c r="Z206" i="64"/>
  <c r="BB101" i="70" s="1"/>
  <c r="V97" i="74"/>
  <c r="Y97" i="74" s="1"/>
  <c r="Z198" i="64"/>
  <c r="BB93" i="70" s="1"/>
  <c r="V89" i="74"/>
  <c r="Y89" i="74" s="1"/>
  <c r="Z190" i="64"/>
  <c r="BB85" i="70" s="1"/>
  <c r="V81" i="74"/>
  <c r="Y81" i="74" s="1"/>
  <c r="Z182" i="64"/>
  <c r="BB77" i="70" s="1"/>
  <c r="V73" i="74"/>
  <c r="Y73" i="74" s="1"/>
  <c r="Z174" i="64"/>
  <c r="BB69" i="70" s="1"/>
  <c r="V65" i="74"/>
  <c r="Y65" i="74" s="1"/>
  <c r="Z166" i="64"/>
  <c r="BB61" i="70" s="1"/>
  <c r="V57" i="74"/>
  <c r="Y57" i="74" s="1"/>
  <c r="Z158" i="64"/>
  <c r="BB53" i="70" s="1"/>
  <c r="V49" i="74"/>
  <c r="Y49" i="74" s="1"/>
  <c r="Z150" i="64"/>
  <c r="BB45" i="70" s="1"/>
  <c r="V41" i="74"/>
  <c r="Y41" i="74" s="1"/>
  <c r="Z142" i="64"/>
  <c r="BB37" i="70" s="1"/>
  <c r="V33" i="74"/>
  <c r="Y33" i="74" s="1"/>
  <c r="Z134" i="64"/>
  <c r="BB29" i="70" s="1"/>
  <c r="V25" i="74"/>
  <c r="Y25" i="74" s="1"/>
  <c r="Z197" i="64"/>
  <c r="BB92" i="70" s="1"/>
  <c r="V88" i="74"/>
  <c r="Y88" i="74" s="1"/>
  <c r="Z189" i="64"/>
  <c r="BB84" i="70" s="1"/>
  <c r="V80" i="74"/>
  <c r="Y80" i="74" s="1"/>
  <c r="Z181" i="64"/>
  <c r="BB76" i="70" s="1"/>
  <c r="V72" i="74"/>
  <c r="Y72" i="74" s="1"/>
  <c r="Z173" i="64"/>
  <c r="BB68" i="70" s="1"/>
  <c r="V64" i="74"/>
  <c r="Y64" i="74" s="1"/>
  <c r="Z165" i="64"/>
  <c r="BB60" i="70" s="1"/>
  <c r="V56" i="74"/>
  <c r="Y56" i="74" s="1"/>
  <c r="Z157" i="64"/>
  <c r="BB52" i="70" s="1"/>
  <c r="V48" i="74"/>
  <c r="Y48" i="74" s="1"/>
  <c r="Z149" i="64"/>
  <c r="BB44" i="70" s="1"/>
  <c r="V40" i="74"/>
  <c r="Y40" i="74" s="1"/>
  <c r="Z141" i="64"/>
  <c r="BB36" i="70" s="1"/>
  <c r="V32" i="74"/>
  <c r="Y32" i="74" s="1"/>
  <c r="Z133" i="64"/>
  <c r="BB28" i="70" s="1"/>
  <c r="V24" i="74"/>
  <c r="Y24" i="74" s="1"/>
  <c r="Z217" i="64"/>
  <c r="BB112" i="70" s="1"/>
  <c r="Y217" i="64"/>
  <c r="Y190" i="64"/>
  <c r="Y142" i="64"/>
  <c r="Y197" i="64"/>
  <c r="Y165" i="64"/>
  <c r="Y195" i="64"/>
  <c r="Y171" i="64"/>
  <c r="Y147" i="64"/>
  <c r="Y209" i="64"/>
  <c r="Y201" i="64"/>
  <c r="Y185" i="64"/>
  <c r="Y177" i="64"/>
  <c r="Y169" i="64"/>
  <c r="Y161" i="64"/>
  <c r="Y153" i="64"/>
  <c r="Y145" i="64"/>
  <c r="Y137" i="64"/>
  <c r="Y208" i="64"/>
  <c r="Y200" i="64"/>
  <c r="Y192" i="64"/>
  <c r="Y184" i="64"/>
  <c r="Y176" i="64"/>
  <c r="Y168" i="64"/>
  <c r="Y160" i="64"/>
  <c r="Y152" i="64"/>
  <c r="Y144" i="64"/>
  <c r="Y136" i="64"/>
  <c r="Y128" i="64"/>
  <c r="Y174" i="64"/>
  <c r="Y189" i="64"/>
  <c r="Y141" i="64"/>
  <c r="Y193" i="64"/>
  <c r="Y216" i="64"/>
  <c r="Y207" i="64"/>
  <c r="Y199" i="64"/>
  <c r="Y191" i="64"/>
  <c r="Y183" i="64"/>
  <c r="Y175" i="64"/>
  <c r="Y167" i="64"/>
  <c r="Y159" i="64"/>
  <c r="Y151" i="64"/>
  <c r="Y143" i="64"/>
  <c r="Y135" i="64"/>
  <c r="Y214" i="64"/>
  <c r="Y134" i="64"/>
  <c r="Y215" i="64"/>
  <c r="Y158" i="64"/>
  <c r="Y181" i="64"/>
  <c r="Y133" i="64"/>
  <c r="Y212" i="64"/>
  <c r="Y204" i="64"/>
  <c r="Y196" i="64"/>
  <c r="Y188" i="64"/>
  <c r="Y180" i="64"/>
  <c r="Y172" i="64"/>
  <c r="Y164" i="64"/>
  <c r="Y156" i="64"/>
  <c r="Y148" i="64"/>
  <c r="Y140" i="64"/>
  <c r="Y132" i="64"/>
  <c r="Y206" i="64"/>
  <c r="Y166" i="64"/>
  <c r="Y213" i="64"/>
  <c r="Y149" i="64"/>
  <c r="Y211" i="64"/>
  <c r="Y187" i="64"/>
  <c r="Y155" i="64"/>
  <c r="Y131" i="64"/>
  <c r="Y198" i="64"/>
  <c r="Y150" i="64"/>
  <c r="Y205" i="64"/>
  <c r="Y157" i="64"/>
  <c r="Y203" i="64"/>
  <c r="Y179" i="64"/>
  <c r="Y163" i="64"/>
  <c r="Y139" i="64"/>
  <c r="Y210" i="64"/>
  <c r="Y202" i="64"/>
  <c r="Y194" i="64"/>
  <c r="Y186" i="64"/>
  <c r="Y178" i="64"/>
  <c r="Y170" i="64"/>
  <c r="Y162" i="64"/>
  <c r="Y154" i="64"/>
  <c r="Y146" i="64"/>
  <c r="Y138" i="64"/>
  <c r="Y130" i="64"/>
  <c r="Y182" i="64"/>
  <c r="Y173" i="64"/>
  <c r="Y129" i="64"/>
  <c r="X230" i="2"/>
  <c r="Y230" i="2" s="1"/>
  <c r="X269" i="2"/>
  <c r="Y269" i="2" s="1"/>
  <c r="X274" i="2"/>
  <c r="Y274" i="2" s="1"/>
  <c r="X242" i="2"/>
  <c r="Y242" i="2" s="1"/>
  <c r="X92" i="70"/>
  <c r="X91" i="70"/>
  <c r="X93" i="70"/>
  <c r="X273" i="2"/>
  <c r="Y273" i="2" s="1"/>
  <c r="X265" i="2"/>
  <c r="Y265" i="2" s="1"/>
  <c r="X317" i="2"/>
  <c r="Y317" i="2" s="1"/>
  <c r="X301" i="2"/>
  <c r="Y301" i="2" s="1"/>
  <c r="X248" i="2"/>
  <c r="Y248" i="2" s="1"/>
  <c r="X288" i="2"/>
  <c r="Y288" i="2" s="1"/>
  <c r="X257" i="2"/>
  <c r="Y257" i="2" s="1"/>
  <c r="X285" i="2"/>
  <c r="Y285" i="2" s="1"/>
  <c r="X256" i="2"/>
  <c r="Y256" i="2" s="1"/>
  <c r="P252" i="2"/>
  <c r="S45" i="70" s="1"/>
  <c r="P315" i="2"/>
  <c r="S108" i="70" s="1"/>
  <c r="X319" i="2"/>
  <c r="Y319" i="2" s="1"/>
  <c r="X315" i="2"/>
  <c r="Y315" i="2" s="1"/>
  <c r="X309" i="2"/>
  <c r="Y309" i="2" s="1"/>
  <c r="X293" i="2"/>
  <c r="Y293" i="2" s="1"/>
  <c r="X281" i="2"/>
  <c r="Y281" i="2" s="1"/>
  <c r="P280" i="2"/>
  <c r="S73" i="70" s="1"/>
  <c r="X264" i="2"/>
  <c r="Y264" i="2" s="1"/>
  <c r="P262" i="2"/>
  <c r="S55" i="70" s="1"/>
  <c r="P261" i="2"/>
  <c r="S54" i="70" s="1"/>
  <c r="P260" i="2"/>
  <c r="S53" i="70" s="1"/>
  <c r="X250" i="2"/>
  <c r="Y250" i="2" s="1"/>
  <c r="X241" i="2"/>
  <c r="Y241" i="2" s="1"/>
  <c r="P240" i="2"/>
  <c r="S33" i="70" s="1"/>
  <c r="P238" i="2"/>
  <c r="S31" i="70" s="1"/>
  <c r="P237" i="2"/>
  <c r="S30" i="70" s="1"/>
  <c r="X308" i="2"/>
  <c r="Y308" i="2" s="1"/>
  <c r="X292" i="2"/>
  <c r="Y292" i="2" s="1"/>
  <c r="X280" i="2"/>
  <c r="Y280" i="2" s="1"/>
  <c r="X258" i="2"/>
  <c r="Y258" i="2" s="1"/>
  <c r="X249" i="2"/>
  <c r="Y249" i="2" s="1"/>
  <c r="X234" i="2"/>
  <c r="Y234" i="2" s="1"/>
  <c r="P278" i="2"/>
  <c r="S71" i="70" s="1"/>
  <c r="P277" i="2"/>
  <c r="S70" i="70" s="1"/>
  <c r="P230" i="2"/>
  <c r="S23" i="70" s="1"/>
  <c r="P318" i="2"/>
  <c r="S111" i="70" s="1"/>
  <c r="P286" i="2"/>
  <c r="S79" i="70" s="1"/>
  <c r="P256" i="2"/>
  <c r="S49" i="70" s="1"/>
  <c r="X314" i="2"/>
  <c r="Y314" i="2" s="1"/>
  <c r="X305" i="2"/>
  <c r="Y305" i="2" s="1"/>
  <c r="X297" i="2"/>
  <c r="Y297" i="2" s="1"/>
  <c r="X290" i="2"/>
  <c r="Y290" i="2" s="1"/>
  <c r="X284" i="2"/>
  <c r="Y284" i="2" s="1"/>
  <c r="X277" i="2"/>
  <c r="Y277" i="2" s="1"/>
  <c r="X272" i="2"/>
  <c r="Y272" i="2" s="1"/>
  <c r="X268" i="2"/>
  <c r="Y268" i="2" s="1"/>
  <c r="X261" i="2"/>
  <c r="Y261" i="2" s="1"/>
  <c r="X253" i="2"/>
  <c r="Y253" i="2" s="1"/>
  <c r="X245" i="2"/>
  <c r="Y245" i="2" s="1"/>
  <c r="X240" i="2"/>
  <c r="Y240" i="2" s="1"/>
  <c r="X233" i="2"/>
  <c r="Y233" i="2" s="1"/>
  <c r="D105" i="70"/>
  <c r="D104" i="70"/>
  <c r="D103" i="70"/>
  <c r="D88" i="70"/>
  <c r="D84" i="70"/>
  <c r="D82" i="70"/>
  <c r="D80" i="70"/>
  <c r="D76" i="70"/>
  <c r="D59" i="70"/>
  <c r="D53" i="70"/>
  <c r="D45" i="70"/>
  <c r="D37" i="70"/>
  <c r="D29" i="70"/>
  <c r="D25" i="70"/>
  <c r="X304" i="2"/>
  <c r="Y304" i="2" s="1"/>
  <c r="X296" i="2"/>
  <c r="Y296" i="2" s="1"/>
  <c r="X282" i="2"/>
  <c r="Y282" i="2" s="1"/>
  <c r="X276" i="2"/>
  <c r="Y276" i="2" s="1"/>
  <c r="X237" i="2"/>
  <c r="Y237" i="2" s="1"/>
  <c r="D111" i="70"/>
  <c r="D106" i="70"/>
  <c r="D99" i="70"/>
  <c r="D95" i="70"/>
  <c r="D71" i="70"/>
  <c r="D63" i="70"/>
  <c r="D60" i="70"/>
  <c r="D56" i="70"/>
  <c r="D109" i="70"/>
  <c r="D100" i="70"/>
  <c r="D96" i="70"/>
  <c r="D87" i="70"/>
  <c r="D79" i="70"/>
  <c r="D68" i="70"/>
  <c r="D64" i="70"/>
  <c r="D47" i="70"/>
  <c r="D39" i="70"/>
  <c r="D31" i="70"/>
  <c r="D93" i="70"/>
  <c r="D91" i="70"/>
  <c r="D72" i="70"/>
  <c r="D55" i="70"/>
  <c r="D52" i="70"/>
  <c r="D48" i="70"/>
  <c r="D44" i="70"/>
  <c r="D40" i="70"/>
  <c r="D36" i="70"/>
  <c r="D32" i="70"/>
  <c r="D28" i="70"/>
  <c r="D24" i="70"/>
  <c r="S245" i="2"/>
  <c r="V38" i="70" s="1"/>
  <c r="S292" i="2"/>
  <c r="V85" i="70" s="1"/>
  <c r="O285" i="2"/>
  <c r="P285" i="2" s="1"/>
  <c r="S78" i="70" s="1"/>
  <c r="S304" i="2"/>
  <c r="V97" i="70" s="1"/>
  <c r="U83" i="70"/>
  <c r="U78" i="70"/>
  <c r="U72" i="70"/>
  <c r="U53" i="70"/>
  <c r="U110" i="70"/>
  <c r="U103" i="70"/>
  <c r="U99" i="70"/>
  <c r="U90" i="70"/>
  <c r="U66" i="70"/>
  <c r="U48" i="70"/>
  <c r="U32" i="70"/>
  <c r="U95" i="70"/>
  <c r="U81" i="70"/>
  <c r="U73" i="70"/>
  <c r="U59" i="70"/>
  <c r="U54" i="70"/>
  <c r="U42" i="70"/>
  <c r="U26" i="70"/>
  <c r="O292" i="2"/>
  <c r="P292" i="2" s="1"/>
  <c r="S85" i="70" s="1"/>
  <c r="S240" i="2"/>
  <c r="V33" i="70" s="1"/>
  <c r="U111" i="70"/>
  <c r="U109" i="70"/>
  <c r="U108" i="70"/>
  <c r="U77" i="70"/>
  <c r="U36" i="70"/>
  <c r="O108" i="70"/>
  <c r="O89" i="70"/>
  <c r="O71" i="70"/>
  <c r="R53" i="70"/>
  <c r="O34" i="70"/>
  <c r="O112" i="70"/>
  <c r="R79" i="70"/>
  <c r="O51" i="70"/>
  <c r="R31" i="70"/>
  <c r="O23" i="70"/>
  <c r="O264" i="2"/>
  <c r="R57" i="70" s="1"/>
  <c r="O78" i="70"/>
  <c r="O75" i="70"/>
  <c r="O73" i="70"/>
  <c r="AD252" i="2"/>
  <c r="P45" i="70" s="1"/>
  <c r="O79" i="70"/>
  <c r="O61" i="70"/>
  <c r="O57" i="70"/>
  <c r="R45" i="70"/>
  <c r="O31" i="70"/>
  <c r="O86" i="70"/>
  <c r="O77" i="70"/>
  <c r="P317" i="2"/>
  <c r="S110" i="70" s="1"/>
  <c r="R110" i="70"/>
  <c r="P296" i="2"/>
  <c r="S89" i="70" s="1"/>
  <c r="R89" i="70"/>
  <c r="AD281" i="2"/>
  <c r="P74" i="70" s="1"/>
  <c r="O270" i="2"/>
  <c r="O63" i="70"/>
  <c r="AD266" i="2"/>
  <c r="P59" i="70" s="1"/>
  <c r="O59" i="70"/>
  <c r="P254" i="2"/>
  <c r="S47" i="70" s="1"/>
  <c r="R47" i="70"/>
  <c r="AD244" i="2"/>
  <c r="P37" i="70" s="1"/>
  <c r="O37" i="70"/>
  <c r="AD233" i="2"/>
  <c r="P26" i="70" s="1"/>
  <c r="O26" i="70"/>
  <c r="R111" i="70"/>
  <c r="O111" i="70"/>
  <c r="O93" i="70"/>
  <c r="O253" i="2"/>
  <c r="O46" i="70"/>
  <c r="O87" i="70"/>
  <c r="O84" i="70"/>
  <c r="O102" i="70"/>
  <c r="O74" i="70"/>
  <c r="O60" i="70"/>
  <c r="O47" i="70"/>
  <c r="AD290" i="2"/>
  <c r="P83" i="70" s="1"/>
  <c r="O83" i="70"/>
  <c r="AD273" i="2"/>
  <c r="P66" i="70" s="1"/>
  <c r="O66" i="70"/>
  <c r="O304" i="2"/>
  <c r="O97" i="70"/>
  <c r="AD298" i="2"/>
  <c r="P91" i="70" s="1"/>
  <c r="O91" i="70"/>
  <c r="AD297" i="2"/>
  <c r="P90" i="70" s="1"/>
  <c r="O90" i="70"/>
  <c r="O297" i="2"/>
  <c r="R90" i="70" s="1"/>
  <c r="O94" i="70"/>
  <c r="O288" i="2"/>
  <c r="O81" i="70"/>
  <c r="P281" i="2"/>
  <c r="S74" i="70" s="1"/>
  <c r="R74" i="70"/>
  <c r="AD265" i="2"/>
  <c r="P58" i="70" s="1"/>
  <c r="O58" i="70"/>
  <c r="AD243" i="2"/>
  <c r="P36" i="70" s="1"/>
  <c r="O36" i="70"/>
  <c r="AD242" i="2"/>
  <c r="P35" i="70" s="1"/>
  <c r="O35" i="70"/>
  <c r="O232" i="2"/>
  <c r="O25" i="70"/>
  <c r="AD313" i="2"/>
  <c r="P106" i="70" s="1"/>
  <c r="O313" i="2"/>
  <c r="AD308" i="2"/>
  <c r="P101" i="70" s="1"/>
  <c r="O101" i="70"/>
  <c r="AD257" i="2"/>
  <c r="P50" i="70" s="1"/>
  <c r="O50" i="70"/>
  <c r="O246" i="2"/>
  <c r="O39" i="70"/>
  <c r="O245" i="2"/>
  <c r="O38" i="70"/>
  <c r="O29" i="70"/>
  <c r="AD305" i="2"/>
  <c r="P98" i="70" s="1"/>
  <c r="O305" i="2"/>
  <c r="R70" i="70"/>
  <c r="R55" i="70"/>
  <c r="R54" i="70"/>
  <c r="R49" i="70"/>
  <c r="R108" i="70"/>
  <c r="O107" i="70"/>
  <c r="R73" i="70"/>
  <c r="R71" i="70"/>
  <c r="O44" i="70"/>
  <c r="O43" i="70"/>
  <c r="R23" i="70"/>
  <c r="O82" i="70"/>
  <c r="O68" i="70"/>
  <c r="O67" i="70"/>
  <c r="O65" i="70"/>
  <c r="O45" i="70"/>
  <c r="O42" i="70"/>
  <c r="O41" i="70"/>
  <c r="O70" i="70"/>
  <c r="O69" i="70"/>
  <c r="O55" i="70"/>
  <c r="O54" i="70"/>
  <c r="O53" i="70"/>
  <c r="O52" i="70"/>
  <c r="O49" i="70"/>
  <c r="R33" i="70"/>
  <c r="R30" i="70"/>
  <c r="O85" i="70"/>
  <c r="O28" i="70"/>
  <c r="O27" i="70"/>
  <c r="O110" i="70"/>
  <c r="O109" i="70"/>
  <c r="O105" i="70"/>
  <c r="O76" i="70"/>
  <c r="O33" i="70"/>
  <c r="O30" i="70"/>
  <c r="O62" i="70"/>
  <c r="S246" i="2"/>
  <c r="V39" i="70" s="1"/>
  <c r="U39" i="70"/>
  <c r="U75" i="70"/>
  <c r="S296" i="2"/>
  <c r="V89" i="70" s="1"/>
  <c r="U89" i="70"/>
  <c r="S276" i="2"/>
  <c r="V69" i="70" s="1"/>
  <c r="U69" i="70"/>
  <c r="S252" i="2"/>
  <c r="V45" i="70" s="1"/>
  <c r="U45" i="70"/>
  <c r="S236" i="2"/>
  <c r="V29" i="70" s="1"/>
  <c r="U29" i="70"/>
  <c r="S230" i="2"/>
  <c r="V23" i="70" s="1"/>
  <c r="U23" i="70"/>
  <c r="U102" i="70"/>
  <c r="U87" i="70"/>
  <c r="U68" i="70"/>
  <c r="U58" i="70"/>
  <c r="U40" i="70"/>
  <c r="S307" i="2"/>
  <c r="V100" i="70" s="1"/>
  <c r="U100" i="70"/>
  <c r="S274" i="2"/>
  <c r="V67" i="70" s="1"/>
  <c r="U67" i="70"/>
  <c r="S262" i="2"/>
  <c r="V55" i="70" s="1"/>
  <c r="U55" i="70"/>
  <c r="U106" i="70"/>
  <c r="U101" i="70"/>
  <c r="U98" i="70"/>
  <c r="U91" i="70"/>
  <c r="U88" i="70"/>
  <c r="U86" i="70"/>
  <c r="U74" i="70"/>
  <c r="U70" i="70"/>
  <c r="U61" i="70"/>
  <c r="U56" i="70"/>
  <c r="U46" i="70"/>
  <c r="U34" i="70"/>
  <c r="U28" i="70"/>
  <c r="T92" i="70"/>
  <c r="R299" i="2"/>
  <c r="S299" i="2" s="1"/>
  <c r="V92" i="70" s="1"/>
  <c r="S272" i="2"/>
  <c r="V65" i="70" s="1"/>
  <c r="U65" i="70"/>
  <c r="S270" i="2"/>
  <c r="V63" i="70" s="1"/>
  <c r="U63" i="70"/>
  <c r="S258" i="2"/>
  <c r="V51" i="70" s="1"/>
  <c r="U51" i="70"/>
  <c r="S248" i="2"/>
  <c r="V41" i="70" s="1"/>
  <c r="U41" i="70"/>
  <c r="S242" i="2"/>
  <c r="V35" i="70" s="1"/>
  <c r="U35" i="70"/>
  <c r="S232" i="2"/>
  <c r="V25" i="70" s="1"/>
  <c r="U25" i="70"/>
  <c r="U24" i="70"/>
  <c r="S264" i="2"/>
  <c r="V57" i="70" s="1"/>
  <c r="U57" i="70"/>
  <c r="U93" i="70"/>
  <c r="U30" i="70"/>
  <c r="S291" i="2"/>
  <c r="V84" i="70" s="1"/>
  <c r="U84" i="70"/>
  <c r="S287" i="2"/>
  <c r="V80" i="70" s="1"/>
  <c r="U80" i="70"/>
  <c r="S267" i="2"/>
  <c r="V60" i="70" s="1"/>
  <c r="U60" i="70"/>
  <c r="S256" i="2"/>
  <c r="V49" i="70" s="1"/>
  <c r="U49" i="70"/>
  <c r="S254" i="2"/>
  <c r="V47" i="70" s="1"/>
  <c r="U47" i="70"/>
  <c r="S250" i="2"/>
  <c r="V43" i="70" s="1"/>
  <c r="U43" i="70"/>
  <c r="S234" i="2"/>
  <c r="V27" i="70" s="1"/>
  <c r="U27" i="70"/>
  <c r="S311" i="2"/>
  <c r="V104" i="70" s="1"/>
  <c r="U104" i="70"/>
  <c r="U112" i="70"/>
  <c r="U107" i="70"/>
  <c r="U94" i="70"/>
  <c r="U82" i="70"/>
  <c r="U79" i="70"/>
  <c r="U64" i="70"/>
  <c r="U50" i="70"/>
  <c r="U44" i="70"/>
  <c r="U105" i="70"/>
  <c r="U96" i="70"/>
  <c r="U76" i="70"/>
  <c r="U71" i="70"/>
  <c r="U52" i="70"/>
  <c r="U37" i="70"/>
  <c r="U31" i="70"/>
  <c r="U62" i="70"/>
  <c r="O92" i="70"/>
  <c r="AD304" i="2"/>
  <c r="P97" i="70" s="1"/>
  <c r="AD277" i="2"/>
  <c r="P70" i="70" s="1"/>
  <c r="AD261" i="2"/>
  <c r="P54" i="70" s="1"/>
  <c r="O272" i="2"/>
  <c r="O248" i="2"/>
  <c r="O273" i="2"/>
  <c r="O265" i="2"/>
  <c r="O300" i="2"/>
  <c r="AD293" i="2"/>
  <c r="P86" i="70" s="1"/>
  <c r="O293" i="2"/>
  <c r="O289" i="2"/>
  <c r="O269" i="2"/>
  <c r="AD317" i="2"/>
  <c r="P110" i="70" s="1"/>
  <c r="O316" i="2"/>
  <c r="AD280" i="2"/>
  <c r="P73" i="70" s="1"/>
  <c r="AD240" i="2"/>
  <c r="P33" i="70" s="1"/>
  <c r="AD232" i="2"/>
  <c r="P25" i="70" s="1"/>
  <c r="AD268" i="2"/>
  <c r="P61" i="70" s="1"/>
  <c r="O268" i="2"/>
  <c r="O319" i="2"/>
  <c r="AD309" i="2"/>
  <c r="P102" i="70" s="1"/>
  <c r="O309" i="2"/>
  <c r="R102" i="70" s="1"/>
  <c r="AD301" i="2"/>
  <c r="P94" i="70" s="1"/>
  <c r="O249" i="2"/>
  <c r="AD245" i="2"/>
  <c r="P38" i="70" s="1"/>
  <c r="O241" i="2"/>
  <c r="O233" i="2"/>
  <c r="O301" i="2"/>
  <c r="AD296" i="2"/>
  <c r="P89" i="70" s="1"/>
  <c r="AD260" i="2"/>
  <c r="P53" i="70" s="1"/>
  <c r="AD237" i="2"/>
  <c r="P30" i="70" s="1"/>
  <c r="O308" i="2"/>
  <c r="AD284" i="2"/>
  <c r="P77" i="70" s="1"/>
  <c r="O284" i="2"/>
  <c r="AD276" i="2"/>
  <c r="P69" i="70" s="1"/>
  <c r="O276" i="2"/>
  <c r="O257" i="2"/>
  <c r="AD318" i="2"/>
  <c r="P111" i="70" s="1"/>
  <c r="O312" i="2"/>
  <c r="O244" i="2"/>
  <c r="O236" i="2"/>
  <c r="AD236" i="2"/>
  <c r="P29" i="70" s="1"/>
  <c r="AD256" i="2"/>
  <c r="P49" i="70" s="1"/>
  <c r="O255" i="2"/>
  <c r="AD255" i="2"/>
  <c r="P48" i="70" s="1"/>
  <c r="O271" i="2"/>
  <c r="AD271" i="2"/>
  <c r="P64" i="70" s="1"/>
  <c r="O263" i="2"/>
  <c r="AD263" i="2"/>
  <c r="P56" i="70" s="1"/>
  <c r="O295" i="2"/>
  <c r="AD295" i="2"/>
  <c r="P88" i="70" s="1"/>
  <c r="AD315" i="2"/>
  <c r="P108" i="70" s="1"/>
  <c r="O311" i="2"/>
  <c r="AD311" i="2"/>
  <c r="P104" i="70" s="1"/>
  <c r="AD307" i="2"/>
  <c r="P100" i="70" s="1"/>
  <c r="O307" i="2"/>
  <c r="O302" i="2"/>
  <c r="AD302" i="2"/>
  <c r="P95" i="70" s="1"/>
  <c r="O287" i="2"/>
  <c r="AD287" i="2"/>
  <c r="P80" i="70" s="1"/>
  <c r="O314" i="2"/>
  <c r="O294" i="2"/>
  <c r="AD294" i="2"/>
  <c r="P87" i="70" s="1"/>
  <c r="AD306" i="2"/>
  <c r="P99" i="70" s="1"/>
  <c r="O306" i="2"/>
  <c r="O279" i="2"/>
  <c r="AD279" i="2"/>
  <c r="P72" i="70" s="1"/>
  <c r="O247" i="2"/>
  <c r="AD247" i="2"/>
  <c r="P40" i="70" s="1"/>
  <c r="O231" i="2"/>
  <c r="AD231" i="2"/>
  <c r="P24" i="70" s="1"/>
  <c r="O310" i="2"/>
  <c r="AD310" i="2"/>
  <c r="P103" i="70" s="1"/>
  <c r="O303" i="2"/>
  <c r="AD303" i="2"/>
  <c r="P96" i="70" s="1"/>
  <c r="O239" i="2"/>
  <c r="AD239" i="2"/>
  <c r="P32" i="70" s="1"/>
  <c r="O299" i="2"/>
  <c r="O291" i="2"/>
  <c r="O283" i="2"/>
  <c r="O275" i="2"/>
  <c r="O267" i="2"/>
  <c r="O259" i="2"/>
  <c r="O251" i="2"/>
  <c r="O243" i="2"/>
  <c r="O235" i="2"/>
  <c r="O298" i="2"/>
  <c r="O290" i="2"/>
  <c r="AD286" i="2"/>
  <c r="P79" i="70" s="1"/>
  <c r="O282" i="2"/>
  <c r="AD278" i="2"/>
  <c r="P71" i="70" s="1"/>
  <c r="O274" i="2"/>
  <c r="AD270" i="2"/>
  <c r="P63" i="70" s="1"/>
  <c r="O266" i="2"/>
  <c r="AD262" i="2"/>
  <c r="P55" i="70" s="1"/>
  <c r="O258" i="2"/>
  <c r="AD254" i="2"/>
  <c r="P47" i="70" s="1"/>
  <c r="O250" i="2"/>
  <c r="AD246" i="2"/>
  <c r="P39" i="70" s="1"/>
  <c r="O242" i="2"/>
  <c r="AD238" i="2"/>
  <c r="P31" i="70" s="1"/>
  <c r="O234" i="2"/>
  <c r="AD230" i="2"/>
  <c r="P23" i="70" s="1"/>
  <c r="BU7" i="70"/>
  <c r="AX7" i="70"/>
  <c r="AV7" i="70"/>
  <c r="AU7" i="70"/>
  <c r="AT7" i="70"/>
  <c r="AS7" i="70"/>
  <c r="AR7" i="70"/>
  <c r="AN7" i="70"/>
  <c r="AM7" i="70"/>
  <c r="AL7" i="70"/>
  <c r="AK7" i="70"/>
  <c r="AJ7" i="70"/>
  <c r="AH7" i="70"/>
  <c r="AF7" i="70"/>
  <c r="AE7" i="70"/>
  <c r="U220" i="2"/>
  <c r="R229" i="2"/>
  <c r="R228" i="2"/>
  <c r="R227" i="2"/>
  <c r="R226" i="2"/>
  <c r="R225" i="2"/>
  <c r="R224" i="2"/>
  <c r="R223" i="2"/>
  <c r="R222" i="2"/>
  <c r="Z300" i="2"/>
  <c r="Z291" i="2"/>
  <c r="Z235" i="2"/>
  <c r="Z287" i="2"/>
  <c r="Z289" i="2"/>
  <c r="Z299" i="2"/>
  <c r="X87" i="70" l="1"/>
  <c r="AC277" i="2"/>
  <c r="AC237" i="2"/>
  <c r="AC268" i="2"/>
  <c r="Z61" i="70" s="1"/>
  <c r="AC258" i="2"/>
  <c r="AC276" i="2"/>
  <c r="Z69" i="70" s="1"/>
  <c r="AC272" i="2"/>
  <c r="Z65" i="70" s="1"/>
  <c r="AC280" i="2"/>
  <c r="Z73" i="70" s="1"/>
  <c r="AC270" i="2"/>
  <c r="Z63" i="70" s="1"/>
  <c r="AC278" i="2"/>
  <c r="Z71" i="70" s="1"/>
  <c r="AC286" i="2"/>
  <c r="Z79" i="70" s="1"/>
  <c r="AC294" i="2"/>
  <c r="Z87" i="70" s="1"/>
  <c r="AC298" i="2"/>
  <c r="Z91" i="70" s="1"/>
  <c r="AC296" i="2"/>
  <c r="Z89" i="70" s="1"/>
  <c r="AC238" i="2"/>
  <c r="Z31" i="70" s="1"/>
  <c r="AC246" i="2"/>
  <c r="Z39" i="70" s="1"/>
  <c r="AC254" i="2"/>
  <c r="Z47" i="70" s="1"/>
  <c r="AC262" i="2"/>
  <c r="Z55" i="70" s="1"/>
  <c r="AC266" i="2"/>
  <c r="Z59" i="70" s="1"/>
  <c r="AC318" i="2"/>
  <c r="Z111" i="70" s="1"/>
  <c r="AC302" i="2"/>
  <c r="Z95" i="70" s="1"/>
  <c r="X99" i="70"/>
  <c r="AC310" i="2"/>
  <c r="Z103" i="70" s="1"/>
  <c r="AC271" i="2"/>
  <c r="Z64" i="70" s="1"/>
  <c r="AC275" i="2"/>
  <c r="Z68" i="70" s="1"/>
  <c r="AC279" i="2"/>
  <c r="Z72" i="70" s="1"/>
  <c r="AC283" i="2"/>
  <c r="Z76" i="70" s="1"/>
  <c r="X88" i="70"/>
  <c r="AC304" i="2"/>
  <c r="AC290" i="2"/>
  <c r="Z83" i="70" s="1"/>
  <c r="AC319" i="2"/>
  <c r="Z112" i="70" s="1"/>
  <c r="AC245" i="2"/>
  <c r="Z38" i="70" s="1"/>
  <c r="AC297" i="2"/>
  <c r="AC273" i="2"/>
  <c r="Z66" i="70" s="1"/>
  <c r="AC231" i="2"/>
  <c r="Z24" i="70" s="1"/>
  <c r="X32" i="70"/>
  <c r="AC243" i="2"/>
  <c r="Z36" i="70" s="1"/>
  <c r="AC247" i="2"/>
  <c r="Z40" i="70" s="1"/>
  <c r="AC251" i="2"/>
  <c r="Z44" i="70" s="1"/>
  <c r="AC255" i="2"/>
  <c r="Z48" i="70" s="1"/>
  <c r="AC259" i="2"/>
  <c r="Z52" i="70" s="1"/>
  <c r="AC263" i="2"/>
  <c r="Z56" i="70" s="1"/>
  <c r="X60" i="70"/>
  <c r="AC312" i="2"/>
  <c r="Z105" i="70" s="1"/>
  <c r="AC316" i="2"/>
  <c r="Z109" i="70" s="1"/>
  <c r="AC303" i="2"/>
  <c r="Z96" i="70" s="1"/>
  <c r="AC307" i="2"/>
  <c r="Z100" i="70" s="1"/>
  <c r="AC311" i="2"/>
  <c r="Z104" i="70" s="1"/>
  <c r="AC282" i="2"/>
  <c r="AC253" i="2"/>
  <c r="Z46" i="70" s="1"/>
  <c r="AC305" i="2"/>
  <c r="AC281" i="2"/>
  <c r="AC314" i="2"/>
  <c r="Z107" i="70" s="1"/>
  <c r="AC249" i="2"/>
  <c r="Z42" i="70" s="1"/>
  <c r="AC293" i="2"/>
  <c r="Z86" i="70" s="1"/>
  <c r="AC257" i="2"/>
  <c r="Z50" i="70" s="1"/>
  <c r="AC232" i="2"/>
  <c r="Z25" i="70" s="1"/>
  <c r="X29" i="70"/>
  <c r="X37" i="70"/>
  <c r="AC252" i="2"/>
  <c r="Z45" i="70" s="1"/>
  <c r="AC260" i="2"/>
  <c r="Z53" i="70" s="1"/>
  <c r="X106" i="70"/>
  <c r="X82" i="70"/>
  <c r="X71" i="70"/>
  <c r="AD379" i="70"/>
  <c r="C75" i="70"/>
  <c r="B75" i="70" s="1"/>
  <c r="BJ83" i="70"/>
  <c r="X63" i="70"/>
  <c r="C26" i="70"/>
  <c r="B26" i="70" s="1"/>
  <c r="C107" i="70"/>
  <c r="A107" i="70" s="1"/>
  <c r="X79" i="70"/>
  <c r="C38" i="70"/>
  <c r="A38" i="70" s="1"/>
  <c r="X100" i="70"/>
  <c r="C58" i="70"/>
  <c r="B58" i="70" s="1"/>
  <c r="AC289" i="2"/>
  <c r="Z82" i="70" s="1"/>
  <c r="C94" i="70"/>
  <c r="A94" i="70" s="1"/>
  <c r="C34" i="70"/>
  <c r="B34" i="70" s="1"/>
  <c r="C98" i="70"/>
  <c r="A98" i="70" s="1"/>
  <c r="C54" i="70"/>
  <c r="B54" i="70" s="1"/>
  <c r="C50" i="70"/>
  <c r="B50" i="70" s="1"/>
  <c r="X96" i="70"/>
  <c r="X53" i="70"/>
  <c r="G25" i="70"/>
  <c r="I25" i="70" s="1"/>
  <c r="G29" i="70"/>
  <c r="I29" i="70" s="1"/>
  <c r="G33" i="70"/>
  <c r="I33" i="70" s="1"/>
  <c r="G37" i="70"/>
  <c r="I37" i="70" s="1"/>
  <c r="G41" i="70"/>
  <c r="I41" i="70" s="1"/>
  <c r="G45" i="70"/>
  <c r="I45" i="70" s="1"/>
  <c r="G49" i="70"/>
  <c r="I49" i="70" s="1"/>
  <c r="G53" i="70"/>
  <c r="I53" i="70" s="1"/>
  <c r="G57" i="70"/>
  <c r="I57" i="70" s="1"/>
  <c r="G61" i="70"/>
  <c r="I61" i="70" s="1"/>
  <c r="G106" i="70"/>
  <c r="I106" i="70" s="1"/>
  <c r="G110" i="70"/>
  <c r="I110" i="70" s="1"/>
  <c r="G97" i="70"/>
  <c r="I97" i="70" s="1"/>
  <c r="G101" i="70"/>
  <c r="I101" i="70" s="1"/>
  <c r="G112" i="70"/>
  <c r="I112" i="70" s="1"/>
  <c r="G66" i="70"/>
  <c r="I66" i="70" s="1"/>
  <c r="G70" i="70"/>
  <c r="I70" i="70" s="1"/>
  <c r="G74" i="70"/>
  <c r="I74" i="70" s="1"/>
  <c r="G78" i="70"/>
  <c r="I78" i="70" s="1"/>
  <c r="G82" i="70"/>
  <c r="I82" i="70" s="1"/>
  <c r="G86" i="70"/>
  <c r="I86" i="70" s="1"/>
  <c r="G90" i="70"/>
  <c r="I90" i="70" s="1"/>
  <c r="G26" i="70"/>
  <c r="I26" i="70" s="1"/>
  <c r="G34" i="70"/>
  <c r="I34" i="70" s="1"/>
  <c r="G50" i="70"/>
  <c r="I50" i="70" s="1"/>
  <c r="G62" i="70"/>
  <c r="I62" i="70" s="1"/>
  <c r="G98" i="70"/>
  <c r="I98" i="70" s="1"/>
  <c r="G67" i="70"/>
  <c r="I67" i="70" s="1"/>
  <c r="G83" i="70"/>
  <c r="I83" i="70" s="1"/>
  <c r="C102" i="70"/>
  <c r="A102" i="70" s="1"/>
  <c r="G23" i="70"/>
  <c r="I23" i="70" s="1"/>
  <c r="G27" i="70"/>
  <c r="I27" i="70" s="1"/>
  <c r="G31" i="70"/>
  <c r="I31" i="70" s="1"/>
  <c r="G35" i="70"/>
  <c r="I35" i="70" s="1"/>
  <c r="G39" i="70"/>
  <c r="I39" i="70" s="1"/>
  <c r="G43" i="70"/>
  <c r="I43" i="70" s="1"/>
  <c r="G47" i="70"/>
  <c r="I47" i="70" s="1"/>
  <c r="G51" i="70"/>
  <c r="I51" i="70" s="1"/>
  <c r="G55" i="70"/>
  <c r="I55" i="70" s="1"/>
  <c r="G59" i="70"/>
  <c r="I59" i="70" s="1"/>
  <c r="G111" i="70"/>
  <c r="I111" i="70" s="1"/>
  <c r="G108" i="70"/>
  <c r="I108" i="70" s="1"/>
  <c r="G95" i="70"/>
  <c r="I95" i="70" s="1"/>
  <c r="G99" i="70"/>
  <c r="I99" i="70" s="1"/>
  <c r="G103" i="70"/>
  <c r="I103" i="70" s="1"/>
  <c r="G64" i="70"/>
  <c r="I64" i="70" s="1"/>
  <c r="G68" i="70"/>
  <c r="I68" i="70" s="1"/>
  <c r="G72" i="70"/>
  <c r="I72" i="70" s="1"/>
  <c r="G76" i="70"/>
  <c r="I76" i="70" s="1"/>
  <c r="G80" i="70"/>
  <c r="I80" i="70" s="1"/>
  <c r="G84" i="70"/>
  <c r="I84" i="70" s="1"/>
  <c r="G88" i="70"/>
  <c r="I88" i="70" s="1"/>
  <c r="G38" i="70"/>
  <c r="I38" i="70" s="1"/>
  <c r="G46" i="70"/>
  <c r="I46" i="70" s="1"/>
  <c r="G107" i="70"/>
  <c r="I107" i="70" s="1"/>
  <c r="G102" i="70"/>
  <c r="I102" i="70" s="1"/>
  <c r="G71" i="70"/>
  <c r="I71" i="70" s="1"/>
  <c r="G87" i="70"/>
  <c r="I87" i="70" s="1"/>
  <c r="C42" i="70"/>
  <c r="A42" i="70" s="1"/>
  <c r="G30" i="70"/>
  <c r="I30" i="70" s="1"/>
  <c r="G42" i="70"/>
  <c r="I42" i="70" s="1"/>
  <c r="G54" i="70"/>
  <c r="I54" i="70" s="1"/>
  <c r="G58" i="70"/>
  <c r="I58" i="70" s="1"/>
  <c r="G94" i="70"/>
  <c r="I94" i="70" s="1"/>
  <c r="G63" i="70"/>
  <c r="I63" i="70" s="1"/>
  <c r="G75" i="70"/>
  <c r="I75" i="70" s="1"/>
  <c r="G79" i="70"/>
  <c r="I79" i="70" s="1"/>
  <c r="G91" i="70"/>
  <c r="I91" i="70" s="1"/>
  <c r="G24" i="70"/>
  <c r="I24" i="70" s="1"/>
  <c r="G28" i="70"/>
  <c r="I28" i="70" s="1"/>
  <c r="G32" i="70"/>
  <c r="I32" i="70" s="1"/>
  <c r="G36" i="70"/>
  <c r="I36" i="70" s="1"/>
  <c r="G40" i="70"/>
  <c r="I40" i="70" s="1"/>
  <c r="G44" i="70"/>
  <c r="I44" i="70" s="1"/>
  <c r="G48" i="70"/>
  <c r="I48" i="70" s="1"/>
  <c r="G52" i="70"/>
  <c r="I52" i="70" s="1"/>
  <c r="G56" i="70"/>
  <c r="I56" i="70" s="1"/>
  <c r="G60" i="70"/>
  <c r="I60" i="70" s="1"/>
  <c r="G105" i="70"/>
  <c r="I105" i="70" s="1"/>
  <c r="G109" i="70"/>
  <c r="I109" i="70" s="1"/>
  <c r="G96" i="70"/>
  <c r="I96" i="70" s="1"/>
  <c r="G100" i="70"/>
  <c r="I100" i="70" s="1"/>
  <c r="G104" i="70"/>
  <c r="I104" i="70" s="1"/>
  <c r="G65" i="70"/>
  <c r="I65" i="70" s="1"/>
  <c r="G69" i="70"/>
  <c r="I69" i="70" s="1"/>
  <c r="G73" i="70"/>
  <c r="I73" i="70" s="1"/>
  <c r="G77" i="70"/>
  <c r="I77" i="70" s="1"/>
  <c r="G81" i="70"/>
  <c r="I81" i="70" s="1"/>
  <c r="G85" i="70"/>
  <c r="I85" i="70" s="1"/>
  <c r="G89" i="70"/>
  <c r="I89" i="70" s="1"/>
  <c r="C30" i="70"/>
  <c r="A30" i="70" s="1"/>
  <c r="C46" i="70"/>
  <c r="B46" i="70" s="1"/>
  <c r="C62" i="70"/>
  <c r="B62" i="70" s="1"/>
  <c r="C67" i="70"/>
  <c r="A67" i="70" s="1"/>
  <c r="X109" i="70"/>
  <c r="B69" i="70"/>
  <c r="A69" i="70"/>
  <c r="B89" i="70"/>
  <c r="A89" i="70"/>
  <c r="B92" i="70"/>
  <c r="A92" i="70"/>
  <c r="B38" i="70"/>
  <c r="B83" i="70"/>
  <c r="A83" i="70"/>
  <c r="B33" i="70"/>
  <c r="A33" i="70"/>
  <c r="B61" i="70"/>
  <c r="A61" i="70"/>
  <c r="B97" i="70"/>
  <c r="A97" i="70"/>
  <c r="B74" i="70"/>
  <c r="A74" i="70"/>
  <c r="B86" i="70"/>
  <c r="A86" i="70"/>
  <c r="B90" i="70"/>
  <c r="A90" i="70"/>
  <c r="AC313" i="2"/>
  <c r="Z106" i="70" s="1"/>
  <c r="AC287" i="2"/>
  <c r="Z80" i="70" s="1"/>
  <c r="X45" i="70"/>
  <c r="X76" i="70"/>
  <c r="X47" i="70"/>
  <c r="X48" i="70"/>
  <c r="AC306" i="2"/>
  <c r="Z99" i="70" s="1"/>
  <c r="X44" i="70"/>
  <c r="X52" i="70"/>
  <c r="X68" i="70"/>
  <c r="X80" i="70"/>
  <c r="AC295" i="2"/>
  <c r="Z88" i="70" s="1"/>
  <c r="X39" i="70"/>
  <c r="X40" i="70"/>
  <c r="X84" i="70"/>
  <c r="AC236" i="2"/>
  <c r="Z29" i="70" s="1"/>
  <c r="X64" i="70"/>
  <c r="X55" i="70"/>
  <c r="X103" i="70"/>
  <c r="X95" i="70"/>
  <c r="X56" i="70"/>
  <c r="X72" i="70"/>
  <c r="X59" i="70"/>
  <c r="X104" i="70"/>
  <c r="X111" i="70"/>
  <c r="Y111" i="70" s="1"/>
  <c r="X105" i="70"/>
  <c r="X31" i="70"/>
  <c r="BJ86" i="70"/>
  <c r="C73" i="70"/>
  <c r="AC244" i="2"/>
  <c r="Z37" i="70" s="1"/>
  <c r="AC267" i="2"/>
  <c r="Z60" i="70" s="1"/>
  <c r="AC235" i="2"/>
  <c r="Z28" i="70" s="1"/>
  <c r="X24" i="70"/>
  <c r="X36" i="70"/>
  <c r="X25" i="70"/>
  <c r="X28" i="70"/>
  <c r="AC239" i="2"/>
  <c r="Z32" i="70" s="1"/>
  <c r="BJ74" i="70"/>
  <c r="BJ90" i="70"/>
  <c r="C70" i="70"/>
  <c r="C66" i="70"/>
  <c r="C78" i="70"/>
  <c r="C112" i="70"/>
  <c r="BJ89" i="70"/>
  <c r="C65" i="70"/>
  <c r="C81" i="70"/>
  <c r="C77" i="70"/>
  <c r="C49" i="70"/>
  <c r="C110" i="70"/>
  <c r="BJ97" i="70"/>
  <c r="C57" i="70"/>
  <c r="BJ33" i="70"/>
  <c r="C41" i="70"/>
  <c r="BJ61" i="70"/>
  <c r="BJ69" i="70"/>
  <c r="C27" i="70"/>
  <c r="C85" i="70"/>
  <c r="C51" i="70"/>
  <c r="C43" i="70"/>
  <c r="C35" i="70"/>
  <c r="C101" i="70"/>
  <c r="C23" i="70"/>
  <c r="C108" i="70"/>
  <c r="AF230" i="2"/>
  <c r="AF234" i="2"/>
  <c r="AF238" i="2"/>
  <c r="AF242" i="2"/>
  <c r="AF246" i="2"/>
  <c r="AF250" i="2"/>
  <c r="AF254" i="2"/>
  <c r="AF258" i="2"/>
  <c r="AF262" i="2"/>
  <c r="AF266" i="2"/>
  <c r="AF318" i="2"/>
  <c r="AF315" i="2"/>
  <c r="AF302" i="2"/>
  <c r="AF306" i="2"/>
  <c r="AF310" i="2"/>
  <c r="AF271" i="2"/>
  <c r="AF275" i="2"/>
  <c r="AF279" i="2"/>
  <c r="AF283" i="2"/>
  <c r="AF287" i="2"/>
  <c r="AF291" i="2"/>
  <c r="AF295" i="2"/>
  <c r="AF231" i="2"/>
  <c r="AF235" i="2"/>
  <c r="AF239" i="2"/>
  <c r="AF243" i="2"/>
  <c r="AF247" i="2"/>
  <c r="AF251" i="2"/>
  <c r="AF255" i="2"/>
  <c r="AF259" i="2"/>
  <c r="AF263" i="2"/>
  <c r="AF267" i="2"/>
  <c r="AF312" i="2"/>
  <c r="AF316" i="2"/>
  <c r="AF303" i="2"/>
  <c r="AF307" i="2"/>
  <c r="AF311" i="2"/>
  <c r="AF272" i="2"/>
  <c r="AF276" i="2"/>
  <c r="AF280" i="2"/>
  <c r="AF284" i="2"/>
  <c r="AF288" i="2"/>
  <c r="AF292" i="2"/>
  <c r="AF296" i="2"/>
  <c r="AF232" i="2"/>
  <c r="AF236" i="2"/>
  <c r="AF240" i="2"/>
  <c r="AF244" i="2"/>
  <c r="AF248" i="2"/>
  <c r="AF252" i="2"/>
  <c r="AF256" i="2"/>
  <c r="AF260" i="2"/>
  <c r="AF264" i="2"/>
  <c r="AF268" i="2"/>
  <c r="AF313" i="2"/>
  <c r="AF317" i="2"/>
  <c r="AF304" i="2"/>
  <c r="AF308" i="2"/>
  <c r="AF319" i="2"/>
  <c r="AF273" i="2"/>
  <c r="AF277" i="2"/>
  <c r="AF281" i="2"/>
  <c r="AF285" i="2"/>
  <c r="AF289" i="2"/>
  <c r="AF293" i="2"/>
  <c r="AF297" i="2"/>
  <c r="AF233" i="2"/>
  <c r="AF237" i="2"/>
  <c r="AF241" i="2"/>
  <c r="AF245" i="2"/>
  <c r="AF249" i="2"/>
  <c r="AF253" i="2"/>
  <c r="AF257" i="2"/>
  <c r="AF261" i="2"/>
  <c r="AF265" i="2"/>
  <c r="AF269" i="2"/>
  <c r="AF314" i="2"/>
  <c r="AF301" i="2"/>
  <c r="AF305" i="2"/>
  <c r="AF309" i="2"/>
  <c r="AF270" i="2"/>
  <c r="AF274" i="2"/>
  <c r="AF278" i="2"/>
  <c r="AF282" i="2"/>
  <c r="AF286" i="2"/>
  <c r="AF290" i="2"/>
  <c r="AF294" i="2"/>
  <c r="AF298" i="2"/>
  <c r="X101" i="70"/>
  <c r="AC308" i="2"/>
  <c r="Z101" i="70" s="1"/>
  <c r="AC264" i="2"/>
  <c r="Z57" i="70" s="1"/>
  <c r="X58" i="70"/>
  <c r="AC265" i="2"/>
  <c r="Z58" i="70" s="1"/>
  <c r="AC242" i="2"/>
  <c r="Z35" i="70" s="1"/>
  <c r="X49" i="70"/>
  <c r="AC256" i="2"/>
  <c r="Z49" i="70" s="1"/>
  <c r="X67" i="70"/>
  <c r="AC274" i="2"/>
  <c r="Z67" i="70" s="1"/>
  <c r="X33" i="70"/>
  <c r="AC240" i="2"/>
  <c r="Z33" i="70" s="1"/>
  <c r="X54" i="70"/>
  <c r="AC261" i="2"/>
  <c r="Z54" i="70" s="1"/>
  <c r="AC234" i="2"/>
  <c r="Z27" i="70" s="1"/>
  <c r="AC285" i="2"/>
  <c r="Z78" i="70" s="1"/>
  <c r="X62" i="70"/>
  <c r="AC269" i="2"/>
  <c r="Z62" i="70" s="1"/>
  <c r="X34" i="70"/>
  <c r="AC241" i="2"/>
  <c r="Z34" i="70" s="1"/>
  <c r="X23" i="70"/>
  <c r="AC230" i="2"/>
  <c r="Z23" i="70" s="1"/>
  <c r="AC250" i="2"/>
  <c r="Z43" i="70" s="1"/>
  <c r="AC309" i="2"/>
  <c r="Z102" i="70" s="1"/>
  <c r="X81" i="70"/>
  <c r="AC288" i="2"/>
  <c r="Z81" i="70" s="1"/>
  <c r="AC315" i="2"/>
  <c r="Z108" i="70" s="1"/>
  <c r="X41" i="70"/>
  <c r="AC248" i="2"/>
  <c r="Z41" i="70" s="1"/>
  <c r="AC317" i="2"/>
  <c r="Z110" i="70" s="1"/>
  <c r="X26" i="70"/>
  <c r="AC233" i="2"/>
  <c r="Z26" i="70" s="1"/>
  <c r="AC284" i="2"/>
  <c r="Z77" i="70" s="1"/>
  <c r="AC292" i="2"/>
  <c r="Z85" i="70" s="1"/>
  <c r="AC301" i="2"/>
  <c r="Z94" i="70" s="1"/>
  <c r="BJ93" i="70"/>
  <c r="C93" i="70"/>
  <c r="BJ40" i="70"/>
  <c r="C40" i="70"/>
  <c r="BJ96" i="70"/>
  <c r="C96" i="70"/>
  <c r="BJ99" i="70"/>
  <c r="C99" i="70"/>
  <c r="BJ25" i="70"/>
  <c r="C25" i="70"/>
  <c r="BJ82" i="70"/>
  <c r="C82" i="70"/>
  <c r="BJ36" i="70"/>
  <c r="C36" i="70"/>
  <c r="BJ44" i="70"/>
  <c r="C44" i="70"/>
  <c r="BJ31" i="70"/>
  <c r="C31" i="70"/>
  <c r="BJ100" i="70"/>
  <c r="C100" i="70"/>
  <c r="BJ106" i="70"/>
  <c r="C106" i="70"/>
  <c r="BJ29" i="70"/>
  <c r="C29" i="70"/>
  <c r="BJ84" i="70"/>
  <c r="C84" i="70"/>
  <c r="BJ48" i="70"/>
  <c r="C48" i="70"/>
  <c r="BJ39" i="70"/>
  <c r="C39" i="70"/>
  <c r="BJ109" i="70"/>
  <c r="C109" i="70"/>
  <c r="BJ111" i="70"/>
  <c r="C111" i="70"/>
  <c r="BJ37" i="70"/>
  <c r="C37" i="70"/>
  <c r="BJ88" i="70"/>
  <c r="C88" i="70"/>
  <c r="BJ52" i="70"/>
  <c r="C52" i="70"/>
  <c r="BJ47" i="70"/>
  <c r="C47" i="70"/>
  <c r="BJ56" i="70"/>
  <c r="C56" i="70"/>
  <c r="BJ45" i="70"/>
  <c r="C45" i="70"/>
  <c r="BJ103" i="70"/>
  <c r="C103" i="70"/>
  <c r="BJ87" i="70"/>
  <c r="C87" i="70"/>
  <c r="BJ24" i="70"/>
  <c r="C24" i="70"/>
  <c r="BJ55" i="70"/>
  <c r="C55" i="70"/>
  <c r="BJ64" i="70"/>
  <c r="C64" i="70"/>
  <c r="BJ60" i="70"/>
  <c r="C60" i="70"/>
  <c r="BJ53" i="70"/>
  <c r="C53" i="70"/>
  <c r="BJ104" i="70"/>
  <c r="C104" i="70"/>
  <c r="BJ80" i="70"/>
  <c r="C80" i="70"/>
  <c r="BJ28" i="70"/>
  <c r="C28" i="70"/>
  <c r="BJ72" i="70"/>
  <c r="C72" i="70"/>
  <c r="BJ68" i="70"/>
  <c r="C68" i="70"/>
  <c r="BJ63" i="70"/>
  <c r="C63" i="70"/>
  <c r="BJ59" i="70"/>
  <c r="C59" i="70"/>
  <c r="BJ105" i="70"/>
  <c r="C105" i="70"/>
  <c r="BJ95" i="70"/>
  <c r="C95" i="70"/>
  <c r="BJ32" i="70"/>
  <c r="C32" i="70"/>
  <c r="BJ91" i="70"/>
  <c r="C91" i="70"/>
  <c r="BJ79" i="70"/>
  <c r="C79" i="70"/>
  <c r="BJ71" i="70"/>
  <c r="C71" i="70"/>
  <c r="BJ76" i="70"/>
  <c r="C76" i="70"/>
  <c r="Z118" i="64"/>
  <c r="BB13" i="70" s="1"/>
  <c r="V9" i="74"/>
  <c r="Y9" i="74" s="1"/>
  <c r="X35" i="70"/>
  <c r="X97" i="70"/>
  <c r="X69" i="70"/>
  <c r="X61" i="70"/>
  <c r="X83" i="70"/>
  <c r="X42" i="70"/>
  <c r="X43" i="70"/>
  <c r="X57" i="70"/>
  <c r="X102" i="70"/>
  <c r="Y102" i="70" s="1"/>
  <c r="X78" i="70"/>
  <c r="X66" i="70"/>
  <c r="X77" i="70"/>
  <c r="X107" i="70"/>
  <c r="X85" i="70"/>
  <c r="X86" i="70"/>
  <c r="X75" i="70"/>
  <c r="X38" i="70"/>
  <c r="X65" i="70"/>
  <c r="X90" i="70"/>
  <c r="Y90" i="70" s="1"/>
  <c r="X51" i="70"/>
  <c r="X108" i="70"/>
  <c r="Y108" i="70" s="1"/>
  <c r="X94" i="70"/>
  <c r="X30" i="70"/>
  <c r="X27" i="70"/>
  <c r="Z97" i="70"/>
  <c r="X89" i="70"/>
  <c r="Y89" i="70" s="1"/>
  <c r="X46" i="70"/>
  <c r="Z70" i="70"/>
  <c r="X70" i="70"/>
  <c r="X98" i="70"/>
  <c r="X73" i="70"/>
  <c r="Z74" i="70"/>
  <c r="X74" i="70"/>
  <c r="X112" i="70"/>
  <c r="X50" i="70"/>
  <c r="X110" i="70"/>
  <c r="Y110" i="70" s="1"/>
  <c r="P297" i="2"/>
  <c r="S90" i="70" s="1"/>
  <c r="P309" i="2"/>
  <c r="S102" i="70" s="1"/>
  <c r="R85" i="70"/>
  <c r="Z90" i="70"/>
  <c r="Z51" i="70"/>
  <c r="Z98" i="70"/>
  <c r="R78" i="70"/>
  <c r="Z75" i="70"/>
  <c r="Z30" i="70"/>
  <c r="P264" i="2"/>
  <c r="S57" i="70" s="1"/>
  <c r="U92" i="70"/>
  <c r="P275" i="2"/>
  <c r="S68" i="70" s="1"/>
  <c r="R68" i="70"/>
  <c r="P257" i="2"/>
  <c r="S50" i="70" s="1"/>
  <c r="R50" i="70"/>
  <c r="P290" i="2"/>
  <c r="S83" i="70" s="1"/>
  <c r="R83" i="70"/>
  <c r="P247" i="2"/>
  <c r="S40" i="70" s="1"/>
  <c r="R40" i="70"/>
  <c r="P294" i="2"/>
  <c r="S87" i="70" s="1"/>
  <c r="R87" i="70"/>
  <c r="P276" i="2"/>
  <c r="S69" i="70" s="1"/>
  <c r="R69" i="70"/>
  <c r="P301" i="2"/>
  <c r="S94" i="70" s="1"/>
  <c r="R94" i="70"/>
  <c r="P305" i="2"/>
  <c r="S98" i="70" s="1"/>
  <c r="R98" i="70"/>
  <c r="P232" i="2"/>
  <c r="S25" i="70" s="1"/>
  <c r="R25" i="70"/>
  <c r="P253" i="2"/>
  <c r="S46" i="70" s="1"/>
  <c r="R46" i="70"/>
  <c r="P295" i="2"/>
  <c r="S88" i="70" s="1"/>
  <c r="R88" i="70"/>
  <c r="P268" i="2"/>
  <c r="S61" i="70" s="1"/>
  <c r="R61" i="70"/>
  <c r="P316" i="2"/>
  <c r="S109" i="70" s="1"/>
  <c r="R109" i="70"/>
  <c r="P293" i="2"/>
  <c r="S86" i="70" s="1"/>
  <c r="R86" i="70"/>
  <c r="P283" i="2"/>
  <c r="S76" i="70" s="1"/>
  <c r="R76" i="70"/>
  <c r="P255" i="2"/>
  <c r="S48" i="70" s="1"/>
  <c r="R48" i="70"/>
  <c r="P291" i="2"/>
  <c r="S84" i="70" s="1"/>
  <c r="R84" i="70"/>
  <c r="P314" i="2"/>
  <c r="S107" i="70" s="1"/>
  <c r="R107" i="70"/>
  <c r="P266" i="2"/>
  <c r="S59" i="70" s="1"/>
  <c r="R59" i="70"/>
  <c r="P310" i="2"/>
  <c r="S103" i="70" s="1"/>
  <c r="R103" i="70"/>
  <c r="P311" i="2"/>
  <c r="S104" i="70" s="1"/>
  <c r="R104" i="70"/>
  <c r="P284" i="2"/>
  <c r="S77" i="70" s="1"/>
  <c r="R77" i="70"/>
  <c r="P319" i="2"/>
  <c r="S112" i="70" s="1"/>
  <c r="R112" i="70"/>
  <c r="P287" i="2"/>
  <c r="S80" i="70" s="1"/>
  <c r="R80" i="70"/>
  <c r="P263" i="2"/>
  <c r="S56" i="70" s="1"/>
  <c r="R56" i="70"/>
  <c r="P271" i="2"/>
  <c r="S64" i="70" s="1"/>
  <c r="R64" i="70"/>
  <c r="P233" i="2"/>
  <c r="S26" i="70" s="1"/>
  <c r="R26" i="70"/>
  <c r="P242" i="2"/>
  <c r="S35" i="70" s="1"/>
  <c r="R35" i="70"/>
  <c r="P241" i="2"/>
  <c r="S34" i="70" s="1"/>
  <c r="R34" i="70"/>
  <c r="P273" i="2"/>
  <c r="S66" i="70" s="1"/>
  <c r="R66" i="70"/>
  <c r="P259" i="2"/>
  <c r="S52" i="70" s="1"/>
  <c r="R52" i="70"/>
  <c r="P279" i="2"/>
  <c r="S72" i="70" s="1"/>
  <c r="R72" i="70"/>
  <c r="P236" i="2"/>
  <c r="S29" i="70" s="1"/>
  <c r="R29" i="70"/>
  <c r="P308" i="2"/>
  <c r="S101" i="70" s="1"/>
  <c r="R101" i="70"/>
  <c r="P248" i="2"/>
  <c r="S41" i="70" s="1"/>
  <c r="R41" i="70"/>
  <c r="P245" i="2"/>
  <c r="S38" i="70" s="1"/>
  <c r="R38" i="70"/>
  <c r="P313" i="2"/>
  <c r="S106" i="70" s="1"/>
  <c r="R106" i="70"/>
  <c r="P246" i="2"/>
  <c r="S39" i="70" s="1"/>
  <c r="R39" i="70"/>
  <c r="P270" i="2"/>
  <c r="S63" i="70" s="1"/>
  <c r="R63" i="70"/>
  <c r="P258" i="2"/>
  <c r="S51" i="70" s="1"/>
  <c r="R51" i="70"/>
  <c r="P303" i="2"/>
  <c r="S96" i="70" s="1"/>
  <c r="R96" i="70"/>
  <c r="P306" i="2"/>
  <c r="S99" i="70" s="1"/>
  <c r="R99" i="70"/>
  <c r="P298" i="2"/>
  <c r="S91" i="70" s="1"/>
  <c r="R91" i="70"/>
  <c r="Y91" i="70" s="1"/>
  <c r="P307" i="2"/>
  <c r="S100" i="70" s="1"/>
  <c r="R100" i="70"/>
  <c r="P300" i="2"/>
  <c r="S93" i="70" s="1"/>
  <c r="R93" i="70"/>
  <c r="P234" i="2"/>
  <c r="S27" i="70" s="1"/>
  <c r="R27" i="70"/>
  <c r="P235" i="2"/>
  <c r="S28" i="70" s="1"/>
  <c r="R28" i="70"/>
  <c r="P312" i="2"/>
  <c r="S105" i="70" s="1"/>
  <c r="R105" i="70"/>
  <c r="P288" i="2"/>
  <c r="S81" i="70" s="1"/>
  <c r="R81" i="70"/>
  <c r="P243" i="2"/>
  <c r="S36" i="70" s="1"/>
  <c r="R36" i="70"/>
  <c r="P265" i="2"/>
  <c r="S58" i="70" s="1"/>
  <c r="R58" i="70"/>
  <c r="P304" i="2"/>
  <c r="S97" i="70" s="1"/>
  <c r="R97" i="70"/>
  <c r="P274" i="2"/>
  <c r="S67" i="70" s="1"/>
  <c r="R67" i="70"/>
  <c r="P251" i="2"/>
  <c r="S44" i="70" s="1"/>
  <c r="R44" i="70"/>
  <c r="P239" i="2"/>
  <c r="S32" i="70" s="1"/>
  <c r="R32" i="70"/>
  <c r="P250" i="2"/>
  <c r="S43" i="70" s="1"/>
  <c r="R43" i="70"/>
  <c r="P282" i="2"/>
  <c r="S75" i="70" s="1"/>
  <c r="R75" i="70"/>
  <c r="P267" i="2"/>
  <c r="S60" i="70" s="1"/>
  <c r="R60" i="70"/>
  <c r="P231" i="2"/>
  <c r="S24" i="70" s="1"/>
  <c r="R24" i="70"/>
  <c r="P302" i="2"/>
  <c r="S95" i="70" s="1"/>
  <c r="R95" i="70"/>
  <c r="P244" i="2"/>
  <c r="S37" i="70" s="1"/>
  <c r="R37" i="70"/>
  <c r="P249" i="2"/>
  <c r="S42" i="70" s="1"/>
  <c r="R42" i="70"/>
  <c r="P289" i="2"/>
  <c r="S82" i="70" s="1"/>
  <c r="R82" i="70"/>
  <c r="P272" i="2"/>
  <c r="S65" i="70" s="1"/>
  <c r="R65" i="70"/>
  <c r="T269" i="2"/>
  <c r="W62" i="70" s="1"/>
  <c r="P269" i="2"/>
  <c r="S62" i="70" s="1"/>
  <c r="R62" i="70"/>
  <c r="T299" i="2"/>
  <c r="W92" i="70" s="1"/>
  <c r="P299" i="2"/>
  <c r="S92" i="70" s="1"/>
  <c r="R92" i="70"/>
  <c r="T311" i="2"/>
  <c r="W104" i="70" s="1"/>
  <c r="D114" i="70"/>
  <c r="Z277" i="2"/>
  <c r="Z276" i="2"/>
  <c r="Z233" i="2"/>
  <c r="Z241" i="2"/>
  <c r="Z301" i="2"/>
  <c r="Z232" i="2"/>
  <c r="Z281" i="2"/>
  <c r="Z264" i="2"/>
  <c r="Z318" i="2"/>
  <c r="Z267" i="2"/>
  <c r="Z306" i="2"/>
  <c r="Z317" i="2"/>
  <c r="Z257" i="2"/>
  <c r="Z253" i="2"/>
  <c r="Z288" i="2"/>
  <c r="Z290" i="2"/>
  <c r="Z231" i="2"/>
  <c r="Z286" i="2"/>
  <c r="Z296" i="2"/>
  <c r="Z273" i="2"/>
  <c r="Z262" i="2"/>
  <c r="Z280" i="2"/>
  <c r="Z230" i="2"/>
  <c r="Z270" i="2"/>
  <c r="Z319" i="2"/>
  <c r="Z263" i="2"/>
  <c r="Z283" i="2"/>
  <c r="Z261" i="2"/>
  <c r="Z311" i="2"/>
  <c r="Z250" i="2"/>
  <c r="Z236" i="2"/>
  <c r="Z308" i="2"/>
  <c r="Z239" i="2"/>
  <c r="Z247" i="2"/>
  <c r="Z297" i="2"/>
  <c r="Z271" i="2"/>
  <c r="Z302" i="2"/>
  <c r="Z313" i="2"/>
  <c r="Z251" i="2"/>
  <c r="Z312" i="2"/>
  <c r="Z295" i="2"/>
  <c r="Z237" i="2"/>
  <c r="Z242" i="2"/>
  <c r="Z268" i="2"/>
  <c r="Z294" i="2"/>
  <c r="Z279" i="2"/>
  <c r="Z272" i="2"/>
  <c r="Z255" i="2"/>
  <c r="Z278" i="2"/>
  <c r="Z259" i="2"/>
  <c r="Z249" i="2"/>
  <c r="Z248" i="2"/>
  <c r="Z234" i="2"/>
  <c r="Z254" i="2"/>
  <c r="Z244" i="2"/>
  <c r="Z269" i="2"/>
  <c r="Z274" i="2"/>
  <c r="Z282" i="2"/>
  <c r="Z243" i="2"/>
  <c r="Z285" i="2"/>
  <c r="Z309" i="2"/>
  <c r="Z304" i="2"/>
  <c r="Z245" i="2"/>
  <c r="Z240" i="2"/>
  <c r="Z315" i="2"/>
  <c r="Z293" i="2"/>
  <c r="Z256" i="2"/>
  <c r="Z316" i="2"/>
  <c r="Z238" i="2"/>
  <c r="Z314" i="2"/>
  <c r="Z260" i="2"/>
  <c r="Z258" i="2"/>
  <c r="Z298" i="2"/>
  <c r="Z252" i="2"/>
  <c r="Z275" i="2"/>
  <c r="Z265" i="2"/>
  <c r="Z246" i="2"/>
  <c r="Z292" i="2"/>
  <c r="Z305" i="2"/>
  <c r="Z303" i="2"/>
  <c r="Z266" i="2"/>
  <c r="Z307" i="2"/>
  <c r="Z284" i="2"/>
  <c r="Z310" i="2"/>
  <c r="A58" i="70" l="1"/>
  <c r="Y106" i="70"/>
  <c r="Y88" i="70"/>
  <c r="B94" i="70"/>
  <c r="A75" i="70"/>
  <c r="A26" i="70"/>
  <c r="A34" i="70"/>
  <c r="B107" i="70"/>
  <c r="A54" i="70"/>
  <c r="B30" i="70"/>
  <c r="B98" i="70"/>
  <c r="A62" i="70"/>
  <c r="A50" i="70"/>
  <c r="B67" i="70"/>
  <c r="B102" i="70"/>
  <c r="B42" i="70"/>
  <c r="A46" i="70"/>
  <c r="Y109" i="70"/>
  <c r="Y103" i="70"/>
  <c r="B79" i="70"/>
  <c r="A79" i="70"/>
  <c r="B82" i="70"/>
  <c r="A82" i="70"/>
  <c r="B23" i="70"/>
  <c r="A23" i="70"/>
  <c r="B81" i="70"/>
  <c r="A81" i="70"/>
  <c r="B105" i="70"/>
  <c r="A105" i="70"/>
  <c r="B100" i="70"/>
  <c r="A100" i="70"/>
  <c r="B91" i="70"/>
  <c r="A91" i="70"/>
  <c r="B59" i="70"/>
  <c r="A59" i="70"/>
  <c r="B28" i="70"/>
  <c r="A28" i="70"/>
  <c r="B60" i="70"/>
  <c r="A60" i="70"/>
  <c r="B87" i="70"/>
  <c r="A87" i="70"/>
  <c r="B47" i="70"/>
  <c r="A47" i="70"/>
  <c r="B111" i="70"/>
  <c r="A111" i="70"/>
  <c r="B84" i="70"/>
  <c r="A84" i="70"/>
  <c r="B31" i="70"/>
  <c r="A31" i="70"/>
  <c r="B25" i="70"/>
  <c r="A25" i="70"/>
  <c r="B93" i="70"/>
  <c r="A93" i="70"/>
  <c r="B101" i="70"/>
  <c r="A101" i="70"/>
  <c r="B41" i="70"/>
  <c r="A41" i="70"/>
  <c r="B65" i="70"/>
  <c r="A65" i="70"/>
  <c r="B73" i="70"/>
  <c r="A73" i="70"/>
  <c r="B24" i="70"/>
  <c r="A24" i="70"/>
  <c r="B77" i="70"/>
  <c r="A77" i="70"/>
  <c r="B35" i="70"/>
  <c r="A35" i="70"/>
  <c r="B72" i="70"/>
  <c r="A72" i="70"/>
  <c r="B48" i="70"/>
  <c r="A48" i="70"/>
  <c r="B108" i="70"/>
  <c r="A108" i="70"/>
  <c r="B76" i="70"/>
  <c r="A76" i="70"/>
  <c r="B32" i="70"/>
  <c r="A32" i="70"/>
  <c r="B63" i="70"/>
  <c r="A63" i="70"/>
  <c r="B80" i="70"/>
  <c r="A80" i="70"/>
  <c r="B64" i="70"/>
  <c r="A64" i="70"/>
  <c r="B103" i="70"/>
  <c r="A103" i="70"/>
  <c r="B52" i="70"/>
  <c r="A52" i="70"/>
  <c r="B109" i="70"/>
  <c r="A109" i="70"/>
  <c r="B29" i="70"/>
  <c r="A29" i="70"/>
  <c r="B44" i="70"/>
  <c r="A44" i="70"/>
  <c r="B99" i="70"/>
  <c r="A99" i="70"/>
  <c r="B43" i="70"/>
  <c r="A43" i="70"/>
  <c r="B57" i="70"/>
  <c r="A57" i="70"/>
  <c r="B112" i="70"/>
  <c r="A112" i="70"/>
  <c r="B37" i="70"/>
  <c r="A37" i="70"/>
  <c r="B51" i="70"/>
  <c r="A51" i="70"/>
  <c r="B78" i="70"/>
  <c r="A78" i="70"/>
  <c r="B56" i="70"/>
  <c r="A56" i="70"/>
  <c r="B40" i="70"/>
  <c r="A40" i="70"/>
  <c r="B71" i="70"/>
  <c r="A71" i="70"/>
  <c r="B95" i="70"/>
  <c r="A95" i="70"/>
  <c r="B68" i="70"/>
  <c r="A68" i="70"/>
  <c r="B104" i="70"/>
  <c r="A104" i="70"/>
  <c r="B55" i="70"/>
  <c r="A55" i="70"/>
  <c r="B45" i="70"/>
  <c r="A45" i="70"/>
  <c r="B88" i="70"/>
  <c r="A88" i="70"/>
  <c r="B39" i="70"/>
  <c r="A39" i="70"/>
  <c r="B106" i="70"/>
  <c r="A106" i="70"/>
  <c r="B36" i="70"/>
  <c r="A36" i="70"/>
  <c r="B96" i="70"/>
  <c r="A96" i="70"/>
  <c r="B85" i="70"/>
  <c r="A85" i="70"/>
  <c r="B110" i="70"/>
  <c r="A110" i="70"/>
  <c r="B66" i="70"/>
  <c r="A66" i="70"/>
  <c r="B53" i="70"/>
  <c r="A53" i="70"/>
  <c r="B27" i="70"/>
  <c r="A27" i="70"/>
  <c r="B49" i="70"/>
  <c r="A49" i="70"/>
  <c r="B70" i="70"/>
  <c r="A70" i="70"/>
  <c r="Y104" i="70"/>
  <c r="Y105" i="70"/>
  <c r="BH91" i="70" a="1"/>
  <c r="BH91" i="70" s="1"/>
  <c r="BI91" i="70" s="1"/>
  <c r="BO91" i="70" a="1"/>
  <c r="BO91" i="70" s="1"/>
  <c r="BH75" i="70" a="1"/>
  <c r="BH75" i="70" s="1"/>
  <c r="BI75" i="70" s="1"/>
  <c r="BO75" i="70" a="1"/>
  <c r="BO75" i="70" s="1"/>
  <c r="BH37" i="70" a="1"/>
  <c r="BH37" i="70" s="1"/>
  <c r="BI37" i="70" s="1"/>
  <c r="BO37" i="70" a="1"/>
  <c r="BO37" i="70" s="1"/>
  <c r="BH100" i="70" a="1"/>
  <c r="BH100" i="70" s="1"/>
  <c r="BI100" i="70" s="1"/>
  <c r="BO100" i="70" a="1"/>
  <c r="BO100" i="70" s="1"/>
  <c r="BO80" i="70" a="1"/>
  <c r="BO80" i="70" s="1"/>
  <c r="BH80" i="70" a="1"/>
  <c r="BH80" i="70" s="1"/>
  <c r="BI80" i="70" s="1"/>
  <c r="BO64" i="70" a="1"/>
  <c r="BO64" i="70" s="1"/>
  <c r="BH64" i="70" a="1"/>
  <c r="BH64" i="70" s="1"/>
  <c r="BI64" i="70" s="1"/>
  <c r="BH108" i="70" a="1"/>
  <c r="BH108" i="70" s="1"/>
  <c r="BI108" i="70" s="1"/>
  <c r="BO108" i="70" a="1"/>
  <c r="BO108" i="70" s="1"/>
  <c r="BO51" i="70" a="1"/>
  <c r="BO51" i="70" s="1"/>
  <c r="BH51" i="70" a="1"/>
  <c r="BH51" i="70" s="1"/>
  <c r="BI51" i="70" s="1"/>
  <c r="BO35" i="70" a="1"/>
  <c r="BO35" i="70" s="1"/>
  <c r="BH35" i="70" a="1"/>
  <c r="BH35" i="70" s="1"/>
  <c r="BI35" i="70" s="1"/>
  <c r="BO102" i="70" a="1"/>
  <c r="BO102" i="70" s="1"/>
  <c r="BH102" i="70" a="1"/>
  <c r="BH102" i="70" s="1"/>
  <c r="BI102" i="70" s="1"/>
  <c r="BH62" i="70" a="1"/>
  <c r="BH62" i="70" s="1"/>
  <c r="BI62" i="70" s="1"/>
  <c r="BO62" i="70" a="1"/>
  <c r="BO62" i="70" s="1"/>
  <c r="BH46" i="70" a="1"/>
  <c r="BH46" i="70" s="1"/>
  <c r="BI46" i="70" s="1"/>
  <c r="BO46" i="70" a="1"/>
  <c r="BO46" i="70" s="1"/>
  <c r="BH30" i="70" a="1"/>
  <c r="BH30" i="70" s="1"/>
  <c r="BI30" i="70" s="1"/>
  <c r="BO30" i="70" a="1"/>
  <c r="BO30" i="70" s="1"/>
  <c r="BH82" i="70" a="1"/>
  <c r="BH82" i="70" s="1"/>
  <c r="BI82" i="70" s="1"/>
  <c r="BO82" i="70" a="1"/>
  <c r="BO82" i="70" s="1"/>
  <c r="BO66" i="70" a="1"/>
  <c r="BO66" i="70" s="1"/>
  <c r="BH66" i="70" a="1"/>
  <c r="BH66" i="70" s="1"/>
  <c r="BI66" i="70" s="1"/>
  <c r="BO110" i="70" a="1"/>
  <c r="BO110" i="70" s="1"/>
  <c r="BH110" i="70" a="1"/>
  <c r="BH110" i="70" s="1"/>
  <c r="BI110" i="70" s="1"/>
  <c r="BO53" i="70" a="1"/>
  <c r="BO53" i="70" s="1"/>
  <c r="BH53" i="70" a="1"/>
  <c r="BH53" i="70" s="1"/>
  <c r="BI53" i="70" s="1"/>
  <c r="BO89" i="70" a="1"/>
  <c r="BO89" i="70" s="1"/>
  <c r="BH89" i="70" a="1"/>
  <c r="BH89" i="70" s="1"/>
  <c r="BI89" i="70" s="1"/>
  <c r="BO73" i="70" a="1"/>
  <c r="BO73" i="70" s="1"/>
  <c r="BH73" i="70" a="1"/>
  <c r="BH73" i="70" s="1"/>
  <c r="BI73" i="70" s="1"/>
  <c r="BH60" i="70" a="1"/>
  <c r="BH60" i="70" s="1"/>
  <c r="BI60" i="70" s="1"/>
  <c r="BO60" i="70" a="1"/>
  <c r="BO60" i="70" s="1"/>
  <c r="BH44" i="70" a="1"/>
  <c r="BH44" i="70" s="1"/>
  <c r="BI44" i="70" s="1"/>
  <c r="BO44" i="70" a="1"/>
  <c r="BO44" i="70" s="1"/>
  <c r="BH28" i="70" a="1"/>
  <c r="BH28" i="70" s="1"/>
  <c r="BI28" i="70" s="1"/>
  <c r="BO28" i="70" a="1"/>
  <c r="BO28" i="70" s="1"/>
  <c r="BO98" i="70" a="1"/>
  <c r="BO98" i="70" s="1"/>
  <c r="BH98" i="70" a="1"/>
  <c r="BH98" i="70" s="1"/>
  <c r="BI98" i="70" s="1"/>
  <c r="BO26" i="70" a="1"/>
  <c r="BO26" i="70" s="1"/>
  <c r="BH26" i="70" a="1"/>
  <c r="BH26" i="70" s="1"/>
  <c r="BI26" i="70" s="1"/>
  <c r="BO112" i="70" a="1"/>
  <c r="BO112" i="70" s="1"/>
  <c r="BH112" i="70" a="1"/>
  <c r="BH112" i="70" s="1"/>
  <c r="BI112" i="70" s="1"/>
  <c r="BO106" i="70" a="1"/>
  <c r="BO106" i="70" s="1"/>
  <c r="BH106" i="70" a="1"/>
  <c r="BH106" i="70" s="1"/>
  <c r="BI106" i="70" s="1"/>
  <c r="BO96" i="70" a="1"/>
  <c r="BO96" i="70" s="1"/>
  <c r="BH96" i="70" a="1"/>
  <c r="BH96" i="70" s="1"/>
  <c r="BI96" i="70" s="1"/>
  <c r="BO40" i="70" a="1"/>
  <c r="BO40" i="70" s="1"/>
  <c r="BH40" i="70" a="1"/>
  <c r="BH40" i="70" s="1"/>
  <c r="BI40" i="70" s="1"/>
  <c r="BH103" i="70" a="1"/>
  <c r="BH103" i="70" s="1"/>
  <c r="BI103" i="70" s="1"/>
  <c r="BO103" i="70" a="1"/>
  <c r="BO103" i="70" s="1"/>
  <c r="BO111" i="70" a="1"/>
  <c r="BO111" i="70" s="1"/>
  <c r="BH111" i="70" a="1"/>
  <c r="BH111" i="70" s="1"/>
  <c r="BI111" i="70" s="1"/>
  <c r="BH87" i="70" a="1"/>
  <c r="BH87" i="70" s="1"/>
  <c r="BI87" i="70" s="1"/>
  <c r="BO87" i="70" a="1"/>
  <c r="BO87" i="70" s="1"/>
  <c r="BH71" i="70" a="1"/>
  <c r="BH71" i="70" s="1"/>
  <c r="BI71" i="70" s="1"/>
  <c r="BO71" i="70" a="1"/>
  <c r="BO71" i="70" s="1"/>
  <c r="BO58" i="70" a="1"/>
  <c r="BO58" i="70" s="1"/>
  <c r="BH58" i="70" a="1"/>
  <c r="BH58" i="70" s="1"/>
  <c r="BI58" i="70" s="1"/>
  <c r="BH42" i="70" a="1"/>
  <c r="BH42" i="70" s="1"/>
  <c r="BI42" i="70" s="1"/>
  <c r="BO42" i="70" a="1"/>
  <c r="BO42" i="70" s="1"/>
  <c r="BH78" i="70" a="1"/>
  <c r="BH78" i="70" s="1"/>
  <c r="BI78" i="70" s="1"/>
  <c r="BO78" i="70" a="1"/>
  <c r="BO78" i="70" s="1"/>
  <c r="BH49" i="70" a="1"/>
  <c r="BH49" i="70" s="1"/>
  <c r="BI49" i="70" s="1"/>
  <c r="BO49" i="70" a="1"/>
  <c r="BO49" i="70" s="1"/>
  <c r="BO33" i="70" a="1"/>
  <c r="BO33" i="70" s="1"/>
  <c r="BH33" i="70" a="1"/>
  <c r="BH33" i="70" s="1"/>
  <c r="BI33" i="70" s="1"/>
  <c r="BO85" i="70" a="1"/>
  <c r="BO85" i="70" s="1"/>
  <c r="BH85" i="70" a="1"/>
  <c r="BH85" i="70" s="1"/>
  <c r="BI85" i="70" s="1"/>
  <c r="BH69" i="70" a="1"/>
  <c r="BH69" i="70" s="1"/>
  <c r="BI69" i="70" s="1"/>
  <c r="BO69" i="70" a="1"/>
  <c r="BO69" i="70" s="1"/>
  <c r="BO56" i="70" a="1"/>
  <c r="BO56" i="70" s="1"/>
  <c r="BH56" i="70" a="1"/>
  <c r="BH56" i="70" s="1"/>
  <c r="BI56" i="70" s="1"/>
  <c r="BO24" i="70" a="1"/>
  <c r="BO24" i="70" s="1"/>
  <c r="BH24" i="70" a="1"/>
  <c r="BH24" i="70" s="1"/>
  <c r="BI24" i="70" s="1"/>
  <c r="BH76" i="70" a="1"/>
  <c r="BH76" i="70" s="1"/>
  <c r="BI76" i="70" s="1"/>
  <c r="BO76" i="70" a="1"/>
  <c r="BO76" i="70" s="1"/>
  <c r="BO47" i="70" a="1"/>
  <c r="BO47" i="70" s="1"/>
  <c r="BH47" i="70" a="1"/>
  <c r="BH47" i="70" s="1"/>
  <c r="BI47" i="70" s="1"/>
  <c r="BH31" i="70" a="1"/>
  <c r="BH31" i="70" s="1"/>
  <c r="BI31" i="70" s="1"/>
  <c r="BO31" i="70" a="1"/>
  <c r="BO31" i="70" s="1"/>
  <c r="BO67" i="70" a="1"/>
  <c r="BO67" i="70" s="1"/>
  <c r="BH67" i="70" a="1"/>
  <c r="BH67" i="70" s="1"/>
  <c r="BI67" i="70" s="1"/>
  <c r="BH101" i="70" a="1"/>
  <c r="BH101" i="70" s="1"/>
  <c r="BI101" i="70" s="1"/>
  <c r="BO101" i="70" a="1"/>
  <c r="BO101" i="70" s="1"/>
  <c r="BO109" i="70" a="1"/>
  <c r="BO109" i="70" s="1"/>
  <c r="BH109" i="70" a="1"/>
  <c r="BH109" i="70" s="1"/>
  <c r="BI109" i="70" s="1"/>
  <c r="BO88" i="70" a="1"/>
  <c r="BO88" i="70" s="1"/>
  <c r="BH88" i="70" a="1"/>
  <c r="BH88" i="70" s="1"/>
  <c r="BI88" i="70" s="1"/>
  <c r="BO72" i="70" a="1"/>
  <c r="BO72" i="70" s="1"/>
  <c r="BH72" i="70" a="1"/>
  <c r="BH72" i="70" s="1"/>
  <c r="BI72" i="70" s="1"/>
  <c r="BO83" i="70" a="1"/>
  <c r="BO83" i="70" s="1"/>
  <c r="BH83" i="70" a="1"/>
  <c r="BH83" i="70" s="1"/>
  <c r="BI83" i="70" s="1"/>
  <c r="BH94" i="70" a="1"/>
  <c r="BH94" i="70" s="1"/>
  <c r="BI94" i="70" s="1"/>
  <c r="BO94" i="70" a="1"/>
  <c r="BO94" i="70" s="1"/>
  <c r="BO54" i="70" a="1"/>
  <c r="BO54" i="70" s="1"/>
  <c r="BH54" i="70" a="1"/>
  <c r="BH54" i="70" s="1"/>
  <c r="BI54" i="70" s="1"/>
  <c r="BO38" i="70" a="1"/>
  <c r="BO38" i="70" s="1"/>
  <c r="BH38" i="70" a="1"/>
  <c r="BH38" i="70" s="1"/>
  <c r="BI38" i="70" s="1"/>
  <c r="BO90" i="70" a="1"/>
  <c r="BO90" i="70" s="1"/>
  <c r="BH90" i="70" a="1"/>
  <c r="BH90" i="70" s="1"/>
  <c r="BI90" i="70" s="1"/>
  <c r="BH74" i="70" a="1"/>
  <c r="BH74" i="70" s="1"/>
  <c r="BI74" i="70" s="1"/>
  <c r="BO74" i="70" a="1"/>
  <c r="BO74" i="70" s="1"/>
  <c r="BO61" i="70" a="1"/>
  <c r="BO61" i="70" s="1"/>
  <c r="BH61" i="70" a="1"/>
  <c r="BH61" i="70" s="1"/>
  <c r="BI61" i="70" s="1"/>
  <c r="BH45" i="70" a="1"/>
  <c r="BH45" i="70" s="1"/>
  <c r="BI45" i="70" s="1"/>
  <c r="BO45" i="70" a="1"/>
  <c r="BO45" i="70" s="1"/>
  <c r="BO29" i="70" a="1"/>
  <c r="BO29" i="70" s="1"/>
  <c r="BH29" i="70" a="1"/>
  <c r="BH29" i="70" s="1"/>
  <c r="BI29" i="70" s="1"/>
  <c r="BH81" i="70" a="1"/>
  <c r="BH81" i="70" s="1"/>
  <c r="BI81" i="70" s="1"/>
  <c r="BO81" i="70" a="1"/>
  <c r="BO81" i="70" s="1"/>
  <c r="BO65" i="70" a="1"/>
  <c r="BO65" i="70" s="1"/>
  <c r="BH65" i="70" a="1"/>
  <c r="BH65" i="70" s="1"/>
  <c r="BI65" i="70" s="1"/>
  <c r="BO52" i="70" a="1"/>
  <c r="BO52" i="70" s="1"/>
  <c r="BH52" i="70" a="1"/>
  <c r="BH52" i="70" s="1"/>
  <c r="BI52" i="70" s="1"/>
  <c r="BH36" i="70" a="1"/>
  <c r="BH36" i="70" s="1"/>
  <c r="BI36" i="70" s="1"/>
  <c r="BO36" i="70" a="1"/>
  <c r="BO36" i="70" s="1"/>
  <c r="BO99" i="70" a="1"/>
  <c r="BO99" i="70" s="1"/>
  <c r="BH99" i="70" a="1"/>
  <c r="BH99" i="70" s="1"/>
  <c r="BI99" i="70" s="1"/>
  <c r="BH59" i="70" a="1"/>
  <c r="BH59" i="70" s="1"/>
  <c r="BI59" i="70" s="1"/>
  <c r="BO59" i="70" a="1"/>
  <c r="BO59" i="70" s="1"/>
  <c r="BH43" i="70" a="1"/>
  <c r="BH43" i="70" s="1"/>
  <c r="BI43" i="70" s="1"/>
  <c r="BO43" i="70" a="1"/>
  <c r="BO43" i="70" s="1"/>
  <c r="BH27" i="70" a="1"/>
  <c r="BH27" i="70" s="1"/>
  <c r="BI27" i="70" s="1"/>
  <c r="BO27" i="70" a="1"/>
  <c r="BO27" i="70" s="1"/>
  <c r="BO104" i="70" a="1"/>
  <c r="BO104" i="70" s="1"/>
  <c r="BH104" i="70" a="1"/>
  <c r="BH104" i="70" s="1"/>
  <c r="BI104" i="70" s="1"/>
  <c r="BO105" i="70" a="1"/>
  <c r="BO105" i="70" s="1"/>
  <c r="BH105" i="70" a="1"/>
  <c r="BH105" i="70" s="1"/>
  <c r="BI105" i="70" s="1"/>
  <c r="BO48" i="70" a="1"/>
  <c r="BO48" i="70" s="1"/>
  <c r="BH48" i="70" a="1"/>
  <c r="BH48" i="70" s="1"/>
  <c r="BI48" i="70" s="1"/>
  <c r="BO32" i="70" a="1"/>
  <c r="BO32" i="70" s="1"/>
  <c r="BH32" i="70" a="1"/>
  <c r="BH32" i="70" s="1"/>
  <c r="BI32" i="70" s="1"/>
  <c r="BH95" i="70" a="1"/>
  <c r="BH95" i="70" s="1"/>
  <c r="BI95" i="70" s="1"/>
  <c r="BO95" i="70" a="1"/>
  <c r="BO95" i="70" s="1"/>
  <c r="BO79" i="70" a="1"/>
  <c r="BO79" i="70" s="1"/>
  <c r="BH79" i="70" a="1"/>
  <c r="BH79" i="70" s="1"/>
  <c r="BI79" i="70" s="1"/>
  <c r="BO63" i="70" a="1"/>
  <c r="BO63" i="70" s="1"/>
  <c r="BH63" i="70" a="1"/>
  <c r="BH63" i="70" s="1"/>
  <c r="BI63" i="70" s="1"/>
  <c r="BH107" i="70" a="1"/>
  <c r="BH107" i="70" s="1"/>
  <c r="BI107" i="70" s="1"/>
  <c r="BO107" i="70" a="1"/>
  <c r="BO107" i="70" s="1"/>
  <c r="BH50" i="70" a="1"/>
  <c r="BH50" i="70" s="1"/>
  <c r="BI50" i="70" s="1"/>
  <c r="BO50" i="70" a="1"/>
  <c r="BO50" i="70" s="1"/>
  <c r="BO34" i="70" a="1"/>
  <c r="BO34" i="70" s="1"/>
  <c r="BH34" i="70" a="1"/>
  <c r="BH34" i="70" s="1"/>
  <c r="BI34" i="70" s="1"/>
  <c r="BO86" i="70" a="1"/>
  <c r="BO86" i="70" s="1"/>
  <c r="BH86" i="70" a="1"/>
  <c r="BH86" i="70" s="1"/>
  <c r="BI86" i="70" s="1"/>
  <c r="BO70" i="70" a="1"/>
  <c r="BO70" i="70" s="1"/>
  <c r="BH70" i="70" a="1"/>
  <c r="BH70" i="70" s="1"/>
  <c r="BI70" i="70" s="1"/>
  <c r="BH97" i="70" a="1"/>
  <c r="BH97" i="70" s="1"/>
  <c r="BI97" i="70" s="1"/>
  <c r="BO97" i="70" a="1"/>
  <c r="BO97" i="70" s="1"/>
  <c r="BO57" i="70" a="1"/>
  <c r="BO57" i="70" s="1"/>
  <c r="BH57" i="70" a="1"/>
  <c r="BH57" i="70" s="1"/>
  <c r="BI57" i="70" s="1"/>
  <c r="BO41" i="70" a="1"/>
  <c r="BO41" i="70" s="1"/>
  <c r="BH41" i="70" a="1"/>
  <c r="BH41" i="70" s="1"/>
  <c r="BI41" i="70" s="1"/>
  <c r="BO25" i="70" a="1"/>
  <c r="BO25" i="70" s="1"/>
  <c r="BH25" i="70" a="1"/>
  <c r="BH25" i="70" s="1"/>
  <c r="BI25" i="70" s="1"/>
  <c r="BH77" i="70" a="1"/>
  <c r="BH77" i="70" s="1"/>
  <c r="BI77" i="70" s="1"/>
  <c r="BO77" i="70" a="1"/>
  <c r="BO77" i="70" s="1"/>
  <c r="BO84" i="70" a="1"/>
  <c r="BO84" i="70" s="1"/>
  <c r="BH84" i="70" a="1"/>
  <c r="BH84" i="70" s="1"/>
  <c r="BI84" i="70" s="1"/>
  <c r="BH68" i="70" a="1"/>
  <c r="BH68" i="70" s="1"/>
  <c r="BI68" i="70" s="1"/>
  <c r="BO68" i="70" a="1"/>
  <c r="BO68" i="70" s="1"/>
  <c r="BH55" i="70" a="1"/>
  <c r="BH55" i="70" s="1"/>
  <c r="BI55" i="70" s="1"/>
  <c r="BO55" i="70" a="1"/>
  <c r="BO55" i="70" s="1"/>
  <c r="BH39" i="70" a="1"/>
  <c r="BH39" i="70" s="1"/>
  <c r="BI39" i="70" s="1"/>
  <c r="BO39" i="70" a="1"/>
  <c r="BO39" i="70" s="1"/>
  <c r="BH23" i="70" a="1"/>
  <c r="BH23" i="70" s="1"/>
  <c r="BI23" i="70" s="1"/>
  <c r="BO23" i="70" a="1"/>
  <c r="BO23" i="70" s="1"/>
  <c r="Y112" i="70"/>
  <c r="Y107" i="70"/>
  <c r="I7" i="70"/>
  <c r="H7" i="70"/>
  <c r="X114" i="70"/>
  <c r="L42" i="73"/>
  <c r="H12" i="73"/>
  <c r="L8" i="73"/>
  <c r="L9" i="73"/>
  <c r="L10" i="73"/>
  <c r="L12" i="73"/>
  <c r="L29" i="73"/>
  <c r="L30" i="73"/>
  <c r="L31" i="73"/>
  <c r="L32" i="73"/>
  <c r="L33" i="73"/>
  <c r="L35" i="73"/>
  <c r="L36" i="73"/>
  <c r="H48" i="73"/>
  <c r="AP331" i="2"/>
  <c r="AP332" i="2"/>
  <c r="AP333" i="2"/>
  <c r="AP334" i="2"/>
  <c r="AP335" i="2"/>
  <c r="AP336" i="2"/>
  <c r="AP337" i="2"/>
  <c r="AP338" i="2"/>
  <c r="AP339" i="2"/>
  <c r="AP340" i="2"/>
  <c r="AP341" i="2"/>
  <c r="AP342" i="2"/>
  <c r="AP343" i="2"/>
  <c r="AP344" i="2"/>
  <c r="AP345" i="2"/>
  <c r="AP346" i="2"/>
  <c r="AP347" i="2"/>
  <c r="AP348" i="2"/>
  <c r="AP349" i="2"/>
  <c r="AP350" i="2"/>
  <c r="AP351" i="2"/>
  <c r="AP352" i="2"/>
  <c r="AP353" i="2"/>
  <c r="AP354" i="2"/>
  <c r="AP355" i="2"/>
  <c r="AP356" i="2"/>
  <c r="AP357" i="2"/>
  <c r="AP358" i="2"/>
  <c r="AP359" i="2"/>
  <c r="AP360" i="2"/>
  <c r="AP361" i="2"/>
  <c r="Q269" i="2"/>
  <c r="T62" i="70" s="1"/>
  <c r="D289" i="70"/>
  <c r="C395" i="70"/>
  <c r="H395" i="70"/>
  <c r="I395" i="70"/>
  <c r="J395" i="70"/>
  <c r="K395" i="70"/>
  <c r="L395" i="70"/>
  <c r="M395" i="70"/>
  <c r="O395" i="70"/>
  <c r="P395" i="70"/>
  <c r="R395" i="70"/>
  <c r="S395" i="70"/>
  <c r="D290" i="70"/>
  <c r="C396" i="70"/>
  <c r="H396" i="70"/>
  <c r="I396" i="70"/>
  <c r="J396" i="70"/>
  <c r="K396" i="70"/>
  <c r="L396" i="70"/>
  <c r="M396" i="70"/>
  <c r="O396" i="70"/>
  <c r="P396" i="70"/>
  <c r="R396" i="70"/>
  <c r="S396" i="70"/>
  <c r="D291" i="70"/>
  <c r="C397" i="70"/>
  <c r="H397" i="70"/>
  <c r="I397" i="70"/>
  <c r="J397" i="70"/>
  <c r="K397" i="70"/>
  <c r="L397" i="70"/>
  <c r="M397" i="70"/>
  <c r="O397" i="70"/>
  <c r="P397" i="70"/>
  <c r="R397" i="70"/>
  <c r="S397" i="70"/>
  <c r="D292" i="70"/>
  <c r="C398" i="70"/>
  <c r="H398" i="70"/>
  <c r="I398" i="70"/>
  <c r="J398" i="70"/>
  <c r="K398" i="70"/>
  <c r="L398" i="70"/>
  <c r="M398" i="70"/>
  <c r="O398" i="70"/>
  <c r="P398" i="70"/>
  <c r="R398" i="70"/>
  <c r="S398" i="70"/>
  <c r="D293" i="70"/>
  <c r="C399" i="70"/>
  <c r="H399" i="70"/>
  <c r="I399" i="70"/>
  <c r="J399" i="70"/>
  <c r="K399" i="70"/>
  <c r="L399" i="70"/>
  <c r="M399" i="70"/>
  <c r="O399" i="70"/>
  <c r="P399" i="70"/>
  <c r="R399" i="70"/>
  <c r="S399" i="70"/>
  <c r="D294" i="70"/>
  <c r="C400" i="70"/>
  <c r="H400" i="70"/>
  <c r="I400" i="70"/>
  <c r="J400" i="70"/>
  <c r="K400" i="70"/>
  <c r="L400" i="70"/>
  <c r="M400" i="70"/>
  <c r="O400" i="70"/>
  <c r="P400" i="70"/>
  <c r="R400" i="70"/>
  <c r="S400" i="70"/>
  <c r="D295" i="70"/>
  <c r="C401" i="70"/>
  <c r="H401" i="70"/>
  <c r="I401" i="70"/>
  <c r="J401" i="70"/>
  <c r="K401" i="70"/>
  <c r="L401" i="70"/>
  <c r="M401" i="70"/>
  <c r="O401" i="70"/>
  <c r="P401" i="70"/>
  <c r="R401" i="70"/>
  <c r="S401" i="70"/>
  <c r="D296" i="70"/>
  <c r="C402" i="70"/>
  <c r="H402" i="70"/>
  <c r="I402" i="70"/>
  <c r="J402" i="70"/>
  <c r="K402" i="70"/>
  <c r="L402" i="70"/>
  <c r="M402" i="70"/>
  <c r="O402" i="70"/>
  <c r="P402" i="70"/>
  <c r="R402" i="70"/>
  <c r="S402" i="70"/>
  <c r="D297" i="70"/>
  <c r="C403" i="70"/>
  <c r="H403" i="70"/>
  <c r="I403" i="70"/>
  <c r="J403" i="70"/>
  <c r="K403" i="70"/>
  <c r="L403" i="70"/>
  <c r="M403" i="70"/>
  <c r="O403" i="70"/>
  <c r="P403" i="70"/>
  <c r="R403" i="70"/>
  <c r="S403" i="70"/>
  <c r="D298" i="70"/>
  <c r="C404" i="70"/>
  <c r="H404" i="70"/>
  <c r="I404" i="70"/>
  <c r="J404" i="70"/>
  <c r="K404" i="70"/>
  <c r="L404" i="70"/>
  <c r="M404" i="70"/>
  <c r="O404" i="70"/>
  <c r="P404" i="70"/>
  <c r="R404" i="70"/>
  <c r="S404" i="70"/>
  <c r="D299" i="70"/>
  <c r="C405" i="70"/>
  <c r="H405" i="70"/>
  <c r="I405" i="70"/>
  <c r="J405" i="70"/>
  <c r="K405" i="70"/>
  <c r="L405" i="70"/>
  <c r="M405" i="70"/>
  <c r="O405" i="70"/>
  <c r="P405" i="70"/>
  <c r="R405" i="70"/>
  <c r="S405" i="70"/>
  <c r="D300" i="70"/>
  <c r="C406" i="70"/>
  <c r="H406" i="70"/>
  <c r="I406" i="70"/>
  <c r="J406" i="70"/>
  <c r="K406" i="70"/>
  <c r="L406" i="70"/>
  <c r="M406" i="70"/>
  <c r="O406" i="70"/>
  <c r="P406" i="70"/>
  <c r="R406" i="70"/>
  <c r="S406" i="70"/>
  <c r="D301" i="70"/>
  <c r="C407" i="70"/>
  <c r="H407" i="70"/>
  <c r="I407" i="70"/>
  <c r="J407" i="70"/>
  <c r="K407" i="70"/>
  <c r="L407" i="70"/>
  <c r="M407" i="70"/>
  <c r="O407" i="70"/>
  <c r="P407" i="70"/>
  <c r="R407" i="70"/>
  <c r="S407" i="70"/>
  <c r="D302" i="70"/>
  <c r="C408" i="70"/>
  <c r="H408" i="70"/>
  <c r="I408" i="70"/>
  <c r="J408" i="70"/>
  <c r="K408" i="70"/>
  <c r="L408" i="70"/>
  <c r="M408" i="70"/>
  <c r="O408" i="70"/>
  <c r="P408" i="70"/>
  <c r="R408" i="70"/>
  <c r="S408" i="70"/>
  <c r="D303" i="70"/>
  <c r="C409" i="70"/>
  <c r="H409" i="70"/>
  <c r="I409" i="70"/>
  <c r="J409" i="70"/>
  <c r="K409" i="70"/>
  <c r="L409" i="70"/>
  <c r="M409" i="70"/>
  <c r="O409" i="70"/>
  <c r="P409" i="70"/>
  <c r="R409" i="70"/>
  <c r="S409" i="70"/>
  <c r="D304" i="70"/>
  <c r="C410" i="70"/>
  <c r="H410" i="70"/>
  <c r="I410" i="70"/>
  <c r="J410" i="70"/>
  <c r="K410" i="70"/>
  <c r="L410" i="70"/>
  <c r="M410" i="70"/>
  <c r="O410" i="70"/>
  <c r="P410" i="70"/>
  <c r="R410" i="70"/>
  <c r="S410" i="70"/>
  <c r="D305" i="70"/>
  <c r="C411" i="70"/>
  <c r="H411" i="70"/>
  <c r="I411" i="70"/>
  <c r="J411" i="70"/>
  <c r="K411" i="70"/>
  <c r="L411" i="70"/>
  <c r="M411" i="70"/>
  <c r="O411" i="70"/>
  <c r="P411" i="70"/>
  <c r="R411" i="70"/>
  <c r="S411" i="70"/>
  <c r="D306" i="70"/>
  <c r="C412" i="70"/>
  <c r="H412" i="70"/>
  <c r="I412" i="70"/>
  <c r="J412" i="70"/>
  <c r="K412" i="70"/>
  <c r="L412" i="70"/>
  <c r="M412" i="70"/>
  <c r="O412" i="70"/>
  <c r="P412" i="70"/>
  <c r="R412" i="70"/>
  <c r="S412" i="70"/>
  <c r="D307" i="70"/>
  <c r="C413" i="70"/>
  <c r="H413" i="70"/>
  <c r="I413" i="70"/>
  <c r="J413" i="70"/>
  <c r="K413" i="70"/>
  <c r="L413" i="70"/>
  <c r="M413" i="70"/>
  <c r="O413" i="70"/>
  <c r="P413" i="70"/>
  <c r="R413" i="70"/>
  <c r="S413" i="70"/>
  <c r="D308" i="70"/>
  <c r="C414" i="70"/>
  <c r="H414" i="70"/>
  <c r="I414" i="70"/>
  <c r="J414" i="70"/>
  <c r="K414" i="70"/>
  <c r="L414" i="70"/>
  <c r="M414" i="70"/>
  <c r="O414" i="70"/>
  <c r="P414" i="70"/>
  <c r="R414" i="70"/>
  <c r="S414" i="70"/>
  <c r="D309" i="70"/>
  <c r="C415" i="70"/>
  <c r="H415" i="70"/>
  <c r="I415" i="70"/>
  <c r="J415" i="70"/>
  <c r="K415" i="70"/>
  <c r="L415" i="70"/>
  <c r="M415" i="70"/>
  <c r="O415" i="70"/>
  <c r="P415" i="70"/>
  <c r="R415" i="70"/>
  <c r="S415" i="70"/>
  <c r="D310" i="70"/>
  <c r="C416" i="70"/>
  <c r="H416" i="70"/>
  <c r="I416" i="70"/>
  <c r="J416" i="70"/>
  <c r="K416" i="70"/>
  <c r="L416" i="70"/>
  <c r="M416" i="70"/>
  <c r="O416" i="70"/>
  <c r="P416" i="70"/>
  <c r="R416" i="70"/>
  <c r="S416" i="70"/>
  <c r="D311" i="70"/>
  <c r="C417" i="70"/>
  <c r="H417" i="70"/>
  <c r="I417" i="70"/>
  <c r="J417" i="70"/>
  <c r="K417" i="70"/>
  <c r="L417" i="70"/>
  <c r="M417" i="70"/>
  <c r="O417" i="70"/>
  <c r="P417" i="70"/>
  <c r="R417" i="70"/>
  <c r="S417" i="70"/>
  <c r="D312" i="70"/>
  <c r="C418" i="70"/>
  <c r="H418" i="70"/>
  <c r="I418" i="70"/>
  <c r="J418" i="70"/>
  <c r="K418" i="70"/>
  <c r="L418" i="70"/>
  <c r="M418" i="70"/>
  <c r="O418" i="70"/>
  <c r="P418" i="70"/>
  <c r="R418" i="70"/>
  <c r="S418" i="70"/>
  <c r="D313" i="70"/>
  <c r="C419" i="70"/>
  <c r="H419" i="70"/>
  <c r="I419" i="70"/>
  <c r="J419" i="70"/>
  <c r="K419" i="70"/>
  <c r="L419" i="70"/>
  <c r="M419" i="70"/>
  <c r="O419" i="70"/>
  <c r="P419" i="70"/>
  <c r="R419" i="70"/>
  <c r="S419" i="70"/>
  <c r="D314" i="70"/>
  <c r="C420" i="70"/>
  <c r="H420" i="70"/>
  <c r="I420" i="70"/>
  <c r="J420" i="70"/>
  <c r="K420" i="70"/>
  <c r="L420" i="70"/>
  <c r="M420" i="70"/>
  <c r="O420" i="70"/>
  <c r="P420" i="70"/>
  <c r="R420" i="70"/>
  <c r="S420" i="70"/>
  <c r="D315" i="70"/>
  <c r="C421" i="70"/>
  <c r="H421" i="70"/>
  <c r="I421" i="70"/>
  <c r="J421" i="70"/>
  <c r="K421" i="70"/>
  <c r="L421" i="70"/>
  <c r="M421" i="70"/>
  <c r="O421" i="70"/>
  <c r="P421" i="70"/>
  <c r="R421" i="70"/>
  <c r="S421" i="70"/>
  <c r="D316" i="70"/>
  <c r="C422" i="70"/>
  <c r="H422" i="70"/>
  <c r="I422" i="70"/>
  <c r="J422" i="70"/>
  <c r="K422" i="70"/>
  <c r="L422" i="70"/>
  <c r="M422" i="70"/>
  <c r="O422" i="70"/>
  <c r="P422" i="70"/>
  <c r="R422" i="70"/>
  <c r="S422" i="70"/>
  <c r="D317" i="70"/>
  <c r="C423" i="70"/>
  <c r="H423" i="70"/>
  <c r="I423" i="70"/>
  <c r="J423" i="70"/>
  <c r="K423" i="70"/>
  <c r="L423" i="70"/>
  <c r="M423" i="70"/>
  <c r="O423" i="70"/>
  <c r="P423" i="70"/>
  <c r="R423" i="70"/>
  <c r="S423" i="70"/>
  <c r="D318" i="70"/>
  <c r="C424" i="70"/>
  <c r="H424" i="70"/>
  <c r="I424" i="70"/>
  <c r="J424" i="70"/>
  <c r="K424" i="70"/>
  <c r="L424" i="70"/>
  <c r="M424" i="70"/>
  <c r="O424" i="70"/>
  <c r="P424" i="70"/>
  <c r="R424" i="70"/>
  <c r="S424" i="70"/>
  <c r="D319" i="70"/>
  <c r="C425" i="70"/>
  <c r="H425" i="70"/>
  <c r="I425" i="70"/>
  <c r="J425" i="70"/>
  <c r="K425" i="70"/>
  <c r="L425" i="70"/>
  <c r="M425" i="70"/>
  <c r="O425" i="70"/>
  <c r="P425" i="70"/>
  <c r="R425" i="70"/>
  <c r="S425" i="70"/>
  <c r="D320" i="70"/>
  <c r="C426" i="70"/>
  <c r="H426" i="70"/>
  <c r="I426" i="70"/>
  <c r="J426" i="70"/>
  <c r="K426" i="70"/>
  <c r="L426" i="70"/>
  <c r="M426" i="70"/>
  <c r="O426" i="70"/>
  <c r="P426" i="70"/>
  <c r="R426" i="70"/>
  <c r="S426" i="70"/>
  <c r="D321" i="70"/>
  <c r="C427" i="70"/>
  <c r="H427" i="70"/>
  <c r="I427" i="70"/>
  <c r="J427" i="70"/>
  <c r="K427" i="70"/>
  <c r="L427" i="70"/>
  <c r="M427" i="70"/>
  <c r="O427" i="70"/>
  <c r="P427" i="70"/>
  <c r="R427" i="70"/>
  <c r="S427" i="70"/>
  <c r="D322" i="70"/>
  <c r="C428" i="70"/>
  <c r="H428" i="70"/>
  <c r="I428" i="70"/>
  <c r="J428" i="70"/>
  <c r="K428" i="70"/>
  <c r="L428" i="70"/>
  <c r="M428" i="70"/>
  <c r="O428" i="70"/>
  <c r="P428" i="70"/>
  <c r="R428" i="70"/>
  <c r="S428" i="70"/>
  <c r="D323" i="70"/>
  <c r="C429" i="70"/>
  <c r="H429" i="70"/>
  <c r="I429" i="70"/>
  <c r="J429" i="70"/>
  <c r="K429" i="70"/>
  <c r="L429" i="70"/>
  <c r="M429" i="70"/>
  <c r="O429" i="70"/>
  <c r="P429" i="70"/>
  <c r="R429" i="70"/>
  <c r="S429" i="70"/>
  <c r="D324" i="70"/>
  <c r="C430" i="70"/>
  <c r="H430" i="70"/>
  <c r="I430" i="70"/>
  <c r="J430" i="70"/>
  <c r="K430" i="70"/>
  <c r="L430" i="70"/>
  <c r="M430" i="70"/>
  <c r="O430" i="70"/>
  <c r="P430" i="70"/>
  <c r="R430" i="70"/>
  <c r="S430" i="70"/>
  <c r="D325" i="70"/>
  <c r="C431" i="70"/>
  <c r="H431" i="70"/>
  <c r="I431" i="70"/>
  <c r="J431" i="70"/>
  <c r="K431" i="70"/>
  <c r="L431" i="70"/>
  <c r="M431" i="70"/>
  <c r="O431" i="70"/>
  <c r="P431" i="70"/>
  <c r="R431" i="70"/>
  <c r="S431" i="70"/>
  <c r="D326" i="70"/>
  <c r="C432" i="70"/>
  <c r="H432" i="70"/>
  <c r="I432" i="70"/>
  <c r="J432" i="70"/>
  <c r="K432" i="70"/>
  <c r="L432" i="70"/>
  <c r="M432" i="70"/>
  <c r="O432" i="70"/>
  <c r="P432" i="70"/>
  <c r="R432" i="70"/>
  <c r="S432" i="70"/>
  <c r="D327" i="70"/>
  <c r="C433" i="70"/>
  <c r="H433" i="70"/>
  <c r="I433" i="70"/>
  <c r="J433" i="70"/>
  <c r="K433" i="70"/>
  <c r="L433" i="70"/>
  <c r="M433" i="70"/>
  <c r="O433" i="70"/>
  <c r="P433" i="70"/>
  <c r="R433" i="70"/>
  <c r="S433" i="70"/>
  <c r="D328" i="70"/>
  <c r="C434" i="70"/>
  <c r="H434" i="70"/>
  <c r="I434" i="70"/>
  <c r="J434" i="70"/>
  <c r="K434" i="70"/>
  <c r="L434" i="70"/>
  <c r="M434" i="70"/>
  <c r="O434" i="70"/>
  <c r="P434" i="70"/>
  <c r="R434" i="70"/>
  <c r="S434" i="70"/>
  <c r="D329" i="70"/>
  <c r="C435" i="70"/>
  <c r="H435" i="70"/>
  <c r="I435" i="70"/>
  <c r="J435" i="70"/>
  <c r="K435" i="70"/>
  <c r="L435" i="70"/>
  <c r="M435" i="70"/>
  <c r="O435" i="70"/>
  <c r="P435" i="70"/>
  <c r="R435" i="70"/>
  <c r="S435" i="70"/>
  <c r="D330" i="70"/>
  <c r="C436" i="70"/>
  <c r="H436" i="70"/>
  <c r="I436" i="70"/>
  <c r="J436" i="70"/>
  <c r="K436" i="70"/>
  <c r="L436" i="70"/>
  <c r="M436" i="70"/>
  <c r="O436" i="70"/>
  <c r="P436" i="70"/>
  <c r="R436" i="70"/>
  <c r="S436" i="70"/>
  <c r="D331" i="70"/>
  <c r="C437" i="70"/>
  <c r="H437" i="70"/>
  <c r="I437" i="70"/>
  <c r="J437" i="70"/>
  <c r="K437" i="70"/>
  <c r="L437" i="70"/>
  <c r="M437" i="70"/>
  <c r="O437" i="70"/>
  <c r="P437" i="70"/>
  <c r="R437" i="70"/>
  <c r="S437" i="70"/>
  <c r="D332" i="70"/>
  <c r="C438" i="70"/>
  <c r="H438" i="70"/>
  <c r="I438" i="70"/>
  <c r="J438" i="70"/>
  <c r="K438" i="70"/>
  <c r="L438" i="70"/>
  <c r="M438" i="70"/>
  <c r="O438" i="70"/>
  <c r="P438" i="70"/>
  <c r="R438" i="70"/>
  <c r="S438" i="70"/>
  <c r="D333" i="70"/>
  <c r="C439" i="70"/>
  <c r="H439" i="70"/>
  <c r="I439" i="70"/>
  <c r="J439" i="70"/>
  <c r="K439" i="70"/>
  <c r="L439" i="70"/>
  <c r="M439" i="70"/>
  <c r="O439" i="70"/>
  <c r="P439" i="70"/>
  <c r="R439" i="70"/>
  <c r="S439" i="70"/>
  <c r="D334" i="70"/>
  <c r="C440" i="70"/>
  <c r="H440" i="70"/>
  <c r="I440" i="70"/>
  <c r="J440" i="70"/>
  <c r="K440" i="70"/>
  <c r="L440" i="70"/>
  <c r="M440" i="70"/>
  <c r="O440" i="70"/>
  <c r="P440" i="70"/>
  <c r="R440" i="70"/>
  <c r="S440" i="70"/>
  <c r="D335" i="70"/>
  <c r="C441" i="70"/>
  <c r="H441" i="70"/>
  <c r="I441" i="70"/>
  <c r="J441" i="70"/>
  <c r="K441" i="70"/>
  <c r="L441" i="70"/>
  <c r="M441" i="70"/>
  <c r="O441" i="70"/>
  <c r="P441" i="70"/>
  <c r="R441" i="70"/>
  <c r="S441" i="70"/>
  <c r="D336" i="70"/>
  <c r="C442" i="70"/>
  <c r="H442" i="70"/>
  <c r="I442" i="70"/>
  <c r="J442" i="70"/>
  <c r="K442" i="70"/>
  <c r="L442" i="70"/>
  <c r="M442" i="70"/>
  <c r="O442" i="70"/>
  <c r="P442" i="70"/>
  <c r="R442" i="70"/>
  <c r="S442" i="70"/>
  <c r="D337" i="70"/>
  <c r="C443" i="70"/>
  <c r="H443" i="70"/>
  <c r="I443" i="70"/>
  <c r="J443" i="70"/>
  <c r="K443" i="70"/>
  <c r="L443" i="70"/>
  <c r="M443" i="70"/>
  <c r="O443" i="70"/>
  <c r="P443" i="70"/>
  <c r="R443" i="70"/>
  <c r="S443" i="70"/>
  <c r="D338" i="70"/>
  <c r="C444" i="70"/>
  <c r="H444" i="70"/>
  <c r="I444" i="70"/>
  <c r="J444" i="70"/>
  <c r="K444" i="70"/>
  <c r="L444" i="70"/>
  <c r="M444" i="70"/>
  <c r="O444" i="70"/>
  <c r="P444" i="70"/>
  <c r="R444" i="70"/>
  <c r="S444" i="70"/>
  <c r="D339" i="70"/>
  <c r="C445" i="70"/>
  <c r="H445" i="70"/>
  <c r="I445" i="70"/>
  <c r="J445" i="70"/>
  <c r="K445" i="70"/>
  <c r="L445" i="70"/>
  <c r="M445" i="70"/>
  <c r="O445" i="70"/>
  <c r="P445" i="70"/>
  <c r="R445" i="70"/>
  <c r="S445" i="70"/>
  <c r="D340" i="70"/>
  <c r="C446" i="70"/>
  <c r="H446" i="70"/>
  <c r="I446" i="70"/>
  <c r="J446" i="70"/>
  <c r="K446" i="70"/>
  <c r="L446" i="70"/>
  <c r="M446" i="70"/>
  <c r="O446" i="70"/>
  <c r="P446" i="70"/>
  <c r="R446" i="70"/>
  <c r="S446" i="70"/>
  <c r="D341" i="70"/>
  <c r="C447" i="70"/>
  <c r="H447" i="70"/>
  <c r="I447" i="70"/>
  <c r="J447" i="70"/>
  <c r="K447" i="70"/>
  <c r="L447" i="70"/>
  <c r="M447" i="70"/>
  <c r="O447" i="70"/>
  <c r="P447" i="70"/>
  <c r="R447" i="70"/>
  <c r="S447" i="70"/>
  <c r="D342" i="70"/>
  <c r="C448" i="70"/>
  <c r="H448" i="70"/>
  <c r="I448" i="70"/>
  <c r="J448" i="70"/>
  <c r="K448" i="70"/>
  <c r="L448" i="70"/>
  <c r="M448" i="70"/>
  <c r="O448" i="70"/>
  <c r="P448" i="70"/>
  <c r="R448" i="70"/>
  <c r="S448" i="70"/>
  <c r="D343" i="70"/>
  <c r="C449" i="70"/>
  <c r="H449" i="70"/>
  <c r="I449" i="70"/>
  <c r="J449" i="70"/>
  <c r="K449" i="70"/>
  <c r="L449" i="70"/>
  <c r="M449" i="70"/>
  <c r="O449" i="70"/>
  <c r="P449" i="70"/>
  <c r="R449" i="70"/>
  <c r="S449" i="70"/>
  <c r="D344" i="70"/>
  <c r="C450" i="70"/>
  <c r="H450" i="70"/>
  <c r="I450" i="70"/>
  <c r="J450" i="70"/>
  <c r="K450" i="70"/>
  <c r="L450" i="70"/>
  <c r="M450" i="70"/>
  <c r="O450" i="70"/>
  <c r="P450" i="70"/>
  <c r="R450" i="70"/>
  <c r="S450" i="70"/>
  <c r="D345" i="70"/>
  <c r="C451" i="70"/>
  <c r="H451" i="70"/>
  <c r="I451" i="70"/>
  <c r="J451" i="70"/>
  <c r="K451" i="70"/>
  <c r="L451" i="70"/>
  <c r="M451" i="70"/>
  <c r="O451" i="70"/>
  <c r="P451" i="70"/>
  <c r="R451" i="70"/>
  <c r="S451" i="70"/>
  <c r="D346" i="70"/>
  <c r="C452" i="70"/>
  <c r="H452" i="70"/>
  <c r="I452" i="70"/>
  <c r="J452" i="70"/>
  <c r="K452" i="70"/>
  <c r="L452" i="70"/>
  <c r="M452" i="70"/>
  <c r="O452" i="70"/>
  <c r="P452" i="70"/>
  <c r="R452" i="70"/>
  <c r="S452" i="70"/>
  <c r="D347" i="70"/>
  <c r="C453" i="70"/>
  <c r="H453" i="70"/>
  <c r="I453" i="70"/>
  <c r="J453" i="70"/>
  <c r="K453" i="70"/>
  <c r="L453" i="70"/>
  <c r="M453" i="70"/>
  <c r="O453" i="70"/>
  <c r="P453" i="70"/>
  <c r="R453" i="70"/>
  <c r="S453" i="70"/>
  <c r="D348" i="70"/>
  <c r="C454" i="70"/>
  <c r="H454" i="70"/>
  <c r="I454" i="70"/>
  <c r="J454" i="70"/>
  <c r="K454" i="70"/>
  <c r="L454" i="70"/>
  <c r="M454" i="70"/>
  <c r="O454" i="70"/>
  <c r="P454" i="70"/>
  <c r="R454" i="70"/>
  <c r="S454" i="70"/>
  <c r="D349" i="70"/>
  <c r="C455" i="70"/>
  <c r="H455" i="70"/>
  <c r="I455" i="70"/>
  <c r="J455" i="70"/>
  <c r="K455" i="70"/>
  <c r="L455" i="70"/>
  <c r="M455" i="70"/>
  <c r="O455" i="70"/>
  <c r="P455" i="70"/>
  <c r="R455" i="70"/>
  <c r="S455" i="70"/>
  <c r="D350" i="70"/>
  <c r="C456" i="70"/>
  <c r="H456" i="70"/>
  <c r="I456" i="70"/>
  <c r="J456" i="70"/>
  <c r="K456" i="70"/>
  <c r="L456" i="70"/>
  <c r="M456" i="70"/>
  <c r="O456" i="70"/>
  <c r="P456" i="70"/>
  <c r="R456" i="70"/>
  <c r="S456" i="70"/>
  <c r="D351" i="70"/>
  <c r="C457" i="70"/>
  <c r="H457" i="70"/>
  <c r="I457" i="70"/>
  <c r="J457" i="70"/>
  <c r="K457" i="70"/>
  <c r="L457" i="70"/>
  <c r="M457" i="70"/>
  <c r="O457" i="70"/>
  <c r="P457" i="70"/>
  <c r="R457" i="70"/>
  <c r="S457" i="70"/>
  <c r="D352" i="70"/>
  <c r="C458" i="70"/>
  <c r="H458" i="70"/>
  <c r="I458" i="70"/>
  <c r="J458" i="70"/>
  <c r="K458" i="70"/>
  <c r="L458" i="70"/>
  <c r="M458" i="70"/>
  <c r="O458" i="70"/>
  <c r="P458" i="70"/>
  <c r="R458" i="70"/>
  <c r="S458" i="70"/>
  <c r="D353" i="70"/>
  <c r="C459" i="70"/>
  <c r="H459" i="70"/>
  <c r="I459" i="70"/>
  <c r="J459" i="70"/>
  <c r="K459" i="70"/>
  <c r="L459" i="70"/>
  <c r="M459" i="70"/>
  <c r="O459" i="70"/>
  <c r="P459" i="70"/>
  <c r="R459" i="70"/>
  <c r="S459" i="70"/>
  <c r="D354" i="70"/>
  <c r="C460" i="70"/>
  <c r="H460" i="70"/>
  <c r="I460" i="70"/>
  <c r="J460" i="70"/>
  <c r="K460" i="70"/>
  <c r="L460" i="70"/>
  <c r="M460" i="70"/>
  <c r="O460" i="70"/>
  <c r="P460" i="70"/>
  <c r="R460" i="70"/>
  <c r="S460" i="70"/>
  <c r="D355" i="70"/>
  <c r="C461" i="70"/>
  <c r="H461" i="70"/>
  <c r="I461" i="70"/>
  <c r="J461" i="70"/>
  <c r="K461" i="70"/>
  <c r="L461" i="70"/>
  <c r="M461" i="70"/>
  <c r="O461" i="70"/>
  <c r="P461" i="70"/>
  <c r="R461" i="70"/>
  <c r="S461" i="70"/>
  <c r="D356" i="70"/>
  <c r="C462" i="70"/>
  <c r="H462" i="70"/>
  <c r="I462" i="70"/>
  <c r="J462" i="70"/>
  <c r="K462" i="70"/>
  <c r="L462" i="70"/>
  <c r="M462" i="70"/>
  <c r="O462" i="70"/>
  <c r="P462" i="70"/>
  <c r="R462" i="70"/>
  <c r="S462" i="70"/>
  <c r="D357" i="70"/>
  <c r="C463" i="70"/>
  <c r="H463" i="70"/>
  <c r="I463" i="70"/>
  <c r="J463" i="70"/>
  <c r="K463" i="70"/>
  <c r="L463" i="70"/>
  <c r="M463" i="70"/>
  <c r="O463" i="70"/>
  <c r="P463" i="70"/>
  <c r="R463" i="70"/>
  <c r="S463" i="70"/>
  <c r="D358" i="70"/>
  <c r="C464" i="70"/>
  <c r="H464" i="70"/>
  <c r="I464" i="70"/>
  <c r="J464" i="70"/>
  <c r="K464" i="70"/>
  <c r="L464" i="70"/>
  <c r="M464" i="70"/>
  <c r="O464" i="70"/>
  <c r="P464" i="70"/>
  <c r="R464" i="70"/>
  <c r="S464" i="70"/>
  <c r="D359" i="70"/>
  <c r="C465" i="70"/>
  <c r="H465" i="70"/>
  <c r="I465" i="70"/>
  <c r="J465" i="70"/>
  <c r="K465" i="70"/>
  <c r="L465" i="70"/>
  <c r="M465" i="70"/>
  <c r="O465" i="70"/>
  <c r="P465" i="70"/>
  <c r="R465" i="70"/>
  <c r="S465" i="70"/>
  <c r="D360" i="70"/>
  <c r="C466" i="70"/>
  <c r="H466" i="70"/>
  <c r="I466" i="70"/>
  <c r="J466" i="70"/>
  <c r="K466" i="70"/>
  <c r="L466" i="70"/>
  <c r="M466" i="70"/>
  <c r="O466" i="70"/>
  <c r="P466" i="70"/>
  <c r="R466" i="70"/>
  <c r="S466" i="70"/>
  <c r="D361" i="70"/>
  <c r="C467" i="70"/>
  <c r="H467" i="70"/>
  <c r="I467" i="70"/>
  <c r="J467" i="70"/>
  <c r="K467" i="70"/>
  <c r="L467" i="70"/>
  <c r="M467" i="70"/>
  <c r="O467" i="70"/>
  <c r="P467" i="70"/>
  <c r="R467" i="70"/>
  <c r="S467" i="70"/>
  <c r="D362" i="70"/>
  <c r="C468" i="70"/>
  <c r="H468" i="70"/>
  <c r="I468" i="70"/>
  <c r="J468" i="70"/>
  <c r="K468" i="70"/>
  <c r="L468" i="70"/>
  <c r="M468" i="70"/>
  <c r="O468" i="70"/>
  <c r="P468" i="70"/>
  <c r="R468" i="70"/>
  <c r="S468" i="70"/>
  <c r="D363" i="70"/>
  <c r="C469" i="70"/>
  <c r="H469" i="70"/>
  <c r="I469" i="70"/>
  <c r="J469" i="70"/>
  <c r="K469" i="70"/>
  <c r="L469" i="70"/>
  <c r="M469" i="70"/>
  <c r="O469" i="70"/>
  <c r="P469" i="70"/>
  <c r="R469" i="70"/>
  <c r="S469" i="70"/>
  <c r="D364" i="70"/>
  <c r="C470" i="70"/>
  <c r="H470" i="70"/>
  <c r="I470" i="70"/>
  <c r="J470" i="70"/>
  <c r="K470" i="70"/>
  <c r="L470" i="70"/>
  <c r="M470" i="70"/>
  <c r="O470" i="70"/>
  <c r="P470" i="70"/>
  <c r="R470" i="70"/>
  <c r="S470" i="70"/>
  <c r="D365" i="70"/>
  <c r="C471" i="70"/>
  <c r="H471" i="70"/>
  <c r="I471" i="70"/>
  <c r="J471" i="70"/>
  <c r="K471" i="70"/>
  <c r="L471" i="70"/>
  <c r="M471" i="70"/>
  <c r="O471" i="70"/>
  <c r="P471" i="70"/>
  <c r="R471" i="70"/>
  <c r="S471" i="70"/>
  <c r="D366" i="70"/>
  <c r="C472" i="70"/>
  <c r="H472" i="70"/>
  <c r="I472" i="70"/>
  <c r="J472" i="70"/>
  <c r="K472" i="70"/>
  <c r="L472" i="70"/>
  <c r="M472" i="70"/>
  <c r="O472" i="70"/>
  <c r="P472" i="70"/>
  <c r="R472" i="70"/>
  <c r="S472" i="70"/>
  <c r="D367" i="70"/>
  <c r="C473" i="70"/>
  <c r="H473" i="70"/>
  <c r="I473" i="70"/>
  <c r="J473" i="70"/>
  <c r="K473" i="70"/>
  <c r="L473" i="70"/>
  <c r="M473" i="70"/>
  <c r="O473" i="70"/>
  <c r="P473" i="70"/>
  <c r="R473" i="70"/>
  <c r="S473" i="70"/>
  <c r="D368" i="70"/>
  <c r="C474" i="70"/>
  <c r="H474" i="70"/>
  <c r="I474" i="70"/>
  <c r="J474" i="70"/>
  <c r="K474" i="70"/>
  <c r="L474" i="70"/>
  <c r="M474" i="70"/>
  <c r="O474" i="70"/>
  <c r="P474" i="70"/>
  <c r="R474" i="70"/>
  <c r="S474" i="70"/>
  <c r="D369" i="70"/>
  <c r="C475" i="70"/>
  <c r="H475" i="70"/>
  <c r="I475" i="70"/>
  <c r="J475" i="70"/>
  <c r="K475" i="70"/>
  <c r="L475" i="70"/>
  <c r="M475" i="70"/>
  <c r="O475" i="70"/>
  <c r="P475" i="70"/>
  <c r="R475" i="70"/>
  <c r="S475" i="70"/>
  <c r="D271" i="70"/>
  <c r="C271" i="70" s="1"/>
  <c r="C377" i="70"/>
  <c r="D377" i="70" s="1"/>
  <c r="H377" i="70"/>
  <c r="I377" i="70"/>
  <c r="J377" i="70"/>
  <c r="K377" i="70"/>
  <c r="L377" i="70"/>
  <c r="M377" i="70"/>
  <c r="O377" i="70"/>
  <c r="P377" i="70"/>
  <c r="R377" i="70"/>
  <c r="S377" i="70"/>
  <c r="D272" i="70"/>
  <c r="C272" i="70" s="1"/>
  <c r="C378" i="70"/>
  <c r="D378" i="70" s="1"/>
  <c r="H378" i="70"/>
  <c r="I378" i="70"/>
  <c r="J378" i="70"/>
  <c r="K378" i="70"/>
  <c r="L378" i="70"/>
  <c r="M378" i="70"/>
  <c r="O378" i="70"/>
  <c r="P378" i="70"/>
  <c r="R378" i="70"/>
  <c r="S378" i="70"/>
  <c r="D273" i="70"/>
  <c r="C379" i="70"/>
  <c r="D379" i="70" s="1"/>
  <c r="H379" i="70"/>
  <c r="I379" i="70"/>
  <c r="J379" i="70"/>
  <c r="K379" i="70"/>
  <c r="L379" i="70"/>
  <c r="M379" i="70"/>
  <c r="N379" i="70"/>
  <c r="AB379" i="70" s="1"/>
  <c r="O379" i="70"/>
  <c r="P379" i="70"/>
  <c r="R379" i="70"/>
  <c r="S379" i="70"/>
  <c r="D274" i="70"/>
  <c r="C380" i="70"/>
  <c r="H380" i="70"/>
  <c r="I380" i="70"/>
  <c r="J380" i="70"/>
  <c r="K380" i="70"/>
  <c r="L380" i="70"/>
  <c r="M380" i="70"/>
  <c r="O380" i="70"/>
  <c r="P380" i="70"/>
  <c r="R380" i="70"/>
  <c r="S380" i="70"/>
  <c r="D275" i="70"/>
  <c r="C381" i="70"/>
  <c r="H381" i="70"/>
  <c r="I381" i="70"/>
  <c r="J381" i="70"/>
  <c r="K381" i="70"/>
  <c r="L381" i="70"/>
  <c r="M381" i="70"/>
  <c r="O381" i="70"/>
  <c r="P381" i="70"/>
  <c r="R381" i="70"/>
  <c r="S381" i="70"/>
  <c r="D276" i="70"/>
  <c r="C382" i="70"/>
  <c r="H382" i="70"/>
  <c r="I382" i="70"/>
  <c r="J382" i="70"/>
  <c r="K382" i="70"/>
  <c r="L382" i="70"/>
  <c r="M382" i="70"/>
  <c r="O382" i="70"/>
  <c r="P382" i="70"/>
  <c r="R382" i="70"/>
  <c r="S382" i="70"/>
  <c r="D277" i="70"/>
  <c r="C383" i="70"/>
  <c r="H383" i="70"/>
  <c r="I383" i="70"/>
  <c r="J383" i="70"/>
  <c r="K383" i="70"/>
  <c r="L383" i="70"/>
  <c r="M383" i="70"/>
  <c r="O383" i="70"/>
  <c r="P383" i="70"/>
  <c r="R383" i="70"/>
  <c r="S383" i="70"/>
  <c r="D278" i="70"/>
  <c r="C384" i="70"/>
  <c r="H384" i="70"/>
  <c r="I384" i="70"/>
  <c r="J384" i="70"/>
  <c r="K384" i="70"/>
  <c r="L384" i="70"/>
  <c r="M384" i="70"/>
  <c r="O384" i="70"/>
  <c r="P384" i="70"/>
  <c r="R384" i="70"/>
  <c r="S384" i="70"/>
  <c r="D279" i="70"/>
  <c r="C385" i="70"/>
  <c r="H385" i="70"/>
  <c r="I385" i="70"/>
  <c r="J385" i="70"/>
  <c r="K385" i="70"/>
  <c r="L385" i="70"/>
  <c r="M385" i="70"/>
  <c r="O385" i="70"/>
  <c r="P385" i="70"/>
  <c r="R385" i="70"/>
  <c r="S385" i="70"/>
  <c r="D280" i="70"/>
  <c r="C386" i="70"/>
  <c r="H386" i="70"/>
  <c r="I386" i="70"/>
  <c r="J386" i="70"/>
  <c r="K386" i="70"/>
  <c r="L386" i="70"/>
  <c r="M386" i="70"/>
  <c r="O386" i="70"/>
  <c r="P386" i="70"/>
  <c r="R386" i="70"/>
  <c r="S386" i="70"/>
  <c r="D281" i="70"/>
  <c r="C387" i="70"/>
  <c r="H387" i="70"/>
  <c r="I387" i="70"/>
  <c r="J387" i="70"/>
  <c r="K387" i="70"/>
  <c r="L387" i="70"/>
  <c r="M387" i="70"/>
  <c r="O387" i="70"/>
  <c r="P387" i="70"/>
  <c r="R387" i="70"/>
  <c r="S387" i="70"/>
  <c r="D282" i="70"/>
  <c r="C388" i="70"/>
  <c r="H388" i="70"/>
  <c r="I388" i="70"/>
  <c r="J388" i="70"/>
  <c r="K388" i="70"/>
  <c r="L388" i="70"/>
  <c r="M388" i="70"/>
  <c r="O388" i="70"/>
  <c r="P388" i="70"/>
  <c r="R388" i="70"/>
  <c r="S388" i="70"/>
  <c r="D283" i="70"/>
  <c r="C389" i="70"/>
  <c r="H389" i="70"/>
  <c r="I389" i="70"/>
  <c r="J389" i="70"/>
  <c r="K389" i="70"/>
  <c r="L389" i="70"/>
  <c r="M389" i="70"/>
  <c r="O389" i="70"/>
  <c r="P389" i="70"/>
  <c r="R389" i="70"/>
  <c r="S389" i="70"/>
  <c r="D284" i="70"/>
  <c r="C390" i="70"/>
  <c r="H390" i="70"/>
  <c r="I390" i="70"/>
  <c r="J390" i="70"/>
  <c r="K390" i="70"/>
  <c r="L390" i="70"/>
  <c r="M390" i="70"/>
  <c r="O390" i="70"/>
  <c r="P390" i="70"/>
  <c r="R390" i="70"/>
  <c r="S390" i="70"/>
  <c r="D285" i="70"/>
  <c r="C391" i="70"/>
  <c r="H391" i="70"/>
  <c r="I391" i="70"/>
  <c r="J391" i="70"/>
  <c r="K391" i="70"/>
  <c r="L391" i="70"/>
  <c r="M391" i="70"/>
  <c r="O391" i="70"/>
  <c r="P391" i="70"/>
  <c r="R391" i="70"/>
  <c r="S391" i="70"/>
  <c r="D286" i="70"/>
  <c r="C392" i="70"/>
  <c r="H392" i="70"/>
  <c r="I392" i="70"/>
  <c r="J392" i="70"/>
  <c r="K392" i="70"/>
  <c r="L392" i="70"/>
  <c r="M392" i="70"/>
  <c r="O392" i="70"/>
  <c r="P392" i="70"/>
  <c r="R392" i="70"/>
  <c r="S392" i="70"/>
  <c r="D287" i="70"/>
  <c r="C393" i="70"/>
  <c r="H393" i="70"/>
  <c r="I393" i="70"/>
  <c r="J393" i="70"/>
  <c r="K393" i="70"/>
  <c r="L393" i="70"/>
  <c r="M393" i="70"/>
  <c r="O393" i="70"/>
  <c r="P393" i="70"/>
  <c r="R393" i="70"/>
  <c r="S393" i="70"/>
  <c r="D288" i="70"/>
  <c r="C394" i="70"/>
  <c r="H394" i="70"/>
  <c r="I394" i="70"/>
  <c r="J394" i="70"/>
  <c r="K394" i="70"/>
  <c r="L394" i="70"/>
  <c r="M394" i="70"/>
  <c r="O394" i="70"/>
  <c r="P394" i="70"/>
  <c r="R394" i="70"/>
  <c r="S394" i="70"/>
  <c r="AB14" i="70"/>
  <c r="AB15" i="70"/>
  <c r="AB16" i="70"/>
  <c r="AB17" i="70"/>
  <c r="AB18" i="70"/>
  <c r="AB19" i="70"/>
  <c r="AB20" i="70"/>
  <c r="AB21" i="70"/>
  <c r="AB22" i="70"/>
  <c r="AB13" i="70"/>
  <c r="AA14" i="70"/>
  <c r="AA15" i="70"/>
  <c r="AA16" i="70"/>
  <c r="AA17" i="70"/>
  <c r="AA18" i="70"/>
  <c r="AA19" i="70"/>
  <c r="AA20" i="70"/>
  <c r="AA21" i="70"/>
  <c r="AA22" i="70"/>
  <c r="AA13" i="70"/>
  <c r="ES7" i="70"/>
  <c r="DU7" i="70"/>
  <c r="DT7" i="70"/>
  <c r="DS7" i="70"/>
  <c r="DR7" i="70"/>
  <c r="M67" i="56"/>
  <c r="M20" i="56"/>
  <c r="DO7" i="70"/>
  <c r="DK7" i="70"/>
  <c r="DJ7" i="70"/>
  <c r="DH7" i="70"/>
  <c r="DF7" i="70"/>
  <c r="DD7" i="70"/>
  <c r="DB7" i="70"/>
  <c r="CZ7" i="70"/>
  <c r="CX7" i="70"/>
  <c r="CL7" i="70"/>
  <c r="CK7" i="70"/>
  <c r="CI7" i="70"/>
  <c r="CH7" i="70"/>
  <c r="CW7" i="70"/>
  <c r="CV7" i="70"/>
  <c r="CU7" i="70"/>
  <c r="CD7" i="70"/>
  <c r="CB7" i="70"/>
  <c r="CA7" i="70"/>
  <c r="BZ7" i="70"/>
  <c r="BY7" i="70"/>
  <c r="BX7" i="70"/>
  <c r="BW7" i="70"/>
  <c r="BV7" i="70"/>
  <c r="BT7" i="70"/>
  <c r="BQ7" i="70"/>
  <c r="BP7" i="70"/>
  <c r="BO7" i="70"/>
  <c r="BN7" i="70"/>
  <c r="K8" i="66"/>
  <c r="L8" i="66" s="1"/>
  <c r="L15" i="66"/>
  <c r="K24" i="66"/>
  <c r="L24" i="66" s="1"/>
  <c r="BL7" i="70"/>
  <c r="L22" i="66"/>
  <c r="L13" i="66"/>
  <c r="S376" i="70"/>
  <c r="R376" i="70"/>
  <c r="P376" i="70"/>
  <c r="O376" i="70"/>
  <c r="M376" i="70"/>
  <c r="L376" i="70"/>
  <c r="K376" i="70"/>
  <c r="J376" i="70"/>
  <c r="I376" i="70"/>
  <c r="H376" i="70"/>
  <c r="BF7" i="70"/>
  <c r="BE7" i="70"/>
  <c r="BD7" i="70"/>
  <c r="AY7" i="70"/>
  <c r="K14" i="38"/>
  <c r="L14" i="38" s="1"/>
  <c r="K12" i="38"/>
  <c r="L12" i="38" s="1"/>
  <c r="K10" i="38"/>
  <c r="L10" i="38" s="1"/>
  <c r="M270" i="70"/>
  <c r="F270" i="70"/>
  <c r="L270" i="70"/>
  <c r="K270" i="70"/>
  <c r="J270" i="70"/>
  <c r="I270" i="70"/>
  <c r="D270" i="70"/>
  <c r="C270" i="70" s="1"/>
  <c r="AI7" i="70"/>
  <c r="AG7" i="70"/>
  <c r="AC7" i="70"/>
  <c r="Q114" i="70"/>
  <c r="N114" i="70"/>
  <c r="M114" i="70"/>
  <c r="L114" i="70"/>
  <c r="BH115" i="70"/>
  <c r="BH116" i="70"/>
  <c r="BH117" i="70"/>
  <c r="BH118" i="70"/>
  <c r="BH119" i="70"/>
  <c r="BH120" i="70"/>
  <c r="BH121" i="70"/>
  <c r="BH122" i="70"/>
  <c r="BH123" i="70"/>
  <c r="BH124" i="70"/>
  <c r="BH125" i="70"/>
  <c r="BH126" i="70"/>
  <c r="BH127" i="70"/>
  <c r="BH128" i="70"/>
  <c r="BH129" i="70"/>
  <c r="BH130" i="70"/>
  <c r="BH131" i="70"/>
  <c r="BH132" i="70"/>
  <c r="BH133" i="70"/>
  <c r="BH134" i="70"/>
  <c r="BH135" i="70"/>
  <c r="BH136" i="70"/>
  <c r="BH137" i="70"/>
  <c r="BH138" i="70"/>
  <c r="BH139" i="70"/>
  <c r="BH140" i="70"/>
  <c r="BH141" i="70"/>
  <c r="BH142" i="70"/>
  <c r="BH143" i="70"/>
  <c r="BH144" i="70"/>
  <c r="BH145" i="70"/>
  <c r="BH146" i="70"/>
  <c r="BH147" i="70"/>
  <c r="BH148" i="70"/>
  <c r="BH149" i="70"/>
  <c r="BH150" i="70"/>
  <c r="BH151" i="70"/>
  <c r="BH152" i="70"/>
  <c r="BH153" i="70"/>
  <c r="BH154" i="70"/>
  <c r="BH155" i="70"/>
  <c r="BH156" i="70"/>
  <c r="BH157" i="70"/>
  <c r="BH158" i="70"/>
  <c r="BH159" i="70"/>
  <c r="BH160" i="70"/>
  <c r="BH161" i="70"/>
  <c r="BH162" i="70"/>
  <c r="BH163" i="70"/>
  <c r="BH164" i="70"/>
  <c r="BH165" i="70"/>
  <c r="BH166" i="70"/>
  <c r="BH167" i="70"/>
  <c r="BH168" i="70"/>
  <c r="BH169" i="70"/>
  <c r="BH170" i="70"/>
  <c r="BH171" i="70"/>
  <c r="BH172" i="70"/>
  <c r="BH173" i="70"/>
  <c r="BH174" i="70"/>
  <c r="BH175" i="70"/>
  <c r="BH176" i="70"/>
  <c r="BH177" i="70"/>
  <c r="BH178" i="70"/>
  <c r="BH179" i="70"/>
  <c r="BH180" i="70"/>
  <c r="BH181" i="70"/>
  <c r="BH182" i="70"/>
  <c r="BH183" i="70"/>
  <c r="BH184" i="70"/>
  <c r="BH185" i="70"/>
  <c r="BH186" i="70"/>
  <c r="BH187" i="70"/>
  <c r="BH262" i="70"/>
  <c r="K114" i="70"/>
  <c r="BH114" i="70" s="1"/>
  <c r="J114" i="70"/>
  <c r="F114" i="70"/>
  <c r="E114" i="70"/>
  <c r="AC14" i="70"/>
  <c r="AC15" i="70"/>
  <c r="AC16" i="70"/>
  <c r="AC17" i="70"/>
  <c r="AC18" i="70"/>
  <c r="AC19" i="70"/>
  <c r="AC20" i="70"/>
  <c r="AC21" i="70"/>
  <c r="AC22" i="70"/>
  <c r="AC13" i="70"/>
  <c r="Q14" i="70"/>
  <c r="Q15" i="70"/>
  <c r="Q16" i="70"/>
  <c r="Q17" i="70"/>
  <c r="Q18" i="70"/>
  <c r="Q19" i="70"/>
  <c r="Q20" i="70"/>
  <c r="Q21" i="70"/>
  <c r="Q22" i="70"/>
  <c r="Q13" i="70"/>
  <c r="N22" i="70"/>
  <c r="N21" i="70"/>
  <c r="N20" i="70"/>
  <c r="N19" i="70"/>
  <c r="N18" i="70"/>
  <c r="N17" i="70"/>
  <c r="N16" i="70"/>
  <c r="N15" i="70"/>
  <c r="N14" i="70"/>
  <c r="N13" i="70"/>
  <c r="M22" i="70"/>
  <c r="M21" i="70"/>
  <c r="M20" i="70"/>
  <c r="M19" i="70"/>
  <c r="M18" i="70"/>
  <c r="M17" i="70"/>
  <c r="M16" i="70"/>
  <c r="M15" i="70"/>
  <c r="M14" i="70"/>
  <c r="M13" i="70"/>
  <c r="L22" i="70"/>
  <c r="L21" i="70"/>
  <c r="L20" i="70"/>
  <c r="L19" i="70"/>
  <c r="L18" i="70"/>
  <c r="L17" i="70"/>
  <c r="L16" i="70"/>
  <c r="L15" i="70"/>
  <c r="L14" i="70"/>
  <c r="L13" i="70"/>
  <c r="K14" i="70"/>
  <c r="K15" i="70"/>
  <c r="K16" i="70"/>
  <c r="K17" i="70"/>
  <c r="K18" i="70"/>
  <c r="K19" i="70"/>
  <c r="K20" i="70"/>
  <c r="K21" i="70"/>
  <c r="K22" i="70"/>
  <c r="K13" i="70"/>
  <c r="J22" i="70"/>
  <c r="J21" i="70"/>
  <c r="J20" i="70"/>
  <c r="J19" i="70"/>
  <c r="J18" i="70"/>
  <c r="J17" i="70"/>
  <c r="J16" i="70"/>
  <c r="J15" i="70"/>
  <c r="J14" i="70"/>
  <c r="F22" i="70"/>
  <c r="F21" i="70"/>
  <c r="F20" i="70"/>
  <c r="F19" i="70"/>
  <c r="F18" i="70"/>
  <c r="F17" i="70"/>
  <c r="F16" i="70"/>
  <c r="F15" i="70"/>
  <c r="F14" i="70"/>
  <c r="F13" i="70"/>
  <c r="E22" i="70"/>
  <c r="E21" i="70"/>
  <c r="E20" i="70"/>
  <c r="E19" i="70"/>
  <c r="E18" i="70"/>
  <c r="E17" i="70"/>
  <c r="E16" i="70"/>
  <c r="E15" i="70"/>
  <c r="E14" i="70"/>
  <c r="E13" i="70"/>
  <c r="G7" i="70"/>
  <c r="E7" i="70"/>
  <c r="H115" i="70" l="1"/>
  <c r="H179" i="70"/>
  <c r="H243" i="70"/>
  <c r="H132" i="70"/>
  <c r="H196" i="70"/>
  <c r="H260" i="70"/>
  <c r="H149" i="70"/>
  <c r="H213" i="70"/>
  <c r="H178" i="70"/>
  <c r="H166" i="70"/>
  <c r="H230" i="70"/>
  <c r="H119" i="70"/>
  <c r="H183" i="70"/>
  <c r="H247" i="70"/>
  <c r="H168" i="70"/>
  <c r="H232" i="70"/>
  <c r="H129" i="70"/>
  <c r="H193" i="70"/>
  <c r="H257" i="70"/>
  <c r="H123" i="70"/>
  <c r="H187" i="70"/>
  <c r="H251" i="70"/>
  <c r="H140" i="70"/>
  <c r="H204" i="70"/>
  <c r="H146" i="70"/>
  <c r="H157" i="70"/>
  <c r="H221" i="70"/>
  <c r="H218" i="70"/>
  <c r="H174" i="70"/>
  <c r="H238" i="70"/>
  <c r="H127" i="70"/>
  <c r="H191" i="70"/>
  <c r="H255" i="70"/>
  <c r="H176" i="70"/>
  <c r="H240" i="70"/>
  <c r="H137" i="70"/>
  <c r="H201" i="70"/>
  <c r="H122" i="70"/>
  <c r="H131" i="70"/>
  <c r="H195" i="70"/>
  <c r="H259" i="70"/>
  <c r="H148" i="70"/>
  <c r="H212" i="70"/>
  <c r="H194" i="70"/>
  <c r="H165" i="70"/>
  <c r="H229" i="70"/>
  <c r="H118" i="70"/>
  <c r="H182" i="70"/>
  <c r="H246" i="70"/>
  <c r="H135" i="70"/>
  <c r="H199" i="70"/>
  <c r="H120" i="70"/>
  <c r="H184" i="70"/>
  <c r="H248" i="70"/>
  <c r="H145" i="70"/>
  <c r="H209" i="70"/>
  <c r="H202" i="70"/>
  <c r="H139" i="70"/>
  <c r="H203" i="70"/>
  <c r="H130" i="70"/>
  <c r="H156" i="70"/>
  <c r="H220" i="70"/>
  <c r="H226" i="70"/>
  <c r="H173" i="70"/>
  <c r="H237" i="70"/>
  <c r="H126" i="70"/>
  <c r="H190" i="70"/>
  <c r="H254" i="70"/>
  <c r="H143" i="70"/>
  <c r="H207" i="70"/>
  <c r="H128" i="70"/>
  <c r="H192" i="70"/>
  <c r="H256" i="70"/>
  <c r="H153" i="70"/>
  <c r="H217" i="70"/>
  <c r="H250" i="70"/>
  <c r="H147" i="70"/>
  <c r="H211" i="70"/>
  <c r="H170" i="70"/>
  <c r="H164" i="70"/>
  <c r="H228" i="70"/>
  <c r="H117" i="70"/>
  <c r="H181" i="70"/>
  <c r="H245" i="70"/>
  <c r="H134" i="70"/>
  <c r="H198" i="70"/>
  <c r="H262" i="70"/>
  <c r="H151" i="70"/>
  <c r="H215" i="70"/>
  <c r="H136" i="70"/>
  <c r="H200" i="70"/>
  <c r="H138" i="70"/>
  <c r="H161" i="70"/>
  <c r="H225" i="70"/>
  <c r="H114" i="70"/>
  <c r="H155" i="70"/>
  <c r="H219" i="70"/>
  <c r="H234" i="70"/>
  <c r="H172" i="70"/>
  <c r="H236" i="70"/>
  <c r="H125" i="70"/>
  <c r="H189" i="70"/>
  <c r="H253" i="70"/>
  <c r="H142" i="70"/>
  <c r="H206" i="70"/>
  <c r="H162" i="70"/>
  <c r="H159" i="70"/>
  <c r="H223" i="70"/>
  <c r="H144" i="70"/>
  <c r="H208" i="70"/>
  <c r="H186" i="70"/>
  <c r="H169" i="70"/>
  <c r="H233" i="70"/>
  <c r="H163" i="70"/>
  <c r="H227" i="70"/>
  <c r="H116" i="70"/>
  <c r="H180" i="70"/>
  <c r="H244" i="70"/>
  <c r="H133" i="70"/>
  <c r="H197" i="70"/>
  <c r="H261" i="70"/>
  <c r="H150" i="70"/>
  <c r="H214" i="70"/>
  <c r="H210" i="70"/>
  <c r="H167" i="70"/>
  <c r="H231" i="70"/>
  <c r="H152" i="70"/>
  <c r="H216" i="70"/>
  <c r="H242" i="70"/>
  <c r="H177" i="70"/>
  <c r="H241" i="70"/>
  <c r="H171" i="70"/>
  <c r="H235" i="70"/>
  <c r="H124" i="70"/>
  <c r="H188" i="70"/>
  <c r="H252" i="70"/>
  <c r="H141" i="70"/>
  <c r="H205" i="70"/>
  <c r="H154" i="70"/>
  <c r="H158" i="70"/>
  <c r="H222" i="70"/>
  <c r="H258" i="70"/>
  <c r="H175" i="70"/>
  <c r="H239" i="70"/>
  <c r="H160" i="70"/>
  <c r="H224" i="70"/>
  <c r="H121" i="70"/>
  <c r="H185" i="70"/>
  <c r="H249" i="70"/>
  <c r="AC378" i="70"/>
  <c r="AC475" i="70"/>
  <c r="AC473" i="70"/>
  <c r="AC471" i="70"/>
  <c r="AC469" i="70"/>
  <c r="AC467" i="70"/>
  <c r="AC465" i="70"/>
  <c r="AC463" i="70"/>
  <c r="AC461" i="70"/>
  <c r="AC459" i="70"/>
  <c r="AC457" i="70"/>
  <c r="AC455" i="70"/>
  <c r="AC453" i="70"/>
  <c r="AC451" i="70"/>
  <c r="AC449" i="70"/>
  <c r="AC447" i="70"/>
  <c r="AC445" i="70"/>
  <c r="AC443" i="70"/>
  <c r="AC441" i="70"/>
  <c r="AC439" i="70"/>
  <c r="AC437" i="70"/>
  <c r="AC435" i="70"/>
  <c r="AC433" i="70"/>
  <c r="AC431" i="70"/>
  <c r="AC429" i="70"/>
  <c r="AC427" i="70"/>
  <c r="AC425" i="70"/>
  <c r="AC423" i="70"/>
  <c r="AC421" i="70"/>
  <c r="AC419" i="70"/>
  <c r="AC417" i="70"/>
  <c r="AC415" i="70"/>
  <c r="AC413" i="70"/>
  <c r="AC418" i="70"/>
  <c r="AC377" i="70"/>
  <c r="AC470" i="70"/>
  <c r="AC464" i="70"/>
  <c r="AC456" i="70"/>
  <c r="AC452" i="70"/>
  <c r="AC442" i="70"/>
  <c r="AC440" i="70"/>
  <c r="AC436" i="70"/>
  <c r="AC432" i="70"/>
  <c r="AC430" i="70"/>
  <c r="AC426" i="70"/>
  <c r="AC424" i="70"/>
  <c r="AC420" i="70"/>
  <c r="AC416" i="70"/>
  <c r="AC474" i="70"/>
  <c r="AC466" i="70"/>
  <c r="AC458" i="70"/>
  <c r="AC450" i="70"/>
  <c r="AC438" i="70"/>
  <c r="AC411" i="70"/>
  <c r="AC454" i="70"/>
  <c r="AC379" i="70"/>
  <c r="AC472" i="70"/>
  <c r="AC468" i="70"/>
  <c r="AC460" i="70"/>
  <c r="AC448" i="70"/>
  <c r="AC444" i="70"/>
  <c r="AC434" i="70"/>
  <c r="AC422" i="70"/>
  <c r="AC462" i="70"/>
  <c r="AC446" i="70"/>
  <c r="AC428" i="70"/>
  <c r="AC409" i="70"/>
  <c r="AC407" i="70"/>
  <c r="AC394" i="70"/>
  <c r="AC392" i="70"/>
  <c r="AC390" i="70"/>
  <c r="AC388" i="70"/>
  <c r="AC386" i="70"/>
  <c r="AC384" i="70"/>
  <c r="AC382" i="70"/>
  <c r="AC380" i="70"/>
  <c r="AC405" i="70"/>
  <c r="AC403" i="70"/>
  <c r="AC401" i="70"/>
  <c r="AC399" i="70"/>
  <c r="AC397" i="70"/>
  <c r="AC395" i="70"/>
  <c r="AC393" i="70"/>
  <c r="AC391" i="70"/>
  <c r="AC389" i="70"/>
  <c r="AC387" i="70"/>
  <c r="AC385" i="70"/>
  <c r="AC383" i="70"/>
  <c r="AC381" i="70"/>
  <c r="AC414" i="70"/>
  <c r="AC412" i="70"/>
  <c r="AC410" i="70"/>
  <c r="AC408" i="70"/>
  <c r="AC406" i="70"/>
  <c r="AC404" i="70"/>
  <c r="AC402" i="70"/>
  <c r="AC400" i="70"/>
  <c r="AC398" i="70"/>
  <c r="AC396" i="70"/>
  <c r="AC376" i="70"/>
  <c r="F470" i="70"/>
  <c r="F440" i="70"/>
  <c r="F469" i="70"/>
  <c r="F423" i="70"/>
  <c r="F422" i="70"/>
  <c r="F437" i="70"/>
  <c r="F462" i="70"/>
  <c r="F412" i="70"/>
  <c r="F411" i="70"/>
  <c r="F458" i="70"/>
  <c r="F394" i="70"/>
  <c r="F441" i="70"/>
  <c r="F461" i="70"/>
  <c r="F432" i="70"/>
  <c r="F467" i="70"/>
  <c r="F415" i="70"/>
  <c r="F414" i="70"/>
  <c r="F429" i="70"/>
  <c r="F468" i="70"/>
  <c r="F404" i="70"/>
  <c r="F403" i="70"/>
  <c r="F450" i="70"/>
  <c r="F386" i="70"/>
  <c r="F433" i="70"/>
  <c r="F475" i="70"/>
  <c r="F424" i="70"/>
  <c r="F471" i="70"/>
  <c r="F407" i="70"/>
  <c r="F406" i="70"/>
  <c r="F421" i="70"/>
  <c r="F460" i="70"/>
  <c r="F396" i="70"/>
  <c r="F395" i="70"/>
  <c r="F442" i="70"/>
  <c r="F446" i="70"/>
  <c r="F425" i="70"/>
  <c r="F459" i="70"/>
  <c r="F416" i="70"/>
  <c r="F463" i="70"/>
  <c r="F399" i="70"/>
  <c r="F398" i="70"/>
  <c r="F413" i="70"/>
  <c r="F452" i="70"/>
  <c r="F388" i="70"/>
  <c r="F387" i="70"/>
  <c r="F434" i="70"/>
  <c r="F451" i="70"/>
  <c r="F417" i="70"/>
  <c r="F472" i="70"/>
  <c r="F408" i="70"/>
  <c r="F455" i="70"/>
  <c r="F391" i="70"/>
  <c r="F390" i="70"/>
  <c r="F405" i="70"/>
  <c r="F444" i="70"/>
  <c r="F380" i="70"/>
  <c r="F454" i="70"/>
  <c r="F426" i="70"/>
  <c r="F473" i="70"/>
  <c r="F409" i="70"/>
  <c r="F464" i="70"/>
  <c r="F400" i="70"/>
  <c r="F447" i="70"/>
  <c r="F383" i="70"/>
  <c r="F382" i="70"/>
  <c r="F397" i="70"/>
  <c r="F436" i="70"/>
  <c r="F435" i="70"/>
  <c r="F443" i="70"/>
  <c r="F418" i="70"/>
  <c r="F465" i="70"/>
  <c r="F401" i="70"/>
  <c r="F456" i="70"/>
  <c r="F392" i="70"/>
  <c r="F439" i="70"/>
  <c r="F438" i="70"/>
  <c r="F453" i="70"/>
  <c r="F389" i="70"/>
  <c r="F428" i="70"/>
  <c r="F427" i="70"/>
  <c r="F474" i="70"/>
  <c r="F410" i="70"/>
  <c r="F457" i="70"/>
  <c r="F393" i="70"/>
  <c r="F448" i="70"/>
  <c r="F384" i="70"/>
  <c r="F431" i="70"/>
  <c r="F430" i="70"/>
  <c r="F445" i="70"/>
  <c r="F381" i="70"/>
  <c r="F420" i="70"/>
  <c r="F419" i="70"/>
  <c r="F466" i="70"/>
  <c r="F402" i="70"/>
  <c r="F449" i="70"/>
  <c r="F385" i="70"/>
  <c r="F377" i="70"/>
  <c r="F378" i="70"/>
  <c r="F379" i="70"/>
  <c r="F376" i="70"/>
  <c r="H23" i="70"/>
  <c r="H25" i="70"/>
  <c r="H26" i="70"/>
  <c r="H24" i="70"/>
  <c r="H93" i="70"/>
  <c r="H92" i="70"/>
  <c r="H28" i="70"/>
  <c r="H60" i="70"/>
  <c r="H73" i="70"/>
  <c r="H41" i="70"/>
  <c r="H97" i="70"/>
  <c r="H86" i="70"/>
  <c r="H54" i="70"/>
  <c r="H67" i="70"/>
  <c r="H31" i="70"/>
  <c r="H111" i="70"/>
  <c r="H76" i="70"/>
  <c r="H32" i="70"/>
  <c r="H105" i="70"/>
  <c r="H77" i="70"/>
  <c r="H45" i="70"/>
  <c r="H101" i="70"/>
  <c r="H90" i="70"/>
  <c r="H58" i="70"/>
  <c r="H71" i="70"/>
  <c r="H35" i="70"/>
  <c r="H108" i="70"/>
  <c r="H80" i="70"/>
  <c r="H29" i="70"/>
  <c r="H74" i="70"/>
  <c r="H87" i="70"/>
  <c r="H36" i="70"/>
  <c r="H109" i="70"/>
  <c r="H81" i="70"/>
  <c r="H49" i="70"/>
  <c r="H112" i="70"/>
  <c r="H30" i="70"/>
  <c r="H62" i="70"/>
  <c r="H75" i="70"/>
  <c r="H39" i="70"/>
  <c r="H95" i="70"/>
  <c r="H84" i="70"/>
  <c r="H104" i="70"/>
  <c r="H98" i="70"/>
  <c r="H64" i="70"/>
  <c r="H40" i="70"/>
  <c r="H96" i="70"/>
  <c r="H85" i="70"/>
  <c r="H53" i="70"/>
  <c r="H66" i="70"/>
  <c r="H34" i="70"/>
  <c r="H107" i="70"/>
  <c r="H79" i="70"/>
  <c r="H43" i="70"/>
  <c r="H99" i="70"/>
  <c r="H88" i="70"/>
  <c r="H61" i="70"/>
  <c r="H44" i="70"/>
  <c r="H100" i="70"/>
  <c r="H89" i="70"/>
  <c r="H57" i="70"/>
  <c r="H70" i="70"/>
  <c r="H38" i="70"/>
  <c r="H94" i="70"/>
  <c r="H83" i="70"/>
  <c r="H47" i="70"/>
  <c r="H103" i="70"/>
  <c r="H48" i="70"/>
  <c r="H42" i="70"/>
  <c r="H51" i="70"/>
  <c r="H52" i="70"/>
  <c r="H65" i="70"/>
  <c r="H33" i="70"/>
  <c r="H106" i="70"/>
  <c r="H78" i="70"/>
  <c r="H46" i="70"/>
  <c r="H102" i="70"/>
  <c r="H91" i="70"/>
  <c r="H55" i="70"/>
  <c r="H68" i="70"/>
  <c r="H56" i="70"/>
  <c r="H69" i="70"/>
  <c r="H37" i="70"/>
  <c r="H110" i="70"/>
  <c r="H82" i="70"/>
  <c r="H50" i="70"/>
  <c r="H63" i="70"/>
  <c r="H27" i="70"/>
  <c r="H59" i="70"/>
  <c r="H72" i="70"/>
  <c r="K40" i="73"/>
  <c r="L40" i="73" s="1"/>
  <c r="L6" i="66"/>
  <c r="Y23" i="70"/>
  <c r="Y84" i="70"/>
  <c r="Y80" i="70"/>
  <c r="Y76" i="70"/>
  <c r="Y72" i="70"/>
  <c r="Y68" i="70"/>
  <c r="Y64" i="70"/>
  <c r="Y60" i="70"/>
  <c r="Y56" i="70"/>
  <c r="Y52" i="70"/>
  <c r="Y48" i="70"/>
  <c r="Y44" i="70"/>
  <c r="Y40" i="70"/>
  <c r="Y36" i="70"/>
  <c r="Y32" i="70"/>
  <c r="Y28" i="70"/>
  <c r="Y24" i="70"/>
  <c r="Y83" i="70"/>
  <c r="Y79" i="70"/>
  <c r="Y75" i="70"/>
  <c r="Y71" i="70"/>
  <c r="Y67" i="70"/>
  <c r="Y63" i="70"/>
  <c r="Y59" i="70"/>
  <c r="Y55" i="70"/>
  <c r="Y51" i="70"/>
  <c r="Y47" i="70"/>
  <c r="Y43" i="70"/>
  <c r="Y39" i="70"/>
  <c r="Y35" i="70"/>
  <c r="Y31" i="70"/>
  <c r="Y27" i="70"/>
  <c r="Y86" i="70"/>
  <c r="Y82" i="70"/>
  <c r="Y78" i="70"/>
  <c r="Y74" i="70"/>
  <c r="Y70" i="70"/>
  <c r="Y66" i="70"/>
  <c r="Y58" i="70"/>
  <c r="Y54" i="70"/>
  <c r="Y50" i="70"/>
  <c r="Y46" i="70"/>
  <c r="Y42" i="70"/>
  <c r="Y38" i="70"/>
  <c r="Y34" i="70"/>
  <c r="Y30" i="70"/>
  <c r="Y26" i="70"/>
  <c r="Y85" i="70"/>
  <c r="Y81" i="70"/>
  <c r="Y77" i="70"/>
  <c r="Y73" i="70"/>
  <c r="Y69" i="70"/>
  <c r="Y65" i="70"/>
  <c r="Y61" i="70"/>
  <c r="Y57" i="70"/>
  <c r="Y53" i="70"/>
  <c r="Y49" i="70"/>
  <c r="Y45" i="70"/>
  <c r="Y41" i="70"/>
  <c r="Y37" i="70"/>
  <c r="Y33" i="70"/>
  <c r="Y29" i="70"/>
  <c r="Y25" i="70"/>
  <c r="Y62" i="70"/>
  <c r="Y87" i="70"/>
  <c r="T7" i="70"/>
  <c r="Z92" i="2"/>
  <c r="Z100" i="2"/>
  <c r="Z108" i="2"/>
  <c r="Z101" i="2"/>
  <c r="Z96" i="2"/>
  <c r="Z93" i="2"/>
  <c r="Z111" i="2"/>
  <c r="Z114" i="2"/>
  <c r="Z104" i="2"/>
  <c r="Z106" i="2"/>
  <c r="Z91" i="2"/>
  <c r="Z110" i="2"/>
  <c r="Z99" i="2"/>
  <c r="Z107" i="2"/>
  <c r="Z112" i="2"/>
  <c r="Z103" i="2"/>
  <c r="Z95" i="2"/>
  <c r="Z105" i="2"/>
  <c r="Z102" i="2"/>
  <c r="Z98" i="2"/>
  <c r="Z94" i="2"/>
  <c r="Z109" i="2"/>
  <c r="Z113" i="2"/>
  <c r="Z97" i="2"/>
  <c r="I39" i="73" l="1"/>
  <c r="K39" i="73" s="1"/>
  <c r="L39" i="73" s="1"/>
  <c r="I20" i="73"/>
  <c r="L20" i="73" s="1"/>
  <c r="G32" i="56"/>
  <c r="H32" i="56" s="1"/>
  <c r="C37" i="66"/>
  <c r="L21" i="73"/>
  <c r="Q16" i="2"/>
  <c r="M32" i="56" l="1"/>
  <c r="J113" i="56"/>
  <c r="N220" i="2" l="1"/>
  <c r="N222" i="2"/>
  <c r="N223" i="2"/>
  <c r="N224" i="2"/>
  <c r="N225" i="2"/>
  <c r="N226" i="2"/>
  <c r="N227" i="2"/>
  <c r="N228" i="2"/>
  <c r="N229" i="2"/>
  <c r="K37" i="38"/>
  <c r="L37" i="38" s="1"/>
  <c r="B229" i="2"/>
  <c r="E229" i="2" s="1"/>
  <c r="B228" i="2"/>
  <c r="E228" i="2" s="1"/>
  <c r="B227" i="2"/>
  <c r="E227" i="2" s="1"/>
  <c r="B226" i="2"/>
  <c r="E226" i="2" s="1"/>
  <c r="B225" i="2"/>
  <c r="E225" i="2" s="1"/>
  <c r="B224" i="2"/>
  <c r="E224" i="2" s="1"/>
  <c r="B223" i="2"/>
  <c r="E223" i="2" s="1"/>
  <c r="B222" i="2"/>
  <c r="E222" i="2" s="1"/>
  <c r="B221" i="2"/>
  <c r="E221" i="2" s="1"/>
  <c r="B220" i="2"/>
  <c r="O7" i="2" l="1"/>
  <c r="G10" i="2" s="1"/>
  <c r="P220" i="2"/>
  <c r="G14" i="70"/>
  <c r="BH14" i="70" s="1" a="1"/>
  <c r="BH14" i="70" s="1"/>
  <c r="BI14" i="70" s="1"/>
  <c r="G19" i="70"/>
  <c r="I19" i="70" s="1"/>
  <c r="H19" i="70" s="1"/>
  <c r="G17" i="70"/>
  <c r="I17" i="70" s="1"/>
  <c r="H17" i="70" s="1"/>
  <c r="G16" i="70"/>
  <c r="I16" i="70" s="1"/>
  <c r="H16" i="70" s="1"/>
  <c r="G18" i="70"/>
  <c r="I18" i="70" s="1"/>
  <c r="H18" i="70" s="1"/>
  <c r="G21" i="70"/>
  <c r="I21" i="70" s="1"/>
  <c r="H21" i="70" s="1"/>
  <c r="G22" i="70"/>
  <c r="I22" i="70" s="1"/>
  <c r="H22" i="70" s="1"/>
  <c r="G20" i="70"/>
  <c r="I20" i="70" s="1"/>
  <c r="H20" i="70" s="1"/>
  <c r="G15" i="70"/>
  <c r="I15" i="70" s="1"/>
  <c r="H15" i="70" s="1"/>
  <c r="AF224" i="2"/>
  <c r="AF225" i="2"/>
  <c r="AF226" i="2"/>
  <c r="X220" i="2"/>
  <c r="Y220" i="2" s="1"/>
  <c r="E220" i="2"/>
  <c r="AF276" i="70" s="1"/>
  <c r="AF228" i="2"/>
  <c r="AF227" i="2"/>
  <c r="AF221" i="2"/>
  <c r="AF229" i="2"/>
  <c r="AF222" i="2"/>
  <c r="AF223" i="2"/>
  <c r="C11" i="2"/>
  <c r="Y92" i="70"/>
  <c r="D22" i="70"/>
  <c r="X229" i="2"/>
  <c r="Y229" i="2" s="1"/>
  <c r="D21" i="70"/>
  <c r="X228" i="2"/>
  <c r="Y228" i="2" s="1"/>
  <c r="D16" i="70"/>
  <c r="X223" i="2"/>
  <c r="Y223" i="2" s="1"/>
  <c r="D17" i="70"/>
  <c r="X224" i="2"/>
  <c r="Y224" i="2" s="1"/>
  <c r="D18" i="70"/>
  <c r="X225" i="2"/>
  <c r="Y225" i="2" s="1"/>
  <c r="D19" i="70"/>
  <c r="X226" i="2"/>
  <c r="Y226" i="2" s="1"/>
  <c r="D20" i="70"/>
  <c r="X227" i="2"/>
  <c r="Y227" i="2" s="1"/>
  <c r="I41" i="73"/>
  <c r="K41" i="73" s="1"/>
  <c r="L41" i="73" s="1"/>
  <c r="D15" i="70"/>
  <c r="X222" i="2"/>
  <c r="Y222" i="2" s="1"/>
  <c r="D14" i="70"/>
  <c r="X221" i="2"/>
  <c r="Y221" i="2" s="1"/>
  <c r="D13" i="70"/>
  <c r="O13" i="70"/>
  <c r="J109" i="64"/>
  <c r="AA109" i="64" s="1"/>
  <c r="AD475" i="70" s="1"/>
  <c r="J108" i="64"/>
  <c r="AA108" i="64" s="1"/>
  <c r="AD474" i="70" s="1"/>
  <c r="J107" i="64"/>
  <c r="AA107" i="64" s="1"/>
  <c r="AD473" i="70" s="1"/>
  <c r="J106" i="64"/>
  <c r="AA106" i="64" s="1"/>
  <c r="AD472" i="70" s="1"/>
  <c r="J105" i="64"/>
  <c r="AA105" i="64" s="1"/>
  <c r="AD471" i="70" s="1"/>
  <c r="J104" i="64"/>
  <c r="AA104" i="64" s="1"/>
  <c r="AD470" i="70" s="1"/>
  <c r="J103" i="64"/>
  <c r="AA103" i="64" s="1"/>
  <c r="AD469" i="70" s="1"/>
  <c r="J102" i="64"/>
  <c r="AA102" i="64" s="1"/>
  <c r="AD468" i="70" s="1"/>
  <c r="J101" i="64"/>
  <c r="AA101" i="64" s="1"/>
  <c r="AD467" i="70" s="1"/>
  <c r="J100" i="64"/>
  <c r="AA100" i="64" s="1"/>
  <c r="AD466" i="70" s="1"/>
  <c r="J99" i="64"/>
  <c r="AA99" i="64" s="1"/>
  <c r="AD465" i="70" s="1"/>
  <c r="J98" i="64"/>
  <c r="AA98" i="64" s="1"/>
  <c r="AD464" i="70" s="1"/>
  <c r="J97" i="64"/>
  <c r="AA97" i="64" s="1"/>
  <c r="AD463" i="70" s="1"/>
  <c r="J96" i="64"/>
  <c r="AA96" i="64" s="1"/>
  <c r="AD462" i="70" s="1"/>
  <c r="J95" i="64"/>
  <c r="AA95" i="64" s="1"/>
  <c r="AD461" i="70" s="1"/>
  <c r="J94" i="64"/>
  <c r="AA94" i="64" s="1"/>
  <c r="AD460" i="70" s="1"/>
  <c r="J93" i="64"/>
  <c r="AA93" i="64" s="1"/>
  <c r="AD459" i="70" s="1"/>
  <c r="J92" i="64"/>
  <c r="AA92" i="64" s="1"/>
  <c r="AD458" i="70" s="1"/>
  <c r="J91" i="64"/>
  <c r="AA91" i="64" s="1"/>
  <c r="AD457" i="70" s="1"/>
  <c r="J90" i="64"/>
  <c r="AA90" i="64" s="1"/>
  <c r="AD456" i="70" s="1"/>
  <c r="J89" i="64"/>
  <c r="AA89" i="64" s="1"/>
  <c r="AD455" i="70" s="1"/>
  <c r="J88" i="64"/>
  <c r="AA88" i="64" s="1"/>
  <c r="AD454" i="70" s="1"/>
  <c r="J87" i="64"/>
  <c r="AA87" i="64" s="1"/>
  <c r="AD453" i="70" s="1"/>
  <c r="J86" i="64"/>
  <c r="AA86" i="64" s="1"/>
  <c r="AD452" i="70" s="1"/>
  <c r="J85" i="64"/>
  <c r="AA85" i="64" s="1"/>
  <c r="AD451" i="70" s="1"/>
  <c r="J84" i="64"/>
  <c r="AA84" i="64" s="1"/>
  <c r="AD450" i="70" s="1"/>
  <c r="J83" i="64"/>
  <c r="AA83" i="64" s="1"/>
  <c r="AD449" i="70" s="1"/>
  <c r="J82" i="64"/>
  <c r="AA82" i="64" s="1"/>
  <c r="AD448" i="70" s="1"/>
  <c r="J81" i="64"/>
  <c r="AA81" i="64" s="1"/>
  <c r="AD447" i="70" s="1"/>
  <c r="J80" i="64"/>
  <c r="AA80" i="64" s="1"/>
  <c r="AD446" i="70" s="1"/>
  <c r="J79" i="64"/>
  <c r="AA79" i="64" s="1"/>
  <c r="AD445" i="70" s="1"/>
  <c r="J78" i="64"/>
  <c r="AA78" i="64" s="1"/>
  <c r="AD444" i="70" s="1"/>
  <c r="J77" i="64"/>
  <c r="AA77" i="64" s="1"/>
  <c r="AD443" i="70" s="1"/>
  <c r="J76" i="64"/>
  <c r="AA76" i="64" s="1"/>
  <c r="AD442" i="70" s="1"/>
  <c r="J75" i="64"/>
  <c r="AA75" i="64" s="1"/>
  <c r="AD441" i="70" s="1"/>
  <c r="J74" i="64"/>
  <c r="AA74" i="64" s="1"/>
  <c r="AD440" i="70" s="1"/>
  <c r="J73" i="64"/>
  <c r="AA73" i="64" s="1"/>
  <c r="AD439" i="70" s="1"/>
  <c r="J72" i="64"/>
  <c r="AA72" i="64" s="1"/>
  <c r="AD438" i="70" s="1"/>
  <c r="J71" i="64"/>
  <c r="AA71" i="64" s="1"/>
  <c r="AD437" i="70" s="1"/>
  <c r="J70" i="64"/>
  <c r="AA70" i="64" s="1"/>
  <c r="AD436" i="70" s="1"/>
  <c r="J69" i="64"/>
  <c r="AA69" i="64" s="1"/>
  <c r="AD435" i="70" s="1"/>
  <c r="J68" i="64"/>
  <c r="AA68" i="64" s="1"/>
  <c r="AD434" i="70" s="1"/>
  <c r="J67" i="64"/>
  <c r="AA67" i="64" s="1"/>
  <c r="AD433" i="70" s="1"/>
  <c r="J66" i="64"/>
  <c r="AA66" i="64" s="1"/>
  <c r="AD432" i="70" s="1"/>
  <c r="J65" i="64"/>
  <c r="AA65" i="64" s="1"/>
  <c r="AD431" i="70" s="1"/>
  <c r="J64" i="64"/>
  <c r="AA64" i="64" s="1"/>
  <c r="AD430" i="70" s="1"/>
  <c r="J63" i="64"/>
  <c r="AA63" i="64" s="1"/>
  <c r="AD429" i="70" s="1"/>
  <c r="J62" i="64"/>
  <c r="AA62" i="64" s="1"/>
  <c r="AD428" i="70" s="1"/>
  <c r="J61" i="64"/>
  <c r="AA61" i="64" s="1"/>
  <c r="AD427" i="70" s="1"/>
  <c r="J60" i="64"/>
  <c r="AA60" i="64" s="1"/>
  <c r="AD426" i="70" s="1"/>
  <c r="AK357" i="70" l="1"/>
  <c r="AR276" i="70"/>
  <c r="AG276" i="70" s="1"/>
  <c r="AR363" i="70"/>
  <c r="AR300" i="70"/>
  <c r="AR316" i="70"/>
  <c r="AR338" i="70"/>
  <c r="AR305" i="70"/>
  <c r="AR296" i="70"/>
  <c r="AR324" i="70"/>
  <c r="AR327" i="70"/>
  <c r="AR292" i="70"/>
  <c r="AR322" i="70"/>
  <c r="AR289" i="70"/>
  <c r="AR288" i="70"/>
  <c r="AR319" i="70"/>
  <c r="AR356" i="70"/>
  <c r="AG356" i="70" s="1"/>
  <c r="AR348" i="70"/>
  <c r="AR339" i="70"/>
  <c r="AR306" i="70"/>
  <c r="AR273" i="70"/>
  <c r="AR280" i="70"/>
  <c r="AR311" i="70"/>
  <c r="AR332" i="70"/>
  <c r="AR323" i="70"/>
  <c r="AR290" i="70"/>
  <c r="AR360" i="70"/>
  <c r="AR367" i="70"/>
  <c r="AR303" i="70"/>
  <c r="AR308" i="70"/>
  <c r="AR347" i="70"/>
  <c r="AR307" i="70"/>
  <c r="AR369" i="70"/>
  <c r="AG369" i="70" s="1"/>
  <c r="AR344" i="70"/>
  <c r="AR359" i="70"/>
  <c r="AR295" i="70"/>
  <c r="AR284" i="70"/>
  <c r="AR291" i="70"/>
  <c r="AR353" i="70"/>
  <c r="AR328" i="70"/>
  <c r="AR351" i="70"/>
  <c r="AR287" i="70"/>
  <c r="AR315" i="70"/>
  <c r="AR275" i="70"/>
  <c r="AG275" i="70" s="1"/>
  <c r="AR272" i="70"/>
  <c r="AG272" i="70" s="1"/>
  <c r="AR274" i="70"/>
  <c r="AR364" i="70"/>
  <c r="AR270" i="70"/>
  <c r="AG270" i="70" s="1"/>
  <c r="AR345" i="70"/>
  <c r="AR312" i="70"/>
  <c r="AR343" i="70"/>
  <c r="AR279" i="70"/>
  <c r="AR330" i="70"/>
  <c r="AR340" i="70"/>
  <c r="AR354" i="70"/>
  <c r="AG354" i="70" s="1"/>
  <c r="AR321" i="70"/>
  <c r="AR304" i="70"/>
  <c r="AR335" i="70"/>
  <c r="AR271" i="70"/>
  <c r="AG271" i="70" s="1"/>
  <c r="AR297" i="70"/>
  <c r="AR350" i="70"/>
  <c r="AR286" i="70"/>
  <c r="AR325" i="70"/>
  <c r="AR355" i="70"/>
  <c r="AG355" i="70" s="1"/>
  <c r="AR314" i="70"/>
  <c r="AR281" i="70"/>
  <c r="AR342" i="70"/>
  <c r="AR278" i="70"/>
  <c r="AG278" i="70" s="1"/>
  <c r="AR317" i="70"/>
  <c r="AR331" i="70"/>
  <c r="AR298" i="70"/>
  <c r="AR368" i="70"/>
  <c r="AG368" i="70" s="1"/>
  <c r="AR334" i="70"/>
  <c r="AR309" i="70"/>
  <c r="AR282" i="70"/>
  <c r="AR352" i="70"/>
  <c r="AR326" i="70"/>
  <c r="AR365" i="70"/>
  <c r="AR301" i="70"/>
  <c r="AR299" i="70"/>
  <c r="AR361" i="70"/>
  <c r="AR336" i="70"/>
  <c r="AR318" i="70"/>
  <c r="AR357" i="70"/>
  <c r="AG357" i="70" s="1"/>
  <c r="AR293" i="70"/>
  <c r="AR283" i="70"/>
  <c r="AR337" i="70"/>
  <c r="AR320" i="70"/>
  <c r="AR310" i="70"/>
  <c r="AR349" i="70"/>
  <c r="AR285" i="70"/>
  <c r="AR362" i="70"/>
  <c r="AR329" i="70"/>
  <c r="AR366" i="70"/>
  <c r="AR302" i="70"/>
  <c r="AR341" i="70"/>
  <c r="AR277" i="70"/>
  <c r="AG277" i="70" s="1"/>
  <c r="AR346" i="70"/>
  <c r="AR313" i="70"/>
  <c r="AR358" i="70"/>
  <c r="AG358" i="70" s="1"/>
  <c r="AR294" i="70"/>
  <c r="AR333" i="70"/>
  <c r="AK301" i="70"/>
  <c r="AK345" i="70"/>
  <c r="AK349" i="70"/>
  <c r="AK341" i="70"/>
  <c r="AK296" i="70"/>
  <c r="AK331" i="70"/>
  <c r="AK305" i="70"/>
  <c r="AK366" i="70"/>
  <c r="AK302" i="70"/>
  <c r="AK353" i="70"/>
  <c r="AK362" i="70"/>
  <c r="AK335" i="70"/>
  <c r="AK304" i="70"/>
  <c r="AK314" i="70"/>
  <c r="AK291" i="70"/>
  <c r="AK271" i="70"/>
  <c r="AF270" i="70"/>
  <c r="AK270" i="70"/>
  <c r="AK354" i="70"/>
  <c r="AK358" i="70"/>
  <c r="AK337" i="70"/>
  <c r="AK306" i="70"/>
  <c r="AK293" i="70"/>
  <c r="AK298" i="70"/>
  <c r="AK285" i="70"/>
  <c r="AK290" i="70"/>
  <c r="AK277" i="70"/>
  <c r="AK346" i="70"/>
  <c r="AK333" i="70"/>
  <c r="AK323" i="70"/>
  <c r="AK311" i="70"/>
  <c r="AK359" i="70"/>
  <c r="AK294" i="70"/>
  <c r="AK356" i="70"/>
  <c r="AK316" i="70"/>
  <c r="AK340" i="70"/>
  <c r="AK308" i="70"/>
  <c r="AK355" i="70"/>
  <c r="AK300" i="70"/>
  <c r="AK282" i="70"/>
  <c r="AK368" i="70"/>
  <c r="AK338" i="70"/>
  <c r="AK325" i="70"/>
  <c r="AK307" i="70"/>
  <c r="AK287" i="70"/>
  <c r="AK369" i="70"/>
  <c r="AK339" i="70"/>
  <c r="AK292" i="70"/>
  <c r="AK274" i="70"/>
  <c r="AK320" i="70"/>
  <c r="AK330" i="70"/>
  <c r="AK317" i="70"/>
  <c r="AK289" i="70"/>
  <c r="AK327" i="70"/>
  <c r="AK281" i="70"/>
  <c r="AK350" i="70"/>
  <c r="AK273" i="70"/>
  <c r="AK309" i="70"/>
  <c r="AK329" i="70"/>
  <c r="AK322" i="70"/>
  <c r="AK315" i="70"/>
  <c r="AK284" i="70"/>
  <c r="AK344" i="70"/>
  <c r="AK367" i="70"/>
  <c r="AK343" i="70"/>
  <c r="AK283" i="70"/>
  <c r="AK319" i="70"/>
  <c r="AK348" i="70"/>
  <c r="AK303" i="70"/>
  <c r="AK361" i="70"/>
  <c r="AK328" i="70"/>
  <c r="AK286" i="70"/>
  <c r="AK321" i="70"/>
  <c r="AK364" i="70"/>
  <c r="AK299" i="70"/>
  <c r="AK276" i="70"/>
  <c r="AK334" i="70"/>
  <c r="AK278" i="70"/>
  <c r="AK326" i="70"/>
  <c r="AK342" i="70"/>
  <c r="AK318" i="70"/>
  <c r="AK365" i="70"/>
  <c r="AK295" i="70"/>
  <c r="AK297" i="70"/>
  <c r="AK272" i="70"/>
  <c r="AK336" i="70"/>
  <c r="AK313" i="70"/>
  <c r="AK275" i="70"/>
  <c r="AK288" i="70"/>
  <c r="AK332" i="70"/>
  <c r="AK360" i="70"/>
  <c r="AK363" i="70"/>
  <c r="AK312" i="70"/>
  <c r="AK347" i="70"/>
  <c r="AK280" i="70"/>
  <c r="AK352" i="70"/>
  <c r="AK310" i="70"/>
  <c r="AK324" i="70"/>
  <c r="AK279" i="70"/>
  <c r="AK351" i="70"/>
  <c r="AF220" i="2"/>
  <c r="X289" i="70"/>
  <c r="G13" i="70"/>
  <c r="I13" i="70" s="1"/>
  <c r="H13" i="70" s="1"/>
  <c r="AF278" i="70"/>
  <c r="AF286" i="70"/>
  <c r="AF294" i="70"/>
  <c r="AF302" i="70"/>
  <c r="AF310" i="70"/>
  <c r="AF318" i="70"/>
  <c r="AF326" i="70"/>
  <c r="AF334" i="70"/>
  <c r="AF342" i="70"/>
  <c r="AF350" i="70"/>
  <c r="AF358" i="70"/>
  <c r="AF366" i="70"/>
  <c r="AF345" i="70"/>
  <c r="AF290" i="70"/>
  <c r="AF322" i="70"/>
  <c r="AF354" i="70"/>
  <c r="AF283" i="70"/>
  <c r="AF307" i="70"/>
  <c r="AF323" i="70"/>
  <c r="AF355" i="70"/>
  <c r="AF279" i="70"/>
  <c r="AF287" i="70"/>
  <c r="AF295" i="70"/>
  <c r="AF303" i="70"/>
  <c r="AF311" i="70"/>
  <c r="AF319" i="70"/>
  <c r="AF327" i="70"/>
  <c r="AF335" i="70"/>
  <c r="AF343" i="70"/>
  <c r="AF351" i="70"/>
  <c r="AF359" i="70"/>
  <c r="AF367" i="70"/>
  <c r="AF272" i="70"/>
  <c r="AF280" i="70"/>
  <c r="AF288" i="70"/>
  <c r="AF296" i="70"/>
  <c r="AF304" i="70"/>
  <c r="AF312" i="70"/>
  <c r="AF320" i="70"/>
  <c r="AF328" i="70"/>
  <c r="AF336" i="70"/>
  <c r="AF344" i="70"/>
  <c r="AF352" i="70"/>
  <c r="AF360" i="70"/>
  <c r="AF368" i="70"/>
  <c r="AF321" i="70"/>
  <c r="AF329" i="70"/>
  <c r="AF337" i="70"/>
  <c r="AF353" i="70"/>
  <c r="AF298" i="70"/>
  <c r="AF314" i="70"/>
  <c r="AF338" i="70"/>
  <c r="AF273" i="70"/>
  <c r="AF281" i="70"/>
  <c r="AF289" i="70"/>
  <c r="AF297" i="70"/>
  <c r="AF305" i="70"/>
  <c r="AF313" i="70"/>
  <c r="AF284" i="70"/>
  <c r="AF292" i="70"/>
  <c r="AF300" i="70"/>
  <c r="AF308" i="70"/>
  <c r="AF316" i="70"/>
  <c r="AF324" i="70"/>
  <c r="AF332" i="70"/>
  <c r="AF340" i="70"/>
  <c r="AF348" i="70"/>
  <c r="AF356" i="70"/>
  <c r="AF364" i="70"/>
  <c r="AF349" i="70"/>
  <c r="AF361" i="70"/>
  <c r="AF274" i="70"/>
  <c r="AF306" i="70"/>
  <c r="AF346" i="70"/>
  <c r="AF275" i="70"/>
  <c r="AF299" i="70"/>
  <c r="AF331" i="70"/>
  <c r="AF347" i="70"/>
  <c r="AF277" i="70"/>
  <c r="AF285" i="70"/>
  <c r="AF293" i="70"/>
  <c r="AF301" i="70"/>
  <c r="AF309" i="70"/>
  <c r="AF317" i="70"/>
  <c r="AF325" i="70"/>
  <c r="AF333" i="70"/>
  <c r="AF341" i="70"/>
  <c r="AF357" i="70"/>
  <c r="AF365" i="70"/>
  <c r="AF369" i="70"/>
  <c r="AF282" i="70"/>
  <c r="AF330" i="70"/>
  <c r="AF362" i="70"/>
  <c r="AF291" i="70"/>
  <c r="AF315" i="70"/>
  <c r="AF339" i="70"/>
  <c r="AF363" i="70"/>
  <c r="AF271" i="70"/>
  <c r="I14" i="70"/>
  <c r="H14" i="70" s="1"/>
  <c r="X342" i="70"/>
  <c r="X278" i="70"/>
  <c r="X335" i="70"/>
  <c r="X271" i="70"/>
  <c r="Y308" i="70"/>
  <c r="X364" i="70"/>
  <c r="Y279" i="70"/>
  <c r="X286" i="70"/>
  <c r="Y299" i="70"/>
  <c r="X351" i="70"/>
  <c r="Y320" i="70"/>
  <c r="X295" i="70"/>
  <c r="Y311" i="70"/>
  <c r="X318" i="70"/>
  <c r="Y287" i="70"/>
  <c r="X314" i="70"/>
  <c r="Y352" i="70"/>
  <c r="X327" i="70"/>
  <c r="X308" i="70"/>
  <c r="Y309" i="70"/>
  <c r="X284" i="70"/>
  <c r="X290" i="70"/>
  <c r="Y342" i="70"/>
  <c r="X317" i="70"/>
  <c r="X340" i="70"/>
  <c r="Y341" i="70"/>
  <c r="X316" i="70"/>
  <c r="Y285" i="70"/>
  <c r="X306" i="70"/>
  <c r="X349" i="70"/>
  <c r="Y330" i="70"/>
  <c r="X337" i="70"/>
  <c r="Y306" i="70"/>
  <c r="X281" i="70"/>
  <c r="Y364" i="70"/>
  <c r="X339" i="70"/>
  <c r="Y362" i="70"/>
  <c r="X369" i="70"/>
  <c r="Y338" i="70"/>
  <c r="X313" i="70"/>
  <c r="Y282" i="70"/>
  <c r="Y283" i="70"/>
  <c r="Y281" i="70"/>
  <c r="Y290" i="70"/>
  <c r="Y313" i="70"/>
  <c r="Y322" i="70"/>
  <c r="Y318" i="70"/>
  <c r="Y335" i="70"/>
  <c r="Y367" i="70"/>
  <c r="Y301" i="70"/>
  <c r="Y343" i="70"/>
  <c r="X282" i="70"/>
  <c r="Y289" i="70"/>
  <c r="Y363" i="70"/>
  <c r="X350" i="70"/>
  <c r="Y291" i="70"/>
  <c r="X296" i="70"/>
  <c r="X357" i="70"/>
  <c r="Y319" i="70"/>
  <c r="X348" i="70"/>
  <c r="Y339" i="70"/>
  <c r="X310" i="70"/>
  <c r="X294" i="70"/>
  <c r="Y317" i="70"/>
  <c r="X345" i="70"/>
  <c r="Y345" i="70"/>
  <c r="X338" i="70"/>
  <c r="X292" i="70"/>
  <c r="Y314" i="70"/>
  <c r="Y354" i="70"/>
  <c r="X359" i="70"/>
  <c r="Y323" i="70"/>
  <c r="Y270" i="70"/>
  <c r="X270" i="70"/>
  <c r="X300" i="70"/>
  <c r="X352" i="70"/>
  <c r="X298" i="70"/>
  <c r="Y284" i="70"/>
  <c r="Y321" i="70"/>
  <c r="X320" i="70"/>
  <c r="X322" i="70"/>
  <c r="X291" i="70"/>
  <c r="X328" i="70"/>
  <c r="X315" i="70"/>
  <c r="Y351" i="70"/>
  <c r="Y315" i="70"/>
  <c r="Y297" i="70"/>
  <c r="Y365" i="70"/>
  <c r="X326" i="70"/>
  <c r="Y349" i="70"/>
  <c r="X272" i="70"/>
  <c r="X367" i="70"/>
  <c r="Y295" i="70"/>
  <c r="X324" i="70"/>
  <c r="Y346" i="70"/>
  <c r="X303" i="70"/>
  <c r="X354" i="70"/>
  <c r="Y293" i="70"/>
  <c r="X321" i="70"/>
  <c r="Y307" i="70"/>
  <c r="Y272" i="70"/>
  <c r="Y294" i="70"/>
  <c r="Y316" i="70"/>
  <c r="Y353" i="70"/>
  <c r="X279" i="70"/>
  <c r="X301" i="70"/>
  <c r="Z301" i="70" s="1"/>
  <c r="X323" i="70"/>
  <c r="X360" i="70"/>
  <c r="X361" i="70"/>
  <c r="Y347" i="70"/>
  <c r="Y292" i="70"/>
  <c r="Y329" i="70"/>
  <c r="X330" i="70"/>
  <c r="X358" i="70"/>
  <c r="Y331" i="70"/>
  <c r="X304" i="70"/>
  <c r="X325" i="70"/>
  <c r="Y327" i="70"/>
  <c r="X356" i="70"/>
  <c r="Y273" i="70"/>
  <c r="X274" i="70"/>
  <c r="X302" i="70"/>
  <c r="Y325" i="70"/>
  <c r="X353" i="70"/>
  <c r="X293" i="70"/>
  <c r="Y304" i="70"/>
  <c r="Y326" i="70"/>
  <c r="Y348" i="70"/>
  <c r="Y296" i="70"/>
  <c r="X311" i="70"/>
  <c r="X333" i="70"/>
  <c r="X355" i="70"/>
  <c r="Y360" i="70"/>
  <c r="Y280" i="70"/>
  <c r="Y302" i="70"/>
  <c r="Y324" i="70"/>
  <c r="Y361" i="70"/>
  <c r="X288" i="70"/>
  <c r="X277" i="70"/>
  <c r="X299" i="70"/>
  <c r="X336" i="70"/>
  <c r="X283" i="70"/>
  <c r="Y359" i="70"/>
  <c r="X362" i="70"/>
  <c r="Y305" i="70"/>
  <c r="Y333" i="70"/>
  <c r="X334" i="70"/>
  <c r="Y357" i="70"/>
  <c r="X280" i="70"/>
  <c r="Y271" i="70"/>
  <c r="Y336" i="70"/>
  <c r="Y358" i="70"/>
  <c r="Y355" i="70"/>
  <c r="Y286" i="70"/>
  <c r="X343" i="70"/>
  <c r="Z343" i="70" s="1"/>
  <c r="X365" i="70"/>
  <c r="X273" i="70"/>
  <c r="Y350" i="70"/>
  <c r="Y312" i="70"/>
  <c r="Y334" i="70"/>
  <c r="Y356" i="70"/>
  <c r="Y303" i="70"/>
  <c r="X287" i="70"/>
  <c r="X309" i="70"/>
  <c r="Z309" i="70" s="1"/>
  <c r="X331" i="70"/>
  <c r="X368" i="70"/>
  <c r="X329" i="70"/>
  <c r="Y278" i="70"/>
  <c r="Y300" i="70"/>
  <c r="Y337" i="70"/>
  <c r="X347" i="70"/>
  <c r="X366" i="70"/>
  <c r="X275" i="70"/>
  <c r="X312" i="70"/>
  <c r="X346" i="70"/>
  <c r="Y368" i="70"/>
  <c r="X276" i="70"/>
  <c r="Y298" i="70"/>
  <c r="X332" i="70"/>
  <c r="Y275" i="70"/>
  <c r="Y277" i="70"/>
  <c r="X305" i="70"/>
  <c r="Y340" i="70"/>
  <c r="Y344" i="70"/>
  <c r="Y366" i="70"/>
  <c r="Y274" i="70"/>
  <c r="Y276" i="70"/>
  <c r="X319" i="70"/>
  <c r="X341" i="70"/>
  <c r="X363" i="70"/>
  <c r="Z363" i="70" s="1"/>
  <c r="Y328" i="70"/>
  <c r="Y288" i="70"/>
  <c r="Y310" i="70"/>
  <c r="Y332" i="70"/>
  <c r="Y369" i="70"/>
  <c r="X297" i="70"/>
  <c r="X285" i="70"/>
  <c r="X307" i="70"/>
  <c r="X344" i="70"/>
  <c r="AC220" i="2"/>
  <c r="D24" i="56"/>
  <c r="G12" i="56" s="1"/>
  <c r="S10" i="2"/>
  <c r="E11" i="2"/>
  <c r="F10" i="2" s="1"/>
  <c r="T10" i="2"/>
  <c r="U10" i="2" s="1"/>
  <c r="X13" i="70"/>
  <c r="BO22" i="70" a="1"/>
  <c r="BO22" i="70" s="1"/>
  <c r="BH22" i="70" a="1"/>
  <c r="BH22" i="70" s="1"/>
  <c r="BI22" i="70" s="1"/>
  <c r="BG22" i="70"/>
  <c r="BG93" i="70"/>
  <c r="BG92" i="70"/>
  <c r="BG73" i="70"/>
  <c r="BG40" i="70"/>
  <c r="BG49" i="70"/>
  <c r="BG31" i="70"/>
  <c r="BG101" i="70"/>
  <c r="BG81" i="70"/>
  <c r="BG79" i="70"/>
  <c r="BG107" i="70"/>
  <c r="BG68" i="70"/>
  <c r="BG23" i="70"/>
  <c r="BG64" i="70"/>
  <c r="BG51" i="70"/>
  <c r="BG110" i="70"/>
  <c r="BG98" i="70"/>
  <c r="BG42" i="70"/>
  <c r="BG69" i="70"/>
  <c r="BG109" i="70"/>
  <c r="BG90" i="70"/>
  <c r="BG45" i="70"/>
  <c r="BG65" i="70"/>
  <c r="BG50" i="70"/>
  <c r="BG57" i="70"/>
  <c r="BG37" i="70"/>
  <c r="BG35" i="70"/>
  <c r="BG62" i="70"/>
  <c r="BG53" i="70"/>
  <c r="BG28" i="70"/>
  <c r="BG106" i="70"/>
  <c r="BG103" i="70"/>
  <c r="BG33" i="70"/>
  <c r="BG76" i="70"/>
  <c r="BG54" i="70"/>
  <c r="BG99" i="70"/>
  <c r="BG43" i="70"/>
  <c r="BG95" i="70"/>
  <c r="BG77" i="70"/>
  <c r="BG91" i="70"/>
  <c r="BG82" i="70"/>
  <c r="BG71" i="70"/>
  <c r="BG56" i="70"/>
  <c r="BG67" i="70"/>
  <c r="BG74" i="70"/>
  <c r="BG100" i="70"/>
  <c r="BG46" i="70"/>
  <c r="BG66" i="70"/>
  <c r="BG60" i="70"/>
  <c r="BG26" i="70"/>
  <c r="BG111" i="70"/>
  <c r="BG78" i="70"/>
  <c r="BG85" i="70"/>
  <c r="BG47" i="70"/>
  <c r="BG83" i="70"/>
  <c r="BG27" i="70"/>
  <c r="BG48" i="70"/>
  <c r="BG70" i="70"/>
  <c r="BG55" i="70"/>
  <c r="BG75" i="70"/>
  <c r="BG108" i="70"/>
  <c r="BG96" i="70"/>
  <c r="BG58" i="70"/>
  <c r="BG88" i="70"/>
  <c r="BG29" i="70"/>
  <c r="BG32" i="70"/>
  <c r="BG63" i="70"/>
  <c r="BG41" i="70"/>
  <c r="BG80" i="70"/>
  <c r="BG30" i="70"/>
  <c r="BG89" i="70"/>
  <c r="BG44" i="70"/>
  <c r="BG24" i="70"/>
  <c r="BG38" i="70"/>
  <c r="BG61" i="70"/>
  <c r="BG52" i="70"/>
  <c r="BG59" i="70"/>
  <c r="BG104" i="70"/>
  <c r="BG34" i="70"/>
  <c r="BG97" i="70"/>
  <c r="BG84" i="70"/>
  <c r="BG102" i="70"/>
  <c r="BG112" i="70"/>
  <c r="BG87" i="70"/>
  <c r="BG72" i="70"/>
  <c r="BG94" i="70"/>
  <c r="BG36" i="70"/>
  <c r="BG105" i="70"/>
  <c r="BG86" i="70"/>
  <c r="BG25" i="70"/>
  <c r="BG39" i="70"/>
  <c r="BO14" i="70" a="1"/>
  <c r="BO14" i="70" s="1"/>
  <c r="BG14" i="70"/>
  <c r="BG19" i="70"/>
  <c r="BO19" i="70" a="1"/>
  <c r="BO19" i="70" s="1"/>
  <c r="BH19" i="70" a="1"/>
  <c r="BH19" i="70" s="1"/>
  <c r="BI19" i="70" s="1"/>
  <c r="BO16" i="70" a="1"/>
  <c r="BO16" i="70" s="1"/>
  <c r="BG16" i="70"/>
  <c r="BH16" i="70" a="1"/>
  <c r="BH16" i="70" s="1"/>
  <c r="BI16" i="70" s="1"/>
  <c r="BG20" i="70"/>
  <c r="BO20" i="70" a="1"/>
  <c r="BO20" i="70" s="1"/>
  <c r="BH20" i="70" a="1"/>
  <c r="BH20" i="70" s="1"/>
  <c r="BI20" i="70" s="1"/>
  <c r="BO18" i="70" a="1"/>
  <c r="BO18" i="70" s="1"/>
  <c r="BG18" i="70"/>
  <c r="BH18" i="70" a="1"/>
  <c r="BH18" i="70" s="1"/>
  <c r="BI18" i="70" s="1"/>
  <c r="BO15" i="70" a="1"/>
  <c r="BO15" i="70" s="1"/>
  <c r="BH15" i="70" a="1"/>
  <c r="BH15" i="70" s="1"/>
  <c r="BI15" i="70" s="1"/>
  <c r="BG15" i="70"/>
  <c r="BH21" i="70" a="1"/>
  <c r="BH21" i="70" s="1"/>
  <c r="BI21" i="70" s="1"/>
  <c r="BG21" i="70"/>
  <c r="BO21" i="70" a="1"/>
  <c r="BO21" i="70" s="1"/>
  <c r="BH17" i="70" a="1"/>
  <c r="BH17" i="70" s="1"/>
  <c r="BI17" i="70" s="1"/>
  <c r="BO17" i="70" a="1"/>
  <c r="BO17" i="70" s="1"/>
  <c r="BG17" i="70"/>
  <c r="N7" i="70"/>
  <c r="M7" i="70"/>
  <c r="X22" i="70"/>
  <c r="X15" i="70"/>
  <c r="X18" i="70"/>
  <c r="X17" i="70"/>
  <c r="X16" i="70"/>
  <c r="X14" i="70"/>
  <c r="X20" i="70"/>
  <c r="X19" i="70"/>
  <c r="X21" i="70"/>
  <c r="R13" i="70"/>
  <c r="H11" i="73"/>
  <c r="BJ13" i="70"/>
  <c r="C13" i="70"/>
  <c r="BJ21" i="70"/>
  <c r="C21" i="70"/>
  <c r="BJ14" i="70"/>
  <c r="C14" i="70"/>
  <c r="A14" i="70" s="1"/>
  <c r="AD14" i="70" s="1"/>
  <c r="BJ19" i="70"/>
  <c r="C19" i="70"/>
  <c r="BJ18" i="70"/>
  <c r="C18" i="70"/>
  <c r="BJ22" i="70"/>
  <c r="C22" i="70"/>
  <c r="BJ15" i="70"/>
  <c r="C15" i="70"/>
  <c r="BJ17" i="70"/>
  <c r="C17" i="70"/>
  <c r="BJ20" i="70"/>
  <c r="C20" i="70"/>
  <c r="BJ16" i="70"/>
  <c r="C16" i="70"/>
  <c r="N67" i="74"/>
  <c r="P67" i="74" s="1"/>
  <c r="N91" i="74"/>
  <c r="P91" i="74" s="1"/>
  <c r="N99" i="74"/>
  <c r="P99" i="74" s="1"/>
  <c r="N107" i="74"/>
  <c r="P107" i="74" s="1"/>
  <c r="N75" i="74"/>
  <c r="P75" i="74" s="1"/>
  <c r="N60" i="74"/>
  <c r="P60" i="74" s="1"/>
  <c r="N68" i="74"/>
  <c r="P68" i="74" s="1"/>
  <c r="N76" i="74"/>
  <c r="P76" i="74" s="1"/>
  <c r="N84" i="74"/>
  <c r="P84" i="74" s="1"/>
  <c r="N92" i="74"/>
  <c r="P92" i="74" s="1"/>
  <c r="N100" i="74"/>
  <c r="P100" i="74" s="1"/>
  <c r="N108" i="74"/>
  <c r="P108" i="74" s="1"/>
  <c r="N65" i="74"/>
  <c r="P65" i="74" s="1"/>
  <c r="N81" i="74"/>
  <c r="P81" i="74" s="1"/>
  <c r="N105" i="74"/>
  <c r="P105" i="74" s="1"/>
  <c r="N77" i="74"/>
  <c r="P77" i="74" s="1"/>
  <c r="N66" i="74"/>
  <c r="P66" i="74" s="1"/>
  <c r="N82" i="74"/>
  <c r="P82" i="74" s="1"/>
  <c r="N98" i="74"/>
  <c r="P98" i="74" s="1"/>
  <c r="N59" i="74"/>
  <c r="P59" i="74" s="1"/>
  <c r="N83" i="74"/>
  <c r="P83" i="74" s="1"/>
  <c r="N61" i="74"/>
  <c r="P61" i="74" s="1"/>
  <c r="N85" i="74"/>
  <c r="P85" i="74" s="1"/>
  <c r="N101" i="74"/>
  <c r="P101" i="74" s="1"/>
  <c r="N62" i="74"/>
  <c r="P62" i="74" s="1"/>
  <c r="N70" i="74"/>
  <c r="P70" i="74" s="1"/>
  <c r="N78" i="74"/>
  <c r="P78" i="74" s="1"/>
  <c r="N86" i="74"/>
  <c r="P86" i="74" s="1"/>
  <c r="N94" i="74"/>
  <c r="P94" i="74" s="1"/>
  <c r="N102" i="74"/>
  <c r="P102" i="74" s="1"/>
  <c r="N74" i="74"/>
  <c r="P74" i="74" s="1"/>
  <c r="N90" i="74"/>
  <c r="P90" i="74" s="1"/>
  <c r="N106" i="74"/>
  <c r="P106" i="74" s="1"/>
  <c r="N69" i="74"/>
  <c r="P69" i="74" s="1"/>
  <c r="N93" i="74"/>
  <c r="P93" i="74" s="1"/>
  <c r="N63" i="74"/>
  <c r="P63" i="74" s="1"/>
  <c r="N71" i="74"/>
  <c r="P71" i="74" s="1"/>
  <c r="N79" i="74"/>
  <c r="P79" i="74" s="1"/>
  <c r="N87" i="74"/>
  <c r="P87" i="74" s="1"/>
  <c r="N95" i="74"/>
  <c r="P95" i="74" s="1"/>
  <c r="N103" i="74"/>
  <c r="P103" i="74" s="1"/>
  <c r="N73" i="74"/>
  <c r="P73" i="74" s="1"/>
  <c r="N89" i="74"/>
  <c r="P89" i="74" s="1"/>
  <c r="N97" i="74"/>
  <c r="P97" i="74" s="1"/>
  <c r="N64" i="74"/>
  <c r="P64" i="74" s="1"/>
  <c r="N72" i="74"/>
  <c r="P72" i="74" s="1"/>
  <c r="N80" i="74"/>
  <c r="P80" i="74" s="1"/>
  <c r="N88" i="74"/>
  <c r="P88" i="74" s="1"/>
  <c r="N96" i="74"/>
  <c r="P96" i="74" s="1"/>
  <c r="N104" i="74"/>
  <c r="P104" i="74" s="1"/>
  <c r="N439" i="70"/>
  <c r="AB439" i="70" s="1"/>
  <c r="N455" i="70"/>
  <c r="AB455" i="70" s="1"/>
  <c r="N471" i="70"/>
  <c r="AB471" i="70" s="1"/>
  <c r="N432" i="70"/>
  <c r="AB432" i="70" s="1"/>
  <c r="N456" i="70"/>
  <c r="AB456" i="70" s="1"/>
  <c r="N449" i="70"/>
  <c r="AB449" i="70" s="1"/>
  <c r="N442" i="70"/>
  <c r="AB442" i="70" s="1"/>
  <c r="N427" i="70"/>
  <c r="AB427" i="70" s="1"/>
  <c r="N435" i="70"/>
  <c r="AB435" i="70" s="1"/>
  <c r="N443" i="70"/>
  <c r="AB443" i="70" s="1"/>
  <c r="N451" i="70"/>
  <c r="AB451" i="70" s="1"/>
  <c r="N459" i="70"/>
  <c r="AB459" i="70" s="1"/>
  <c r="N467" i="70"/>
  <c r="AB467" i="70" s="1"/>
  <c r="N475" i="70"/>
  <c r="AB475" i="70" s="1"/>
  <c r="N431" i="70"/>
  <c r="AB431" i="70" s="1"/>
  <c r="N447" i="70"/>
  <c r="AB447" i="70" s="1"/>
  <c r="N463" i="70"/>
  <c r="AB463" i="70" s="1"/>
  <c r="N440" i="70"/>
  <c r="AB440" i="70" s="1"/>
  <c r="N448" i="70"/>
  <c r="AB448" i="70" s="1"/>
  <c r="N464" i="70"/>
  <c r="AB464" i="70" s="1"/>
  <c r="N472" i="70"/>
  <c r="AB472" i="70" s="1"/>
  <c r="N433" i="70"/>
  <c r="AB433" i="70" s="1"/>
  <c r="N441" i="70"/>
  <c r="AB441" i="70" s="1"/>
  <c r="N457" i="70"/>
  <c r="AB457" i="70" s="1"/>
  <c r="N465" i="70"/>
  <c r="AB465" i="70" s="1"/>
  <c r="N473" i="70"/>
  <c r="AB473" i="70" s="1"/>
  <c r="N426" i="70"/>
  <c r="AB426" i="70" s="1"/>
  <c r="N434" i="70"/>
  <c r="AB434" i="70" s="1"/>
  <c r="N450" i="70"/>
  <c r="AB450" i="70" s="1"/>
  <c r="N458" i="70"/>
  <c r="AB458" i="70" s="1"/>
  <c r="N466" i="70"/>
  <c r="AB466" i="70" s="1"/>
  <c r="N474" i="70"/>
  <c r="AB474" i="70" s="1"/>
  <c r="N428" i="70"/>
  <c r="AB428" i="70" s="1"/>
  <c r="N436" i="70"/>
  <c r="AB436" i="70" s="1"/>
  <c r="N444" i="70"/>
  <c r="AB444" i="70" s="1"/>
  <c r="N452" i="70"/>
  <c r="AB452" i="70" s="1"/>
  <c r="N460" i="70"/>
  <c r="AB460" i="70" s="1"/>
  <c r="N468" i="70"/>
  <c r="AB468" i="70" s="1"/>
  <c r="N429" i="70"/>
  <c r="AB429" i="70" s="1"/>
  <c r="N437" i="70"/>
  <c r="AB437" i="70" s="1"/>
  <c r="N445" i="70"/>
  <c r="AB445" i="70" s="1"/>
  <c r="N453" i="70"/>
  <c r="AB453" i="70" s="1"/>
  <c r="N461" i="70"/>
  <c r="AB461" i="70" s="1"/>
  <c r="N469" i="70"/>
  <c r="AB469" i="70" s="1"/>
  <c r="N430" i="70"/>
  <c r="AB430" i="70" s="1"/>
  <c r="N438" i="70"/>
  <c r="AB438" i="70" s="1"/>
  <c r="N446" i="70"/>
  <c r="AB446" i="70" s="1"/>
  <c r="N454" i="70"/>
  <c r="AB454" i="70" s="1"/>
  <c r="N462" i="70"/>
  <c r="AB462" i="70" s="1"/>
  <c r="N470" i="70"/>
  <c r="AB470" i="70" s="1"/>
  <c r="Y94" i="70"/>
  <c r="Y98" i="70"/>
  <c r="Y96" i="70"/>
  <c r="Y100" i="70"/>
  <c r="Y99" i="70"/>
  <c r="Y97" i="70"/>
  <c r="Y95" i="70"/>
  <c r="Y101" i="70"/>
  <c r="Y93" i="70"/>
  <c r="J59" i="64"/>
  <c r="AA59" i="64" s="1"/>
  <c r="AD425" i="70" s="1"/>
  <c r="J58" i="64"/>
  <c r="AA58" i="64" s="1"/>
  <c r="AD424" i="70" s="1"/>
  <c r="J57" i="64"/>
  <c r="AA57" i="64" s="1"/>
  <c r="AD423" i="70" s="1"/>
  <c r="J56" i="64"/>
  <c r="AA56" i="64" s="1"/>
  <c r="AD422" i="70" s="1"/>
  <c r="J55" i="64"/>
  <c r="AA55" i="64" s="1"/>
  <c r="AD421" i="70" s="1"/>
  <c r="J54" i="64"/>
  <c r="AA54" i="64" s="1"/>
  <c r="AD420" i="70" s="1"/>
  <c r="J53" i="64"/>
  <c r="AA53" i="64" s="1"/>
  <c r="AD419" i="70" s="1"/>
  <c r="J52" i="64"/>
  <c r="AA52" i="64" s="1"/>
  <c r="AD418" i="70" s="1"/>
  <c r="J51" i="64"/>
  <c r="AA51" i="64" s="1"/>
  <c r="AD417" i="70" s="1"/>
  <c r="J50" i="64"/>
  <c r="AA50" i="64" s="1"/>
  <c r="AD416" i="70" s="1"/>
  <c r="J49" i="64"/>
  <c r="AA49" i="64" s="1"/>
  <c r="AD415" i="70" s="1"/>
  <c r="J48" i="64"/>
  <c r="AA48" i="64" s="1"/>
  <c r="AD414" i="70" s="1"/>
  <c r="J47" i="64"/>
  <c r="AA47" i="64" s="1"/>
  <c r="AD413" i="70" s="1"/>
  <c r="J46" i="64"/>
  <c r="AA46" i="64" s="1"/>
  <c r="AD412" i="70" s="1"/>
  <c r="J45" i="64"/>
  <c r="AA45" i="64" s="1"/>
  <c r="AD411" i="70" s="1"/>
  <c r="J44" i="64"/>
  <c r="AA44" i="64" s="1"/>
  <c r="AD410" i="70" s="1"/>
  <c r="J43" i="64"/>
  <c r="AA43" i="64" s="1"/>
  <c r="AD409" i="70" s="1"/>
  <c r="J42" i="64"/>
  <c r="AA42" i="64" s="1"/>
  <c r="AD408" i="70" s="1"/>
  <c r="J41" i="64"/>
  <c r="AA41" i="64" s="1"/>
  <c r="AD407" i="70" s="1"/>
  <c r="J40" i="64"/>
  <c r="AA40" i="64" s="1"/>
  <c r="AD406" i="70" s="1"/>
  <c r="J39" i="64"/>
  <c r="AA39" i="64" s="1"/>
  <c r="AD405" i="70" s="1"/>
  <c r="J38" i="64"/>
  <c r="AA38" i="64" s="1"/>
  <c r="AD404" i="70" s="1"/>
  <c r="J37" i="64"/>
  <c r="AA37" i="64" s="1"/>
  <c r="AD403" i="70" s="1"/>
  <c r="J36" i="64"/>
  <c r="AA36" i="64" s="1"/>
  <c r="AD402" i="70" s="1"/>
  <c r="J35" i="64"/>
  <c r="AA35" i="64" s="1"/>
  <c r="AD401" i="70" s="1"/>
  <c r="J34" i="64"/>
  <c r="AA34" i="64" s="1"/>
  <c r="AD400" i="70" s="1"/>
  <c r="J33" i="64"/>
  <c r="J32" i="64"/>
  <c r="AA32" i="64" s="1"/>
  <c r="AD398" i="70" s="1"/>
  <c r="J31" i="64"/>
  <c r="AA31" i="64" s="1"/>
  <c r="AD397" i="70" s="1"/>
  <c r="J30" i="64"/>
  <c r="AA30" i="64" s="1"/>
  <c r="AD396" i="70" s="1"/>
  <c r="J29" i="64"/>
  <c r="AA29" i="64" s="1"/>
  <c r="AD395" i="70" s="1"/>
  <c r="J28" i="64"/>
  <c r="AA28" i="64" s="1"/>
  <c r="AD394" i="70" s="1"/>
  <c r="J27" i="64"/>
  <c r="AA27" i="64" s="1"/>
  <c r="AD393" i="70" s="1"/>
  <c r="J26" i="64"/>
  <c r="AA26" i="64" s="1"/>
  <c r="AD392" i="70" s="1"/>
  <c r="J25" i="64"/>
  <c r="J24" i="64"/>
  <c r="AA24" i="64" s="1"/>
  <c r="AD390" i="70" s="1"/>
  <c r="J23" i="64"/>
  <c r="AA23" i="64" s="1"/>
  <c r="AD389" i="70" s="1"/>
  <c r="J22" i="64"/>
  <c r="AA22" i="64" s="1"/>
  <c r="AD388" i="70" s="1"/>
  <c r="J21" i="64"/>
  <c r="AA21" i="64" s="1"/>
  <c r="AD387" i="70" s="1"/>
  <c r="J20" i="64"/>
  <c r="AA20" i="64" s="1"/>
  <c r="AD386" i="70" s="1"/>
  <c r="AB229" i="2"/>
  <c r="AC229" i="2" s="1"/>
  <c r="AB228" i="2"/>
  <c r="O21" i="70" s="1"/>
  <c r="AB227" i="2"/>
  <c r="O20" i="70" s="1"/>
  <c r="AB226" i="2"/>
  <c r="O19" i="70" s="1"/>
  <c r="AB225" i="2"/>
  <c r="AC225" i="2" s="1"/>
  <c r="AB224" i="2"/>
  <c r="AC224" i="2" s="1"/>
  <c r="AB223" i="2"/>
  <c r="O16" i="70" s="1"/>
  <c r="AB222" i="2"/>
  <c r="AC222" i="2" s="1"/>
  <c r="AB221" i="2"/>
  <c r="U229" i="2"/>
  <c r="U228" i="2"/>
  <c r="U227" i="2"/>
  <c r="U226" i="2"/>
  <c r="U225" i="2"/>
  <c r="U224" i="2"/>
  <c r="U223" i="2"/>
  <c r="U222" i="2"/>
  <c r="U221" i="2"/>
  <c r="T229" i="2"/>
  <c r="W22" i="70" s="1"/>
  <c r="T228" i="2"/>
  <c r="W21" i="70" s="1"/>
  <c r="T227" i="2"/>
  <c r="W20" i="70" s="1"/>
  <c r="T226" i="2"/>
  <c r="W19" i="70" s="1"/>
  <c r="T225" i="2"/>
  <c r="W18" i="70" s="1"/>
  <c r="T224" i="2"/>
  <c r="W17" i="70" s="1"/>
  <c r="T223" i="2"/>
  <c r="W16" i="70" s="1"/>
  <c r="T222" i="2"/>
  <c r="W15" i="70" s="1"/>
  <c r="Q229" i="2"/>
  <c r="T22" i="70" s="1"/>
  <c r="Q228" i="2"/>
  <c r="T21" i="70" s="1"/>
  <c r="Q227" i="2"/>
  <c r="T20" i="70" s="1"/>
  <c r="Q226" i="2"/>
  <c r="T19" i="70" s="1"/>
  <c r="Q225" i="2"/>
  <c r="T18" i="70" s="1"/>
  <c r="Q224" i="2"/>
  <c r="T17" i="70" s="1"/>
  <c r="Q223" i="2"/>
  <c r="T16" i="70" s="1"/>
  <c r="Q222" i="2"/>
  <c r="T15" i="70" s="1"/>
  <c r="Q221" i="2"/>
  <c r="U22" i="70"/>
  <c r="U18" i="70"/>
  <c r="U17" i="70"/>
  <c r="U15" i="70"/>
  <c r="A221" i="2"/>
  <c r="A222" i="2"/>
  <c r="BN15" i="70" s="1"/>
  <c r="A223" i="2"/>
  <c r="A224" i="2"/>
  <c r="A225" i="2"/>
  <c r="A226" i="2"/>
  <c r="A227" i="2"/>
  <c r="A228" i="2"/>
  <c r="K126" i="64"/>
  <c r="AK21" i="70" s="1"/>
  <c r="K125" i="64"/>
  <c r="AK20" i="70" s="1"/>
  <c r="K124" i="64"/>
  <c r="AK19" i="70" s="1"/>
  <c r="Q220" i="2"/>
  <c r="Z229" i="2"/>
  <c r="Z222" i="2"/>
  <c r="Z224" i="2"/>
  <c r="Z228" i="2"/>
  <c r="Z220" i="2"/>
  <c r="Z227" i="2"/>
  <c r="Z225" i="2"/>
  <c r="Z223" i="2"/>
  <c r="Z221" i="2"/>
  <c r="Z226" i="2"/>
  <c r="AA33" i="64" l="1"/>
  <c r="AD399" i="70" s="1"/>
  <c r="AA25" i="64"/>
  <c r="AD391" i="70" s="1"/>
  <c r="AH354" i="70"/>
  <c r="AH356" i="70"/>
  <c r="Z289" i="70"/>
  <c r="AH278" i="70"/>
  <c r="AH358" i="70"/>
  <c r="AH277" i="70"/>
  <c r="AH369" i="70"/>
  <c r="AH272" i="70"/>
  <c r="AH275" i="70"/>
  <c r="AH368" i="70"/>
  <c r="Z285" i="70"/>
  <c r="Z316" i="70"/>
  <c r="AH357" i="70"/>
  <c r="Z295" i="70"/>
  <c r="Z278" i="70"/>
  <c r="Z283" i="70"/>
  <c r="Z327" i="70"/>
  <c r="Z351" i="70"/>
  <c r="Z299" i="70"/>
  <c r="Z341" i="70"/>
  <c r="Z281" i="70"/>
  <c r="Z272" i="70"/>
  <c r="Z319" i="70"/>
  <c r="Z329" i="70"/>
  <c r="Z353" i="70"/>
  <c r="AH355" i="70"/>
  <c r="Z340" i="70"/>
  <c r="Z336" i="70"/>
  <c r="Z292" i="70"/>
  <c r="AH270" i="70"/>
  <c r="Z307" i="70"/>
  <c r="Z271" i="70"/>
  <c r="AH276" i="70"/>
  <c r="AH271" i="70"/>
  <c r="Z304" i="70"/>
  <c r="Z339" i="70"/>
  <c r="Z348" i="70"/>
  <c r="Z308" i="70"/>
  <c r="Z284" i="70"/>
  <c r="Z362" i="70"/>
  <c r="Z368" i="70"/>
  <c r="Z290" i="70"/>
  <c r="Z277" i="70"/>
  <c r="Z331" i="70"/>
  <c r="Z306" i="70"/>
  <c r="Z356" i="70"/>
  <c r="Z358" i="70"/>
  <c r="Z320" i="70"/>
  <c r="Z297" i="70"/>
  <c r="Z321" i="70"/>
  <c r="Z338" i="70"/>
  <c r="Z287" i="70"/>
  <c r="Z280" i="70"/>
  <c r="Z347" i="70"/>
  <c r="Z364" i="70"/>
  <c r="Z275" i="70"/>
  <c r="Z369" i="70"/>
  <c r="Z349" i="70"/>
  <c r="Z324" i="70"/>
  <c r="Z354" i="70"/>
  <c r="Z322" i="70"/>
  <c r="Z344" i="70"/>
  <c r="Z302" i="70"/>
  <c r="Z366" i="70"/>
  <c r="Z294" i="70"/>
  <c r="Z311" i="70"/>
  <c r="Z332" i="70"/>
  <c r="Z273" i="70"/>
  <c r="Z367" i="70"/>
  <c r="Z282" i="70"/>
  <c r="Z352" i="70"/>
  <c r="B17" i="70"/>
  <c r="A17" i="70"/>
  <c r="B19" i="70"/>
  <c r="A19" i="70"/>
  <c r="A15" i="70"/>
  <c r="B15" i="70"/>
  <c r="Z334" i="70"/>
  <c r="B16" i="70"/>
  <c r="A16" i="70"/>
  <c r="B22" i="70"/>
  <c r="A22" i="70"/>
  <c r="B21" i="70"/>
  <c r="A21" i="70"/>
  <c r="Z355" i="70"/>
  <c r="Z296" i="70"/>
  <c r="Z274" i="70"/>
  <c r="Z330" i="70"/>
  <c r="Z279" i="70"/>
  <c r="Z346" i="70"/>
  <c r="B20" i="70"/>
  <c r="A20" i="70"/>
  <c r="B18" i="70"/>
  <c r="A18" i="70"/>
  <c r="Z359" i="70"/>
  <c r="Z326" i="70"/>
  <c r="Z291" i="70"/>
  <c r="Z313" i="70"/>
  <c r="Z317" i="70"/>
  <c r="Z314" i="70"/>
  <c r="Z312" i="70"/>
  <c r="Z318" i="70"/>
  <c r="Z365" i="70"/>
  <c r="Z360" i="70"/>
  <c r="Z323" i="70"/>
  <c r="Z337" i="70"/>
  <c r="Z303" i="70"/>
  <c r="Z286" i="70"/>
  <c r="Z335" i="70"/>
  <c r="Z305" i="70"/>
  <c r="Z342" i="70"/>
  <c r="Z333" i="70"/>
  <c r="Z288" i="70"/>
  <c r="Z298" i="70"/>
  <c r="Z350" i="70"/>
  <c r="Z315" i="70"/>
  <c r="Z310" i="70"/>
  <c r="Z328" i="70"/>
  <c r="Z300" i="70"/>
  <c r="Z270" i="70"/>
  <c r="Z276" i="70"/>
  <c r="Z293" i="70"/>
  <c r="Z357" i="70"/>
  <c r="Z325" i="70"/>
  <c r="Z361" i="70"/>
  <c r="Z345" i="70"/>
  <c r="R220" i="2"/>
  <c r="S220" i="2" s="1"/>
  <c r="B14" i="70"/>
  <c r="BO13" i="70" a="1"/>
  <c r="BO13" i="70" s="1"/>
  <c r="H10" i="2"/>
  <c r="L7" i="70" s="1"/>
  <c r="Y13" i="70"/>
  <c r="BH13" i="70" a="1"/>
  <c r="BH13" i="70" s="1"/>
  <c r="BG13" i="70"/>
  <c r="AE220" i="2"/>
  <c r="Z9" i="74" s="1"/>
  <c r="AE240" i="2"/>
  <c r="Z29" i="74" s="1"/>
  <c r="AE314" i="2"/>
  <c r="Z103" i="74" s="1"/>
  <c r="AE312" i="2"/>
  <c r="Z101" i="74" s="1"/>
  <c r="AE262" i="2"/>
  <c r="Z51" i="74" s="1"/>
  <c r="AE277" i="2"/>
  <c r="Z66" i="74" s="1"/>
  <c r="AE306" i="2"/>
  <c r="Z95" i="74" s="1"/>
  <c r="AE234" i="2"/>
  <c r="Z23" i="74" s="1"/>
  <c r="AE294" i="2"/>
  <c r="Z83" i="74" s="1"/>
  <c r="AE255" i="2"/>
  <c r="Z44" i="74" s="1"/>
  <c r="AE279" i="2"/>
  <c r="Z68" i="74" s="1"/>
  <c r="AE238" i="2"/>
  <c r="Z27" i="74" s="1"/>
  <c r="AE271" i="2"/>
  <c r="Z60" i="74" s="1"/>
  <c r="AE287" i="2"/>
  <c r="Z76" i="74" s="1"/>
  <c r="AE289" i="2"/>
  <c r="Z78" i="74" s="1"/>
  <c r="AE295" i="2"/>
  <c r="Z84" i="74" s="1"/>
  <c r="AE250" i="2"/>
  <c r="Z39" i="74" s="1"/>
  <c r="AE261" i="2"/>
  <c r="Z50" i="74" s="1"/>
  <c r="AE292" i="2"/>
  <c r="Z81" i="74" s="1"/>
  <c r="AE275" i="2"/>
  <c r="Z64" i="74" s="1"/>
  <c r="AE274" i="2"/>
  <c r="Z63" i="74" s="1"/>
  <c r="AE239" i="2"/>
  <c r="Z28" i="74" s="1"/>
  <c r="AE273" i="2"/>
  <c r="Z62" i="74" s="1"/>
  <c r="AE316" i="2"/>
  <c r="Z105" i="74" s="1"/>
  <c r="AE253" i="2"/>
  <c r="Z42" i="74" s="1"/>
  <c r="AE249" i="2"/>
  <c r="Z38" i="74" s="1"/>
  <c r="AE298" i="2"/>
  <c r="Z87" i="74" s="1"/>
  <c r="AE286" i="2"/>
  <c r="Z75" i="74" s="1"/>
  <c r="AE304" i="2"/>
  <c r="Z93" i="74" s="1"/>
  <c r="AE243" i="2"/>
  <c r="Z32" i="74" s="1"/>
  <c r="AE259" i="2"/>
  <c r="Z48" i="74" s="1"/>
  <c r="AE283" i="2"/>
  <c r="Z72" i="74" s="1"/>
  <c r="AE267" i="2"/>
  <c r="Z56" i="74" s="1"/>
  <c r="AE266" i="2"/>
  <c r="Z55" i="74" s="1"/>
  <c r="AE236" i="2"/>
  <c r="Z25" i="74" s="1"/>
  <c r="AE268" i="2"/>
  <c r="Z57" i="74" s="1"/>
  <c r="AE309" i="2"/>
  <c r="Z98" i="74" s="1"/>
  <c r="AE251" i="2"/>
  <c r="Z40" i="74" s="1"/>
  <c r="AE246" i="2"/>
  <c r="Z35" i="74" s="1"/>
  <c r="AE318" i="2"/>
  <c r="Z107" i="74" s="1"/>
  <c r="AE270" i="2"/>
  <c r="Z59" i="74" s="1"/>
  <c r="AE315" i="2"/>
  <c r="Z104" i="74" s="1"/>
  <c r="AE233" i="2"/>
  <c r="Z22" i="74" s="1"/>
  <c r="AE248" i="2"/>
  <c r="Z37" i="74" s="1"/>
  <c r="AE310" i="2"/>
  <c r="Z99" i="74" s="1"/>
  <c r="AE269" i="2"/>
  <c r="Z58" i="74" s="1"/>
  <c r="AE297" i="2"/>
  <c r="Z86" i="74" s="1"/>
  <c r="AE245" i="2"/>
  <c r="Z34" i="74" s="1"/>
  <c r="AE293" i="2"/>
  <c r="Z82" i="74" s="1"/>
  <c r="AE317" i="2"/>
  <c r="Z106" i="74" s="1"/>
  <c r="AE301" i="2"/>
  <c r="Z90" i="74" s="1"/>
  <c r="AE237" i="2"/>
  <c r="Z26" i="74" s="1"/>
  <c r="AE242" i="2"/>
  <c r="Z31" i="74" s="1"/>
  <c r="AE272" i="2"/>
  <c r="Z61" i="74" s="1"/>
  <c r="AE247" i="2"/>
  <c r="Z36" i="74" s="1"/>
  <c r="AE257" i="2"/>
  <c r="Z46" i="74" s="1"/>
  <c r="AE231" i="2"/>
  <c r="Z20" i="74" s="1"/>
  <c r="AE265" i="2"/>
  <c r="Z54" i="74" s="1"/>
  <c r="AE302" i="2"/>
  <c r="Z91" i="74" s="1"/>
  <c r="AE319" i="2"/>
  <c r="Z108" i="74" s="1"/>
  <c r="AE254" i="2"/>
  <c r="Z43" i="74" s="1"/>
  <c r="AE256" i="2"/>
  <c r="Z45" i="74" s="1"/>
  <c r="AE276" i="2"/>
  <c r="Z65" i="74" s="1"/>
  <c r="AE311" i="2"/>
  <c r="Z100" i="74" s="1"/>
  <c r="AE300" i="2"/>
  <c r="Z89" i="74" s="1"/>
  <c r="AE299" i="2"/>
  <c r="Z88" i="74" s="1"/>
  <c r="AE232" i="2"/>
  <c r="Z21" i="74" s="1"/>
  <c r="AE235" i="2"/>
  <c r="Z24" i="74" s="1"/>
  <c r="AE264" i="2"/>
  <c r="Z53" i="74" s="1"/>
  <c r="AE244" i="2"/>
  <c r="Z33" i="74" s="1"/>
  <c r="AE252" i="2"/>
  <c r="Z41" i="74" s="1"/>
  <c r="AE313" i="2"/>
  <c r="Z102" i="74" s="1"/>
  <c r="AE260" i="2"/>
  <c r="Z49" i="74" s="1"/>
  <c r="AE288" i="2"/>
  <c r="Z77" i="74" s="1"/>
  <c r="AE291" i="2"/>
  <c r="Z80" i="74" s="1"/>
  <c r="AE303" i="2"/>
  <c r="Z92" i="74" s="1"/>
  <c r="AE230" i="2"/>
  <c r="Z19" i="74" s="1"/>
  <c r="AE284" i="2"/>
  <c r="Z73" i="74" s="1"/>
  <c r="AE307" i="2"/>
  <c r="Z96" i="74" s="1"/>
  <c r="AE290" i="2"/>
  <c r="Z79" i="74" s="1"/>
  <c r="AE258" i="2"/>
  <c r="Z47" i="74" s="1"/>
  <c r="AE241" i="2"/>
  <c r="Z30" i="74" s="1"/>
  <c r="AE285" i="2"/>
  <c r="Z74" i="74" s="1"/>
  <c r="AE281" i="2"/>
  <c r="Z70" i="74" s="1"/>
  <c r="AE305" i="2"/>
  <c r="Z94" i="74" s="1"/>
  <c r="AE280" i="2"/>
  <c r="Z69" i="74" s="1"/>
  <c r="AE308" i="2"/>
  <c r="Z97" i="74" s="1"/>
  <c r="AE296" i="2"/>
  <c r="Z85" i="74" s="1"/>
  <c r="AE278" i="2"/>
  <c r="Z67" i="74" s="1"/>
  <c r="AE282" i="2"/>
  <c r="Z71" i="74" s="1"/>
  <c r="AE263" i="2"/>
  <c r="Z52" i="74" s="1"/>
  <c r="H10" i="73"/>
  <c r="O14" i="70"/>
  <c r="AD221" i="2"/>
  <c r="P14" i="70" s="1"/>
  <c r="BN14" i="70"/>
  <c r="AC221" i="2"/>
  <c r="Z14" i="70" s="1"/>
  <c r="BN21" i="70"/>
  <c r="AC228" i="2"/>
  <c r="Z21" i="70" s="1"/>
  <c r="AC223" i="2"/>
  <c r="Z16" i="70" s="1"/>
  <c r="BN20" i="70"/>
  <c r="BN19" i="70"/>
  <c r="AC226" i="2"/>
  <c r="Z19" i="70" s="1"/>
  <c r="AC227" i="2"/>
  <c r="Z20" i="70" s="1"/>
  <c r="BN18" i="70"/>
  <c r="BN17" i="70"/>
  <c r="BN16" i="70"/>
  <c r="N24" i="74"/>
  <c r="P24" i="74" s="1"/>
  <c r="V15" i="74"/>
  <c r="Y15" i="74" s="1"/>
  <c r="Z124" i="64"/>
  <c r="BB19" i="70" s="1"/>
  <c r="N25" i="74"/>
  <c r="P25" i="74" s="1"/>
  <c r="N33" i="74"/>
  <c r="P33" i="74" s="1"/>
  <c r="N41" i="74"/>
  <c r="P41" i="74" s="1"/>
  <c r="N49" i="74"/>
  <c r="P49" i="74" s="1"/>
  <c r="N57" i="74"/>
  <c r="P57" i="74" s="1"/>
  <c r="N58" i="74"/>
  <c r="P58" i="74" s="1"/>
  <c r="N26" i="74"/>
  <c r="P26" i="74" s="1"/>
  <c r="N34" i="74"/>
  <c r="P34" i="74" s="1"/>
  <c r="N50" i="74"/>
  <c r="P50" i="74" s="1"/>
  <c r="V17" i="74"/>
  <c r="Y17" i="74" s="1"/>
  <c r="Z126" i="64"/>
  <c r="BB21" i="70" s="1"/>
  <c r="N19" i="74"/>
  <c r="P19" i="74" s="1"/>
  <c r="N27" i="74"/>
  <c r="P27" i="74" s="1"/>
  <c r="N35" i="74"/>
  <c r="P35" i="74" s="1"/>
  <c r="N43" i="74"/>
  <c r="P43" i="74" s="1"/>
  <c r="N51" i="74"/>
  <c r="P51" i="74" s="1"/>
  <c r="N40" i="74"/>
  <c r="P40" i="74" s="1"/>
  <c r="N56" i="74"/>
  <c r="P56" i="74" s="1"/>
  <c r="V16" i="74"/>
  <c r="Y16" i="74" s="1"/>
  <c r="Z125" i="64"/>
  <c r="BB20" i="70" s="1"/>
  <c r="N42" i="74"/>
  <c r="P42" i="74" s="1"/>
  <c r="N20" i="74"/>
  <c r="P20" i="74" s="1"/>
  <c r="N36" i="74"/>
  <c r="P36" i="74" s="1"/>
  <c r="N52" i="74"/>
  <c r="P52" i="74" s="1"/>
  <c r="N32" i="74"/>
  <c r="P32" i="74" s="1"/>
  <c r="N48" i="74"/>
  <c r="P48" i="74" s="1"/>
  <c r="N28" i="74"/>
  <c r="P28" i="74" s="1"/>
  <c r="N44" i="74"/>
  <c r="P44" i="74" s="1"/>
  <c r="N21" i="74"/>
  <c r="P21" i="74" s="1"/>
  <c r="N29" i="74"/>
  <c r="P29" i="74" s="1"/>
  <c r="N37" i="74"/>
  <c r="P37" i="74" s="1"/>
  <c r="N45" i="74"/>
  <c r="P45" i="74" s="1"/>
  <c r="N53" i="74"/>
  <c r="P53" i="74" s="1"/>
  <c r="N22" i="74"/>
  <c r="P22" i="74" s="1"/>
  <c r="N30" i="74"/>
  <c r="P30" i="74" s="1"/>
  <c r="N38" i="74"/>
  <c r="P38" i="74" s="1"/>
  <c r="N46" i="74"/>
  <c r="P46" i="74" s="1"/>
  <c r="N54" i="74"/>
  <c r="P54" i="74" s="1"/>
  <c r="N23" i="74"/>
  <c r="P23" i="74" s="1"/>
  <c r="N31" i="74"/>
  <c r="P31" i="74" s="1"/>
  <c r="N39" i="74"/>
  <c r="P39" i="74" s="1"/>
  <c r="N47" i="74"/>
  <c r="P47" i="74" s="1"/>
  <c r="N55" i="74"/>
  <c r="P55" i="74" s="1"/>
  <c r="T14" i="70"/>
  <c r="R221" i="2"/>
  <c r="W78" i="74"/>
  <c r="W70" i="74"/>
  <c r="W67" i="74"/>
  <c r="W97" i="74"/>
  <c r="W92" i="74"/>
  <c r="W65" i="74"/>
  <c r="W102" i="74"/>
  <c r="W85" i="74"/>
  <c r="W107" i="74"/>
  <c r="W90" i="74"/>
  <c r="W80" i="74"/>
  <c r="W60" i="74"/>
  <c r="W79" i="74"/>
  <c r="W94" i="74"/>
  <c r="W99" i="74"/>
  <c r="W74" i="74"/>
  <c r="W64" i="74"/>
  <c r="W75" i="74"/>
  <c r="W104" i="74"/>
  <c r="W62" i="74"/>
  <c r="W59" i="74"/>
  <c r="W81" i="74"/>
  <c r="W84" i="74"/>
  <c r="W103" i="74"/>
  <c r="W71" i="74"/>
  <c r="W86" i="74"/>
  <c r="W69" i="74"/>
  <c r="W106" i="74"/>
  <c r="W73" i="74"/>
  <c r="W76" i="74"/>
  <c r="W82" i="74"/>
  <c r="W88" i="74"/>
  <c r="W77" i="74"/>
  <c r="W101" i="74"/>
  <c r="W91" i="74"/>
  <c r="W66" i="74"/>
  <c r="W108" i="74"/>
  <c r="W95" i="74"/>
  <c r="W63" i="74"/>
  <c r="W93" i="74"/>
  <c r="W83" i="74"/>
  <c r="W105" i="74"/>
  <c r="W100" i="74"/>
  <c r="W89" i="74"/>
  <c r="W72" i="74"/>
  <c r="W61" i="74"/>
  <c r="W98" i="74"/>
  <c r="W96" i="74"/>
  <c r="W68" i="74"/>
  <c r="W19" i="74"/>
  <c r="W87" i="74"/>
  <c r="N395" i="70"/>
  <c r="AB395" i="70" s="1"/>
  <c r="N420" i="70"/>
  <c r="AB420" i="70" s="1"/>
  <c r="N397" i="70"/>
  <c r="AB397" i="70" s="1"/>
  <c r="N421" i="70"/>
  <c r="AB421" i="70" s="1"/>
  <c r="N387" i="70"/>
  <c r="AB387" i="70" s="1"/>
  <c r="N404" i="70"/>
  <c r="AB404" i="70" s="1"/>
  <c r="N389" i="70"/>
  <c r="AB389" i="70" s="1"/>
  <c r="N405" i="70"/>
  <c r="AB405" i="70" s="1"/>
  <c r="N413" i="70"/>
  <c r="AB413" i="70" s="1"/>
  <c r="N390" i="70"/>
  <c r="AB390" i="70" s="1"/>
  <c r="N398" i="70"/>
  <c r="AB398" i="70" s="1"/>
  <c r="N406" i="70"/>
  <c r="AB406" i="70" s="1"/>
  <c r="N414" i="70"/>
  <c r="AB414" i="70" s="1"/>
  <c r="N422" i="70"/>
  <c r="AB422" i="70" s="1"/>
  <c r="N396" i="70"/>
  <c r="AB396" i="70" s="1"/>
  <c r="N391" i="70"/>
  <c r="AB391" i="70" s="1"/>
  <c r="N407" i="70"/>
  <c r="AB407" i="70" s="1"/>
  <c r="N423" i="70"/>
  <c r="AB423" i="70" s="1"/>
  <c r="N411" i="70"/>
  <c r="AB411" i="70" s="1"/>
  <c r="N388" i="70"/>
  <c r="AB388" i="70" s="1"/>
  <c r="N399" i="70"/>
  <c r="AB399" i="70" s="1"/>
  <c r="N415" i="70"/>
  <c r="AB415" i="70" s="1"/>
  <c r="N392" i="70"/>
  <c r="AB392" i="70" s="1"/>
  <c r="N400" i="70"/>
  <c r="AB400" i="70" s="1"/>
  <c r="N408" i="70"/>
  <c r="AB408" i="70" s="1"/>
  <c r="N416" i="70"/>
  <c r="AB416" i="70" s="1"/>
  <c r="N424" i="70"/>
  <c r="AB424" i="70" s="1"/>
  <c r="N419" i="70"/>
  <c r="AB419" i="70" s="1"/>
  <c r="N401" i="70"/>
  <c r="AB401" i="70" s="1"/>
  <c r="N417" i="70"/>
  <c r="AB417" i="70" s="1"/>
  <c r="N403" i="70"/>
  <c r="AB403" i="70" s="1"/>
  <c r="N412" i="70"/>
  <c r="AB412" i="70" s="1"/>
  <c r="N393" i="70"/>
  <c r="AB393" i="70" s="1"/>
  <c r="N409" i="70"/>
  <c r="AB409" i="70" s="1"/>
  <c r="N425" i="70"/>
  <c r="AB425" i="70" s="1"/>
  <c r="N394" i="70"/>
  <c r="AB394" i="70" s="1"/>
  <c r="N402" i="70"/>
  <c r="AB402" i="70" s="1"/>
  <c r="N410" i="70"/>
  <c r="AB410" i="70" s="1"/>
  <c r="N418" i="70"/>
  <c r="AB418" i="70" s="1"/>
  <c r="N386" i="70"/>
  <c r="AB386" i="70" s="1"/>
  <c r="S226" i="2"/>
  <c r="V19" i="70" s="1"/>
  <c r="U19" i="70"/>
  <c r="S228" i="2"/>
  <c r="V21" i="70" s="1"/>
  <c r="U21" i="70"/>
  <c r="T13" i="70"/>
  <c r="S223" i="2"/>
  <c r="V16" i="70" s="1"/>
  <c r="U16" i="70"/>
  <c r="S227" i="2"/>
  <c r="V20" i="70" s="1"/>
  <c r="U20" i="70"/>
  <c r="Z22" i="70"/>
  <c r="Z15" i="70"/>
  <c r="Z17" i="70"/>
  <c r="Z18" i="70"/>
  <c r="O225" i="2"/>
  <c r="O18" i="70"/>
  <c r="O229" i="2"/>
  <c r="O22" i="70"/>
  <c r="O224" i="2"/>
  <c r="O17" i="70"/>
  <c r="O222" i="2"/>
  <c r="O15" i="70"/>
  <c r="AD226" i="2"/>
  <c r="P19" i="70" s="1"/>
  <c r="O226" i="2"/>
  <c r="AG364" i="70" s="1"/>
  <c r="AH364" i="70" s="1"/>
  <c r="AD227" i="2"/>
  <c r="P20" i="70" s="1"/>
  <c r="O227" i="2"/>
  <c r="AD223" i="2"/>
  <c r="P16" i="70" s="1"/>
  <c r="O223" i="2"/>
  <c r="AD228" i="2"/>
  <c r="P21" i="70" s="1"/>
  <c r="O228" i="2"/>
  <c r="AG366" i="70" s="1"/>
  <c r="AH366" i="70" s="1"/>
  <c r="O221" i="2"/>
  <c r="S225" i="2"/>
  <c r="V18" i="70" s="1"/>
  <c r="S229" i="2"/>
  <c r="S222" i="2"/>
  <c r="V15" i="70" s="1"/>
  <c r="S224" i="2"/>
  <c r="V17" i="70" s="1"/>
  <c r="AD224" i="2"/>
  <c r="P17" i="70" s="1"/>
  <c r="AD225" i="2"/>
  <c r="P18" i="70" s="1"/>
  <c r="AD229" i="2"/>
  <c r="P22" i="70" s="1"/>
  <c r="AD222" i="2"/>
  <c r="P15" i="70" s="1"/>
  <c r="AG359" i="70" l="1"/>
  <c r="AH359" i="70" s="1"/>
  <c r="N7" i="2"/>
  <c r="P7" i="2" s="1"/>
  <c r="R17" i="70"/>
  <c r="Y17" i="70" s="1"/>
  <c r="AG362" i="70"/>
  <c r="AH362" i="70" s="1"/>
  <c r="R20" i="70"/>
  <c r="Y20" i="70" s="1"/>
  <c r="AG365" i="70"/>
  <c r="AH365" i="70" s="1"/>
  <c r="R22" i="70"/>
  <c r="Y22" i="70" s="1"/>
  <c r="AG367" i="70"/>
  <c r="AH367" i="70" s="1"/>
  <c r="R18" i="70"/>
  <c r="Y18" i="70" s="1"/>
  <c r="AG363" i="70"/>
  <c r="AH363" i="70" s="1"/>
  <c r="R15" i="70"/>
  <c r="Y15" i="70" s="1"/>
  <c r="AG360" i="70"/>
  <c r="AH360" i="70" s="1"/>
  <c r="R16" i="70"/>
  <c r="Y16" i="70" s="1"/>
  <c r="AG361" i="70"/>
  <c r="AH361" i="70" s="1"/>
  <c r="BI13" i="70"/>
  <c r="B13" i="70" s="1"/>
  <c r="AD13" i="70"/>
  <c r="U13" i="70"/>
  <c r="R14" i="70"/>
  <c r="Y14" i="70" s="1"/>
  <c r="V22" i="70"/>
  <c r="U14" i="70"/>
  <c r="S221" i="2"/>
  <c r="L7" i="2" s="1"/>
  <c r="K8" i="2" s="1"/>
  <c r="W115" i="74"/>
  <c r="T221" i="2"/>
  <c r="W14" i="70" s="1"/>
  <c r="W43" i="74"/>
  <c r="W48" i="74"/>
  <c r="W35" i="74"/>
  <c r="W34" i="74"/>
  <c r="W32" i="74"/>
  <c r="W47" i="74"/>
  <c r="W20" i="74"/>
  <c r="W42" i="74"/>
  <c r="W56" i="74"/>
  <c r="W26" i="74"/>
  <c r="W41" i="74"/>
  <c r="W40" i="74"/>
  <c r="W46" i="74"/>
  <c r="W28" i="74"/>
  <c r="W50" i="74"/>
  <c r="W45" i="74"/>
  <c r="W33" i="74"/>
  <c r="W39" i="74"/>
  <c r="W54" i="74"/>
  <c r="W27" i="74"/>
  <c r="W52" i="74"/>
  <c r="W21" i="74"/>
  <c r="W24" i="74"/>
  <c r="W38" i="74"/>
  <c r="W58" i="74"/>
  <c r="W57" i="74"/>
  <c r="W44" i="74"/>
  <c r="W31" i="74"/>
  <c r="W30" i="74"/>
  <c r="W51" i="74"/>
  <c r="W36" i="74"/>
  <c r="W25" i="74"/>
  <c r="W29" i="74"/>
  <c r="W22" i="74"/>
  <c r="W49" i="74"/>
  <c r="W55" i="74"/>
  <c r="W23" i="74"/>
  <c r="W37" i="74"/>
  <c r="W53" i="74"/>
  <c r="P228" i="2"/>
  <c r="S21" i="70" s="1"/>
  <c r="R21" i="70"/>
  <c r="Y21" i="70" s="1"/>
  <c r="P226" i="2"/>
  <c r="S19" i="70" s="1"/>
  <c r="R19" i="70"/>
  <c r="Y19" i="70" s="1"/>
  <c r="N2" i="69" a="1"/>
  <c r="V14" i="70" l="1"/>
  <c r="N2" i="69"/>
  <c r="N3" i="69"/>
  <c r="L16" i="2" l="1"/>
  <c r="AB16" i="2" s="1"/>
  <c r="I36" i="66"/>
  <c r="Q94" i="2"/>
  <c r="T192" i="70" s="1"/>
  <c r="T94" i="2"/>
  <c r="W192" i="70" s="1"/>
  <c r="Q95" i="2"/>
  <c r="T193" i="70" s="1"/>
  <c r="T95" i="2"/>
  <c r="W193" i="70" s="1"/>
  <c r="Q96" i="2"/>
  <c r="T194" i="70" s="1"/>
  <c r="T96" i="2"/>
  <c r="W194" i="70" s="1"/>
  <c r="Q97" i="2"/>
  <c r="T195" i="70" s="1"/>
  <c r="T97" i="2"/>
  <c r="W195" i="70" s="1"/>
  <c r="Q98" i="2"/>
  <c r="T196" i="70" s="1"/>
  <c r="T98" i="2"/>
  <c r="W196" i="70" s="1"/>
  <c r="Q99" i="2"/>
  <c r="T197" i="70" s="1"/>
  <c r="T99" i="2"/>
  <c r="W197" i="70" s="1"/>
  <c r="Q100" i="2"/>
  <c r="T198" i="70" s="1"/>
  <c r="T100" i="2"/>
  <c r="W198" i="70" s="1"/>
  <c r="Q101" i="2"/>
  <c r="T199" i="70" s="1"/>
  <c r="T101" i="2"/>
  <c r="W199" i="70" s="1"/>
  <c r="Q102" i="2"/>
  <c r="T200" i="70" s="1"/>
  <c r="T102" i="2"/>
  <c r="W200" i="70" s="1"/>
  <c r="Q103" i="2"/>
  <c r="T201" i="70" s="1"/>
  <c r="T103" i="2"/>
  <c r="W201" i="70" s="1"/>
  <c r="Q104" i="2"/>
  <c r="T202" i="70" s="1"/>
  <c r="T104" i="2"/>
  <c r="W202" i="70" s="1"/>
  <c r="Q105" i="2"/>
  <c r="T203" i="70" s="1"/>
  <c r="T105" i="2"/>
  <c r="W203" i="70" s="1"/>
  <c r="Q106" i="2"/>
  <c r="T204" i="70" s="1"/>
  <c r="T106" i="2"/>
  <c r="W204" i="70" s="1"/>
  <c r="Q107" i="2"/>
  <c r="T205" i="70" s="1"/>
  <c r="T107" i="2"/>
  <c r="W205" i="70" s="1"/>
  <c r="Q108" i="2"/>
  <c r="T206" i="70" s="1"/>
  <c r="T108" i="2"/>
  <c r="W206" i="70" s="1"/>
  <c r="Q109" i="2"/>
  <c r="T207" i="70" s="1"/>
  <c r="T109" i="2"/>
  <c r="W207" i="70" s="1"/>
  <c r="Q110" i="2"/>
  <c r="T208" i="70" s="1"/>
  <c r="T110" i="2"/>
  <c r="W208" i="70" s="1"/>
  <c r="Q111" i="2"/>
  <c r="T209" i="70" s="1"/>
  <c r="T111" i="2"/>
  <c r="W209" i="70" s="1"/>
  <c r="Q112" i="2"/>
  <c r="T210" i="70" s="1"/>
  <c r="T112" i="2"/>
  <c r="W210" i="70" s="1"/>
  <c r="Q113" i="2"/>
  <c r="T211" i="70" s="1"/>
  <c r="T113" i="2"/>
  <c r="W211" i="70" s="1"/>
  <c r="Q114" i="2"/>
  <c r="T212" i="70" s="1"/>
  <c r="T114" i="2"/>
  <c r="W212" i="70" s="1"/>
  <c r="A3" i="69"/>
  <c r="A4" i="69"/>
  <c r="A5" i="69"/>
  <c r="A6" i="69"/>
  <c r="A7" i="69"/>
  <c r="A8" i="69"/>
  <c r="A9" i="69"/>
  <c r="A10" i="69"/>
  <c r="A11" i="69"/>
  <c r="A12" i="69"/>
  <c r="A13" i="69"/>
  <c r="A14" i="69"/>
  <c r="A15" i="69"/>
  <c r="A16" i="69"/>
  <c r="A17" i="69"/>
  <c r="A18" i="69"/>
  <c r="A19" i="69"/>
  <c r="A20" i="69"/>
  <c r="A21" i="69"/>
  <c r="A22" i="69"/>
  <c r="A23" i="69"/>
  <c r="A24" i="69"/>
  <c r="A25" i="69"/>
  <c r="A26" i="69"/>
  <c r="A27" i="69"/>
  <c r="A28" i="69"/>
  <c r="A29" i="69"/>
  <c r="A30" i="69"/>
  <c r="A31" i="69"/>
  <c r="A32" i="69"/>
  <c r="A33" i="69"/>
  <c r="A34" i="69"/>
  <c r="A35" i="69"/>
  <c r="A36" i="69"/>
  <c r="A37" i="69"/>
  <c r="A38" i="69"/>
  <c r="A39" i="69"/>
  <c r="A40" i="69"/>
  <c r="A41" i="69"/>
  <c r="A42" i="69"/>
  <c r="A43" i="69"/>
  <c r="A44" i="69"/>
  <c r="A45" i="69"/>
  <c r="A46" i="69"/>
  <c r="A47" i="69"/>
  <c r="A48" i="69"/>
  <c r="A49" i="69"/>
  <c r="A50" i="69"/>
  <c r="A51" i="69"/>
  <c r="A52" i="69"/>
  <c r="A53" i="69"/>
  <c r="A54" i="69"/>
  <c r="A55" i="69"/>
  <c r="A56" i="69"/>
  <c r="A57" i="69"/>
  <c r="A58" i="69"/>
  <c r="A59" i="69"/>
  <c r="A60" i="69"/>
  <c r="A61" i="69"/>
  <c r="A62" i="69"/>
  <c r="A63" i="69"/>
  <c r="A64" i="69"/>
  <c r="A65" i="69"/>
  <c r="A66" i="69"/>
  <c r="A67" i="69"/>
  <c r="A68" i="69"/>
  <c r="A69" i="69"/>
  <c r="A70" i="69"/>
  <c r="A71" i="69"/>
  <c r="A72" i="69"/>
  <c r="A73" i="69"/>
  <c r="A74" i="69"/>
  <c r="A75" i="69"/>
  <c r="A76" i="69"/>
  <c r="A77" i="69"/>
  <c r="A78" i="69"/>
  <c r="A79" i="69"/>
  <c r="A80" i="69"/>
  <c r="A81" i="69"/>
  <c r="A82" i="69"/>
  <c r="A83" i="69"/>
  <c r="A84" i="69"/>
  <c r="A85" i="69"/>
  <c r="A86" i="69"/>
  <c r="A87" i="69"/>
  <c r="A88" i="69"/>
  <c r="A89" i="69"/>
  <c r="A90" i="69"/>
  <c r="A91" i="69"/>
  <c r="A92" i="69"/>
  <c r="A93" i="69"/>
  <c r="A94" i="69"/>
  <c r="A95" i="69"/>
  <c r="A96" i="69"/>
  <c r="A97" i="69"/>
  <c r="A98" i="69"/>
  <c r="A99" i="69"/>
  <c r="A100" i="69"/>
  <c r="A101" i="69"/>
  <c r="O104" i="2" l="1"/>
  <c r="R202" i="70" s="1"/>
  <c r="Y202" i="70" s="1"/>
  <c r="O16" i="2"/>
  <c r="P16" i="2" s="1"/>
  <c r="T16" i="2"/>
  <c r="R16" i="2"/>
  <c r="O114" i="70"/>
  <c r="AG316" i="70"/>
  <c r="AH316" i="70" s="1"/>
  <c r="AG347" i="70"/>
  <c r="AH347" i="70" s="1"/>
  <c r="AG339" i="70"/>
  <c r="AH339" i="70" s="1"/>
  <c r="AG331" i="70"/>
  <c r="AH331" i="70" s="1"/>
  <c r="AG323" i="70"/>
  <c r="AH323" i="70" s="1"/>
  <c r="AG315" i="70"/>
  <c r="AH315" i="70" s="1"/>
  <c r="AG307" i="70"/>
  <c r="AH307" i="70" s="1"/>
  <c r="AG338" i="70"/>
  <c r="AH338" i="70" s="1"/>
  <c r="AG322" i="70"/>
  <c r="AH322" i="70" s="1"/>
  <c r="AG306" i="70"/>
  <c r="AH306" i="70" s="1"/>
  <c r="O109" i="2"/>
  <c r="AG324" i="70"/>
  <c r="AH324" i="70" s="1"/>
  <c r="AG353" i="70"/>
  <c r="AH353" i="70" s="1"/>
  <c r="AG348" i="70"/>
  <c r="AH348" i="70" s="1"/>
  <c r="AG293" i="70"/>
  <c r="AH293" i="70" s="1"/>
  <c r="AG336" i="70"/>
  <c r="AH336" i="70" s="1"/>
  <c r="AG320" i="70"/>
  <c r="AH320" i="70" s="1"/>
  <c r="AG304" i="70"/>
  <c r="AH304" i="70" s="1"/>
  <c r="R107" i="2"/>
  <c r="U205" i="70" s="1"/>
  <c r="O102" i="2"/>
  <c r="AG351" i="70"/>
  <c r="AH351" i="70" s="1"/>
  <c r="AG343" i="70"/>
  <c r="AH343" i="70" s="1"/>
  <c r="AG327" i="70"/>
  <c r="AH327" i="70" s="1"/>
  <c r="AG311" i="70"/>
  <c r="AH311" i="70" s="1"/>
  <c r="R114" i="2"/>
  <c r="U212" i="70" s="1"/>
  <c r="AG340" i="70"/>
  <c r="AH340" i="70" s="1"/>
  <c r="AG308" i="70"/>
  <c r="AH308" i="70" s="1"/>
  <c r="O111" i="2"/>
  <c r="R101" i="2"/>
  <c r="U199" i="70" s="1"/>
  <c r="AG350" i="70"/>
  <c r="AH350" i="70" s="1"/>
  <c r="AG342" i="70"/>
  <c r="AH342" i="70" s="1"/>
  <c r="AG334" i="70"/>
  <c r="AH334" i="70" s="1"/>
  <c r="AG326" i="70"/>
  <c r="AH326" i="70" s="1"/>
  <c r="AG310" i="70"/>
  <c r="AH310" i="70" s="1"/>
  <c r="O113" i="2"/>
  <c r="AG332" i="70"/>
  <c r="AH332" i="70" s="1"/>
  <c r="R105" i="2"/>
  <c r="U203" i="70" s="1"/>
  <c r="O106" i="2"/>
  <c r="AG318" i="70"/>
  <c r="AH318" i="70" s="1"/>
  <c r="N376" i="70"/>
  <c r="AB376" i="70" s="1"/>
  <c r="AG349" i="70"/>
  <c r="AH349" i="70" s="1"/>
  <c r="AG328" i="70"/>
  <c r="AH328" i="70" s="1"/>
  <c r="AG321" i="70"/>
  <c r="AH321" i="70" s="1"/>
  <c r="O103" i="2"/>
  <c r="AG352" i="70"/>
  <c r="AH352" i="70" s="1"/>
  <c r="AG344" i="70"/>
  <c r="AH344" i="70" s="1"/>
  <c r="AG337" i="70"/>
  <c r="AH337" i="70" s="1"/>
  <c r="AG312" i="70"/>
  <c r="AH312" i="70" s="1"/>
  <c r="AG305" i="70"/>
  <c r="AH305" i="70" s="1"/>
  <c r="R108" i="2"/>
  <c r="U206" i="70" s="1"/>
  <c r="AG346" i="70"/>
  <c r="AH346" i="70" s="1"/>
  <c r="AG330" i="70"/>
  <c r="AH330" i="70" s="1"/>
  <c r="AG314" i="70"/>
  <c r="AH314" i="70" s="1"/>
  <c r="R112" i="2"/>
  <c r="U210" i="70" s="1"/>
  <c r="R110" i="2"/>
  <c r="U208" i="70" s="1"/>
  <c r="O107" i="2"/>
  <c r="R99" i="2"/>
  <c r="U197" i="70" s="1"/>
  <c r="O105" i="2"/>
  <c r="O101" i="2"/>
  <c r="R97" i="2"/>
  <c r="U195" i="70" s="1"/>
  <c r="AG335" i="70"/>
  <c r="AH335" i="70" s="1"/>
  <c r="AG333" i="70"/>
  <c r="AH333" i="70" s="1"/>
  <c r="AG319" i="70"/>
  <c r="AH319" i="70" s="1"/>
  <c r="AG317" i="70"/>
  <c r="AH317" i="70" s="1"/>
  <c r="O114" i="2"/>
  <c r="O112" i="2"/>
  <c r="O110" i="2"/>
  <c r="R106" i="2"/>
  <c r="U204" i="70" s="1"/>
  <c r="O99" i="2"/>
  <c r="R104" i="2"/>
  <c r="U202" i="70" s="1"/>
  <c r="R102" i="2"/>
  <c r="U200" i="70" s="1"/>
  <c r="R100" i="2"/>
  <c r="U198" i="70" s="1"/>
  <c r="O97" i="2"/>
  <c r="R113" i="2"/>
  <c r="U211" i="70" s="1"/>
  <c r="R111" i="2"/>
  <c r="U209" i="70" s="1"/>
  <c r="R109" i="2"/>
  <c r="U207" i="70" s="1"/>
  <c r="O108" i="2"/>
  <c r="R98" i="2"/>
  <c r="U196" i="70" s="1"/>
  <c r="AG345" i="70"/>
  <c r="AH345" i="70" s="1"/>
  <c r="AG329" i="70"/>
  <c r="AH329" i="70" s="1"/>
  <c r="AG313" i="70"/>
  <c r="AH313" i="70" s="1"/>
  <c r="R96" i="2"/>
  <c r="U194" i="70" s="1"/>
  <c r="M16" i="2"/>
  <c r="P114" i="70" s="1"/>
  <c r="AG341" i="70"/>
  <c r="AH341" i="70" s="1"/>
  <c r="AG325" i="70"/>
  <c r="AH325" i="70" s="1"/>
  <c r="AG309" i="70"/>
  <c r="AH309" i="70" s="1"/>
  <c r="O100" i="2"/>
  <c r="R103" i="2"/>
  <c r="U201" i="70" s="1"/>
  <c r="O98" i="2"/>
  <c r="O96" i="2"/>
  <c r="AG299" i="70" l="1"/>
  <c r="AH299" i="70" s="1"/>
  <c r="R208" i="70"/>
  <c r="Y208" i="70" s="1"/>
  <c r="AG290" i="70"/>
  <c r="AH290" i="70" s="1"/>
  <c r="R199" i="70"/>
  <c r="Y199" i="70" s="1"/>
  <c r="AG302" i="70"/>
  <c r="AH302" i="70" s="1"/>
  <c r="R211" i="70"/>
  <c r="Y211" i="70" s="1"/>
  <c r="AG298" i="70"/>
  <c r="AH298" i="70" s="1"/>
  <c r="R207" i="70"/>
  <c r="Y207" i="70" s="1"/>
  <c r="AG301" i="70"/>
  <c r="AH301" i="70" s="1"/>
  <c r="R210" i="70"/>
  <c r="Y210" i="70" s="1"/>
  <c r="AG294" i="70"/>
  <c r="AH294" i="70" s="1"/>
  <c r="R203" i="70"/>
  <c r="Y203" i="70" s="1"/>
  <c r="AG287" i="70"/>
  <c r="AH287" i="70" s="1"/>
  <c r="R196" i="70"/>
  <c r="Y196" i="70" s="1"/>
  <c r="AG286" i="70"/>
  <c r="AH286" i="70" s="1"/>
  <c r="R195" i="70"/>
  <c r="Y195" i="70" s="1"/>
  <c r="AG303" i="70"/>
  <c r="AH303" i="70" s="1"/>
  <c r="R212" i="70"/>
  <c r="Y212" i="70" s="1"/>
  <c r="AG296" i="70"/>
  <c r="AH296" i="70" s="1"/>
  <c r="R205" i="70"/>
  <c r="Y205" i="70" s="1"/>
  <c r="AG285" i="70"/>
  <c r="AH285" i="70" s="1"/>
  <c r="R194" i="70"/>
  <c r="Y194" i="70" s="1"/>
  <c r="AG295" i="70"/>
  <c r="AH295" i="70" s="1"/>
  <c r="R204" i="70"/>
  <c r="Y204" i="70" s="1"/>
  <c r="AG297" i="70"/>
  <c r="AH297" i="70" s="1"/>
  <c r="R206" i="70"/>
  <c r="Y206" i="70" s="1"/>
  <c r="AG288" i="70"/>
  <c r="AH288" i="70" s="1"/>
  <c r="R197" i="70"/>
  <c r="Y197" i="70" s="1"/>
  <c r="AG289" i="70"/>
  <c r="AH289" i="70" s="1"/>
  <c r="R198" i="70"/>
  <c r="Y198" i="70" s="1"/>
  <c r="AG292" i="70"/>
  <c r="AH292" i="70" s="1"/>
  <c r="R201" i="70"/>
  <c r="Y201" i="70" s="1"/>
  <c r="AG300" i="70"/>
  <c r="AH300" i="70" s="1"/>
  <c r="R209" i="70"/>
  <c r="Y209" i="70" s="1"/>
  <c r="AG291" i="70"/>
  <c r="AH291" i="70" s="1"/>
  <c r="R200" i="70"/>
  <c r="Y200" i="70" s="1"/>
  <c r="AG279" i="70"/>
  <c r="AH279" i="70" s="1"/>
  <c r="S16" i="2"/>
  <c r="R114" i="70"/>
  <c r="Z114" i="70"/>
  <c r="U114" i="70"/>
  <c r="P98" i="2"/>
  <c r="S196" i="70" s="1"/>
  <c r="P97" i="2"/>
  <c r="S195" i="70" s="1"/>
  <c r="P99" i="2"/>
  <c r="S197" i="70" s="1"/>
  <c r="P101" i="2"/>
  <c r="S199" i="70" s="1"/>
  <c r="P100" i="2"/>
  <c r="S198" i="70" s="1"/>
  <c r="P105" i="2"/>
  <c r="S203" i="70" s="1"/>
  <c r="S114" i="2"/>
  <c r="V212" i="70" s="1"/>
  <c r="P103" i="2"/>
  <c r="S201" i="70" s="1"/>
  <c r="P108" i="2"/>
  <c r="S206" i="70" s="1"/>
  <c r="P112" i="2"/>
  <c r="S210" i="70" s="1"/>
  <c r="P107" i="2"/>
  <c r="S205" i="70" s="1"/>
  <c r="S105" i="2"/>
  <c r="V203" i="70" s="1"/>
  <c r="P96" i="2"/>
  <c r="S194" i="70" s="1"/>
  <c r="P114" i="2"/>
  <c r="S212" i="70" s="1"/>
  <c r="S107" i="2"/>
  <c r="V205" i="70" s="1"/>
  <c r="P111" i="2"/>
  <c r="S209" i="70" s="1"/>
  <c r="P104" i="2"/>
  <c r="S202" i="70" s="1"/>
  <c r="P109" i="2"/>
  <c r="S207" i="70" s="1"/>
  <c r="P113" i="2"/>
  <c r="S211" i="70" s="1"/>
  <c r="P110" i="2"/>
  <c r="S208" i="70" s="1"/>
  <c r="S101" i="2"/>
  <c r="V199" i="70" s="1"/>
  <c r="P106" i="2"/>
  <c r="S204" i="70" s="1"/>
  <c r="P102" i="2"/>
  <c r="S200" i="70" s="1"/>
  <c r="S114" i="70"/>
  <c r="S103" i="2"/>
  <c r="V201" i="70" s="1"/>
  <c r="S98" i="2"/>
  <c r="V196" i="70" s="1"/>
  <c r="S113" i="2"/>
  <c r="V211" i="70" s="1"/>
  <c r="S102" i="2"/>
  <c r="V200" i="70" s="1"/>
  <c r="S99" i="2"/>
  <c r="V197" i="70" s="1"/>
  <c r="S97" i="2"/>
  <c r="V195" i="70" s="1"/>
  <c r="S111" i="2"/>
  <c r="V209" i="70" s="1"/>
  <c r="S104" i="2"/>
  <c r="V202" i="70" s="1"/>
  <c r="S109" i="2"/>
  <c r="V207" i="70" s="1"/>
  <c r="S110" i="2"/>
  <c r="V208" i="70" s="1"/>
  <c r="S96" i="2"/>
  <c r="V194" i="70" s="1"/>
  <c r="S100" i="2"/>
  <c r="V198" i="70" s="1"/>
  <c r="S106" i="2"/>
  <c r="V204" i="70" s="1"/>
  <c r="S112" i="2"/>
  <c r="V210" i="70" s="1"/>
  <c r="S108" i="2"/>
  <c r="V206" i="70" s="1"/>
  <c r="J19" i="64"/>
  <c r="AA19" i="64" s="1"/>
  <c r="AD385" i="70" s="1"/>
  <c r="J18" i="64"/>
  <c r="AA18" i="64" s="1"/>
  <c r="AD384" i="70" s="1"/>
  <c r="J17" i="64"/>
  <c r="AA17" i="64" s="1"/>
  <c r="AD383" i="70" s="1"/>
  <c r="J16" i="64"/>
  <c r="AA16" i="64" s="1"/>
  <c r="AD382" i="70" s="1"/>
  <c r="J15" i="64"/>
  <c r="AA15" i="64" s="1"/>
  <c r="AD381" i="70" s="1"/>
  <c r="J14" i="64"/>
  <c r="AA14" i="64" s="1"/>
  <c r="AD380" i="70" s="1"/>
  <c r="N378" i="70"/>
  <c r="AB378" i="70" s="1"/>
  <c r="J11" i="64"/>
  <c r="AA11" i="64" l="1"/>
  <c r="AD377" i="70" s="1"/>
  <c r="AA12" i="64"/>
  <c r="AD378" i="70" s="1"/>
  <c r="AA10" i="64"/>
  <c r="AD376" i="70" s="1"/>
  <c r="AD271" i="70"/>
  <c r="AE271" i="70" s="1"/>
  <c r="AC270" i="70"/>
  <c r="AE270" i="70" s="1"/>
  <c r="V114" i="70"/>
  <c r="K115" i="74"/>
  <c r="N17" i="74"/>
  <c r="P17" i="74" s="1"/>
  <c r="N10" i="74"/>
  <c r="P10" i="74" s="1"/>
  <c r="X115" i="74"/>
  <c r="N15" i="74"/>
  <c r="P15" i="74" s="1"/>
  <c r="N13" i="74"/>
  <c r="P13" i="74" s="1"/>
  <c r="N16" i="74"/>
  <c r="P16" i="74" s="1"/>
  <c r="W18" i="74"/>
  <c r="N18" i="74"/>
  <c r="P18" i="74" s="1"/>
  <c r="N14" i="74"/>
  <c r="P14" i="74" s="1"/>
  <c r="AA112" i="64"/>
  <c r="N382" i="70"/>
  <c r="AB382" i="70" s="1"/>
  <c r="N383" i="70"/>
  <c r="AB383" i="70" s="1"/>
  <c r="N384" i="70"/>
  <c r="AB384" i="70" s="1"/>
  <c r="N381" i="70"/>
  <c r="AB381" i="70" s="1"/>
  <c r="W14" i="74"/>
  <c r="N380" i="70"/>
  <c r="AB380" i="70" s="1"/>
  <c r="W13" i="74"/>
  <c r="H8" i="73"/>
  <c r="N377" i="70"/>
  <c r="AB377" i="70" s="1"/>
  <c r="N385" i="70"/>
  <c r="AB385" i="70" s="1"/>
  <c r="K119" i="64"/>
  <c r="K120" i="64"/>
  <c r="AK15" i="70" s="1"/>
  <c r="K121" i="64"/>
  <c r="AK16" i="70" s="1"/>
  <c r="K122" i="64"/>
  <c r="AK17" i="70" s="1"/>
  <c r="K123" i="64"/>
  <c r="AK18" i="70" s="1"/>
  <c r="K127" i="64"/>
  <c r="AK22" i="70" s="1"/>
  <c r="AB119" i="64" l="1"/>
  <c r="AB118" i="64"/>
  <c r="AM270" i="70" s="1"/>
  <c r="L119" i="64"/>
  <c r="AL14" i="70" s="1"/>
  <c r="AA118" i="64"/>
  <c r="AA119" i="64"/>
  <c r="AM14" i="70" s="1"/>
  <c r="AD7" i="70"/>
  <c r="AK14" i="70"/>
  <c r="V13" i="74"/>
  <c r="Y13" i="74" s="1"/>
  <c r="Z122" i="64"/>
  <c r="BB17" i="70" s="1"/>
  <c r="V11" i="74"/>
  <c r="Y11" i="74" s="1"/>
  <c r="Z120" i="64"/>
  <c r="BB15" i="70" s="1"/>
  <c r="V12" i="74"/>
  <c r="Y12" i="74" s="1"/>
  <c r="Z121" i="64"/>
  <c r="BB16" i="70" s="1"/>
  <c r="Z127" i="64"/>
  <c r="BB22" i="70" s="1"/>
  <c r="V18" i="74"/>
  <c r="Y18" i="74" s="1"/>
  <c r="V14" i="74"/>
  <c r="Y14" i="74" s="1"/>
  <c r="Z123" i="64"/>
  <c r="BB18" i="70" s="1"/>
  <c r="V10" i="74"/>
  <c r="Y10" i="74" s="1"/>
  <c r="Z119" i="64"/>
  <c r="BB14" i="70" s="1"/>
  <c r="W17" i="74"/>
  <c r="W16" i="74"/>
  <c r="W15" i="74"/>
  <c r="L22" i="73"/>
  <c r="H9" i="73"/>
  <c r="P223" i="2"/>
  <c r="S16" i="70" s="1"/>
  <c r="A229" i="2"/>
  <c r="Y114" i="70"/>
  <c r="A220" i="2"/>
  <c r="AM13" i="70" l="1"/>
  <c r="AL270" i="70"/>
  <c r="A220" i="64"/>
  <c r="A221" i="64" s="1"/>
  <c r="W10" i="74"/>
  <c r="BN13" i="70"/>
  <c r="BN22" i="70"/>
  <c r="W9" i="74"/>
  <c r="Z13" i="70"/>
  <c r="AE227" i="2"/>
  <c r="Z16" i="74" s="1"/>
  <c r="AE222" i="2"/>
  <c r="Z11" i="74" s="1"/>
  <c r="AE226" i="2"/>
  <c r="Z15" i="74" s="1"/>
  <c r="AE223" i="2"/>
  <c r="Z12" i="74" s="1"/>
  <c r="AE225" i="2"/>
  <c r="Z14" i="74" s="1"/>
  <c r="AE224" i="2"/>
  <c r="Z13" i="74" s="1"/>
  <c r="AE229" i="2"/>
  <c r="Z18" i="74" s="1"/>
  <c r="AE221" i="2"/>
  <c r="Z10" i="74" s="1"/>
  <c r="AE228" i="2"/>
  <c r="Z17" i="74" s="1"/>
  <c r="I23" i="73" l="1"/>
  <c r="L23" i="73" s="1"/>
  <c r="S13" i="70"/>
  <c r="V13" i="70"/>
  <c r="P227" i="2"/>
  <c r="S20" i="70" s="1"/>
  <c r="I147" i="61"/>
  <c r="W13" i="70" l="1"/>
  <c r="P13" i="70"/>
  <c r="R7" i="38"/>
  <c r="T114" i="70" l="1"/>
  <c r="W114" i="70" l="1"/>
  <c r="K35" i="38"/>
  <c r="L35" i="38" s="1"/>
  <c r="E16" i="11"/>
  <c r="F16" i="11" s="1"/>
  <c r="AF16" i="2" l="1"/>
  <c r="AC16" i="2"/>
  <c r="O94" i="2"/>
  <c r="R94" i="2"/>
  <c r="U192" i="70" s="1"/>
  <c r="O93" i="2"/>
  <c r="R93" i="2"/>
  <c r="U191" i="70" s="1"/>
  <c r="R92" i="2"/>
  <c r="U190" i="70" s="1"/>
  <c r="O92" i="2"/>
  <c r="O95" i="2"/>
  <c r="R95" i="2"/>
  <c r="U193" i="70" s="1"/>
  <c r="AG282" i="70" l="1"/>
  <c r="AH282" i="70" s="1"/>
  <c r="R191" i="70"/>
  <c r="Y191" i="70" s="1"/>
  <c r="AG284" i="70"/>
  <c r="AH284" i="70" s="1"/>
  <c r="R193" i="70"/>
  <c r="Y193" i="70" s="1"/>
  <c r="AG281" i="70"/>
  <c r="AH281" i="70" s="1"/>
  <c r="R190" i="70"/>
  <c r="Y190" i="70" s="1"/>
  <c r="AG283" i="70"/>
  <c r="AH283" i="70" s="1"/>
  <c r="R192" i="70"/>
  <c r="Y192" i="70" s="1"/>
  <c r="P92" i="2"/>
  <c r="S190" i="70" s="1"/>
  <c r="P95" i="2"/>
  <c r="S193" i="70" s="1"/>
  <c r="P93" i="2"/>
  <c r="S191" i="70" s="1"/>
  <c r="P94" i="2"/>
  <c r="S192" i="70" s="1"/>
  <c r="S95" i="2"/>
  <c r="V193" i="70" s="1"/>
  <c r="S93" i="2"/>
  <c r="V191" i="70" s="1"/>
  <c r="S94" i="2"/>
  <c r="V192" i="70" s="1"/>
  <c r="S92" i="2"/>
  <c r="V190" i="70" s="1"/>
  <c r="L61" i="38" l="1"/>
  <c r="L55" i="38"/>
  <c r="K49" i="38"/>
  <c r="L49" i="38" s="1"/>
  <c r="K42" i="38"/>
  <c r="L42" i="38" s="1"/>
  <c r="K33" i="38"/>
  <c r="L33" i="38" s="1"/>
  <c r="K31" i="38"/>
  <c r="L31" i="38" s="1"/>
  <c r="L6" i="38" l="1"/>
  <c r="C69" i="38" s="1"/>
  <c r="I19" i="73" l="1"/>
  <c r="L19" i="73" s="1"/>
  <c r="P221" i="2"/>
  <c r="S14" i="70" s="1"/>
  <c r="P222" i="2"/>
  <c r="S15" i="70" s="1"/>
  <c r="P224" i="2"/>
  <c r="S17" i="70" s="1"/>
  <c r="P225" i="2"/>
  <c r="S18" i="70" s="1"/>
  <c r="P229" i="2"/>
  <c r="S22" i="70" s="1"/>
  <c r="J323" i="2"/>
  <c r="Q92" i="2" l="1"/>
  <c r="T190" i="70" s="1"/>
  <c r="AB216" i="2"/>
  <c r="C115" i="74"/>
  <c r="D119" i="74"/>
  <c r="E119" i="74" s="1"/>
  <c r="G119" i="74" s="1"/>
  <c r="O91" i="2"/>
  <c r="R189" i="70" s="1"/>
  <c r="Y189" i="70" s="1"/>
  <c r="AG280" i="70" l="1"/>
  <c r="AH280" i="70" s="1"/>
  <c r="AA270" i="70"/>
  <c r="AB270" i="70" s="1"/>
  <c r="AA271" i="70"/>
  <c r="AB271" i="70" s="1"/>
  <c r="D15" i="73"/>
  <c r="G15" i="73" s="1"/>
  <c r="AA314" i="70"/>
  <c r="AB314" i="70" s="1"/>
  <c r="AA339" i="70"/>
  <c r="AB339" i="70" s="1"/>
  <c r="AA345" i="70"/>
  <c r="AB345" i="70" s="1"/>
  <c r="AA323" i="70"/>
  <c r="AB323" i="70" s="1"/>
  <c r="AA286" i="70"/>
  <c r="AB286" i="70" s="1"/>
  <c r="AA342" i="70"/>
  <c r="AB342" i="70" s="1"/>
  <c r="AA363" i="70"/>
  <c r="AB363" i="70" s="1"/>
  <c r="AA330" i="70"/>
  <c r="AB330" i="70" s="1"/>
  <c r="AA307" i="70"/>
  <c r="AB307" i="70" s="1"/>
  <c r="AA359" i="70"/>
  <c r="AB359" i="70" s="1"/>
  <c r="AA312" i="70"/>
  <c r="AB312" i="70" s="1"/>
  <c r="AA310" i="70"/>
  <c r="AB310" i="70" s="1"/>
  <c r="AA360" i="70"/>
  <c r="AB360" i="70" s="1"/>
  <c r="AA341" i="70"/>
  <c r="AB341" i="70" s="1"/>
  <c r="AA348" i="70"/>
  <c r="AB348" i="70" s="1"/>
  <c r="AA308" i="70"/>
  <c r="AB308" i="70" s="1"/>
  <c r="AA288" i="70"/>
  <c r="AB288" i="70" s="1"/>
  <c r="AA343" i="70"/>
  <c r="AB343" i="70" s="1"/>
  <c r="AA344" i="70"/>
  <c r="AB344" i="70" s="1"/>
  <c r="AA285" i="70"/>
  <c r="AB285" i="70" s="1"/>
  <c r="AA334" i="70"/>
  <c r="AB334" i="70" s="1"/>
  <c r="AA293" i="70"/>
  <c r="AB293" i="70" s="1"/>
  <c r="AA313" i="70"/>
  <c r="AB313" i="70" s="1"/>
  <c r="AA297" i="70"/>
  <c r="AB297" i="70" s="1"/>
  <c r="AA353" i="70"/>
  <c r="AB353" i="70" s="1"/>
  <c r="AA292" i="70"/>
  <c r="AB292" i="70" s="1"/>
  <c r="AA321" i="70"/>
  <c r="AB321" i="70" s="1"/>
  <c r="AA306" i="70"/>
  <c r="AB306" i="70" s="1"/>
  <c r="AA347" i="70"/>
  <c r="AB347" i="70" s="1"/>
  <c r="AA277" i="70"/>
  <c r="AB277" i="70" s="1"/>
  <c r="AA280" i="70"/>
  <c r="AB280" i="70" s="1"/>
  <c r="AA352" i="70"/>
  <c r="AB352" i="70" s="1"/>
  <c r="AA301" i="70"/>
  <c r="AB301" i="70" s="1"/>
  <c r="AA338" i="70"/>
  <c r="AB338" i="70" s="1"/>
  <c r="AA320" i="70"/>
  <c r="AB320" i="70" s="1"/>
  <c r="AA299" i="70"/>
  <c r="AB299" i="70" s="1"/>
  <c r="AA282" i="70"/>
  <c r="AB282" i="70" s="1"/>
  <c r="AA327" i="70"/>
  <c r="AB327" i="70" s="1"/>
  <c r="AA298" i="70"/>
  <c r="AB298" i="70" s="1"/>
  <c r="AA361" i="70"/>
  <c r="AB361" i="70" s="1"/>
  <c r="AA333" i="70"/>
  <c r="AB333" i="70" s="1"/>
  <c r="AA332" i="70"/>
  <c r="AB332" i="70" s="1"/>
  <c r="AA355" i="70"/>
  <c r="AB355" i="70" s="1"/>
  <c r="AA324" i="70"/>
  <c r="AB324" i="70" s="1"/>
  <c r="AA279" i="70"/>
  <c r="AB279" i="70" s="1"/>
  <c r="AA294" i="70"/>
  <c r="AB294" i="70" s="1"/>
  <c r="AA315" i="70"/>
  <c r="AB315" i="70" s="1"/>
  <c r="AA300" i="70"/>
  <c r="AB300" i="70" s="1"/>
  <c r="AA309" i="70"/>
  <c r="AB309" i="70" s="1"/>
  <c r="AA305" i="70"/>
  <c r="AB305" i="70" s="1"/>
  <c r="AA304" i="70"/>
  <c r="AB304" i="70" s="1"/>
  <c r="AA302" i="70"/>
  <c r="AB302" i="70" s="1"/>
  <c r="AA275" i="70"/>
  <c r="AB275" i="70" s="1"/>
  <c r="AA354" i="70"/>
  <c r="AB354" i="70" s="1"/>
  <c r="AA274" i="70"/>
  <c r="AB274" i="70" s="1"/>
  <c r="AA362" i="70"/>
  <c r="AB362" i="70" s="1"/>
  <c r="AA317" i="70"/>
  <c r="AB317" i="70" s="1"/>
  <c r="AA369" i="70"/>
  <c r="AB369" i="70" s="1"/>
  <c r="AA325" i="70"/>
  <c r="AB325" i="70" s="1"/>
  <c r="AA296" i="70"/>
  <c r="AB296" i="70" s="1"/>
  <c r="AA329" i="70"/>
  <c r="AB329" i="70" s="1"/>
  <c r="AA367" i="70"/>
  <c r="AB367" i="70" s="1"/>
  <c r="AA303" i="70"/>
  <c r="AB303" i="70" s="1"/>
  <c r="AA322" i="70"/>
  <c r="AB322" i="70" s="1"/>
  <c r="AA290" i="70"/>
  <c r="AB290" i="70" s="1"/>
  <c r="AA318" i="70"/>
  <c r="AB318" i="70" s="1"/>
  <c r="AA336" i="70"/>
  <c r="AB336" i="70" s="1"/>
  <c r="AA346" i="70"/>
  <c r="AB346" i="70" s="1"/>
  <c r="AA364" i="70"/>
  <c r="AB364" i="70" s="1"/>
  <c r="AA281" i="70"/>
  <c r="AB281" i="70" s="1"/>
  <c r="AA351" i="70"/>
  <c r="AB351" i="70" s="1"/>
  <c r="AA276" i="70"/>
  <c r="AB276" i="70" s="1"/>
  <c r="AA368" i="70"/>
  <c r="AB368" i="70" s="1"/>
  <c r="AA311" i="70"/>
  <c r="AB311" i="70" s="1"/>
  <c r="AA350" i="70"/>
  <c r="AB350" i="70" s="1"/>
  <c r="AA328" i="70"/>
  <c r="AB328" i="70" s="1"/>
  <c r="AA340" i="70"/>
  <c r="AB340" i="70" s="1"/>
  <c r="AA331" i="70"/>
  <c r="AB331" i="70" s="1"/>
  <c r="AA326" i="70"/>
  <c r="AB326" i="70" s="1"/>
  <c r="AA291" i="70"/>
  <c r="AB291" i="70" s="1"/>
  <c r="AA356" i="70"/>
  <c r="AB356" i="70" s="1"/>
  <c r="AA283" i="70"/>
  <c r="AB283" i="70" s="1"/>
  <c r="AA358" i="70"/>
  <c r="AB358" i="70" s="1"/>
  <c r="AA278" i="70"/>
  <c r="AB278" i="70" s="1"/>
  <c r="AA272" i="70"/>
  <c r="AB272" i="70" s="1"/>
  <c r="AA337" i="70"/>
  <c r="AB337" i="70" s="1"/>
  <c r="AA357" i="70"/>
  <c r="AB357" i="70" s="1"/>
  <c r="AA349" i="70"/>
  <c r="AB349" i="70" s="1"/>
  <c r="AA287" i="70"/>
  <c r="AB287" i="70" s="1"/>
  <c r="AA289" i="70"/>
  <c r="AB289" i="70" s="1"/>
  <c r="AA284" i="70"/>
  <c r="AB284" i="70" s="1"/>
  <c r="AA365" i="70"/>
  <c r="AB365" i="70" s="1"/>
  <c r="AA366" i="70"/>
  <c r="AB366" i="70" s="1"/>
  <c r="AA335" i="70"/>
  <c r="AB335" i="70" s="1"/>
  <c r="AA316" i="70"/>
  <c r="AB316" i="70" s="1"/>
  <c r="AA295" i="70"/>
  <c r="AB295" i="70" s="1"/>
  <c r="AA319" i="70"/>
  <c r="AB319" i="70" s="1"/>
  <c r="AA273" i="70"/>
  <c r="AB273" i="70" s="1"/>
  <c r="T92" i="2"/>
  <c r="W190" i="70" s="1"/>
  <c r="G115" i="74"/>
  <c r="P91" i="2"/>
  <c r="S189" i="70" s="1"/>
  <c r="V7" i="70" l="1"/>
  <c r="U7" i="70"/>
  <c r="H73" i="11"/>
  <c r="D16" i="11"/>
  <c r="AD73" i="2" l="1"/>
  <c r="U73" i="2"/>
  <c r="Q93" i="2"/>
  <c r="T191" i="70" s="1"/>
  <c r="DM7" i="70"/>
  <c r="Q91" i="2"/>
  <c r="H31" i="11"/>
  <c r="H84" i="11"/>
  <c r="H40" i="11"/>
  <c r="H35" i="11"/>
  <c r="H28" i="11"/>
  <c r="H72" i="11"/>
  <c r="H52" i="11"/>
  <c r="H41" i="11"/>
  <c r="H70" i="11"/>
  <c r="H54" i="11"/>
  <c r="H38" i="11"/>
  <c r="H87" i="11"/>
  <c r="H79" i="11"/>
  <c r="H71" i="11"/>
  <c r="H63" i="11"/>
  <c r="H55" i="11"/>
  <c r="H47" i="11"/>
  <c r="H39" i="11"/>
  <c r="H88" i="11"/>
  <c r="H80" i="11"/>
  <c r="H64" i="11"/>
  <c r="H56" i="11"/>
  <c r="H48" i="11"/>
  <c r="H43" i="11"/>
  <c r="H59" i="11"/>
  <c r="H75" i="11"/>
  <c r="H51" i="11"/>
  <c r="H27" i="11"/>
  <c r="H83" i="11"/>
  <c r="H67" i="11"/>
  <c r="H53" i="11"/>
  <c r="H69" i="11"/>
  <c r="H37" i="11"/>
  <c r="H89" i="11"/>
  <c r="H76" i="11"/>
  <c r="H74" i="11"/>
  <c r="H36" i="11"/>
  <c r="H44" i="11"/>
  <c r="H82" i="11"/>
  <c r="H68" i="11"/>
  <c r="H32" i="11"/>
  <c r="H62" i="11"/>
  <c r="H66" i="11"/>
  <c r="H60" i="11"/>
  <c r="H34" i="11"/>
  <c r="H61" i="11"/>
  <c r="H29" i="11"/>
  <c r="H42" i="11"/>
  <c r="H85" i="11"/>
  <c r="H58" i="11"/>
  <c r="H78" i="11"/>
  <c r="H30" i="11"/>
  <c r="H86" i="11"/>
  <c r="H77" i="11"/>
  <c r="H45" i="11"/>
  <c r="H57" i="11"/>
  <c r="H49" i="11"/>
  <c r="H46" i="11"/>
  <c r="H33" i="11"/>
  <c r="H81" i="11"/>
  <c r="H26" i="11"/>
  <c r="H25" i="11"/>
  <c r="H65" i="11"/>
  <c r="H50" i="11"/>
  <c r="T91" i="2" l="1"/>
  <c r="W189" i="70" s="1"/>
  <c r="T189" i="70"/>
  <c r="AD32" i="2"/>
  <c r="U32" i="2"/>
  <c r="AE32" i="2" s="1"/>
  <c r="AD57" i="2"/>
  <c r="U57" i="2"/>
  <c r="AE57" i="2" s="1"/>
  <c r="AD42" i="2"/>
  <c r="U42" i="2"/>
  <c r="AE42" i="2" s="1"/>
  <c r="AD68" i="2"/>
  <c r="U68" i="2"/>
  <c r="AE68" i="2" s="1"/>
  <c r="AD69" i="2"/>
  <c r="U69" i="2"/>
  <c r="AE69" i="2" s="1"/>
  <c r="AD43" i="2"/>
  <c r="U43" i="2"/>
  <c r="AE43" i="2" s="1"/>
  <c r="AD55" i="2"/>
  <c r="U55" i="2"/>
  <c r="AE55" i="2" s="1"/>
  <c r="AD41" i="2"/>
  <c r="U41" i="2"/>
  <c r="AE41" i="2" s="1"/>
  <c r="AD31" i="2"/>
  <c r="U31" i="2"/>
  <c r="AE31" i="2" s="1"/>
  <c r="AD59" i="2"/>
  <c r="U59" i="2"/>
  <c r="AE59" i="2" s="1"/>
  <c r="AD65" i="2"/>
  <c r="U65" i="2"/>
  <c r="AE65" i="2" s="1"/>
  <c r="AD29" i="2"/>
  <c r="U29" i="2"/>
  <c r="AE29" i="2" s="1"/>
  <c r="AD82" i="2"/>
  <c r="U82" i="2"/>
  <c r="AE82" i="2" s="1"/>
  <c r="AD53" i="2"/>
  <c r="U53" i="2"/>
  <c r="AE53" i="2" s="1"/>
  <c r="AD48" i="2"/>
  <c r="U48" i="2"/>
  <c r="AE48" i="2" s="1"/>
  <c r="AD63" i="2"/>
  <c r="U63" i="2"/>
  <c r="AE63" i="2" s="1"/>
  <c r="AD52" i="2"/>
  <c r="U52" i="2"/>
  <c r="AE52" i="2" s="1"/>
  <c r="AD70" i="2"/>
  <c r="U70" i="2"/>
  <c r="AE70" i="2" s="1"/>
  <c r="AD45" i="2"/>
  <c r="U45" i="2"/>
  <c r="AE45" i="2" s="1"/>
  <c r="AD25" i="2"/>
  <c r="U25" i="2"/>
  <c r="AE25" i="2" s="1"/>
  <c r="AD77" i="2"/>
  <c r="U77" i="2"/>
  <c r="AE77" i="2" s="1"/>
  <c r="AD61" i="2"/>
  <c r="U61" i="2"/>
  <c r="AE61" i="2" s="1"/>
  <c r="AD44" i="2"/>
  <c r="U44" i="2"/>
  <c r="AE44" i="2" s="1"/>
  <c r="AD67" i="2"/>
  <c r="U67" i="2"/>
  <c r="AE67" i="2" s="1"/>
  <c r="AD56" i="2"/>
  <c r="U56" i="2"/>
  <c r="AE56" i="2" s="1"/>
  <c r="AD71" i="2"/>
  <c r="U71" i="2"/>
  <c r="AE71" i="2" s="1"/>
  <c r="AD72" i="2"/>
  <c r="U72" i="2"/>
  <c r="AE72" i="2" s="1"/>
  <c r="AD84" i="2"/>
  <c r="U84" i="2"/>
  <c r="AE84" i="2" s="1"/>
  <c r="AD26" i="2"/>
  <c r="U26" i="2"/>
  <c r="AE26" i="2" s="1"/>
  <c r="AD86" i="2"/>
  <c r="U86" i="2"/>
  <c r="AE86" i="2" s="1"/>
  <c r="AD34" i="2"/>
  <c r="U34" i="2"/>
  <c r="AE34" i="2" s="1"/>
  <c r="AD36" i="2"/>
  <c r="U36" i="2"/>
  <c r="AE36" i="2" s="1"/>
  <c r="AD83" i="2"/>
  <c r="U83" i="2"/>
  <c r="AE83" i="2" s="1"/>
  <c r="AD64" i="2"/>
  <c r="U64" i="2"/>
  <c r="AE64" i="2" s="1"/>
  <c r="AD79" i="2"/>
  <c r="U79" i="2"/>
  <c r="AE79" i="2" s="1"/>
  <c r="AD28" i="2"/>
  <c r="U28" i="2"/>
  <c r="AE28" i="2" s="1"/>
  <c r="AD37" i="2"/>
  <c r="U37" i="2"/>
  <c r="AE37" i="2" s="1"/>
  <c r="AD30" i="2"/>
  <c r="U30" i="2"/>
  <c r="AE30" i="2" s="1"/>
  <c r="AD60" i="2"/>
  <c r="U60" i="2"/>
  <c r="AE60" i="2" s="1"/>
  <c r="AD74" i="2"/>
  <c r="U74" i="2"/>
  <c r="AE74" i="2" s="1"/>
  <c r="AD27" i="2"/>
  <c r="U27" i="2"/>
  <c r="AE27" i="2" s="1"/>
  <c r="AD80" i="2"/>
  <c r="U80" i="2"/>
  <c r="AE80" i="2" s="1"/>
  <c r="AD87" i="2"/>
  <c r="U87" i="2"/>
  <c r="AE87" i="2" s="1"/>
  <c r="AD50" i="2"/>
  <c r="U50" i="2"/>
  <c r="AE50" i="2" s="1"/>
  <c r="AD85" i="2"/>
  <c r="U85" i="2"/>
  <c r="AE85" i="2" s="1"/>
  <c r="AD81" i="2"/>
  <c r="U81" i="2"/>
  <c r="AE81" i="2" s="1"/>
  <c r="AD33" i="2"/>
  <c r="U33" i="2"/>
  <c r="AE33" i="2" s="1"/>
  <c r="AD66" i="2"/>
  <c r="U66" i="2"/>
  <c r="AE66" i="2" s="1"/>
  <c r="AD76" i="2"/>
  <c r="U76" i="2"/>
  <c r="AE76" i="2" s="1"/>
  <c r="AD51" i="2"/>
  <c r="U51" i="2"/>
  <c r="AE51" i="2" s="1"/>
  <c r="AD88" i="2"/>
  <c r="U88" i="2"/>
  <c r="AE88" i="2" s="1"/>
  <c r="AD38" i="2"/>
  <c r="U38" i="2"/>
  <c r="AE38" i="2" s="1"/>
  <c r="AD35" i="2"/>
  <c r="U35" i="2"/>
  <c r="AE35" i="2" s="1"/>
  <c r="AD49" i="2"/>
  <c r="U49" i="2"/>
  <c r="AE49" i="2" s="1"/>
  <c r="AD47" i="2"/>
  <c r="U47" i="2"/>
  <c r="AE47" i="2" s="1"/>
  <c r="AD78" i="2"/>
  <c r="U78" i="2"/>
  <c r="AE78" i="2" s="1"/>
  <c r="AD46" i="2"/>
  <c r="U46" i="2"/>
  <c r="AE46" i="2" s="1"/>
  <c r="AD58" i="2"/>
  <c r="U58" i="2"/>
  <c r="AE58" i="2" s="1"/>
  <c r="AD62" i="2"/>
  <c r="U62" i="2"/>
  <c r="AE62" i="2" s="1"/>
  <c r="AD89" i="2"/>
  <c r="U89" i="2"/>
  <c r="AE89" i="2" s="1"/>
  <c r="AD75" i="2"/>
  <c r="U75" i="2"/>
  <c r="AE75" i="2" s="1"/>
  <c r="AD39" i="2"/>
  <c r="U39" i="2"/>
  <c r="AE39" i="2" s="1"/>
  <c r="AD54" i="2"/>
  <c r="U54" i="2"/>
  <c r="AE54" i="2" s="1"/>
  <c r="AD40" i="2"/>
  <c r="U40" i="2"/>
  <c r="AE40" i="2" s="1"/>
  <c r="AE73" i="2"/>
  <c r="T93" i="2"/>
  <c r="W191" i="70" s="1"/>
  <c r="R91" i="2"/>
  <c r="U189" i="70" s="1"/>
  <c r="I38" i="11"/>
  <c r="I54" i="11"/>
  <c r="I66" i="11"/>
  <c r="I56" i="11"/>
  <c r="I72" i="11"/>
  <c r="I46" i="11"/>
  <c r="I40" i="11"/>
  <c r="I70" i="11"/>
  <c r="I88" i="11"/>
  <c r="I64" i="11"/>
  <c r="I86" i="11"/>
  <c r="I80" i="11"/>
  <c r="I48" i="11"/>
  <c r="I89" i="11"/>
  <c r="I85" i="11"/>
  <c r="I84" i="11"/>
  <c r="I82" i="11"/>
  <c r="I87" i="11"/>
  <c r="I83" i="11"/>
  <c r="I75" i="11"/>
  <c r="I78" i="11"/>
  <c r="I77" i="11"/>
  <c r="I79" i="11"/>
  <c r="I76" i="11"/>
  <c r="I81" i="11"/>
  <c r="I73" i="11"/>
  <c r="I69" i="11"/>
  <c r="I71" i="11"/>
  <c r="I74" i="11"/>
  <c r="I68" i="11"/>
  <c r="I61" i="11"/>
  <c r="I62" i="11"/>
  <c r="I63" i="11"/>
  <c r="I67" i="11"/>
  <c r="I65" i="11"/>
  <c r="I57" i="11"/>
  <c r="I58" i="11"/>
  <c r="I55" i="11"/>
  <c r="I60" i="11"/>
  <c r="I59" i="11"/>
  <c r="I49" i="11"/>
  <c r="I52" i="11"/>
  <c r="I50" i="11"/>
  <c r="I47" i="11"/>
  <c r="I53" i="11"/>
  <c r="I51" i="11"/>
  <c r="I36" i="11"/>
  <c r="I37" i="11"/>
  <c r="I44" i="11"/>
  <c r="I41" i="11"/>
  <c r="I42" i="11"/>
  <c r="I43" i="11"/>
  <c r="I39" i="11"/>
  <c r="I45" i="11"/>
  <c r="R7" i="2" l="1"/>
  <c r="X7" i="70" s="1"/>
  <c r="Y7" i="2"/>
  <c r="W7" i="70" s="1"/>
  <c r="Z7" i="2"/>
  <c r="S91" i="2"/>
  <c r="V189" i="70" s="1"/>
  <c r="AI270" i="70" l="1"/>
  <c r="AJ270" i="70" s="1"/>
  <c r="AI272" i="70"/>
  <c r="AJ272" i="70" s="1"/>
  <c r="AI271" i="70"/>
  <c r="AJ271" i="70" s="1"/>
  <c r="AI362" i="70"/>
  <c r="AJ362" i="70" s="1"/>
  <c r="AI285" i="70"/>
  <c r="AJ285" i="70" s="1"/>
  <c r="AI297" i="70"/>
  <c r="AJ297" i="70" s="1"/>
  <c r="AI331" i="70"/>
  <c r="AJ331" i="70" s="1"/>
  <c r="AI360" i="70"/>
  <c r="AJ360" i="70" s="1"/>
  <c r="AI281" i="70"/>
  <c r="AJ281" i="70" s="1"/>
  <c r="AI315" i="70"/>
  <c r="AJ315" i="70" s="1"/>
  <c r="AI365" i="70"/>
  <c r="AJ365" i="70" s="1"/>
  <c r="AI329" i="70"/>
  <c r="AJ329" i="70" s="1"/>
  <c r="AI363" i="70"/>
  <c r="AJ363" i="70" s="1"/>
  <c r="AI312" i="70"/>
  <c r="AJ312" i="70" s="1"/>
  <c r="AI291" i="70"/>
  <c r="AJ291" i="70" s="1"/>
  <c r="AI347" i="70"/>
  <c r="AJ347" i="70" s="1"/>
  <c r="AI298" i="70"/>
  <c r="AJ298" i="70" s="1"/>
  <c r="AI308" i="70"/>
  <c r="AJ308" i="70" s="1"/>
  <c r="AI351" i="70"/>
  <c r="AJ351" i="70" s="1"/>
  <c r="AI346" i="70"/>
  <c r="AJ346" i="70" s="1"/>
  <c r="AI356" i="70"/>
  <c r="AJ356" i="70" s="1"/>
  <c r="AI335" i="70"/>
  <c r="AJ335" i="70" s="1"/>
  <c r="AI330" i="70"/>
  <c r="AJ330" i="70" s="1"/>
  <c r="AI340" i="70"/>
  <c r="AJ340" i="70" s="1"/>
  <c r="AI344" i="70"/>
  <c r="AJ344" i="70" s="1"/>
  <c r="AI299" i="70"/>
  <c r="AJ299" i="70" s="1"/>
  <c r="AI311" i="70"/>
  <c r="AJ311" i="70" s="1"/>
  <c r="AI306" i="70"/>
  <c r="AJ306" i="70" s="1"/>
  <c r="AI369" i="70"/>
  <c r="AJ369" i="70" s="1"/>
  <c r="AI357" i="70"/>
  <c r="AJ357" i="70" s="1"/>
  <c r="AI287" i="70"/>
  <c r="AJ287" i="70" s="1"/>
  <c r="AI282" i="70"/>
  <c r="AJ282" i="70" s="1"/>
  <c r="AI292" i="70"/>
  <c r="AJ292" i="70" s="1"/>
  <c r="AI366" i="70"/>
  <c r="AJ366" i="70" s="1"/>
  <c r="AI352" i="70"/>
  <c r="AJ352" i="70" s="1"/>
  <c r="AI276" i="70"/>
  <c r="AJ276" i="70" s="1"/>
  <c r="AI319" i="70"/>
  <c r="AJ319" i="70" s="1"/>
  <c r="AI296" i="70"/>
  <c r="AJ296" i="70" s="1"/>
  <c r="AI342" i="70"/>
  <c r="AJ342" i="70" s="1"/>
  <c r="AI367" i="70"/>
  <c r="AJ367" i="70" s="1"/>
  <c r="AI305" i="70"/>
  <c r="AJ305" i="70" s="1"/>
  <c r="AI339" i="70"/>
  <c r="AJ339" i="70" s="1"/>
  <c r="AI318" i="70"/>
  <c r="AJ318" i="70" s="1"/>
  <c r="AI353" i="70"/>
  <c r="AJ353" i="70" s="1"/>
  <c r="AI317" i="70"/>
  <c r="AJ317" i="70" s="1"/>
  <c r="AI302" i="70"/>
  <c r="AJ302" i="70" s="1"/>
  <c r="AI337" i="70"/>
  <c r="AJ337" i="70" s="1"/>
  <c r="AI293" i="70"/>
  <c r="AJ293" i="70" s="1"/>
  <c r="AI350" i="70"/>
  <c r="AJ350" i="70" s="1"/>
  <c r="AI316" i="70"/>
  <c r="AJ316" i="70" s="1"/>
  <c r="AI278" i="70"/>
  <c r="AJ278" i="70" s="1"/>
  <c r="AI313" i="70"/>
  <c r="AJ313" i="70" s="1"/>
  <c r="AI359" i="70"/>
  <c r="AJ359" i="70" s="1"/>
  <c r="AI275" i="70"/>
  <c r="AJ275" i="70" s="1"/>
  <c r="AI277" i="70"/>
  <c r="AJ277" i="70" s="1"/>
  <c r="AI289" i="70"/>
  <c r="AJ289" i="70" s="1"/>
  <c r="AI323" i="70"/>
  <c r="AJ323" i="70" s="1"/>
  <c r="AI280" i="70"/>
  <c r="AJ280" i="70" s="1"/>
  <c r="AI273" i="70"/>
  <c r="AJ273" i="70" s="1"/>
  <c r="AI307" i="70"/>
  <c r="AJ307" i="70" s="1"/>
  <c r="AI286" i="70"/>
  <c r="AJ286" i="70" s="1"/>
  <c r="AI283" i="70"/>
  <c r="AJ283" i="70" s="1"/>
  <c r="AI325" i="70"/>
  <c r="AJ325" i="70" s="1"/>
  <c r="AI303" i="70"/>
  <c r="AJ303" i="70" s="1"/>
  <c r="AI295" i="70"/>
  <c r="AJ295" i="70" s="1"/>
  <c r="AI354" i="70"/>
  <c r="AJ354" i="70" s="1"/>
  <c r="AI364" i="70"/>
  <c r="AJ364" i="70" s="1"/>
  <c r="AI343" i="70"/>
  <c r="AJ343" i="70" s="1"/>
  <c r="AI338" i="70"/>
  <c r="AJ338" i="70" s="1"/>
  <c r="AI348" i="70"/>
  <c r="AJ348" i="70" s="1"/>
  <c r="AI327" i="70"/>
  <c r="AJ327" i="70" s="1"/>
  <c r="AI304" i="70"/>
  <c r="AJ304" i="70" s="1"/>
  <c r="AI349" i="70"/>
  <c r="AJ349" i="70" s="1"/>
  <c r="AI314" i="70"/>
  <c r="AJ314" i="70" s="1"/>
  <c r="AI324" i="70"/>
  <c r="AJ324" i="70" s="1"/>
  <c r="AI334" i="70"/>
  <c r="AJ334" i="70" s="1"/>
  <c r="AI326" i="70"/>
  <c r="AJ326" i="70" s="1"/>
  <c r="AI290" i="70"/>
  <c r="AJ290" i="70" s="1"/>
  <c r="AI300" i="70"/>
  <c r="AJ300" i="70" s="1"/>
  <c r="AI279" i="70"/>
  <c r="AJ279" i="70" s="1"/>
  <c r="AI274" i="70"/>
  <c r="AJ274" i="70" s="1"/>
  <c r="AI284" i="70"/>
  <c r="AJ284" i="70" s="1"/>
  <c r="AI358" i="70"/>
  <c r="AJ358" i="70" s="1"/>
  <c r="AI322" i="70"/>
  <c r="AJ322" i="70" s="1"/>
  <c r="AI332" i="70"/>
  <c r="AJ332" i="70" s="1"/>
  <c r="AI288" i="70"/>
  <c r="AJ288" i="70" s="1"/>
  <c r="AI336" i="70"/>
  <c r="AJ336" i="70" s="1"/>
  <c r="AI328" i="70"/>
  <c r="AJ328" i="70" s="1"/>
  <c r="AI333" i="70"/>
  <c r="AJ333" i="70" s="1"/>
  <c r="AI361" i="70"/>
  <c r="AJ361" i="70" s="1"/>
  <c r="AI341" i="70"/>
  <c r="AJ341" i="70" s="1"/>
  <c r="AI310" i="70"/>
  <c r="AJ310" i="70" s="1"/>
  <c r="AI345" i="70"/>
  <c r="AJ345" i="70" s="1"/>
  <c r="AI301" i="70"/>
  <c r="AJ301" i="70" s="1"/>
  <c r="AI294" i="70"/>
  <c r="AJ294" i="70" s="1"/>
  <c r="AI320" i="70"/>
  <c r="AJ320" i="70" s="1"/>
  <c r="AI368" i="70"/>
  <c r="AJ368" i="70" s="1"/>
  <c r="AI321" i="70"/>
  <c r="AJ321" i="70" s="1"/>
  <c r="AI355" i="70"/>
  <c r="AJ355" i="70" s="1"/>
  <c r="AI309" i="70"/>
  <c r="AJ309" i="70" s="1"/>
  <c r="S7" i="2"/>
  <c r="T7" i="2" s="1"/>
  <c r="G16" i="11"/>
  <c r="H16" i="11"/>
  <c r="U16" i="2" l="1"/>
  <c r="I16" i="11"/>
  <c r="AD16" i="2"/>
  <c r="Q7" i="2"/>
  <c r="M7" i="2" s="1"/>
  <c r="Y7" i="70"/>
  <c r="M11" i="2" l="1"/>
  <c r="O11" i="2" s="1"/>
  <c r="Z7" i="70"/>
  <c r="M10" i="2" l="1"/>
  <c r="O10" i="2" s="1"/>
  <c r="P119" i="74"/>
  <c r="R119" i="74"/>
  <c r="AG274" i="70"/>
  <c r="AH274" i="70" s="1"/>
  <c r="P7" i="70"/>
  <c r="AG273" i="70"/>
  <c r="AA7" i="70"/>
  <c r="N11" i="2" l="1"/>
  <c r="Q119" i="74" s="1"/>
  <c r="N10" i="2"/>
  <c r="Q118" i="74" s="1"/>
  <c r="P118" i="74"/>
  <c r="Q7" i="70"/>
  <c r="AH273" i="70"/>
  <c r="J7" i="70"/>
  <c r="R7" i="70" s="1"/>
  <c r="S7" i="70" s="1"/>
  <c r="P11" i="2"/>
  <c r="S119" i="74" s="1"/>
  <c r="P10" i="2"/>
  <c r="S118" i="74" s="1"/>
  <c r="R118" i="74"/>
  <c r="G14" i="56"/>
  <c r="DE7" i="70" l="1"/>
  <c r="G10" i="56"/>
  <c r="DA7" i="70" s="1"/>
  <c r="DC7" i="70"/>
  <c r="G16" i="56"/>
  <c r="DG7" i="70" s="1"/>
  <c r="G22" i="56"/>
  <c r="G8" i="56"/>
  <c r="G18" i="56"/>
  <c r="G24" i="56" l="1"/>
  <c r="H24" i="56" s="1"/>
  <c r="I25" i="73" s="1"/>
  <c r="CY7" i="70"/>
  <c r="DI7" i="70"/>
  <c r="DL7" i="70"/>
  <c r="H8" i="11"/>
  <c r="M24" i="56" l="1"/>
  <c r="M4" i="56" s="1"/>
  <c r="DN7" i="70"/>
  <c r="I34" i="11"/>
  <c r="C114" i="56" l="1"/>
  <c r="I26" i="73"/>
  <c r="L26" i="73" s="1"/>
  <c r="I35" i="11"/>
  <c r="I27" i="11" l="1"/>
  <c r="I28" i="11"/>
  <c r="I31" i="11"/>
  <c r="I32" i="11"/>
  <c r="I30" i="11"/>
  <c r="I29" i="11"/>
  <c r="I33" i="11"/>
  <c r="I26" i="11"/>
  <c r="C6" i="28" l="1"/>
  <c r="H24" i="11" l="1"/>
  <c r="H23" i="11"/>
  <c r="H22" i="11"/>
  <c r="U22" i="2" s="1"/>
  <c r="AE22" i="2" s="1"/>
  <c r="H18" i="11"/>
  <c r="H19" i="11"/>
  <c r="H17" i="11"/>
  <c r="AD19" i="2" l="1"/>
  <c r="U19" i="2"/>
  <c r="AE19" i="2" s="1"/>
  <c r="AD18" i="2"/>
  <c r="U18" i="2"/>
  <c r="AE18" i="2" s="1"/>
  <c r="AD23" i="2"/>
  <c r="U23" i="2"/>
  <c r="AE23" i="2" s="1"/>
  <c r="AD17" i="2"/>
  <c r="U17" i="2"/>
  <c r="AE17" i="2" s="1"/>
  <c r="AD24" i="2"/>
  <c r="U24" i="2"/>
  <c r="AE24" i="2" s="1"/>
  <c r="AD22" i="2"/>
  <c r="AE16" i="2"/>
  <c r="I19" i="11"/>
  <c r="I23" i="11"/>
  <c r="I18" i="11"/>
  <c r="I24" i="11"/>
  <c r="I17" i="11"/>
  <c r="I22" i="11"/>
  <c r="H21" i="11"/>
  <c r="H20" i="11"/>
  <c r="AD21" i="2" l="1"/>
  <c r="U21" i="2"/>
  <c r="AE21" i="2" s="1"/>
  <c r="AD20" i="2"/>
  <c r="U20" i="2"/>
  <c r="AE20" i="2" s="1"/>
  <c r="I25" i="11"/>
  <c r="I20" i="11"/>
  <c r="I21" i="11"/>
  <c r="AE216" i="2" l="1"/>
  <c r="I7" i="11"/>
  <c r="I9" i="11" s="1"/>
  <c r="J9" i="11" s="1"/>
  <c r="I24" i="73" l="1"/>
  <c r="AB7" i="70" l="1"/>
  <c r="L24" i="73"/>
  <c r="L3" i="73" s="1"/>
  <c r="C45" i="73" s="1"/>
  <c r="C49" i="73" l="1"/>
  <c r="G2" i="69" l="1" a="1"/>
  <c r="G3" i="69" l="1"/>
  <c r="G2" i="6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tc={5D8CD39D-260C-4E90-B292-7BE78782453E}</author>
    <author>tc={3C9F09AF-CA1A-4C2A-97C5-EBF6D8C47D1F}</author>
  </authors>
  <commentList>
    <comment ref="Z16" authorId="0" shapeId="0" xr:uid="{5D8CD39D-260C-4E90-B292-7BE78782453E}">
      <text>
        <t>[Threaded comment]
Your version of Excel allows you to read this threaded comment; however, any edits to it will get removed if the file is opened in a newer version of Excel. Learn more: https://go.microsoft.com/fwlink/?linkid=870924
Comment:
    Calculates elec factor, if multi year it starts in row 206 to disregard carbon factor during first year of installation.</t>
      </text>
    </comment>
    <comment ref="Z220" authorId="1" shapeId="0" xr:uid="{3C9F09AF-CA1A-4C2A-97C5-EBF6D8C47D1F}">
      <text>
        <t>[Threaded comment]
Your version of Excel allows you to read this threaded comment; however, any edits to it will get removed if the file is opened in a newer version of Excel. Learn more: https://go.microsoft.com/fwlink/?linkid=870924
Comment:
    Calculates elec factor, if multi year it starts in row 206 to disregard carbon factor during first year of installation.</t>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2">
    <metadataType name="XLDAPR" minSupportedVersion="120000" copy="1" pasteAll="1" pasteValues="1" merge="1" splitFirst="1" rowColShift="1" clearFormats="1" clearComments="1" assign="1" coerce="1" cellMeta="1"/>
    <metadataType name="XLRICHVALUE" minSupportedVersion="120000" copy="1" pasteAll="1" pasteValues="1" merge="1" splitFirst="1" rowColShift="1" clearFormats="1" clearComments="1" assign="1" coerce="1"/>
  </metadataTypes>
  <futureMetadata name="XLDAPR" count="1">
    <bk>
      <extLst>
        <ext uri="{bdbb8cdc-fa1e-496e-a857-3c3f30c029c3}">
          <xda:dynamicArrayProperties fDynamic="1" fCollapsed="0"/>
        </ext>
      </extLst>
    </bk>
  </futureMetadata>
  <futureMetadata name="XLRICHVALUE" count="2">
    <bk>
      <extLst>
        <ext uri="{3e2802c4-a4d2-4d8b-9148-e3be6c30e623}">
          <xlrd:rvb i="0"/>
        </ext>
      </extLst>
    </bk>
    <bk>
      <extLst>
        <ext uri="{3e2802c4-a4d2-4d8b-9148-e3be6c30e623}">
          <xlrd:rvb i="1"/>
        </ext>
      </extLst>
    </bk>
  </futureMetadata>
  <cellMetadata count="1">
    <bk>
      <rc t="1" v="0"/>
    </bk>
  </cellMetadata>
  <valueMetadata count="2">
    <bk>
      <rc t="2" v="0"/>
    </bk>
    <bk>
      <rc t="2" v="1"/>
    </bk>
  </valueMetadata>
</metadata>
</file>

<file path=xl/sharedStrings.xml><?xml version="1.0" encoding="utf-8"?>
<sst xmlns="http://schemas.openxmlformats.org/spreadsheetml/2006/main" count="3267" uniqueCount="1847">
  <si>
    <t>&lt;CrystalAddin Version="1" country="GB" lang="en"/&gt;</t>
  </si>
  <si>
    <t>Phase 3b Public Sector Decarbonisation Scheme: Application Form - Guidance</t>
  </si>
  <si>
    <r>
      <t xml:space="preserve">The following section is designed to give some clear guidance on how to fill out the Application Form for the Phase 3b Public Sector Decarbonisation Scheme (PSDS). Any questions regarding the below please contact phase3bPSDSgrants@salixfinance.co.uk
Please </t>
    </r>
    <r>
      <rPr>
        <b/>
        <sz val="11"/>
        <color rgb="FF382573"/>
        <rFont val="Verdana"/>
        <family val="2"/>
      </rPr>
      <t>Enable Editing</t>
    </r>
    <r>
      <rPr>
        <sz val="11"/>
        <color rgb="FF382573"/>
        <rFont val="Verdana"/>
        <family val="2"/>
      </rPr>
      <t xml:space="preserve"> and </t>
    </r>
    <r>
      <rPr>
        <b/>
        <sz val="11"/>
        <color rgb="FF382573"/>
        <rFont val="Verdana"/>
        <family val="2"/>
      </rPr>
      <t>Automatically Calculate Formulas</t>
    </r>
    <r>
      <rPr>
        <sz val="11"/>
        <color rgb="FF382573"/>
        <rFont val="Verdana"/>
        <family val="2"/>
      </rPr>
      <t xml:space="preserve"> in order for this tool to fully function. This is a standard requirement when downloading excel files.
All fields must be filled in to be considered a complete application. Green bars at the bottom of each sheet indicate progress made. Do not paste values into cells.
</t>
    </r>
  </si>
  <si>
    <t xml:space="preserve">Index:
</t>
  </si>
  <si>
    <t>Steps for completing the Application Form</t>
  </si>
  <si>
    <t>Step 1 Introduction</t>
  </si>
  <si>
    <r>
      <t xml:space="preserve">All sections must be completed unless stated otherwise. 
</t>
    </r>
    <r>
      <rPr>
        <b/>
        <sz val="11"/>
        <color theme="6"/>
        <rFont val="Verdana"/>
        <family val="2"/>
      </rPr>
      <t xml:space="preserve">
Section 1.2</t>
    </r>
    <r>
      <rPr>
        <sz val="11"/>
        <color theme="6"/>
        <rFont val="Verdana"/>
        <family val="2"/>
      </rPr>
      <t xml:space="preserve"> 
Please use this section to provide a brief introduction to the project.
</t>
    </r>
    <r>
      <rPr>
        <b/>
        <sz val="11"/>
        <color theme="6"/>
        <rFont val="Verdana"/>
        <family val="2"/>
      </rPr>
      <t xml:space="preserve">Example response: </t>
    </r>
    <r>
      <rPr>
        <sz val="11"/>
        <color theme="6"/>
        <rFont val="Verdana"/>
        <family val="2"/>
      </rPr>
      <t xml:space="preserve">
Green County Council has been awarded £6,500,000 to replace gas boilers with air source heat pumps at the Grade II* listed Green Town Hall, Green Library, and 4 primary schools. A water source heat pump will also be installed at Green Museum, a 200 year old building currently powered by a end of life coal-fired boiler. Solar panels will be installed on the roofs of all buildings being upgraded with low carbon heating to produce renewable electricity. LED lighting will be installed in the primary schools to improve the energy efficiency of their buildings. This will contribute to the Council’s ambition to achieve net zero by 2040. </t>
    </r>
  </si>
  <si>
    <r>
      <rPr>
        <b/>
        <sz val="11"/>
        <color theme="6"/>
        <rFont val="Verdana"/>
        <family val="2"/>
      </rPr>
      <t xml:space="preserve">Section 1.3
</t>
    </r>
    <r>
      <rPr>
        <sz val="11"/>
        <color theme="6"/>
        <rFont val="Verdana"/>
        <family val="2"/>
      </rPr>
      <t xml:space="preserve">Questions 1, 2 and 3 relate to project eligibility
1. Confirm that the organisation is eligible for grant funding.
Applicants must either own the building that the funding is being used to upgrade or have a long-term lease arrangement.
2. Confirm that proposed measures have not yet started. 
This means that any component of works that is included in the grant funding amount cannot start until after funding has been awarded. For example, if the design phase has begun any costs incurred in this design phase would not be eligible for grant funding.
3.a,b,c Confirm project can complete by the scheme deadline.
Applicants should indicate when they wish to complete their projects by, which will be used to allocate the project into either the single year, multi-year or multi-year with planning year, funding pots.
The planning year option is to allow Applicants to apply for funding at the Phase 3b application window for projects with spend in 2024/25 only, using 2023/24 as a planning year.
• Applicants can apply for funding in 2024/25 only (with no spend in 2023/24), indicating this in the Application Form.
• Applicants for 2024/25 funding only, are subject to all eligibility criteria except for proving that they have their own like-for-like funding.
• Applicants are assessed in the same first come first served order as all other applications, up to the point when all funding available for 2024/25 has been allocated.
• Applicants will have until 16 June 2023  to secure the necessary funding to meet the eligibility criteria for the scheme and provide evidence of this funding to Salix.    
</t>
    </r>
    <r>
      <rPr>
        <b/>
        <sz val="11"/>
        <color theme="6"/>
        <rFont val="Verdana"/>
        <family val="2"/>
      </rPr>
      <t xml:space="preserve">4. Does the project require any planning consents? </t>
    </r>
    <r>
      <rPr>
        <sz val="11"/>
        <color theme="6"/>
        <rFont val="Verdana"/>
        <family val="2"/>
      </rPr>
      <t xml:space="preserve">
It is important to detail all likely planning permissions that will be required. For example, most Air Source Heat Pumps (ASHP) in non-domestic settings could require permission from the local planning authority and evidence to support their application such as acoustic noise surveys. A good application will give commentary on this topic.
</t>
    </r>
  </si>
  <si>
    <r>
      <t xml:space="preserve">7a. Is the project dependent on any other funding stream(s)?
</t>
    </r>
    <r>
      <rPr>
        <sz val="11"/>
        <color theme="6"/>
        <rFont val="Verdana"/>
        <family val="2"/>
      </rPr>
      <t xml:space="preserve">Please provide context of any further funding that is needed in order for the project to commence. For example, Applicants could use the Condition Improvement Fund (CIF) to cover the like for like replacement costs (applicant contribution).
</t>
    </r>
    <r>
      <rPr>
        <b/>
        <sz val="11"/>
        <color theme="6"/>
        <rFont val="Verdana"/>
        <family val="2"/>
      </rPr>
      <t xml:space="preserve">7b. Do you have reserve financial resources if costs increase during the delivery of this project? 
</t>
    </r>
    <r>
      <rPr>
        <sz val="11"/>
        <color theme="6"/>
        <rFont val="Verdana"/>
        <family val="2"/>
      </rPr>
      <t>This question is to provide Salix with context around the financial position of the public sector body and whether there are financial resources to cover any increases in project costs.</t>
    </r>
  </si>
  <si>
    <t>Step 2.1 Existing Heating</t>
  </si>
  <si>
    <r>
      <rPr>
        <sz val="11"/>
        <color theme="6"/>
        <rFont val="Verdana"/>
        <family val="2"/>
      </rPr>
      <t>The purpose of this step is to show that the project meets eligibility criteria in question 1 &amp; 2, and to show how the like-for-like cost of fossil fuel heating is estimated.</t>
    </r>
    <r>
      <rPr>
        <sz val="11"/>
        <color rgb="FF382573"/>
        <rFont val="Verdana"/>
        <family val="2"/>
      </rPr>
      <t xml:space="preserve">
 </t>
    </r>
    <r>
      <rPr>
        <b/>
        <sz val="11"/>
        <color rgb="FF382573"/>
        <rFont val="Verdana"/>
        <family val="2"/>
      </rPr>
      <t xml:space="preserve">1. Confirm the building is using an existing fossil fuel heating system, providing a description and schematic of the current heating system. 
</t>
    </r>
    <r>
      <rPr>
        <sz val="11"/>
        <color rgb="FF382573"/>
        <rFont val="Verdana"/>
        <family val="2"/>
      </rPr>
      <t>For each building, it is expected that a description of the fossil fuel heating system is provided to give context to the proposals.</t>
    </r>
    <r>
      <rPr>
        <b/>
        <sz val="11"/>
        <color rgb="FF382573"/>
        <rFont val="Verdana"/>
        <family val="2"/>
      </rPr>
      <t xml:space="preserve">
 2. Confirm the existing heating system is at the end of its useful life</t>
    </r>
    <r>
      <rPr>
        <b/>
        <sz val="11"/>
        <color theme="6"/>
        <rFont val="Verdana"/>
        <family val="2"/>
      </rPr>
      <t xml:space="preserve"> or will be reaching this in a multi-year application.</t>
    </r>
    <r>
      <rPr>
        <b/>
        <sz val="11"/>
        <color rgb="FF382573"/>
        <rFont val="Verdana"/>
        <family val="2"/>
      </rPr>
      <t xml:space="preserve">
</t>
    </r>
    <r>
      <rPr>
        <sz val="11"/>
        <color rgb="FF382573"/>
        <rFont val="Verdana"/>
        <family val="2"/>
      </rPr>
      <t xml:space="preserve">
Applicants can refer to their latest plant service report to determine if it is at the end of its working life. If this is not available, then they can also consult the manufacturer’s product information or industry guidance such as CIBSE Guide M to understand if it is considered to be at the end of its useful life.  
In the case where the system is less than 10 years old and has reached the end of its useful life sooner than is typically expected, the Applicant has to set out the rationale and provide appropriate evidence to support this, such as, poor design or high operational hours.
Detail specific issues concerning the existing system. Evidence such as inspection reports should be attached alongside your application. Section 3.2 will require the input of data for the age, make and model of the existing system in order to corroborate end of life criteria.
</t>
    </r>
    <r>
      <rPr>
        <b/>
        <sz val="11"/>
        <color rgb="FF382573"/>
        <rFont val="Verdana"/>
        <family val="2"/>
      </rPr>
      <t xml:space="preserve"> 3. Provide commentary on the estimated cost for the conventional fossil fuel replacement (like-for-like costs).</t>
    </r>
    <r>
      <rPr>
        <sz val="11"/>
        <color rgb="FF382573"/>
        <rFont val="Verdana"/>
        <family val="2"/>
      </rPr>
      <t xml:space="preserve">
Detail how the like-for-like cost value has been estimated.
</t>
    </r>
  </si>
  <si>
    <r>
      <t>Like-for-like Cost Definition</t>
    </r>
    <r>
      <rPr>
        <b/>
        <u/>
        <sz val="11"/>
        <color rgb="FF382573"/>
        <rFont val="Verdana"/>
        <family val="2"/>
      </rPr>
      <t xml:space="preserve">
</t>
    </r>
    <r>
      <rPr>
        <sz val="11"/>
        <color rgb="FF382573"/>
        <rFont val="Verdana"/>
        <family val="2"/>
      </rPr>
      <t>All the costs incurred should the existing heating system be replaced with a typical fossil fuel heating system of the same type and size. In most cases this will be equivalent to the costs of replacing your system with a conventional boiler. 
The cost for a like-for-like replacement of the existing fossil fuel system should include</t>
    </r>
    <r>
      <rPr>
        <b/>
        <sz val="11"/>
        <color rgb="FF382573"/>
        <rFont val="Verdana"/>
        <family val="2"/>
      </rPr>
      <t xml:space="preserve"> </t>
    </r>
    <r>
      <rPr>
        <sz val="11"/>
        <color rgb="FF382573"/>
        <rFont val="Verdana"/>
        <family val="2"/>
      </rPr>
      <t xml:space="preserve">the cost of auxiliary works including but not limited to:
- New controls
- Pumps
- Expansion vessels
- Pipework and insulation
- Cost of removing the existing heating system 
- Cost for installing the conventional heating system and/or commissioning work.
Where grant funding is being requested for the replacement of fossil fuelled domestic hot water systems with low carbon alternatives, the like-for-like  replacement costs of these system must also be contributed by the Applicant.
</t>
    </r>
  </si>
  <si>
    <t>4. Do you have schematics of the existing system?</t>
  </si>
  <si>
    <t>Applications should provide some form of schematic evidence preferably P&amp;ID, however, high level flow diagrams would be acceptable.</t>
  </si>
  <si>
    <t>Step 2.2 Project Design</t>
  </si>
  <si>
    <r>
      <rPr>
        <b/>
        <sz val="12"/>
        <color rgb="FF382573"/>
        <rFont val="Verdana"/>
        <family val="2"/>
      </rPr>
      <t>Section 1 Project Proposal</t>
    </r>
    <r>
      <rPr>
        <b/>
        <sz val="11"/>
        <color rgb="FF382573"/>
        <rFont val="Verdana"/>
        <family val="2"/>
      </rPr>
      <t xml:space="preserve">
Overview of Measures
</t>
    </r>
    <r>
      <rPr>
        <sz val="11"/>
        <color rgb="FF382573"/>
        <rFont val="Verdana"/>
        <family val="2"/>
      </rPr>
      <t xml:space="preserve">A detailed account of all the measures involved in this project will allow Salix to quickly understand the full scope of the project. This must cover the low carbon heating measures and energy efficiency measures proposed. Any retention of the current heating system should be referenced. 
</t>
    </r>
    <r>
      <rPr>
        <b/>
        <sz val="11"/>
        <color rgb="FF382573"/>
        <rFont val="Verdana"/>
        <family val="2"/>
      </rPr>
      <t xml:space="preserve">
Energy Calculations
</t>
    </r>
    <r>
      <rPr>
        <sz val="11"/>
        <color rgb="FF382573"/>
        <rFont val="Verdana"/>
        <family val="2"/>
      </rPr>
      <t xml:space="preserve">The response to this question should allow one to easily follow the calculations attached to this application. The logic and assumptions made should be listed. </t>
    </r>
  </si>
  <si>
    <r>
      <rPr>
        <b/>
        <sz val="12"/>
        <color rgb="FF382573"/>
        <rFont val="Verdana"/>
        <family val="2"/>
      </rPr>
      <t>Section 2</t>
    </r>
    <r>
      <rPr>
        <b/>
        <sz val="11"/>
        <color rgb="FF382573"/>
        <rFont val="Verdana"/>
        <family val="2"/>
      </rPr>
      <t xml:space="preserve">
Whole Building Approach
</t>
    </r>
    <r>
      <rPr>
        <sz val="11"/>
        <color rgb="FF382573"/>
        <rFont val="Verdana"/>
        <family val="2"/>
      </rPr>
      <t xml:space="preserve">Please specify how your project meets the 'whole building' approach criteria of the scheme. A good application will consider and evaluate all the factors that contribute to a building’s energy consumption to identify the most cost-effective way to achieve significant decarbonisation. For example, investment in improving the insulation levels of the building fabric will reduce the overall size of low carbon heating plant required, as well as save on fuel bills. Also, investment in reducing the peak electricity consumption, such as through installation of LED lighting, can reduce the need to upgrade a building’s electrical infrastructure to accommodate the installation of a heat pump.
</t>
    </r>
    <r>
      <rPr>
        <b/>
        <sz val="11"/>
        <color rgb="FF382573"/>
        <rFont val="Verdana"/>
        <family val="2"/>
      </rPr>
      <t xml:space="preserve">
</t>
    </r>
    <r>
      <rPr>
        <sz val="11"/>
        <color rgb="FF382573"/>
        <rFont val="Verdana"/>
        <family val="2"/>
      </rPr>
      <t>Note - applications can only include energy efficiency measures in buildings where low carbon heating is also to be installed.</t>
    </r>
  </si>
  <si>
    <r>
      <rPr>
        <b/>
        <sz val="12"/>
        <color rgb="FF382573"/>
        <rFont val="Verdana"/>
        <family val="2"/>
      </rPr>
      <t xml:space="preserve">Section 3 </t>
    </r>
    <r>
      <rPr>
        <b/>
        <sz val="11"/>
        <color rgb="FF382573"/>
        <rFont val="Verdana"/>
        <family val="2"/>
      </rPr>
      <t xml:space="preserve">
Options Appraisal
</t>
    </r>
    <r>
      <rPr>
        <sz val="11"/>
        <color rgb="FF382573"/>
        <rFont val="Verdana"/>
        <family val="2"/>
      </rPr>
      <t xml:space="preserve">A site specific justification for the chosen low carbon heating solution is required. Other options should be analysed and the criteria for the solution outlined as part of this answer. An understanding of the advantages and disadvantages of each technology should be discussed.
</t>
    </r>
    <r>
      <rPr>
        <b/>
        <sz val="11"/>
        <color rgb="FF382573"/>
        <rFont val="Verdana"/>
        <family val="2"/>
      </rPr>
      <t>System Feasibility</t>
    </r>
    <r>
      <rPr>
        <sz val="11"/>
        <color rgb="FF382573"/>
        <rFont val="Verdana"/>
        <family val="2"/>
      </rPr>
      <t xml:space="preserve">
The purpose of this section is to demonstrate the suitability of your proposed low carbon system and readiness for implementation. The written answer should give a clear explanation of the method used to deduce the feasibility of the chosen low carbon heating. Details on the level of integration of the heating source with the current heating system (pipework &amp; emitters) would demonstrate a good answer to this question. This includes if the low carbon solution is standalone, bivalent (hybrid using retained boilers), or a low carbon cascading solution. </t>
    </r>
    <r>
      <rPr>
        <b/>
        <sz val="11"/>
        <color rgb="FF382573"/>
        <rFont val="Verdana"/>
        <family val="2"/>
      </rPr>
      <t xml:space="preserve">
</t>
    </r>
  </si>
  <si>
    <r>
      <rPr>
        <b/>
        <sz val="11"/>
        <color rgb="FF382573"/>
        <rFont val="Verdana"/>
        <family val="2"/>
      </rPr>
      <t xml:space="preserve">Section 7 Heat Networks
</t>
    </r>
    <r>
      <rPr>
        <sz val="11"/>
        <color rgb="FF382573"/>
        <rFont val="Verdana"/>
        <family val="2"/>
      </rPr>
      <t xml:space="preserve">New building connections to district heating networks are an eligible low carbon heating source for the individual building being connected. ‘Connect to existing district heating’ should be chosen in the application form for all buildings where a new connection to a district heat network will provide the building’s heating. Energy efficiency measures can be installed in the newly connected building to meet the whole building approach.  
Any improvements to a heat network that are not necessary for a new connection are only eligible when combined with a low carbon heating source that is not ‘connect to existing district heating’ to meet low carbon heat criteria. For example, a whole heat network de-steaming project will require a low carbon heat source to be installed in the network’s energy centre to meet low carbon eligibility criteria. De-steaming of the rest of the system can be entered as ‘pipework improvement’ in the energy efficiency and enabling measures section of the support tool. Energy efficiency measures can be combined with the new low carbon heating source in any building connected to the network. 
</t>
    </r>
  </si>
  <si>
    <t>Please identify whether you are requesting funding for elements A, B or C of the Heat Network.
A. Primary connection (connection between the primary network and the building)
B. Secondary network (pipework within the building up to the heat exchanger)
C. Tertiary network (pipework from the heat exchanger onwards)</t>
  </si>
  <si>
    <r>
      <t xml:space="preserve">Section 9 Electrical connection 
</t>
    </r>
    <r>
      <rPr>
        <sz val="11"/>
        <color rgb="FF382573"/>
        <rFont val="Verdana"/>
        <family val="2"/>
      </rPr>
      <t xml:space="preserve">Applicants should ensure buildings have the correct electrical infrastructure for the measures they wish to apply for. Applicants may or may not need to contact the Distribution Network Operator (DNO) regarding connection of their proposed system to the local electricity network, and whether additional electrical capacity is required to accommodate the new low carbon measure. 
 All measures which involve electrification, including all heat pumps, electric heating, and some heat network measures, will require early engagement with the district network operator. The questions are set to provide evidence to show the local power distribution infrastructure can support the proposed electrified heating system.
If you are in the early stages of your project this information will need to be provided during the assessment process or as a condition of funding.
</t>
    </r>
    <r>
      <rPr>
        <b/>
        <sz val="11"/>
        <color rgb="FF382573"/>
        <rFont val="Verdana"/>
        <family val="2"/>
      </rPr>
      <t xml:space="preserve">Maximum Capacity: </t>
    </r>
    <r>
      <rPr>
        <sz val="11"/>
        <color rgb="FF382573"/>
        <rFont val="Verdana"/>
        <family val="2"/>
      </rPr>
      <t>This is the size of your grid connection in kVA.</t>
    </r>
    <r>
      <rPr>
        <b/>
        <sz val="11"/>
        <color rgb="FF382573"/>
        <rFont val="Verdana"/>
        <family val="2"/>
      </rPr>
      <t xml:space="preserve">
Typical Loading vs Maximum Demand:</t>
    </r>
    <r>
      <rPr>
        <sz val="11"/>
        <color rgb="FF382573"/>
        <rFont val="Verdana"/>
        <family val="2"/>
      </rPr>
      <t xml:space="preserve"> This should be the % your typical loading makes up of your maximum capacity</t>
    </r>
    <r>
      <rPr>
        <b/>
        <sz val="11"/>
        <color rgb="FF382573"/>
        <rFont val="Verdana"/>
        <family val="2"/>
      </rPr>
      <t>.</t>
    </r>
  </si>
  <si>
    <t>Please see the website for guidance on: wet system heat pumps, heat networks, air to air heat pumps and biomass boilers.</t>
  </si>
  <si>
    <t>Step 3.1 Site Details</t>
  </si>
  <si>
    <r>
      <t xml:space="preserve">Details for the sites where new measures are being installed, each building to be input as a separate line.
If you require a form for more than 10 sites/buildings there is an extended version of the Application Form on the Salix website.
Details of some information requested:
</t>
    </r>
    <r>
      <rPr>
        <b/>
        <sz val="11"/>
        <color rgb="FF382573"/>
        <rFont val="Verdana"/>
        <family val="2"/>
      </rPr>
      <t>UPRN:</t>
    </r>
    <r>
      <rPr>
        <sz val="11"/>
        <color rgb="FF382573"/>
        <rFont val="Verdana"/>
        <family val="2"/>
      </rPr>
      <t xml:space="preserve"> This can be found at https://www.findmyaddress.co.uk/
</t>
    </r>
    <r>
      <rPr>
        <b/>
        <sz val="11"/>
        <color rgb="FF382573"/>
        <rFont val="Verdana"/>
        <family val="2"/>
      </rPr>
      <t xml:space="preserve">Display Energy Certificate (DEC): </t>
    </r>
    <r>
      <rPr>
        <sz val="11"/>
        <color rgb="FF382573"/>
        <rFont val="Verdana"/>
        <family val="2"/>
      </rPr>
      <t xml:space="preserve">the DEC shows the energy performance of a building based on actual energy consumption, which is scored (A-G). This can be found at https://www.gov.uk/find-energy-certificate
</t>
    </r>
    <r>
      <rPr>
        <b/>
        <sz val="11"/>
        <color rgb="FF382573"/>
        <rFont val="Verdana"/>
        <family val="2"/>
      </rPr>
      <t>Gross Internal Area (GIA):</t>
    </r>
    <r>
      <rPr>
        <sz val="11"/>
        <color rgb="FF382573"/>
        <rFont val="Verdana"/>
        <family val="2"/>
      </rPr>
      <t xml:space="preserve"> Input the total GIA for heated areas of the whole building. Unserviced areas can be omitted.
</t>
    </r>
    <r>
      <rPr>
        <b/>
        <sz val="11"/>
        <color rgb="FF382573"/>
        <rFont val="Verdana"/>
        <family val="2"/>
      </rPr>
      <t xml:space="preserve">Building Annual Electricity &amp; Fossil Fuel Use (kWh/year): </t>
    </r>
    <r>
      <rPr>
        <sz val="11"/>
        <color rgb="FF382573"/>
        <rFont val="Verdana"/>
        <family val="2"/>
      </rPr>
      <t xml:space="preserve">This data can be obtained from utility invoices, metering or DEC certificates.
</t>
    </r>
    <r>
      <rPr>
        <b/>
        <sz val="11"/>
        <color rgb="FF382573"/>
        <rFont val="Verdana"/>
        <family val="2"/>
      </rPr>
      <t xml:space="preserve">Pre and Post Peak Heat Loss (kW): </t>
    </r>
    <r>
      <rPr>
        <sz val="11"/>
        <color rgb="FF382573"/>
        <rFont val="Verdana"/>
        <family val="2"/>
      </rPr>
      <t xml:space="preserve">These two values should take into account building condition pre and post fabric improvement. The post improvements building heat loss figure is mandatory to show the appropriate sizing of your new system. If you are yet to carry out a heat loss survey to calculate the buildings peak heat demand, there is a tool available on the Salix website. Please attach the completed tool or your own heat loss survey as supporting evidence.
This peak heat loss after fabric improvement and energy efficiency measures are implemented must be calculated before sizing the new low carbon heating system.
</t>
    </r>
    <r>
      <rPr>
        <b/>
        <sz val="11"/>
        <color rgb="FF382573"/>
        <rFont val="Verdana"/>
        <family val="2"/>
      </rPr>
      <t xml:space="preserve">Existing Total Cooling Load (kW): </t>
    </r>
    <r>
      <rPr>
        <sz val="11"/>
        <color rgb="FF382573"/>
        <rFont val="Verdana"/>
        <family val="2"/>
      </rPr>
      <t xml:space="preserve">Only applies to those including a measure which replaces a current cooling load e.g. VRF systems.
</t>
    </r>
    <r>
      <rPr>
        <b/>
        <sz val="11"/>
        <color rgb="FF382573"/>
        <rFont val="Verdana"/>
        <family val="2"/>
      </rPr>
      <t xml:space="preserve">Proposed total cooling load [existing + new]: </t>
    </r>
    <r>
      <rPr>
        <sz val="11"/>
        <color rgb="FF382573"/>
        <rFont val="Verdana"/>
        <family val="2"/>
      </rPr>
      <t xml:space="preserve">If there is additional cooling load post project, only a proportion of the system replacing existing cooling will be eligible for funding.
</t>
    </r>
    <r>
      <rPr>
        <b/>
        <sz val="11"/>
        <color rgb="FF382573"/>
        <rFont val="Verdana"/>
        <family val="2"/>
      </rPr>
      <t xml:space="preserve">Site/Building Type: </t>
    </r>
    <r>
      <rPr>
        <sz val="11"/>
        <color rgb="FF382573"/>
        <rFont val="Verdana"/>
        <family val="2"/>
      </rPr>
      <t xml:space="preserve">The full list of building types can be found at the bottom of this tab. </t>
    </r>
  </si>
  <si>
    <t>Step 3.2 Heating System</t>
  </si>
  <si>
    <r>
      <rPr>
        <sz val="11"/>
        <color rgb="FF382573"/>
        <rFont val="Verdana"/>
        <family val="2"/>
      </rPr>
      <t>Section 3.2</t>
    </r>
    <r>
      <rPr>
        <b/>
        <sz val="11"/>
        <color rgb="FF382573"/>
        <rFont val="Verdana"/>
        <family val="2"/>
      </rPr>
      <t xml:space="preserve"> </t>
    </r>
    <r>
      <rPr>
        <sz val="11"/>
        <color rgb="FF382573"/>
        <rFont val="Verdana"/>
        <family val="2"/>
      </rPr>
      <t xml:space="preserve">outlines the details of the existing and proposed heating systems.
</t>
    </r>
  </si>
  <si>
    <r>
      <rPr>
        <b/>
        <sz val="12"/>
        <color rgb="FF382573"/>
        <rFont val="Verdana"/>
        <family val="2"/>
      </rPr>
      <t>Existing System</t>
    </r>
    <r>
      <rPr>
        <sz val="11"/>
        <color rgb="FF382573"/>
        <rFont val="Verdana"/>
        <family val="2"/>
      </rPr>
      <t xml:space="preserve">
In the existing systems table input details of your existing heating system. This will support evidence of end of life criteria, and help demonstrate that the new system is a suitable replacement.
</t>
    </r>
    <r>
      <rPr>
        <b/>
        <sz val="11"/>
        <color rgb="FF382573"/>
        <rFont val="Verdana"/>
        <family val="2"/>
      </rPr>
      <t xml:space="preserve">Fossil Fuel System: </t>
    </r>
    <r>
      <rPr>
        <sz val="11"/>
        <color rgb="FF382573"/>
        <rFont val="Verdana"/>
        <family val="2"/>
      </rPr>
      <t xml:space="preserve">This will give a numbering for the fossil fuel system inputted allowing you to refer to a specific existing system elsewhere in your application.
</t>
    </r>
    <r>
      <rPr>
        <b/>
        <sz val="11"/>
        <color rgb="FF382573"/>
        <rFont val="Verdana"/>
        <family val="2"/>
      </rPr>
      <t xml:space="preserve">Building: </t>
    </r>
    <r>
      <rPr>
        <sz val="11"/>
        <color rgb="FF382573"/>
        <rFont val="Verdana"/>
        <family val="2"/>
      </rPr>
      <t>The "Buildings" column will correlate to the information input in "Step 2 Building Details". If a measure applies to multiple buildings this should be split out and placed on separate rows.</t>
    </r>
  </si>
  <si>
    <r>
      <rPr>
        <b/>
        <sz val="11"/>
        <color rgb="FF382573"/>
        <rFont val="Verdana"/>
        <family val="2"/>
      </rPr>
      <t xml:space="preserve">Age (years): </t>
    </r>
    <r>
      <rPr>
        <sz val="11"/>
        <color rgb="FF382573"/>
        <rFont val="Verdana"/>
        <family val="2"/>
      </rPr>
      <t xml:space="preserve">Please state the age of each boiler based on year of installation. Input boiler age as a whole number.
</t>
    </r>
    <r>
      <rPr>
        <sz val="11"/>
        <color theme="6"/>
        <rFont val="Verdana"/>
        <family val="2"/>
      </rPr>
      <t xml:space="preserve">
</t>
    </r>
    <r>
      <rPr>
        <b/>
        <sz val="11"/>
        <color theme="6"/>
        <rFont val="Verdana"/>
        <family val="2"/>
      </rPr>
      <t xml:space="preserve">Output load per unit kW: </t>
    </r>
    <r>
      <rPr>
        <sz val="11"/>
        <color theme="6"/>
        <rFont val="Verdana"/>
        <family val="2"/>
      </rPr>
      <t xml:space="preserve">This will be the same as the boiler rating. If the exact figure is unknown please advise in the commentary.
</t>
    </r>
    <r>
      <rPr>
        <b/>
        <sz val="11"/>
        <color theme="6"/>
        <rFont val="Verdana"/>
        <family val="2"/>
      </rPr>
      <t xml:space="preserve">Number of duty Units: </t>
    </r>
    <r>
      <rPr>
        <sz val="11"/>
        <color theme="6"/>
        <rFont val="Verdana"/>
        <family val="2"/>
      </rPr>
      <t xml:space="preserve">The number of heating systems that are set as primary heat generator elements of the overall system and that are going to be replaced with the new low carbon heating system. Back up elements are not to be included.
</t>
    </r>
    <r>
      <rPr>
        <b/>
        <sz val="11"/>
        <color theme="6"/>
        <rFont val="Verdana"/>
        <family val="2"/>
      </rPr>
      <t xml:space="preserve">Efficiency (%): </t>
    </r>
    <r>
      <rPr>
        <sz val="11"/>
        <color theme="6"/>
        <rFont val="Verdana"/>
        <family val="2"/>
      </rPr>
      <t xml:space="preserve">Current efficiency of the boiler.
</t>
    </r>
    <r>
      <rPr>
        <b/>
        <sz val="11"/>
        <color theme="6"/>
        <rFont val="Verdana"/>
        <family val="2"/>
      </rPr>
      <t xml:space="preserve">Gross Internal Floor Area of Building (m2): </t>
    </r>
    <r>
      <rPr>
        <sz val="11"/>
        <color theme="6"/>
        <rFont val="Verdana"/>
        <family val="2"/>
      </rPr>
      <t xml:space="preserve">This should only include the heated floor area of the building.
</t>
    </r>
    <r>
      <rPr>
        <sz val="11"/>
        <color rgb="FF382573"/>
        <rFont val="Verdana"/>
        <family val="2"/>
      </rPr>
      <t xml:space="preserve">
</t>
    </r>
    <r>
      <rPr>
        <b/>
        <sz val="11"/>
        <color rgb="FF382573"/>
        <rFont val="Verdana"/>
        <family val="2"/>
      </rPr>
      <t xml:space="preserve">Like-for-Like Costs: </t>
    </r>
    <r>
      <rPr>
        <sz val="11"/>
        <color rgb="FF382573"/>
        <rFont val="Verdana"/>
        <family val="2"/>
      </rPr>
      <t>To show that the like-for-like costs has been estimated correctly to include the full cost of installing and commissioning a replacement system on a like for like basis</t>
    </r>
    <r>
      <rPr>
        <sz val="11"/>
        <color theme="6"/>
        <rFont val="Verdana"/>
        <family val="2"/>
      </rPr>
      <t>, we ask for a breakdown as follows.
• Removal of Existing Equipment</t>
    </r>
    <r>
      <rPr>
        <sz val="11"/>
        <color rgb="FF382573"/>
        <rFont val="Verdana"/>
        <family val="2"/>
      </rPr>
      <t xml:space="preserve"> £
</t>
    </r>
    <r>
      <rPr>
        <sz val="11"/>
        <color theme="6"/>
        <rFont val="Verdana"/>
        <family val="2"/>
      </rPr>
      <t xml:space="preserve">• Main Equipment including controls £: to include equipment costs as boiler unit, pumps, controls and expansion vessels.
• Plinth, pipework connections including insulation £ 
• Installation £
• Commission £
• Cost of fossil fuel replacement system [like-for-like]: Total cost summed from above
</t>
    </r>
  </si>
  <si>
    <r>
      <rPr>
        <b/>
        <sz val="11"/>
        <color rgb="FF382573"/>
        <rFont val="Verdana"/>
        <family val="2"/>
      </rPr>
      <t xml:space="preserve">Commentary: </t>
    </r>
    <r>
      <rPr>
        <sz val="11"/>
        <color rgb="FF382573"/>
        <rFont val="Verdana"/>
        <family val="2"/>
      </rPr>
      <t>Space to provide any further explanation against the data points inputted in each row, provide details of where figures are derived from or comment on whether any figure is estimated of accurate.
If the system is any system other than a boiler, please make this clear in the commentary.
Use this area to provide details of buildings if more than one building is served by an existing system.</t>
    </r>
  </si>
  <si>
    <r>
      <rPr>
        <b/>
        <sz val="12"/>
        <color rgb="FF382573"/>
        <rFont val="Verdana"/>
        <family val="2"/>
      </rPr>
      <t>Proposed System</t>
    </r>
    <r>
      <rPr>
        <b/>
        <sz val="11"/>
        <color rgb="FF382573"/>
        <rFont val="Verdana"/>
        <family val="2"/>
      </rPr>
      <t xml:space="preserve">
</t>
    </r>
    <r>
      <rPr>
        <sz val="11"/>
        <color rgb="FF382573"/>
        <rFont val="Verdana"/>
        <family val="2"/>
      </rPr>
      <t xml:space="preserve">
In the proposed system table input details of the suggested heating system.
</t>
    </r>
    <r>
      <rPr>
        <b/>
        <sz val="11"/>
        <color rgb="FF382573"/>
        <rFont val="Verdana"/>
        <family val="2"/>
      </rPr>
      <t xml:space="preserve">Existing System: </t>
    </r>
    <r>
      <rPr>
        <sz val="11"/>
        <color rgb="FF382573"/>
        <rFont val="Verdana"/>
        <family val="2"/>
      </rPr>
      <t xml:space="preserve">Please select the correct existing system that the proposed system will be replacing. If the new system is to replace multiple existing systems please enter the existing systems in the commentary.
</t>
    </r>
    <r>
      <rPr>
        <b/>
        <sz val="11"/>
        <color rgb="FF382573"/>
        <rFont val="Verdana"/>
        <family val="2"/>
      </rPr>
      <t xml:space="preserve">Building: </t>
    </r>
    <r>
      <rPr>
        <sz val="11"/>
        <color rgb="FF382573"/>
        <rFont val="Verdana"/>
        <family val="2"/>
      </rPr>
      <t xml:space="preserve">As with the existing system table, the Buildings column will correlate to the information input in "Step 2 Building Details". Please use the drop down boxes.
If a measure applies to multiple buildings please split this out into separate rows.
</t>
    </r>
    <r>
      <rPr>
        <b/>
        <sz val="11"/>
        <color rgb="FF382573"/>
        <rFont val="Verdana"/>
        <family val="2"/>
      </rPr>
      <t xml:space="preserve">Minimum External Temperature: </t>
    </r>
    <r>
      <rPr>
        <sz val="11"/>
        <color rgb="FF382573"/>
        <rFont val="Verdana"/>
        <family val="2"/>
      </rPr>
      <t xml:space="preserve">This is the minimum external temperature at the site. This should be the temperature the proposed system should be designed to.
The minimum external temperature, sCOP and flow and return temperature should match the chosen specifications. If the project is in early design phases this can be estimated and confirmed during the assessment or as a condition of funding. 
</t>
    </r>
    <r>
      <rPr>
        <b/>
        <sz val="11"/>
        <color rgb="FF382573"/>
        <rFont val="Verdana"/>
        <family val="2"/>
      </rPr>
      <t xml:space="preserve">Cost of the Low Carbon Heating Measure(s): </t>
    </r>
    <r>
      <rPr>
        <sz val="11"/>
        <color rgb="FF382573"/>
        <rFont val="Verdana"/>
        <family val="2"/>
      </rPr>
      <t>This should include all costs including but not limited to project design, equipment, installation, contingency and VAT.</t>
    </r>
  </si>
  <si>
    <r>
      <t xml:space="preserve">The Cost of low carbon heating measures entered in the proposed system table, will be used to calculate the marginal cost of low carbon heating. The marginal costs are the costs that are eligible for the grant, where </t>
    </r>
    <r>
      <rPr>
        <b/>
        <sz val="11"/>
        <color rgb="FF382573"/>
        <rFont val="Verdana"/>
        <family val="2"/>
      </rPr>
      <t>marginal cost</t>
    </r>
    <r>
      <rPr>
        <sz val="11"/>
        <color rgb="FF382573"/>
        <rFont val="Verdana"/>
        <family val="2"/>
      </rPr>
      <t xml:space="preserve"> equals:</t>
    </r>
  </si>
  <si>
    <t>Cost of your low carbon heating measure</t>
  </si>
  <si>
    <t>-</t>
  </si>
  <si>
    <r>
      <t xml:space="preserve">Cost of conventional </t>
    </r>
    <r>
      <rPr>
        <sz val="14"/>
        <color theme="6"/>
        <rFont val="Verdana"/>
        <family val="2"/>
      </rPr>
      <t xml:space="preserve">fossil fuel replacement </t>
    </r>
    <r>
      <rPr>
        <sz val="11"/>
        <color theme="6"/>
        <rFont val="Verdana"/>
        <family val="2"/>
      </rPr>
      <t>[like-for-like]</t>
    </r>
  </si>
  <si>
    <t>Evidence to support cost of conventional fossil fuel replacement can include costs obtained from other similar projects, or from reasonable cost estimates from sources such as a quantity surveyor.</t>
  </si>
  <si>
    <t>Step 4 Support Tool</t>
  </si>
  <si>
    <t>Enter project details as shown in the example below.</t>
  </si>
  <si>
    <r>
      <rPr>
        <b/>
        <sz val="11"/>
        <color rgb="FF382573"/>
        <rFont val="Verdana"/>
        <family val="2"/>
      </rPr>
      <t>The bespoke factor</t>
    </r>
    <r>
      <rPr>
        <sz val="11"/>
        <color rgb="FF382573"/>
        <rFont val="Verdana"/>
        <family val="2"/>
      </rPr>
      <t xml:space="preserve"> should be inputted if transitioning to a district heating network as part of this project. If not, please leave blank. 
This factor should be calculated in units of kg/kWh. Only direct carbon emissions should be accounted for when calculating this bespoke factor. 
If you are adding a new connection to a heat network, evidence and supporting calculations behind this bespoke factor must be provided to support your application. An averaged factor may be used to take into account future decarbonisation of the network, as long as this can be evidenced.</t>
    </r>
  </si>
  <si>
    <r>
      <t xml:space="preserve">If </t>
    </r>
    <r>
      <rPr>
        <b/>
        <sz val="11"/>
        <color rgb="FF382573"/>
        <rFont val="Verdana"/>
        <family val="2"/>
      </rPr>
      <t xml:space="preserve">energy efficiency and enabling measures </t>
    </r>
    <r>
      <rPr>
        <sz val="11"/>
        <color rgb="FF382573"/>
        <rFont val="Verdana"/>
        <family val="2"/>
      </rPr>
      <t>are included, either those reducing the building's demand for heat or electricity, enter information for each work type required in the first table. If more work type rows are required please use the extended version of the Application Form on the Salix website.</t>
    </r>
  </si>
  <si>
    <r>
      <rPr>
        <b/>
        <sz val="11"/>
        <color rgb="FF382573"/>
        <rFont val="Verdana"/>
        <family val="2"/>
      </rPr>
      <t xml:space="preserve">Building: </t>
    </r>
    <r>
      <rPr>
        <sz val="11"/>
        <color rgb="FF382573"/>
        <rFont val="Verdana"/>
        <family val="2"/>
      </rPr>
      <t xml:space="preserve">Drop downs will show options to select the building name only where building details have been entered. (If Step 3.1 has not been populated, you will be unable to select this drop down).
If measures are to be implemented in multiple buildings these must be inputted on separate lines.
</t>
    </r>
    <r>
      <rPr>
        <b/>
        <sz val="11"/>
        <color rgb="FF382573"/>
        <rFont val="Verdana"/>
        <family val="2"/>
      </rPr>
      <t>Fuel Price:</t>
    </r>
    <r>
      <rPr>
        <sz val="11"/>
        <color rgb="FF382573"/>
        <rFont val="Verdana"/>
        <family val="2"/>
      </rPr>
      <t xml:space="preserve"> Financial savings are not a criteria for assessment of this fund, thus for fuel type please input current fuel price not forecast to ensure this is consistent.
</t>
    </r>
    <r>
      <rPr>
        <b/>
        <sz val="11"/>
        <color rgb="FF382573"/>
        <rFont val="Verdana"/>
        <family val="2"/>
      </rPr>
      <t>Dates:</t>
    </r>
    <r>
      <rPr>
        <sz val="11"/>
        <color rgb="FF382573"/>
        <rFont val="Verdana"/>
        <family val="2"/>
      </rPr>
      <t xml:space="preserve"> The start and completion dates should be defined as the dates for installation of measures on site (DD/MM/YYYY).
</t>
    </r>
    <r>
      <rPr>
        <b/>
        <sz val="11"/>
        <color rgb="FF382573"/>
        <rFont val="Verdana"/>
        <family val="2"/>
      </rPr>
      <t>Project Cost</t>
    </r>
    <r>
      <rPr>
        <sz val="11"/>
        <color rgb="FF382573"/>
        <rFont val="Verdana"/>
        <family val="2"/>
      </rPr>
      <t>: Total cost of measure specific to building. Including, design, equipment, installation, project management, contingency and VAT.</t>
    </r>
  </si>
  <si>
    <t>The cells to the right of each table show the calculated values for each work type. The annual direct carbon savings are summated into the project summary at the top of the tool. The annual indirect carbon savings are not used in the compliancy calculations, these are shown for clarity.</t>
  </si>
  <si>
    <r>
      <t xml:space="preserve">For any </t>
    </r>
    <r>
      <rPr>
        <b/>
        <sz val="11"/>
        <color rgb="FF382573"/>
        <rFont val="Verdana"/>
        <family val="2"/>
      </rPr>
      <t>low carbon heating measures</t>
    </r>
    <r>
      <rPr>
        <sz val="11"/>
        <color rgb="FF382573"/>
        <rFont val="Verdana"/>
        <family val="2"/>
      </rPr>
      <t>, enter information for each work type required in the second table. The technology types will be automatically populated from</t>
    </r>
    <r>
      <rPr>
        <i/>
        <sz val="11"/>
        <color rgb="FF382573"/>
        <rFont val="Verdana"/>
        <family val="2"/>
      </rPr>
      <t xml:space="preserve"> Step 3.2 Heating systems data</t>
    </r>
    <r>
      <rPr>
        <sz val="11"/>
        <color rgb="FF382573"/>
        <rFont val="Verdana"/>
        <family val="2"/>
      </rPr>
      <t>. Please ensure that the details entered match the corresponding row in the Step 3.2 Proposed heating system table.
This table cannot be left blank, as all sites where efficiency measures are being installed must include at least one low carbon heating measure. Please select the correct building for the relevant measure, this data will pull from the information provided in Step 3.1 Site Details.</t>
    </r>
  </si>
  <si>
    <t>All low carbon heating measures should be transitioning from a fossil fuel 'current energy type' to either electricity, bespoke or wood 'proposed fuel type'. Both the displaced fossil fuel kWhs 'current fuel displaced' and the estimated increased kWhs from the low carbon technology 'proposed fuel consumption' are entered in the same line of the table as shown above. These figures must be evidenced in supporting excel calculations.</t>
  </si>
  <si>
    <r>
      <rPr>
        <b/>
        <sz val="11"/>
        <color rgb="FF382573"/>
        <rFont val="Verdana"/>
        <family val="2"/>
      </rPr>
      <t>A sequenced</t>
    </r>
    <r>
      <rPr>
        <b/>
        <sz val="11"/>
        <color theme="6"/>
        <rFont val="Verdana"/>
        <family val="2"/>
      </rPr>
      <t xml:space="preserve"> approach</t>
    </r>
    <r>
      <rPr>
        <sz val="11"/>
        <color theme="6"/>
        <rFont val="Verdana"/>
        <family val="2"/>
      </rPr>
      <t xml:space="preserve"> must</t>
    </r>
    <r>
      <rPr>
        <sz val="11"/>
        <color rgb="FF382573"/>
        <rFont val="Verdana"/>
        <family val="2"/>
      </rPr>
      <t xml:space="preserve"> be taken to input the savings for insulation and low carbon heating measures. Firstly, each energy efficiency measure must be phased so that the post kWh links to the next pre kWh. Then the calculated reduced heating demand after the insulation or heating efficiency measure </t>
    </r>
    <r>
      <rPr>
        <sz val="11"/>
        <color theme="6"/>
        <rFont val="Verdana"/>
        <family val="2"/>
      </rPr>
      <t>must be us</t>
    </r>
    <r>
      <rPr>
        <sz val="11"/>
        <color rgb="FF382573"/>
        <rFont val="Verdana"/>
        <family val="2"/>
      </rPr>
      <t>ed as the 'current fuel displaced' for the low carbon heating measure. This will prevent double counting savings or calculating savings beyond the building usage. If the savings from the energy efficiency measures and low carbon solution exceed the building usage, as error message will appear.
The table below shows a scenario where the project has not been sequenced and savings exceed total usage. This table is at the bottom of Step 4.</t>
    </r>
  </si>
  <si>
    <t xml:space="preserve">
Missing information for a work type will be flagged up in the 'Data Entry Check' column. The compliance check cannot be completed until all information is entered.</t>
  </si>
  <si>
    <t>Once all of the required information has been entered correctly, the cells at the top will show the final project figures and whether or not the project is compliant and correctly sequenced. 
The eligible grant value is calculated by applying the following steps to the total project value.
a) Applicants are required to contribute the like-for-like costs. This is defined as all the costs incurred should the existing heating system be replaced with a typical fossil fuel heating system of the required type and size.
b) Energy efficiency &amp; enabling measure costs up to 58% of total grant value are eligible costs, if energy efficiency measures have a total value greater than 58% of total grant value then the Applicant must cover the costs in excess of 58% of total grant value. 
c) The total Applicant contribution for all applications must be a minimum of 12% of total project value, If the like-for-like cost is less than 12% of the total project value, then the Applicant will need to provide further funding to bring the total Applicant contribution up to 12%.
d) The application must have a Carbon Cost Threshold (CCT) that does not exceed £325 t/CO2eLT of direct carbon.</t>
  </si>
  <si>
    <t>Step 5 Project Governance</t>
  </si>
  <si>
    <r>
      <rPr>
        <b/>
        <sz val="11"/>
        <color rgb="FF382573"/>
        <rFont val="Verdana"/>
        <family val="2"/>
      </rPr>
      <t>1. Cost Breakdown</t>
    </r>
    <r>
      <rPr>
        <sz val="11"/>
        <color rgb="FF382573"/>
        <rFont val="Verdana"/>
        <family val="2"/>
      </rPr>
      <t xml:space="preserve">
Please provide a breakdown of project costs for the application as a whole, including like-for-like costs and VAT.
Internal project management costs cannot be included within the grant funding requested, however any external consultant costs can be included within project delivery costs.</t>
    </r>
  </si>
  <si>
    <t>Additionality Criteria</t>
  </si>
  <si>
    <t xml:space="preserve">Projects are also required to meet the criteria of being 'additional'. The criteria that are used to assess whether a project is 'additional', are listed below: 
  • The measures concerned are not required to be installed by law (including building or health and safety legislation). 
  • Note: For measures that go above and beyond what is required by law, grant funding can be sought for the increased cost.
  • The measures are not being installed with a view to commercial gain (other than the reduction of costs through increased energy efficiency). 
  • Installation of the measures concerned has not begun. 
  • Funding for the project which is to be supplied by the PSDS (not including the Applicant contribution) has not been agreed via another source; and
  • In Salix’s reasonable opinion, the project would not take place without the grant.   </t>
  </si>
  <si>
    <t>Technologies included, and specifically excluded</t>
  </si>
  <si>
    <t>The Phase 3b PSDS will allow Applicants to bid for funding for biomass boilers, although Applicants are expected to demonstrate they have considered the following factors to demonstrate they will be operated in such a way as to be sustainable, and to mitigate unwanted effects on air quality: 
• Applicants are expected to demonstrate why biomass is more suitable than other low-carbon alternatives, for example, where there is inappropriate infrastructure in place to support a heat pump.  
• Applicants are expected to demonstrate how they intend to mitigate any potential impacts on air quality particularly on other people in the local area.  Applications are not expected for biomass boilers in heavily built-up areas.  
• Applicants who receive funding for biomass boilers are expected to obtain their biomass fuel from sustainable sources. The Biomass Suppliers List, which can be found below, lists suppliers who have demonstrated that their wood fuel meets the sustainability criteria of the Renewable Heat Incentive scheme.
• Applicants are expected to demonstrate how they intend to maintain their boilers to ensure the performance over the lifetime of the plant. Note the Microgeneration Certification Scheme has recently published a new Standard for the maintenance of biomass boilers, linked below. 
• Battery measures can be included where combined with renewables only or when enabling electric heating systems. We cannot fund standalone batteries.
Technologies specifically excluded:
As the Phase 3b PSDS is strongly focused on decarbonisation, technologies reliant on the use of fossil fuels are specifically excluded from the scheme. Regardless of an Applicant’s financial contribution, no fossil fuel technology can be implemented, and the scheme criteria must apply. This includes measures such as gas replacement boilers, combined hybrid heat pumps and combined heat and power technologies that run at least partially on fossil fuels. New boilers funded by the contribution from the Applicant will also specifically exclude a project from being eligible.</t>
  </si>
  <si>
    <t>BSL Suppliers List</t>
  </si>
  <si>
    <t>Biomass maintenance standard (MCS)</t>
  </si>
  <si>
    <t>Mitigating Fraud</t>
  </si>
  <si>
    <t>The Applicant must confirm that they have checks in place to ensure false representation and failure to disclose information are mitigated against. Confirmation must be provided that, as far as the Applicant is aware, there has been no abuse of position in the application process or selection of suppliers. Conflicts of interest must be declared. You will be sent a Signature Document to sign after you have applied through the Application Portal.</t>
  </si>
  <si>
    <t>Cost of Carbon Calculation</t>
  </si>
  <si>
    <t xml:space="preserve">
To ensure projects deliver emissions savings in a cost-effective manner, funding will be granted up to a maximum Carbon Cost Threshold (CCT) of £325 per tonne of direct carbon emissions saved over a project’s lifetime. 
Applications exceeding £325 tCO2eLT can be submitted, however, funding will only be provided up to this threshold. For all costs over this threshold, applicants must find other sources of funding to cover this.
The new methodology and data set used to inform the £325 tCO2eLT CCT reflects the focus and design of the scheme, accounting for direct emissions savings only and funding the marginal (rather than full) cost of low-carbon heating. The £325 tCO2eLT CCT is therefore not directly comparable to the CCT set for the first phase PSDS (£500 tCO2eLT). For most public sector organisations, direct emissions primarily arise from burning fossil fuels such as natural gas on site.
By excluding indirect emissions savings from the cost/tonne of carbon emissions saved calculation (emissions primarily arising from grid electricity use), Applicants are encouraged to take up measures that maximise direct emissions savings as this will drive down a project’s £/direct carbon savings. Nonetheless, Applicants are still actively encouraged to include measures that reduce indirect carbon, as well as other enabling measures to facilitate a whole building approach to heat decarbonisation and the £325 tCO2eLT limit is designed to give applicants flexibility to create bundles tailored to the needs of their estates. </t>
  </si>
  <si>
    <t>Definitions</t>
  </si>
  <si>
    <t>Lifetime</t>
  </si>
  <si>
    <t xml:space="preserve">This is the anticipated lifetime of a low carbon heating technology used to calculate lifetime savings. The lifetime is used in the calculation of cost to save a tonne of CO2e over the lifetime of an application for low carbon heating measures (£/tCO2eLT). </t>
  </si>
  <si>
    <t>Persistence Factor (PF) Model</t>
  </si>
  <si>
    <t xml:space="preserve">The persistence factor is the lifetime of the energy efficiency technology averaged to factor in degradation. The persistence factors for individual technologies employed by Salix are based on, and are consistent with, those derived by the Carbon Trust. The PF is used in the calculation of cost to save a tonne of CO2e over the lifetime of an application for energy efficiency measures (£/tCO2eLT). </t>
  </si>
  <si>
    <t>Annual Carbon Savings
(tCO2e pa)</t>
  </si>
  <si>
    <t>Tonnes CO2e saving per annum.</t>
  </si>
  <si>
    <t>Carbon Cost Threshold
(£/tCO2e LT)</t>
  </si>
  <si>
    <t>Cost (£) per tonne CO2e saving over lifetime. Project lifetime is defined as the lower of either i) The persistence factor for the technology (see Category list for persistence factors) or ii) the site life.</t>
  </si>
  <si>
    <t>Indirect Carbon</t>
  </si>
  <si>
    <t>Carbon emissions from power generated off site by another organisation. For the vast majority of public sector organisations this will primarily be carbon emissions arising from grid electricity use. (Previously referred to in Phase 2 as traded carbon.)</t>
  </si>
  <si>
    <t>Direct Carbon</t>
  </si>
  <si>
    <t>Carbon emissions that are emitted either directly within an organisation’s site boundary from combustion of fossil fuel, or where district heat networks are used are emitted from combustion of fossil fuel in a district heating plant room. For most public sector organisations this will primarily be fossil fuels (gas, oil and coal) which are combusted on site. (Previously referred to in Phase 2 as non-traded carbon.)</t>
  </si>
  <si>
    <t>Project Site</t>
  </si>
  <si>
    <t>Project ‘site’, typically, is postcode dependent, if buildings are clustered together and share a postcode, this is treated as one site. 
The criteria for Phase 3b is that low carbon heating and energy efficiency measures must be implemented within the same building. For example, a hospital site will not be eligible to apply for insulation in Building ‘A’ where the low carbon heating solution is only heating Building ‘B’.</t>
  </si>
  <si>
    <t>UPRN</t>
  </si>
  <si>
    <t>Unique Property Reference Number</t>
  </si>
  <si>
    <t>Site Types</t>
  </si>
  <si>
    <t>Building Types</t>
  </si>
  <si>
    <t>Café</t>
  </si>
  <si>
    <t>Canteen</t>
  </si>
  <si>
    <t>Club (not sports)</t>
  </si>
  <si>
    <t xml:space="preserve">Court house </t>
  </si>
  <si>
    <t>Cold store</t>
  </si>
  <si>
    <t>Emergency services</t>
  </si>
  <si>
    <t>Community centre</t>
  </si>
  <si>
    <t>Entertainment hall</t>
  </si>
  <si>
    <t>Court buildings</t>
  </si>
  <si>
    <t>Fire station</t>
  </si>
  <si>
    <t>Fire + Ambulance station</t>
  </si>
  <si>
    <t>Halls of residence</t>
  </si>
  <si>
    <t>Health centre</t>
  </si>
  <si>
    <t>Health centres and clinics</t>
  </si>
  <si>
    <t>Hospitals NHS</t>
  </si>
  <si>
    <t>Hospital</t>
  </si>
  <si>
    <t>Large distribution warehouse</t>
  </si>
  <si>
    <t>Laboratory</t>
  </si>
  <si>
    <t>Leisure centre (with swimming)</t>
  </si>
  <si>
    <t>Leisure centre</t>
  </si>
  <si>
    <t>Leisure centre (without swimming)</t>
  </si>
  <si>
    <t>Library</t>
  </si>
  <si>
    <t>MOD Accommodation</t>
  </si>
  <si>
    <t xml:space="preserve">Military base </t>
  </si>
  <si>
    <t>MOD Offices</t>
  </si>
  <si>
    <t>Museum</t>
  </si>
  <si>
    <t>MOD Storage</t>
  </si>
  <si>
    <t>Nursing residential homes and hostels</t>
  </si>
  <si>
    <t>Museum, Gallery, Library</t>
  </si>
  <si>
    <t>Offices</t>
  </si>
  <si>
    <t>Nursery</t>
  </si>
  <si>
    <t>Official service residence</t>
  </si>
  <si>
    <t>Nursing home</t>
  </si>
  <si>
    <t>Other</t>
  </si>
  <si>
    <t>Offices (public sector)</t>
  </si>
  <si>
    <t>Parking buildings</t>
  </si>
  <si>
    <t>Police station</t>
  </si>
  <si>
    <t xml:space="preserve">Police station </t>
  </si>
  <si>
    <t>Prison</t>
  </si>
  <si>
    <t>Pre-school facility</t>
  </si>
  <si>
    <t>State primary</t>
  </si>
  <si>
    <t>Primary school</t>
  </si>
  <si>
    <t>State secondary</t>
  </si>
  <si>
    <t xml:space="preserve">Prison </t>
  </si>
  <si>
    <t>Store</t>
  </si>
  <si>
    <t>Secondary school</t>
  </si>
  <si>
    <t>Theatre, Concert hall, Cinema</t>
  </si>
  <si>
    <t>Sixth form college</t>
  </si>
  <si>
    <t>University Non-residential bdg</t>
  </si>
  <si>
    <t>Special school</t>
  </si>
  <si>
    <t>University Residential bdg</t>
  </si>
  <si>
    <t>Sports ground</t>
  </si>
  <si>
    <t>Warehouse</t>
  </si>
  <si>
    <t>Storage depot</t>
  </si>
  <si>
    <t>Workshop</t>
  </si>
  <si>
    <t>Town hall</t>
  </si>
  <si>
    <t>University</t>
  </si>
  <si>
    <t>Step 1: Project Introduction</t>
  </si>
  <si>
    <t>Section 1.1</t>
  </si>
  <si>
    <t>Project title:</t>
  </si>
  <si>
    <t>Official organisation name:</t>
  </si>
  <si>
    <t>Submission date:</t>
  </si>
  <si>
    <t>Procurement status:</t>
  </si>
  <si>
    <t>Name of consultant organisation:</t>
  </si>
  <si>
    <t>Name of main contractor organisation:</t>
  </si>
  <si>
    <t>Section 1.2</t>
  </si>
  <si>
    <r>
      <rPr>
        <b/>
        <sz val="11"/>
        <color theme="6"/>
        <rFont val="Verdana"/>
        <family val="2"/>
      </rPr>
      <t xml:space="preserve">Please include a short summary of your project
</t>
    </r>
    <r>
      <rPr>
        <sz val="11"/>
        <color theme="6"/>
        <rFont val="Verdana"/>
        <family val="2"/>
      </rPr>
      <t xml:space="preserve">The summary will be published on gov.uk so please use simple, plain English, spell out any abbreviations and keep to a maximum length of 6 sentences. There is no need to include the energy and carbon savings already reported to Salix through your application form.
The summary should include:
• The names of buildings to be upgraded OR, if many buildings are being upgraded, the number of each type of building being upgraded.
• The technologies being installed.
• Any interesting facts about the buildings or technologies which make the project unique. 
An example response is in the Guidance tab. You can also view the project summaries for Phases 1, 2, and 3a of the Public Sector Decarbonisation Scheme on the scheme's gov.uk page. 
</t>
    </r>
  </si>
  <si>
    <t>instructional wording, removal of reference to promotional materials or reduce word cap so client give more detail in BC</t>
  </si>
  <si>
    <t>Link to Example Introduction</t>
  </si>
  <si>
    <t>=IF(SUBSTITUTE(C25," ","")="",FALSE, TRUE)</t>
  </si>
  <si>
    <t>Section 1.3</t>
  </si>
  <si>
    <r>
      <rPr>
        <b/>
        <sz val="11"/>
        <color theme="6"/>
        <rFont val="Verdana"/>
        <family val="2"/>
      </rPr>
      <t>Please answer yes/no to the following questions, if any require additional commentary please include this in the boxes provided:</t>
    </r>
    <r>
      <rPr>
        <b/>
        <sz val="9"/>
        <color theme="6"/>
        <rFont val="Verdana"/>
        <family val="2"/>
      </rPr>
      <t xml:space="preserve">
</t>
    </r>
  </si>
  <si>
    <t>instructional wording</t>
  </si>
  <si>
    <r>
      <t xml:space="preserve">Questions 1-4 relate to project eligibility. If you think the answer is no to any of these question please contact </t>
    </r>
    <r>
      <rPr>
        <i/>
        <sz val="11"/>
        <color theme="6"/>
        <rFont val="Verdana"/>
        <family val="2"/>
      </rPr>
      <t>phase3bpsdsgrants@salixfinance.co.uk</t>
    </r>
    <r>
      <rPr>
        <sz val="11"/>
        <color theme="6"/>
        <rFont val="Verdana"/>
        <family val="2"/>
      </rPr>
      <t xml:space="preserve"> before submitting.
</t>
    </r>
  </si>
  <si>
    <t>update email address</t>
  </si>
  <si>
    <r>
      <rPr>
        <b/>
        <sz val="11"/>
        <color theme="6"/>
        <rFont val="Verdana"/>
        <family val="2"/>
      </rPr>
      <t>1.</t>
    </r>
    <r>
      <rPr>
        <sz val="11"/>
        <color theme="6"/>
        <rFont val="Verdana"/>
        <family val="2"/>
      </rPr>
      <t xml:space="preserve"> Can you confirm your organisation owns or has a long-term lease arrangement for the buildings where you wish to undertake these measures?</t>
    </r>
  </si>
  <si>
    <r>
      <rPr>
        <b/>
        <sz val="11"/>
        <color theme="6"/>
        <rFont val="Verdana"/>
        <family val="2"/>
      </rPr>
      <t>2.</t>
    </r>
    <r>
      <rPr>
        <sz val="11"/>
        <color theme="6"/>
        <rFont val="Verdana"/>
        <family val="2"/>
      </rPr>
      <t xml:space="preserve"> Can you confirm that the proposed measures have not yet started?</t>
    </r>
  </si>
  <si>
    <r>
      <rPr>
        <b/>
        <sz val="11"/>
        <color theme="6"/>
        <rFont val="Verdana"/>
        <family val="2"/>
      </rPr>
      <t>3a.</t>
    </r>
    <r>
      <rPr>
        <sz val="11"/>
        <color theme="6"/>
        <rFont val="Verdana"/>
        <family val="2"/>
      </rPr>
      <t xml:space="preserve"> Are you applying for a single year project, can you confirm that all the proposed measures will be completed by 31</t>
    </r>
    <r>
      <rPr>
        <vertAlign val="superscript"/>
        <sz val="11"/>
        <color theme="6"/>
        <rFont val="Verdana"/>
        <family val="2"/>
      </rPr>
      <t>st</t>
    </r>
    <r>
      <rPr>
        <sz val="11"/>
        <color theme="6"/>
        <rFont val="Verdana"/>
        <family val="2"/>
      </rPr>
      <t xml:space="preserve"> March 2024?</t>
    </r>
  </si>
  <si>
    <t xml:space="preserve">SL can these be reworded to make it clearer? </t>
  </si>
  <si>
    <t>auto populate support tool from these answers to avoid confusion between each sheet</t>
  </si>
  <si>
    <r>
      <rPr>
        <b/>
        <sz val="11"/>
        <color theme="6"/>
        <rFont val="Verdana"/>
        <family val="2"/>
      </rPr>
      <t xml:space="preserve">3b. </t>
    </r>
    <r>
      <rPr>
        <sz val="11"/>
        <color theme="6"/>
        <rFont val="Verdana"/>
        <family val="2"/>
      </rPr>
      <t xml:space="preserve"> Are you applying for a multi-year project, can you confirm that all the proposed measures will be completed by 31</t>
    </r>
    <r>
      <rPr>
        <vertAlign val="superscript"/>
        <sz val="11"/>
        <color theme="6"/>
        <rFont val="Verdana"/>
        <family val="2"/>
      </rPr>
      <t xml:space="preserve">st </t>
    </r>
    <r>
      <rPr>
        <sz val="11"/>
        <color theme="6"/>
        <rFont val="Verdana"/>
        <family val="2"/>
      </rPr>
      <t>March 2025?</t>
    </r>
  </si>
  <si>
    <t>changed drop down to Yes, n/a</t>
  </si>
  <si>
    <r>
      <rPr>
        <b/>
        <sz val="11"/>
        <color theme="6"/>
        <rFont val="Verdana"/>
        <family val="2"/>
      </rPr>
      <t xml:space="preserve">3c. </t>
    </r>
    <r>
      <rPr>
        <sz val="11"/>
        <color theme="6"/>
        <rFont val="Verdana"/>
        <family val="2"/>
      </rPr>
      <t xml:space="preserve"> Are you applying for multi-year funding with a planning year, can you confirm your agreement that spend will only be requested between </t>
    </r>
  </si>
  <si>
    <r>
      <t xml:space="preserve">       1</t>
    </r>
    <r>
      <rPr>
        <vertAlign val="superscript"/>
        <sz val="11"/>
        <color theme="6"/>
        <rFont val="Verdana"/>
        <family val="2"/>
      </rPr>
      <t>st</t>
    </r>
    <r>
      <rPr>
        <sz val="11"/>
        <color theme="6"/>
        <rFont val="Verdana"/>
        <family val="2"/>
      </rPr>
      <t xml:space="preserve"> April 2024 and 31</t>
    </r>
    <r>
      <rPr>
        <vertAlign val="superscript"/>
        <sz val="11"/>
        <color theme="6"/>
        <rFont val="Verdana"/>
        <family val="2"/>
      </rPr>
      <t>st</t>
    </r>
    <r>
      <rPr>
        <sz val="11"/>
        <color theme="6"/>
        <rFont val="Verdana"/>
        <family val="2"/>
      </rPr>
      <t xml:space="preserve"> March 2025? Applicants will have until 16</t>
    </r>
    <r>
      <rPr>
        <vertAlign val="superscript"/>
        <sz val="11"/>
        <color theme="6"/>
        <rFont val="Verdana"/>
        <family val="2"/>
      </rPr>
      <t>th</t>
    </r>
    <r>
      <rPr>
        <sz val="11"/>
        <color theme="6"/>
        <rFont val="Verdana"/>
        <family val="2"/>
      </rPr>
      <t xml:space="preserve"> June 2023 to secure the necessary funding to meet all eligibility criteria, with</t>
    </r>
  </si>
  <si>
    <r>
      <t xml:space="preserve">       project completion by 31</t>
    </r>
    <r>
      <rPr>
        <vertAlign val="superscript"/>
        <sz val="11"/>
        <color theme="6"/>
        <rFont val="Verdana"/>
        <family val="2"/>
      </rPr>
      <t>st</t>
    </r>
    <r>
      <rPr>
        <sz val="11"/>
        <color theme="6"/>
        <rFont val="Verdana"/>
        <family val="2"/>
      </rPr>
      <t xml:space="preserve"> March 2025.</t>
    </r>
  </si>
  <si>
    <r>
      <rPr>
        <b/>
        <sz val="11"/>
        <color rgb="FF382573"/>
        <rFont val="Verdana"/>
        <family val="2"/>
      </rPr>
      <t>4.</t>
    </r>
    <r>
      <rPr>
        <sz val="11"/>
        <color rgb="FF382573"/>
        <rFont val="Verdana"/>
        <family val="2"/>
      </rPr>
      <t xml:space="preserve"> Does the project require any planning consents? Please provide details below:</t>
    </r>
  </si>
  <si>
    <t>add unknown to list</t>
  </si>
  <si>
    <t xml:space="preserve">    Please confirm whether you have contacted your local planning authority regarding if the project requires permissions.</t>
  </si>
  <si>
    <t>Provide Supporting Document(s) Name and Page</t>
  </si>
  <si>
    <t>Commentary</t>
  </si>
  <si>
    <r>
      <rPr>
        <b/>
        <sz val="11"/>
        <color rgb="FF382573"/>
        <rFont val="Verdana"/>
        <family val="2"/>
      </rPr>
      <t>5.</t>
    </r>
    <r>
      <rPr>
        <sz val="11"/>
        <color rgb="FF382573"/>
        <rFont val="Verdana"/>
        <family val="2"/>
      </rPr>
      <t xml:space="preserve"> Have you secured all necessary internal sign off for this project proposal? Please detail the level of sign off achieved, and any additional sign off</t>
    </r>
  </si>
  <si>
    <t xml:space="preserve">    that would be required.</t>
  </si>
  <si>
    <r>
      <rPr>
        <b/>
        <sz val="11"/>
        <color rgb="FF382573"/>
        <rFont val="Verdana"/>
        <family val="2"/>
      </rPr>
      <t>6.</t>
    </r>
    <r>
      <rPr>
        <sz val="11"/>
        <color rgb="FF382573"/>
        <rFont val="Verdana"/>
        <family val="2"/>
      </rPr>
      <t xml:space="preserve"> Does the project include any Private Finance Initiative (PFI) buildings? </t>
    </r>
  </si>
  <si>
    <t>If yes, please provide detail on the buildings, any contractual requirements for redundancy at these sites and how these have been incorporated into the project delivery plan.</t>
  </si>
  <si>
    <r>
      <rPr>
        <b/>
        <sz val="11"/>
        <color rgb="FF382573"/>
        <rFont val="Verdana"/>
        <family val="2"/>
      </rPr>
      <t>7a.</t>
    </r>
    <r>
      <rPr>
        <sz val="11"/>
        <color rgb="FF382573"/>
        <rFont val="Verdana"/>
        <family val="2"/>
      </rPr>
      <t xml:space="preserve"> Is the project dependent on any other funding stream(s)? If yes, please provide detail below:</t>
    </r>
  </si>
  <si>
    <r>
      <t xml:space="preserve">7b. </t>
    </r>
    <r>
      <rPr>
        <sz val="11"/>
        <color rgb="FF382573"/>
        <rFont val="Verdana"/>
        <family val="2"/>
      </rPr>
      <t>Do you have reserve financial resources if costs increase during the delivery of this project? Please provide detail below:</t>
    </r>
  </si>
  <si>
    <t>Step 2.1: Existing Heating System</t>
  </si>
  <si>
    <t>Good applications will need to satisfy the scheme criteria by showing that the existing boilers are end-of-life and will be replaced with a low carbon heating system.</t>
  </si>
  <si>
    <t>1a. Please confirm whether you have a fossil fuel heating system.</t>
  </si>
  <si>
    <t>1b. Is the space heating and DHW systems combined or separate?</t>
  </si>
  <si>
    <t xml:space="preserve">• Provide details of your existing heating and hot water (DHW) systems for each building.
• Is the old system 2-pipe or 4-pipe? Does the system feed any additional loads (AHUs/ commercial units etc)?
</t>
  </si>
  <si>
    <t>2a. Is all or part of the heating system coming to the end of its useful life?
(or expected to reach end of life in 2024/25 for a multi year project)</t>
  </si>
  <si>
    <t>2b. Will any part of the fossil fuel heating be retained?</t>
  </si>
  <si>
    <t>• Provide details of your existing heating system's condition, and whether all or part of it is coming to the end of its useful life.
• Please provide pictures of end-of-life boiler systems, evidence of age (name plate) and evidence of condition to meet end-of-life criteria e.g. service sheet, maintenance record, operational hours etc.</t>
  </si>
  <si>
    <t xml:space="preserve">3. How have you estimated the costs for a conventional fossil fuel replacement system (like-for-like costs)?
</t>
  </si>
  <si>
    <t xml:space="preserve">Provide all evidence to support the like-for-like costs and broken down into the five components specified in Step 3.2 </t>
  </si>
  <si>
    <t>Like-for-like cost definition in guidance tab</t>
  </si>
  <si>
    <t xml:space="preserve">If detailed schematics (PI&amp;Ds) are unavailable, provide high level flow diagrams to indicate current design. </t>
  </si>
  <si>
    <t>Step 2.2: Project Design</t>
  </si>
  <si>
    <t>1. Project Proposal</t>
  </si>
  <si>
    <t>Overview of Measures</t>
  </si>
  <si>
    <t>a. Please confirm that for all buildings, no new fossil fuel heating will be installed as part of the programme of works,</t>
  </si>
  <si>
    <t xml:space="preserve">    provide further details below</t>
  </si>
  <si>
    <r>
      <rPr>
        <b/>
        <sz val="11"/>
        <color theme="6"/>
        <rFont val="Verdana"/>
        <family val="2"/>
      </rPr>
      <t>b. Please provide a detailed summary of each element of the project and what will be achieved through each measure.</t>
    </r>
    <r>
      <rPr>
        <sz val="11"/>
        <color theme="6"/>
        <rFont val="Verdana"/>
        <family val="2"/>
      </rPr>
      <t xml:space="preserve">
• List and present all measures proposed within each building, and describe how they were identified. 
• For multiple sites, buildings and measures, please provide a full breakdown by site, building and technology type in a supporting spreadsheet.
</t>
    </r>
  </si>
  <si>
    <t>move to step 1?</t>
  </si>
  <si>
    <t>Project Energy Saving Calculations</t>
  </si>
  <si>
    <r>
      <rPr>
        <b/>
        <sz val="11"/>
        <color theme="6"/>
        <rFont val="Verdana"/>
        <family val="2"/>
      </rPr>
      <t>Describe how the energy savings have been calculated for each proposed technology.</t>
    </r>
    <r>
      <rPr>
        <sz val="11"/>
        <color theme="6"/>
        <rFont val="Verdana"/>
        <family val="2"/>
      </rPr>
      <t xml:space="preserve">
• Please attach savings calculations (in an unlocked Excel sheet), description of methodology, and product specifications alongside your application.
• Please outline how, within the support tool, the low carbon solution fuel displaced kWh and consumption kWh were calculated.
• Indicate any assumptions or estimates that have been made and reference any benchmarks used.
</t>
    </r>
  </si>
  <si>
    <t>added to this tab</t>
  </si>
  <si>
    <t>Good applications will be able to demonstrate that the low carbon heating system has been appropriately identified, sized and designed. The section below contains questions pertinent to the specific low carbon heating system selected. The final section covers questions on electrical infrastructure capacity to support electrification of heating.
If your application is complex, such as multiple different systems, the commentary box and supporting information can also be used to address these questions.
Please see the website for guidance on: wet system heat pumps, heat networks, air to air heat pumps and biomass boilers, using the link below.</t>
  </si>
  <si>
    <t>instructional &amp; stronger wording that this is key for eligibility</t>
  </si>
  <si>
    <t>Technical Resource Link</t>
  </si>
  <si>
    <t>Link to Guidance Tab</t>
  </si>
  <si>
    <t>update link</t>
  </si>
  <si>
    <t>Sections</t>
  </si>
  <si>
    <t>Applicable to</t>
  </si>
  <si>
    <t>Completed by all Applicants</t>
  </si>
  <si>
    <t>2. Whole Building Approach</t>
  </si>
  <si>
    <t>3. Proposed Low Carbon Heating System</t>
  </si>
  <si>
    <t>4. All Wet Heating Systems</t>
  </si>
  <si>
    <t>Please complete the sections relevant to your application</t>
  </si>
  <si>
    <t>5. Heat Pumps - ASHP, GSHP and WSHP</t>
  </si>
  <si>
    <t>6. Heat Pump - air to air</t>
  </si>
  <si>
    <t>7. Electrical Connection</t>
  </si>
  <si>
    <t>8. Heat Networks</t>
  </si>
  <si>
    <t>9. Biomass</t>
  </si>
  <si>
    <t xml:space="preserve"> </t>
  </si>
  <si>
    <t>2. 'Whole Building' Approach</t>
  </si>
  <si>
    <r>
      <t xml:space="preserve">Specify how you have taken a ‘whole building' approach in planning how to decarbonise your buildings/estates, answering both sub questions:
</t>
    </r>
    <r>
      <rPr>
        <sz val="11"/>
        <color theme="6"/>
        <rFont val="Verdana"/>
        <family val="2"/>
      </rPr>
      <t>• Please detail current building fabric for each building including the condition and age of building fabric elements, listing the insulation measures that have been installed for walls, roof(s), doors and windows.
• How has a fabric first approach been taken to facilitate low carbon heating? Please provide details of the works already completed to improve the condition of the building(s), as well as works proposed in this application.</t>
    </r>
  </si>
  <si>
    <t>instructional wording - wording on purpose of whole building approach
guidance needs to be strengthened in response</t>
  </si>
  <si>
    <t>Options Appraisal</t>
  </si>
  <si>
    <r>
      <rPr>
        <b/>
        <sz val="11"/>
        <color theme="6"/>
        <rFont val="Verdana"/>
        <family val="2"/>
      </rPr>
      <t>Specify how you assessed the different low carbon heating options for your project.</t>
    </r>
    <r>
      <rPr>
        <sz val="11"/>
        <color theme="6"/>
        <rFont val="Verdana"/>
        <family val="2"/>
      </rPr>
      <t xml:space="preserve">
• Use the space below to provide detail of your options appraisal to demonstrate how the chosen low carbon heating measure was selected over alternatives.
• Reference operation and maintenance costs.
• Outline risks and benefits of 2-3 different low carbon systems.</t>
    </r>
  </si>
  <si>
    <t>System Feasibility</t>
  </si>
  <si>
    <r>
      <rPr>
        <b/>
        <sz val="11"/>
        <color theme="6"/>
        <rFont val="Verdana"/>
        <family val="2"/>
      </rPr>
      <t>Demonstrate how the chosen low carbon heating measure is suitable for each site and that the end result will meet all heating requirements.</t>
    </r>
    <r>
      <rPr>
        <sz val="11"/>
        <color theme="6"/>
        <rFont val="Verdana"/>
        <family val="2"/>
      </rPr>
      <t xml:space="preserve">
• Have you gone through a heating system sizing process based on site surveys, whole building approach and building peak heat loss calculations?
• Please specify how flow temperatures, heat distribution and heat emitters of proposed system are viable. 
• Salix's building peak heat loss tool can be used for simple building types if heat loss survey not yet completed. (Heat loss survey results requested in Step 3.1 Site Details).
• Has an appropriate space on site been selected for installation of new equipment?
• Describe how the heating solution type (standalone, bivalent, cascading or other) is feasible for the site.</t>
    </r>
  </si>
  <si>
    <t xml:space="preserve">instructional wording - check step reference is correct/ </t>
  </si>
  <si>
    <t xml:space="preserve">Do you have schematics of the proposed system? </t>
  </si>
  <si>
    <t xml:space="preserve">If detailed schematics are unavailable, provide high level flow diagrams to outline intended design. </t>
  </si>
  <si>
    <t>is this a mandatory field??</t>
  </si>
  <si>
    <t>Please work through the sections below where relevant to your proposed low carbon heating measure</t>
  </si>
  <si>
    <t>4. All Wet Heating Systems - Heat Pumps, Heat Networks and Biomass</t>
  </si>
  <si>
    <r>
      <rPr>
        <b/>
        <sz val="11"/>
        <color theme="6"/>
        <rFont val="Verdana"/>
        <family val="2"/>
      </rPr>
      <t>This section will outline how suitable the proposed buildings are for heat pumps using a wet distribution system.</t>
    </r>
    <r>
      <rPr>
        <b/>
        <sz val="9"/>
        <color theme="6"/>
        <rFont val="Verdana"/>
        <family val="2"/>
      </rPr>
      <t xml:space="preserve">
</t>
    </r>
  </si>
  <si>
    <r>
      <rPr>
        <b/>
        <sz val="11"/>
        <color rgb="FF382573"/>
        <rFont val="Verdana"/>
        <family val="2"/>
      </rPr>
      <t>a.</t>
    </r>
    <r>
      <rPr>
        <sz val="11"/>
        <color rgb="FF382573"/>
        <rFont val="Verdana"/>
        <family val="2"/>
      </rPr>
      <t xml:space="preserve"> Is the building fabric suitable for the proposed measure and flow temperatures?</t>
    </r>
  </si>
  <si>
    <r>
      <rPr>
        <b/>
        <sz val="11"/>
        <color rgb="FF382573"/>
        <rFont val="Verdana"/>
        <family val="2"/>
      </rPr>
      <t>b.</t>
    </r>
    <r>
      <rPr>
        <sz val="11"/>
        <color rgb="FF382573"/>
        <rFont val="Verdana"/>
        <family val="2"/>
      </rPr>
      <t xml:space="preserve"> Will the new system be supplying space heating, DHW or both?</t>
    </r>
  </si>
  <si>
    <t>proportion of demand percentage split</t>
  </si>
  <si>
    <r>
      <rPr>
        <b/>
        <sz val="11"/>
        <color rgb="FF382573"/>
        <rFont val="Verdana"/>
        <family val="2"/>
      </rPr>
      <t>c.</t>
    </r>
    <r>
      <rPr>
        <sz val="11"/>
        <color rgb="FF382573"/>
        <rFont val="Verdana"/>
        <family val="2"/>
      </rPr>
      <t xml:space="preserve"> Have heat emitters been sized for the flow temperature(s) set out?</t>
    </r>
  </si>
  <si>
    <r>
      <rPr>
        <b/>
        <sz val="11"/>
        <color rgb="FF382573"/>
        <rFont val="Verdana"/>
        <family val="2"/>
      </rPr>
      <t>d.</t>
    </r>
    <r>
      <rPr>
        <sz val="11"/>
        <color rgb="FF382573"/>
        <rFont val="Verdana"/>
        <family val="2"/>
      </rPr>
      <t xml:space="preserve"> Has the cost of replacing emitters been included within the application?	</t>
    </r>
  </si>
  <si>
    <r>
      <rPr>
        <b/>
        <sz val="11"/>
        <color rgb="FF382573"/>
        <rFont val="Verdana"/>
        <family val="2"/>
      </rPr>
      <t>e.</t>
    </r>
    <r>
      <rPr>
        <sz val="11"/>
        <color rgb="FF382573"/>
        <rFont val="Verdana"/>
        <family val="2"/>
      </rPr>
      <t xml:space="preserve"> Is a thermal store included within this design?</t>
    </r>
  </si>
  <si>
    <t>have you considered thermal stores and would they be applicable for your project.</t>
  </si>
  <si>
    <r>
      <rPr>
        <b/>
        <sz val="11"/>
        <color rgb="FF382573"/>
        <rFont val="Verdana"/>
        <family val="2"/>
      </rPr>
      <t>f.</t>
    </r>
    <r>
      <rPr>
        <sz val="11"/>
        <color rgb="FF382573"/>
        <rFont val="Verdana"/>
        <family val="2"/>
      </rPr>
      <t xml:space="preserve"> Will the proposal be a standalone system, cascading low carbon solution or bivalent?</t>
    </r>
  </si>
  <si>
    <t>Please complete Q7 Electrical Connection</t>
  </si>
  <si>
    <r>
      <rPr>
        <b/>
        <sz val="11"/>
        <color rgb="FF382573"/>
        <rFont val="Verdana"/>
        <family val="2"/>
      </rPr>
      <t>a.</t>
    </r>
    <r>
      <rPr>
        <sz val="11"/>
        <color rgb="FF382573"/>
        <rFont val="Verdana"/>
        <family val="2"/>
      </rPr>
      <t xml:space="preserve"> All systems - 	Have you provided a specification for the chosen heat pump to confirm the Seasonal Coefficient of Performance (sCOP) for the given flow temperatures/operating conditions? </t>
    </r>
  </si>
  <si>
    <r>
      <rPr>
        <b/>
        <sz val="11"/>
        <color rgb="FF382573"/>
        <rFont val="Verdana"/>
        <family val="2"/>
      </rPr>
      <t xml:space="preserve">b. </t>
    </r>
    <r>
      <rPr>
        <sz val="11"/>
        <color rgb="FF382573"/>
        <rFont val="Verdana"/>
        <family val="2"/>
      </rPr>
      <t>GSHP &amp; WSHP only</t>
    </r>
    <r>
      <rPr>
        <b/>
        <sz val="11"/>
        <color rgb="FF382573"/>
        <rFont val="Verdana"/>
        <family val="2"/>
      </rPr>
      <t xml:space="preserve"> - </t>
    </r>
    <r>
      <rPr>
        <sz val="11"/>
        <color rgb="FF382573"/>
        <rFont val="Verdana"/>
        <family val="2"/>
      </rPr>
      <t xml:space="preserve">Have you designed the source system (ground loop, boreholes etc.) and is the design matched to the heat pump's specifications? </t>
    </r>
  </si>
  <si>
    <r>
      <rPr>
        <b/>
        <sz val="11"/>
        <color rgb="FF382573"/>
        <rFont val="Verdana"/>
        <family val="2"/>
      </rPr>
      <t>c.</t>
    </r>
    <r>
      <rPr>
        <sz val="11"/>
        <color rgb="FF382573"/>
        <rFont val="Verdana"/>
        <family val="2"/>
      </rPr>
      <t xml:space="preserve"> GSHP &amp; WSHP only - Have you calculated the maximum heat in kW thermal that can be extracted from the source system?</t>
    </r>
  </si>
  <si>
    <r>
      <rPr>
        <b/>
        <sz val="11"/>
        <color rgb="FF382573"/>
        <rFont val="Verdana"/>
        <family val="2"/>
      </rPr>
      <t>d.</t>
    </r>
    <r>
      <rPr>
        <sz val="11"/>
        <color rgb="FF382573"/>
        <rFont val="Verdana"/>
        <family val="2"/>
      </rPr>
      <t xml:space="preserve"> GSHP only - Have you completed a geological conditions survey and feasibility study for a ground source heat pump? </t>
    </r>
  </si>
  <si>
    <r>
      <rPr>
        <b/>
        <sz val="11"/>
        <color rgb="FF382573"/>
        <rFont val="Verdana"/>
        <family val="2"/>
      </rPr>
      <t>e.</t>
    </r>
    <r>
      <rPr>
        <sz val="11"/>
        <color rgb="FF382573"/>
        <rFont val="Verdana"/>
        <family val="2"/>
      </rPr>
      <t xml:space="preserve"> WSHP only - Have you completed a feasibility study and gained extraction permission for any open loop systems in a water source heat pump design?</t>
    </r>
  </si>
  <si>
    <t>have a think about this sub questions</t>
  </si>
  <si>
    <t>6. Heat Pump - Air to Air</t>
  </si>
  <si>
    <t>a. Air to air systems using refrigerant pipework can only be implemented through Phase 3b PSDS when it has been evidenced that the other eligible low carbon heating solutions are not viable for that site or when replacing both heating and cooling systems. Has this criteria been met?</t>
  </si>
  <si>
    <r>
      <rPr>
        <b/>
        <sz val="11"/>
        <color rgb="FF382573"/>
        <rFont val="Verdana"/>
        <family val="2"/>
      </rPr>
      <t>b.</t>
    </r>
    <r>
      <rPr>
        <sz val="11"/>
        <color rgb="FF382573"/>
        <rFont val="Verdana"/>
        <family val="2"/>
      </rPr>
      <t xml:space="preserve"> Is an existing cooling system being replaced? If yes, then please provide details of the old system in the supporting information.</t>
    </r>
  </si>
  <si>
    <r>
      <rPr>
        <b/>
        <sz val="11"/>
        <color rgb="FF382573"/>
        <rFont val="Verdana"/>
        <family val="2"/>
      </rPr>
      <t>c.</t>
    </r>
    <r>
      <rPr>
        <sz val="11"/>
        <color rgb="FF382573"/>
        <rFont val="Verdana"/>
        <family val="2"/>
      </rPr>
      <t xml:space="preserve"> Have you provided a specification for the chosen system to confirm the Seasonal Coefficient of Performance (sCOP)?</t>
    </r>
  </si>
  <si>
    <r>
      <rPr>
        <b/>
        <sz val="11"/>
        <color rgb="FF382573"/>
        <rFont val="Verdana"/>
        <family val="2"/>
      </rPr>
      <t>d.</t>
    </r>
    <r>
      <rPr>
        <sz val="11"/>
        <color rgb="FF382573"/>
        <rFont val="Verdana"/>
        <family val="2"/>
      </rPr>
      <t xml:space="preserve"> What refrigerant is being used?</t>
    </r>
  </si>
  <si>
    <r>
      <rPr>
        <b/>
        <sz val="11"/>
        <color rgb="FF382573"/>
        <rFont val="Verdana"/>
        <family val="2"/>
      </rPr>
      <t>e.</t>
    </r>
    <r>
      <rPr>
        <sz val="11"/>
        <color rgb="FF382573"/>
        <rFont val="Verdana"/>
        <family val="2"/>
      </rPr>
      <t xml:space="preserve"> Is the refrigerant being phased out in the next 20 years? If yes, specify why you have chosen this refrigerant in the text box below.</t>
    </r>
  </si>
  <si>
    <r>
      <rPr>
        <b/>
        <sz val="11"/>
        <color rgb="FF382573"/>
        <rFont val="Verdana"/>
        <family val="2"/>
      </rPr>
      <t>f.</t>
    </r>
    <r>
      <rPr>
        <sz val="11"/>
        <color rgb="FF382573"/>
        <rFont val="Verdana"/>
        <family val="2"/>
      </rPr>
      <t xml:space="preserve"> Are you installing a refrigerant leak detection system?
 </t>
    </r>
  </si>
  <si>
    <r>
      <rPr>
        <b/>
        <sz val="11"/>
        <color rgb="FF382573"/>
        <rFont val="Verdana"/>
        <family val="2"/>
      </rPr>
      <t>g.</t>
    </r>
    <r>
      <rPr>
        <sz val="11"/>
        <color rgb="FF382573"/>
        <rFont val="Verdana"/>
        <family val="2"/>
      </rPr>
      <t xml:space="preserve"> How do you propose to meet your DHW (direct hot water) demand? </t>
    </r>
  </si>
  <si>
    <r>
      <t xml:space="preserve">This section should be answered by all applicants including electrification of heat within their application.
</t>
    </r>
    <r>
      <rPr>
        <b/>
        <sz val="11"/>
        <color theme="6"/>
        <rFont val="Verdana"/>
        <family val="2"/>
      </rPr>
      <t>Please answer the following to provide evidence to show the local power distribution infrastructure can support the proposed electrified heating system.</t>
    </r>
  </si>
  <si>
    <t>Use the commentary box for multiple sites.</t>
  </si>
  <si>
    <r>
      <rPr>
        <b/>
        <sz val="11"/>
        <color rgb="FF382573"/>
        <rFont val="Verdana"/>
        <family val="2"/>
      </rPr>
      <t>a.</t>
    </r>
    <r>
      <rPr>
        <sz val="11"/>
        <color rgb="FF382573"/>
        <rFont val="Verdana"/>
        <family val="2"/>
      </rPr>
      <t xml:space="preserve"> Please specify the type of electrical supply to your site.</t>
    </r>
  </si>
  <si>
    <t>question on if DNO risks and strengthening have been included in or and project programme.</t>
  </si>
  <si>
    <r>
      <rPr>
        <b/>
        <sz val="11"/>
        <color rgb="FF382573"/>
        <rFont val="Verdana"/>
        <family val="2"/>
      </rPr>
      <t>b.</t>
    </r>
    <r>
      <rPr>
        <sz val="11"/>
        <color rgb="FF382573"/>
        <rFont val="Verdana"/>
        <family val="2"/>
      </rPr>
      <t xml:space="preserve"> Existing supply capacity/maximum capacity of premises (kVA)</t>
    </r>
  </si>
  <si>
    <t>Existing Supply Capacity</t>
  </si>
  <si>
    <r>
      <rPr>
        <b/>
        <sz val="11"/>
        <color rgb="FF382573"/>
        <rFont val="Verdana"/>
        <family val="2"/>
      </rPr>
      <t>c.</t>
    </r>
    <r>
      <rPr>
        <sz val="11"/>
        <color rgb="FF382573"/>
        <rFont val="Verdana"/>
        <family val="2"/>
      </rPr>
      <t xml:space="preserve"> Current typical loading v your maximum capacity (%)</t>
    </r>
  </si>
  <si>
    <t>could this be moved into building details so we get information for each site?</t>
  </si>
  <si>
    <r>
      <rPr>
        <b/>
        <sz val="11"/>
        <color rgb="FF382573"/>
        <rFont val="Verdana"/>
        <family val="2"/>
      </rPr>
      <t>d.</t>
    </r>
    <r>
      <rPr>
        <sz val="11"/>
        <color rgb="FF382573"/>
        <rFont val="Verdana"/>
        <family val="2"/>
      </rPr>
      <t xml:space="preserve"> Maximum current demand the proposed heat pump would draw (kVA)</t>
    </r>
  </si>
  <si>
    <r>
      <rPr>
        <b/>
        <sz val="11"/>
        <color rgb="FF382573"/>
        <rFont val="Verdana"/>
        <family val="2"/>
      </rPr>
      <t>e.</t>
    </r>
    <r>
      <rPr>
        <sz val="11"/>
        <color rgb="FF382573"/>
        <rFont val="Verdana"/>
        <family val="2"/>
      </rPr>
      <t xml:space="preserve"> Have you contacted your Distribution Network Operator (DNO) regarding connection of your proposed installation to the local electricity network? </t>
    </r>
  </si>
  <si>
    <r>
      <rPr>
        <b/>
        <sz val="11"/>
        <color theme="6"/>
        <rFont val="Verdana"/>
        <family val="2"/>
      </rPr>
      <t xml:space="preserve">f. </t>
    </r>
    <r>
      <rPr>
        <sz val="11"/>
        <color theme="6"/>
        <rFont val="Verdana"/>
        <family val="2"/>
      </rPr>
      <t>If No, please confirm when you expect to engage with your DNO. Provisional Date:</t>
    </r>
  </si>
  <si>
    <r>
      <rPr>
        <b/>
        <sz val="11"/>
        <color rgb="FF382573"/>
        <rFont val="Verdana"/>
        <family val="2"/>
      </rPr>
      <t>g.</t>
    </r>
    <r>
      <rPr>
        <sz val="11"/>
        <color rgb="FF382573"/>
        <rFont val="Verdana"/>
        <family val="2"/>
      </rPr>
      <t xml:space="preserve"> In the text box below please describe the electrical infrastructure at the proposed building(s). 
• Are connection works specified within project timetable and project costs?
• If you have not had contact with your DNO, are engagement and response times included in your project plan?
• If the required electrical distribution infrastructure has not been confirmed, how could this affect the project timeline and costs if further works are needed?
• Estimated peak demand of each proposed Low Carbon system.
• How have DNO connection costs been estimated?
</t>
    </r>
  </si>
  <si>
    <t>talk to ben Hebbert for notes</t>
  </si>
  <si>
    <t>Chiara scenario to reduce large costs</t>
  </si>
  <si>
    <t>move DNO up</t>
  </si>
  <si>
    <t>8. Connect to Existing District Heating</t>
  </si>
  <si>
    <r>
      <rPr>
        <b/>
        <sz val="11"/>
        <color rgb="FF382573"/>
        <rFont val="Verdana"/>
        <family val="2"/>
      </rPr>
      <t>a.</t>
    </r>
    <r>
      <rPr>
        <sz val="11"/>
        <color rgb="FF382573"/>
        <rFont val="Verdana"/>
        <family val="2"/>
      </rPr>
      <t xml:space="preserve"> Are new building(s) being connected to a heat network, or is the network itself receiving upgrades to low carbon heating?</t>
    </r>
  </si>
  <si>
    <r>
      <rPr>
        <b/>
        <sz val="11"/>
        <color rgb="FF382573"/>
        <rFont val="Verdana"/>
        <family val="2"/>
      </rPr>
      <t>b.</t>
    </r>
    <r>
      <rPr>
        <sz val="11"/>
        <color rgb="FF382573"/>
        <rFont val="Verdana"/>
        <family val="2"/>
      </rPr>
      <t xml:space="preserve"> What grade of heat is to be supplied by the network? (HTHW, MTHW, LTHW)</t>
    </r>
  </si>
  <si>
    <r>
      <rPr>
        <b/>
        <sz val="11"/>
        <color rgb="FF382573"/>
        <rFont val="Verdana"/>
        <family val="2"/>
      </rPr>
      <t>c.</t>
    </r>
    <r>
      <rPr>
        <sz val="11"/>
        <color rgb="FF382573"/>
        <rFont val="Verdana"/>
        <family val="2"/>
      </rPr>
      <t xml:space="preserve"> Has the heat network bespoke carbon factor been calculated? Use the commentary box below to detail how this has been derived. Please evidence the bespoke carbon factor calculations in supporting information.</t>
    </r>
  </si>
  <si>
    <r>
      <rPr>
        <b/>
        <sz val="11"/>
        <color rgb="FF382573"/>
        <rFont val="Verdana"/>
        <family val="2"/>
      </rPr>
      <t xml:space="preserve">d. </t>
    </r>
    <r>
      <rPr>
        <sz val="11"/>
        <color rgb="FF382573"/>
        <rFont val="Verdana"/>
        <family val="2"/>
      </rPr>
      <t>Please indicate whether the component in this bid is the primary connection, secondary or tertiary network - see guidance tab for definitions.</t>
    </r>
  </si>
  <si>
    <r>
      <rPr>
        <b/>
        <sz val="11"/>
        <color rgb="FF382573"/>
        <rFont val="Verdana"/>
        <family val="2"/>
      </rPr>
      <t xml:space="preserve">e. </t>
    </r>
    <r>
      <rPr>
        <sz val="11"/>
        <color rgb="FF382573"/>
        <rFont val="Verdana"/>
        <family val="2"/>
      </rPr>
      <t>Please confirm that the specific component in this bid is not being funded through other sources.</t>
    </r>
  </si>
  <si>
    <r>
      <rPr>
        <b/>
        <sz val="11"/>
        <color theme="6"/>
        <rFont val="Verdana"/>
        <family val="2"/>
      </rPr>
      <t>f.</t>
    </r>
    <r>
      <rPr>
        <sz val="11"/>
        <color theme="6"/>
        <rFont val="Verdana"/>
        <family val="2"/>
      </rPr>
      <t xml:space="preserve"> Please review the Guidance Notes on connecting to an existing heat network and provide summary of works in the text box below.  </t>
    </r>
  </si>
  <si>
    <t>Please complete all relevant sections above if this application includes any heap pumps within the heat network connection.</t>
  </si>
  <si>
    <r>
      <rPr>
        <b/>
        <sz val="11"/>
        <color theme="6"/>
        <rFont val="Verdana"/>
        <family val="2"/>
      </rPr>
      <t>a.</t>
    </r>
    <r>
      <rPr>
        <sz val="11"/>
        <color theme="6"/>
        <rFont val="Verdana"/>
        <family val="2"/>
      </rPr>
      <t xml:space="preserve"> Demonstrate how you intend to mitigate any potential impacts on air quality, and particularly on other people in the local area. Applications are not expected for biomass boilers in heavily built-up areas. 
</t>
    </r>
  </si>
  <si>
    <r>
      <rPr>
        <b/>
        <sz val="11"/>
        <color theme="6"/>
        <rFont val="Verdana"/>
        <family val="2"/>
      </rPr>
      <t>b.</t>
    </r>
    <r>
      <rPr>
        <sz val="11"/>
        <color theme="6"/>
        <rFont val="Verdana"/>
        <family val="2"/>
      </rPr>
      <t xml:space="preserve"> Applicants who receive funding for biomass boilers are expected to obtain their biomass fuel from sustainable sources. The Biomass Suppliers list linked in the Guidance tab, which lists suppliers who have demonstrated that their wood fuel meets the sustainability criteria of the Renewable Heat Incentive scheme. Please specify which supplier you will be using from this list. 
</t>
    </r>
  </si>
  <si>
    <r>
      <rPr>
        <b/>
        <sz val="11"/>
        <color theme="6"/>
        <rFont val="Verdana"/>
        <family val="2"/>
      </rPr>
      <t>c</t>
    </r>
    <r>
      <rPr>
        <sz val="11"/>
        <color theme="6"/>
        <rFont val="Verdana"/>
        <family val="2"/>
      </rPr>
      <t>. Please demonstrate how the boiler(s) will be maintained to ensure performance over the lifetime of the plant. Note the Microgeneration Certification Scheme has recently published a new Standard for the maintenance of biomass boilers.</t>
    </r>
  </si>
  <si>
    <t>MCS Standard for biomass boiler maintenance</t>
  </si>
  <si>
    <t>Step 3.1: Site Details</t>
  </si>
  <si>
    <t>Please use the table below to provide site and building details for all measures included within this application.</t>
  </si>
  <si>
    <t xml:space="preserve">Information is required for all buildings where measures are to be installed. Please use a new row for each separate building within a site, thus one row is inputted per building.
</t>
  </si>
  <si>
    <t>Site Name</t>
  </si>
  <si>
    <t>Site Type</t>
  </si>
  <si>
    <t>Building Number</t>
  </si>
  <si>
    <t>Building Name</t>
  </si>
  <si>
    <t>Building Type</t>
  </si>
  <si>
    <t>UPRN (Unique Property Reference Number)</t>
  </si>
  <si>
    <t>Display Energy Certificate Rating
(DEC)</t>
  </si>
  <si>
    <t>Building Age
(Years)</t>
  </si>
  <si>
    <t>Postcode</t>
  </si>
  <si>
    <r>
      <t>Gross Internal Area of Heated Areas (m</t>
    </r>
    <r>
      <rPr>
        <b/>
        <vertAlign val="superscript"/>
        <sz val="11"/>
        <color theme="0"/>
        <rFont val="Verdana"/>
        <family val="2"/>
      </rPr>
      <t>2</t>
    </r>
    <r>
      <rPr>
        <b/>
        <sz val="11"/>
        <color theme="0"/>
        <rFont val="Verdana"/>
        <family val="2"/>
      </rPr>
      <t>)</t>
    </r>
  </si>
  <si>
    <t>Existing Annual Fossil Fuel Use 
(kWh/year)</t>
  </si>
  <si>
    <t>Existing Annual Electricity Use (kWh/year)</t>
  </si>
  <si>
    <t xml:space="preserve">MPRN 
(Gas Meter Number) </t>
  </si>
  <si>
    <t>MPAN 
(Electricity Meter Number)</t>
  </si>
  <si>
    <t>DHW Demand
(kW)</t>
  </si>
  <si>
    <t>Peak Heat Loss - Pre Building Fabric Improvements
(kW)</t>
  </si>
  <si>
    <t>Peak Heat Loss - Post Building Fabric Improvements
(kW)</t>
  </si>
  <si>
    <t>Existing Total Cooling Load - if applicable
(kW)</t>
  </si>
  <si>
    <t>Proposed Total Cooling Load 
[existing + new]
(kW)</t>
  </si>
  <si>
    <t>LCSF Submission ID Code for HDPs</t>
  </si>
  <si>
    <t>Site type correct?</t>
  </si>
  <si>
    <t>Building 1</t>
  </si>
  <si>
    <t>Building 2</t>
  </si>
  <si>
    <t>Building 3</t>
  </si>
  <si>
    <t>Building 4</t>
  </si>
  <si>
    <t>Building 5</t>
  </si>
  <si>
    <t>Building 6</t>
  </si>
  <si>
    <t>Building 7</t>
  </si>
  <si>
    <t>Building 8</t>
  </si>
  <si>
    <t>Building 9</t>
  </si>
  <si>
    <t>Building 10</t>
  </si>
  <si>
    <t>Building 11</t>
  </si>
  <si>
    <t>Building 12</t>
  </si>
  <si>
    <t>Building 13</t>
  </si>
  <si>
    <t>Building 14</t>
  </si>
  <si>
    <t>Building 15</t>
  </si>
  <si>
    <t>Building 16</t>
  </si>
  <si>
    <t>Building 17</t>
  </si>
  <si>
    <t>Building 18</t>
  </si>
  <si>
    <t>Building 19</t>
  </si>
  <si>
    <t>Building 20</t>
  </si>
  <si>
    <t>Building 21</t>
  </si>
  <si>
    <t>Building 22</t>
  </si>
  <si>
    <t>Building 23</t>
  </si>
  <si>
    <t>Building 24</t>
  </si>
  <si>
    <t>Building 25</t>
  </si>
  <si>
    <t>Building 26</t>
  </si>
  <si>
    <t>Building 27</t>
  </si>
  <si>
    <t>Building 28</t>
  </si>
  <si>
    <t>Building 29</t>
  </si>
  <si>
    <t>Building 30</t>
  </si>
  <si>
    <t>Building 31</t>
  </si>
  <si>
    <t>Building 32</t>
  </si>
  <si>
    <t>Building 33</t>
  </si>
  <si>
    <t>Building 34</t>
  </si>
  <si>
    <t>Building 35</t>
  </si>
  <si>
    <t>Building 36</t>
  </si>
  <si>
    <t>Building 37</t>
  </si>
  <si>
    <t>Building 38</t>
  </si>
  <si>
    <t>Building 39</t>
  </si>
  <si>
    <t>Building 40</t>
  </si>
  <si>
    <t>Building 41</t>
  </si>
  <si>
    <t>Building 42</t>
  </si>
  <si>
    <t>Building 43</t>
  </si>
  <si>
    <t>Building 44</t>
  </si>
  <si>
    <t>Building 45</t>
  </si>
  <si>
    <t>Building 46</t>
  </si>
  <si>
    <t>Building 47</t>
  </si>
  <si>
    <t>Building 48</t>
  </si>
  <si>
    <t>Building 49</t>
  </si>
  <si>
    <t>Building 50</t>
  </si>
  <si>
    <t>Building 51</t>
  </si>
  <si>
    <t>Building 52</t>
  </si>
  <si>
    <t>Building 53</t>
  </si>
  <si>
    <t>Building 54</t>
  </si>
  <si>
    <t>Building 55</t>
  </si>
  <si>
    <t>Building 56</t>
  </si>
  <si>
    <t>Building 57</t>
  </si>
  <si>
    <t>Building 58</t>
  </si>
  <si>
    <t>Building 59</t>
  </si>
  <si>
    <t>Building 60</t>
  </si>
  <si>
    <t>Building 61</t>
  </si>
  <si>
    <t>Building 62</t>
  </si>
  <si>
    <t>Building 63</t>
  </si>
  <si>
    <t>Building 64</t>
  </si>
  <si>
    <t>Building 65</t>
  </si>
  <si>
    <t>Building 66</t>
  </si>
  <si>
    <t>Building 67</t>
  </si>
  <si>
    <t>Building 68</t>
  </si>
  <si>
    <t>Building 69</t>
  </si>
  <si>
    <t>Building 70</t>
  </si>
  <si>
    <t>Building 71</t>
  </si>
  <si>
    <t>Building 72</t>
  </si>
  <si>
    <t>Building 73</t>
  </si>
  <si>
    <t>Building 74</t>
  </si>
  <si>
    <t>Building 75</t>
  </si>
  <si>
    <t>Building 76</t>
  </si>
  <si>
    <t>Building 77</t>
  </si>
  <si>
    <t>Building 78</t>
  </si>
  <si>
    <t>Building 79</t>
  </si>
  <si>
    <t>Building 80</t>
  </si>
  <si>
    <t>Building 81</t>
  </si>
  <si>
    <t>Building 82</t>
  </si>
  <si>
    <t>Building 83</t>
  </si>
  <si>
    <t>Building 84</t>
  </si>
  <si>
    <t>Building 85</t>
  </si>
  <si>
    <t>Building 86</t>
  </si>
  <si>
    <t>Building 87</t>
  </si>
  <si>
    <t>Building 88</t>
  </si>
  <si>
    <t>Building 89</t>
  </si>
  <si>
    <t>Building 90</t>
  </si>
  <si>
    <t>Building 91</t>
  </si>
  <si>
    <t>Building 92</t>
  </si>
  <si>
    <t>Building 93</t>
  </si>
  <si>
    <t>Building 94</t>
  </si>
  <si>
    <t>Building 95</t>
  </si>
  <si>
    <t>Building 96</t>
  </si>
  <si>
    <t>Building 97</t>
  </si>
  <si>
    <t>Building 98</t>
  </si>
  <si>
    <t>Building 99</t>
  </si>
  <si>
    <t>Building 100</t>
  </si>
  <si>
    <t>Drop Down List used in various sheets</t>
  </si>
  <si>
    <t>Sites</t>
  </si>
  <si>
    <t>Drange</t>
  </si>
  <si>
    <t>Formula used in Named Range</t>
  </si>
  <si>
    <t>Site Number</t>
  </si>
  <si>
    <t>Site Names</t>
  </si>
  <si>
    <t>Unique, Filtered Site Name</t>
  </si>
  <si>
    <t>Support Tool Buildings List</t>
  </si>
  <si>
    <t>Support Tool Buildings</t>
  </si>
  <si>
    <t>Formula if wanting to input multiple sites, removed from 3b form</t>
  </si>
  <si>
    <t>FF System 1</t>
  </si>
  <si>
    <t>S1</t>
  </si>
  <si>
    <t>=IF('Step 3.1 Site Details'!D10&lt;&gt;"",TRIM(C4),IF(D3="","",IF(COUNTIF($D$2:D3,"multiple")&gt;0,"","Multiple")))</t>
  </si>
  <si>
    <t>FF System 2</t>
  </si>
  <si>
    <t>S2</t>
  </si>
  <si>
    <t xml:space="preserve">Formula below line changes </t>
  </si>
  <si>
    <t>FF System 3</t>
  </si>
  <si>
    <t>S3</t>
  </si>
  <si>
    <t>to add multiple to drop list</t>
  </si>
  <si>
    <t>FF System 4</t>
  </si>
  <si>
    <t>S4</t>
  </si>
  <si>
    <t>FF System 5</t>
  </si>
  <si>
    <t>S5</t>
  </si>
  <si>
    <t>FF System 6</t>
  </si>
  <si>
    <t>S6</t>
  </si>
  <si>
    <t>FF System 7</t>
  </si>
  <si>
    <t>S7</t>
  </si>
  <si>
    <t>FF System 8</t>
  </si>
  <si>
    <t>S8</t>
  </si>
  <si>
    <t>FF System 9</t>
  </si>
  <si>
    <t>S9</t>
  </si>
  <si>
    <t>FF System 10</t>
  </si>
  <si>
    <t>S10</t>
  </si>
  <si>
    <t>FF System 11</t>
  </si>
  <si>
    <t>S11</t>
  </si>
  <si>
    <t>FF System 12</t>
  </si>
  <si>
    <t>S12</t>
  </si>
  <si>
    <t>FF System 13</t>
  </si>
  <si>
    <t>S13</t>
  </si>
  <si>
    <t>FF System 14</t>
  </si>
  <si>
    <t>S14</t>
  </si>
  <si>
    <t>FF System 15</t>
  </si>
  <si>
    <t>S15</t>
  </si>
  <si>
    <t>FF System 16</t>
  </si>
  <si>
    <t>S16</t>
  </si>
  <si>
    <t>FF System 17</t>
  </si>
  <si>
    <t>S17</t>
  </si>
  <si>
    <t>FF System 18</t>
  </si>
  <si>
    <t>S18</t>
  </si>
  <si>
    <t>FF System 19</t>
  </si>
  <si>
    <t>S19</t>
  </si>
  <si>
    <t>FF System 20</t>
  </si>
  <si>
    <t>S20</t>
  </si>
  <si>
    <t>FF System 21</t>
  </si>
  <si>
    <t>S21</t>
  </si>
  <si>
    <t>FF System 22</t>
  </si>
  <si>
    <t>S22</t>
  </si>
  <si>
    <t>FF System 23</t>
  </si>
  <si>
    <t>S23</t>
  </si>
  <si>
    <t>FF System 24</t>
  </si>
  <si>
    <t>S24</t>
  </si>
  <si>
    <t>FF System 25</t>
  </si>
  <si>
    <t>S25</t>
  </si>
  <si>
    <t>FF System 26</t>
  </si>
  <si>
    <t>S26</t>
  </si>
  <si>
    <t>FF System 27</t>
  </si>
  <si>
    <t>S27</t>
  </si>
  <si>
    <t>FF System 28</t>
  </si>
  <si>
    <t>S28</t>
  </si>
  <si>
    <t>FF System 29</t>
  </si>
  <si>
    <t>S29</t>
  </si>
  <si>
    <t>FF System 30</t>
  </si>
  <si>
    <t>S30</t>
  </si>
  <si>
    <t>FF System 31</t>
  </si>
  <si>
    <t>S31</t>
  </si>
  <si>
    <t>FF System 32</t>
  </si>
  <si>
    <t>S32</t>
  </si>
  <si>
    <t>FF System 33</t>
  </si>
  <si>
    <t>S33</t>
  </si>
  <si>
    <t>FF System 34</t>
  </si>
  <si>
    <t>S34</t>
  </si>
  <si>
    <t>FF System 35</t>
  </si>
  <si>
    <t>S35</t>
  </si>
  <si>
    <t>FF System 36</t>
  </si>
  <si>
    <t>S36</t>
  </si>
  <si>
    <t>FF System 37</t>
  </si>
  <si>
    <t>S37</t>
  </si>
  <si>
    <t>FF System 38</t>
  </si>
  <si>
    <t>S38</t>
  </si>
  <si>
    <t>FF System 39</t>
  </si>
  <si>
    <t>S39</t>
  </si>
  <si>
    <t>FF System 40</t>
  </si>
  <si>
    <t>S40</t>
  </si>
  <si>
    <t>FF System 41</t>
  </si>
  <si>
    <t>S41</t>
  </si>
  <si>
    <t>FF System 42</t>
  </si>
  <si>
    <t>S42</t>
  </si>
  <si>
    <t>FF System 43</t>
  </si>
  <si>
    <t>S43</t>
  </si>
  <si>
    <t>FF System 44</t>
  </si>
  <si>
    <t>S44</t>
  </si>
  <si>
    <t>FF System 45</t>
  </si>
  <si>
    <t>S45</t>
  </si>
  <si>
    <t>FF System 46</t>
  </si>
  <si>
    <t>S46</t>
  </si>
  <si>
    <t>FF System 47</t>
  </si>
  <si>
    <t>S47</t>
  </si>
  <si>
    <t>FF System 48</t>
  </si>
  <si>
    <t>S48</t>
  </si>
  <si>
    <t>FF System 49</t>
  </si>
  <si>
    <t>S49</t>
  </si>
  <si>
    <t>FF System 50</t>
  </si>
  <si>
    <t>S50</t>
  </si>
  <si>
    <t>FF System 51</t>
  </si>
  <si>
    <t>S51</t>
  </si>
  <si>
    <t>FF System 52</t>
  </si>
  <si>
    <t>S52</t>
  </si>
  <si>
    <t>FF System 53</t>
  </si>
  <si>
    <t>S53</t>
  </si>
  <si>
    <t>FF System 54</t>
  </si>
  <si>
    <t>S54</t>
  </si>
  <si>
    <t>FF System 55</t>
  </si>
  <si>
    <t>S55</t>
  </si>
  <si>
    <t>FF System 56</t>
  </si>
  <si>
    <t>S56</t>
  </si>
  <si>
    <t>FF System 57</t>
  </si>
  <si>
    <t>S57</t>
  </si>
  <si>
    <t>FF System 58</t>
  </si>
  <si>
    <t>S58</t>
  </si>
  <si>
    <t>FF System 59</t>
  </si>
  <si>
    <t>S59</t>
  </si>
  <si>
    <t>FF System 60</t>
  </si>
  <si>
    <t>S60</t>
  </si>
  <si>
    <t>FF System 61</t>
  </si>
  <si>
    <t>S61</t>
  </si>
  <si>
    <t>FF System 62</t>
  </si>
  <si>
    <t>S62</t>
  </si>
  <si>
    <t>FF System 63</t>
  </si>
  <si>
    <t>S63</t>
  </si>
  <si>
    <t>FF System 64</t>
  </si>
  <si>
    <t>S64</t>
  </si>
  <si>
    <t>FF System 65</t>
  </si>
  <si>
    <t>S65</t>
  </si>
  <si>
    <t>FF System 66</t>
  </si>
  <si>
    <t>S66</t>
  </si>
  <si>
    <t>FF System 67</t>
  </si>
  <si>
    <t>S67</t>
  </si>
  <si>
    <t>FF System 68</t>
  </si>
  <si>
    <t>S68</t>
  </si>
  <si>
    <t>FF System 69</t>
  </si>
  <si>
    <t>S69</t>
  </si>
  <si>
    <t>FF System 70</t>
  </si>
  <si>
    <t>S70</t>
  </si>
  <si>
    <t>FF System 71</t>
  </si>
  <si>
    <t>S71</t>
  </si>
  <si>
    <t>FF System 72</t>
  </si>
  <si>
    <t>S72</t>
  </si>
  <si>
    <t>FF System 73</t>
  </si>
  <si>
    <t>S73</t>
  </si>
  <si>
    <t>FF System 74</t>
  </si>
  <si>
    <t>S74</t>
  </si>
  <si>
    <t>FF System 75</t>
  </si>
  <si>
    <t>S75</t>
  </si>
  <si>
    <t>FF System 76</t>
  </si>
  <si>
    <t>S76</t>
  </si>
  <si>
    <t>FF System 77</t>
  </si>
  <si>
    <t>S77</t>
  </si>
  <si>
    <t>FF System 78</t>
  </si>
  <si>
    <t>S78</t>
  </si>
  <si>
    <t>FF System 79</t>
  </si>
  <si>
    <t>S79</t>
  </si>
  <si>
    <t>FF System 80</t>
  </si>
  <si>
    <t>S80</t>
  </si>
  <si>
    <t>FF System 81</t>
  </si>
  <si>
    <t>S81</t>
  </si>
  <si>
    <t>FF System 82</t>
  </si>
  <si>
    <t>S82</t>
  </si>
  <si>
    <t>FF System 83</t>
  </si>
  <si>
    <t>S83</t>
  </si>
  <si>
    <t>FF System 84</t>
  </si>
  <si>
    <t>S84</t>
  </si>
  <si>
    <t>FF System 85</t>
  </si>
  <si>
    <t>S85</t>
  </si>
  <si>
    <t>FF System 86</t>
  </si>
  <si>
    <t>S86</t>
  </si>
  <si>
    <t>FF System 87</t>
  </si>
  <si>
    <t>S87</t>
  </si>
  <si>
    <t>FF System 88</t>
  </si>
  <si>
    <t>S88</t>
  </si>
  <si>
    <t>FF System 89</t>
  </si>
  <si>
    <t>S89</t>
  </si>
  <si>
    <t>FF System 90</t>
  </si>
  <si>
    <t>S90</t>
  </si>
  <si>
    <t>FF System 91</t>
  </si>
  <si>
    <t>S91</t>
  </si>
  <si>
    <t>FF System 92</t>
  </si>
  <si>
    <t>S92</t>
  </si>
  <si>
    <t>FF System 93</t>
  </si>
  <si>
    <t>S93</t>
  </si>
  <si>
    <t>FF System 94</t>
  </si>
  <si>
    <t>S94</t>
  </si>
  <si>
    <t>FF System 95</t>
  </si>
  <si>
    <t>S95</t>
  </si>
  <si>
    <t>FF System 96</t>
  </si>
  <si>
    <t>S96</t>
  </si>
  <si>
    <t>FF System 97</t>
  </si>
  <si>
    <t>S97</t>
  </si>
  <si>
    <t>FF System 98</t>
  </si>
  <si>
    <t>S98</t>
  </si>
  <si>
    <t>FF System 99</t>
  </si>
  <si>
    <t>S99</t>
  </si>
  <si>
    <t>FF System 100</t>
  </si>
  <si>
    <t>S100</t>
  </si>
  <si>
    <t>Step 3.2: Heating System</t>
  </si>
  <si>
    <t xml:space="preserve">Please complete the two tables below on your existing and proposed heating systems.
</t>
  </si>
  <si>
    <t>1. Existing System</t>
  </si>
  <si>
    <t xml:space="preserve">• Please use one line per different heating system, please combine into one line if multiple boilers of the same model and age are to be removed. 
• If systems contain different models or ages, please separate. Please input fossil fuel systems that are to be retained, setting the like-for-like costs as zero. 
• If one fossil fuel system supplies heating to multiple buildings, split out the system into separate rows for each building that it supplies, splitting the load output and like-for-like costs accordingly. Select yes for 'Does Fossil Fuel Heating System form part of a Multi-Building System?'.
• The default assumption is that each fossil fuel system is a boiler, if the existing system is any other system please specify (e.g. CHP) in commentary.
</t>
  </si>
  <si>
    <t>Existing Heating System</t>
  </si>
  <si>
    <t>Like-for-like Costs (Mandatory Contribution)</t>
  </si>
  <si>
    <t>Total</t>
  </si>
  <si>
    <t>Fossil Fuel System</t>
  </si>
  <si>
    <t xml:space="preserve">Building Name </t>
  </si>
  <si>
    <t>Make</t>
  </si>
  <si>
    <t>Model</t>
  </si>
  <si>
    <t>Age of System
(years)</t>
  </si>
  <si>
    <t>Is Unit to be Removed or Retained?</t>
  </si>
  <si>
    <t>Output Load Per Unit
(kW)</t>
  </si>
  <si>
    <t>Number of Duty Units</t>
  </si>
  <si>
    <t>Total Output Load
(kW)</t>
  </si>
  <si>
    <t>Current Seasonal  Efficiency
(%)</t>
  </si>
  <si>
    <t>Gross Internal Area of Heated Area (m2)</t>
  </si>
  <si>
    <t>System to Supply Space Heating, DHW or Both</t>
  </si>
  <si>
    <t>Existing Flow Temperature for Space Heating
(ºC)</t>
  </si>
  <si>
    <t>Hot Water Temperature DHW
(ºC)</t>
  </si>
  <si>
    <t>Does Fossil Fuel Heating System form part of a Multi-Building System?</t>
  </si>
  <si>
    <t>Removal of Existing Equipment
£</t>
  </si>
  <si>
    <t>Main Equipment Including Controls
£</t>
  </si>
  <si>
    <t>Plinth, Pipework Connections Insulation
£</t>
  </si>
  <si>
    <t>Installation
£</t>
  </si>
  <si>
    <t>Commission
£</t>
  </si>
  <si>
    <t>Cost of Fossil Fuel Replacement System 
[like-for-like]</t>
  </si>
  <si>
    <r>
      <t xml:space="preserve">Commentary
</t>
    </r>
    <r>
      <rPr>
        <sz val="11"/>
        <color theme="0"/>
        <rFont val="Verdana"/>
        <family val="2"/>
      </rPr>
      <t>Detail system type e.g. Boiler, CHP.
Add comment if the existing heating system fed multiple buildings
Detail proportion of building heating demand met by system %</t>
    </r>
  </si>
  <si>
    <t>% of building site FF System</t>
  </si>
  <si>
    <t>2. Proposed System</t>
  </si>
  <si>
    <t>• We ask here for details of your proposed system. Please note that fabric efficiency improvements should be considered first before sizing your new low carbon heating system.
• If a low carbon solution is to provide heating to multiple buildings, the data should be split into separate rows with the sizing and costs split appropriately.</t>
  </si>
  <si>
    <t>New Low Carbon Heating System</t>
  </si>
  <si>
    <t>Space Heating</t>
  </si>
  <si>
    <t>DHW</t>
  </si>
  <si>
    <t>Low Carbon Heating Costs</t>
  </si>
  <si>
    <t>Low Carbon System</t>
  </si>
  <si>
    <t>Technology - Work Type</t>
  </si>
  <si>
    <t>Existing System to be Replaced</t>
  </si>
  <si>
    <t xml:space="preserve">sCOP / Efficiency </t>
  </si>
  <si>
    <t>Output Load Per Unit
(kW thermal)</t>
  </si>
  <si>
    <t>No. Units</t>
  </si>
  <si>
    <t>Total Output Load
(kW thermal)</t>
  </si>
  <si>
    <t>Proposed vs Existing System Load</t>
  </si>
  <si>
    <t>Flow Temperature 
(°C)</t>
  </si>
  <si>
    <t>Return Temperature (°C)</t>
  </si>
  <si>
    <t>Temperature
(if applicable)
 °C</t>
  </si>
  <si>
    <t>Does Low Carbon Heating System form part of a Multi-Building System?</t>
  </si>
  <si>
    <t>Heating Solution Configuration</t>
  </si>
  <si>
    <t>Heating Emitter Type</t>
  </si>
  <si>
    <r>
      <t xml:space="preserve">Heating Equipment, Installation, and </t>
    </r>
    <r>
      <rPr>
        <b/>
        <sz val="10"/>
        <color rgb="FFF4FFF5"/>
        <rFont val="Verdana"/>
        <family val="2"/>
      </rPr>
      <t>Commissioning</t>
    </r>
    <r>
      <rPr>
        <b/>
        <sz val="11"/>
        <color rgb="FFF4FFF5"/>
        <rFont val="Verdana"/>
        <family val="2"/>
      </rPr>
      <t xml:space="preserve"> £</t>
    </r>
  </si>
  <si>
    <t>Additional Measures £
 e.g. Emitters, Distribution</t>
  </si>
  <si>
    <t>Electrical Infrastructure £</t>
  </si>
  <si>
    <t>Total Cost of Low Carbon Heating Measure</t>
  </si>
  <si>
    <r>
      <t xml:space="preserve">Commentary
</t>
    </r>
    <r>
      <rPr>
        <sz val="11"/>
        <color rgb="FFF4FFF5"/>
        <rFont val="Verdana"/>
        <family val="2"/>
      </rPr>
      <t xml:space="preserve">Add further detail on system type hybrid/bivalent cascade or standalone.
If DHW is not supplied by low carbon system how will this be provided. 
</t>
    </r>
  </si>
  <si>
    <t>£/kW</t>
  </si>
  <si>
    <t>Proposed vs Total Existing Building Load - inc Retained</t>
  </si>
  <si>
    <t>Systems Proposed vs Existing System Load - Excluding Retained</t>
  </si>
  <si>
    <t>LC System 1</t>
  </si>
  <si>
    <t>LC System 2</t>
  </si>
  <si>
    <t>LC System 3</t>
  </si>
  <si>
    <t>LC System 4</t>
  </si>
  <si>
    <t>LC System 5</t>
  </si>
  <si>
    <t>LC System 6</t>
  </si>
  <si>
    <t>LC System 7</t>
  </si>
  <si>
    <t>LC System 8</t>
  </si>
  <si>
    <t>LC System 9</t>
  </si>
  <si>
    <t>LC System 10</t>
  </si>
  <si>
    <t>LC System 11</t>
  </si>
  <si>
    <t>LC System 12</t>
  </si>
  <si>
    <t>LC System 13</t>
  </si>
  <si>
    <t>LC System 14</t>
  </si>
  <si>
    <t>LC System 15</t>
  </si>
  <si>
    <t>LC System 16</t>
  </si>
  <si>
    <t>LC System 17</t>
  </si>
  <si>
    <t>LC System 18</t>
  </si>
  <si>
    <t>LC System 19</t>
  </si>
  <si>
    <t>LC System 20</t>
  </si>
  <si>
    <t>LC System 21</t>
  </si>
  <si>
    <t>LC System 22</t>
  </si>
  <si>
    <t>LC System 23</t>
  </si>
  <si>
    <t>LC System 24</t>
  </si>
  <si>
    <t>LC System 25</t>
  </si>
  <si>
    <t>LC System 26</t>
  </si>
  <si>
    <t>LC System 27</t>
  </si>
  <si>
    <t>LC System 28</t>
  </si>
  <si>
    <t>LC System 29</t>
  </si>
  <si>
    <t>LC System 30</t>
  </si>
  <si>
    <t>LC System 31</t>
  </si>
  <si>
    <t>LC System 32</t>
  </si>
  <si>
    <t>LC System 33</t>
  </si>
  <si>
    <t>LC System 34</t>
  </si>
  <si>
    <t>LC System 35</t>
  </si>
  <si>
    <t>LC System 36</t>
  </si>
  <si>
    <t>LC System 37</t>
  </si>
  <si>
    <t>LC System 38</t>
  </si>
  <si>
    <t>LC System 39</t>
  </si>
  <si>
    <t>LC System 40</t>
  </si>
  <si>
    <t>LC System 41</t>
  </si>
  <si>
    <t>LC System 42</t>
  </si>
  <si>
    <t>LC System 43</t>
  </si>
  <si>
    <t>LC System 44</t>
  </si>
  <si>
    <t>LC System 45</t>
  </si>
  <si>
    <t>LC System 46</t>
  </si>
  <si>
    <t>LC System 47</t>
  </si>
  <si>
    <t>LC System 48</t>
  </si>
  <si>
    <t>LC System 49</t>
  </si>
  <si>
    <t>LC System 50</t>
  </si>
  <si>
    <t>LC System 51</t>
  </si>
  <si>
    <t>LC System 52</t>
  </si>
  <si>
    <t>LC System 53</t>
  </si>
  <si>
    <t>LC System 54</t>
  </si>
  <si>
    <t>LC System 55</t>
  </si>
  <si>
    <t>LC System 56</t>
  </si>
  <si>
    <t>LC System 57</t>
  </si>
  <si>
    <t>LC System 58</t>
  </si>
  <si>
    <t>LC System 59</t>
  </si>
  <si>
    <t>LC System 60</t>
  </si>
  <si>
    <t>LC System 61</t>
  </si>
  <si>
    <t>LC System 62</t>
  </si>
  <si>
    <t>LC System 63</t>
  </si>
  <si>
    <t>LC System 64</t>
  </si>
  <si>
    <t>LC System 65</t>
  </si>
  <si>
    <t>LC System 66</t>
  </si>
  <si>
    <t>LC System 67</t>
  </si>
  <si>
    <t>LC System 68</t>
  </si>
  <si>
    <t>LC System 69</t>
  </si>
  <si>
    <t>LC System 70</t>
  </si>
  <si>
    <t>LC System 71</t>
  </si>
  <si>
    <t>LC System 72</t>
  </si>
  <si>
    <t>LC System 73</t>
  </si>
  <si>
    <t>LC System 74</t>
  </si>
  <si>
    <t>LC System 75</t>
  </si>
  <si>
    <t>LC System 76</t>
  </si>
  <si>
    <t>LC System 77</t>
  </si>
  <si>
    <t>LC System 78</t>
  </si>
  <si>
    <t>LC System 79</t>
  </si>
  <si>
    <t>LC System 80</t>
  </si>
  <si>
    <t>LC System 81</t>
  </si>
  <si>
    <t>LC System 82</t>
  </si>
  <si>
    <t>LC System 83</t>
  </si>
  <si>
    <t>LC System 84</t>
  </si>
  <si>
    <t>LC System 85</t>
  </si>
  <si>
    <t>LC System 86</t>
  </si>
  <si>
    <t>LC System 87</t>
  </si>
  <si>
    <t>LC System 88</t>
  </si>
  <si>
    <t>LC System 89</t>
  </si>
  <si>
    <t>LC System 90</t>
  </si>
  <si>
    <t>LC System 91</t>
  </si>
  <si>
    <t>LC System 92</t>
  </si>
  <si>
    <t>LC System 93</t>
  </si>
  <si>
    <t>LC System 94</t>
  </si>
  <si>
    <t>LC System 95</t>
  </si>
  <si>
    <t>LC System 96</t>
  </si>
  <si>
    <t>LC System 97</t>
  </si>
  <si>
    <t>LC System 98</t>
  </si>
  <si>
    <t>LC System 99</t>
  </si>
  <si>
    <t>LC System 100</t>
  </si>
  <si>
    <t>****Hidden Column</t>
  </si>
  <si>
    <t>Step 4: Support Tool</t>
  </si>
  <si>
    <t>District Heating Projects Only: 
Bespoke Carbon Factor
kg/kWh</t>
  </si>
  <si>
    <t>Remaining Site Life (yr.)</t>
  </si>
  <si>
    <t>Single or Multi-Year?</t>
  </si>
  <si>
    <t>Procurement Status</t>
  </si>
  <si>
    <r>
      <t>Carbon Cost Threshold 
£/tn CO</t>
    </r>
    <r>
      <rPr>
        <b/>
        <vertAlign val="subscript"/>
        <sz val="11"/>
        <color theme="0"/>
        <rFont val="Verdana"/>
        <family val="2"/>
      </rPr>
      <t>2</t>
    </r>
    <r>
      <rPr>
        <b/>
        <sz val="11"/>
        <color theme="0"/>
        <rFont val="Verdana"/>
        <family val="2"/>
      </rPr>
      <t>e LT</t>
    </r>
  </si>
  <si>
    <t>Minimum Client Contribution as a Proportion of Total Project Costs</t>
  </si>
  <si>
    <t>Maximum Eligible Proportion of Grant Value for Energy Efficiency Measures</t>
  </si>
  <si>
    <t>Total Grant Requested</t>
  </si>
  <si>
    <t>Eligible Grant Value</t>
  </si>
  <si>
    <t>Carbon Cost Threshold Compliant Grant Value</t>
  </si>
  <si>
    <t>Total Net Financial Impact</t>
  </si>
  <si>
    <t>Total Project Cost</t>
  </si>
  <si>
    <t>Payback in Years</t>
  </si>
  <si>
    <t>Maximum Possible CCT Value</t>
  </si>
  <si>
    <t>Total Annual Direct Carbon Savings</t>
  </si>
  <si>
    <t>Total Lifetime Direct Carbon Savings</t>
  </si>
  <si>
    <t>Carbon Cost Threshold</t>
  </si>
  <si>
    <t>Compliance</t>
  </si>
  <si>
    <r>
      <t>Total Indirect
tCO</t>
    </r>
    <r>
      <rPr>
        <b/>
        <vertAlign val="subscript"/>
        <sz val="11"/>
        <color theme="0"/>
        <rFont val="Verdana"/>
        <family val="2"/>
      </rPr>
      <t>2</t>
    </r>
    <r>
      <rPr>
        <b/>
        <sz val="11"/>
        <color theme="0"/>
        <rFont val="Verdana"/>
        <family val="2"/>
      </rPr>
      <t>e pa</t>
    </r>
  </si>
  <si>
    <r>
      <t>Total Indirect
tCO</t>
    </r>
    <r>
      <rPr>
        <b/>
        <vertAlign val="subscript"/>
        <sz val="11"/>
        <color theme="0"/>
        <rFont val="Verdana"/>
        <family val="2"/>
      </rPr>
      <t>2</t>
    </r>
    <r>
      <rPr>
        <b/>
        <sz val="11"/>
        <color theme="0"/>
        <rFont val="Verdana"/>
        <family val="2"/>
      </rPr>
      <t>e LT</t>
    </r>
  </si>
  <si>
    <t>Start Date</t>
  </si>
  <si>
    <t>Completion Date</t>
  </si>
  <si>
    <t>Energy Efficiency</t>
  </si>
  <si>
    <t>Hide  &lt;&lt;&lt;&lt;</t>
  </si>
  <si>
    <t>Low Carbon Heating</t>
  </si>
  <si>
    <t>Technology Type</t>
  </si>
  <si>
    <t>Project Value</t>
  </si>
  <si>
    <t>Like-for-like Replacement Costs</t>
  </si>
  <si>
    <t>Marginal Project Value</t>
  </si>
  <si>
    <t xml:space="preserve"> Marginal Project Value</t>
  </si>
  <si>
    <t>Like for Like Replacement Costs as a Proportion 
of Total Project Cost</t>
  </si>
  <si>
    <t>12 % Compliant Marginal Project Value</t>
  </si>
  <si>
    <t>Current Grant Value Split</t>
  </si>
  <si>
    <t>Grant Value Split %</t>
  </si>
  <si>
    <t>Adjusted Grant Value Split if Energy Efficiency &gt; 58%</t>
  </si>
  <si>
    <t>Final Grant Split %</t>
  </si>
  <si>
    <t>Minimum Client Contribution</t>
  </si>
  <si>
    <t>Total Client Contribution</t>
  </si>
  <si>
    <t>Client Contribution %</t>
  </si>
  <si>
    <r>
      <t xml:space="preserve">Energy Efficiency &amp; Enabling Measures
</t>
    </r>
    <r>
      <rPr>
        <b/>
        <sz val="10"/>
        <color rgb="FFF4FFF5"/>
        <rFont val="Verdana"/>
        <family val="2"/>
      </rPr>
      <t>Please place all building fabric improvements, energy efficiency and enabling measures on separate rows</t>
    </r>
    <r>
      <rPr>
        <b/>
        <sz val="14"/>
        <color rgb="FFF4FFF5"/>
        <rFont val="Verdana"/>
        <family val="2"/>
      </rPr>
      <t>.</t>
    </r>
  </si>
  <si>
    <t>Description of Work</t>
  </si>
  <si>
    <t>Building</t>
  </si>
  <si>
    <t>Project Type</t>
  </si>
  <si>
    <t>Energy Type</t>
  </si>
  <si>
    <t>Fuel Cost p/kWh</t>
  </si>
  <si>
    <t>Annual kWh Pre-Project</t>
  </si>
  <si>
    <t>Annual kWh Post-Project</t>
  </si>
  <si>
    <t>Annual kWh Savings</t>
  </si>
  <si>
    <t>% kWh Savings</t>
  </si>
  <si>
    <t xml:space="preserve">Project Cost </t>
  </si>
  <si>
    <t>Annual Financial Impact</t>
  </si>
  <si>
    <t>Carbon Factor kg/kWh</t>
  </si>
  <si>
    <t>Annual Direct Carbon Savings</t>
  </si>
  <si>
    <r>
      <t>tCO</t>
    </r>
    <r>
      <rPr>
        <b/>
        <vertAlign val="subscript"/>
        <sz val="11"/>
        <color rgb="FFF4FFF5"/>
        <rFont val="Verdana"/>
        <family val="2"/>
      </rPr>
      <t>2</t>
    </r>
    <r>
      <rPr>
        <b/>
        <sz val="11"/>
        <color rgb="FFF4FFF5"/>
        <rFont val="Verdana"/>
        <family val="2"/>
      </rPr>
      <t>e LT (Direct)</t>
    </r>
  </si>
  <si>
    <t>Annual Indirect Carbon Savings</t>
  </si>
  <si>
    <t>Data Entry Check</t>
  </si>
  <si>
    <t>PF or Site Life</t>
  </si>
  <si>
    <t>Electricity Carbon Factor</t>
  </si>
  <si>
    <t>Lifetime kWh Savings</t>
  </si>
  <si>
    <t>EE 1</t>
  </si>
  <si>
    <t>EE 2</t>
  </si>
  <si>
    <t>EE 3</t>
  </si>
  <si>
    <t>EE 4</t>
  </si>
  <si>
    <t>EE 5</t>
  </si>
  <si>
    <t>EE 6</t>
  </si>
  <si>
    <t>EE 7</t>
  </si>
  <si>
    <t>EE 8</t>
  </si>
  <si>
    <t>EE 9</t>
  </si>
  <si>
    <t>EE 10</t>
  </si>
  <si>
    <t>EE 11</t>
  </si>
  <si>
    <t>EE 12</t>
  </si>
  <si>
    <t>EE 13</t>
  </si>
  <si>
    <t>EE 14</t>
  </si>
  <si>
    <t>EE 15</t>
  </si>
  <si>
    <t>EE 16</t>
  </si>
  <si>
    <t>EE 17</t>
  </si>
  <si>
    <t>EE 18</t>
  </si>
  <si>
    <t>EE 19</t>
  </si>
  <si>
    <t>EE 20</t>
  </si>
  <si>
    <t>EE 21</t>
  </si>
  <si>
    <t>EE 22</t>
  </si>
  <si>
    <t>EE 23</t>
  </si>
  <si>
    <t>EE 24</t>
  </si>
  <si>
    <t>EE 25</t>
  </si>
  <si>
    <t>EE 26</t>
  </si>
  <si>
    <t>EE 27</t>
  </si>
  <si>
    <t>EE 28</t>
  </si>
  <si>
    <t>EE 29</t>
  </si>
  <si>
    <t>EE 30</t>
  </si>
  <si>
    <t>EE 31</t>
  </si>
  <si>
    <t>EE 32</t>
  </si>
  <si>
    <t>EE 33</t>
  </si>
  <si>
    <t>EE 34</t>
  </si>
  <si>
    <t>EE 35</t>
  </si>
  <si>
    <t>EE 36</t>
  </si>
  <si>
    <t>EE 37</t>
  </si>
  <si>
    <t>EE 38</t>
  </si>
  <si>
    <t>EE 39</t>
  </si>
  <si>
    <t>EE 40</t>
  </si>
  <si>
    <t>EE 41</t>
  </si>
  <si>
    <t>EE 42</t>
  </si>
  <si>
    <t>EE 43</t>
  </si>
  <si>
    <t>EE 44</t>
  </si>
  <si>
    <t>EE 45</t>
  </si>
  <si>
    <t>EE 46</t>
  </si>
  <si>
    <t>EE 47</t>
  </si>
  <si>
    <t>EE 48</t>
  </si>
  <si>
    <t>EE 49</t>
  </si>
  <si>
    <t>EE 50</t>
  </si>
  <si>
    <t>EE 51</t>
  </si>
  <si>
    <t>EE 52</t>
  </si>
  <si>
    <t>EE 53</t>
  </si>
  <si>
    <t>EE 54</t>
  </si>
  <si>
    <t>EE 55</t>
  </si>
  <si>
    <t>EE 56</t>
  </si>
  <si>
    <t>EE 57</t>
  </si>
  <si>
    <t>EE 58</t>
  </si>
  <si>
    <t>EE 59</t>
  </si>
  <si>
    <t>EE 60</t>
  </si>
  <si>
    <t>EE 61</t>
  </si>
  <si>
    <t>EE 62</t>
  </si>
  <si>
    <t>EE 63</t>
  </si>
  <si>
    <t>EE 64</t>
  </si>
  <si>
    <t>EE 65</t>
  </si>
  <si>
    <t>EE 66</t>
  </si>
  <si>
    <t>EE 67</t>
  </si>
  <si>
    <t>EE 68</t>
  </si>
  <si>
    <t>EE 69</t>
  </si>
  <si>
    <t>EE 70</t>
  </si>
  <si>
    <t>EE 71</t>
  </si>
  <si>
    <t>EE 72</t>
  </si>
  <si>
    <t>EE 73</t>
  </si>
  <si>
    <t>EE 74</t>
  </si>
  <si>
    <t>EE 75</t>
  </si>
  <si>
    <r>
      <t xml:space="preserve">Low Carbon Heating
</t>
    </r>
    <r>
      <rPr>
        <b/>
        <sz val="10"/>
        <color theme="0"/>
        <rFont val="Verdana"/>
        <family val="2"/>
      </rPr>
      <t>Current fuel displaced should not exceed the final fuel consumption after the above energy efficiency measures have been considered</t>
    </r>
    <r>
      <rPr>
        <b/>
        <sz val="14"/>
        <color theme="0"/>
        <rFont val="Verdana"/>
        <family val="2"/>
      </rPr>
      <t>.</t>
    </r>
  </si>
  <si>
    <t>Direct</t>
  </si>
  <si>
    <t>Indirect</t>
  </si>
  <si>
    <t>Current Energy Type</t>
  </si>
  <si>
    <t>Current Fuel Cost p/kWh</t>
  </si>
  <si>
    <t>Proposed Fuel</t>
  </si>
  <si>
    <t>Proposed Fuel Cost p/kWh</t>
  </si>
  <si>
    <t>Current Fuel Displaced (kWh)</t>
  </si>
  <si>
    <t>Proposed Fuel Consumption (kWh)</t>
  </si>
  <si>
    <t>Project Cost</t>
  </si>
  <si>
    <t>Current Fuel Carbon Factor kg/kWh</t>
  </si>
  <si>
    <t>tCO2e LT (Direct)</t>
  </si>
  <si>
    <t>% kWh savings</t>
  </si>
  <si>
    <t>sCOP</t>
  </si>
  <si>
    <t>% FF Efficiency Existing</t>
  </si>
  <si>
    <t>Sequencing Check</t>
  </si>
  <si>
    <t>Total Existing Annual Fossil Fuel Use kWh</t>
  </si>
  <si>
    <t>Total Efficiency Savings kWh</t>
  </si>
  <si>
    <t>Total Current Fuel Displaced kWh</t>
  </si>
  <si>
    <t>Data Source:</t>
  </si>
  <si>
    <t>Step 3.1 - Site Details</t>
  </si>
  <si>
    <t>Step 4 - Energy Efficiency Measures</t>
  </si>
  <si>
    <t>Step 4 - Low Carbon Heating</t>
  </si>
  <si>
    <r>
      <t>Average grid factors (HM Treasury Greenbook)</t>
    </r>
    <r>
      <rPr>
        <vertAlign val="subscript"/>
        <sz val="14"/>
        <color theme="1"/>
        <rFont val="Calibri"/>
        <family val="2"/>
        <scheme val="minor"/>
      </rPr>
      <t>2</t>
    </r>
  </si>
  <si>
    <t>CO2e methodology</t>
  </si>
  <si>
    <t>Electricity</t>
  </si>
  <si>
    <t>Gas</t>
  </si>
  <si>
    <t>Gas Oil</t>
  </si>
  <si>
    <t>Fuel Oil</t>
  </si>
  <si>
    <t>Burning Oil</t>
  </si>
  <si>
    <t>Coal</t>
  </si>
  <si>
    <t>LPG</t>
  </si>
  <si>
    <t>Bespoke</t>
  </si>
  <si>
    <t>Wood pellets</t>
  </si>
  <si>
    <t>Wood chips</t>
  </si>
  <si>
    <t>&lt;&lt;&lt;</t>
  </si>
  <si>
    <t>&gt;&gt;&gt;</t>
  </si>
  <si>
    <t>Step 5: Project Governance</t>
  </si>
  <si>
    <t>format to be the same as other sheets</t>
  </si>
  <si>
    <t>Please respond to the following to support your business case application. Where evidence is available, this should be attached alongside this Application Form on the Application Portal.</t>
  </si>
  <si>
    <t>1. Project Cost Breakdown</t>
  </si>
  <si>
    <t xml:space="preserve">If pre-tender please provide cost estimates, and final costs to be provided when available. Please specify the total VAT if non-reclaimable in appropriate box.
Cost breakdown should include all costs (including like-for-like costs).
</t>
  </si>
  <si>
    <t>Design and engineering costs (£)</t>
  </si>
  <si>
    <t>Main equipment capital costs (£)</t>
  </si>
  <si>
    <t>Installation and commissioning costs (£)</t>
  </si>
  <si>
    <r>
      <t xml:space="preserve">Project delivery costs (£) </t>
    </r>
    <r>
      <rPr>
        <i/>
        <sz val="11"/>
        <color theme="6"/>
        <rFont val="Verdana"/>
        <family val="2"/>
      </rPr>
      <t>incl. external management costs</t>
    </r>
  </si>
  <si>
    <t>Contingency costs (£)</t>
  </si>
  <si>
    <r>
      <t xml:space="preserve">Other project costs (£) </t>
    </r>
    <r>
      <rPr>
        <i/>
        <sz val="11"/>
        <color theme="6"/>
        <rFont val="Verdana"/>
        <family val="2"/>
      </rPr>
      <t>incl. enabling/ancillary works</t>
    </r>
  </si>
  <si>
    <t>Can the organisation reclaim VAT?</t>
  </si>
  <si>
    <r>
      <t xml:space="preserve">VAT (£)
</t>
    </r>
    <r>
      <rPr>
        <i/>
        <sz val="11"/>
        <color theme="6"/>
        <rFont val="Verdana"/>
        <family val="2"/>
      </rPr>
      <t>Only if non-reclaimable</t>
    </r>
  </si>
  <si>
    <t xml:space="preserve">drop down boxes </t>
  </si>
  <si>
    <t>Total projects costs (Step 4)</t>
  </si>
  <si>
    <t>2. Grant Value Yearly Split</t>
  </si>
  <si>
    <t xml:space="preserve">Please provide total annual grant payment requested for each financial year (Year 1 for single year, plus Year 2 for multi-year programme). </t>
  </si>
  <si>
    <t>Moved to the top and made it clearer what is being requested</t>
  </si>
  <si>
    <t>The funding route chosen is set by the responses in Step 1.</t>
  </si>
  <si>
    <t xml:space="preserve">Single-year or Multi-year </t>
  </si>
  <si>
    <t>Year 1</t>
  </si>
  <si>
    <t>Year 2</t>
  </si>
  <si>
    <t>Total Grant Requested (Step 4)</t>
  </si>
  <si>
    <t>3. Commentary on Project Costs</t>
  </si>
  <si>
    <t>Can client cover any funding shortfalls? [tick box]</t>
  </si>
  <si>
    <t>How have you estimated the costs for the proposed low carbon heating system?</t>
  </si>
  <si>
    <t>How have you estimated the costs for the proposed energy efficiency measures?</t>
  </si>
  <si>
    <r>
      <rPr>
        <b/>
        <sz val="11"/>
        <color theme="6"/>
        <rFont val="Verdana"/>
        <family val="2"/>
      </rPr>
      <t>Please describe how the project costs for the project were deduced, including:</t>
    </r>
    <r>
      <rPr>
        <sz val="11"/>
        <color rgb="FF382573"/>
        <rFont val="Verdana"/>
        <family val="2"/>
      </rPr>
      <t xml:space="preserve">
• Cost breakdown per measure, Salix appreciates that costs may not be finalised at this stage.
• How the cost breakdown split has been estimated.
• How the approach taken is cost effective.
• Do costs reflect recent changes in demand and price inflations for similar works? Has contingency been built in to account for this? 
• Are there reserve financial resources if the Carbon Cost Threshold (CCT) increases due to project changes post-tender?
• Evidence of costs to be included alongside application.</t>
    </r>
  </si>
  <si>
    <r>
      <rPr>
        <b/>
        <sz val="11"/>
        <color theme="6"/>
        <rFont val="Verdana"/>
        <family val="2"/>
      </rPr>
      <t xml:space="preserve">Post completion do you have plans in place for monitoring your project(s)?
</t>
    </r>
    <r>
      <rPr>
        <sz val="11"/>
        <color theme="6"/>
        <rFont val="Verdana"/>
        <family val="2"/>
      </rPr>
      <t xml:space="preserve">• How will each technology be monitored, at what time frequency and what measurements will be taken?
• Who is responsible for monitoring?
• Do you agree that you will participate and cooperate with those people who are assessing this project from BEIS?
• If successful, you will be required to provide three years of monthly meter data.
</t>
    </r>
  </si>
  <si>
    <r>
      <rPr>
        <b/>
        <sz val="11"/>
        <color theme="6"/>
        <rFont val="Verdana"/>
        <family val="2"/>
      </rPr>
      <t>Please define the project team and their roles in the delivery of the project, including:</t>
    </r>
    <r>
      <rPr>
        <sz val="11"/>
        <color theme="6"/>
        <rFont val="Verdana"/>
        <family val="2"/>
      </rPr>
      <t xml:space="preserve">
• Name of project sponsor, project manager(s), consultant(s), contractor(s) and senior manager(s).
• Outline the organisation structure in terms of who has the authority to approve the project and any scope changes.
• Has a Project Execution Plan been drawn up to state exactly how the project will be managed?
• Provide commentary to demonstrate how the teams overseeing the works are appropriately trained and skilled for the proposed technologies.
• Attach a copy of the project organigram (internal and external).
• Please specify the availability of project managers for this project (e.g. number of days per week each PM has resourced).</t>
    </r>
  </si>
  <si>
    <r>
      <t xml:space="preserve">Describe any previous experience that you may have and outline the experience members of the project team have in managing projects of a similar scale.
</t>
    </r>
    <r>
      <rPr>
        <sz val="11"/>
        <color theme="6"/>
        <rFont val="Verdana"/>
        <family val="2"/>
      </rPr>
      <t xml:space="preserve">• Does your project experience cover the proposed measure(s)?
• As applicable, provide any case studies covering size and scope of works </t>
    </r>
  </si>
  <si>
    <t>attach any relevant case studies</t>
  </si>
  <si>
    <r>
      <rPr>
        <b/>
        <sz val="11"/>
        <color theme="6"/>
        <rFont val="Verdana"/>
        <family val="2"/>
      </rPr>
      <t>Describe the previous experience of the chosen consultant and/or contractor and outline the experience they have in designing and delivering projects of a similar scale.</t>
    </r>
    <r>
      <rPr>
        <sz val="11"/>
        <color theme="6"/>
        <rFont val="Verdana"/>
        <family val="2"/>
      </rPr>
      <t xml:space="preserve">
• If a consultant been appointed to develop, design and procure this project, please indicate the areas of consultant involvement.
• Has the public sector organisation worked with this consultant previously?
• Describe previous experience of consultant and contractors, if appointed, with implementing the proposed measure(s) and in managing projects of similar scale. Please be specific, including examples of previous projects or Salix funded projects.
• Detail relevant qualification(s) of consultants &amp; contractors.
</t>
    </r>
  </si>
  <si>
    <r>
      <rPr>
        <b/>
        <sz val="11"/>
        <color theme="6"/>
        <rFont val="Verdana"/>
        <family val="2"/>
      </rPr>
      <t xml:space="preserve">a. </t>
    </r>
    <r>
      <rPr>
        <sz val="11"/>
        <color theme="6"/>
        <rFont val="Verdana"/>
        <family val="2"/>
      </rPr>
      <t xml:space="preserve"> Have you carried out, or are you in a position to carry out, a tendering process in line with public sector procurement regulations?</t>
    </r>
  </si>
  <si>
    <r>
      <rPr>
        <b/>
        <sz val="11"/>
        <color theme="6"/>
        <rFont val="Verdana"/>
        <family val="2"/>
      </rPr>
      <t xml:space="preserve">b. </t>
    </r>
    <r>
      <rPr>
        <sz val="11"/>
        <color theme="6"/>
        <rFont val="Verdana"/>
        <family val="2"/>
      </rPr>
      <t>What are your plans for procuring the services needed for this project?
For example, upon award of funding do you have access to frameworks to procure the measures against?</t>
    </r>
  </si>
  <si>
    <r>
      <rPr>
        <b/>
        <sz val="11"/>
        <color theme="6"/>
        <rFont val="Verdana"/>
        <family val="2"/>
      </rPr>
      <t>a.</t>
    </r>
    <r>
      <rPr>
        <sz val="11"/>
        <color theme="6"/>
        <rFont val="Verdana"/>
        <family val="2"/>
      </rPr>
      <t xml:space="preserve"> Please input dates of key milestones into the table below.
Note that these milestones will be oversimplified, particularly for multi-year projects. Key dates can be included in supporting information.
</t>
    </r>
  </si>
  <si>
    <t>Milestone</t>
  </si>
  <si>
    <t>Days of Contingency included in each step</t>
  </si>
  <si>
    <t>Grant value associated with completion of milestone</t>
  </si>
  <si>
    <t>Do we need the payment for each step? Is this used by anyone?</t>
  </si>
  <si>
    <t>Project Approval</t>
  </si>
  <si>
    <t>Pre-Design Stage</t>
  </si>
  <si>
    <t>Designs Complete</t>
  </si>
  <si>
    <t>Out to Tender</t>
  </si>
  <si>
    <t>Tenders Complete</t>
  </si>
  <si>
    <t>Orders Placed</t>
  </si>
  <si>
    <t>Works in Progress on Site</t>
  </si>
  <si>
    <t>Final Commissioning</t>
  </si>
  <si>
    <t>Completed on Site</t>
  </si>
  <si>
    <t>Completion Date (Step 4)</t>
  </si>
  <si>
    <r>
      <rPr>
        <b/>
        <sz val="11"/>
        <color theme="6"/>
        <rFont val="Verdana"/>
        <family val="2"/>
      </rPr>
      <t>b.</t>
    </r>
    <r>
      <rPr>
        <sz val="11"/>
        <color theme="6"/>
        <rFont val="Verdana"/>
        <family val="2"/>
      </rPr>
      <t xml:space="preserve"> If spend became available, could costs be requested in financial year 2022/23?</t>
    </r>
  </si>
  <si>
    <t xml:space="preserve">    Please refer to guidance notes (section 2) and indicate value that could be spent in project programme and text box below.</t>
  </si>
  <si>
    <r>
      <rPr>
        <b/>
        <sz val="11"/>
        <color theme="6"/>
        <rFont val="Verdana"/>
        <family val="2"/>
      </rPr>
      <t>c.</t>
    </r>
    <r>
      <rPr>
        <sz val="11"/>
        <color theme="6"/>
        <rFont val="Verdana"/>
        <family val="2"/>
      </rPr>
      <t xml:space="preserve"> Please provide any commentary on the project delivery timescales.
• Include commentary to demonstrate readiness to deliver project.
• Comment also on what contingency is built into the programme. 
• Please provide a full project programme, including steps for on site works.</t>
    </r>
  </si>
  <si>
    <t xml:space="preserve"> Note, all paperwork associated with project and final financial claims must be submitted to Salix no later than one month after the Grant End Date, as stated on the Grant Offer Letter.</t>
  </si>
  <si>
    <t xml:space="preserve">Please detail what you believe are the three key risks or issues surrounding the feasibility or deliverability of this bid. 
• In the description highlight whether this is a potential risk or a current issue. 
• Include potential risks of internal resourcing for management of project within timescales. 
• Please describe the mitigation measures in place to manage each issue. </t>
  </si>
  <si>
    <t>Description of Risk</t>
  </si>
  <si>
    <t>Level of Risk</t>
  </si>
  <si>
    <t>Type of Risk</t>
  </si>
  <si>
    <t xml:space="preserve">How will the Risk be Managed and Mitigated? </t>
  </si>
  <si>
    <t>link into PET read</t>
  </si>
  <si>
    <t>could be culled</t>
  </si>
  <si>
    <t>A full risk register should be provided, have you attached a risk register with this application? (Yes/No)</t>
  </si>
  <si>
    <t>• Please provide detail on the checks in place to mitigate fraud, including checks to prevent false representation and failure to disclose information.
• Declare any conflicts of interest as part of this application.
• To confirm that there has been no abuse of position in the application process or selection of suppliers, please sign supporting signature document which will be sent to you after your application has been approved for testing.</t>
  </si>
  <si>
    <t>Step 6: Submit Application</t>
  </si>
  <si>
    <t>Upload the completed Phase 3b Public Sector Decarbonisation Scheme Application Form and any supporting documentation to the Salix online Application Portal.
An application without the requested  compulsory documents will be considered as incomplete.</t>
  </si>
  <si>
    <t>Please confirm to the best of your knowledge that the following are accurate</t>
  </si>
  <si>
    <t>Application Form Input</t>
  </si>
  <si>
    <t>Correct/
Incorrect</t>
  </si>
  <si>
    <t>Existing Fossil Fuel Peak Heat Load (kW)</t>
  </si>
  <si>
    <t>Proposed Low Carbon Heating Peak Heat Load (kW)</t>
  </si>
  <si>
    <t>Client Contribution</t>
  </si>
  <si>
    <t>Total Project Value</t>
  </si>
  <si>
    <t>Grant Value Requested</t>
  </si>
  <si>
    <t>Total Step 4 Current Fuel Displaced kWh</t>
  </si>
  <si>
    <t>Complete/
Incomplete</t>
  </si>
  <si>
    <r>
      <t xml:space="preserve">Data Source: </t>
    </r>
    <r>
      <rPr>
        <sz val="10"/>
        <color theme="6"/>
        <rFont val="Verdana"/>
        <family val="2"/>
      </rPr>
      <t>Step 3.1 - Site Details</t>
    </r>
  </si>
  <si>
    <t>Completeness Check</t>
  </si>
  <si>
    <t>Step 1 Project Introduction</t>
  </si>
  <si>
    <t>Step 2.1 Existing Heating System</t>
  </si>
  <si>
    <t>Step 3.2 Heating System Data</t>
  </si>
  <si>
    <t>Step 4 Compliance check</t>
  </si>
  <si>
    <t>Step 5 Grant Payment Schedules</t>
  </si>
  <si>
    <t>Compulsory Documents</t>
  </si>
  <si>
    <t xml:space="preserve"> Supporting Document(s) Name and Page</t>
  </si>
  <si>
    <t>Attach evidence of costs (breakdown and quotations/invoices)</t>
  </si>
  <si>
    <t>Attach energy saving calculations (in excel format and unlocked)</t>
  </si>
  <si>
    <t>Attach technical specifications (for all measures included in support tool)</t>
  </si>
  <si>
    <t>Attach feasibility reports/surveys to evidence project design, feasibility and energy savings</t>
  </si>
  <si>
    <t>Attach project programme</t>
  </si>
  <si>
    <t>Attach risk register</t>
  </si>
  <si>
    <t>Attach schematics for the existing and proposed heating systems</t>
  </si>
  <si>
    <t>Attach peak heat loss calculations to show proposed heating system has been sized to meet the requirements of buildings</t>
  </si>
  <si>
    <t>Eligibility Check</t>
  </si>
  <si>
    <t>Existing fossil fuel heating system</t>
  </si>
  <si>
    <t>Existing heating system at the end of its useful life</t>
  </si>
  <si>
    <t>Low carbon heating measure included within the application</t>
  </si>
  <si>
    <t>The project is multi year, multi year with planning year or single year</t>
  </si>
  <si>
    <t>Tick the box if you consider the form to be complete?</t>
  </si>
  <si>
    <t>Project Code:</t>
  </si>
  <si>
    <t>Client Code</t>
  </si>
  <si>
    <t>Submission ID</t>
  </si>
  <si>
    <t>Version Number</t>
  </si>
  <si>
    <t>Project Reference</t>
  </si>
  <si>
    <t>PET entry:</t>
  </si>
  <si>
    <t>Step 1 Project introduction</t>
  </si>
  <si>
    <t>Date of Programme Milestones</t>
  </si>
  <si>
    <t>Programme milestones costs</t>
  </si>
  <si>
    <t>2.1 Existing Heating</t>
  </si>
  <si>
    <t>3 Low carbon Heating</t>
  </si>
  <si>
    <t>4. HP measures, wet systems</t>
  </si>
  <si>
    <t>5. G/WSHPs</t>
  </si>
  <si>
    <t>6. Air to Air</t>
  </si>
  <si>
    <t>7 Electrical Connection</t>
  </si>
  <si>
    <t>Costs</t>
  </si>
  <si>
    <t>Project Ref</t>
  </si>
  <si>
    <t>Applicant Name</t>
  </si>
  <si>
    <t>Start 
date</t>
  </si>
  <si>
    <t>Completion date</t>
  </si>
  <si>
    <t>Site Life</t>
  </si>
  <si>
    <t>Single/Multi</t>
  </si>
  <si>
    <t>Payment (Y1) (£)</t>
  </si>
  <si>
    <t>Payment (Y2) (£)</t>
  </si>
  <si>
    <t>Total Eligible Grant (£)</t>
  </si>
  <si>
    <t>Total Like for Like Costs (£)</t>
  </si>
  <si>
    <t>Total Marginal Project Value (£)</t>
  </si>
  <si>
    <t>Total Project Value (£)</t>
  </si>
  <si>
    <t>Project Value - LC Heating Measures (£)</t>
  </si>
  <si>
    <t>Project Value - EE Measures (£)</t>
  </si>
  <si>
    <t>Grant Value - LC Heating Measures (£)</t>
  </si>
  <si>
    <t>Grant Value - EE Measures (£)</t>
  </si>
  <si>
    <t>Total Client Contribution (£)</t>
  </si>
  <si>
    <t>Actual  % client contribution vs total project cost</t>
  </si>
  <si>
    <t>Heating Work Type</t>
  </si>
  <si>
    <t>Net Annual Financial Impact of Application (£)</t>
  </si>
  <si>
    <t>Payback Period (yr.)</t>
  </si>
  <si>
    <t>Indirect tCO2pa</t>
  </si>
  <si>
    <t>Direct tCO2pa</t>
  </si>
  <si>
    <t>Direct
tCO2e LT</t>
  </si>
  <si>
    <t>Indirect tCO2eLT</t>
  </si>
  <si>
    <t>CCT</t>
  </si>
  <si>
    <t>Compliancy</t>
  </si>
  <si>
    <t>Bespoke CO2 factor</t>
  </si>
  <si>
    <t>Proposed Heat Load vs Existing Heating Load</t>
  </si>
  <si>
    <t>Project Title</t>
  </si>
  <si>
    <t>Submission Date</t>
  </si>
  <si>
    <t>Procurement status</t>
  </si>
  <si>
    <t>Consultant name</t>
  </si>
  <si>
    <t>Contractor name</t>
  </si>
  <si>
    <t>Project Summary</t>
  </si>
  <si>
    <t>Confirm owns or long-term lease of buildings</t>
  </si>
  <si>
    <t>Measures not yet started?</t>
  </si>
  <si>
    <t>Completion by March 24?</t>
  </si>
  <si>
    <t>Completion by March 25?</t>
  </si>
  <si>
    <t>Multi Year with planning year?</t>
  </si>
  <si>
    <t>Does the project require planning consent?</t>
  </si>
  <si>
    <t>Planning consent commentary</t>
  </si>
  <si>
    <t>Have you secured all necessary internal sign off for this project proposal?</t>
  </si>
  <si>
    <t>Sign off commentary</t>
  </si>
  <si>
    <t>Does this project include PFI buildings?</t>
  </si>
  <si>
    <t>PFI commentary</t>
  </si>
  <si>
    <t>Other funding streams dependency?</t>
  </si>
  <si>
    <t>Financial Recourses to cover shortfalls</t>
  </si>
  <si>
    <t>Other funding streams dependency comment</t>
  </si>
  <si>
    <t>1.1 Confirm current system is fossil fuel</t>
  </si>
  <si>
    <t>1.2 Is the space heating and DHW systems combined or separate.</t>
  </si>
  <si>
    <t>1b. FF system description</t>
  </si>
  <si>
    <t>2.1 Is all or part of the heating system coming to the end of its useful life?</t>
  </si>
  <si>
    <t>2.2  Will any part of the fossil fuel heating be retained?</t>
  </si>
  <si>
    <t>2. End of life description</t>
  </si>
  <si>
    <t xml:space="preserve">3. L4L Costs </t>
  </si>
  <si>
    <t>3. L4L Costs description</t>
  </si>
  <si>
    <r>
      <t>1a.</t>
    </r>
    <r>
      <rPr>
        <sz val="10"/>
        <color theme="0"/>
        <rFont val="Calibri"/>
        <family val="2"/>
        <scheme val="minor"/>
      </rPr>
      <t xml:space="preserve"> </t>
    </r>
    <r>
      <rPr>
        <b/>
        <sz val="10"/>
        <color theme="0"/>
        <rFont val="Calibri"/>
        <family val="2"/>
        <scheme val="minor"/>
      </rPr>
      <t>Overview of Measures</t>
    </r>
  </si>
  <si>
    <t>1b. Project Energy Saving Calculations</t>
  </si>
  <si>
    <t>2a. 'Whole Building' Approach</t>
  </si>
  <si>
    <t>3a. Options Appraisal</t>
  </si>
  <si>
    <t>3b. System Feasibility</t>
  </si>
  <si>
    <t>3c. Do you have schematics of the proposed system?</t>
  </si>
  <si>
    <t>4a. Is Building Fabric suitable</t>
  </si>
  <si>
    <t>4b. Space/DHW</t>
  </si>
  <si>
    <t>4c. Have emitters been sized</t>
  </si>
  <si>
    <t>4d. Cost of emitters included?</t>
  </si>
  <si>
    <t>4e. Thermal store?</t>
  </si>
  <si>
    <t>4f. Will the proposal be a standalone system, cascading low carbon solutions or hybrid?</t>
  </si>
  <si>
    <t>4. HP Wet System commentary</t>
  </si>
  <si>
    <t>5a. Spec to confirm sCOP?</t>
  </si>
  <si>
    <t>5b.  Source system designed</t>
  </si>
  <si>
    <t>5c. Max kWhth of source calc'd</t>
  </si>
  <si>
    <t>5d. GSHP geological feasibility</t>
  </si>
  <si>
    <t>5e. WSHP feasibility</t>
  </si>
  <si>
    <t>6a. Only feasible soln</t>
  </si>
  <si>
    <t>6b. Replacing existing cooling?</t>
  </si>
  <si>
    <t>6c. Spec for sCOP</t>
  </si>
  <si>
    <t>6d. What refrigerant is being used?</t>
  </si>
  <si>
    <t>6e. Refrigerant phase out</t>
  </si>
  <si>
    <t>6f. refrigerant leak detection systems?</t>
  </si>
  <si>
    <t xml:space="preserve">How do you propose to meet DHW demand? </t>
  </si>
  <si>
    <t>6g. Detailed commentary of system</t>
  </si>
  <si>
    <t>7a. Type of supply</t>
  </si>
  <si>
    <t>7b. Existing supply capacity/maximum capacity of premises (kVA)</t>
  </si>
  <si>
    <t>c. Current typical loading v your maximum Capacity (%)</t>
  </si>
  <si>
    <t>d. Maximum Current Demand the proposed HP would draw (kVA)</t>
  </si>
  <si>
    <t>7e. DNO contacted</t>
  </si>
  <si>
    <t>7f. DNO Contact Date</t>
  </si>
  <si>
    <t>7g. Elec infrastructure commentary</t>
  </si>
  <si>
    <t>8a. Are new building(s) being connected to a heat network, and is the network itself receiving upgrades to low carbon heating?</t>
  </si>
  <si>
    <t xml:space="preserve">8b. What grade of heat is to be supplied by the network? </t>
  </si>
  <si>
    <t>c. Has the heat network bespoke carbon factor been calculated?</t>
  </si>
  <si>
    <t>8d. 1,2 or 3o connection</t>
  </si>
  <si>
    <t>8e. No double funding</t>
  </si>
  <si>
    <t>8f. Commentary</t>
  </si>
  <si>
    <t>9a. Air qual</t>
  </si>
  <si>
    <t>9b. Supplier</t>
  </si>
  <si>
    <t>9c. Maintenance</t>
  </si>
  <si>
    <t>Design and engineering costs (%)</t>
  </si>
  <si>
    <t>Main equipment capital costs (%)</t>
  </si>
  <si>
    <t>Installation costs (£)</t>
  </si>
  <si>
    <t>Installation costs (%)</t>
  </si>
  <si>
    <t>Project delivery costs (£)</t>
  </si>
  <si>
    <t>Project delivery costs (%)</t>
  </si>
  <si>
    <t>Contingency costs (%)</t>
  </si>
  <si>
    <t>Other project costs (£)</t>
  </si>
  <si>
    <t>Other project costs (%)</t>
  </si>
  <si>
    <t>Is VAT reclaimed?</t>
  </si>
  <si>
    <t>VAT £</t>
  </si>
  <si>
    <t>VAT %</t>
  </si>
  <si>
    <t>Total projects costs (Step 5)</t>
  </si>
  <si>
    <t>Total Project Costs %</t>
  </si>
  <si>
    <t>2. Project Costs Commentary</t>
  </si>
  <si>
    <t>Payment (Y1) %</t>
  </si>
  <si>
    <t>Payment (Y2) %</t>
  </si>
  <si>
    <t>5. M&amp;V Commentary</t>
  </si>
  <si>
    <t>6. Governance Commentary</t>
  </si>
  <si>
    <t>7.1 Internal experience Commentary</t>
  </si>
  <si>
    <t>7.2 External experience Commentary</t>
  </si>
  <si>
    <t>8.1 In position to tender in line w/ procurement regs? Commentary</t>
  </si>
  <si>
    <t>8.2 Procurement plans Commentary</t>
  </si>
  <si>
    <t>9.b Indicate interest in using FY 22/23 underspend (Q4) (Y/N)</t>
  </si>
  <si>
    <t>9.c programme commentary</t>
  </si>
  <si>
    <t>Project Approval Date</t>
  </si>
  <si>
    <t>Pre-design Stage Date</t>
  </si>
  <si>
    <t>Designs Complete Date</t>
  </si>
  <si>
    <t>Out to Tender Date</t>
  </si>
  <si>
    <t>Tenders Complete Date</t>
  </si>
  <si>
    <t>Orders Placed Date</t>
  </si>
  <si>
    <t>Works in Progress on Site Date</t>
  </si>
  <si>
    <t>Final Commissioning Date</t>
  </si>
  <si>
    <t>Completed on Site Date</t>
  </si>
  <si>
    <t>Project Approval Grant (£)</t>
  </si>
  <si>
    <t>Pre-design Stage Grant (£)</t>
  </si>
  <si>
    <t>Designs Complete Grant (£)</t>
  </si>
  <si>
    <t>Out to Tender Grant (£)</t>
  </si>
  <si>
    <t>Tenders Complete Grant (£)</t>
  </si>
  <si>
    <t>Orders Placed Grant (£)</t>
  </si>
  <si>
    <t>Works in Progress on Site Grant (£)</t>
  </si>
  <si>
    <t>Final Commissioning Grant (£)</t>
  </si>
  <si>
    <t>Completed on Site Grant (£)</t>
  </si>
  <si>
    <t>Risk reg provided?</t>
  </si>
  <si>
    <t>Mit fraud Commentary</t>
  </si>
  <si>
    <t>Description of Risk 1</t>
  </si>
  <si>
    <t>Risk 1 Level</t>
  </si>
  <si>
    <t>Risk 1 Type</t>
  </si>
  <si>
    <t xml:space="preserve">How will the risk 1 be managed and mitigated? </t>
  </si>
  <si>
    <t>Description of Risk 2</t>
  </si>
  <si>
    <t>Risk 2 Level</t>
  </si>
  <si>
    <t>Risk 2 Type</t>
  </si>
  <si>
    <t xml:space="preserve">How will the risk 2 be managed and mitigated? </t>
  </si>
  <si>
    <t>Description of Risk 3</t>
  </si>
  <si>
    <t>Risk 3 Level</t>
  </si>
  <si>
    <t>Risk 3 Type</t>
  </si>
  <si>
    <t xml:space="preserve">How will the risk 3 be managed and mitigated? </t>
  </si>
  <si>
    <t>Energy Data: LC - purple, EE - blue</t>
  </si>
  <si>
    <t>Measure Reference:</t>
  </si>
  <si>
    <t>Site reference</t>
  </si>
  <si>
    <t>Building Reference</t>
  </si>
  <si>
    <t>Current Fuel Displaced / pre-kWhs</t>
  </si>
  <si>
    <t>Proposed Fuel Consumption / post-kWhs</t>
  </si>
  <si>
    <t xml:space="preserve">Total Project Cost </t>
  </si>
  <si>
    <t>Net Annual Financial Impact of Measure</t>
  </si>
  <si>
    <r>
      <t>tCO</t>
    </r>
    <r>
      <rPr>
        <b/>
        <vertAlign val="subscript"/>
        <sz val="11"/>
        <color rgb="FFF4FFF5"/>
        <rFont val="Verdana"/>
        <family val="2"/>
      </rPr>
      <t>2</t>
    </r>
    <r>
      <rPr>
        <b/>
        <sz val="10"/>
        <color rgb="FFF4FFF5"/>
        <rFont val="Calibri"/>
        <family val="2"/>
        <scheme val="minor"/>
      </rPr>
      <t>e LT (Direct)</t>
    </r>
  </si>
  <si>
    <t>Lifetime (Min of PF &amp; site life)</t>
  </si>
  <si>
    <t>Lifetime financial saving (£)</t>
  </si>
  <si>
    <t>Lifetime financial saving (kWhs)</t>
  </si>
  <si>
    <t>Indicative Calculated sCOP</t>
  </si>
  <si>
    <t>Fossil Fuel System Ref</t>
  </si>
  <si>
    <t>Existing FF System to be Replaced</t>
  </si>
  <si>
    <t xml:space="preserve">Client input sCOP / Efficiency </t>
  </si>
  <si>
    <t>Output Load Per Fossil Fuel Unit
(kW thermal)</t>
  </si>
  <si>
    <t>Number of Fossil Fuel Units</t>
  </si>
  <si>
    <t>Proposed vs Total Existing System Load</t>
  </si>
  <si>
    <t>Proposed vs Total Existing Building Load</t>
  </si>
  <si>
    <t>DHW Temperature
(if applicable)
 °C</t>
  </si>
  <si>
    <t>Does LC Heating System Serve Multiple Buildings?</t>
  </si>
  <si>
    <t>Heating Equipment, Installation, and Commissioning Costs (£)</t>
  </si>
  <si>
    <t>Additional Measures Costs
 e.g. Emitters, Distribution (£)</t>
  </si>
  <si>
    <t>Electrical Infrastructure Costs (£)</t>
  </si>
  <si>
    <t>Total cost of low carbon heating measure (£)</t>
  </si>
  <si>
    <t xml:space="preserve">Commentary
</t>
  </si>
  <si>
    <t>Like for like replacement cost (£)</t>
  </si>
  <si>
    <t>Marginal cost (£)</t>
  </si>
  <si>
    <t>LC £/kW</t>
  </si>
  <si>
    <t>FF Number</t>
  </si>
  <si>
    <t>LC Number</t>
  </si>
  <si>
    <t>Energy type</t>
  </si>
  <si>
    <t>Work Type</t>
  </si>
  <si>
    <t>LC Reference - do not delete</t>
  </si>
  <si>
    <t>FF Reference - do not delete</t>
  </si>
  <si>
    <t>x</t>
  </si>
  <si>
    <t>Air source heat pump (air to water)</t>
  </si>
  <si>
    <t>AHP</t>
  </si>
  <si>
    <t>Air source heat pump (air to air)</t>
  </si>
  <si>
    <t>A2A</t>
  </si>
  <si>
    <t xml:space="preserve">Ground source heat pump </t>
  </si>
  <si>
    <t>GHP</t>
  </si>
  <si>
    <t>Water source heat pump</t>
  </si>
  <si>
    <t>WHP</t>
  </si>
  <si>
    <t>Connect to existing district heating</t>
  </si>
  <si>
    <t>CDH</t>
  </si>
  <si>
    <t>Hot water - electric point of use heaters</t>
  </si>
  <si>
    <t>POU</t>
  </si>
  <si>
    <t>Solar thermal</t>
  </si>
  <si>
    <t>STH</t>
  </si>
  <si>
    <t>Biomass</t>
  </si>
  <si>
    <t>BIO</t>
  </si>
  <si>
    <t>Electric Boiler</t>
  </si>
  <si>
    <t>EBO</t>
  </si>
  <si>
    <t>Electric Radiant Strip Heater</t>
  </si>
  <si>
    <t>ERS</t>
  </si>
  <si>
    <t>Electric Radiant Panel Heater</t>
  </si>
  <si>
    <t>ERP</t>
  </si>
  <si>
    <t>Site/Building Data</t>
  </si>
  <si>
    <t>Site Reference</t>
  </si>
  <si>
    <t>Building details for proposed measures</t>
  </si>
  <si>
    <t>UPRN (Unique Property Reference number)</t>
  </si>
  <si>
    <t>Gross Internal Area of Heated Areas (m2)</t>
  </si>
  <si>
    <t>LCSF Submission ID Code</t>
  </si>
  <si>
    <t>Current FF OPEX (p/kWh * step 3.1 kWh) (£)</t>
  </si>
  <si>
    <t>Current Elec Opex Step 4 p/kWh * 3.1 kWh (£)</t>
  </si>
  <si>
    <t>Total Opex (£)</t>
  </si>
  <si>
    <t>Predicted OPEX Change Using Step 4 Financial impact (£)</t>
  </si>
  <si>
    <t>% difference in financial savings compared to original OPEX (%)</t>
  </si>
  <si>
    <t>kW FF systems removed from Building</t>
  </si>
  <si>
    <t>Size of boilers kW FF systems retained in Building</t>
  </si>
  <si>
    <t>Percentage of boilers retained compared to current system (%)</t>
  </si>
  <si>
    <t>Total PV costs for Building (£)</t>
  </si>
  <si>
    <t>Project management costs for building estimate (£)</t>
  </si>
  <si>
    <t>Project Value excluding PM costs estimate (£)</t>
  </si>
  <si>
    <t>Sum of Lifetime Direct Carbon Savings per Building (LT tCO2)</t>
  </si>
  <si>
    <t>Building CCT (Using PV per Building) (£/LT t CO2)</t>
  </si>
  <si>
    <t>% EE PV as proportion of PV for Building</t>
  </si>
  <si>
    <t>Project costs for building as % of total PV</t>
  </si>
  <si>
    <t>xx</t>
  </si>
  <si>
    <t>Step 3.2 Existing Heating System Data</t>
  </si>
  <si>
    <t>FF System Reference</t>
  </si>
  <si>
    <t>Age of system
(years)</t>
  </si>
  <si>
    <t>Is unit to be removed or retained?</t>
  </si>
  <si>
    <t>FF Output load per unit (kW)</t>
  </si>
  <si>
    <t>FF Number of duty units</t>
  </si>
  <si>
    <t>FF Total output load
(kW)</t>
  </si>
  <si>
    <t>Gross Internal Floor Area of Building
(m2)</t>
  </si>
  <si>
    <t>Existing flow temperature for space heating - if applicable
(ºC)</t>
  </si>
  <si>
    <t>Hot water temperature DHW
(ºC)</t>
  </si>
  <si>
    <t>Does FF Heating System Serve Multiple Buildings?</t>
  </si>
  <si>
    <t>Main Equipment including controls
£</t>
  </si>
  <si>
    <t>Plinth, pipework connections including insulation</t>
  </si>
  <si>
    <t>Cost of fossil fuel replacement system 
[like-for-like] £</t>
  </si>
  <si>
    <t>Commentary
(Detail system type e.g Boiler, CHP)</t>
  </si>
  <si>
    <t>FF Total Output £/kW</t>
  </si>
  <si>
    <t>FF Unit  £/kW</t>
  </si>
  <si>
    <t>Examples of Eligible Technologies</t>
  </si>
  <si>
    <t>The following list includes examples of eligible technologies for Phase 3b PSDS. If you intend to include technologies that do not appear on this list in your application, please discuss with Salix prior to submission.</t>
  </si>
  <si>
    <t>Direct carbon savings</t>
  </si>
  <si>
    <t>Indirect carbon savings</t>
  </si>
  <si>
    <t>Lifetime and Persistence Factor Definitions</t>
  </si>
  <si>
    <r>
      <rPr>
        <sz val="14"/>
        <rFont val="Verdana"/>
        <family val="2"/>
      </rPr>
      <t>Lifetime</t>
    </r>
    <r>
      <rPr>
        <sz val="11"/>
        <rFont val="Verdana"/>
        <family val="2"/>
      </rPr>
      <t xml:space="preserve">: This is the anticipated lifetime of a low carbon heating technology used to calculate lifetime savings. The lifetime is used in the calculation of cost to save a tonne of CO2e over the lifetime of an application for low carbon heating measures (£/tCO2eLT). 
</t>
    </r>
    <r>
      <rPr>
        <sz val="14"/>
        <rFont val="Verdana"/>
        <family val="2"/>
      </rPr>
      <t>Persistence Factor</t>
    </r>
    <r>
      <rPr>
        <sz val="11"/>
        <rFont val="Verdana"/>
        <family val="2"/>
      </rPr>
      <t xml:space="preserve">: The persistence factor is the lifetime of the energy efficiency technology averaged to factor in degradation. The Persistence Factors for individual technologies employed by Salix are based on, and are consistent with, those derived by the Carbon Trust. The PF is used in the calculation of cost to save a tonne of CO2e over the lifetime of an application for energy efficiency measures (£/tCO2eLT). 
</t>
    </r>
  </si>
  <si>
    <r>
      <t>Air source heat pum</t>
    </r>
    <r>
      <rPr>
        <sz val="11"/>
        <color theme="6"/>
        <rFont val="Verdana"/>
        <family val="2"/>
      </rPr>
      <t>p (air to air)</t>
    </r>
  </si>
  <si>
    <t>Electric boiler</t>
  </si>
  <si>
    <t>Electric radiant strip heater</t>
  </si>
  <si>
    <t>Electric radiant panel heater</t>
  </si>
  <si>
    <t>Persistence Factor</t>
  </si>
  <si>
    <t>Building Energy Management Systems (BEMS)</t>
  </si>
  <si>
    <t>BEMS - not remotely managed</t>
  </si>
  <si>
    <t>BEMS - remotely managed</t>
  </si>
  <si>
    <t>Cooling</t>
  </si>
  <si>
    <t>Cooling - control system</t>
  </si>
  <si>
    <t>Cooling - plant replacement/upgrade</t>
  </si>
  <si>
    <t>Energy efficient chillers</t>
  </si>
  <si>
    <t>Free cooling</t>
  </si>
  <si>
    <t>Replacement of air conditioning with evaporative cooling</t>
  </si>
  <si>
    <t>Energy from Waste</t>
  </si>
  <si>
    <t>Anaerobic digestion</t>
  </si>
  <si>
    <t>Incineration</t>
  </si>
  <si>
    <t>Heating</t>
  </si>
  <si>
    <t>Heat recovery</t>
  </si>
  <si>
    <t>Heating - discrete controls</t>
  </si>
  <si>
    <t>Heating - distribution pipework improvements</t>
  </si>
  <si>
    <t>Heating - zone control valves</t>
  </si>
  <si>
    <t>Replace steam calorifier with plate heat exchanger</t>
  </si>
  <si>
    <t>Steam trap replacements</t>
  </si>
  <si>
    <t>Thermal stores</t>
  </si>
  <si>
    <t>Hot Water</t>
  </si>
  <si>
    <t>Flow restrictors</t>
  </si>
  <si>
    <t>Hot water - distribution improvements</t>
  </si>
  <si>
    <t xml:space="preserve">Hot water - efficient showers </t>
  </si>
  <si>
    <t>Hot water - efficient taps</t>
  </si>
  <si>
    <t>Insulation - building fabric</t>
  </si>
  <si>
    <t>Cavity wall insulation</t>
  </si>
  <si>
    <t xml:space="preserve">Double glazing with metal or plastic frames </t>
  </si>
  <si>
    <t>Dry wall lining</t>
  </si>
  <si>
    <t xml:space="preserve">External wall insulation </t>
  </si>
  <si>
    <t>Loft insulation</t>
  </si>
  <si>
    <t>Floor insulation - suspended timber floor</t>
  </si>
  <si>
    <t>Floor insulation - solid floor or other type</t>
  </si>
  <si>
    <t>Roof insulation</t>
  </si>
  <si>
    <t>Secondary glazing</t>
  </si>
  <si>
    <t>Insulation - draught proofing</t>
  </si>
  <si>
    <t>Insulation - other</t>
  </si>
  <si>
    <t>Automatic speed doors</t>
  </si>
  <si>
    <t>Automatic/revolving doors</t>
  </si>
  <si>
    <t>Draught lobby (external)</t>
  </si>
  <si>
    <t>Draught lobby (internal)</t>
  </si>
  <si>
    <t>Radiator reflective foil (external walls)</t>
  </si>
  <si>
    <t>Insulation - pipework</t>
  </si>
  <si>
    <t>Heating pipework insulation (external)</t>
  </si>
  <si>
    <t>Heating pipework insulation (internal)</t>
  </si>
  <si>
    <t>LED lighting</t>
  </si>
  <si>
    <t>LED - new fitting</t>
  </si>
  <si>
    <t>LED - same fitting</t>
  </si>
  <si>
    <t>Lighting Controls</t>
  </si>
  <si>
    <t>Lighting - discrete controls</t>
  </si>
  <si>
    <t>Lighting control system centralised</t>
  </si>
  <si>
    <t>Motor Controls</t>
  </si>
  <si>
    <t>Fixed speed motor controls</t>
  </si>
  <si>
    <t>Motors - flat belt drives</t>
  </si>
  <si>
    <t>Variable speed drives</t>
  </si>
  <si>
    <t>Motor Replacement</t>
  </si>
  <si>
    <t>Motors - high efficiency</t>
  </si>
  <si>
    <t>Renewable Energy</t>
  </si>
  <si>
    <t>Small hydropower</t>
  </si>
  <si>
    <t>Solar PV</t>
  </si>
  <si>
    <t>Wind turbine</t>
  </si>
  <si>
    <t>Time Switches</t>
  </si>
  <si>
    <t>Time switches</t>
  </si>
  <si>
    <t>Transformers</t>
  </si>
  <si>
    <t>Low loss</t>
  </si>
  <si>
    <t>Transformer tapping change</t>
  </si>
  <si>
    <t>Ventilation</t>
  </si>
  <si>
    <t>Fans - air handling unit</t>
  </si>
  <si>
    <t>Fans - high efficiency</t>
  </si>
  <si>
    <t xml:space="preserve">Phase change material </t>
  </si>
  <si>
    <t>Ultrasonic humidifiers</t>
  </si>
  <si>
    <t>Ventilation - distribution</t>
  </si>
  <si>
    <t>Ventilation - presence controls</t>
  </si>
  <si>
    <t>Salix Finance: Terms of Use 
for Salix Application Form</t>
  </si>
  <si>
    <t>Intellectual property rights</t>
  </si>
  <si>
    <t xml:space="preserve">Salix is the owner or the licensee of all intellectual property rights in our tools, and in the material found within them. Salix’ tools are available to use free under licence. The look and feel, the integral data, the embedded calculations and algorithms, and resulting compliance guidance have been created by Salix Finance who own all the Intellectual Property contained within them for the exclusive use of its existing and potential clients. 
All rights are reserved. No part of the tools may be reproduced, distributed, or transmitted in any form or by any means, including photocopying, recording, or other electronic or mechanical methods, without the prior written permission of the Salix, except in the case of certain non-commercial uses permitted by copyright law. For permission requests, please write to Salix Finance Ltd at 75 King William Street, London, EC4N 7BE.
</t>
  </si>
  <si>
    <t xml:space="preserve">Phase 3b Public Sector Decarbonisation Scheme </t>
  </si>
  <si>
    <t>QC: Eligibility and Scheme Criteria</t>
  </si>
  <si>
    <t>Objectives:</t>
  </si>
  <si>
    <t>This assessment's primary objective is to evaluate the project's compliance with the scheme criteria and overall completeness.
Provide commentary to justify all assessment points.</t>
  </si>
  <si>
    <t>Applicant:</t>
  </si>
  <si>
    <t xml:space="preserve"> Eligibility</t>
  </si>
  <si>
    <t xml:space="preserve">Assessor Summary Box </t>
  </si>
  <si>
    <t>1.1 Is the project removing an end-of-life boiler (refer to guidance on end of life criteria)?</t>
  </si>
  <si>
    <t>Comment on how the project meets the schemes criteria
Is each site removing an end of life boiler?
What low carbon heating system has been proposed?</t>
  </si>
  <si>
    <t xml:space="preserve">1.2 Is the project proposing the installation of a low carbon heating system? </t>
  </si>
  <si>
    <t xml:space="preserve">1.3 Does the project meet all eligibility requirements as outlined in the guidance? </t>
  </si>
  <si>
    <t>2.1 Is the project within the schemes CCT requirements?</t>
  </si>
  <si>
    <t>What is the CCT?
What is the Total Grant Requested value, and is it lower or equal to the Eligible Grant Value and Carbon Cost Threshold Compliant Grant Value?</t>
  </si>
  <si>
    <t>2.2 Is the grant value requested equal to or lower then the eligible amount?</t>
  </si>
  <si>
    <t>Project Details</t>
  </si>
  <si>
    <t>3.1 Has the applicant provided a detailed overview of the project?</t>
  </si>
  <si>
    <t>Confirm the key details of the project
Comment on the completeness of the application form. Given the level of detail is a full technical assessment feasible?</t>
  </si>
  <si>
    <t>3.2 Is the project pre-tender or post-tender?</t>
  </si>
  <si>
    <t>3.3 Is the project single or multi-year? (If multi-year, please confirm the number of years in the Summary Box)</t>
  </si>
  <si>
    <t>3.5 Has the application form been completed to a reasonable standard?</t>
  </si>
  <si>
    <t>Assessor review and recommendations</t>
  </si>
  <si>
    <t>Based on the information provided should this project pass the initial QC:</t>
  </si>
  <si>
    <t>Green = Passed
Red = Failed</t>
  </si>
  <si>
    <t>Commentary on QC outcome (if project has not passed):</t>
  </si>
  <si>
    <t>Assessor</t>
  </si>
  <si>
    <t>Date</t>
  </si>
  <si>
    <t>Relationship Manager Approval (to be completed by Salix)</t>
  </si>
  <si>
    <t>Approved by</t>
  </si>
  <si>
    <t>Passed</t>
  </si>
  <si>
    <t>Yes</t>
  </si>
  <si>
    <t>Pre-tender</t>
  </si>
  <si>
    <t>Single-year</t>
  </si>
  <si>
    <t>Failed</t>
  </si>
  <si>
    <t>No</t>
  </si>
  <si>
    <t>Post-tender</t>
  </si>
  <si>
    <t>Multi-year</t>
  </si>
  <si>
    <t>Unknown</t>
  </si>
  <si>
    <t>Assessment and Feedback</t>
  </si>
  <si>
    <t>This assessment's primary objective is to evaluate the business case (as provided by the applicant) in a structured manner, identifying strengths &amp; weaknesses leading to a judgement as to whether the business case is technically sound and is likely to deliver the energy savings &amp; meet the carbon criteria presented.  If the business case is unsound or needs further consideration, the assessment should identify what further information is needed from the client. 
Note if figures are adjusted through the assessment process (in any step), the application form must be updated and agreed with the client.
Provide commentary to justify all assessment points.</t>
  </si>
  <si>
    <t xml:space="preserve">Is the Tender complete? </t>
  </si>
  <si>
    <t xml:space="preserve">Pre-tender applications will likely result in all sections being marked as Amber or Red due to the likelihood of changes post-tender. 				</t>
  </si>
  <si>
    <t xml:space="preserve">Step 1: Project Introduction/ Quality Check </t>
  </si>
  <si>
    <t>1.1 Has the application passed the completion check? (Previous tab)</t>
  </si>
  <si>
    <t>QC Assessor:</t>
  </si>
  <si>
    <t>1.2 If no, please provide further commentary</t>
  </si>
  <si>
    <t>1.3 Has board/councillors’ approval been confirmed? If not, when will it be approved?</t>
  </si>
  <si>
    <t xml:space="preserve">2.1.1 Has a detailed description of the current fossil fuel heating system been provided? </t>
  </si>
  <si>
    <r>
      <rPr>
        <b/>
        <sz val="10"/>
        <color theme="1"/>
        <rFont val="Verdana"/>
        <family val="2"/>
      </rPr>
      <t xml:space="preserve">Step 2.1 </t>
    </r>
    <r>
      <rPr>
        <sz val="10"/>
        <color theme="1"/>
        <rFont val="Verdana"/>
        <family val="2"/>
      </rPr>
      <t xml:space="preserve">
Ensure the applicant has met the eligibility criteria for replacing the current fossil fuel heating system which is coming to end of life. 
Describe your methodology at assessing whether the existing heating system is considered to be end of useful life. What evidence has been considered to justify the conclusion? 
Is the applicant replacing their whole heating system or a proportion of the system. Check this has been inputted correctly in the application form. 
End of life evidence should include a boiler service report or image of installation date of the system matching the data submitted in the application form. 
Schematics should show the heating system being replaced and checked to ensure a low carbon heating measure is a suitable option. 
</t>
    </r>
  </si>
  <si>
    <t>2.1.2 Are heating and DHW systems combined or separate?</t>
  </si>
  <si>
    <t>2.1.3 Does the system feed any additional loads?</t>
  </si>
  <si>
    <t>2.1.4 Has sufficient fossil fuel end of life evidence been provided?</t>
  </si>
  <si>
    <t>2.1.5 Has sufficient cost evidence for a conventional fossil fuel replacement system been provided?</t>
  </si>
  <si>
    <t>2.1.6 Have sufficient schematics of the existing system been provided?</t>
  </si>
  <si>
    <t>2.1.7 Is the whole heating system being replaced?</t>
  </si>
  <si>
    <t xml:space="preserve">Step 2.1 Existing Heating Rating: </t>
  </si>
  <si>
    <t>Green = Passed
Amber = Passed with conditions
Red = Requires improvement</t>
  </si>
  <si>
    <t>2.2.1 Have site types and site names been provided?</t>
  </si>
  <si>
    <r>
      <rPr>
        <b/>
        <sz val="10"/>
        <color theme="1"/>
        <rFont val="Verdana"/>
        <family val="2"/>
      </rPr>
      <t xml:space="preserve">Step 2.2 </t>
    </r>
    <r>
      <rPr>
        <sz val="10"/>
        <color theme="1"/>
        <rFont val="Verdana"/>
        <family val="2"/>
      </rPr>
      <t xml:space="preserve">
Do the site types and site names match those in the supporting information? If not, has there been an explanation for this?
</t>
    </r>
    <r>
      <rPr>
        <sz val="10"/>
        <rFont val="Verdana"/>
        <family val="2"/>
      </rPr>
      <t>Check that calculations have been provided and are relevant for the project design. Enter further detail of the suitability of the calculations in Step 4.</t>
    </r>
    <r>
      <rPr>
        <sz val="10"/>
        <color rgb="FFFF0000"/>
        <rFont val="Verdana"/>
        <family val="2"/>
      </rPr>
      <t xml:space="preserve"> </t>
    </r>
    <r>
      <rPr>
        <sz val="10"/>
        <color theme="1"/>
        <rFont val="Verdana"/>
        <family val="2"/>
      </rPr>
      <t xml:space="preserve">
How has the whole building approach been evidenced? The matrix in the guidance can be used.
What options have been considered, is there a clear reason why the selected measures were chosen?
If site surveys have not yet been completed, is this reflected in the project programme?
How have the flow temperatures, heat distribution and heat emitters shown to be viable,</t>
    </r>
    <r>
      <rPr>
        <sz val="10"/>
        <rFont val="Verdana"/>
        <family val="2"/>
      </rPr>
      <t xml:space="preserve"> will this result in a sufficient/good design?</t>
    </r>
    <r>
      <rPr>
        <sz val="10"/>
        <color theme="1"/>
        <rFont val="Verdana"/>
        <family val="2"/>
      </rPr>
      <t xml:space="preserve">
How has the applicant demonstrated electrical connection capacity, e.g., commentary
When is the applicant expected to engage with the DNO?
How has the project shown to be feasible? Is the proposed system realistic, is the site suitable, are there any additional heating systems that will be impacted (e.g., CHP). 
Has evidence been provided for the size of the heating system? How will the whole building approach impact this, will other heating systems be impacted, have heat emitters been considered?
</t>
    </r>
    <r>
      <rPr>
        <sz val="10"/>
        <rFont val="Verdana"/>
        <family val="2"/>
      </rPr>
      <t xml:space="preserve">Note to consider all of the above questions, air to air heat pumps, heat network, biomass relevant to the project. </t>
    </r>
  </si>
  <si>
    <t>2.2.2 Have sufficient energy saving calculations been provided for the Low Carbon Heating System?</t>
  </si>
  <si>
    <t xml:space="preserve">2.2.3 Have sufficient energy saving calculations been provided for the energy efficiency measures? </t>
  </si>
  <si>
    <t>2.2.4 Has a whole building approach been sufficiently evidenced in line with the matrix in the Guidance Notes, Section 5.3 Whole Building Approach.</t>
  </si>
  <si>
    <t>2.2.5 Has a sufficient options appraisal been provided for low carbon heating, including operation, maintenance costs, risks and benefits?</t>
  </si>
  <si>
    <t>2.2.6 Have site surveys been completed and provided?</t>
  </si>
  <si>
    <t xml:space="preserve">2.2.7 Have flow temperatures, heat distribution and heat emitters of proposed system been referenced, resulting in a realistic design? </t>
  </si>
  <si>
    <t>2.2.8 Is there evidence to demonstrate suitable space for the installation of the new equipment?</t>
  </si>
  <si>
    <t>2.2.9 Has suitable evidence been provided to answer the questions in this section?</t>
  </si>
  <si>
    <t xml:space="preserve">5-6. Heat Pumps </t>
  </si>
  <si>
    <t>2.2.10 Has suitable evidence been provided to answer the questions in these sections?</t>
  </si>
  <si>
    <t>2.2.11 Has the applicant demonstrated that the electrical connection will have capacity to supply the proposed Low Carbon option?</t>
  </si>
  <si>
    <t>2.2.12 Has the DNO  been engaged? If no, will they be engaged at an appropriate stage in the project programme?</t>
  </si>
  <si>
    <t xml:space="preserve">2.2.13 Is a Heat Network included? If yes, please provide additional commentary. </t>
  </si>
  <si>
    <t xml:space="preserve">2.2.14 Is Biomass included? If yes, please provide additional commentary. </t>
  </si>
  <si>
    <t>9. Assessor Opinion</t>
  </si>
  <si>
    <t>2.2.15 In the assessor’s opinion, using both the application form and supporting evidence is the project feasible? (Please provide further commentary)</t>
  </si>
  <si>
    <t>2.2.16 In the assessor’s opinion, using both the application form and supporting evidence is the size and design of the heating system been sized appropriately to meet heating needs? (Please provide further commentary)</t>
  </si>
  <si>
    <t>Step 2.2 Project Design Rating</t>
  </si>
  <si>
    <t xml:space="preserve">Step 3.1 Building Details </t>
  </si>
  <si>
    <t>3.1.1 Have all data points been provided?</t>
  </si>
  <si>
    <r>
      <rPr>
        <b/>
        <sz val="10"/>
        <color theme="1"/>
        <rFont val="Verdana"/>
        <family val="2"/>
      </rPr>
      <t>Step 3.1</t>
    </r>
    <r>
      <rPr>
        <sz val="10"/>
        <color theme="1"/>
        <rFont val="Verdana"/>
        <family val="2"/>
      </rPr>
      <t xml:space="preserve">
Have all the boxes been completed for each building? If no, is there commentary on why this is missing?
Have the heat loss figures been evidenced? What evidence has been provided and are they typical for the building type and size?
What evidence has been provided to show the current energy usage, e.g., historical billing, energy usage data? </t>
    </r>
  </si>
  <si>
    <t>3.1.2 Do the heat loss figures look accurate and been evidenced?</t>
  </si>
  <si>
    <t>3.1.3 Are all the buildings on the same site?</t>
  </si>
  <si>
    <t>3.1.4 Has evidence been provided for the building energy figures (existing fossil fuel and electricity)? Please provide further commentary on what evidence is available.</t>
  </si>
  <si>
    <t>3.1.5 Do the energy consumption figures look reasonable? (Compare kwh/m2 benchmarks, existing annual fossil fuel usage)</t>
  </si>
  <si>
    <t>Step 3.1 Building Details Rating</t>
  </si>
  <si>
    <t xml:space="preserve">Step 3.2 Heating System Data </t>
  </si>
  <si>
    <t>3.2.1 Have all data points been provided?</t>
  </si>
  <si>
    <r>
      <rPr>
        <b/>
        <sz val="10"/>
        <color theme="1"/>
        <rFont val="Verdana"/>
        <family val="2"/>
      </rPr>
      <t>Step 3.2</t>
    </r>
    <r>
      <rPr>
        <sz val="10"/>
        <color theme="1"/>
        <rFont val="Verdana"/>
        <family val="2"/>
      </rPr>
      <t xml:space="preserve">
Has all the information been provided for each Fossil Fuel and Low Carbon System. If no, please confirm what is missing and whether this has been requested.
What evidence has been provided to show the current efficiency of the system.
What are the benchmarks, where does this project sit within these?
Have quotations been provided for like for like costs? 
Is the COP typical for this technology and has this been evidenced in the supporting information, e.g., data sheets. Has the same COP been used in the supporting calculations?
If the new thermal output load is greater than the existing heating system, is there a reason for this?
What evidence has been provided for the total output thermal load and the flow and return temperatures?
What is the £/kW of the proposed system, how does this compare against the benchmarks? Has this been changed within the process after querying the applicant?
How has the low carbon heating system cost been evidenced?
If a Heat Network and/or Biomass is included, please provide further detail on the system and how it fits into the project. </t>
    </r>
  </si>
  <si>
    <t>3.2.2 Is the fossil fuel seasonal efficiency realistic and has this been evidenced?</t>
  </si>
  <si>
    <t>3.2.3 Are the like for like costs within typical benchmarks (£100/kw)?</t>
  </si>
  <si>
    <t>3.2.4 Has sufficient evidence been provided for the like for like costs? (Please confirm what evidence)</t>
  </si>
  <si>
    <t>3.2.5 Is the sCOP realistic for this technology type?</t>
  </si>
  <si>
    <t xml:space="preserve">3.2.6 Have the sCOPs been evidenced ? </t>
  </si>
  <si>
    <t>3.2.7 Is the proposed system's thermal load lower than the existing system's output load?</t>
  </si>
  <si>
    <t>3.2.8 Has sufficient evidence been provided for the total output thermal load?</t>
  </si>
  <si>
    <r>
      <t>3.2.9 Has sufficient evidence been provided for the Flow and Return Temperatures - i</t>
    </r>
    <r>
      <rPr>
        <sz val="10"/>
        <rFont val="Verdana"/>
        <family val="2"/>
      </rPr>
      <t>ncluding schematics?</t>
    </r>
  </si>
  <si>
    <t>3.2.10 Is the cost of the low carbon heating system within typical benchmarks in relation to the size of the system? (£/kW – see guidance).</t>
  </si>
  <si>
    <r>
      <t xml:space="preserve">3.2.11 Has the firm cost of the low carbon heating system measure been evidenced? </t>
    </r>
    <r>
      <rPr>
        <sz val="10"/>
        <color rgb="FFFF0000"/>
        <rFont val="Verdana"/>
        <family val="2"/>
      </rPr>
      <t xml:space="preserve"> </t>
    </r>
  </si>
  <si>
    <t>Step 3.2 Heating System Data Rating</t>
  </si>
  <si>
    <t xml:space="preserve">Step 4
What is the compliancy of the project, what could cause the compliancy to go over the limit?
If a bespoke carbon factor has been applied, what is this and how has it been evidenced?
Please provide further commentary on completion dates if they are not in line, has this been discussed and rectified with the applicant?
Check the greatest eligible grant value has been included, this should not be greater than the marginal value. If the applicant has not included the full eligible grant value, has this been confirmed with them?
Has supporting information been provided to show that no energy efficiency measures will be installed in buildings without a low carbon heating measure. 
Is this supporting information evidenced well, what methodology has been used?
What evidence has been provided to support the energy efficiency measure costs? Quotations? 
Have heating bills been provided to show the current fuel cost, and a reasonable explanation for the proposed fuel cost?
Are the energy saving calculations of a standard we would expect to see, cells unlocked, clear methodology, has the applicant had to be queried on this? Have any changes been made throughout the assessment process?
Is the project likely to deliver benefits in addition to the cost &amp; energy savings claimed; e.g. CRC, maintenance, reliability, safety, etc.?
Have data sheets been provided? Are these the final data sheets or likely to change?
</t>
  </si>
  <si>
    <t xml:space="preserve">4.1.3 Is there sufficient contingency within the CCT should the project change post-tender? </t>
  </si>
  <si>
    <r>
      <t xml:space="preserve">4.1.4 </t>
    </r>
    <r>
      <rPr>
        <sz val="10"/>
        <rFont val="Verdana"/>
        <family val="2"/>
      </rPr>
      <t>Has client confirmed additional funding is available if required?</t>
    </r>
  </si>
  <si>
    <t>4.1.4 Has a bespoke Carbon Factor been applied?</t>
  </si>
  <si>
    <r>
      <t xml:space="preserve">4.1.5 Is the completion date in line with the single year or multi year guidelines?
 </t>
    </r>
    <r>
      <rPr>
        <sz val="10"/>
        <rFont val="Verdana"/>
        <family val="2"/>
      </rPr>
      <t>(March 24 for single year, March 25)</t>
    </r>
  </si>
  <si>
    <t xml:space="preserve">4.1.9 Are all energy efficiency measures in buildings where low carbon technologies are being installed? </t>
  </si>
  <si>
    <t>4.1.10 Are the energy efficiency measures no more than 58% of the total grant value? Refer to Step 4</t>
  </si>
  <si>
    <t>4.1.11 Are all energy efficiency measure savings realistic and been evidenced? (Please provide commentary per measure in assessor summary box)</t>
  </si>
  <si>
    <t>4.1.12 Have all energy efficiency measure costs (project values) been evidenced?</t>
  </si>
  <si>
    <t>4.1.13 Are the current fuel cost and proposed fuel costs realistic? (Provide further commentary if evidence provided)</t>
  </si>
  <si>
    <t>4.1.14 Have unlocked excel energy saving calculations with methodology been provided? (for all measures, please provide further clarity)</t>
  </si>
  <si>
    <t>4.1.15 Are the energy saving calculations considered robust and based on realistic data, assumptions and estimations for each technology?</t>
  </si>
  <si>
    <t>4.1.16 Have the measures been sequenced correctly for each building? 
Refer to bottom table in step 4 &amp; data outputs tab</t>
  </si>
  <si>
    <t>4.1.17 Has the applicant demonstrated or referenced energy savings from similar projects?</t>
  </si>
  <si>
    <t>4.1.18 Is the project likely to delivery benefits in additional to the cost and energy savings claimed?</t>
  </si>
  <si>
    <t xml:space="preserve">4.1.19 Have data sheets/specifications been provided on the final products chosen? (provide further detail in summary box) </t>
  </si>
  <si>
    <t>4.1.20 Has a building number been attributed to all measures?</t>
  </si>
  <si>
    <t>Step 4 Support Tool Rating</t>
  </si>
  <si>
    <t xml:space="preserve">Step 5 Project Governance </t>
  </si>
  <si>
    <t>5.1.1 Has a detailed project cost breakdown been provided in the application form and in supporting evidence?</t>
  </si>
  <si>
    <r>
      <rPr>
        <b/>
        <sz val="10"/>
        <color theme="1"/>
        <rFont val="Verdana"/>
        <family val="2"/>
      </rPr>
      <t>Step 5</t>
    </r>
    <r>
      <rPr>
        <sz val="10"/>
        <color theme="1"/>
        <rFont val="Verdana"/>
        <family val="2"/>
      </rPr>
      <t xml:space="preserve">
Does the cost breakdown in the application form match a more detailed cost breakdown in the supporting information? Where has this cost breakdown derived from?
The applicant should not include VAT if they can reclaim it. 
An energy and carbon monitoring plan should include how the low carbon technology's saving will be measured e.g., monthly meter readings, who will be responsible for this, where will it be recorded, will the data be analysed. 
Project governance should include a detailed overview of who will be involved in implementing and maintaining the project. This should include both contractors and internal staff members working on the project.
Internal and External previous experience should be summarised, have they worked on previous similar projects?
What is the procurement process, are they following a framework? How will this be monitored?
Key milestones will need to be clearly marked, are these realistic for materials and handover? How much contingency has been added?
Is the risk register specific to this project? Is it likely to change? 
The applicant should state how they will mitigate against fraud, this is likely to be in relation to their procurement policy. 
Please state when board/councillors approval is likely to be met, will this impact the timescale of the project?
If the tender is not complete, when is this due to be completed? Please ensure conditions are relevant to a pre-tender application. </t>
    </r>
  </si>
  <si>
    <t>5.1.2 Can the application reclaim VAT?</t>
  </si>
  <si>
    <t>5.1.3 Has a sufficient Energy and Carbon Monitoring Plan Post completion been provided?</t>
  </si>
  <si>
    <t>5.1.4 Has sufficient evidence for the Project Governance been provided?</t>
  </si>
  <si>
    <t>5.1.5 Has sufficient evidence for Previous Experience (Internal) been provided?</t>
  </si>
  <si>
    <t>5.1.6 Has sufficient evidence for Previous Experience (External) been provided?</t>
  </si>
  <si>
    <t xml:space="preserve">5.1.7 Has a detailed procurement process been explained? </t>
  </si>
  <si>
    <t>5.1.8 Has a sufficient project programme been provided including key milestones?</t>
  </si>
  <si>
    <t xml:space="preserve">5.1.9 Has a sufficient risk register been provided? </t>
  </si>
  <si>
    <t>5.1.10 Has the applicant detailed how they will mitigate against fraud?</t>
  </si>
  <si>
    <t xml:space="preserve">5.1.11 Has the grant value (not project value) in the Project Programme table been inputted correctly? </t>
  </si>
  <si>
    <t>Step 6 Data Collection</t>
  </si>
  <si>
    <t xml:space="preserve">6.1.1 Confirm information in Data Outputs tab has been checked by assessor. </t>
  </si>
  <si>
    <t>Based on the overall score achieved, the business case for this project is:</t>
  </si>
  <si>
    <t>Based on evidence provided, is project completion is realistic and feasible:</t>
  </si>
  <si>
    <t>Assessor Opinion - Consider this project for funding:</t>
  </si>
  <si>
    <t>Assessor's confirmation of scoring outcome or over-ride if assessor has reservations over scoring.  Normally a Not Sound outcome from the scoring will result in further information being required or a recommendation that the project is not taken any further.</t>
  </si>
  <si>
    <t>Assessor summary including improvement points:</t>
  </si>
  <si>
    <t>Deliverability</t>
  </si>
  <si>
    <t>Technical</t>
  </si>
  <si>
    <t>General</t>
  </si>
  <si>
    <t>Conditions (if any further information required) for passing business case:</t>
  </si>
  <si>
    <t>Condition Category (for CRM)</t>
  </si>
  <si>
    <t>Stage where condition should be met</t>
  </si>
  <si>
    <t>Date (approx.)</t>
  </si>
  <si>
    <t>Disclaimer</t>
  </si>
  <si>
    <t>This assessment is made on the information as provided by the applicant. Whilst reasonable steps have been taken to ensure that the information provided within this assessment is correct, Salix, the assessor, and the Government give no warranty and make no representation as to its accuracy and accept no liability for any errors or omissions.</t>
  </si>
  <si>
    <t>To be completed by Salix/Technical Contractor Assessor</t>
  </si>
  <si>
    <t>Project reference</t>
  </si>
  <si>
    <t>*</t>
  </si>
  <si>
    <t>Time Allocated</t>
  </si>
  <si>
    <t>hours</t>
  </si>
  <si>
    <t>QA</t>
  </si>
  <si>
    <t>The Quality Assessor confirms this assessment has been checked for accuracy and suitability. All assessment questions have been considered and answered appropriately.</t>
  </si>
  <si>
    <t>Column1</t>
  </si>
  <si>
    <t xml:space="preserve">Scoring </t>
  </si>
  <si>
    <t>Number of score</t>
  </si>
  <si>
    <t>Column2</t>
  </si>
  <si>
    <t>Red</t>
  </si>
  <si>
    <t>Amber</t>
  </si>
  <si>
    <t>Green</t>
  </si>
  <si>
    <t>Total ranking</t>
  </si>
  <si>
    <t>N/A</t>
  </si>
  <si>
    <t>Multiple</t>
  </si>
  <si>
    <t>Change Request Assessment</t>
  </si>
  <si>
    <t>This assessment's primary objective is to evaluate the changes to the project with regards to compliance with the scheme criteria and feasibility.
Provide commentary to justify all assessment points.</t>
  </si>
  <si>
    <t>Provide an overview of the changes made to this project:</t>
  </si>
  <si>
    <t>Outline all changes proposed to the project as a result of this change request including but not limited to:
Has a site changed? Has a site been removed or added?
Have measures increased or reduced in scope? Have measures been removed? Have measures been moved to a new/different site?
Has the completion date changed?</t>
  </si>
  <si>
    <t>1.1 Is the project removing an end-of-life boiler?  Refer to guidance on end of life criteria.</t>
  </si>
  <si>
    <t xml:space="preserve">Comment on how the project meets the schemes criteria. Ensure all sites are considered.
Is each site removing an end of life boiler?
What low carbon heating system has been proposed?
</t>
  </si>
  <si>
    <t>2.1 Is the project within the scheme's CCT requirements?</t>
  </si>
  <si>
    <t xml:space="preserve">What is the compliancy of the project, what could cause the compliancy to go over the limit?
Check the greatest eligible grant value has been included, this should not be greater than the marginal value. If the applicant has not included the full eligible grant value, has this been confirmed with them?
</t>
  </si>
  <si>
    <t>2.2 Is the grant value requested equal to or lower than the eligible amount? Is this value lower or equal to the original grant value awarded?</t>
  </si>
  <si>
    <t>Change Request Checks</t>
  </si>
  <si>
    <t>Ensure relevant support information has been provided and assessed as a part of the change request. 
Has supporting information been provided to show that no energy efficiency measures will be installed in buildings without a low carbon heating measure. 
Is this supporting information evidenced well, what methodology has been used?
What evidence has been provided to support the energy efficiency measure costs? Quotations? 
Have heating bills been provided to show the current fuel cost, and a reasonable explanation for the proposed fuel cost?
Are the energy saving calculations of a standard we would expect to see, cells unlocked, clear methodology, has the applicant had to be queried on this? Have any changes been made throughout the assessment process?
Is the project is likely to deliver benefits in addition to the cost &amp; energy savings claimed; e.g. CRC, maintenance, reliability, safety, etc.?
Have data sheets been provided? Are these the final data sheets or likely to change?</t>
  </si>
  <si>
    <t xml:space="preserve">3.1 Are the changes to this project sufficiently evidenced?  </t>
  </si>
  <si>
    <t>3.2 Has the Low Carbon Heating Measure changed? If yes comment on the feasibility of the new system.</t>
  </si>
  <si>
    <t>3.3 Is there a new site? If yes comment on the feasibility of the new system.</t>
  </si>
  <si>
    <t>3.4 Is the project still feasible within the parameters of the scheme's criteria?</t>
  </si>
  <si>
    <t>3.5 Has a risk register which references the changes to the project been provided?</t>
  </si>
  <si>
    <t>3.6 Will this project complete by the scheme's deadline?</t>
  </si>
  <si>
    <t>Project completion and risk commentary:</t>
  </si>
  <si>
    <t>Comment on the risks associated with this change request and the updated project timeline. How do the changes affect the projects ability to complete by the scheme deadline? Highlight any major risks to the project timeline</t>
  </si>
  <si>
    <t>Based on the information provided should this project pass the CR assessment:</t>
  </si>
  <si>
    <t>Commentary on CR outcome:</t>
  </si>
  <si>
    <t>CR Conditions (if any further information required) for passing business case:</t>
  </si>
  <si>
    <t>Passed with Conditions</t>
  </si>
  <si>
    <t>Requires Improvement</t>
  </si>
  <si>
    <t>Data Outputs Tab</t>
  </si>
  <si>
    <t>Tab used for review of key data.</t>
  </si>
  <si>
    <t>Step 3.1: Site Data</t>
  </si>
  <si>
    <t>Step 3.2: Heating Systems - Existing System</t>
  </si>
  <si>
    <t>Step 3.2: Heating Systems - Low Carbon Solution</t>
  </si>
  <si>
    <t>Fossil Fuel kWh/m2</t>
  </si>
  <si>
    <t>Is unit to be retained or removed?</t>
  </si>
  <si>
    <t>Total output load
(kW)</t>
  </si>
  <si>
    <t>Cost of fossil fuel replacement system 
[like-for-like]</t>
  </si>
  <si>
    <t>FF £/kW</t>
  </si>
  <si>
    <t>Existing System to be replaced</t>
  </si>
  <si>
    <t>Building Name or Number</t>
  </si>
  <si>
    <t>Indicative sCOP</t>
  </si>
  <si>
    <t>Sequencing Checks</t>
  </si>
  <si>
    <t>Summarised Data Outputs</t>
  </si>
  <si>
    <t>Step 3.1 - Building Data</t>
  </si>
  <si>
    <t>FF Flow Temperatures deg C</t>
  </si>
  <si>
    <t xml:space="preserve">FF Total Size  kW </t>
  </si>
  <si>
    <t xml:space="preserve">Total FF Pre Improvement Peak Load  kW </t>
  </si>
  <si>
    <t xml:space="preserve">Total Fossil Fuel Consumption for Heating kWh/yr </t>
  </si>
  <si>
    <t xml:space="preserve">Average Boiler Age </t>
  </si>
  <si>
    <t xml:space="preserve">FF Average Efficiency </t>
  </si>
  <si>
    <t xml:space="preserve">FF kWh/m2 </t>
  </si>
  <si>
    <t xml:space="preserve">Total Like for Like Replacement Costs </t>
  </si>
  <si>
    <t>Average LC Flow and Return Temperatures  deg C</t>
  </si>
  <si>
    <t xml:space="preserve">LC Total Costs </t>
  </si>
  <si>
    <t xml:space="preserve">Total LC Post Improvement Peak Load kW  </t>
  </si>
  <si>
    <t xml:space="preserve">Total LC Consumption kWh/yr  </t>
  </si>
  <si>
    <t xml:space="preserve">HP Average sCOP  </t>
  </si>
  <si>
    <t>LC Direct Emission Savings tco2</t>
  </si>
  <si>
    <t xml:space="preserve">LC Total Size kW  </t>
  </si>
  <si>
    <t xml:space="preserve">LC kWh/m2  </t>
  </si>
  <si>
    <t xml:space="preserve">LC Total Size/ kW  </t>
  </si>
  <si>
    <t>Total Existing Annual Fossil Fuel Use 
(kWh/year)</t>
  </si>
  <si>
    <t>Overall Sequencing Check</t>
  </si>
  <si>
    <t>Step 3.1 Gas Usage kWh</t>
  </si>
  <si>
    <t>FF Efficiency Savings kWh</t>
  </si>
  <si>
    <t>Post Efficiency Savings kWh</t>
  </si>
  <si>
    <t>Step 4 Current Fuel Displaced kWh</t>
  </si>
  <si>
    <t>Building Sequencing Check</t>
  </si>
  <si>
    <t>CIBSE Guide F</t>
  </si>
  <si>
    <t>kWh/m2</t>
  </si>
  <si>
    <t>Good Practice</t>
  </si>
  <si>
    <t xml:space="preserve">Typical </t>
  </si>
  <si>
    <t>Place of worship</t>
  </si>
  <si>
    <t>Revision History</t>
  </si>
  <si>
    <t>Version</t>
  </si>
  <si>
    <t>Change</t>
  </si>
  <si>
    <t>By</t>
  </si>
  <si>
    <t>SL/BL/NH</t>
  </si>
  <si>
    <t>Work-type list name</t>
  </si>
  <si>
    <t>Building management systems</t>
  </si>
  <si>
    <t>BMS</t>
  </si>
  <si>
    <t>Good</t>
  </si>
  <si>
    <t>Energy from waste</t>
  </si>
  <si>
    <t>EfW</t>
  </si>
  <si>
    <t>Okay</t>
  </si>
  <si>
    <t>Programme</t>
  </si>
  <si>
    <t>PB</t>
  </si>
  <si>
    <t>£/tCO2e</t>
  </si>
  <si>
    <t>Public Sector Decarbonisation Fund</t>
  </si>
  <si>
    <t>Hot water</t>
  </si>
  <si>
    <t>Hot_water</t>
  </si>
  <si>
    <t>Missing</t>
  </si>
  <si>
    <t>Overall project</t>
  </si>
  <si>
    <t>Insulation_building_fabric</t>
  </si>
  <si>
    <t>Criteria</t>
  </si>
  <si>
    <t>Insulation_draught_proofing</t>
  </si>
  <si>
    <t>Insulation_other</t>
  </si>
  <si>
    <t>Mix</t>
  </si>
  <si>
    <t>Insulation_pipework</t>
  </si>
  <si>
    <t>LEDs</t>
  </si>
  <si>
    <t>Lighting controls</t>
  </si>
  <si>
    <t>Lighting_controls</t>
  </si>
  <si>
    <t>Motor controls</t>
  </si>
  <si>
    <t>Motor_controls</t>
  </si>
  <si>
    <t>Project Row</t>
  </si>
  <si>
    <t>Project Type Selected</t>
  </si>
  <si>
    <t>Work type selected</t>
  </si>
  <si>
    <t>Consistency check</t>
  </si>
  <si>
    <t>Check that all cells are ok</t>
  </si>
  <si>
    <t>Motor replacement</t>
  </si>
  <si>
    <t>Motor_replacement</t>
  </si>
  <si>
    <t>Renewable energy</t>
  </si>
  <si>
    <t>Renewables</t>
  </si>
  <si>
    <t>Time_switches</t>
  </si>
  <si>
    <t>Pre-Tender</t>
  </si>
  <si>
    <t>Post-Tender</t>
  </si>
  <si>
    <t>Risk Types</t>
  </si>
  <si>
    <t>Project Delivery</t>
  </si>
  <si>
    <t>Cost</t>
  </si>
  <si>
    <t>Feasibility</t>
  </si>
  <si>
    <t>Achieving savings</t>
  </si>
  <si>
    <t>Resource</t>
  </si>
  <si>
    <t>Supply Chain</t>
  </si>
  <si>
    <t>Electrical Supply</t>
  </si>
  <si>
    <t>Project Stages (for conditions)</t>
  </si>
  <si>
    <t>Grant Condition Subcategory</t>
  </si>
  <si>
    <t>Category</t>
  </si>
  <si>
    <t>Project Programme</t>
  </si>
  <si>
    <t>Delivery</t>
  </si>
  <si>
    <t>Pre-design Stage</t>
  </si>
  <si>
    <t>Risk Register</t>
  </si>
  <si>
    <t>Data Sheets</t>
  </si>
  <si>
    <t>Tech</t>
  </si>
  <si>
    <t>Firm Pricing</t>
  </si>
  <si>
    <t>Energy Savings Calculations</t>
  </si>
  <si>
    <t>Experience and Governance</t>
  </si>
  <si>
    <t>Application form</t>
  </si>
  <si>
    <t>Energy and Carbon Monitoring Plan</t>
  </si>
  <si>
    <t>Approval</t>
  </si>
  <si>
    <t>Prior to final payment from Salix</t>
  </si>
  <si>
    <t>4. Energy and Carbon Monitoring Plan Post Completion</t>
  </si>
  <si>
    <t>5. Project Governance</t>
  </si>
  <si>
    <t>6a. Previous Experience (Internal)</t>
  </si>
  <si>
    <t>6b. Previous Experience (External)</t>
  </si>
  <si>
    <t>7. Procurement Process</t>
  </si>
  <si>
    <t>8. Project Programme</t>
  </si>
  <si>
    <t>9. Project Risks and Mitigation</t>
  </si>
  <si>
    <t>10. Mitigating Fraud</t>
  </si>
  <si>
    <t>EE 76</t>
  </si>
  <si>
    <t>EE 77</t>
  </si>
  <si>
    <t>EE 78</t>
  </si>
  <si>
    <t>EE 79</t>
  </si>
  <si>
    <t>EE 80</t>
  </si>
  <si>
    <t>EE 81</t>
  </si>
  <si>
    <t>EE 82</t>
  </si>
  <si>
    <t>EE 83</t>
  </si>
  <si>
    <t>EE 84</t>
  </si>
  <si>
    <t>EE 85</t>
  </si>
  <si>
    <t>EE 86</t>
  </si>
  <si>
    <t>EE 87</t>
  </si>
  <si>
    <t>EE 88</t>
  </si>
  <si>
    <t>EE 89</t>
  </si>
  <si>
    <t>EE 90</t>
  </si>
  <si>
    <t>EE 91</t>
  </si>
  <si>
    <t>EE 92</t>
  </si>
  <si>
    <t>EE 93</t>
  </si>
  <si>
    <t>EE 94</t>
  </si>
  <si>
    <t>EE 95</t>
  </si>
  <si>
    <t>EE 96</t>
  </si>
  <si>
    <t>EE 97</t>
  </si>
  <si>
    <t>EE 98</t>
  </si>
  <si>
    <t>EE 99</t>
  </si>
  <si>
    <t>EE 100</t>
  </si>
  <si>
    <t>EE 101</t>
  </si>
  <si>
    <t>EE 102</t>
  </si>
  <si>
    <t>EE 103</t>
  </si>
  <si>
    <t>EE 104</t>
  </si>
  <si>
    <t>EE 105</t>
  </si>
  <si>
    <t>EE 106</t>
  </si>
  <si>
    <t>EE 107</t>
  </si>
  <si>
    <t>EE 108</t>
  </si>
  <si>
    <t>EE 109</t>
  </si>
  <si>
    <t>EE 110</t>
  </si>
  <si>
    <t>EE 111</t>
  </si>
  <si>
    <t>EE 112</t>
  </si>
  <si>
    <t>EE 113</t>
  </si>
  <si>
    <t>EE 114</t>
  </si>
  <si>
    <t>EE 115</t>
  </si>
  <si>
    <t>EE 116</t>
  </si>
  <si>
    <t>EE 117</t>
  </si>
  <si>
    <t>EE 118</t>
  </si>
  <si>
    <t>EE 119</t>
  </si>
  <si>
    <t>EE 120</t>
  </si>
  <si>
    <t>EE 121</t>
  </si>
  <si>
    <t>EE 122</t>
  </si>
  <si>
    <t>EE 123</t>
  </si>
  <si>
    <t>EE 124</t>
  </si>
  <si>
    <t>EE 125</t>
  </si>
  <si>
    <t>EE 126</t>
  </si>
  <si>
    <t>EE 127</t>
  </si>
  <si>
    <t>EE 128</t>
  </si>
  <si>
    <t>EE 129</t>
  </si>
  <si>
    <t>EE 130</t>
  </si>
  <si>
    <t>EE 131</t>
  </si>
  <si>
    <t>EE 132</t>
  </si>
  <si>
    <t>EE 133</t>
  </si>
  <si>
    <t>EE 134</t>
  </si>
  <si>
    <t>EE 135</t>
  </si>
  <si>
    <t>EE 136</t>
  </si>
  <si>
    <t>EE 137</t>
  </si>
  <si>
    <t>EE 138</t>
  </si>
  <si>
    <t>EE 139</t>
  </si>
  <si>
    <t>EE 140</t>
  </si>
  <si>
    <t>EE 141</t>
  </si>
  <si>
    <t>EE 142</t>
  </si>
  <si>
    <t>EE 143</t>
  </si>
  <si>
    <t>EE 144</t>
  </si>
  <si>
    <t>EE 145</t>
  </si>
  <si>
    <t>EE 146</t>
  </si>
  <si>
    <t>EE 147</t>
  </si>
  <si>
    <t>EE 148</t>
  </si>
  <si>
    <t>EE 149</t>
  </si>
  <si>
    <t>EE 150</t>
  </si>
  <si>
    <t>EE 151</t>
  </si>
  <si>
    <t>EE 152</t>
  </si>
  <si>
    <t>EE 153</t>
  </si>
  <si>
    <t>EE 154</t>
  </si>
  <si>
    <t>EE 155</t>
  </si>
  <si>
    <t>EE 156</t>
  </si>
  <si>
    <t>EE 157</t>
  </si>
  <si>
    <t>EE 158</t>
  </si>
  <si>
    <t>EE 159</t>
  </si>
  <si>
    <t>EE 160</t>
  </si>
  <si>
    <t>EE 161</t>
  </si>
  <si>
    <t>EE 162</t>
  </si>
  <si>
    <t>EE 163</t>
  </si>
  <si>
    <t>EE 164</t>
  </si>
  <si>
    <t>EE 165</t>
  </si>
  <si>
    <t>EE 166</t>
  </si>
  <si>
    <t>EE 167</t>
  </si>
  <si>
    <t>EE 168</t>
  </si>
  <si>
    <t>EE 169</t>
  </si>
  <si>
    <t>EE 170</t>
  </si>
  <si>
    <t>EE 171</t>
  </si>
  <si>
    <t>EE 172</t>
  </si>
  <si>
    <t>EE 173</t>
  </si>
  <si>
    <t>EE 174</t>
  </si>
  <si>
    <t>EE 175</t>
  </si>
  <si>
    <t>EE 176</t>
  </si>
  <si>
    <t>EE 177</t>
  </si>
  <si>
    <t>EE 178</t>
  </si>
  <si>
    <t>EE 179</t>
  </si>
  <si>
    <t>EE 180</t>
  </si>
  <si>
    <t>EE 181</t>
  </si>
  <si>
    <t>EE 182</t>
  </si>
  <si>
    <t>EE 183</t>
  </si>
  <si>
    <t>EE 184</t>
  </si>
  <si>
    <t>EE 185</t>
  </si>
  <si>
    <t>EE 186</t>
  </si>
  <si>
    <t>EE 187</t>
  </si>
  <si>
    <t>EE 188</t>
  </si>
  <si>
    <t>EE 189</t>
  </si>
  <si>
    <t>EE 190</t>
  </si>
  <si>
    <t>EE 191</t>
  </si>
  <si>
    <t>EE 192</t>
  </si>
  <si>
    <t>EE 193</t>
  </si>
  <si>
    <t>EE 194</t>
  </si>
  <si>
    <t>EE 195</t>
  </si>
  <si>
    <t>EE 196</t>
  </si>
  <si>
    <t>EE 197</t>
  </si>
  <si>
    <t>EE 198</t>
  </si>
  <si>
    <t>EE 199</t>
  </si>
  <si>
    <t>EE 200</t>
  </si>
  <si>
    <t>SL</t>
  </si>
  <si>
    <t>Revision of electricity carbon factor formula.</t>
  </si>
  <si>
    <t>Energy efficient convection-oven</t>
  </si>
  <si>
    <t>10.30 </t>
  </si>
  <si>
    <t>Industrial Equipment</t>
  </si>
  <si>
    <t>Energy efficient dishwasher</t>
  </si>
  <si>
    <t>Energy efficient washing machine</t>
  </si>
  <si>
    <t>Energy Efficient Steriliser</t>
  </si>
  <si>
    <t>Industrial_Equipment</t>
  </si>
  <si>
    <t>PF Round plus cell value 329</t>
  </si>
  <si>
    <t>* Use submission ID in reference - Example SBC-12345-GOL</t>
  </si>
  <si>
    <t>Creation of form based on feedback from Phase 3a Application Form.</t>
  </si>
  <si>
    <t>Formatting Changes based on client feedback.</t>
  </si>
  <si>
    <t>Addition of Industrial Equipment to list of eligible technologies.</t>
  </si>
  <si>
    <t/>
  </si>
  <si>
    <t xml:space="preserve">  Version 1.4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</si>
</sst>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5" formatCode="&quot;£&quot;#,##0;\-&quot;£&quot;#,##0"/>
    <numFmt numFmtId="6" formatCode="&quot;£&quot;#,##0;[Red]\-&quot;£&quot;#,##0"/>
    <numFmt numFmtId="44" formatCode="_-&quot;£&quot;* #,##0.00_-;\-&quot;£&quot;* #,##0.00_-;_-&quot;£&quot;* &quot;-&quot;??_-;_-@_-"/>
    <numFmt numFmtId="43" formatCode="_-* #,##0.00_-;\-* #,##0.00_-;_-* &quot;-&quot;??_-;_-@_-"/>
    <numFmt numFmtId="164" formatCode="&quot;£&quot;#,##0"/>
    <numFmt numFmtId="165" formatCode="#,##0_ ;\-#,##0\ "/>
    <numFmt numFmtId="166" formatCode="d/m/yy;@"/>
    <numFmt numFmtId="167" formatCode="_-* #,##0.000_-;\-* #,##0.000_-;_-* &quot;-&quot;??_-;_-@_-"/>
    <numFmt numFmtId="168" formatCode="#,##0.00_ ;\-#,##0.00\ "/>
    <numFmt numFmtId="169" formatCode="_-* #,##0_-;\-* #,##0_-;_-* &quot;-&quot;??_-;_-@_-"/>
    <numFmt numFmtId="170" formatCode="&quot;£&quot;#,##0.00"/>
    <numFmt numFmtId="171" formatCode="[$-F800]dddd\,\ mmmm\ dd\,\ yyyy"/>
    <numFmt numFmtId="172" formatCode="0.000"/>
    <numFmt numFmtId="173" formatCode=";;;"/>
    <numFmt numFmtId="174" formatCode="0.0"/>
    <numFmt numFmtId="175" formatCode="_-[$£-809]* #,##0.00_-;\-[$£-809]* #,##0.00_-;_-[$£-809]* &quot;-&quot;??_-;_-@_-"/>
    <numFmt numFmtId="176" formatCode="_-&quot;£&quot;* #,##0_-;\-&quot;£&quot;* #,##0_-;_-&quot;£&quot;* &quot;-&quot;??_-;_-@_-"/>
    <numFmt numFmtId="177" formatCode="_(* #,##0_);_(* \(#,##0\);_(* &quot;-&quot;??_);_(@_)"/>
    <numFmt numFmtId="178" formatCode="0_ ;\-0\ "/>
  </numFmts>
  <fonts count="164" x14ac:knownFonts="1">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color theme="1"/>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u/>
      <sz val="10"/>
      <color theme="10"/>
      <name val="Arial"/>
      <family val="2"/>
    </font>
    <font>
      <sz val="11"/>
      <color theme="1"/>
      <name val="Calibri"/>
      <family val="2"/>
      <scheme val="minor"/>
    </font>
    <font>
      <sz val="10"/>
      <color theme="1"/>
      <name val="Gill Sans MT"/>
      <family val="2"/>
    </font>
    <font>
      <sz val="10"/>
      <name val="Gill Sans MT"/>
      <family val="2"/>
    </font>
    <font>
      <sz val="10"/>
      <color theme="1"/>
      <name val="Calibri"/>
      <family val="2"/>
      <scheme val="minor"/>
    </font>
    <font>
      <sz val="10"/>
      <name val="Calibri"/>
      <family val="2"/>
      <scheme val="minor"/>
    </font>
    <font>
      <u/>
      <sz val="10"/>
      <color theme="10"/>
      <name val="Gill Sans MT"/>
      <family val="2"/>
    </font>
    <font>
      <b/>
      <sz val="10"/>
      <color theme="1"/>
      <name val="Calibri"/>
      <family val="2"/>
      <scheme val="minor"/>
    </font>
    <font>
      <b/>
      <sz val="10"/>
      <name val="Calibri"/>
      <family val="2"/>
      <scheme val="minor"/>
    </font>
    <font>
      <sz val="12"/>
      <color theme="1"/>
      <name val="Calibri"/>
      <family val="2"/>
      <scheme val="minor"/>
    </font>
    <font>
      <b/>
      <u/>
      <sz val="12"/>
      <name val="Calibri"/>
      <family val="2"/>
      <scheme val="minor"/>
    </font>
    <font>
      <b/>
      <u/>
      <sz val="12"/>
      <color theme="1"/>
      <name val="Calibri"/>
      <family val="2"/>
      <scheme val="minor"/>
    </font>
    <font>
      <b/>
      <sz val="11"/>
      <color theme="1"/>
      <name val="Calibri"/>
      <family val="2"/>
      <scheme val="minor"/>
    </font>
    <font>
      <b/>
      <sz val="12"/>
      <color theme="1"/>
      <name val="Calibri"/>
      <family val="2"/>
      <scheme val="minor"/>
    </font>
    <font>
      <sz val="10"/>
      <name val="Verdana"/>
      <family val="2"/>
    </font>
    <font>
      <u/>
      <sz val="12"/>
      <color theme="6" tint="-0.24994659260841701"/>
      <name val="Calibri"/>
      <family val="2"/>
    </font>
    <font>
      <b/>
      <sz val="10"/>
      <color theme="0"/>
      <name val="Verdana"/>
      <family val="2"/>
    </font>
    <font>
      <b/>
      <sz val="10"/>
      <color theme="1"/>
      <name val="Verdana"/>
      <family val="2"/>
    </font>
    <font>
      <sz val="12"/>
      <color theme="1"/>
      <name val="Verdana"/>
      <family val="2"/>
    </font>
    <font>
      <sz val="16"/>
      <color theme="1"/>
      <name val="Verdana"/>
      <family val="2"/>
    </font>
    <font>
      <b/>
      <sz val="12"/>
      <color theme="1"/>
      <name val="Verdana"/>
      <family val="2"/>
    </font>
    <font>
      <u/>
      <sz val="20"/>
      <name val="Verdana"/>
      <family val="2"/>
    </font>
    <font>
      <u/>
      <sz val="10"/>
      <color theme="10"/>
      <name val="Verdana"/>
      <family val="2"/>
    </font>
    <font>
      <sz val="16"/>
      <name val="Verdana"/>
      <family val="2"/>
    </font>
    <font>
      <b/>
      <sz val="10"/>
      <name val="Verdana"/>
      <family val="2"/>
    </font>
    <font>
      <sz val="12"/>
      <name val="Verdana"/>
      <family val="2"/>
    </font>
    <font>
      <sz val="12"/>
      <color theme="0"/>
      <name val="Verdana"/>
      <family val="2"/>
    </font>
    <font>
      <sz val="12"/>
      <name val="Calibri"/>
      <family val="2"/>
      <scheme val="minor"/>
    </font>
    <font>
      <sz val="12"/>
      <color rgb="FFFF0000"/>
      <name val="Calibri"/>
      <family val="2"/>
      <scheme val="minor"/>
    </font>
    <font>
      <b/>
      <sz val="14"/>
      <color theme="1"/>
      <name val="Calibri"/>
      <family val="2"/>
      <scheme val="minor"/>
    </font>
    <font>
      <sz val="12"/>
      <color theme="0"/>
      <name val="Calibri"/>
      <family val="2"/>
      <scheme val="minor"/>
    </font>
    <font>
      <sz val="11"/>
      <color theme="1"/>
      <name val="Verdana"/>
      <family val="2"/>
    </font>
    <font>
      <sz val="11"/>
      <name val="Verdana"/>
      <family val="2"/>
    </font>
    <font>
      <sz val="9"/>
      <color theme="1"/>
      <name val="Verdana"/>
      <family val="2"/>
    </font>
    <font>
      <b/>
      <sz val="12"/>
      <color rgb="FF7F378C"/>
      <name val="Verdana"/>
      <family val="2"/>
    </font>
    <font>
      <sz val="10"/>
      <color rgb="FFFF0000"/>
      <name val="Calibri"/>
      <family val="2"/>
      <scheme val="minor"/>
    </font>
    <font>
      <sz val="14"/>
      <color theme="1"/>
      <name val="Calibri"/>
      <family val="2"/>
      <scheme val="minor"/>
    </font>
    <font>
      <vertAlign val="subscript"/>
      <sz val="14"/>
      <color theme="1"/>
      <name val="Calibri"/>
      <family val="2"/>
      <scheme val="minor"/>
    </font>
    <font>
      <sz val="8"/>
      <name val="Arial"/>
      <family val="2"/>
    </font>
    <font>
      <i/>
      <sz val="11"/>
      <color theme="6"/>
      <name val="Verdana"/>
      <family val="2"/>
    </font>
    <font>
      <b/>
      <sz val="12"/>
      <color theme="6"/>
      <name val="Verdana"/>
      <family val="2"/>
    </font>
    <font>
      <b/>
      <sz val="16"/>
      <color theme="6"/>
      <name val="Verdana"/>
      <family val="2"/>
    </font>
    <font>
      <b/>
      <sz val="14"/>
      <color theme="6"/>
      <name val="Verdana"/>
      <family val="2"/>
    </font>
    <font>
      <b/>
      <u/>
      <sz val="12"/>
      <color theme="1"/>
      <name val="Verdana"/>
      <family val="2"/>
    </font>
    <font>
      <b/>
      <sz val="28"/>
      <color theme="6"/>
      <name val="Verdana"/>
      <family val="2"/>
    </font>
    <font>
      <b/>
      <sz val="11"/>
      <color theme="6"/>
      <name val="Verdana"/>
      <family val="2"/>
    </font>
    <font>
      <b/>
      <u/>
      <sz val="11"/>
      <color theme="1"/>
      <name val="Verdana"/>
      <family val="2"/>
    </font>
    <font>
      <u/>
      <sz val="11"/>
      <color theme="10"/>
      <name val="Verdana"/>
      <family val="2"/>
    </font>
    <font>
      <u/>
      <sz val="11"/>
      <color theme="10"/>
      <name val="Calibri"/>
      <family val="2"/>
      <scheme val="minor"/>
    </font>
    <font>
      <b/>
      <sz val="16"/>
      <color theme="4"/>
      <name val="Verdana"/>
      <family val="2"/>
    </font>
    <font>
      <b/>
      <sz val="16"/>
      <color rgb="FF382573"/>
      <name val="Verdana"/>
      <family val="2"/>
    </font>
    <font>
      <b/>
      <sz val="24"/>
      <color theme="6"/>
      <name val="Verdana"/>
      <family val="2"/>
    </font>
    <font>
      <sz val="10"/>
      <color rgb="FF382573"/>
      <name val="Verdana"/>
      <family val="2"/>
    </font>
    <font>
      <sz val="12"/>
      <color rgb="FF382573"/>
      <name val="Verdana"/>
      <family val="2"/>
    </font>
    <font>
      <b/>
      <sz val="28"/>
      <color rgb="FF382573"/>
      <name val="Verdana"/>
      <family val="2"/>
    </font>
    <font>
      <b/>
      <sz val="12"/>
      <color rgb="FF382573"/>
      <name val="Verdana"/>
      <family val="2"/>
    </font>
    <font>
      <sz val="11"/>
      <color rgb="FF382573"/>
      <name val="Verdana"/>
      <family val="2"/>
    </font>
    <font>
      <b/>
      <sz val="11"/>
      <color rgb="FF382573"/>
      <name val="Verdana"/>
      <family val="2"/>
    </font>
    <font>
      <b/>
      <sz val="26"/>
      <color rgb="FF382573"/>
      <name val="Verdana"/>
      <family val="2"/>
    </font>
    <font>
      <sz val="12"/>
      <color rgb="FF382573"/>
      <name val="Calibri"/>
      <family val="2"/>
      <scheme val="minor"/>
    </font>
    <font>
      <sz val="10"/>
      <color rgb="FF382573"/>
      <name val="Arial"/>
      <family val="2"/>
    </font>
    <font>
      <sz val="10"/>
      <color theme="6"/>
      <name val="Verdana"/>
      <family val="2"/>
    </font>
    <font>
      <sz val="11"/>
      <color theme="6"/>
      <name val="Verdana"/>
      <family val="2"/>
    </font>
    <font>
      <sz val="12"/>
      <color theme="6"/>
      <name val="Verdana"/>
      <family val="2"/>
    </font>
    <font>
      <sz val="16"/>
      <color theme="6"/>
      <name val="Verdana"/>
      <family val="2"/>
    </font>
    <font>
      <sz val="12"/>
      <color theme="6"/>
      <name val="Calibri"/>
      <family val="2"/>
      <scheme val="minor"/>
    </font>
    <font>
      <sz val="9"/>
      <color theme="6"/>
      <name val="Verdana"/>
      <family val="2"/>
    </font>
    <font>
      <b/>
      <sz val="9"/>
      <color theme="6"/>
      <name val="Verdana"/>
      <family val="2"/>
    </font>
    <font>
      <b/>
      <sz val="12"/>
      <color theme="6"/>
      <name val="Calibri"/>
      <family val="2"/>
      <scheme val="minor"/>
    </font>
    <font>
      <u/>
      <sz val="12"/>
      <color theme="6"/>
      <name val="Verdana"/>
      <family val="2"/>
    </font>
    <font>
      <sz val="16"/>
      <color rgb="FF382573"/>
      <name val="Verdana"/>
      <family val="2"/>
    </font>
    <font>
      <b/>
      <vertAlign val="subscript"/>
      <sz val="11"/>
      <color rgb="FFF4FFF5"/>
      <name val="Verdana"/>
      <family val="2"/>
    </font>
    <font>
      <b/>
      <sz val="11"/>
      <color rgb="FFF4FFF5"/>
      <name val="Verdana"/>
      <family val="2"/>
    </font>
    <font>
      <sz val="10"/>
      <color rgb="FFF4FFF5"/>
      <name val="Verdana"/>
      <family val="2"/>
    </font>
    <font>
      <b/>
      <sz val="14"/>
      <color rgb="FFF4FFF5"/>
      <name val="Verdana"/>
      <family val="2"/>
    </font>
    <font>
      <b/>
      <sz val="10"/>
      <color rgb="FFF4FFF5"/>
      <name val="Verdana"/>
      <family val="2"/>
    </font>
    <font>
      <b/>
      <sz val="10"/>
      <color rgb="FFF4FFF5"/>
      <name val="Calibri"/>
      <family val="2"/>
      <scheme val="minor"/>
    </font>
    <font>
      <sz val="10"/>
      <color rgb="FFF4FFF5"/>
      <name val="Calibri"/>
      <family val="2"/>
      <scheme val="minor"/>
    </font>
    <font>
      <sz val="11"/>
      <color rgb="FFF4FFF5"/>
      <name val="Verdana"/>
      <family val="2"/>
    </font>
    <font>
      <sz val="11"/>
      <color rgb="FFF4FFF5"/>
      <name val="Calibri"/>
      <family val="2"/>
      <scheme val="minor"/>
    </font>
    <font>
      <b/>
      <sz val="11"/>
      <color rgb="FFF4FFF5"/>
      <name val="Calibri"/>
      <family val="2"/>
      <scheme val="minor"/>
    </font>
    <font>
      <sz val="14"/>
      <color rgb="FF382573"/>
      <name val="Verdana"/>
      <family val="2"/>
    </font>
    <font>
      <i/>
      <sz val="10"/>
      <color theme="6"/>
      <name val="Verdana"/>
      <family val="2"/>
    </font>
    <font>
      <sz val="14"/>
      <color rgb="FFFF0000"/>
      <name val="Verdana"/>
      <family val="2"/>
    </font>
    <font>
      <sz val="11"/>
      <color theme="1"/>
      <name val="Gill Sans MT"/>
      <family val="2"/>
    </font>
    <font>
      <b/>
      <sz val="11"/>
      <color theme="0"/>
      <name val="Verdana"/>
      <family val="2"/>
    </font>
    <font>
      <sz val="10"/>
      <color rgb="FFFF0000"/>
      <name val="Verdana"/>
      <family val="2"/>
    </font>
    <font>
      <b/>
      <sz val="22"/>
      <color rgb="FF382573"/>
      <name val="Verdana"/>
      <family val="2"/>
    </font>
    <font>
      <b/>
      <sz val="12"/>
      <color theme="0"/>
      <name val="Verdana"/>
      <family val="2"/>
    </font>
    <font>
      <sz val="12"/>
      <color rgb="FFCC0000"/>
      <name val="Verdana"/>
      <family val="2"/>
    </font>
    <font>
      <b/>
      <sz val="14"/>
      <color theme="0"/>
      <name val="Verdana"/>
      <family val="2"/>
    </font>
    <font>
      <b/>
      <sz val="10"/>
      <color theme="6"/>
      <name val="Verdana"/>
      <family val="2"/>
    </font>
    <font>
      <sz val="16"/>
      <color theme="1"/>
      <name val="Calibri"/>
      <family val="2"/>
      <scheme val="minor"/>
    </font>
    <font>
      <b/>
      <sz val="16"/>
      <color theme="0"/>
      <name val="Verdana"/>
      <family val="2"/>
    </font>
    <font>
      <sz val="16"/>
      <color theme="0"/>
      <name val="Calibri"/>
      <family val="2"/>
      <scheme val="minor"/>
    </font>
    <font>
      <b/>
      <sz val="11"/>
      <name val="Verdana"/>
      <family val="2"/>
    </font>
    <font>
      <sz val="14"/>
      <name val="Verdana"/>
      <family val="2"/>
    </font>
    <font>
      <sz val="11"/>
      <color theme="4"/>
      <name val="Verdana"/>
      <family val="2"/>
    </font>
    <font>
      <b/>
      <vertAlign val="subscript"/>
      <sz val="11"/>
      <color theme="0"/>
      <name val="Verdana"/>
      <family val="2"/>
    </font>
    <font>
      <b/>
      <strike/>
      <sz val="11"/>
      <color theme="6"/>
      <name val="Verdana"/>
      <family val="2"/>
    </font>
    <font>
      <b/>
      <sz val="11"/>
      <color theme="4"/>
      <name val="Verdana"/>
      <family val="2"/>
    </font>
    <font>
      <b/>
      <sz val="18"/>
      <color theme="6"/>
      <name val="Calibri"/>
      <family val="2"/>
      <scheme val="minor"/>
    </font>
    <font>
      <b/>
      <sz val="11"/>
      <color rgb="FFFF0000"/>
      <name val="Verdana"/>
      <family val="2"/>
    </font>
    <font>
      <sz val="11"/>
      <color theme="1"/>
      <name val="Calibri"/>
      <family val="2"/>
      <scheme val="minor"/>
    </font>
    <font>
      <sz val="12"/>
      <color theme="1"/>
      <name val="Calibri"/>
      <family val="2"/>
      <scheme val="minor"/>
    </font>
    <font>
      <sz val="12"/>
      <color rgb="FFFF0000"/>
      <name val="Verdana"/>
      <family val="2"/>
    </font>
    <font>
      <sz val="12"/>
      <color theme="1"/>
      <name val="Calibri"/>
      <family val="2"/>
      <scheme val="minor"/>
    </font>
    <font>
      <i/>
      <sz val="12"/>
      <color theme="1"/>
      <name val="Calibri"/>
      <family val="2"/>
      <scheme val="minor"/>
    </font>
    <font>
      <vertAlign val="superscript"/>
      <sz val="11"/>
      <color theme="6"/>
      <name val="Verdana"/>
      <family val="2"/>
    </font>
    <font>
      <sz val="10"/>
      <color indexed="8"/>
      <name val="Verdana"/>
      <family val="2"/>
    </font>
    <font>
      <b/>
      <u/>
      <sz val="11"/>
      <color rgb="FF382573"/>
      <name val="Verdana"/>
      <family val="2"/>
    </font>
    <font>
      <b/>
      <sz val="10"/>
      <color theme="0"/>
      <name val="Calibri"/>
      <family val="2"/>
      <scheme val="minor"/>
    </font>
    <font>
      <b/>
      <u/>
      <sz val="10"/>
      <color theme="1"/>
      <name val="Calibri"/>
      <family val="2"/>
      <scheme val="minor"/>
    </font>
    <font>
      <sz val="10"/>
      <color theme="0"/>
      <name val="Calibri"/>
      <family val="2"/>
      <scheme val="minor"/>
    </font>
    <font>
      <i/>
      <sz val="10"/>
      <color theme="1"/>
      <name val="Calibri"/>
      <family val="2"/>
      <scheme val="minor"/>
    </font>
    <font>
      <sz val="16"/>
      <color rgb="FF98A03B"/>
      <name val="Verdana"/>
      <family val="2"/>
    </font>
    <font>
      <i/>
      <sz val="11"/>
      <color rgb="FF382573"/>
      <name val="Verdana"/>
      <family val="2"/>
    </font>
    <font>
      <b/>
      <sz val="10"/>
      <color indexed="8"/>
      <name val="Verdana"/>
      <family val="2"/>
    </font>
    <font>
      <sz val="14"/>
      <color theme="6"/>
      <name val="Verdana"/>
      <family val="2"/>
    </font>
    <font>
      <sz val="11"/>
      <color theme="0"/>
      <name val="Verdana"/>
      <family val="2"/>
    </font>
    <font>
      <u/>
      <sz val="11"/>
      <color theme="10"/>
      <name val="Arial"/>
      <family val="2"/>
    </font>
    <font>
      <b/>
      <vertAlign val="superscript"/>
      <sz val="11"/>
      <color theme="0"/>
      <name val="Verdana"/>
      <family val="2"/>
    </font>
    <font>
      <sz val="1"/>
      <color theme="4"/>
      <name val="Calibri"/>
      <family val="2"/>
      <scheme val="minor"/>
    </font>
    <font>
      <sz val="10"/>
      <color theme="6"/>
      <name val="Calibri"/>
      <family val="2"/>
      <scheme val="minor"/>
    </font>
    <font>
      <b/>
      <sz val="10"/>
      <color theme="1"/>
      <name val="Arial"/>
      <family val="2"/>
    </font>
    <font>
      <u/>
      <sz val="11"/>
      <color rgb="FF0070C0"/>
      <name val="Verdana"/>
      <family val="2"/>
    </font>
    <font>
      <u/>
      <sz val="10"/>
      <color rgb="FF0070C0"/>
      <name val="Verdana"/>
      <family val="2"/>
    </font>
    <font>
      <sz val="10"/>
      <color theme="0"/>
      <name val="Verdana"/>
      <family val="2"/>
    </font>
    <font>
      <sz val="12"/>
      <color theme="1"/>
      <name val="Calibri"/>
      <family val="2"/>
      <scheme val="minor"/>
    </font>
    <font>
      <b/>
      <sz val="12"/>
      <color theme="1"/>
      <name val="Calibri"/>
      <family val="2"/>
      <scheme val="minor"/>
    </font>
    <font>
      <sz val="10"/>
      <color theme="1"/>
      <name val="Calibri"/>
      <family val="2"/>
      <scheme val="minor"/>
    </font>
    <font>
      <b/>
      <sz val="11"/>
      <color theme="1"/>
      <name val="Verdana"/>
      <family val="2"/>
    </font>
    <font>
      <sz val="9"/>
      <color theme="1"/>
      <name val="Calibri"/>
      <family val="2"/>
      <scheme val="minor"/>
    </font>
    <font>
      <b/>
      <sz val="12"/>
      <color rgb="FFFF0000"/>
      <name val="Verdana"/>
      <family val="2"/>
    </font>
    <font>
      <i/>
      <sz val="11"/>
      <color theme="1"/>
      <name val="Verdana"/>
      <family val="2"/>
    </font>
    <font>
      <sz val="9"/>
      <name val="Verdana"/>
      <family val="2"/>
    </font>
    <font>
      <sz val="14"/>
      <color theme="6"/>
      <name val="Calibri"/>
      <family val="2"/>
      <scheme val="minor"/>
    </font>
    <font>
      <b/>
      <sz val="18"/>
      <color theme="1"/>
      <name val="Verdana"/>
      <family val="2"/>
    </font>
    <font>
      <b/>
      <sz val="10"/>
      <color rgb="FFFF0000"/>
      <name val="Calibri"/>
      <family val="2"/>
      <scheme val="minor"/>
    </font>
    <font>
      <sz val="11"/>
      <color rgb="FF9C5700"/>
      <name val="Calibri"/>
      <family val="2"/>
      <scheme val="minor"/>
    </font>
    <font>
      <i/>
      <sz val="10"/>
      <color theme="1"/>
      <name val="Verdana"/>
      <family val="2"/>
    </font>
    <font>
      <u/>
      <sz val="11"/>
      <color theme="6"/>
      <name val="Verdana"/>
      <family val="2"/>
    </font>
  </fonts>
  <fills count="38">
    <fill>
      <patternFill patternType="none"/>
    </fill>
    <fill>
      <patternFill patternType="gray125"/>
    </fill>
    <fill>
      <patternFill patternType="solid">
        <fgColor theme="0" tint="-4.9989318521683403E-2"/>
        <bgColor indexed="64"/>
      </patternFill>
    </fill>
    <fill>
      <patternFill patternType="solid">
        <fgColor theme="0"/>
        <bgColor indexed="64"/>
      </patternFill>
    </fill>
    <fill>
      <patternFill patternType="solid">
        <fgColor theme="0" tint="-0.14999847407452621"/>
        <bgColor indexed="64"/>
      </patternFill>
    </fill>
    <fill>
      <patternFill patternType="solid">
        <fgColor rgb="FFF2F2F2"/>
        <bgColor indexed="64"/>
      </patternFill>
    </fill>
    <fill>
      <patternFill patternType="solid">
        <fgColor rgb="FF2DAE76"/>
        <bgColor indexed="64"/>
      </patternFill>
    </fill>
    <fill>
      <patternFill patternType="solid">
        <fgColor rgb="FFF4FFF5"/>
        <bgColor indexed="64"/>
      </patternFill>
    </fill>
    <fill>
      <patternFill patternType="solid">
        <fgColor rgb="FF382573"/>
        <bgColor indexed="64"/>
      </patternFill>
    </fill>
    <fill>
      <patternFill patternType="solid">
        <fgColor rgb="FFFFFFFF"/>
        <bgColor indexed="64"/>
      </patternFill>
    </fill>
    <fill>
      <patternFill patternType="solid">
        <fgColor rgb="FF6BC1C4"/>
        <bgColor indexed="64"/>
      </patternFill>
    </fill>
    <fill>
      <patternFill patternType="solid">
        <fgColor theme="9" tint="0.79998168889431442"/>
        <bgColor indexed="64"/>
      </patternFill>
    </fill>
    <fill>
      <patternFill patternType="solid">
        <fgColor theme="8"/>
        <bgColor indexed="64"/>
      </patternFill>
    </fill>
    <fill>
      <patternFill patternType="solid">
        <fgColor rgb="FFE4DFEC"/>
        <bgColor indexed="64"/>
      </patternFill>
    </fill>
    <fill>
      <patternFill patternType="solid">
        <fgColor theme="5"/>
        <bgColor indexed="64"/>
      </patternFill>
    </fill>
    <fill>
      <patternFill patternType="solid">
        <fgColor theme="4"/>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theme="7"/>
        <bgColor indexed="64"/>
      </patternFill>
    </fill>
    <fill>
      <patternFill patternType="solid">
        <fgColor theme="2"/>
        <bgColor indexed="64"/>
      </patternFill>
    </fill>
    <fill>
      <patternFill patternType="solid">
        <fgColor theme="6"/>
        <bgColor indexed="64"/>
      </patternFill>
    </fill>
    <fill>
      <patternFill patternType="solid">
        <fgColor rgb="FFFFFF00"/>
        <bgColor indexed="64"/>
      </patternFill>
    </fill>
    <fill>
      <patternFill patternType="solid">
        <fgColor rgb="FFE4DFF5"/>
        <bgColor indexed="64"/>
      </patternFill>
    </fill>
    <fill>
      <patternFill patternType="solid">
        <fgColor theme="7" tint="0.79998168889431442"/>
        <bgColor indexed="64"/>
      </patternFill>
    </fill>
    <fill>
      <patternFill patternType="solid">
        <fgColor theme="6" tint="-0.499984740745262"/>
        <bgColor indexed="64"/>
      </patternFill>
    </fill>
    <fill>
      <patternFill patternType="solid">
        <fgColor theme="6" tint="0.79998168889431442"/>
        <bgColor indexed="64"/>
      </patternFill>
    </fill>
    <fill>
      <patternFill patternType="solid">
        <fgColor rgb="FFE1F3F3"/>
        <bgColor indexed="64"/>
      </patternFill>
    </fill>
    <fill>
      <patternFill patternType="solid">
        <fgColor rgb="FFD2C9ED"/>
        <bgColor indexed="64"/>
      </patternFill>
    </fill>
    <fill>
      <patternFill patternType="solid">
        <fgColor theme="3" tint="0.79998168889431442"/>
        <bgColor indexed="64"/>
      </patternFill>
    </fill>
    <fill>
      <patternFill patternType="solid">
        <fgColor theme="4" tint="0.59999389629810485"/>
        <bgColor indexed="64"/>
      </patternFill>
    </fill>
    <fill>
      <patternFill patternType="solid">
        <fgColor theme="5" tint="0.59999389629810485"/>
        <bgColor indexed="64"/>
      </patternFill>
    </fill>
    <fill>
      <patternFill patternType="solid">
        <fgColor theme="4" tint="-0.499984740745262"/>
        <bgColor indexed="64"/>
      </patternFill>
    </fill>
    <fill>
      <patternFill patternType="solid">
        <fgColor theme="4" tint="-0.249977111117893"/>
        <bgColor indexed="64"/>
      </patternFill>
    </fill>
    <fill>
      <patternFill patternType="solid">
        <fgColor theme="8" tint="-0.89999084444715716"/>
        <bgColor indexed="64"/>
      </patternFill>
    </fill>
    <fill>
      <patternFill patternType="solid">
        <fgColor rgb="FF0070C0"/>
        <bgColor indexed="64"/>
      </patternFill>
    </fill>
    <fill>
      <patternFill patternType="solid">
        <fgColor rgb="FFFFEB9C"/>
      </patternFill>
    </fill>
    <fill>
      <patternFill patternType="solid">
        <fgColor theme="9" tint="-0.249977111117893"/>
        <bgColor indexed="64"/>
      </patternFill>
    </fill>
    <fill>
      <patternFill patternType="solid">
        <fgColor rgb="FF00B050"/>
        <bgColor indexed="64"/>
      </patternFill>
    </fill>
  </fills>
  <borders count="9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right style="thin">
        <color auto="1"/>
      </right>
      <top/>
      <bottom/>
      <diagonal/>
    </border>
    <border>
      <left style="medium">
        <color theme="1"/>
      </left>
      <right/>
      <top style="medium">
        <color theme="1"/>
      </top>
      <bottom/>
      <diagonal/>
    </border>
    <border>
      <left style="medium">
        <color theme="1"/>
      </left>
      <right/>
      <top/>
      <bottom/>
      <diagonal/>
    </border>
    <border>
      <left style="thin">
        <color indexed="64"/>
      </left>
      <right style="thin">
        <color indexed="64"/>
      </right>
      <top style="thin">
        <color indexed="64"/>
      </top>
      <bottom/>
      <diagonal/>
    </border>
    <border>
      <left/>
      <right/>
      <top/>
      <bottom style="thin">
        <color theme="4"/>
      </bottom>
      <diagonal/>
    </border>
    <border>
      <left style="thin">
        <color theme="2" tint="-0.249977111117893"/>
      </left>
      <right style="thin">
        <color theme="2" tint="-0.249977111117893"/>
      </right>
      <top style="thin">
        <color theme="2" tint="-0.249977111117893"/>
      </top>
      <bottom style="thin">
        <color theme="2" tint="-0.249977111117893"/>
      </bottom>
      <diagonal/>
    </border>
    <border>
      <left/>
      <right/>
      <top/>
      <bottom style="thin">
        <color theme="2" tint="-0.249977111117893"/>
      </bottom>
      <diagonal/>
    </border>
    <border>
      <left style="thin">
        <color theme="0"/>
      </left>
      <right/>
      <top/>
      <bottom/>
      <diagonal/>
    </border>
    <border>
      <left style="thin">
        <color theme="2" tint="-0.249977111117893"/>
      </left>
      <right style="thin">
        <color theme="2" tint="-0.249977111117893"/>
      </right>
      <top style="thin">
        <color theme="2" tint="-0.249977111117893"/>
      </top>
      <bottom/>
      <diagonal/>
    </border>
    <border>
      <left/>
      <right style="thin">
        <color theme="2" tint="-0.249977111117893"/>
      </right>
      <top/>
      <bottom/>
      <diagonal/>
    </border>
    <border>
      <left style="thin">
        <color theme="2" tint="-0.249977111117893"/>
      </left>
      <right style="thin">
        <color theme="2" tint="-0.249977111117893"/>
      </right>
      <top/>
      <bottom style="thin">
        <color theme="2" tint="-0.249977111117893"/>
      </bottom>
      <diagonal/>
    </border>
    <border>
      <left style="thin">
        <color theme="2" tint="-0.249977111117893"/>
      </left>
      <right style="thin">
        <color theme="2" tint="-0.249977111117893"/>
      </right>
      <top style="thin">
        <color theme="2" tint="-0.249977111117893"/>
      </top>
      <bottom style="medium">
        <color theme="2" tint="-0.249977111117893"/>
      </bottom>
      <diagonal/>
    </border>
    <border>
      <left style="thin">
        <color theme="2" tint="-0.249977111117893"/>
      </left>
      <right style="thin">
        <color theme="2" tint="-0.249977111117893"/>
      </right>
      <top style="medium">
        <color theme="2" tint="-0.249977111117893"/>
      </top>
      <bottom style="medium">
        <color theme="2" tint="-0.249977111117893"/>
      </bottom>
      <diagonal/>
    </border>
    <border>
      <left/>
      <right/>
      <top style="thin">
        <color theme="4"/>
      </top>
      <bottom/>
      <diagonal/>
    </border>
    <border>
      <left style="thin">
        <color theme="2" tint="-0.249977111117893"/>
      </left>
      <right/>
      <top/>
      <bottom style="thin">
        <color theme="2" tint="-0.249977111117893"/>
      </bottom>
      <diagonal/>
    </border>
    <border>
      <left style="thin">
        <color theme="2" tint="-0.249977111117893"/>
      </left>
      <right/>
      <top style="thin">
        <color theme="2" tint="-0.249977111117893"/>
      </top>
      <bottom style="thin">
        <color theme="2" tint="-0.249977111117893"/>
      </bottom>
      <diagonal/>
    </border>
    <border>
      <left/>
      <right/>
      <top style="thin">
        <color theme="2" tint="-0.249977111117893"/>
      </top>
      <bottom style="thin">
        <color theme="2" tint="-0.249977111117893"/>
      </bottom>
      <diagonal/>
    </border>
    <border>
      <left/>
      <right style="thin">
        <color theme="2" tint="-0.249977111117893"/>
      </right>
      <top style="thin">
        <color theme="2" tint="-0.249977111117893"/>
      </top>
      <bottom style="thin">
        <color theme="2" tint="-0.249977111117893"/>
      </bottom>
      <diagonal/>
    </border>
    <border>
      <left/>
      <right/>
      <top style="thin">
        <color theme="2" tint="-0.249977111117893"/>
      </top>
      <bottom/>
      <diagonal/>
    </border>
    <border>
      <left style="thin">
        <color theme="2" tint="-0.249977111117893"/>
      </left>
      <right style="medium">
        <color theme="2" tint="-0.249977111117893"/>
      </right>
      <top style="thin">
        <color theme="2" tint="-0.249977111117893"/>
      </top>
      <bottom style="thin">
        <color theme="2" tint="-0.249977111117893"/>
      </bottom>
      <diagonal/>
    </border>
    <border>
      <left/>
      <right/>
      <top style="thin">
        <color theme="0"/>
      </top>
      <bottom style="thin">
        <color theme="0"/>
      </bottom>
      <diagonal/>
    </border>
    <border>
      <left style="thin">
        <color theme="2" tint="-0.249977111117893"/>
      </left>
      <right style="thin">
        <color theme="2" tint="-0.249977111117893"/>
      </right>
      <top style="medium">
        <color theme="2" tint="-0.249977111117893"/>
      </top>
      <bottom style="thin">
        <color theme="2" tint="-0.249977111117893"/>
      </bottom>
      <diagonal/>
    </border>
    <border>
      <left style="thin">
        <color theme="2" tint="-0.249977111117893"/>
      </left>
      <right/>
      <top style="thin">
        <color theme="2" tint="-0.249977111117893"/>
      </top>
      <bottom/>
      <diagonal/>
    </border>
    <border>
      <left style="thin">
        <color theme="2" tint="-0.249977111117893"/>
      </left>
      <right style="medium">
        <color theme="2" tint="-0.249977111117893"/>
      </right>
      <top style="medium">
        <color theme="2" tint="-0.249977111117893"/>
      </top>
      <bottom style="thin">
        <color theme="2" tint="-0.249977111117893"/>
      </bottom>
      <diagonal/>
    </border>
    <border>
      <left/>
      <right style="medium">
        <color theme="2" tint="-0.249977111117893"/>
      </right>
      <top style="medium">
        <color theme="2" tint="-0.249977111117893"/>
      </top>
      <bottom style="hair">
        <color indexed="64"/>
      </bottom>
      <diagonal/>
    </border>
    <border>
      <left/>
      <right/>
      <top style="medium">
        <color theme="2" tint="-0.249977111117893"/>
      </top>
      <bottom style="hair">
        <color indexed="64"/>
      </bottom>
      <diagonal/>
    </border>
    <border>
      <left style="thin">
        <color theme="2" tint="-0.249977111117893"/>
      </left>
      <right style="medium">
        <color theme="2" tint="-0.249977111117893"/>
      </right>
      <top style="thin">
        <color theme="2" tint="-0.249977111117893"/>
      </top>
      <bottom style="medium">
        <color theme="2" tint="-0.249977111117893"/>
      </bottom>
      <diagonal/>
    </border>
    <border>
      <left/>
      <right/>
      <top style="thin">
        <color theme="0"/>
      </top>
      <bottom/>
      <diagonal/>
    </border>
    <border>
      <left style="thin">
        <color theme="0"/>
      </left>
      <right/>
      <top style="thin">
        <color theme="0"/>
      </top>
      <bottom/>
      <diagonal/>
    </border>
    <border>
      <left style="medium">
        <color theme="2" tint="-0.249977111117893"/>
      </left>
      <right style="thin">
        <color theme="2" tint="-0.249977111117893"/>
      </right>
      <top style="medium">
        <color theme="2" tint="-0.249977111117893"/>
      </top>
      <bottom style="medium">
        <color theme="2" tint="-0.249977111117893"/>
      </bottom>
      <diagonal/>
    </border>
    <border>
      <left style="thin">
        <color theme="2" tint="-0.249977111117893"/>
      </left>
      <right style="medium">
        <color theme="2" tint="-0.249977111117893"/>
      </right>
      <top style="medium">
        <color theme="2" tint="-0.249977111117893"/>
      </top>
      <bottom style="medium">
        <color theme="2" tint="-0.249977111117893"/>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style="medium">
        <color theme="1"/>
      </left>
      <right/>
      <top style="thin">
        <color indexed="64"/>
      </top>
      <bottom/>
      <diagonal/>
    </border>
    <border>
      <left/>
      <right style="thin">
        <color theme="2" tint="-0.249977111117893"/>
      </right>
      <top/>
      <bottom style="thin">
        <color theme="2" tint="-0.249977111117893"/>
      </bottom>
      <diagonal/>
    </border>
    <border>
      <left/>
      <right/>
      <top/>
      <bottom style="medium">
        <color theme="4"/>
      </bottom>
      <diagonal/>
    </border>
    <border>
      <left style="thin">
        <color indexed="64"/>
      </left>
      <right/>
      <top style="thin">
        <color theme="2" tint="-0.249977111117893"/>
      </top>
      <bottom style="thin">
        <color indexed="64"/>
      </bottom>
      <diagonal/>
    </border>
    <border>
      <left style="thin">
        <color theme="2" tint="-0.24994659260841701"/>
      </left>
      <right style="thin">
        <color theme="2" tint="-0.24994659260841701"/>
      </right>
      <top style="thin">
        <color theme="2" tint="-0.24994659260841701"/>
      </top>
      <bottom style="thin">
        <color theme="2" tint="-0.24994659260841701"/>
      </bottom>
      <diagonal/>
    </border>
    <border>
      <left/>
      <right style="thin">
        <color theme="2" tint="-0.249977111117893"/>
      </right>
      <top style="thin">
        <color theme="2" tint="-0.249977111117893"/>
      </top>
      <bottom/>
      <diagonal/>
    </border>
    <border>
      <left style="thin">
        <color theme="0" tint="-0.34998626667073579"/>
      </left>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2" tint="-0.249977111117893"/>
      </left>
      <right/>
      <top style="thin">
        <color theme="0" tint="-0.34998626667073579"/>
      </top>
      <bottom style="thin">
        <color theme="0" tint="-0.34998626667073579"/>
      </bottom>
      <diagonal/>
    </border>
    <border>
      <left style="thin">
        <color theme="2" tint="-0.249977111117893"/>
      </left>
      <right style="thin">
        <color theme="0" tint="-0.34998626667073579"/>
      </right>
      <top style="thin">
        <color theme="0" tint="-0.34998626667073579"/>
      </top>
      <bottom style="thin">
        <color theme="0" tint="-0.34998626667073579"/>
      </bottom>
      <diagonal/>
    </border>
    <border>
      <left style="thin">
        <color theme="2" tint="-0.249977111117893"/>
      </left>
      <right/>
      <top/>
      <bottom/>
      <diagonal/>
    </border>
    <border>
      <left style="thin">
        <color theme="2" tint="-0.249977111117893"/>
      </left>
      <right style="thin">
        <color theme="2" tint="-0.249977111117893"/>
      </right>
      <top/>
      <bottom/>
      <diagonal/>
    </border>
    <border>
      <left style="thin">
        <color indexed="64"/>
      </left>
      <right style="thin">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style="thin">
        <color theme="2" tint="-0.24994659260841701"/>
      </left>
      <right/>
      <top style="thin">
        <color theme="2" tint="-0.24994659260841701"/>
      </top>
      <bottom style="thin">
        <color theme="2" tint="-0.24994659260841701"/>
      </bottom>
      <diagonal/>
    </border>
    <border>
      <left style="thin">
        <color theme="2" tint="-0.24994659260841701"/>
      </left>
      <right style="thin">
        <color theme="2" tint="-0.24994659260841701"/>
      </right>
      <top style="thin">
        <color theme="2" tint="-0.24994659260841701"/>
      </top>
      <bottom/>
      <diagonal/>
    </border>
    <border>
      <left style="thin">
        <color theme="2" tint="-0.24994659260841701"/>
      </left>
      <right style="thin">
        <color theme="2" tint="-0.24994659260841701"/>
      </right>
      <top/>
      <bottom/>
      <diagonal/>
    </border>
    <border>
      <left style="thin">
        <color theme="2" tint="-0.24994659260841701"/>
      </left>
      <right style="thin">
        <color theme="2" tint="-0.24994659260841701"/>
      </right>
      <top/>
      <bottom style="thin">
        <color theme="2" tint="-0.249977111117893"/>
      </bottom>
      <diagonal/>
    </border>
    <border>
      <left style="thin">
        <color theme="0"/>
      </left>
      <right style="hair">
        <color theme="0"/>
      </right>
      <top style="thin">
        <color theme="0"/>
      </top>
      <bottom/>
      <diagonal/>
    </border>
    <border>
      <left style="medium">
        <color theme="2" tint="-0.249977111117893"/>
      </left>
      <right style="thin">
        <color theme="2" tint="-0.249977111117893"/>
      </right>
      <top style="medium">
        <color theme="2" tint="-0.249977111117893"/>
      </top>
      <bottom/>
      <diagonal/>
    </border>
    <border>
      <left style="medium">
        <color theme="2" tint="-0.249977111117893"/>
      </left>
      <right style="thin">
        <color theme="2" tint="-0.249977111117893"/>
      </right>
      <top/>
      <bottom style="medium">
        <color theme="2" tint="-0.249977111117893"/>
      </bottom>
      <diagonal/>
    </border>
    <border>
      <left style="medium">
        <color theme="2" tint="-0.249977111117893"/>
      </left>
      <right style="thin">
        <color theme="2" tint="-0.249977111117893"/>
      </right>
      <top/>
      <bottom/>
      <diagonal/>
    </border>
    <border>
      <left style="thin">
        <color theme="2" tint="-0.249977111117893"/>
      </left>
      <right style="medium">
        <color theme="2" tint="-0.249977111117893"/>
      </right>
      <top style="thin">
        <color theme="2" tint="-0.249977111117893"/>
      </top>
      <bottom/>
      <diagonal/>
    </border>
    <border>
      <left style="thin">
        <color indexed="64"/>
      </left>
      <right/>
      <top style="thin">
        <color indexed="64"/>
      </top>
      <bottom/>
      <diagonal/>
    </border>
    <border>
      <left style="thin">
        <color indexed="64"/>
      </left>
      <right/>
      <top/>
      <bottom/>
      <diagonal/>
    </border>
    <border>
      <left/>
      <right style="thin">
        <color indexed="64"/>
      </right>
      <top style="thin">
        <color indexed="64"/>
      </top>
      <bottom/>
      <diagonal/>
    </border>
    <border>
      <left style="thin">
        <color indexed="64"/>
      </left>
      <right/>
      <top style="medium">
        <color theme="1"/>
      </top>
      <bottom/>
      <diagonal/>
    </border>
    <border>
      <left style="medium">
        <color theme="1"/>
      </left>
      <right style="thin">
        <color indexed="64"/>
      </right>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theme="2" tint="-0.249977111117893"/>
      </left>
      <right style="thin">
        <color indexed="64"/>
      </right>
      <top style="thin">
        <color indexed="64"/>
      </top>
      <bottom style="thin">
        <color indexed="64"/>
      </bottom>
      <diagonal/>
    </border>
    <border>
      <left style="thin">
        <color theme="2" tint="-0.249977111117893"/>
      </left>
      <right/>
      <top style="thin">
        <color theme="2" tint="-0.249977111117893"/>
      </top>
      <bottom style="medium">
        <color theme="2" tint="-0.249977111117893"/>
      </bottom>
      <diagonal/>
    </border>
    <border>
      <left/>
      <right style="thin">
        <color theme="2" tint="-0.249977111117893"/>
      </right>
      <top style="thin">
        <color theme="2" tint="-0.249977111117893"/>
      </top>
      <bottom style="medium">
        <color theme="2" tint="-0.249977111117893"/>
      </bottom>
      <diagonal/>
    </border>
    <border>
      <left style="thin">
        <color rgb="FF000000"/>
      </left>
      <right style="thin">
        <color indexed="64"/>
      </right>
      <top style="thin">
        <color rgb="FF000000"/>
      </top>
      <bottom style="thin">
        <color indexed="64"/>
      </bottom>
      <diagonal/>
    </border>
    <border>
      <left style="thin">
        <color indexed="64"/>
      </left>
      <right style="thin">
        <color indexed="64"/>
      </right>
      <top style="thin">
        <color rgb="FF000000"/>
      </top>
      <bottom style="thin">
        <color indexed="64"/>
      </bottom>
      <diagonal/>
    </border>
    <border>
      <left style="thin">
        <color indexed="64"/>
      </left>
      <right style="thin">
        <color rgb="FF000000"/>
      </right>
      <top style="thin">
        <color rgb="FF000000"/>
      </top>
      <bottom style="thin">
        <color indexed="64"/>
      </bottom>
      <diagonal/>
    </border>
    <border>
      <left style="thin">
        <color rgb="FF000000"/>
      </left>
      <right style="thin">
        <color indexed="64"/>
      </right>
      <top style="thin">
        <color indexed="64"/>
      </top>
      <bottom style="thin">
        <color indexed="64"/>
      </bottom>
      <diagonal/>
    </border>
    <border>
      <left style="thin">
        <color indexed="64"/>
      </left>
      <right style="thin">
        <color rgb="FF000000"/>
      </right>
      <top style="thin">
        <color indexed="64"/>
      </top>
      <bottom style="thin">
        <color indexed="64"/>
      </bottom>
      <diagonal/>
    </border>
    <border>
      <left style="thin">
        <color rgb="FF000000"/>
      </left>
      <right style="thin">
        <color indexed="64"/>
      </right>
      <top style="thin">
        <color indexed="64"/>
      </top>
      <bottom style="thin">
        <color rgb="FF000000"/>
      </bottom>
      <diagonal/>
    </border>
    <border>
      <left style="thin">
        <color indexed="64"/>
      </left>
      <right style="thin">
        <color indexed="64"/>
      </right>
      <top style="thin">
        <color indexed="64"/>
      </top>
      <bottom style="thin">
        <color rgb="FF000000"/>
      </bottom>
      <diagonal/>
    </border>
    <border>
      <left style="thin">
        <color indexed="64"/>
      </left>
      <right style="thin">
        <color rgb="FF000000"/>
      </right>
      <top style="thin">
        <color indexed="64"/>
      </top>
      <bottom style="thin">
        <color rgb="FF000000"/>
      </bottom>
      <diagonal/>
    </border>
    <border>
      <left/>
      <right/>
      <top style="thin">
        <color rgb="FF000000"/>
      </top>
      <bottom style="thin">
        <color rgb="FF000000"/>
      </bottom>
      <diagonal/>
    </border>
    <border>
      <left/>
      <right style="thin">
        <color auto="1"/>
      </right>
      <top style="thin">
        <color rgb="FF000000"/>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s>
  <cellStyleXfs count="36">
    <xf numFmtId="0" fontId="0" fillId="0" borderId="0"/>
    <xf numFmtId="43" fontId="21" fillId="0" borderId="0" applyFont="0" applyFill="0" applyBorder="0" applyAlignment="0" applyProtection="0"/>
    <xf numFmtId="0" fontId="22" fillId="0" borderId="0" applyNumberFormat="0" applyFill="0" applyBorder="0" applyAlignment="0" applyProtection="0">
      <alignment vertical="top"/>
      <protection locked="0"/>
    </xf>
    <xf numFmtId="0" fontId="23" fillId="0" borderId="0"/>
    <xf numFmtId="9" fontId="21" fillId="0" borderId="0" applyFont="0" applyFill="0" applyBorder="0" applyAlignment="0" applyProtection="0"/>
    <xf numFmtId="0" fontId="21" fillId="0" borderId="0"/>
    <xf numFmtId="0" fontId="20" fillId="0" borderId="0"/>
    <xf numFmtId="0" fontId="19" fillId="0" borderId="0"/>
    <xf numFmtId="9" fontId="19" fillId="0" borderId="0" applyFont="0" applyFill="0" applyBorder="0" applyAlignment="0" applyProtection="0"/>
    <xf numFmtId="0" fontId="19" fillId="0" borderId="0"/>
    <xf numFmtId="0" fontId="21" fillId="0" borderId="0"/>
    <xf numFmtId="0" fontId="31" fillId="0" borderId="0"/>
    <xf numFmtId="0" fontId="37" fillId="0" borderId="0" applyNumberFormat="0" applyFill="0" applyBorder="0" applyAlignment="0" applyProtection="0">
      <alignment vertical="top"/>
      <protection locked="0"/>
    </xf>
    <xf numFmtId="0" fontId="18" fillId="0" borderId="0"/>
    <xf numFmtId="43" fontId="21" fillId="0" borderId="0" applyFont="0" applyFill="0" applyBorder="0" applyAlignment="0" applyProtection="0"/>
    <xf numFmtId="0" fontId="21" fillId="0" borderId="0"/>
    <xf numFmtId="0" fontId="16" fillId="0" borderId="0"/>
    <xf numFmtId="9" fontId="16" fillId="0" borderId="0" applyFont="0" applyFill="0" applyBorder="0" applyAlignment="0" applyProtection="0"/>
    <xf numFmtId="0" fontId="15" fillId="0" borderId="0"/>
    <xf numFmtId="0" fontId="22" fillId="0" borderId="0" applyNumberFormat="0" applyFill="0" applyBorder="0" applyAlignment="0" applyProtection="0">
      <alignment vertical="top"/>
      <protection locked="0"/>
    </xf>
    <xf numFmtId="0" fontId="70" fillId="0" borderId="0" applyNumberFormat="0" applyFill="0" applyBorder="0" applyAlignment="0" applyProtection="0"/>
    <xf numFmtId="0" fontId="13" fillId="0" borderId="0"/>
    <xf numFmtId="0" fontId="12" fillId="0" borderId="0"/>
    <xf numFmtId="44" fontId="21" fillId="0" borderId="0" applyFont="0" applyFill="0" applyBorder="0" applyAlignment="0" applyProtection="0"/>
    <xf numFmtId="0" fontId="11" fillId="0" borderId="0"/>
    <xf numFmtId="0" fontId="10" fillId="0" borderId="0"/>
    <xf numFmtId="0" fontId="9" fillId="0" borderId="0"/>
    <xf numFmtId="0" fontId="8" fillId="0" borderId="0"/>
    <xf numFmtId="0" fontId="7" fillId="0" borderId="0"/>
    <xf numFmtId="0" fontId="6" fillId="0" borderId="0"/>
    <xf numFmtId="0" fontId="5" fillId="0" borderId="0"/>
    <xf numFmtId="0" fontId="4" fillId="0" borderId="0"/>
    <xf numFmtId="0" fontId="3" fillId="0" borderId="0"/>
    <xf numFmtId="0" fontId="2" fillId="0" borderId="0"/>
    <xf numFmtId="0" fontId="2" fillId="0" borderId="0"/>
    <xf numFmtId="0" fontId="161" fillId="35" borderId="0" applyNumberFormat="0" applyBorder="0" applyAlignment="0" applyProtection="0"/>
  </cellStyleXfs>
  <cellXfs count="1815">
    <xf numFmtId="0" fontId="0" fillId="0" borderId="0" xfId="0"/>
    <xf numFmtId="0" fontId="0" fillId="0" borderId="0" xfId="0" quotePrefix="1"/>
    <xf numFmtId="0" fontId="26" fillId="0" borderId="0" xfId="0" applyFont="1" applyAlignment="1">
      <alignment horizontal="center"/>
    </xf>
    <xf numFmtId="166" fontId="26" fillId="0" borderId="0" xfId="0" applyNumberFormat="1" applyFont="1" applyAlignment="1">
      <alignment horizontal="center"/>
    </xf>
    <xf numFmtId="0" fontId="26" fillId="0" borderId="0" xfId="0" applyFont="1" applyAlignment="1">
      <alignment horizontal="left" wrapText="1"/>
    </xf>
    <xf numFmtId="1" fontId="26" fillId="0" borderId="0" xfId="0" applyNumberFormat="1" applyFont="1" applyAlignment="1">
      <alignment horizontal="center"/>
    </xf>
    <xf numFmtId="0" fontId="26" fillId="0" borderId="0" xfId="0" applyFont="1" applyAlignment="1">
      <alignment horizontal="left"/>
    </xf>
    <xf numFmtId="5" fontId="26" fillId="0" borderId="0" xfId="1" applyNumberFormat="1" applyFont="1"/>
    <xf numFmtId="164" fontId="26" fillId="0" borderId="0" xfId="0" applyNumberFormat="1" applyFont="1"/>
    <xf numFmtId="0" fontId="26" fillId="0" borderId="0" xfId="0" applyFont="1"/>
    <xf numFmtId="0" fontId="26" fillId="0" borderId="0" xfId="0" applyFont="1" applyAlignment="1">
      <alignment vertical="center"/>
    </xf>
    <xf numFmtId="0" fontId="31" fillId="0" borderId="0" xfId="7" applyFont="1" applyAlignment="1" applyProtection="1">
      <alignment vertical="center"/>
      <protection hidden="1"/>
    </xf>
    <xf numFmtId="0" fontId="35" fillId="0" borderId="0" xfId="7" applyFont="1" applyAlignment="1" applyProtection="1">
      <alignment vertical="center"/>
      <protection hidden="1"/>
    </xf>
    <xf numFmtId="0" fontId="34" fillId="0" borderId="1" xfId="0" applyFont="1" applyBorder="1" applyAlignment="1" applyProtection="1">
      <alignment vertical="top"/>
      <protection hidden="1"/>
    </xf>
    <xf numFmtId="0" fontId="34" fillId="0" borderId="1" xfId="0" applyFont="1" applyBorder="1" applyProtection="1">
      <protection hidden="1"/>
    </xf>
    <xf numFmtId="0" fontId="26" fillId="0" borderId="0" xfId="0" applyFont="1" applyProtection="1">
      <protection hidden="1"/>
    </xf>
    <xf numFmtId="0" fontId="26" fillId="0" borderId="1" xfId="0" applyFont="1" applyBorder="1" applyProtection="1">
      <protection hidden="1"/>
    </xf>
    <xf numFmtId="2" fontId="26" fillId="0" borderId="0" xfId="0" applyNumberFormat="1" applyFont="1" applyProtection="1">
      <protection hidden="1"/>
    </xf>
    <xf numFmtId="43" fontId="26" fillId="0" borderId="0" xfId="0" applyNumberFormat="1" applyFont="1" applyProtection="1">
      <protection hidden="1"/>
    </xf>
    <xf numFmtId="166" fontId="17" fillId="0" borderId="0" xfId="7" applyNumberFormat="1" applyFont="1" applyAlignment="1" applyProtection="1">
      <alignment horizontal="center"/>
      <protection hidden="1"/>
    </xf>
    <xf numFmtId="0" fontId="40" fillId="0" borderId="0" xfId="7" applyFont="1" applyAlignment="1" applyProtection="1">
      <alignment vertical="center"/>
      <protection hidden="1"/>
    </xf>
    <xf numFmtId="0" fontId="14" fillId="0" borderId="0" xfId="7" applyFont="1" applyAlignment="1" applyProtection="1">
      <alignment vertical="center"/>
      <protection hidden="1"/>
    </xf>
    <xf numFmtId="0" fontId="26" fillId="3" borderId="0" xfId="0" applyFont="1" applyFill="1"/>
    <xf numFmtId="0" fontId="26" fillId="3" borderId="0" xfId="0" applyFont="1" applyFill="1" applyAlignment="1">
      <alignment vertical="center"/>
    </xf>
    <xf numFmtId="43" fontId="17" fillId="0" borderId="0" xfId="1" applyFont="1" applyFill="1" applyBorder="1" applyAlignment="1" applyProtection="1">
      <alignment horizontal="right" vertical="center" wrapText="1" indent="1"/>
      <protection hidden="1"/>
    </xf>
    <xf numFmtId="167" fontId="26" fillId="4" borderId="0" xfId="1" applyNumberFormat="1" applyFont="1" applyFill="1" applyBorder="1" applyAlignment="1" applyProtection="1">
      <alignment horizontal="right" vertical="center" wrapText="1" indent="1"/>
      <protection hidden="1"/>
    </xf>
    <xf numFmtId="0" fontId="57" fillId="0" borderId="0" xfId="0" applyFont="1" applyAlignment="1">
      <alignment vertical="center" wrapText="1"/>
    </xf>
    <xf numFmtId="0" fontId="26" fillId="3" borderId="0" xfId="0" applyFont="1" applyFill="1" applyAlignment="1" applyProtection="1">
      <alignment horizontal="left" vertical="top" wrapText="1"/>
      <protection hidden="1"/>
    </xf>
    <xf numFmtId="0" fontId="29" fillId="3" borderId="0" xfId="0" applyFont="1" applyFill="1" applyAlignment="1" applyProtection="1">
      <alignment horizontal="left" vertical="top" wrapText="1"/>
      <protection hidden="1"/>
    </xf>
    <xf numFmtId="0" fontId="29" fillId="3" borderId="0" xfId="0" applyFont="1" applyFill="1" applyAlignment="1">
      <alignment horizontal="left" vertical="top" wrapText="1"/>
    </xf>
    <xf numFmtId="0" fontId="29" fillId="3" borderId="0" xfId="0" applyFont="1" applyFill="1" applyAlignment="1">
      <alignment vertical="center"/>
    </xf>
    <xf numFmtId="0" fontId="29" fillId="0" borderId="0" xfId="0" applyFont="1" applyAlignment="1">
      <alignment vertical="center"/>
    </xf>
    <xf numFmtId="0" fontId="26" fillId="3" borderId="0" xfId="0" applyFont="1" applyFill="1" applyAlignment="1">
      <alignment horizontal="left" vertical="top" wrapText="1"/>
    </xf>
    <xf numFmtId="14" fontId="26" fillId="3" borderId="0" xfId="0" applyNumberFormat="1" applyFont="1" applyFill="1" applyAlignment="1">
      <alignment vertical="center"/>
    </xf>
    <xf numFmtId="0" fontId="17" fillId="0" borderId="0" xfId="0" applyFont="1" applyAlignment="1">
      <alignment vertical="center"/>
    </xf>
    <xf numFmtId="0" fontId="26" fillId="3" borderId="0" xfId="0" applyFont="1" applyFill="1" applyAlignment="1">
      <alignment wrapText="1"/>
    </xf>
    <xf numFmtId="167" fontId="17" fillId="0" borderId="0" xfId="1" applyNumberFormat="1" applyFont="1" applyFill="1" applyBorder="1" applyAlignment="1" applyProtection="1">
      <alignment horizontal="right" vertical="center" wrapText="1" indent="1"/>
      <protection hidden="1"/>
    </xf>
    <xf numFmtId="43" fontId="26" fillId="0" borderId="0" xfId="1" applyFont="1" applyFill="1" applyBorder="1" applyAlignment="1" applyProtection="1">
      <alignment horizontal="right" vertical="center" wrapText="1" indent="1"/>
      <protection hidden="1"/>
    </xf>
    <xf numFmtId="0" fontId="17" fillId="0" borderId="0" xfId="0" applyFont="1"/>
    <xf numFmtId="0" fontId="26" fillId="3" borderId="0" xfId="0" applyFont="1" applyFill="1" applyAlignment="1">
      <alignment vertical="center" wrapText="1"/>
    </xf>
    <xf numFmtId="5" fontId="26" fillId="0" borderId="0" xfId="1" applyNumberFormat="1" applyFont="1" applyBorder="1"/>
    <xf numFmtId="169" fontId="26" fillId="4" borderId="0" xfId="1" applyNumberFormat="1" applyFont="1" applyFill="1" applyBorder="1" applyAlignment="1" applyProtection="1">
      <alignment horizontal="right" vertical="center" wrapText="1" indent="1"/>
      <protection hidden="1"/>
    </xf>
    <xf numFmtId="0" fontId="31" fillId="19" borderId="0" xfId="7" applyFont="1" applyFill="1" applyAlignment="1" applyProtection="1">
      <alignment vertical="center"/>
      <protection hidden="1"/>
    </xf>
    <xf numFmtId="0" fontId="39" fillId="0" borderId="0" xfId="7" applyFont="1" applyAlignment="1" applyProtection="1">
      <alignment vertical="center"/>
      <protection hidden="1"/>
    </xf>
    <xf numFmtId="0" fontId="17" fillId="0" borderId="0" xfId="7" applyFont="1" applyAlignment="1" applyProtection="1">
      <alignment vertical="center"/>
      <protection hidden="1"/>
    </xf>
    <xf numFmtId="0" fontId="17" fillId="0" borderId="0" xfId="7" applyFont="1" applyAlignment="1" applyProtection="1">
      <alignment horizontal="center" vertical="center"/>
      <protection hidden="1"/>
    </xf>
    <xf numFmtId="0" fontId="44" fillId="0" borderId="0" xfId="2" applyFont="1" applyBorder="1" applyAlignment="1" applyProtection="1">
      <alignment vertical="center"/>
      <protection hidden="1"/>
    </xf>
    <xf numFmtId="0" fontId="35" fillId="19" borderId="0" xfId="7" applyFont="1" applyFill="1" applyAlignment="1" applyProtection="1">
      <alignment vertical="center"/>
      <protection hidden="1"/>
    </xf>
    <xf numFmtId="0" fontId="14" fillId="19" borderId="0" xfId="7" applyFont="1" applyFill="1" applyAlignment="1" applyProtection="1">
      <alignment vertical="center"/>
      <protection hidden="1"/>
    </xf>
    <xf numFmtId="1" fontId="17" fillId="19" borderId="0" xfId="1" applyNumberFormat="1" applyFont="1" applyFill="1" applyBorder="1" applyAlignment="1" applyProtection="1">
      <alignment horizontal="left" vertical="center" wrapText="1"/>
      <protection hidden="1"/>
    </xf>
    <xf numFmtId="0" fontId="53" fillId="0" borderId="0" xfId="7" applyFont="1" applyAlignment="1" applyProtection="1">
      <alignment horizontal="left" vertical="top" wrapText="1"/>
      <protection hidden="1"/>
    </xf>
    <xf numFmtId="0" fontId="81" fillId="19" borderId="0" xfId="11" applyFont="1" applyFill="1" applyAlignment="1" applyProtection="1">
      <alignment horizontal="left" vertical="top"/>
      <protection hidden="1"/>
    </xf>
    <xf numFmtId="0" fontId="81" fillId="19" borderId="0" xfId="11" applyFont="1" applyFill="1" applyAlignment="1" applyProtection="1">
      <alignment horizontal="left" vertical="top" wrapText="1"/>
      <protection hidden="1"/>
    </xf>
    <xf numFmtId="0" fontId="81" fillId="3" borderId="0" xfId="11" applyFont="1" applyFill="1" applyAlignment="1" applyProtection="1">
      <alignment horizontal="left" vertical="top"/>
      <protection hidden="1"/>
    </xf>
    <xf numFmtId="0" fontId="81" fillId="3" borderId="0" xfId="11" applyFont="1" applyFill="1" applyAlignment="1" applyProtection="1">
      <alignment horizontal="left" vertical="top" wrapText="1"/>
      <protection hidden="1"/>
    </xf>
    <xf numFmtId="0" fontId="80" fillId="3" borderId="0" xfId="11" applyFont="1" applyFill="1" applyAlignment="1" applyProtection="1">
      <alignment horizontal="left" vertical="top" wrapText="1"/>
      <protection hidden="1"/>
    </xf>
    <xf numFmtId="0" fontId="77" fillId="3" borderId="0" xfId="11" applyFont="1" applyFill="1" applyAlignment="1" applyProtection="1">
      <alignment horizontal="left" vertical="top" wrapText="1"/>
      <protection hidden="1"/>
    </xf>
    <xf numFmtId="0" fontId="76" fillId="3" borderId="0" xfId="11" applyFont="1" applyFill="1" applyAlignment="1" applyProtection="1">
      <alignment horizontal="left" vertical="top" wrapText="1"/>
      <protection hidden="1"/>
    </xf>
    <xf numFmtId="0" fontId="80" fillId="3" borderId="12" xfId="11" applyFont="1" applyFill="1" applyBorder="1" applyAlignment="1" applyProtection="1">
      <alignment horizontal="left" vertical="top" wrapText="1"/>
      <protection hidden="1"/>
    </xf>
    <xf numFmtId="0" fontId="66" fillId="0" borderId="0" xfId="7" applyFont="1" applyAlignment="1" applyProtection="1">
      <alignment vertical="center"/>
      <protection hidden="1"/>
    </xf>
    <xf numFmtId="166" fontId="41" fillId="0" borderId="0" xfId="7" applyNumberFormat="1" applyFont="1" applyAlignment="1" applyProtection="1">
      <alignment horizontal="left"/>
      <protection hidden="1"/>
    </xf>
    <xf numFmtId="0" fontId="40" fillId="19" borderId="0" xfId="7" applyFont="1" applyFill="1" applyAlignment="1" applyProtection="1">
      <alignment vertical="center" wrapText="1"/>
      <protection hidden="1"/>
    </xf>
    <xf numFmtId="0" fontId="31" fillId="19" borderId="0" xfId="7" applyFont="1" applyFill="1" applyAlignment="1" applyProtection="1">
      <alignment horizontal="center" vertical="center"/>
      <protection hidden="1"/>
    </xf>
    <xf numFmtId="0" fontId="66" fillId="0" borderId="12" xfId="7" applyFont="1" applyBorder="1" applyAlignment="1" applyProtection="1">
      <alignment vertical="center"/>
      <protection hidden="1"/>
    </xf>
    <xf numFmtId="166" fontId="17" fillId="0" borderId="12" xfId="7" applyNumberFormat="1" applyFont="1" applyBorder="1" applyAlignment="1" applyProtection="1">
      <alignment horizontal="center"/>
      <protection hidden="1"/>
    </xf>
    <xf numFmtId="0" fontId="62" fillId="0" borderId="0" xfId="0" applyFont="1" applyAlignment="1" applyProtection="1">
      <alignment vertical="center" wrapText="1"/>
      <protection hidden="1"/>
    </xf>
    <xf numFmtId="9" fontId="84" fillId="0" borderId="0" xfId="4" applyFont="1" applyBorder="1" applyAlignment="1" applyProtection="1">
      <alignment horizontal="center" vertical="center" wrapText="1"/>
    </xf>
    <xf numFmtId="9" fontId="88" fillId="0" borderId="0" xfId="4" applyFont="1" applyBorder="1" applyAlignment="1" applyProtection="1">
      <alignment horizontal="center" vertical="center" wrapText="1"/>
    </xf>
    <xf numFmtId="170" fontId="83" fillId="0" borderId="0" xfId="0" applyNumberFormat="1" applyFont="1" applyAlignment="1" applyProtection="1">
      <alignment horizontal="left" vertical="center" wrapText="1"/>
      <protection hidden="1"/>
    </xf>
    <xf numFmtId="170" fontId="67" fillId="0" borderId="0" xfId="0" applyNumberFormat="1" applyFont="1" applyAlignment="1" applyProtection="1">
      <alignment horizontal="right" vertical="center" wrapText="1"/>
      <protection hidden="1"/>
    </xf>
    <xf numFmtId="170" fontId="83" fillId="0" borderId="0" xfId="0" applyNumberFormat="1" applyFont="1" applyAlignment="1" applyProtection="1">
      <alignment horizontal="right" vertical="center" wrapText="1"/>
      <protection hidden="1"/>
    </xf>
    <xf numFmtId="9" fontId="84" fillId="0" borderId="0" xfId="4" applyFont="1" applyFill="1" applyBorder="1" applyAlignment="1" applyProtection="1">
      <alignment horizontal="center" vertical="center" wrapText="1"/>
    </xf>
    <xf numFmtId="170" fontId="84" fillId="0" borderId="0" xfId="0" applyNumberFormat="1" applyFont="1" applyAlignment="1">
      <alignment horizontal="right" vertical="center" wrapText="1"/>
    </xf>
    <xf numFmtId="170" fontId="85" fillId="0" borderId="0" xfId="0" applyNumberFormat="1" applyFont="1" applyAlignment="1">
      <alignment horizontal="right" vertical="center" wrapText="1"/>
    </xf>
    <xf numFmtId="9" fontId="67" fillId="0" borderId="0" xfId="4" applyFont="1" applyBorder="1" applyAlignment="1" applyProtection="1">
      <alignment horizontal="center" vertical="top" wrapText="1"/>
    </xf>
    <xf numFmtId="170" fontId="83" fillId="0" borderId="0" xfId="0" applyNumberFormat="1" applyFont="1" applyAlignment="1">
      <alignment vertical="top" wrapText="1"/>
    </xf>
    <xf numFmtId="0" fontId="26" fillId="19" borderId="0" xfId="0" applyFont="1" applyFill="1" applyAlignment="1">
      <alignment horizontal="center"/>
    </xf>
    <xf numFmtId="166" fontId="26" fillId="19" borderId="0" xfId="0" applyNumberFormat="1" applyFont="1" applyFill="1" applyAlignment="1">
      <alignment horizontal="center"/>
    </xf>
    <xf numFmtId="0" fontId="26" fillId="19" borderId="0" xfId="0" applyFont="1" applyFill="1" applyAlignment="1">
      <alignment horizontal="left" wrapText="1"/>
    </xf>
    <xf numFmtId="1" fontId="26" fillId="19" borderId="0" xfId="0" applyNumberFormat="1" applyFont="1" applyFill="1" applyAlignment="1">
      <alignment horizontal="center"/>
    </xf>
    <xf numFmtId="0" fontId="26" fillId="19" borderId="0" xfId="0" applyFont="1" applyFill="1" applyAlignment="1">
      <alignment horizontal="left"/>
    </xf>
    <xf numFmtId="5" fontId="26" fillId="19" borderId="0" xfId="1" applyNumberFormat="1" applyFont="1" applyFill="1"/>
    <xf numFmtId="164" fontId="26" fillId="19" borderId="0" xfId="0" applyNumberFormat="1" applyFont="1" applyFill="1"/>
    <xf numFmtId="0" fontId="26" fillId="19" borderId="0" xfId="0" applyFont="1" applyFill="1"/>
    <xf numFmtId="1" fontId="26" fillId="0" borderId="12" xfId="0" applyNumberFormat="1" applyFont="1" applyBorder="1" applyAlignment="1">
      <alignment horizontal="center"/>
    </xf>
    <xf numFmtId="0" fontId="26" fillId="0" borderId="12" xfId="0" applyFont="1" applyBorder="1" applyAlignment="1">
      <alignment horizontal="left"/>
    </xf>
    <xf numFmtId="5" fontId="26" fillId="0" borderId="12" xfId="1" applyNumberFormat="1" applyFont="1" applyBorder="1" applyProtection="1"/>
    <xf numFmtId="164" fontId="26" fillId="0" borderId="12" xfId="0" applyNumberFormat="1" applyFont="1" applyBorder="1"/>
    <xf numFmtId="0" fontId="26" fillId="19" borderId="0" xfId="0" applyFont="1" applyFill="1" applyProtection="1">
      <protection locked="0"/>
    </xf>
    <xf numFmtId="0" fontId="26" fillId="19" borderId="0" xfId="0" applyFont="1" applyFill="1" applyProtection="1">
      <protection hidden="1"/>
    </xf>
    <xf numFmtId="0" fontId="26" fillId="19" borderId="0" xfId="0" applyFont="1" applyFill="1" applyAlignment="1">
      <alignment vertical="center"/>
    </xf>
    <xf numFmtId="0" fontId="26" fillId="19" borderId="0" xfId="0" applyFont="1" applyFill="1" applyAlignment="1" applyProtection="1">
      <alignment vertical="center"/>
      <protection hidden="1"/>
    </xf>
    <xf numFmtId="0" fontId="29" fillId="3" borderId="0" xfId="0" applyFont="1" applyFill="1" applyAlignment="1">
      <alignment horizontal="center" vertical="center" wrapText="1"/>
    </xf>
    <xf numFmtId="0" fontId="26" fillId="0" borderId="0" xfId="0" applyFont="1" applyAlignment="1" applyProtection="1">
      <alignment vertical="center"/>
      <protection hidden="1"/>
    </xf>
    <xf numFmtId="170" fontId="17" fillId="0" borderId="0" xfId="1" applyNumberFormat="1" applyFont="1" applyFill="1" applyBorder="1" applyAlignment="1" applyProtection="1">
      <alignment horizontal="center" vertical="center" wrapText="1"/>
      <protection hidden="1"/>
    </xf>
    <xf numFmtId="0" fontId="26" fillId="19" borderId="0" xfId="0" applyFont="1" applyFill="1" applyAlignment="1" applyProtection="1">
      <alignment vertical="center"/>
      <protection locked="0"/>
    </xf>
    <xf numFmtId="0" fontId="26" fillId="19" borderId="0" xfId="0" applyFont="1" applyFill="1" applyAlignment="1" applyProtection="1">
      <alignment vertical="center" wrapText="1"/>
      <protection locked="0"/>
    </xf>
    <xf numFmtId="0" fontId="51" fillId="19" borderId="1" xfId="18" applyFont="1" applyFill="1" applyBorder="1" applyAlignment="1" applyProtection="1">
      <alignment vertical="top"/>
      <protection locked="0"/>
    </xf>
    <xf numFmtId="0" fontId="58" fillId="19" borderId="1" xfId="18" applyFont="1" applyFill="1" applyBorder="1" applyProtection="1">
      <protection locked="0"/>
    </xf>
    <xf numFmtId="0" fontId="58" fillId="19" borderId="2" xfId="18" applyFont="1" applyFill="1" applyBorder="1" applyProtection="1">
      <protection locked="0"/>
    </xf>
    <xf numFmtId="0" fontId="58" fillId="19" borderId="4" xfId="18" applyFont="1" applyFill="1" applyBorder="1" applyProtection="1">
      <protection locked="0"/>
    </xf>
    <xf numFmtId="0" fontId="58" fillId="19" borderId="1" xfId="18" applyFont="1" applyFill="1" applyBorder="1" applyAlignment="1" applyProtection="1">
      <alignment vertical="top"/>
      <protection locked="0"/>
    </xf>
    <xf numFmtId="172" fontId="58" fillId="19" borderId="1" xfId="18" applyNumberFormat="1" applyFont="1" applyFill="1" applyBorder="1" applyProtection="1">
      <protection locked="0"/>
    </xf>
    <xf numFmtId="172" fontId="58" fillId="19" borderId="2" xfId="18" applyNumberFormat="1" applyFont="1" applyFill="1" applyBorder="1" applyProtection="1">
      <protection locked="0"/>
    </xf>
    <xf numFmtId="172" fontId="58" fillId="19" borderId="4" xfId="18" applyNumberFormat="1" applyFont="1" applyFill="1" applyBorder="1" applyProtection="1">
      <protection locked="0"/>
    </xf>
    <xf numFmtId="0" fontId="26" fillId="19" borderId="0" xfId="0" applyFont="1" applyFill="1" applyAlignment="1" applyProtection="1">
      <alignment wrapText="1"/>
      <protection locked="0"/>
    </xf>
    <xf numFmtId="0" fontId="26" fillId="19" borderId="0" xfId="0" applyFont="1" applyFill="1" applyAlignment="1">
      <alignment wrapText="1"/>
    </xf>
    <xf numFmtId="166" fontId="41" fillId="0" borderId="12" xfId="7" applyNumberFormat="1" applyFont="1" applyBorder="1" applyAlignment="1" applyProtection="1">
      <alignment horizontal="left"/>
      <protection hidden="1"/>
    </xf>
    <xf numFmtId="0" fontId="75" fillId="0" borderId="0" xfId="7" applyFont="1" applyAlignment="1" applyProtection="1">
      <alignment vertical="center"/>
      <protection hidden="1"/>
    </xf>
    <xf numFmtId="0" fontId="92" fillId="0" borderId="0" xfId="7" applyFont="1" applyAlignment="1" applyProtection="1">
      <alignment horizontal="right"/>
      <protection hidden="1"/>
    </xf>
    <xf numFmtId="0" fontId="92" fillId="0" borderId="0" xfId="7" applyFont="1" applyAlignment="1" applyProtection="1">
      <alignment horizontal="left" vertical="center"/>
      <protection hidden="1"/>
    </xf>
    <xf numFmtId="0" fontId="67" fillId="0" borderId="0" xfId="7" applyFont="1" applyAlignment="1" applyProtection="1">
      <alignment horizontal="left" vertical="center"/>
      <protection hidden="1"/>
    </xf>
    <xf numFmtId="0" fontId="17" fillId="0" borderId="0" xfId="0" applyFont="1" applyAlignment="1">
      <alignment horizontal="center" vertical="center"/>
    </xf>
    <xf numFmtId="43" fontId="26" fillId="4" borderId="0" xfId="1" applyFont="1" applyFill="1" applyBorder="1" applyAlignment="1" applyProtection="1">
      <alignment horizontal="right" vertical="center" wrapText="1" indent="1"/>
      <protection hidden="1"/>
    </xf>
    <xf numFmtId="169" fontId="83" fillId="13" borderId="33" xfId="1" applyNumberFormat="1" applyFont="1" applyFill="1" applyBorder="1" applyAlignment="1" applyProtection="1">
      <alignment horizontal="center" vertical="center"/>
      <protection hidden="1"/>
    </xf>
    <xf numFmtId="9" fontId="83" fillId="13" borderId="32" xfId="4" applyFont="1" applyFill="1" applyBorder="1" applyAlignment="1" applyProtection="1">
      <alignment horizontal="center" vertical="center" wrapText="1"/>
      <protection hidden="1"/>
    </xf>
    <xf numFmtId="0" fontId="95" fillId="0" borderId="0" xfId="0" applyFont="1"/>
    <xf numFmtId="0" fontId="95" fillId="0" borderId="0" xfId="0" applyFont="1" applyAlignment="1">
      <alignment horizontal="left"/>
    </xf>
    <xf numFmtId="164" fontId="97" fillId="0" borderId="0" xfId="0" applyNumberFormat="1" applyFont="1" applyAlignment="1">
      <alignment horizontal="left" vertical="center" wrapText="1"/>
    </xf>
    <xf numFmtId="170" fontId="95" fillId="0" borderId="0" xfId="1" applyNumberFormat="1" applyFont="1" applyFill="1" applyBorder="1" applyAlignment="1" applyProtection="1">
      <alignment horizontal="left" vertical="center" wrapText="1"/>
    </xf>
    <xf numFmtId="164" fontId="95" fillId="0" borderId="0" xfId="1" applyNumberFormat="1" applyFont="1" applyFill="1" applyBorder="1" applyAlignment="1" applyProtection="1">
      <alignment horizontal="left" vertical="center" wrapText="1"/>
      <protection hidden="1"/>
    </xf>
    <xf numFmtId="0" fontId="95" fillId="0" borderId="0" xfId="0" applyFont="1" applyAlignment="1">
      <alignment horizontal="center"/>
    </xf>
    <xf numFmtId="0" fontId="98" fillId="3" borderId="0" xfId="0" applyFont="1" applyFill="1" applyAlignment="1">
      <alignment horizontal="center" vertical="center" wrapText="1"/>
    </xf>
    <xf numFmtId="0" fontId="99" fillId="3" borderId="0" xfId="0" applyFont="1" applyFill="1" applyAlignment="1">
      <alignment vertical="center"/>
    </xf>
    <xf numFmtId="0" fontId="99" fillId="0" borderId="0" xfId="0" applyFont="1" applyAlignment="1">
      <alignment vertical="center"/>
    </xf>
    <xf numFmtId="0" fontId="99" fillId="0" borderId="0" xfId="0" applyFont="1" applyAlignment="1" applyProtection="1">
      <alignment vertical="center"/>
      <protection hidden="1"/>
    </xf>
    <xf numFmtId="0" fontId="99" fillId="19" borderId="0" xfId="0" applyFont="1" applyFill="1" applyAlignment="1" applyProtection="1">
      <alignment vertical="center"/>
      <protection hidden="1"/>
    </xf>
    <xf numFmtId="0" fontId="99" fillId="19" borderId="0" xfId="0" applyFont="1" applyFill="1" applyAlignment="1">
      <alignment vertical="center"/>
    </xf>
    <xf numFmtId="0" fontId="97" fillId="6" borderId="0" xfId="0" applyFont="1" applyFill="1" applyAlignment="1" applyProtection="1">
      <alignment horizontal="center" vertical="center" wrapText="1"/>
      <protection hidden="1"/>
    </xf>
    <xf numFmtId="0" fontId="98" fillId="3" borderId="0" xfId="0" applyFont="1" applyFill="1" applyAlignment="1">
      <alignment vertical="center"/>
    </xf>
    <xf numFmtId="0" fontId="99" fillId="3" borderId="0" xfId="0" applyFont="1" applyFill="1" applyAlignment="1" applyProtection="1">
      <alignment horizontal="left" vertical="top" wrapText="1"/>
      <protection hidden="1"/>
    </xf>
    <xf numFmtId="0" fontId="98" fillId="3" borderId="0" xfId="0" applyFont="1" applyFill="1" applyAlignment="1" applyProtection="1">
      <alignment horizontal="left" vertical="top" wrapText="1"/>
      <protection hidden="1"/>
    </xf>
    <xf numFmtId="0" fontId="97" fillId="6" borderId="0" xfId="0" applyFont="1" applyFill="1" applyAlignment="1" applyProtection="1">
      <alignment vertical="center" wrapText="1"/>
      <protection hidden="1"/>
    </xf>
    <xf numFmtId="0" fontId="99" fillId="3" borderId="0" xfId="0" applyFont="1" applyFill="1" applyAlignment="1" applyProtection="1">
      <alignment vertical="top" wrapText="1"/>
      <protection hidden="1"/>
    </xf>
    <xf numFmtId="0" fontId="98" fillId="3" borderId="0" xfId="0" applyFont="1" applyFill="1" applyAlignment="1" applyProtection="1">
      <alignment vertical="top" wrapText="1"/>
      <protection hidden="1"/>
    </xf>
    <xf numFmtId="0" fontId="94" fillId="0" borderId="0" xfId="0" applyFont="1" applyAlignment="1">
      <alignment vertical="center" wrapText="1"/>
    </xf>
    <xf numFmtId="0" fontId="101" fillId="0" borderId="0" xfId="0" applyFont="1" applyAlignment="1">
      <alignment vertical="center"/>
    </xf>
    <xf numFmtId="0" fontId="102" fillId="3" borderId="0" xfId="0" applyFont="1" applyFill="1" applyAlignment="1">
      <alignment horizontal="center" vertical="center" wrapText="1"/>
    </xf>
    <xf numFmtId="0" fontId="101" fillId="3" borderId="0" xfId="0" applyFont="1" applyFill="1" applyAlignment="1">
      <alignment vertical="center"/>
    </xf>
    <xf numFmtId="0" fontId="101" fillId="0" borderId="0" xfId="0" applyFont="1"/>
    <xf numFmtId="0" fontId="101" fillId="0" borderId="0" xfId="0" applyFont="1" applyAlignment="1" applyProtection="1">
      <alignment vertical="center"/>
      <protection hidden="1"/>
    </xf>
    <xf numFmtId="0" fontId="101" fillId="19" borderId="0" xfId="0" applyFont="1" applyFill="1" applyAlignment="1">
      <alignment vertical="center"/>
    </xf>
    <xf numFmtId="0" fontId="101" fillId="19" borderId="0" xfId="0" applyFont="1" applyFill="1" applyAlignment="1" applyProtection="1">
      <alignment vertical="center"/>
      <protection hidden="1"/>
    </xf>
    <xf numFmtId="166" fontId="53" fillId="0" borderId="0" xfId="0" applyNumberFormat="1" applyFont="1" applyAlignment="1">
      <alignment horizontal="left" vertical="center"/>
    </xf>
    <xf numFmtId="49" fontId="67" fillId="0" borderId="0" xfId="7" applyNumberFormat="1" applyFont="1" applyAlignment="1" applyProtection="1">
      <alignment horizontal="center" vertical="center" wrapText="1"/>
      <protection hidden="1"/>
    </xf>
    <xf numFmtId="169" fontId="83" fillId="0" borderId="0" xfId="1" applyNumberFormat="1" applyFont="1" applyFill="1" applyBorder="1" applyAlignment="1" applyProtection="1">
      <alignment horizontal="center" vertical="center"/>
      <protection hidden="1"/>
    </xf>
    <xf numFmtId="0" fontId="79" fillId="0" borderId="0" xfId="7" applyFont="1" applyAlignment="1" applyProtection="1">
      <alignment vertical="center"/>
      <protection hidden="1"/>
    </xf>
    <xf numFmtId="0" fontId="66" fillId="0" borderId="0" xfId="7" applyFont="1" applyAlignment="1" applyProtection="1">
      <alignment horizontal="left" vertical="top"/>
      <protection hidden="1"/>
    </xf>
    <xf numFmtId="0" fontId="26" fillId="0" borderId="0" xfId="0" applyFont="1" applyAlignment="1">
      <alignment vertical="top"/>
    </xf>
    <xf numFmtId="1" fontId="17" fillId="0" borderId="22" xfId="0" applyNumberFormat="1" applyFont="1" applyBorder="1" applyAlignment="1" applyProtection="1">
      <alignment horizontal="center" vertical="center" wrapText="1"/>
      <protection locked="0"/>
    </xf>
    <xf numFmtId="169" fontId="36" fillId="0" borderId="0" xfId="1" applyNumberFormat="1" applyFont="1" applyFill="1" applyBorder="1" applyAlignment="1" applyProtection="1">
      <alignment horizontal="right" vertical="center"/>
    </xf>
    <xf numFmtId="169" fontId="27" fillId="0" borderId="0" xfId="1" applyNumberFormat="1" applyFont="1" applyAlignment="1">
      <alignment horizontal="right" vertical="center"/>
    </xf>
    <xf numFmtId="0" fontId="109" fillId="0" borderId="0" xfId="7" applyFont="1" applyAlignment="1" applyProtection="1">
      <alignment vertical="center"/>
      <protection hidden="1"/>
    </xf>
    <xf numFmtId="0" fontId="78" fillId="0" borderId="0" xfId="7" applyFont="1" applyAlignment="1" applyProtection="1">
      <alignment horizontal="left" vertical="center"/>
      <protection hidden="1"/>
    </xf>
    <xf numFmtId="0" fontId="108" fillId="0" borderId="0" xfId="0" applyFont="1" applyAlignment="1">
      <alignment wrapText="1"/>
    </xf>
    <xf numFmtId="0" fontId="114" fillId="19" borderId="0" xfId="7" applyFont="1" applyFill="1" applyAlignment="1" applyProtection="1">
      <alignment vertical="center"/>
      <protection hidden="1"/>
    </xf>
    <xf numFmtId="0" fontId="114" fillId="0" borderId="0" xfId="7" applyFont="1" applyAlignment="1" applyProtection="1">
      <alignment vertical="center"/>
      <protection hidden="1"/>
    </xf>
    <xf numFmtId="166" fontId="115" fillId="6" borderId="0" xfId="7" applyNumberFormat="1" applyFont="1" applyFill="1" applyAlignment="1" applyProtection="1">
      <alignment horizontal="left" vertical="center"/>
      <protection hidden="1"/>
    </xf>
    <xf numFmtId="166" fontId="114" fillId="6" borderId="0" xfId="7" applyNumberFormat="1" applyFont="1" applyFill="1" applyAlignment="1" applyProtection="1">
      <alignment horizontal="center"/>
      <protection hidden="1"/>
    </xf>
    <xf numFmtId="0" fontId="116" fillId="0" borderId="0" xfId="7" applyFont="1" applyAlignment="1" applyProtection="1">
      <alignment vertical="center"/>
      <protection hidden="1"/>
    </xf>
    <xf numFmtId="0" fontId="17" fillId="9" borderId="0" xfId="0" applyFont="1" applyFill="1" applyAlignment="1">
      <alignment horizontal="center"/>
    </xf>
    <xf numFmtId="166" fontId="17" fillId="9" borderId="0" xfId="0" applyNumberFormat="1" applyFont="1" applyFill="1" applyAlignment="1">
      <alignment horizontal="center"/>
    </xf>
    <xf numFmtId="0" fontId="17" fillId="9" borderId="0" xfId="0" applyFont="1" applyFill="1" applyAlignment="1">
      <alignment horizontal="left" wrapText="1"/>
    </xf>
    <xf numFmtId="1" fontId="17" fillId="9" borderId="0" xfId="0" applyNumberFormat="1" applyFont="1" applyFill="1" applyAlignment="1">
      <alignment horizontal="center"/>
    </xf>
    <xf numFmtId="166" fontId="45" fillId="9" borderId="0" xfId="0" applyNumberFormat="1" applyFont="1" applyFill="1" applyAlignment="1">
      <alignment horizontal="left"/>
    </xf>
    <xf numFmtId="0" fontId="17" fillId="9" borderId="0" xfId="0" applyFont="1" applyFill="1" applyAlignment="1">
      <alignment horizontal="left"/>
    </xf>
    <xf numFmtId="0" fontId="17" fillId="9" borderId="0" xfId="0" applyFont="1" applyFill="1" applyAlignment="1" applyProtection="1">
      <alignment horizontal="left"/>
      <protection hidden="1"/>
    </xf>
    <xf numFmtId="5" fontId="17" fillId="9" borderId="0" xfId="1" applyNumberFormat="1" applyFont="1" applyFill="1" applyProtection="1">
      <protection hidden="1"/>
    </xf>
    <xf numFmtId="164" fontId="17" fillId="9" borderId="0" xfId="0" applyNumberFormat="1" applyFont="1" applyFill="1" applyProtection="1">
      <protection hidden="1"/>
    </xf>
    <xf numFmtId="0" fontId="17" fillId="9" borderId="0" xfId="0" applyFont="1" applyFill="1"/>
    <xf numFmtId="0" fontId="26" fillId="9" borderId="0" xfId="0" applyFont="1" applyFill="1"/>
    <xf numFmtId="0" fontId="26" fillId="9" borderId="0" xfId="0" applyFont="1" applyFill="1" applyAlignment="1">
      <alignment wrapText="1"/>
    </xf>
    <xf numFmtId="0" fontId="107" fillId="20" borderId="36" xfId="0" applyFont="1" applyFill="1" applyBorder="1" applyAlignment="1">
      <alignment horizontal="center" vertical="center" wrapText="1"/>
    </xf>
    <xf numFmtId="0" fontId="119" fillId="0" borderId="0" xfId="7" applyFont="1" applyAlignment="1" applyProtection="1">
      <alignment horizontal="left" vertical="top" wrapText="1"/>
      <protection hidden="1"/>
    </xf>
    <xf numFmtId="44" fontId="36" fillId="22" borderId="23" xfId="23" applyFont="1" applyFill="1" applyBorder="1" applyAlignment="1" applyProtection="1">
      <alignment vertical="center"/>
      <protection hidden="1"/>
    </xf>
    <xf numFmtId="0" fontId="84" fillId="0" borderId="0" xfId="7" applyFont="1" applyAlignment="1" applyProtection="1">
      <alignment horizontal="left" vertical="center"/>
      <protection hidden="1"/>
    </xf>
    <xf numFmtId="0" fontId="87" fillId="0" borderId="0" xfId="7" applyFont="1" applyAlignment="1" applyProtection="1">
      <alignment vertical="center"/>
      <protection hidden="1"/>
    </xf>
    <xf numFmtId="0" fontId="85" fillId="0" borderId="0" xfId="7" applyFont="1" applyAlignment="1" applyProtection="1">
      <alignment vertical="center"/>
      <protection hidden="1"/>
    </xf>
    <xf numFmtId="9" fontId="31" fillId="19" borderId="0" xfId="4" applyFont="1" applyFill="1" applyAlignment="1" applyProtection="1">
      <alignment vertical="center"/>
      <protection hidden="1"/>
    </xf>
    <xf numFmtId="167" fontId="26" fillId="19" borderId="0" xfId="1" applyNumberFormat="1" applyFont="1" applyFill="1" applyBorder="1" applyAlignment="1" applyProtection="1">
      <alignment horizontal="right" vertical="center" wrapText="1" indent="1"/>
      <protection hidden="1"/>
    </xf>
    <xf numFmtId="0" fontId="31" fillId="19" borderId="0" xfId="26" applyFont="1" applyFill="1" applyAlignment="1" applyProtection="1">
      <alignment vertical="center"/>
      <protection hidden="1"/>
    </xf>
    <xf numFmtId="0" fontId="35" fillId="19" borderId="0" xfId="26" applyFont="1" applyFill="1" applyAlignment="1" applyProtection="1">
      <alignment vertical="center"/>
      <protection hidden="1"/>
    </xf>
    <xf numFmtId="0" fontId="31" fillId="0" borderId="0" xfId="26" applyFont="1" applyAlignment="1" applyProtection="1">
      <alignment vertical="center"/>
      <protection hidden="1"/>
    </xf>
    <xf numFmtId="0" fontId="66" fillId="0" borderId="0" xfId="26" applyFont="1" applyAlignment="1" applyProtection="1">
      <alignment vertical="center"/>
      <protection hidden="1"/>
    </xf>
    <xf numFmtId="166" fontId="17" fillId="0" borderId="0" xfId="26" applyNumberFormat="1" applyFont="1" applyAlignment="1" applyProtection="1">
      <alignment horizontal="center"/>
      <protection hidden="1"/>
    </xf>
    <xf numFmtId="0" fontId="31" fillId="19" borderId="0" xfId="26" applyFont="1" applyFill="1" applyProtection="1">
      <protection hidden="1"/>
    </xf>
    <xf numFmtId="0" fontId="31" fillId="0" borderId="0" xfId="26" applyFont="1" applyProtection="1">
      <protection hidden="1"/>
    </xf>
    <xf numFmtId="0" fontId="85" fillId="0" borderId="0" xfId="26" applyFont="1" applyAlignment="1" applyProtection="1">
      <alignment vertical="top" wrapText="1"/>
      <protection hidden="1"/>
    </xf>
    <xf numFmtId="0" fontId="86" fillId="0" borderId="0" xfId="26" applyFont="1" applyAlignment="1">
      <alignment horizontal="left" vertical="center"/>
    </xf>
    <xf numFmtId="0" fontId="85" fillId="0" borderId="0" xfId="26" applyFont="1" applyAlignment="1" applyProtection="1">
      <alignment vertical="center"/>
      <protection hidden="1"/>
    </xf>
    <xf numFmtId="0" fontId="86" fillId="0" borderId="0" xfId="26" applyFont="1" applyAlignment="1" applyProtection="1">
      <alignment horizontal="right"/>
      <protection hidden="1"/>
    </xf>
    <xf numFmtId="0" fontId="87" fillId="0" borderId="0" xfId="26" applyFont="1" applyAlignment="1" applyProtection="1">
      <alignment vertical="center"/>
      <protection hidden="1"/>
    </xf>
    <xf numFmtId="0" fontId="87" fillId="19" borderId="0" xfId="26" applyFont="1" applyFill="1" applyAlignment="1" applyProtection="1">
      <alignment vertical="center"/>
      <protection hidden="1"/>
    </xf>
    <xf numFmtId="0" fontId="62" fillId="0" borderId="0" xfId="0" applyFont="1" applyAlignment="1" applyProtection="1">
      <alignment horizontal="left" vertical="top" wrapText="1"/>
      <protection hidden="1"/>
    </xf>
    <xf numFmtId="0" fontId="84" fillId="0" borderId="0" xfId="0" applyFont="1" applyAlignment="1" applyProtection="1">
      <alignment horizontal="left" vertical="center" wrapText="1"/>
      <protection hidden="1"/>
    </xf>
    <xf numFmtId="170" fontId="62" fillId="0" borderId="0" xfId="0" applyNumberFormat="1" applyFont="1" applyAlignment="1" applyProtection="1">
      <alignment horizontal="right" vertical="center" wrapText="1"/>
      <protection hidden="1"/>
    </xf>
    <xf numFmtId="0" fontId="84" fillId="0" borderId="0" xfId="0" applyFont="1" applyAlignment="1" applyProtection="1">
      <alignment vertical="center" wrapText="1"/>
      <protection hidden="1"/>
    </xf>
    <xf numFmtId="0" fontId="83" fillId="0" borderId="0" xfId="0" applyFont="1" applyAlignment="1" applyProtection="1">
      <alignment vertical="center" wrapText="1"/>
      <protection hidden="1"/>
    </xf>
    <xf numFmtId="0" fontId="83" fillId="19" borderId="0" xfId="0" applyFont="1" applyFill="1" applyAlignment="1" applyProtection="1">
      <alignment vertical="center" wrapText="1"/>
      <protection hidden="1"/>
    </xf>
    <xf numFmtId="0" fontId="84" fillId="0" borderId="0" xfId="26" applyFont="1" applyAlignment="1" applyProtection="1">
      <alignment horizontal="left" vertical="center"/>
      <protection hidden="1"/>
    </xf>
    <xf numFmtId="0" fontId="90" fillId="0" borderId="0" xfId="26" applyFont="1" applyAlignment="1" applyProtection="1">
      <alignment vertical="center"/>
      <protection hidden="1"/>
    </xf>
    <xf numFmtId="0" fontId="64" fillId="0" borderId="0" xfId="26" applyFont="1" applyAlignment="1" applyProtection="1">
      <alignment vertical="center"/>
      <protection hidden="1"/>
    </xf>
    <xf numFmtId="49" fontId="91" fillId="0" borderId="0" xfId="26" applyNumberFormat="1" applyFont="1" applyAlignment="1" applyProtection="1">
      <alignment horizontal="left" vertical="center" wrapText="1"/>
      <protection hidden="1"/>
    </xf>
    <xf numFmtId="0" fontId="62" fillId="0" borderId="0" xfId="0" applyFont="1" applyAlignment="1" applyProtection="1">
      <alignment horizontal="right" vertical="center" wrapText="1"/>
      <protection hidden="1"/>
    </xf>
    <xf numFmtId="0" fontId="64" fillId="3" borderId="0" xfId="26" applyFont="1" applyFill="1" applyAlignment="1" applyProtection="1">
      <alignment vertical="center"/>
      <protection hidden="1"/>
    </xf>
    <xf numFmtId="0" fontId="85" fillId="0" borderId="0" xfId="26" applyFont="1" applyAlignment="1" applyProtection="1">
      <alignment horizontal="right" vertical="center"/>
      <protection hidden="1"/>
    </xf>
    <xf numFmtId="49" fontId="85" fillId="0" borderId="0" xfId="26" applyNumberFormat="1" applyFont="1" applyAlignment="1">
      <alignment horizontal="left" vertical="top" wrapText="1"/>
    </xf>
    <xf numFmtId="0" fontId="64" fillId="0" borderId="0" xfId="26" applyFont="1" applyProtection="1">
      <protection hidden="1"/>
    </xf>
    <xf numFmtId="0" fontId="47" fillId="0" borderId="0" xfId="26" applyFont="1" applyAlignment="1" applyProtection="1">
      <alignment horizontal="left" vertical="center" wrapText="1"/>
      <protection hidden="1"/>
    </xf>
    <xf numFmtId="0" fontId="40" fillId="0" borderId="0" xfId="26" applyFont="1" applyAlignment="1" applyProtection="1">
      <alignment vertical="center"/>
      <protection hidden="1"/>
    </xf>
    <xf numFmtId="0" fontId="9" fillId="0" borderId="0" xfId="26" applyAlignment="1" applyProtection="1">
      <alignment vertical="center"/>
      <protection hidden="1"/>
    </xf>
    <xf numFmtId="0" fontId="50" fillId="19" borderId="0" xfId="26" applyFont="1" applyFill="1" applyAlignment="1" applyProtection="1">
      <alignment vertical="center"/>
      <protection hidden="1"/>
    </xf>
    <xf numFmtId="0" fontId="50" fillId="0" borderId="0" xfId="26" applyFont="1" applyAlignment="1" applyProtection="1">
      <alignment vertical="center"/>
      <protection hidden="1"/>
    </xf>
    <xf numFmtId="0" fontId="31" fillId="0" borderId="0" xfId="26" applyFont="1" applyAlignment="1" applyProtection="1">
      <alignment vertical="top"/>
      <protection hidden="1"/>
    </xf>
    <xf numFmtId="0" fontId="40" fillId="0" borderId="0" xfId="26" applyFont="1" applyAlignment="1" applyProtection="1">
      <alignment horizontal="left" vertical="top" wrapText="1"/>
      <protection hidden="1"/>
    </xf>
    <xf numFmtId="0" fontId="17" fillId="0" borderId="0" xfId="26" applyFont="1" applyAlignment="1" applyProtection="1">
      <alignment horizontal="left" vertical="center"/>
      <protection hidden="1"/>
    </xf>
    <xf numFmtId="0" fontId="40" fillId="3" borderId="0" xfId="26" applyFont="1" applyFill="1" applyAlignment="1" applyProtection="1">
      <alignment vertical="center"/>
      <protection hidden="1"/>
    </xf>
    <xf numFmtId="0" fontId="56" fillId="0" borderId="0" xfId="26" applyFont="1" applyAlignment="1" applyProtection="1">
      <alignment vertical="center"/>
      <protection hidden="1"/>
    </xf>
    <xf numFmtId="0" fontId="31" fillId="19" borderId="0" xfId="26" applyFont="1" applyFill="1" applyAlignment="1" applyProtection="1">
      <alignment vertical="top"/>
      <protection hidden="1"/>
    </xf>
    <xf numFmtId="0" fontId="42" fillId="0" borderId="26" xfId="26" applyFont="1" applyBorder="1" applyAlignment="1" applyProtection="1">
      <alignment vertical="center"/>
      <protection hidden="1"/>
    </xf>
    <xf numFmtId="0" fontId="40" fillId="0" borderId="26" xfId="26" applyFont="1" applyBorder="1" applyAlignment="1" applyProtection="1">
      <alignment vertical="center"/>
      <protection hidden="1"/>
    </xf>
    <xf numFmtId="1" fontId="48" fillId="0" borderId="26" xfId="26" applyNumberFormat="1" applyFont="1" applyBorder="1" applyAlignment="1" applyProtection="1">
      <alignment vertical="center"/>
      <protection hidden="1"/>
    </xf>
    <xf numFmtId="0" fontId="42" fillId="0" borderId="0" xfId="26" applyFont="1" applyAlignment="1" applyProtection="1">
      <alignment vertical="center"/>
      <protection hidden="1"/>
    </xf>
    <xf numFmtId="1" fontId="48" fillId="0" borderId="0" xfId="26" applyNumberFormat="1" applyFont="1" applyAlignment="1" applyProtection="1">
      <alignment vertical="center"/>
      <protection hidden="1"/>
    </xf>
    <xf numFmtId="0" fontId="112" fillId="0" borderId="0" xfId="26" applyFont="1" applyAlignment="1" applyProtection="1">
      <alignment horizontal="left" vertical="center"/>
      <protection hidden="1"/>
    </xf>
    <xf numFmtId="0" fontId="35" fillId="0" borderId="0" xfId="26" applyFont="1" applyAlignment="1" applyProtection="1">
      <alignment vertical="center"/>
      <protection hidden="1"/>
    </xf>
    <xf numFmtId="44" fontId="36" fillId="22" borderId="13" xfId="23" applyFont="1" applyFill="1" applyBorder="1" applyAlignment="1" applyProtection="1">
      <alignment vertical="center"/>
      <protection hidden="1"/>
    </xf>
    <xf numFmtId="49" fontId="54" fillId="0" borderId="13" xfId="7" applyNumberFormat="1" applyFont="1" applyBorder="1" applyAlignment="1" applyProtection="1">
      <alignment horizontal="center" vertical="center" wrapText="1"/>
      <protection locked="0"/>
    </xf>
    <xf numFmtId="0" fontId="24" fillId="19" borderId="0" xfId="0" applyFont="1" applyFill="1" applyProtection="1">
      <protection hidden="1"/>
    </xf>
    <xf numFmtId="0" fontId="24" fillId="19" borderId="0" xfId="0" applyFont="1" applyFill="1" applyAlignment="1" applyProtection="1">
      <alignment horizontal="center" vertical="top"/>
      <protection hidden="1"/>
    </xf>
    <xf numFmtId="0" fontId="24" fillId="19" borderId="0" xfId="0" applyFont="1" applyFill="1" applyAlignment="1" applyProtection="1">
      <alignment vertical="top"/>
      <protection hidden="1"/>
    </xf>
    <xf numFmtId="0" fontId="25" fillId="19" borderId="0" xfId="0" applyFont="1" applyFill="1" applyAlignment="1" applyProtection="1">
      <alignment vertical="top"/>
      <protection hidden="1"/>
    </xf>
    <xf numFmtId="15" fontId="24" fillId="19" borderId="0" xfId="0" applyNumberFormat="1" applyFont="1" applyFill="1" applyAlignment="1" applyProtection="1">
      <alignment horizontal="center"/>
      <protection hidden="1"/>
    </xf>
    <xf numFmtId="0" fontId="24" fillId="5" borderId="0" xfId="0" applyFont="1" applyFill="1" applyProtection="1">
      <protection hidden="1"/>
    </xf>
    <xf numFmtId="0" fontId="24" fillId="3" borderId="0" xfId="0" applyFont="1" applyFill="1" applyProtection="1">
      <protection hidden="1"/>
    </xf>
    <xf numFmtId="0" fontId="24" fillId="3" borderId="0" xfId="0" applyFont="1" applyFill="1" applyAlignment="1" applyProtection="1">
      <alignment vertical="top"/>
      <protection hidden="1"/>
    </xf>
    <xf numFmtId="0" fontId="25" fillId="3" borderId="0" xfId="0" applyFont="1" applyFill="1" applyAlignment="1" applyProtection="1">
      <alignment vertical="top"/>
      <protection hidden="1"/>
    </xf>
    <xf numFmtId="15" fontId="24" fillId="3" borderId="0" xfId="0" applyNumberFormat="1" applyFont="1" applyFill="1" applyAlignment="1" applyProtection="1">
      <alignment horizontal="center"/>
      <protection hidden="1"/>
    </xf>
    <xf numFmtId="0" fontId="76" fillId="0" borderId="0" xfId="0" applyFont="1" applyAlignment="1" applyProtection="1">
      <alignment horizontal="left" vertical="center" wrapText="1"/>
      <protection hidden="1"/>
    </xf>
    <xf numFmtId="0" fontId="76" fillId="0" borderId="0" xfId="0" applyFont="1" applyAlignment="1" applyProtection="1">
      <alignment vertical="center"/>
      <protection hidden="1"/>
    </xf>
    <xf numFmtId="0" fontId="76" fillId="0" borderId="12" xfId="0" applyFont="1" applyBorder="1" applyAlignment="1" applyProtection="1">
      <alignment horizontal="left" vertical="center" wrapText="1"/>
      <protection hidden="1"/>
    </xf>
    <xf numFmtId="0" fontId="45" fillId="0" borderId="12" xfId="0" applyFont="1" applyBorder="1" applyAlignment="1" applyProtection="1">
      <alignment horizontal="left" vertical="center"/>
      <protection hidden="1"/>
    </xf>
    <xf numFmtId="0" fontId="106" fillId="19" borderId="0" xfId="0" applyFont="1" applyFill="1" applyProtection="1">
      <protection hidden="1"/>
    </xf>
    <xf numFmtId="0" fontId="106" fillId="3" borderId="0" xfId="0" applyFont="1" applyFill="1" applyProtection="1">
      <protection hidden="1"/>
    </xf>
    <xf numFmtId="0" fontId="53" fillId="3" borderId="0" xfId="0" applyFont="1" applyFill="1" applyAlignment="1" applyProtection="1">
      <alignment horizontal="center"/>
      <protection hidden="1"/>
    </xf>
    <xf numFmtId="0" fontId="53" fillId="19" borderId="0" xfId="0" applyFont="1" applyFill="1" applyAlignment="1" applyProtection="1">
      <alignment horizontal="center"/>
      <protection hidden="1"/>
    </xf>
    <xf numFmtId="0" fontId="106" fillId="5" borderId="0" xfId="0" applyFont="1" applyFill="1" applyProtection="1">
      <protection hidden="1"/>
    </xf>
    <xf numFmtId="0" fontId="78" fillId="0" borderId="29" xfId="0" applyFont="1" applyBorder="1" applyAlignment="1" applyProtection="1">
      <alignment horizontal="left" vertical="center" indent="1"/>
      <protection hidden="1"/>
    </xf>
    <xf numFmtId="168" fontId="79" fillId="0" borderId="31" xfId="1" applyNumberFormat="1" applyFont="1" applyBorder="1" applyAlignment="1" applyProtection="1">
      <alignment horizontal="left" vertical="center" indent="1"/>
      <protection hidden="1"/>
    </xf>
    <xf numFmtId="0" fontId="17" fillId="3" borderId="0" xfId="0" applyFont="1" applyFill="1" applyAlignment="1" applyProtection="1">
      <alignment horizontal="center"/>
      <protection hidden="1"/>
    </xf>
    <xf numFmtId="0" fontId="17" fillId="19" borderId="0" xfId="0" applyFont="1" applyFill="1" applyAlignment="1" applyProtection="1">
      <alignment horizontal="center"/>
      <protection hidden="1"/>
    </xf>
    <xf numFmtId="0" fontId="78" fillId="0" borderId="13" xfId="0" applyFont="1" applyBorder="1" applyAlignment="1" applyProtection="1">
      <alignment horizontal="left" vertical="center" indent="1"/>
      <protection hidden="1"/>
    </xf>
    <xf numFmtId="168" fontId="79" fillId="0" borderId="27" xfId="1" applyNumberFormat="1" applyFont="1" applyBorder="1" applyAlignment="1" applyProtection="1">
      <alignment horizontal="left" vertical="center" indent="1"/>
      <protection hidden="1"/>
    </xf>
    <xf numFmtId="0" fontId="24" fillId="19" borderId="0" xfId="0" applyFont="1" applyFill="1" applyAlignment="1" applyProtection="1">
      <alignment wrapText="1"/>
      <protection hidden="1"/>
    </xf>
    <xf numFmtId="0" fontId="24" fillId="3" borderId="0" xfId="0" applyFont="1" applyFill="1" applyAlignment="1" applyProtection="1">
      <alignment wrapText="1"/>
      <protection hidden="1"/>
    </xf>
    <xf numFmtId="0" fontId="24" fillId="5" borderId="0" xfId="0" applyFont="1" applyFill="1" applyAlignment="1" applyProtection="1">
      <alignment wrapText="1"/>
      <protection hidden="1"/>
    </xf>
    <xf numFmtId="168" fontId="79" fillId="0" borderId="34" xfId="1" applyNumberFormat="1" applyFont="1" applyFill="1" applyBorder="1" applyAlignment="1" applyProtection="1">
      <alignment horizontal="left" vertical="center" indent="1"/>
      <protection hidden="1"/>
    </xf>
    <xf numFmtId="0" fontId="106" fillId="19" borderId="0" xfId="0" applyFont="1" applyFill="1" applyAlignment="1" applyProtection="1">
      <alignment wrapText="1"/>
      <protection hidden="1"/>
    </xf>
    <xf numFmtId="0" fontId="106" fillId="3" borderId="0" xfId="0" applyFont="1" applyFill="1" applyAlignment="1" applyProtection="1">
      <alignment wrapText="1"/>
      <protection hidden="1"/>
    </xf>
    <xf numFmtId="0" fontId="106" fillId="5" borderId="0" xfId="0" applyFont="1" applyFill="1" applyAlignment="1" applyProtection="1">
      <alignment wrapText="1"/>
      <protection hidden="1"/>
    </xf>
    <xf numFmtId="0" fontId="78" fillId="3" borderId="13" xfId="0" applyFont="1" applyFill="1" applyBorder="1" applyAlignment="1" applyProtection="1">
      <alignment horizontal="left" vertical="center" indent="1"/>
      <protection hidden="1"/>
    </xf>
    <xf numFmtId="0" fontId="78" fillId="0" borderId="19" xfId="0" applyFont="1" applyBorder="1" applyAlignment="1" applyProtection="1">
      <alignment horizontal="left" vertical="center" indent="1"/>
      <protection hidden="1"/>
    </xf>
    <xf numFmtId="168" fontId="79" fillId="0" borderId="34" xfId="1" applyNumberFormat="1" applyFont="1" applyBorder="1" applyAlignment="1" applyProtection="1">
      <alignment horizontal="left" vertical="center" indent="1"/>
      <protection hidden="1"/>
    </xf>
    <xf numFmtId="0" fontId="78" fillId="9" borderId="13" xfId="0" applyFont="1" applyFill="1" applyBorder="1" applyAlignment="1" applyProtection="1">
      <alignment horizontal="left" vertical="center" indent="1"/>
      <protection hidden="1"/>
    </xf>
    <xf numFmtId="168" fontId="79" fillId="9" borderId="27" xfId="1" applyNumberFormat="1" applyFont="1" applyFill="1" applyBorder="1" applyAlignment="1" applyProtection="1">
      <alignment horizontal="left" vertical="center" indent="1"/>
      <protection hidden="1"/>
    </xf>
    <xf numFmtId="0" fontId="78" fillId="0" borderId="20" xfId="0" applyFont="1" applyBorder="1" applyAlignment="1" applyProtection="1">
      <alignment horizontal="left" vertical="center" indent="1"/>
      <protection hidden="1"/>
    </xf>
    <xf numFmtId="168" fontId="79" fillId="0" borderId="38" xfId="1" applyNumberFormat="1" applyFont="1" applyBorder="1" applyAlignment="1" applyProtection="1">
      <alignment horizontal="left" vertical="center" indent="1"/>
      <protection hidden="1"/>
    </xf>
    <xf numFmtId="0" fontId="78" fillId="0" borderId="29" xfId="0" applyFont="1" applyBorder="1" applyAlignment="1" applyProtection="1">
      <alignment horizontal="left" vertical="center" wrapText="1" indent="1"/>
      <protection hidden="1"/>
    </xf>
    <xf numFmtId="0" fontId="78" fillId="0" borderId="19" xfId="0" applyFont="1" applyBorder="1" applyAlignment="1" applyProtection="1">
      <alignment horizontal="left" vertical="center" wrapText="1" indent="1"/>
      <protection hidden="1"/>
    </xf>
    <xf numFmtId="0" fontId="17" fillId="3" borderId="0" xfId="0" applyFont="1" applyFill="1" applyProtection="1">
      <protection hidden="1"/>
    </xf>
    <xf numFmtId="0" fontId="17" fillId="19" borderId="0" xfId="0" applyFont="1" applyFill="1" applyProtection="1">
      <protection hidden="1"/>
    </xf>
    <xf numFmtId="0" fontId="24" fillId="5" borderId="0" xfId="0" applyFont="1" applyFill="1" applyAlignment="1" applyProtection="1">
      <alignment horizontal="center" vertical="top"/>
      <protection hidden="1"/>
    </xf>
    <xf numFmtId="0" fontId="24" fillId="5" borderId="0" xfId="0" applyFont="1" applyFill="1" applyAlignment="1" applyProtection="1">
      <alignment vertical="top"/>
      <protection hidden="1"/>
    </xf>
    <xf numFmtId="0" fontId="25" fillId="5" borderId="0" xfId="0" applyFont="1" applyFill="1" applyAlignment="1" applyProtection="1">
      <alignment vertical="top"/>
      <protection hidden="1"/>
    </xf>
    <xf numFmtId="15" fontId="24" fillId="5" borderId="0" xfId="0" applyNumberFormat="1" applyFont="1" applyFill="1" applyAlignment="1" applyProtection="1">
      <alignment horizontal="center"/>
      <protection hidden="1"/>
    </xf>
    <xf numFmtId="0" fontId="82" fillId="19" borderId="0" xfId="0" applyFont="1" applyFill="1" applyProtection="1">
      <protection hidden="1"/>
    </xf>
    <xf numFmtId="0" fontId="82" fillId="3" borderId="0" xfId="0" applyFont="1" applyFill="1" applyProtection="1">
      <protection hidden="1"/>
    </xf>
    <xf numFmtId="0" fontId="82" fillId="3" borderId="0" xfId="0" applyFont="1" applyFill="1" applyAlignment="1" applyProtection="1">
      <alignment horizontal="center"/>
      <protection hidden="1"/>
    </xf>
    <xf numFmtId="0" fontId="82" fillId="19" borderId="0" xfId="0" applyFont="1" applyFill="1" applyAlignment="1" applyProtection="1">
      <alignment horizontal="center"/>
      <protection hidden="1"/>
    </xf>
    <xf numFmtId="0" fontId="74" fillId="3" borderId="0" xfId="0" applyFont="1" applyFill="1" applyAlignment="1" applyProtection="1">
      <alignment vertical="center"/>
      <protection hidden="1"/>
    </xf>
    <xf numFmtId="0" fontId="26" fillId="0" borderId="0" xfId="0" applyFont="1" applyAlignment="1" applyProtection="1">
      <alignment horizontal="left" vertical="top"/>
      <protection hidden="1"/>
    </xf>
    <xf numFmtId="0" fontId="26" fillId="0" borderId="0" xfId="0" applyFont="1" applyAlignment="1" applyProtection="1">
      <alignment horizontal="center"/>
      <protection hidden="1"/>
    </xf>
    <xf numFmtId="0" fontId="30" fillId="0" borderId="0" xfId="0" applyFont="1" applyAlignment="1" applyProtection="1">
      <alignment horizontal="left" vertical="top"/>
      <protection hidden="1"/>
    </xf>
    <xf numFmtId="0" fontId="29" fillId="0" borderId="0" xfId="0" applyFont="1" applyAlignment="1" applyProtection="1">
      <alignment horizontal="left" vertical="center"/>
      <protection hidden="1"/>
    </xf>
    <xf numFmtId="0" fontId="29" fillId="0" borderId="0" xfId="0" applyFont="1" applyAlignment="1" applyProtection="1">
      <alignment vertical="center"/>
      <protection hidden="1"/>
    </xf>
    <xf numFmtId="2" fontId="29" fillId="0" borderId="0" xfId="0" applyNumberFormat="1" applyFont="1" applyAlignment="1" applyProtection="1">
      <alignment vertical="center"/>
      <protection hidden="1"/>
    </xf>
    <xf numFmtId="0" fontId="27" fillId="0" borderId="0" xfId="0" applyFont="1" applyAlignment="1" applyProtection="1">
      <alignment horizontal="left" vertical="top"/>
      <protection hidden="1"/>
    </xf>
    <xf numFmtId="0" fontId="26" fillId="0" borderId="0" xfId="0" applyFont="1" applyAlignment="1" applyProtection="1">
      <alignment horizontal="left"/>
      <protection hidden="1"/>
    </xf>
    <xf numFmtId="14" fontId="26" fillId="0" borderId="0" xfId="0" applyNumberFormat="1" applyFont="1" applyAlignment="1" applyProtection="1">
      <alignment horizontal="left"/>
      <protection hidden="1"/>
    </xf>
    <xf numFmtId="0" fontId="26" fillId="0" borderId="0" xfId="0" applyFont="1" applyAlignment="1" applyProtection="1">
      <alignment horizontal="center" wrapText="1"/>
      <protection hidden="1"/>
    </xf>
    <xf numFmtId="0" fontId="0" fillId="2" borderId="0" xfId="0" applyFill="1" applyProtection="1">
      <protection hidden="1"/>
    </xf>
    <xf numFmtId="0" fontId="0" fillId="0" borderId="0" xfId="0" applyProtection="1">
      <protection hidden="1"/>
    </xf>
    <xf numFmtId="0" fontId="31" fillId="19" borderId="0" xfId="10" applyFont="1" applyFill="1" applyProtection="1">
      <protection hidden="1"/>
    </xf>
    <xf numFmtId="0" fontId="31" fillId="2" borderId="0" xfId="10" applyFont="1" applyFill="1" applyProtection="1">
      <protection hidden="1"/>
    </xf>
    <xf numFmtId="0" fontId="31" fillId="3" borderId="0" xfId="10" applyFont="1" applyFill="1" applyProtection="1">
      <protection hidden="1"/>
    </xf>
    <xf numFmtId="0" fontId="43" fillId="3" borderId="0" xfId="10" applyFont="1" applyFill="1" applyAlignment="1" applyProtection="1">
      <alignment horizontal="left" vertical="top"/>
      <protection hidden="1"/>
    </xf>
    <xf numFmtId="0" fontId="40" fillId="3" borderId="0" xfId="10" applyFont="1" applyFill="1" applyProtection="1">
      <protection hidden="1"/>
    </xf>
    <xf numFmtId="0" fontId="17" fillId="3" borderId="0" xfId="10" applyFont="1" applyFill="1" applyAlignment="1" applyProtection="1">
      <alignment vertical="top" wrapText="1"/>
      <protection hidden="1"/>
    </xf>
    <xf numFmtId="0" fontId="64" fillId="3" borderId="0" xfId="10" applyFont="1" applyFill="1" applyProtection="1">
      <protection hidden="1"/>
    </xf>
    <xf numFmtId="0" fontId="17" fillId="3" borderId="0" xfId="10" applyFont="1" applyFill="1" applyProtection="1">
      <protection hidden="1"/>
    </xf>
    <xf numFmtId="0" fontId="44" fillId="3" borderId="0" xfId="19" applyFont="1" applyFill="1" applyBorder="1" applyAlignment="1" applyProtection="1">
      <alignment horizontal="left" vertical="top" wrapText="1"/>
      <protection locked="0" hidden="1"/>
    </xf>
    <xf numFmtId="0" fontId="31" fillId="0" borderId="0" xfId="10" applyFont="1" applyProtection="1">
      <protection hidden="1"/>
    </xf>
    <xf numFmtId="0" fontId="103" fillId="0" borderId="0" xfId="10" applyFont="1" applyAlignment="1" applyProtection="1">
      <alignment wrapText="1"/>
      <protection hidden="1"/>
    </xf>
    <xf numFmtId="0" fontId="103" fillId="0" borderId="0" xfId="10" applyFont="1" applyAlignment="1" applyProtection="1">
      <alignment horizontal="center" vertical="center" wrapText="1"/>
      <protection hidden="1"/>
    </xf>
    <xf numFmtId="0" fontId="31" fillId="3" borderId="0" xfId="10" applyFont="1" applyFill="1" applyAlignment="1" applyProtection="1">
      <alignment horizontal="center"/>
      <protection hidden="1"/>
    </xf>
    <xf numFmtId="0" fontId="31" fillId="6" borderId="0" xfId="10" applyFont="1" applyFill="1" applyAlignment="1" applyProtection="1">
      <alignment horizontal="center"/>
      <protection hidden="1"/>
    </xf>
    <xf numFmtId="0" fontId="78" fillId="0" borderId="0" xfId="10" applyFont="1" applyAlignment="1" applyProtection="1">
      <alignment vertical="top" wrapText="1"/>
      <protection hidden="1"/>
    </xf>
    <xf numFmtId="0" fontId="31" fillId="19" borderId="0" xfId="10" applyFont="1" applyFill="1" applyAlignment="1" applyProtection="1">
      <alignment horizontal="center"/>
      <protection hidden="1"/>
    </xf>
    <xf numFmtId="0" fontId="78" fillId="15" borderId="0" xfId="10" applyFont="1" applyFill="1" applyAlignment="1" applyProtection="1">
      <alignment vertical="top" wrapText="1"/>
      <protection hidden="1"/>
    </xf>
    <xf numFmtId="0" fontId="78" fillId="15" borderId="0" xfId="10" applyFont="1" applyFill="1" applyAlignment="1" applyProtection="1">
      <alignment horizontal="left" vertical="top" wrapText="1"/>
      <protection hidden="1"/>
    </xf>
    <xf numFmtId="0" fontId="52" fillId="19" borderId="0" xfId="10" applyFont="1" applyFill="1" applyAlignment="1" applyProtection="1">
      <alignment horizontal="center"/>
      <protection hidden="1"/>
    </xf>
    <xf numFmtId="0" fontId="41" fillId="3" borderId="0" xfId="10" applyFont="1" applyFill="1" applyAlignment="1" applyProtection="1">
      <alignment horizontal="left" vertical="top" wrapText="1"/>
      <protection hidden="1"/>
    </xf>
    <xf numFmtId="0" fontId="31" fillId="15" borderId="0" xfId="10" applyFont="1" applyFill="1" applyProtection="1">
      <protection hidden="1"/>
    </xf>
    <xf numFmtId="0" fontId="81" fillId="19" borderId="0" xfId="10" applyFont="1" applyFill="1" applyAlignment="1" applyProtection="1">
      <alignment horizontal="center"/>
      <protection hidden="1"/>
    </xf>
    <xf numFmtId="0" fontId="81" fillId="19" borderId="0" xfId="10" applyFont="1" applyFill="1" applyProtection="1">
      <protection hidden="1"/>
    </xf>
    <xf numFmtId="0" fontId="41" fillId="3" borderId="0" xfId="10" applyFont="1" applyFill="1" applyAlignment="1" applyProtection="1">
      <alignment horizontal="left" vertical="top" wrapText="1"/>
      <protection locked="0" hidden="1"/>
    </xf>
    <xf numFmtId="0" fontId="22" fillId="3" borderId="0" xfId="2" applyFill="1" applyBorder="1" applyAlignment="1" applyProtection="1">
      <alignment horizontal="left" vertical="top" wrapText="1"/>
      <protection hidden="1"/>
    </xf>
    <xf numFmtId="0" fontId="31" fillId="3" borderId="0" xfId="10" applyFont="1" applyFill="1" applyAlignment="1" applyProtection="1">
      <alignment horizontal="left" vertical="top" wrapText="1"/>
      <protection hidden="1"/>
    </xf>
    <xf numFmtId="0" fontId="17" fillId="3" borderId="0" xfId="10" applyFont="1" applyFill="1" applyAlignment="1" applyProtection="1">
      <alignment horizontal="center" vertical="center" wrapText="1"/>
      <protection hidden="1"/>
    </xf>
    <xf numFmtId="0" fontId="17" fillId="3" borderId="0" xfId="10" applyFont="1" applyFill="1" applyAlignment="1" applyProtection="1">
      <alignment horizontal="left" vertical="center" wrapText="1"/>
      <protection hidden="1"/>
    </xf>
    <xf numFmtId="0" fontId="28" fillId="3" borderId="0" xfId="2" applyFont="1" applyFill="1" applyBorder="1" applyAlignment="1" applyProtection="1">
      <alignment horizontal="center" vertical="center"/>
      <protection hidden="1"/>
    </xf>
    <xf numFmtId="0" fontId="28" fillId="6" borderId="0" xfId="2" applyFont="1" applyFill="1" applyBorder="1" applyAlignment="1" applyProtection="1">
      <alignment horizontal="center" vertical="center"/>
      <protection hidden="1"/>
    </xf>
    <xf numFmtId="0" fontId="35" fillId="19" borderId="0" xfId="26" applyFont="1" applyFill="1" applyProtection="1">
      <protection hidden="1"/>
    </xf>
    <xf numFmtId="0" fontId="64" fillId="0" borderId="0" xfId="26" applyFont="1" applyAlignment="1" applyProtection="1">
      <alignment horizontal="left" wrapText="1"/>
      <protection hidden="1"/>
    </xf>
    <xf numFmtId="0" fontId="83" fillId="0" borderId="0" xfId="0" applyFont="1" applyAlignment="1" applyProtection="1">
      <alignment horizontal="left" vertical="center" wrapText="1"/>
      <protection hidden="1"/>
    </xf>
    <xf numFmtId="0" fontId="62" fillId="0" borderId="0" xfId="0" applyFont="1" applyAlignment="1" applyProtection="1">
      <alignment horizontal="left" vertical="center" wrapText="1"/>
      <protection hidden="1"/>
    </xf>
    <xf numFmtId="9" fontId="123" fillId="19" borderId="0" xfId="26" applyNumberFormat="1" applyFont="1" applyFill="1" applyAlignment="1" applyProtection="1">
      <alignment vertical="center"/>
      <protection hidden="1"/>
    </xf>
    <xf numFmtId="9" fontId="123" fillId="19" borderId="0" xfId="26" applyNumberFormat="1" applyFont="1" applyFill="1" applyAlignment="1" applyProtection="1">
      <alignment horizontal="center" vertical="center"/>
      <protection hidden="1"/>
    </xf>
    <xf numFmtId="49" fontId="92" fillId="0" borderId="0" xfId="7" applyNumberFormat="1" applyFont="1" applyAlignment="1" applyProtection="1">
      <alignment horizontal="left" vertical="center" wrapText="1"/>
      <protection hidden="1"/>
    </xf>
    <xf numFmtId="171" fontId="75" fillId="0" borderId="24" xfId="7" applyNumberFormat="1" applyFont="1" applyBorder="1" applyAlignment="1" applyProtection="1">
      <alignment horizontal="left" vertical="center"/>
      <protection hidden="1"/>
    </xf>
    <xf numFmtId="49" fontId="92" fillId="0" borderId="0" xfId="7" applyNumberFormat="1" applyFont="1" applyAlignment="1" applyProtection="1">
      <alignment vertical="center" wrapText="1"/>
      <protection hidden="1"/>
    </xf>
    <xf numFmtId="0" fontId="84" fillId="0" borderId="0" xfId="7" applyFont="1" applyAlignment="1" applyProtection="1">
      <alignment horizontal="center" vertical="top" wrapText="1"/>
      <protection hidden="1"/>
    </xf>
    <xf numFmtId="0" fontId="53" fillId="0" borderId="0" xfId="7" applyFont="1" applyAlignment="1" applyProtection="1">
      <alignment vertical="top" wrapText="1"/>
      <protection hidden="1"/>
    </xf>
    <xf numFmtId="3" fontId="92" fillId="0" borderId="24" xfId="1" applyNumberFormat="1" applyFont="1" applyFill="1" applyBorder="1" applyAlignment="1" applyProtection="1">
      <alignment horizontal="center" vertical="center"/>
    </xf>
    <xf numFmtId="49" fontId="92" fillId="0" borderId="0" xfId="7" applyNumberFormat="1" applyFont="1" applyAlignment="1">
      <alignment vertical="center" wrapText="1"/>
    </xf>
    <xf numFmtId="0" fontId="53" fillId="0" borderId="0" xfId="7" applyFont="1" applyAlignment="1" applyProtection="1">
      <alignment horizontal="center" vertical="top" wrapText="1"/>
      <protection hidden="1"/>
    </xf>
    <xf numFmtId="0" fontId="75" fillId="0" borderId="24" xfId="7" applyFont="1" applyBorder="1" applyAlignment="1" applyProtection="1">
      <alignment horizontal="center" vertical="center"/>
      <protection hidden="1"/>
    </xf>
    <xf numFmtId="49" fontId="40" fillId="0" borderId="0" xfId="7" applyNumberFormat="1" applyFont="1" applyAlignment="1" applyProtection="1">
      <alignment horizontal="left" vertical="top" wrapText="1"/>
      <protection hidden="1"/>
    </xf>
    <xf numFmtId="49" fontId="40" fillId="0" borderId="26" xfId="7" applyNumberFormat="1" applyFont="1" applyBorder="1" applyAlignment="1" applyProtection="1">
      <alignment horizontal="left" vertical="top" wrapText="1"/>
      <protection hidden="1"/>
    </xf>
    <xf numFmtId="49" fontId="104" fillId="0" borderId="0" xfId="0" applyNumberFormat="1" applyFont="1" applyAlignment="1" applyProtection="1">
      <alignment horizontal="left" vertical="center"/>
      <protection hidden="1"/>
    </xf>
    <xf numFmtId="0" fontId="83" fillId="0" borderId="0" xfId="0" applyFont="1" applyAlignment="1" applyProtection="1">
      <alignment horizontal="center" vertical="center" wrapText="1"/>
      <protection hidden="1"/>
    </xf>
    <xf numFmtId="2" fontId="83" fillId="0" borderId="0" xfId="0" applyNumberFormat="1" applyFont="1" applyAlignment="1" applyProtection="1">
      <alignment horizontal="center" vertical="center" wrapText="1"/>
      <protection hidden="1"/>
    </xf>
    <xf numFmtId="0" fontId="57" fillId="0" borderId="0" xfId="0" applyFont="1" applyAlignment="1" applyProtection="1">
      <alignment vertical="center" wrapText="1"/>
      <protection hidden="1"/>
    </xf>
    <xf numFmtId="49" fontId="83" fillId="0" borderId="0" xfId="0" applyNumberFormat="1" applyFont="1" applyAlignment="1" applyProtection="1">
      <alignment horizontal="center" vertical="center" wrapText="1"/>
      <protection hidden="1"/>
    </xf>
    <xf numFmtId="170" fontId="17" fillId="0" borderId="0" xfId="1" applyNumberFormat="1" applyFont="1" applyFill="1" applyBorder="1" applyAlignment="1" applyProtection="1">
      <alignment vertical="center" wrapText="1"/>
      <protection hidden="1"/>
    </xf>
    <xf numFmtId="0" fontId="17" fillId="0" borderId="0" xfId="0" applyFont="1" applyAlignment="1" applyProtection="1">
      <alignment vertical="center"/>
      <protection hidden="1"/>
    </xf>
    <xf numFmtId="0" fontId="58" fillId="19" borderId="1" xfId="18" applyFont="1" applyFill="1" applyBorder="1" applyAlignment="1" applyProtection="1">
      <alignment vertical="top"/>
      <protection hidden="1"/>
    </xf>
    <xf numFmtId="172" fontId="58" fillId="19" borderId="1" xfId="18" applyNumberFormat="1" applyFont="1" applyFill="1" applyBorder="1" applyProtection="1">
      <protection hidden="1"/>
    </xf>
    <xf numFmtId="0" fontId="58" fillId="19" borderId="1" xfId="18" applyFont="1" applyFill="1" applyBorder="1" applyAlignment="1" applyProtection="1">
      <alignment vertical="top"/>
      <protection locked="0" hidden="1"/>
    </xf>
    <xf numFmtId="172" fontId="58" fillId="19" borderId="1" xfId="18" applyNumberFormat="1" applyFont="1" applyFill="1" applyBorder="1" applyProtection="1">
      <protection locked="0" hidden="1"/>
    </xf>
    <xf numFmtId="14" fontId="17" fillId="0" borderId="0" xfId="0" applyNumberFormat="1" applyFont="1" applyAlignment="1" applyProtection="1">
      <alignment horizontal="center" vertical="center" wrapText="1"/>
      <protection hidden="1"/>
    </xf>
    <xf numFmtId="170" fontId="84" fillId="3" borderId="0" xfId="0" applyNumberFormat="1" applyFont="1" applyFill="1" applyAlignment="1" applyProtection="1">
      <alignment horizontal="right" vertical="center" wrapText="1"/>
      <protection hidden="1"/>
    </xf>
    <xf numFmtId="170" fontId="84" fillId="0" borderId="0" xfId="0" applyNumberFormat="1" applyFont="1" applyAlignment="1" applyProtection="1">
      <alignment horizontal="right" vertical="center" wrapText="1"/>
      <protection hidden="1"/>
    </xf>
    <xf numFmtId="14" fontId="40" fillId="0" borderId="0" xfId="5" applyNumberFormat="1" applyFont="1" applyAlignment="1" applyProtection="1">
      <alignment horizontal="center" vertical="center"/>
      <protection hidden="1"/>
    </xf>
    <xf numFmtId="14" fontId="17" fillId="0" borderId="0" xfId="26" applyNumberFormat="1" applyFont="1" applyAlignment="1" applyProtection="1">
      <alignment horizontal="center" vertical="center"/>
      <protection hidden="1"/>
    </xf>
    <xf numFmtId="14" fontId="36" fillId="0" borderId="25" xfId="0" applyNumberFormat="1" applyFont="1" applyBorder="1" applyAlignment="1" applyProtection="1">
      <alignment horizontal="center" vertical="center" wrapText="1"/>
      <protection locked="0"/>
    </xf>
    <xf numFmtId="2" fontId="36" fillId="0" borderId="13" xfId="0" applyNumberFormat="1" applyFont="1" applyBorder="1" applyAlignment="1" applyProtection="1">
      <alignment horizontal="center" vertical="center" wrapText="1"/>
      <protection locked="0"/>
    </xf>
    <xf numFmtId="165" fontId="36" fillId="0" borderId="13" xfId="1" applyNumberFormat="1" applyFont="1" applyBorder="1" applyAlignment="1" applyProtection="1">
      <alignment horizontal="center" vertical="center" wrapText="1"/>
      <protection locked="0"/>
    </xf>
    <xf numFmtId="165" fontId="36" fillId="0" borderId="25" xfId="1" applyNumberFormat="1" applyFont="1" applyBorder="1" applyAlignment="1" applyProtection="1">
      <alignment horizontal="center" vertical="center" wrapText="1"/>
      <protection locked="0"/>
    </xf>
    <xf numFmtId="49" fontId="36" fillId="0" borderId="0" xfId="0" applyNumberFormat="1" applyFont="1" applyAlignment="1" applyProtection="1">
      <alignment horizontal="center" vertical="center" wrapText="1"/>
      <protection hidden="1"/>
    </xf>
    <xf numFmtId="170" fontId="36" fillId="0" borderId="0" xfId="1" applyNumberFormat="1" applyFont="1" applyFill="1" applyBorder="1" applyAlignment="1" applyProtection="1">
      <alignment vertical="center" wrapText="1"/>
      <protection hidden="1"/>
    </xf>
    <xf numFmtId="2" fontId="36" fillId="0" borderId="23" xfId="0" applyNumberFormat="1" applyFont="1" applyBorder="1" applyAlignment="1" applyProtection="1">
      <alignment horizontal="center" vertical="center" wrapText="1"/>
      <protection locked="0"/>
    </xf>
    <xf numFmtId="0" fontId="47" fillId="3" borderId="13" xfId="26" applyFont="1" applyFill="1" applyBorder="1" applyAlignment="1" applyProtection="1">
      <alignment horizontal="center" vertical="center"/>
      <protection locked="0" hidden="1"/>
    </xf>
    <xf numFmtId="0" fontId="54" fillId="0" borderId="13" xfId="7" applyFont="1" applyBorder="1" applyAlignment="1" applyProtection="1">
      <alignment horizontal="center" vertical="center"/>
      <protection locked="0" hidden="1"/>
    </xf>
    <xf numFmtId="0" fontId="54" fillId="0" borderId="13" xfId="1" applyNumberFormat="1" applyFont="1" applyFill="1" applyBorder="1" applyAlignment="1" applyProtection="1">
      <alignment horizontal="center" vertical="center"/>
      <protection locked="0"/>
    </xf>
    <xf numFmtId="14" fontId="54" fillId="0" borderId="13" xfId="7" applyNumberFormat="1" applyFont="1" applyBorder="1" applyAlignment="1" applyProtection="1">
      <alignment horizontal="center" vertical="center"/>
      <protection locked="0"/>
    </xf>
    <xf numFmtId="9" fontId="54" fillId="0" borderId="13" xfId="4" applyFont="1" applyBorder="1" applyAlignment="1" applyProtection="1">
      <alignment horizontal="center" vertical="center" wrapText="1"/>
      <protection locked="0"/>
    </xf>
    <xf numFmtId="0" fontId="54" fillId="0" borderId="13" xfId="7" applyFont="1" applyBorder="1" applyAlignment="1" applyProtection="1">
      <alignment horizontal="center" vertical="center" wrapText="1"/>
      <protection locked="0"/>
    </xf>
    <xf numFmtId="0" fontId="54" fillId="0" borderId="13" xfId="23" applyNumberFormat="1" applyFont="1" applyBorder="1" applyAlignment="1" applyProtection="1">
      <alignment horizontal="center" vertical="center" wrapText="1"/>
      <protection locked="0"/>
    </xf>
    <xf numFmtId="0" fontId="79" fillId="0" borderId="0" xfId="7" applyFont="1" applyAlignment="1" applyProtection="1">
      <alignment horizontal="left" vertical="center"/>
      <protection hidden="1"/>
    </xf>
    <xf numFmtId="0" fontId="26" fillId="0" borderId="0" xfId="0" applyFont="1" applyAlignment="1">
      <alignment horizontal="right"/>
    </xf>
    <xf numFmtId="49" fontId="54" fillId="0" borderId="13" xfId="23" applyNumberFormat="1" applyFont="1" applyBorder="1" applyAlignment="1" applyProtection="1">
      <alignment horizontal="center" vertical="center" wrapText="1"/>
      <protection locked="0"/>
    </xf>
    <xf numFmtId="14" fontId="36" fillId="0" borderId="24" xfId="0" applyNumberFormat="1" applyFont="1" applyBorder="1" applyAlignment="1" applyProtection="1">
      <alignment horizontal="center" vertical="center" wrapText="1"/>
      <protection locked="0"/>
    </xf>
    <xf numFmtId="49" fontId="54" fillId="0" borderId="0" xfId="7" applyNumberFormat="1" applyFont="1" applyAlignment="1" applyProtection="1">
      <alignment horizontal="left" vertical="top" wrapText="1"/>
      <protection locked="0"/>
    </xf>
    <xf numFmtId="0" fontId="78" fillId="0" borderId="0" xfId="7" applyFont="1" applyAlignment="1" applyProtection="1">
      <alignment horizontal="left" vertical="top" wrapText="1"/>
      <protection hidden="1"/>
    </xf>
    <xf numFmtId="0" fontId="36" fillId="0" borderId="25" xfId="0" applyFont="1" applyBorder="1" applyAlignment="1" applyProtection="1">
      <alignment horizontal="center" vertical="center" wrapText="1"/>
      <protection locked="0"/>
    </xf>
    <xf numFmtId="49" fontId="36" fillId="0" borderId="13" xfId="0" applyNumberFormat="1" applyFont="1" applyBorder="1" applyAlignment="1" applyProtection="1">
      <alignment horizontal="center" vertical="center" wrapText="1"/>
      <protection locked="0"/>
    </xf>
    <xf numFmtId="0" fontId="36" fillId="0" borderId="13" xfId="0" applyFont="1" applyBorder="1" applyAlignment="1" applyProtection="1">
      <alignment horizontal="center" vertical="center" wrapText="1"/>
      <protection locked="0"/>
    </xf>
    <xf numFmtId="0" fontId="53" fillId="0" borderId="0" xfId="7" applyFont="1" applyAlignment="1" applyProtection="1">
      <alignment horizontal="left" vertical="center" wrapText="1"/>
      <protection hidden="1"/>
    </xf>
    <xf numFmtId="0" fontId="27" fillId="0" borderId="0" xfId="0" applyFont="1" applyAlignment="1">
      <alignment vertical="center"/>
    </xf>
    <xf numFmtId="0" fontId="74" fillId="0" borderId="0" xfId="7" applyFont="1" applyAlignment="1" applyProtection="1">
      <alignment wrapText="1"/>
      <protection hidden="1"/>
    </xf>
    <xf numFmtId="0" fontId="74" fillId="3" borderId="0" xfId="7" applyFont="1" applyFill="1" applyAlignment="1" applyProtection="1">
      <alignment wrapText="1"/>
      <protection hidden="1"/>
    </xf>
    <xf numFmtId="0" fontId="124" fillId="3" borderId="0" xfId="1" applyNumberFormat="1" applyFont="1" applyFill="1" applyBorder="1" applyAlignment="1" applyProtection="1">
      <alignment vertical="center"/>
      <protection hidden="1"/>
    </xf>
    <xf numFmtId="0" fontId="122" fillId="0" borderId="0" xfId="7" applyFont="1" applyAlignment="1" applyProtection="1">
      <alignment horizontal="left" vertical="top" wrapText="1"/>
      <protection hidden="1"/>
    </xf>
    <xf numFmtId="0" fontId="125" fillId="0" borderId="0" xfId="7" applyFont="1" applyAlignment="1" applyProtection="1">
      <alignment vertical="center"/>
      <protection hidden="1"/>
    </xf>
    <xf numFmtId="0" fontId="126" fillId="0" borderId="0" xfId="7" applyFont="1" applyAlignment="1" applyProtection="1">
      <alignment vertical="center"/>
      <protection hidden="1"/>
    </xf>
    <xf numFmtId="0" fontId="126" fillId="0" borderId="0" xfId="26" applyFont="1" applyAlignment="1" applyProtection="1">
      <alignment vertical="center"/>
      <protection hidden="1"/>
    </xf>
    <xf numFmtId="0" fontId="127" fillId="0" borderId="0" xfId="26" applyFont="1" applyAlignment="1" applyProtection="1">
      <alignment vertical="center"/>
      <protection hidden="1"/>
    </xf>
    <xf numFmtId="14" fontId="127" fillId="0" borderId="0" xfId="26" applyNumberFormat="1" applyFont="1" applyAlignment="1" applyProtection="1">
      <alignment vertical="center"/>
      <protection hidden="1"/>
    </xf>
    <xf numFmtId="0" fontId="113" fillId="0" borderId="0" xfId="0" applyFont="1" applyAlignment="1" applyProtection="1">
      <alignment horizontal="left" vertical="top"/>
      <protection hidden="1"/>
    </xf>
    <xf numFmtId="0" fontId="67" fillId="0" borderId="0" xfId="7" applyFont="1" applyAlignment="1" applyProtection="1">
      <alignment horizontal="left" vertical="top" wrapText="1"/>
      <protection hidden="1"/>
    </xf>
    <xf numFmtId="0" fontId="29" fillId="0" borderId="0" xfId="0" applyFont="1" applyAlignment="1" applyProtection="1">
      <alignment horizontal="center"/>
      <protection hidden="1"/>
    </xf>
    <xf numFmtId="0" fontId="29" fillId="0" borderId="0" xfId="0" applyFont="1" applyProtection="1">
      <protection hidden="1"/>
    </xf>
    <xf numFmtId="49" fontId="83" fillId="0" borderId="0" xfId="0" applyNumberFormat="1" applyFont="1" applyAlignment="1" applyProtection="1">
      <alignment vertical="center" wrapText="1"/>
      <protection hidden="1"/>
    </xf>
    <xf numFmtId="0" fontId="31" fillId="3" borderId="0" xfId="10" applyFont="1" applyFill="1" applyAlignment="1" applyProtection="1">
      <alignment horizontal="center" wrapText="1"/>
      <protection hidden="1"/>
    </xf>
    <xf numFmtId="44" fontId="0" fillId="0" borderId="0" xfId="0" applyNumberFormat="1"/>
    <xf numFmtId="0" fontId="78" fillId="0" borderId="0" xfId="7" applyFont="1" applyAlignment="1" applyProtection="1">
      <alignment vertical="top" wrapText="1"/>
      <protection hidden="1"/>
    </xf>
    <xf numFmtId="0" fontId="79" fillId="0" borderId="14" xfId="7" applyFont="1" applyBorder="1" applyAlignment="1" applyProtection="1">
      <alignment horizontal="left" vertical="top" wrapText="1"/>
      <protection hidden="1"/>
    </xf>
    <xf numFmtId="0" fontId="84" fillId="0" borderId="14" xfId="26" applyFont="1" applyBorder="1" applyAlignment="1" applyProtection="1">
      <alignment horizontal="left" vertical="top" wrapText="1"/>
      <protection hidden="1"/>
    </xf>
    <xf numFmtId="169" fontId="54" fillId="0" borderId="13" xfId="1" applyNumberFormat="1" applyFont="1" applyBorder="1" applyAlignment="1" applyProtection="1">
      <alignment horizontal="center" vertical="center" wrapText="1"/>
      <protection locked="0"/>
    </xf>
    <xf numFmtId="0" fontId="31" fillId="19" borderId="0" xfId="26" applyFont="1" applyFill="1" applyAlignment="1" applyProtection="1">
      <alignment wrapText="1"/>
      <protection hidden="1"/>
    </xf>
    <xf numFmtId="0" fontId="75" fillId="0" borderId="14" xfId="7" applyFont="1" applyBorder="1" applyAlignment="1" applyProtection="1">
      <alignment horizontal="center" vertical="center"/>
      <protection hidden="1"/>
    </xf>
    <xf numFmtId="0" fontId="49" fillId="19" borderId="0" xfId="7" applyFont="1" applyFill="1" applyAlignment="1" applyProtection="1">
      <alignment vertical="center"/>
      <protection hidden="1"/>
    </xf>
    <xf numFmtId="0" fontId="107" fillId="20" borderId="35" xfId="0" applyFont="1" applyFill="1" applyBorder="1" applyAlignment="1">
      <alignment horizontal="center" vertical="center" wrapText="1"/>
    </xf>
    <xf numFmtId="0" fontId="107" fillId="20" borderId="11" xfId="0" applyFont="1" applyFill="1" applyBorder="1" applyAlignment="1">
      <alignment horizontal="center" vertical="center" wrapText="1"/>
    </xf>
    <xf numFmtId="43" fontId="83" fillId="13" borderId="0" xfId="1" applyFont="1" applyFill="1" applyBorder="1" applyAlignment="1" applyProtection="1">
      <alignment horizontal="center" vertical="center"/>
      <protection hidden="1"/>
    </xf>
    <xf numFmtId="169" fontId="83" fillId="13" borderId="0" xfId="1" applyNumberFormat="1" applyFont="1" applyFill="1" applyBorder="1" applyAlignment="1" applyProtection="1">
      <alignment horizontal="center" vertical="center"/>
      <protection hidden="1"/>
    </xf>
    <xf numFmtId="0" fontId="54" fillId="0" borderId="13" xfId="0" applyFont="1" applyBorder="1" applyAlignment="1" applyProtection="1">
      <alignment horizontal="center" vertical="center"/>
      <protection locked="0"/>
    </xf>
    <xf numFmtId="0" fontId="36" fillId="0" borderId="25" xfId="1" applyNumberFormat="1" applyFont="1" applyBorder="1" applyAlignment="1" applyProtection="1">
      <alignment horizontal="center" vertical="center" wrapText="1"/>
      <protection locked="0"/>
    </xf>
    <xf numFmtId="0" fontId="0" fillId="0" borderId="0" xfId="0" applyAlignment="1">
      <alignment wrapText="1"/>
    </xf>
    <xf numFmtId="0" fontId="129" fillId="19" borderId="0" xfId="7" applyFont="1" applyFill="1" applyAlignment="1" applyProtection="1">
      <alignment vertical="center"/>
      <protection hidden="1"/>
    </xf>
    <xf numFmtId="0" fontId="129" fillId="0" borderId="0" xfId="7" applyFont="1" applyAlignment="1" applyProtection="1">
      <alignment vertical="center"/>
      <protection hidden="1"/>
    </xf>
    <xf numFmtId="0" fontId="129" fillId="19" borderId="0" xfId="7" applyFont="1" applyFill="1" applyAlignment="1" applyProtection="1">
      <alignment horizontal="center" vertical="center"/>
      <protection hidden="1"/>
    </xf>
    <xf numFmtId="0" fontId="36" fillId="0" borderId="42" xfId="1" applyNumberFormat="1" applyFont="1" applyBorder="1" applyAlignment="1" applyProtection="1">
      <alignment horizontal="center" vertical="center" wrapText="1"/>
      <protection locked="0"/>
    </xf>
    <xf numFmtId="0" fontId="128" fillId="0" borderId="0" xfId="7" applyFont="1" applyAlignment="1" applyProtection="1">
      <alignment vertical="center"/>
      <protection hidden="1"/>
    </xf>
    <xf numFmtId="169" fontId="29" fillId="21" borderId="0" xfId="0" applyNumberFormat="1" applyFont="1" applyFill="1" applyAlignment="1">
      <alignment vertical="center"/>
    </xf>
    <xf numFmtId="172" fontId="17" fillId="0" borderId="13" xfId="0" applyNumberFormat="1" applyFont="1" applyBorder="1" applyAlignment="1" applyProtection="1">
      <alignment horizontal="center" vertical="center" wrapText="1"/>
      <protection locked="0"/>
    </xf>
    <xf numFmtId="0" fontId="78" fillId="0" borderId="0" xfId="7" applyFont="1" applyAlignment="1" applyProtection="1">
      <alignment horizontal="left" vertical="top"/>
      <protection hidden="1"/>
    </xf>
    <xf numFmtId="0" fontId="26" fillId="0" borderId="0" xfId="0" applyFont="1" applyAlignment="1" applyProtection="1">
      <alignment vertical="top" wrapText="1"/>
      <protection locked="0" hidden="1"/>
    </xf>
    <xf numFmtId="0" fontId="26" fillId="0" borderId="0" xfId="0" applyFont="1" applyAlignment="1" applyProtection="1">
      <alignment vertical="top"/>
      <protection locked="0" hidden="1"/>
    </xf>
    <xf numFmtId="9" fontId="26" fillId="0" borderId="0" xfId="0" applyNumberFormat="1" applyFont="1" applyAlignment="1" applyProtection="1">
      <alignment vertical="top" wrapText="1"/>
      <protection locked="0" hidden="1"/>
    </xf>
    <xf numFmtId="2" fontId="26" fillId="0" borderId="0" xfId="0" applyNumberFormat="1" applyFont="1" applyAlignment="1" applyProtection="1">
      <alignment vertical="top" wrapText="1"/>
      <protection locked="0" hidden="1"/>
    </xf>
    <xf numFmtId="43" fontId="26" fillId="0" borderId="0" xfId="0" applyNumberFormat="1" applyFont="1" applyAlignment="1" applyProtection="1">
      <alignment vertical="top" wrapText="1"/>
      <protection locked="0" hidden="1"/>
    </xf>
    <xf numFmtId="0" fontId="26" fillId="0" borderId="0" xfId="0" applyFont="1" applyAlignment="1" applyProtection="1">
      <alignment horizontal="left" vertical="top" wrapText="1"/>
      <protection locked="0" hidden="1"/>
    </xf>
    <xf numFmtId="0" fontId="53" fillId="0" borderId="0" xfId="30" applyFont="1" applyAlignment="1" applyProtection="1">
      <alignment horizontal="left" vertical="top" wrapText="1"/>
      <protection hidden="1"/>
    </xf>
    <xf numFmtId="0" fontId="53" fillId="0" borderId="0" xfId="30" applyFont="1" applyAlignment="1" applyProtection="1">
      <alignment vertical="center"/>
      <protection hidden="1"/>
    </xf>
    <xf numFmtId="0" fontId="31" fillId="0" borderId="0" xfId="30" applyFont="1" applyAlignment="1" applyProtection="1">
      <alignment vertical="center"/>
      <protection hidden="1"/>
    </xf>
    <xf numFmtId="0" fontId="137" fillId="0" borderId="0" xfId="30" applyFont="1" applyAlignment="1" applyProtection="1">
      <alignment horizontal="right"/>
      <protection hidden="1"/>
    </xf>
    <xf numFmtId="1" fontId="26" fillId="26" borderId="1" xfId="1" applyNumberFormat="1" applyFont="1" applyFill="1" applyBorder="1" applyAlignment="1" applyProtection="1">
      <alignment horizontal="left" vertical="center" wrapText="1"/>
      <protection hidden="1"/>
    </xf>
    <xf numFmtId="0" fontId="131" fillId="23" borderId="0" xfId="9" applyFont="1" applyFill="1" applyAlignment="1" applyProtection="1">
      <alignment horizontal="center" vertical="center"/>
      <protection hidden="1"/>
    </xf>
    <xf numFmtId="0" fontId="24" fillId="0" borderId="0" xfId="0" applyFont="1" applyProtection="1">
      <protection hidden="1"/>
    </xf>
    <xf numFmtId="0" fontId="61" fillId="0" borderId="0" xfId="7" applyFont="1" applyAlignment="1" applyProtection="1">
      <alignment horizontal="left" vertical="center" wrapText="1"/>
      <protection hidden="1"/>
    </xf>
    <xf numFmtId="0" fontId="78" fillId="0" borderId="45" xfId="7" applyFont="1" applyBorder="1" applyAlignment="1" applyProtection="1">
      <alignment horizontal="left" vertical="top" wrapText="1"/>
      <protection hidden="1"/>
    </xf>
    <xf numFmtId="49" fontId="127" fillId="0" borderId="0" xfId="26" applyNumberFormat="1" applyFont="1" applyAlignment="1">
      <alignment horizontal="left" vertical="top" wrapText="1"/>
    </xf>
    <xf numFmtId="1" fontId="26" fillId="0" borderId="0" xfId="1" applyNumberFormat="1" applyFont="1" applyFill="1" applyBorder="1" applyAlignment="1" applyProtection="1">
      <alignment horizontal="left" vertical="center" wrapText="1"/>
      <protection hidden="1"/>
    </xf>
    <xf numFmtId="0" fontId="78" fillId="0" borderId="0" xfId="7" applyFont="1" applyAlignment="1" applyProtection="1">
      <alignment vertical="top"/>
      <protection hidden="1"/>
    </xf>
    <xf numFmtId="0" fontId="31" fillId="19" borderId="5" xfId="7" applyFont="1" applyFill="1" applyBorder="1" applyAlignment="1" applyProtection="1">
      <alignment vertical="center"/>
      <protection hidden="1"/>
    </xf>
    <xf numFmtId="0" fontId="35" fillId="10" borderId="2" xfId="7" applyFont="1" applyFill="1" applyBorder="1" applyAlignment="1" applyProtection="1">
      <alignment vertical="center"/>
      <protection hidden="1"/>
    </xf>
    <xf numFmtId="0" fontId="40" fillId="10" borderId="0" xfId="7" applyFont="1" applyFill="1" applyAlignment="1" applyProtection="1">
      <alignment vertical="center" wrapText="1"/>
      <protection hidden="1"/>
    </xf>
    <xf numFmtId="0" fontId="31" fillId="0" borderId="0" xfId="31" applyFont="1" applyAlignment="1" applyProtection="1">
      <alignment vertical="center"/>
      <protection hidden="1"/>
    </xf>
    <xf numFmtId="0" fontId="35" fillId="0" borderId="0" xfId="31" applyFont="1" applyAlignment="1" applyProtection="1">
      <alignment vertical="center"/>
      <protection hidden="1"/>
    </xf>
    <xf numFmtId="0" fontId="31" fillId="19" borderId="0" xfId="31" applyFont="1" applyFill="1" applyAlignment="1" applyProtection="1">
      <alignment vertical="center"/>
      <protection hidden="1"/>
    </xf>
    <xf numFmtId="0" fontId="4" fillId="19" borderId="0" xfId="31" applyFill="1" applyAlignment="1" applyProtection="1">
      <alignment vertical="center"/>
      <protection hidden="1"/>
    </xf>
    <xf numFmtId="0" fontId="35" fillId="19" borderId="0" xfId="31" applyFont="1" applyFill="1" applyAlignment="1" applyProtection="1">
      <alignment vertical="center"/>
      <protection hidden="1"/>
    </xf>
    <xf numFmtId="0" fontId="31" fillId="0" borderId="0" xfId="31" applyFont="1" applyAlignment="1" applyProtection="1">
      <alignment vertical="top"/>
      <protection hidden="1"/>
    </xf>
    <xf numFmtId="0" fontId="31" fillId="19" borderId="0" xfId="31" applyFont="1" applyFill="1" applyAlignment="1" applyProtection="1">
      <alignment vertical="top"/>
      <protection hidden="1"/>
    </xf>
    <xf numFmtId="0" fontId="17" fillId="0" borderId="0" xfId="31" applyFont="1" applyAlignment="1" applyProtection="1">
      <alignment vertical="center"/>
      <protection hidden="1"/>
    </xf>
    <xf numFmtId="0" fontId="17" fillId="0" borderId="0" xfId="31" applyFont="1" applyAlignment="1" applyProtection="1">
      <alignment horizontal="center" vertical="center"/>
      <protection hidden="1"/>
    </xf>
    <xf numFmtId="0" fontId="78" fillId="0" borderId="0" xfId="31" applyFont="1" applyAlignment="1" applyProtection="1">
      <alignment vertical="center"/>
      <protection hidden="1"/>
    </xf>
    <xf numFmtId="0" fontId="110" fillId="20" borderId="0" xfId="0" applyFont="1" applyFill="1" applyAlignment="1">
      <alignment horizontal="center" vertical="center" wrapText="1"/>
    </xf>
    <xf numFmtId="0" fontId="40" fillId="0" borderId="0" xfId="31" applyFont="1" applyAlignment="1" applyProtection="1">
      <alignment vertical="center"/>
      <protection hidden="1"/>
    </xf>
    <xf numFmtId="0" fontId="73" fillId="0" borderId="0" xfId="31" applyFont="1" applyAlignment="1" applyProtection="1">
      <alignment horizontal="left" vertical="center"/>
      <protection hidden="1"/>
    </xf>
    <xf numFmtId="0" fontId="40" fillId="0" borderId="12" xfId="31" applyFont="1" applyBorder="1" applyAlignment="1" applyProtection="1">
      <alignment vertical="center"/>
      <protection hidden="1"/>
    </xf>
    <xf numFmtId="0" fontId="73" fillId="0" borderId="12" xfId="31" applyFont="1" applyBorder="1" applyAlignment="1" applyProtection="1">
      <alignment horizontal="left" vertical="center"/>
      <protection hidden="1"/>
    </xf>
    <xf numFmtId="0" fontId="40" fillId="19" borderId="0" xfId="31" applyFont="1" applyFill="1" applyAlignment="1" applyProtection="1">
      <alignment vertical="center" wrapText="1"/>
      <protection hidden="1"/>
    </xf>
    <xf numFmtId="164" fontId="36" fillId="0" borderId="0" xfId="0" applyNumberFormat="1" applyFont="1" applyAlignment="1">
      <alignment horizontal="left"/>
    </xf>
    <xf numFmtId="0" fontId="63" fillId="0" borderId="0" xfId="10" applyFont="1" applyProtection="1">
      <protection hidden="1"/>
    </xf>
    <xf numFmtId="0" fontId="64" fillId="0" borderId="0" xfId="10" applyFont="1" applyProtection="1">
      <protection hidden="1"/>
    </xf>
    <xf numFmtId="0" fontId="54" fillId="0" borderId="26" xfId="1" applyNumberFormat="1" applyFont="1" applyFill="1" applyBorder="1" applyAlignment="1" applyProtection="1">
      <alignment horizontal="center" vertical="center"/>
      <protection hidden="1"/>
    </xf>
    <xf numFmtId="49" fontId="54" fillId="0" borderId="13" xfId="0" applyNumberFormat="1" applyFont="1" applyBorder="1" applyAlignment="1" applyProtection="1">
      <alignment horizontal="center" vertical="center"/>
      <protection locked="0"/>
    </xf>
    <xf numFmtId="0" fontId="17" fillId="0" borderId="0" xfId="10" applyFont="1" applyProtection="1">
      <protection hidden="1"/>
    </xf>
    <xf numFmtId="0" fontId="74" fillId="0" borderId="0" xfId="7" applyFont="1" applyAlignment="1" applyProtection="1">
      <alignment horizontal="right" wrapText="1"/>
      <protection hidden="1"/>
    </xf>
    <xf numFmtId="0" fontId="71" fillId="0" borderId="0" xfId="7" applyFont="1" applyAlignment="1" applyProtection="1">
      <alignment horizontal="left" vertical="top" wrapText="1"/>
      <protection hidden="1"/>
    </xf>
    <xf numFmtId="0" fontId="78" fillId="0" borderId="0" xfId="10" applyFont="1" applyAlignment="1" applyProtection="1">
      <alignment horizontal="left" vertical="top" wrapText="1"/>
      <protection hidden="1"/>
    </xf>
    <xf numFmtId="0" fontId="79" fillId="0" borderId="0" xfId="10" applyFont="1" applyAlignment="1" applyProtection="1">
      <alignment horizontal="left" vertical="top" wrapText="1"/>
      <protection hidden="1"/>
    </xf>
    <xf numFmtId="0" fontId="17" fillId="3" borderId="0" xfId="10" applyFont="1" applyFill="1" applyAlignment="1" applyProtection="1">
      <alignment horizontal="left" vertical="top" wrapText="1"/>
      <protection hidden="1"/>
    </xf>
    <xf numFmtId="0" fontId="17" fillId="0" borderId="0" xfId="10" applyFont="1" applyAlignment="1" applyProtection="1">
      <alignment vertical="top" wrapText="1"/>
      <protection hidden="1"/>
    </xf>
    <xf numFmtId="49" fontId="26" fillId="25" borderId="1" xfId="0" applyNumberFormat="1" applyFont="1" applyFill="1" applyBorder="1" applyAlignment="1">
      <alignment horizontal="left" vertical="top" wrapText="1"/>
    </xf>
    <xf numFmtId="1" fontId="26" fillId="25" borderId="1" xfId="0" applyNumberFormat="1" applyFont="1" applyFill="1" applyBorder="1" applyAlignment="1">
      <alignment horizontal="left" vertical="top" wrapText="1"/>
    </xf>
    <xf numFmtId="164" fontId="26" fillId="25" borderId="1" xfId="0" applyNumberFormat="1" applyFont="1" applyFill="1" applyBorder="1" applyAlignment="1">
      <alignment horizontal="left" vertical="top" wrapText="1"/>
    </xf>
    <xf numFmtId="9" fontId="26" fillId="25" borderId="1" xfId="4" applyFont="1" applyFill="1" applyBorder="1" applyAlignment="1" applyProtection="1">
      <alignment horizontal="left" vertical="top" wrapText="1"/>
    </xf>
    <xf numFmtId="0" fontId="26" fillId="25" borderId="1" xfId="4" applyNumberFormat="1" applyFont="1" applyFill="1" applyBorder="1" applyAlignment="1" applyProtection="1">
      <alignment horizontal="left" vertical="top" wrapText="1"/>
    </xf>
    <xf numFmtId="176" fontId="26" fillId="25" borderId="1" xfId="23" applyNumberFormat="1" applyFont="1" applyFill="1" applyBorder="1" applyAlignment="1" applyProtection="1">
      <alignment horizontal="left" vertical="top" wrapText="1"/>
    </xf>
    <xf numFmtId="2" fontId="26" fillId="25" borderId="1" xfId="4" applyNumberFormat="1" applyFont="1" applyFill="1" applyBorder="1" applyAlignment="1" applyProtection="1">
      <alignment horizontal="right" vertical="top" wrapText="1"/>
    </xf>
    <xf numFmtId="43" fontId="136" fillId="27" borderId="1" xfId="0" applyNumberFormat="1" applyFont="1" applyFill="1" applyBorder="1" applyAlignment="1">
      <alignment horizontal="left" vertical="top" wrapText="1"/>
    </xf>
    <xf numFmtId="43" fontId="136" fillId="25" borderId="1" xfId="0" applyNumberFormat="1" applyFont="1" applyFill="1" applyBorder="1" applyAlignment="1">
      <alignment horizontal="left" vertical="top" wrapText="1"/>
    </xf>
    <xf numFmtId="0" fontId="26" fillId="25" borderId="1" xfId="0" applyFont="1" applyFill="1" applyBorder="1" applyAlignment="1">
      <alignment horizontal="left" vertical="top" wrapText="1"/>
    </xf>
    <xf numFmtId="9" fontId="26" fillId="25" borderId="1" xfId="0" applyNumberFormat="1" applyFont="1" applyFill="1" applyBorder="1" applyAlignment="1">
      <alignment horizontal="left" vertical="top" wrapText="1"/>
    </xf>
    <xf numFmtId="170" fontId="26" fillId="25" borderId="44" xfId="5" applyNumberFormat="1" applyFont="1" applyFill="1" applyBorder="1" applyAlignment="1">
      <alignment horizontal="center" vertical="center"/>
    </xf>
    <xf numFmtId="10" fontId="83" fillId="21" borderId="0" xfId="1" applyNumberFormat="1" applyFont="1" applyFill="1" applyBorder="1" applyAlignment="1" applyProtection="1">
      <alignment horizontal="center" vertical="center"/>
      <protection hidden="1"/>
    </xf>
    <xf numFmtId="164" fontId="54" fillId="0" borderId="13" xfId="0" applyNumberFormat="1" applyFont="1" applyBorder="1" applyAlignment="1" applyProtection="1">
      <alignment horizontal="right" vertical="center" wrapText="1"/>
      <protection locked="0"/>
    </xf>
    <xf numFmtId="10" fontId="83" fillId="21" borderId="0" xfId="1" applyNumberFormat="1" applyFont="1" applyFill="1" applyAlignment="1" applyProtection="1">
      <alignment horizontal="center" vertical="center"/>
      <protection hidden="1"/>
    </xf>
    <xf numFmtId="0" fontId="54" fillId="0" borderId="0" xfId="7" applyFont="1" applyAlignment="1" applyProtection="1">
      <alignment horizontal="center" vertical="center"/>
      <protection hidden="1"/>
    </xf>
    <xf numFmtId="0" fontId="54" fillId="3" borderId="0" xfId="0" applyFont="1" applyFill="1" applyAlignment="1" applyProtection="1">
      <alignment horizontal="center" vertical="center"/>
      <protection hidden="1"/>
    </xf>
    <xf numFmtId="0" fontId="54" fillId="0" borderId="26" xfId="7" applyFont="1" applyBorder="1" applyAlignment="1" applyProtection="1">
      <alignment horizontal="center" vertical="center"/>
      <protection hidden="1"/>
    </xf>
    <xf numFmtId="49" fontId="85" fillId="0" borderId="0" xfId="26" applyNumberFormat="1" applyFont="1" applyAlignment="1" applyProtection="1">
      <alignment horizontal="left" vertical="top" wrapText="1"/>
      <protection hidden="1"/>
    </xf>
    <xf numFmtId="0" fontId="54" fillId="0" borderId="14" xfId="7" applyFont="1" applyBorder="1" applyAlignment="1" applyProtection="1">
      <alignment horizontal="center" vertical="center"/>
      <protection hidden="1"/>
    </xf>
    <xf numFmtId="0" fontId="0" fillId="0" borderId="0" xfId="0" applyAlignment="1" applyProtection="1">
      <alignment horizontal="left" vertical="center"/>
      <protection hidden="1"/>
    </xf>
    <xf numFmtId="0" fontId="0" fillId="0" borderId="0" xfId="0" applyAlignment="1" applyProtection="1">
      <alignment vertical="center"/>
      <protection hidden="1"/>
    </xf>
    <xf numFmtId="0" fontId="0" fillId="0" borderId="24" xfId="0" applyBorder="1" applyAlignment="1" applyProtection="1">
      <alignment horizontal="center" vertical="center"/>
      <protection hidden="1"/>
    </xf>
    <xf numFmtId="49" fontId="54" fillId="0" borderId="0" xfId="7" applyNumberFormat="1" applyFont="1" applyAlignment="1" applyProtection="1">
      <alignment horizontal="left" vertical="top" wrapText="1"/>
      <protection hidden="1"/>
    </xf>
    <xf numFmtId="0" fontId="26" fillId="0" borderId="0" xfId="0" applyFont="1" applyAlignment="1" applyProtection="1">
      <alignment vertical="top" wrapText="1"/>
      <protection hidden="1"/>
    </xf>
    <xf numFmtId="0" fontId="26" fillId="0" borderId="0" xfId="0" applyFont="1" applyAlignment="1" applyProtection="1">
      <alignment horizontal="left" vertical="top" wrapText="1"/>
      <protection hidden="1"/>
    </xf>
    <xf numFmtId="0" fontId="27" fillId="0" borderId="0" xfId="0" applyFont="1" applyAlignment="1" applyProtection="1">
      <alignment vertical="top" wrapText="1"/>
      <protection hidden="1"/>
    </xf>
    <xf numFmtId="0" fontId="134" fillId="0" borderId="0" xfId="0" applyFont="1" applyAlignment="1" applyProtection="1">
      <alignment vertical="top" wrapText="1"/>
      <protection hidden="1"/>
    </xf>
    <xf numFmtId="0" fontId="26" fillId="17" borderId="0" xfId="0" applyFont="1" applyFill="1" applyAlignment="1" applyProtection="1">
      <alignment horizontal="center" vertical="top" wrapText="1"/>
      <protection hidden="1"/>
    </xf>
    <xf numFmtId="0" fontId="26" fillId="17" borderId="0" xfId="0" applyFont="1" applyFill="1" applyAlignment="1" applyProtection="1">
      <alignment horizontal="left" vertical="top" wrapText="1"/>
      <protection hidden="1"/>
    </xf>
    <xf numFmtId="0" fontId="26" fillId="11" borderId="0" xfId="0" applyFont="1" applyFill="1" applyAlignment="1" applyProtection="1">
      <alignment horizontal="left" vertical="top" wrapText="1"/>
      <protection hidden="1"/>
    </xf>
    <xf numFmtId="0" fontId="26" fillId="11" borderId="0" xfId="0" applyFont="1" applyFill="1" applyAlignment="1" applyProtection="1">
      <alignment vertical="top" wrapText="1"/>
      <protection hidden="1"/>
    </xf>
    <xf numFmtId="0" fontId="26" fillId="12" borderId="0" xfId="0" applyFont="1" applyFill="1" applyAlignment="1" applyProtection="1">
      <alignment vertical="top"/>
      <protection hidden="1"/>
    </xf>
    <xf numFmtId="0" fontId="26" fillId="12" borderId="0" xfId="0" applyFont="1" applyFill="1" applyAlignment="1" applyProtection="1">
      <alignment vertical="top" wrapText="1"/>
      <protection hidden="1"/>
    </xf>
    <xf numFmtId="0" fontId="26" fillId="12" borderId="0" xfId="0" applyFont="1" applyFill="1" applyAlignment="1" applyProtection="1">
      <alignment horizontal="left" vertical="top" wrapText="1"/>
      <protection hidden="1"/>
    </xf>
    <xf numFmtId="0" fontId="26" fillId="12" borderId="7" xfId="0" applyFont="1" applyFill="1" applyBorder="1" applyAlignment="1" applyProtection="1">
      <alignment horizontal="left" vertical="top" wrapText="1"/>
      <protection hidden="1"/>
    </xf>
    <xf numFmtId="0" fontId="26" fillId="12" borderId="7" xfId="0" applyFont="1" applyFill="1" applyBorder="1" applyAlignment="1" applyProtection="1">
      <alignment horizontal="left" vertical="top"/>
      <protection hidden="1"/>
    </xf>
    <xf numFmtId="0" fontId="26" fillId="17" borderId="7" xfId="0" applyFont="1" applyFill="1" applyBorder="1" applyAlignment="1" applyProtection="1">
      <alignment horizontal="left" vertical="top" wrapText="1"/>
      <protection hidden="1"/>
    </xf>
    <xf numFmtId="0" fontId="26" fillId="11" borderId="7" xfId="0" applyFont="1" applyFill="1" applyBorder="1" applyAlignment="1" applyProtection="1">
      <alignment horizontal="left" vertical="top" wrapText="1"/>
      <protection hidden="1"/>
    </xf>
    <xf numFmtId="0" fontId="26" fillId="22" borderId="7" xfId="0" applyFont="1" applyFill="1" applyBorder="1" applyAlignment="1" applyProtection="1">
      <alignment horizontal="left" vertical="top" wrapText="1"/>
      <protection hidden="1"/>
    </xf>
    <xf numFmtId="0" fontId="133" fillId="24" borderId="1" xfId="0" applyFont="1" applyFill="1" applyBorder="1" applyAlignment="1" applyProtection="1">
      <alignment horizontal="left" vertical="top" wrapText="1"/>
      <protection hidden="1"/>
    </xf>
    <xf numFmtId="0" fontId="133" fillId="24" borderId="11" xfId="0" applyFont="1" applyFill="1" applyBorder="1" applyAlignment="1" applyProtection="1">
      <alignment horizontal="left" vertical="top" wrapText="1"/>
      <protection hidden="1"/>
    </xf>
    <xf numFmtId="0" fontId="135" fillId="24" borderId="1" xfId="0" applyFont="1" applyFill="1" applyBorder="1" applyAlignment="1" applyProtection="1">
      <alignment horizontal="left" vertical="top" wrapText="1"/>
      <protection hidden="1"/>
    </xf>
    <xf numFmtId="0" fontId="135" fillId="24" borderId="11" xfId="0" applyFont="1" applyFill="1" applyBorder="1" applyAlignment="1" applyProtection="1">
      <alignment horizontal="left" vertical="top" wrapText="1"/>
      <protection hidden="1"/>
    </xf>
    <xf numFmtId="9" fontId="26" fillId="0" borderId="0" xfId="0" applyNumberFormat="1" applyFont="1" applyAlignment="1" applyProtection="1">
      <alignment horizontal="left" vertical="top" wrapText="1"/>
      <protection hidden="1"/>
    </xf>
    <xf numFmtId="0" fontId="26" fillId="0" borderId="0" xfId="0" applyFont="1" applyAlignment="1" applyProtection="1">
      <alignment horizontal="center" vertical="top" wrapText="1"/>
      <protection hidden="1"/>
    </xf>
    <xf numFmtId="0" fontId="29" fillId="0" borderId="0" xfId="0" applyFont="1" applyAlignment="1" applyProtection="1">
      <alignment vertical="top"/>
      <protection hidden="1"/>
    </xf>
    <xf numFmtId="0" fontId="133" fillId="20" borderId="1" xfId="0" applyFont="1" applyFill="1" applyBorder="1" applyAlignment="1" applyProtection="1">
      <alignment horizontal="left" vertical="top" wrapText="1"/>
      <protection hidden="1"/>
    </xf>
    <xf numFmtId="0" fontId="26" fillId="25" borderId="1" xfId="0" applyFont="1" applyFill="1" applyBorder="1" applyAlignment="1" applyProtection="1">
      <alignment horizontal="left" vertical="top" wrapText="1"/>
      <protection hidden="1"/>
    </xf>
    <xf numFmtId="14" fontId="26" fillId="25" borderId="1" xfId="0" applyNumberFormat="1" applyFont="1" applyFill="1" applyBorder="1" applyAlignment="1" applyProtection="1">
      <alignment horizontal="left" vertical="top" wrapText="1"/>
      <protection hidden="1"/>
    </xf>
    <xf numFmtId="44" fontId="26" fillId="25" borderId="1" xfId="0" applyNumberFormat="1" applyFont="1" applyFill="1" applyBorder="1" applyAlignment="1" applyProtection="1">
      <alignment horizontal="left" vertical="top" wrapText="1"/>
      <protection hidden="1"/>
    </xf>
    <xf numFmtId="166" fontId="54" fillId="0" borderId="0" xfId="0" applyNumberFormat="1" applyFont="1" applyAlignment="1">
      <alignment horizontal="left" vertical="center"/>
    </xf>
    <xf numFmtId="0" fontId="54" fillId="13" borderId="13" xfId="7" applyFont="1" applyFill="1" applyBorder="1" applyAlignment="1" applyProtection="1">
      <alignment horizontal="center" vertical="center" wrapText="1"/>
      <protection hidden="1"/>
    </xf>
    <xf numFmtId="0" fontId="54" fillId="13" borderId="13" xfId="23" applyNumberFormat="1" applyFont="1" applyFill="1" applyBorder="1" applyAlignment="1" applyProtection="1">
      <alignment horizontal="center" vertical="center" wrapText="1"/>
      <protection hidden="1"/>
    </xf>
    <xf numFmtId="165" fontId="36" fillId="12" borderId="25" xfId="1" applyNumberFormat="1" applyFont="1" applyFill="1" applyBorder="1" applyAlignment="1" applyProtection="1">
      <alignment horizontal="center" vertical="center" wrapText="1"/>
      <protection hidden="1"/>
    </xf>
    <xf numFmtId="0" fontId="83" fillId="0" borderId="13" xfId="0" applyFont="1" applyBorder="1" applyAlignment="1" applyProtection="1">
      <alignment horizontal="left" vertical="center" wrapText="1"/>
      <protection locked="0"/>
    </xf>
    <xf numFmtId="0" fontId="89" fillId="12" borderId="13" xfId="0" applyFont="1" applyFill="1" applyBorder="1" applyAlignment="1" applyProtection="1">
      <alignment horizontal="center" vertical="center" wrapText="1"/>
      <protection hidden="1"/>
    </xf>
    <xf numFmtId="170" fontId="83" fillId="0" borderId="0" xfId="0" applyNumberFormat="1" applyFont="1" applyAlignment="1" applyProtection="1">
      <alignment vertical="center" wrapText="1"/>
      <protection hidden="1"/>
    </xf>
    <xf numFmtId="0" fontId="113" fillId="0" borderId="0" xfId="0" applyFont="1" applyAlignment="1" applyProtection="1">
      <alignment horizontal="center" vertical="top" wrapText="1"/>
      <protection hidden="1"/>
    </xf>
    <xf numFmtId="14" fontId="36" fillId="0" borderId="13" xfId="0" applyNumberFormat="1" applyFont="1" applyBorder="1" applyAlignment="1" applyProtection="1">
      <alignment horizontal="center" vertical="center" wrapText="1"/>
      <protection locked="0"/>
    </xf>
    <xf numFmtId="164" fontId="83" fillId="13" borderId="23" xfId="1" applyNumberFormat="1" applyFont="1" applyFill="1" applyBorder="1" applyAlignment="1" applyProtection="1">
      <alignment horizontal="center" vertical="center" wrapText="1"/>
      <protection hidden="1"/>
    </xf>
    <xf numFmtId="43" fontId="83" fillId="13" borderId="24" xfId="1" applyFont="1" applyFill="1" applyBorder="1" applyAlignment="1" applyProtection="1">
      <alignment horizontal="center" vertical="center" wrapText="1"/>
      <protection hidden="1"/>
    </xf>
    <xf numFmtId="14" fontId="36" fillId="0" borderId="42" xfId="0" applyNumberFormat="1" applyFont="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0" fontId="31" fillId="21" borderId="0" xfId="7" applyFont="1" applyFill="1" applyAlignment="1" applyProtection="1">
      <alignment vertical="center"/>
      <protection hidden="1"/>
    </xf>
    <xf numFmtId="0" fontId="31" fillId="21" borderId="0" xfId="31" applyFont="1" applyFill="1" applyAlignment="1" applyProtection="1">
      <alignment vertical="top"/>
      <protection hidden="1"/>
    </xf>
    <xf numFmtId="0" fontId="31" fillId="21" borderId="0" xfId="7" quotePrefix="1" applyFont="1" applyFill="1" applyAlignment="1" applyProtection="1">
      <alignment vertical="center"/>
      <protection hidden="1"/>
    </xf>
    <xf numFmtId="0" fontId="39" fillId="0" borderId="0" xfId="7" applyFont="1" applyAlignment="1" applyProtection="1">
      <alignment vertical="center" wrapText="1"/>
      <protection hidden="1"/>
    </xf>
    <xf numFmtId="0" fontId="124" fillId="0" borderId="0" xfId="1" applyNumberFormat="1" applyFont="1" applyFill="1" applyBorder="1" applyAlignment="1" applyProtection="1">
      <alignment vertical="center"/>
      <protection hidden="1"/>
    </xf>
    <xf numFmtId="3" fontId="54" fillId="0" borderId="13" xfId="1" applyNumberFormat="1" applyFont="1" applyFill="1" applyBorder="1" applyAlignment="1" applyProtection="1">
      <alignment horizontal="center" vertical="center"/>
      <protection locked="0"/>
    </xf>
    <xf numFmtId="3" fontId="54" fillId="0" borderId="13" xfId="1" applyNumberFormat="1" applyFont="1" applyBorder="1" applyAlignment="1" applyProtection="1">
      <alignment horizontal="center" vertical="center"/>
      <protection locked="0"/>
    </xf>
    <xf numFmtId="3" fontId="74" fillId="0" borderId="0" xfId="7" applyNumberFormat="1" applyFont="1" applyAlignment="1" applyProtection="1">
      <alignment wrapText="1"/>
      <protection hidden="1"/>
    </xf>
    <xf numFmtId="3" fontId="74" fillId="3" borderId="0" xfId="7" applyNumberFormat="1" applyFont="1" applyFill="1" applyAlignment="1" applyProtection="1">
      <alignment wrapText="1"/>
      <protection hidden="1"/>
    </xf>
    <xf numFmtId="0" fontId="53" fillId="19" borderId="0" xfId="7" applyFont="1" applyFill="1" applyAlignment="1" applyProtection="1">
      <alignment horizontal="left" vertical="center" wrapText="1"/>
      <protection hidden="1"/>
    </xf>
    <xf numFmtId="0" fontId="0" fillId="19" borderId="0" xfId="0" applyFill="1"/>
    <xf numFmtId="0" fontId="31" fillId="21" borderId="0" xfId="7" applyFont="1" applyFill="1" applyAlignment="1" applyProtection="1">
      <alignment vertical="center" wrapText="1"/>
      <protection hidden="1"/>
    </xf>
    <xf numFmtId="0" fontId="84" fillId="0" borderId="0" xfId="26" applyFont="1" applyAlignment="1" applyProtection="1">
      <alignment horizontal="left" vertical="top" wrapText="1"/>
      <protection hidden="1"/>
    </xf>
    <xf numFmtId="166" fontId="115" fillId="6" borderId="0" xfId="7" quotePrefix="1" applyNumberFormat="1" applyFont="1" applyFill="1" applyAlignment="1" applyProtection="1">
      <alignment horizontal="left" vertical="center"/>
      <protection hidden="1"/>
    </xf>
    <xf numFmtId="49" fontId="84" fillId="0" borderId="0" xfId="26" applyNumberFormat="1" applyFont="1" applyAlignment="1" applyProtection="1">
      <alignment horizontal="left" vertical="top" wrapText="1"/>
      <protection hidden="1"/>
    </xf>
    <xf numFmtId="0" fontId="49" fillId="19" borderId="0" xfId="26" applyFont="1" applyFill="1" applyAlignment="1" applyProtection="1">
      <alignment vertical="center"/>
      <protection hidden="1"/>
    </xf>
    <xf numFmtId="0" fontId="49" fillId="21" borderId="0" xfId="26" applyFont="1" applyFill="1" applyAlignment="1" applyProtection="1">
      <alignment vertical="center"/>
      <protection hidden="1"/>
    </xf>
    <xf numFmtId="0" fontId="49" fillId="19" borderId="0" xfId="26" applyFont="1" applyFill="1" applyProtection="1">
      <protection hidden="1"/>
    </xf>
    <xf numFmtId="0" fontId="36" fillId="19" borderId="0" xfId="0" applyFont="1" applyFill="1" applyAlignment="1" applyProtection="1">
      <alignment vertical="center" wrapText="1"/>
      <protection hidden="1"/>
    </xf>
    <xf numFmtId="0" fontId="49" fillId="19" borderId="0" xfId="26" applyFont="1" applyFill="1" applyAlignment="1" applyProtection="1">
      <alignment vertical="top"/>
      <protection hidden="1"/>
    </xf>
    <xf numFmtId="0" fontId="49" fillId="0" borderId="0" xfId="26" applyFont="1" applyAlignment="1" applyProtection="1">
      <alignment vertical="center"/>
      <protection hidden="1"/>
    </xf>
    <xf numFmtId="170" fontId="83" fillId="0" borderId="0" xfId="0" applyNumberFormat="1" applyFont="1" applyAlignment="1">
      <alignment horizontal="right" vertical="center" wrapText="1"/>
    </xf>
    <xf numFmtId="0" fontId="139" fillId="0" borderId="0" xfId="9" applyFont="1" applyAlignment="1" applyProtection="1">
      <alignment vertical="center"/>
      <protection hidden="1"/>
    </xf>
    <xf numFmtId="0" fontId="17" fillId="0" borderId="0" xfId="9" applyFont="1" applyAlignment="1" applyProtection="1">
      <alignment horizontal="center" vertical="center" wrapText="1"/>
      <protection hidden="1"/>
    </xf>
    <xf numFmtId="164" fontId="40" fillId="0" borderId="0" xfId="9" applyNumberFormat="1" applyFont="1" applyAlignment="1" applyProtection="1">
      <alignment horizontal="center" vertical="center"/>
      <protection hidden="1"/>
    </xf>
    <xf numFmtId="9" fontId="89" fillId="0" borderId="0" xfId="4" applyFont="1" applyFill="1" applyBorder="1" applyAlignment="1" applyProtection="1">
      <alignment horizontal="center" vertical="center" wrapText="1"/>
    </xf>
    <xf numFmtId="49" fontId="110" fillId="20" borderId="13" xfId="0" applyNumberFormat="1" applyFont="1" applyFill="1" applyBorder="1" applyAlignment="1">
      <alignment vertical="center" wrapText="1"/>
    </xf>
    <xf numFmtId="9" fontId="111" fillId="0" borderId="13" xfId="4" applyFont="1" applyFill="1" applyBorder="1" applyAlignment="1" applyProtection="1">
      <alignment horizontal="center" vertical="center" wrapText="1"/>
      <protection locked="0"/>
    </xf>
    <xf numFmtId="9" fontId="111" fillId="0" borderId="13" xfId="4" applyFont="1" applyBorder="1" applyAlignment="1" applyProtection="1">
      <alignment horizontal="center" vertical="center" wrapText="1"/>
      <protection locked="0"/>
    </xf>
    <xf numFmtId="0" fontId="40" fillId="0" borderId="13" xfId="0" applyFont="1" applyBorder="1" applyAlignment="1" applyProtection="1">
      <alignment horizontal="center" vertical="center" wrapText="1"/>
      <protection locked="0"/>
    </xf>
    <xf numFmtId="0" fontId="107" fillId="20" borderId="13" xfId="1" applyNumberFormat="1" applyFont="1" applyFill="1" applyBorder="1" applyAlignment="1" applyProtection="1">
      <alignment horizontal="left" vertical="center" wrapText="1"/>
      <protection hidden="1"/>
    </xf>
    <xf numFmtId="0" fontId="79" fillId="0" borderId="0" xfId="7" applyFont="1" applyAlignment="1" applyProtection="1">
      <alignment horizontal="left" vertical="top" wrapText="1"/>
      <protection hidden="1"/>
    </xf>
    <xf numFmtId="0" fontId="53" fillId="0" borderId="0" xfId="7" applyFont="1" applyAlignment="1" applyProtection="1">
      <alignment vertical="center"/>
      <protection hidden="1"/>
    </xf>
    <xf numFmtId="0" fontId="53" fillId="0" borderId="17" xfId="7" applyFont="1" applyBorder="1" applyAlignment="1" applyProtection="1">
      <alignment vertical="center"/>
      <protection hidden="1"/>
    </xf>
    <xf numFmtId="0" fontId="53" fillId="0" borderId="0" xfId="7" applyFont="1" applyAlignment="1" applyProtection="1">
      <alignment horizontal="center" vertical="center"/>
      <protection hidden="1"/>
    </xf>
    <xf numFmtId="0" fontId="53" fillId="0" borderId="17" xfId="7" applyFont="1" applyBorder="1" applyAlignment="1" applyProtection="1">
      <alignment horizontal="center" vertical="center"/>
      <protection hidden="1"/>
    </xf>
    <xf numFmtId="164" fontId="54" fillId="12" borderId="13" xfId="7" applyNumberFormat="1" applyFont="1" applyFill="1" applyBorder="1" applyAlignment="1" applyProtection="1">
      <alignment horizontal="center" vertical="center" wrapText="1"/>
      <protection hidden="1"/>
    </xf>
    <xf numFmtId="170" fontId="54" fillId="3" borderId="13" xfId="0" applyNumberFormat="1" applyFont="1" applyFill="1" applyBorder="1" applyAlignment="1" applyProtection="1">
      <alignment horizontal="right" vertical="center" wrapText="1"/>
      <protection locked="0"/>
    </xf>
    <xf numFmtId="170" fontId="54" fillId="0" borderId="13" xfId="0" applyNumberFormat="1" applyFont="1" applyBorder="1" applyAlignment="1" applyProtection="1">
      <alignment horizontal="right" vertical="center" wrapText="1"/>
      <protection locked="0"/>
    </xf>
    <xf numFmtId="0" fontId="31" fillId="3" borderId="0" xfId="7" applyFont="1" applyFill="1" applyAlignment="1" applyProtection="1">
      <alignment vertical="center"/>
      <protection hidden="1"/>
    </xf>
    <xf numFmtId="0" fontId="31" fillId="14" borderId="0" xfId="26" applyFont="1" applyFill="1" applyProtection="1">
      <protection hidden="1"/>
    </xf>
    <xf numFmtId="0" fontId="129" fillId="21" borderId="0" xfId="7" applyFont="1" applyFill="1" applyAlignment="1" applyProtection="1">
      <alignment vertical="center"/>
      <protection hidden="1"/>
    </xf>
    <xf numFmtId="0" fontId="0" fillId="10" borderId="23" xfId="0" applyFill="1" applyBorder="1"/>
    <xf numFmtId="0" fontId="0" fillId="0" borderId="24" xfId="0" applyBorder="1"/>
    <xf numFmtId="0" fontId="0" fillId="0" borderId="25" xfId="0" applyBorder="1"/>
    <xf numFmtId="44" fontId="36" fillId="22" borderId="22" xfId="23" applyFont="1" applyFill="1" applyBorder="1" applyAlignment="1" applyProtection="1">
      <alignment vertical="center"/>
      <protection hidden="1"/>
    </xf>
    <xf numFmtId="0" fontId="83" fillId="0" borderId="18" xfId="0" applyFont="1" applyBorder="1" applyAlignment="1" applyProtection="1">
      <alignment horizontal="left" vertical="center" wrapText="1"/>
      <protection locked="0"/>
    </xf>
    <xf numFmtId="0" fontId="54" fillId="0" borderId="18" xfId="0" applyFont="1" applyBorder="1" applyAlignment="1" applyProtection="1">
      <alignment horizontal="center" vertical="center"/>
      <protection locked="0"/>
    </xf>
    <xf numFmtId="165" fontId="36" fillId="0" borderId="42" xfId="1" applyNumberFormat="1" applyFont="1" applyBorder="1" applyAlignment="1" applyProtection="1">
      <alignment horizontal="center" vertical="center" wrapText="1"/>
      <protection locked="0"/>
    </xf>
    <xf numFmtId="165" fontId="36" fillId="12" borderId="42" xfId="1" applyNumberFormat="1" applyFont="1" applyFill="1" applyBorder="1" applyAlignment="1" applyProtection="1">
      <alignment horizontal="center" vertical="center" wrapText="1"/>
      <protection hidden="1"/>
    </xf>
    <xf numFmtId="49" fontId="54" fillId="0" borderId="18" xfId="7" applyNumberFormat="1" applyFont="1" applyBorder="1" applyAlignment="1" applyProtection="1">
      <alignment horizontal="center" vertical="center" wrapText="1"/>
      <protection locked="0"/>
    </xf>
    <xf numFmtId="0" fontId="54" fillId="0" borderId="18" xfId="7" applyFont="1" applyBorder="1" applyAlignment="1" applyProtection="1">
      <alignment horizontal="center" vertical="center" wrapText="1"/>
      <protection locked="0"/>
    </xf>
    <xf numFmtId="0" fontId="54" fillId="13" borderId="18" xfId="7" applyFont="1" applyFill="1" applyBorder="1" applyAlignment="1" applyProtection="1">
      <alignment horizontal="center" vertical="center" wrapText="1"/>
      <protection hidden="1"/>
    </xf>
    <xf numFmtId="9" fontId="54" fillId="0" borderId="18" xfId="4" applyFont="1" applyBorder="1" applyAlignment="1" applyProtection="1">
      <alignment horizontal="center" vertical="center" wrapText="1"/>
      <protection locked="0"/>
    </xf>
    <xf numFmtId="0" fontId="107" fillId="20" borderId="13" xfId="1" applyNumberFormat="1" applyFont="1" applyFill="1" applyBorder="1" applyAlignment="1" applyProtection="1">
      <alignment horizontal="center" vertical="center" wrapText="1"/>
      <protection hidden="1"/>
    </xf>
    <xf numFmtId="0" fontId="94" fillId="20" borderId="13" xfId="0" applyFont="1" applyFill="1" applyBorder="1" applyAlignment="1">
      <alignment horizontal="center" vertical="center" wrapText="1"/>
    </xf>
    <xf numFmtId="0" fontId="94" fillId="8" borderId="13" xfId="0" applyFont="1" applyFill="1" applyBorder="1" applyAlignment="1">
      <alignment horizontal="center" vertical="center" wrapText="1"/>
    </xf>
    <xf numFmtId="168" fontId="36" fillId="0" borderId="42" xfId="1" applyNumberFormat="1" applyFont="1" applyFill="1" applyBorder="1" applyAlignment="1" applyProtection="1">
      <alignment horizontal="center" vertical="center" wrapText="1"/>
      <protection locked="0"/>
    </xf>
    <xf numFmtId="168" fontId="36" fillId="0" borderId="25" xfId="1" applyNumberFormat="1" applyFont="1" applyFill="1" applyBorder="1" applyAlignment="1" applyProtection="1">
      <alignment horizontal="center" vertical="center" wrapText="1"/>
      <protection locked="0"/>
    </xf>
    <xf numFmtId="0" fontId="0" fillId="19" borderId="55" xfId="0" applyFill="1" applyBorder="1"/>
    <xf numFmtId="0" fontId="107" fillId="0" borderId="0" xfId="1" applyNumberFormat="1" applyFont="1" applyFill="1" applyBorder="1" applyAlignment="1" applyProtection="1">
      <alignment horizontal="center" vertical="center" wrapText="1"/>
      <protection hidden="1"/>
    </xf>
    <xf numFmtId="1" fontId="17" fillId="0" borderId="0" xfId="0" applyNumberFormat="1" applyFont="1" applyAlignment="1">
      <alignment horizontal="center"/>
    </xf>
    <xf numFmtId="0" fontId="17" fillId="0" borderId="0" xfId="0" applyFont="1" applyAlignment="1">
      <alignment horizontal="left"/>
    </xf>
    <xf numFmtId="0" fontId="17" fillId="19" borderId="0" xfId="0" applyFont="1" applyFill="1"/>
    <xf numFmtId="0" fontId="40" fillId="19" borderId="0" xfId="7" applyFont="1" applyFill="1" applyAlignment="1" applyProtection="1">
      <alignment vertical="center"/>
      <protection hidden="1"/>
    </xf>
    <xf numFmtId="1" fontId="17" fillId="0" borderId="12" xfId="0" applyNumberFormat="1" applyFont="1" applyBorder="1" applyAlignment="1">
      <alignment horizontal="center"/>
    </xf>
    <xf numFmtId="0" fontId="17" fillId="0" borderId="12" xfId="0" applyFont="1" applyBorder="1" applyAlignment="1">
      <alignment horizontal="left"/>
    </xf>
    <xf numFmtId="166" fontId="41" fillId="6" borderId="0" xfId="7" applyNumberFormat="1" applyFont="1" applyFill="1" applyAlignment="1" applyProtection="1">
      <alignment horizontal="center"/>
      <protection hidden="1"/>
    </xf>
    <xf numFmtId="166" fontId="41" fillId="0" borderId="0" xfId="7" applyNumberFormat="1" applyFont="1" applyAlignment="1" applyProtection="1">
      <alignment horizontal="center"/>
      <protection hidden="1"/>
    </xf>
    <xf numFmtId="0" fontId="41" fillId="19" borderId="0" xfId="7" applyFont="1" applyFill="1" applyAlignment="1" applyProtection="1">
      <alignment vertical="center"/>
      <protection hidden="1"/>
    </xf>
    <xf numFmtId="166" fontId="115" fillId="15" borderId="0" xfId="7" applyNumberFormat="1" applyFont="1" applyFill="1" applyAlignment="1" applyProtection="1">
      <alignment horizontal="left" vertical="center"/>
      <protection hidden="1"/>
    </xf>
    <xf numFmtId="166" fontId="41" fillId="15" borderId="0" xfId="7" applyNumberFormat="1" applyFont="1" applyFill="1" applyAlignment="1" applyProtection="1">
      <alignment horizontal="center"/>
      <protection hidden="1"/>
    </xf>
    <xf numFmtId="0" fontId="107" fillId="20" borderId="25" xfId="1" applyNumberFormat="1" applyFont="1" applyFill="1" applyBorder="1" applyAlignment="1" applyProtection="1">
      <alignment horizontal="center" vertical="center" wrapText="1"/>
      <protection hidden="1"/>
    </xf>
    <xf numFmtId="166" fontId="115" fillId="0" borderId="0" xfId="7" applyNumberFormat="1" applyFont="1" applyAlignment="1" applyProtection="1">
      <alignment horizontal="left" vertical="center"/>
      <protection hidden="1"/>
    </xf>
    <xf numFmtId="0" fontId="17" fillId="3" borderId="0" xfId="0" applyFont="1" applyFill="1"/>
    <xf numFmtId="0" fontId="17" fillId="3" borderId="0" xfId="0" applyFont="1" applyFill="1" applyAlignment="1">
      <alignment horizontal="center"/>
    </xf>
    <xf numFmtId="166" fontId="113" fillId="3" borderId="0" xfId="7" applyNumberFormat="1" applyFont="1" applyFill="1" applyAlignment="1" applyProtection="1">
      <alignment horizontal="left" vertical="center"/>
      <protection hidden="1"/>
    </xf>
    <xf numFmtId="0" fontId="17" fillId="0" borderId="0" xfId="0" applyFont="1" applyAlignment="1">
      <alignment horizontal="center"/>
    </xf>
    <xf numFmtId="0" fontId="83" fillId="0" borderId="0" xfId="0" applyFont="1" applyAlignment="1">
      <alignment horizontal="center" vertical="center" wrapText="1"/>
    </xf>
    <xf numFmtId="0" fontId="36" fillId="0" borderId="0" xfId="0" applyFont="1"/>
    <xf numFmtId="0" fontId="36" fillId="19" borderId="0" xfId="0" applyFont="1" applyFill="1"/>
    <xf numFmtId="3" fontId="36" fillId="0" borderId="0" xfId="1" applyNumberFormat="1" applyFont="1" applyFill="1" applyBorder="1" applyAlignment="1" applyProtection="1">
      <alignment horizontal="center" vertical="center"/>
      <protection locked="0"/>
    </xf>
    <xf numFmtId="0" fontId="4" fillId="19" borderId="0" xfId="31" applyFill="1" applyAlignment="1" applyProtection="1">
      <alignment vertical="top"/>
      <protection hidden="1"/>
    </xf>
    <xf numFmtId="0" fontId="31" fillId="19" borderId="0" xfId="31" applyFont="1" applyFill="1" applyAlignment="1" applyProtection="1">
      <alignment vertical="top"/>
      <protection locked="0" hidden="1"/>
    </xf>
    <xf numFmtId="2" fontId="31" fillId="0" borderId="0" xfId="31" applyNumberFormat="1" applyFont="1" applyAlignment="1" applyProtection="1">
      <alignment vertical="top"/>
      <protection hidden="1"/>
    </xf>
    <xf numFmtId="166" fontId="113" fillId="19" borderId="0" xfId="7" applyNumberFormat="1" applyFont="1" applyFill="1" applyAlignment="1" applyProtection="1">
      <alignment horizontal="left" vertical="center"/>
      <protection hidden="1"/>
    </xf>
    <xf numFmtId="166" fontId="113" fillId="0" borderId="0" xfId="7" applyNumberFormat="1" applyFont="1" applyAlignment="1" applyProtection="1">
      <alignment horizontal="left" vertical="center"/>
      <protection hidden="1"/>
    </xf>
    <xf numFmtId="166" fontId="113" fillId="3" borderId="0" xfId="7" applyNumberFormat="1" applyFont="1" applyFill="1" applyAlignment="1" applyProtection="1">
      <alignment horizontal="center" vertical="center"/>
      <protection hidden="1"/>
    </xf>
    <xf numFmtId="0" fontId="110" fillId="20" borderId="13" xfId="1" applyNumberFormat="1" applyFont="1" applyFill="1" applyBorder="1" applyAlignment="1" applyProtection="1">
      <alignment horizontal="center" vertical="center" wrapText="1"/>
      <protection hidden="1"/>
    </xf>
    <xf numFmtId="3" fontId="36" fillId="0" borderId="0" xfId="1" applyNumberFormat="1" applyFont="1" applyFill="1" applyBorder="1" applyAlignment="1" applyProtection="1">
      <alignment horizontal="center" vertical="center" wrapText="1"/>
    </xf>
    <xf numFmtId="3" fontId="36" fillId="0" borderId="0" xfId="1" applyNumberFormat="1" applyFont="1" applyFill="1" applyBorder="1" applyAlignment="1" applyProtection="1">
      <alignment horizontal="center" vertical="center"/>
    </xf>
    <xf numFmtId="0" fontId="107" fillId="20" borderId="16" xfId="1" applyNumberFormat="1" applyFont="1" applyFill="1" applyBorder="1" applyAlignment="1" applyProtection="1">
      <alignment horizontal="center" vertical="center" wrapText="1"/>
      <protection hidden="1"/>
    </xf>
    <xf numFmtId="0" fontId="36" fillId="3" borderId="0" xfId="0" applyFont="1" applyFill="1"/>
    <xf numFmtId="0" fontId="53" fillId="3" borderId="0" xfId="7" applyFont="1" applyFill="1" applyAlignment="1" applyProtection="1">
      <alignment horizontal="left" vertical="center" wrapText="1"/>
      <protection hidden="1"/>
    </xf>
    <xf numFmtId="0" fontId="94" fillId="20" borderId="25" xfId="0" applyFont="1" applyFill="1" applyBorder="1" applyAlignment="1">
      <alignment horizontal="center" vertical="center" wrapText="1"/>
    </xf>
    <xf numFmtId="0" fontId="36" fillId="0" borderId="0" xfId="0" applyFont="1" applyAlignment="1">
      <alignment horizontal="center" vertical="center"/>
    </xf>
    <xf numFmtId="44" fontId="36" fillId="25" borderId="13" xfId="23" applyFont="1" applyFill="1" applyBorder="1" applyAlignment="1" applyProtection="1">
      <alignment vertical="center"/>
      <protection hidden="1"/>
    </xf>
    <xf numFmtId="44" fontId="36" fillId="25" borderId="18" xfId="23" applyFont="1" applyFill="1" applyBorder="1" applyAlignment="1" applyProtection="1">
      <alignment vertical="center"/>
      <protection hidden="1"/>
    </xf>
    <xf numFmtId="3" fontId="36" fillId="13" borderId="13" xfId="1" applyNumberFormat="1" applyFont="1" applyFill="1" applyBorder="1" applyAlignment="1" applyProtection="1">
      <alignment horizontal="center" vertical="center"/>
    </xf>
    <xf numFmtId="0" fontId="36" fillId="13" borderId="13" xfId="0" applyFont="1" applyFill="1" applyBorder="1" applyAlignment="1">
      <alignment horizontal="center" vertical="center"/>
    </xf>
    <xf numFmtId="164" fontId="36" fillId="13" borderId="13" xfId="0" applyNumberFormat="1" applyFont="1" applyFill="1" applyBorder="1" applyAlignment="1">
      <alignment horizontal="center" vertical="center"/>
    </xf>
    <xf numFmtId="0" fontId="36" fillId="13" borderId="42" xfId="0" applyFont="1" applyFill="1" applyBorder="1" applyAlignment="1">
      <alignment horizontal="left" vertical="top" wrapText="1"/>
    </xf>
    <xf numFmtId="0" fontId="36" fillId="13" borderId="18" xfId="0" applyFont="1" applyFill="1" applyBorder="1" applyAlignment="1">
      <alignment horizontal="left" vertical="center" wrapText="1"/>
    </xf>
    <xf numFmtId="0" fontId="36" fillId="13" borderId="18" xfId="0" applyFont="1" applyFill="1" applyBorder="1" applyAlignment="1">
      <alignment horizontal="center" vertical="center"/>
    </xf>
    <xf numFmtId="9" fontId="36" fillId="13" borderId="18" xfId="4" applyFont="1" applyFill="1" applyBorder="1" applyAlignment="1" applyProtection="1">
      <alignment horizontal="center" vertical="center"/>
    </xf>
    <xf numFmtId="164" fontId="36" fillId="13" borderId="18" xfId="0" applyNumberFormat="1" applyFont="1" applyFill="1" applyBorder="1" applyAlignment="1">
      <alignment horizontal="center" vertical="center"/>
    </xf>
    <xf numFmtId="3" fontId="36" fillId="13" borderId="13" xfId="0" applyNumberFormat="1" applyFont="1" applyFill="1" applyBorder="1" applyAlignment="1">
      <alignment horizontal="center" vertical="center"/>
    </xf>
    <xf numFmtId="2" fontId="36" fillId="13" borderId="13" xfId="4" applyNumberFormat="1" applyFont="1" applyFill="1" applyBorder="1" applyAlignment="1">
      <alignment horizontal="center" vertical="center"/>
    </xf>
    <xf numFmtId="0" fontId="31" fillId="21" borderId="0" xfId="26" applyFont="1" applyFill="1" applyAlignment="1" applyProtection="1">
      <alignment vertical="center"/>
      <protection hidden="1"/>
    </xf>
    <xf numFmtId="0" fontId="66" fillId="0" borderId="0" xfId="7" applyFont="1" applyAlignment="1" applyProtection="1">
      <alignment horizontal="left" vertical="center"/>
      <protection hidden="1"/>
    </xf>
    <xf numFmtId="0" fontId="78" fillId="0" borderId="13" xfId="0" applyFont="1" applyBorder="1" applyAlignment="1" applyProtection="1">
      <alignment horizontal="center" vertical="center"/>
      <protection hidden="1"/>
    </xf>
    <xf numFmtId="0" fontId="78" fillId="0" borderId="19" xfId="0" applyFont="1" applyBorder="1" applyAlignment="1" applyProtection="1">
      <alignment horizontal="center" vertical="center"/>
      <protection hidden="1"/>
    </xf>
    <xf numFmtId="0" fontId="107" fillId="6" borderId="37" xfId="0" applyFont="1" applyFill="1" applyBorder="1" applyAlignment="1" applyProtection="1">
      <alignment horizontal="left" vertical="center" indent="1"/>
      <protection hidden="1"/>
    </xf>
    <xf numFmtId="0" fontId="107" fillId="6" borderId="20" xfId="0" applyFont="1" applyFill="1" applyBorder="1" applyAlignment="1" applyProtection="1">
      <alignment horizontal="left" vertical="center" indent="1"/>
      <protection hidden="1"/>
    </xf>
    <xf numFmtId="0" fontId="107" fillId="6" borderId="20" xfId="0" applyFont="1" applyFill="1" applyBorder="1" applyAlignment="1" applyProtection="1">
      <alignment horizontal="left" vertical="center" wrapText="1" indent="1"/>
      <protection hidden="1"/>
    </xf>
    <xf numFmtId="0" fontId="107" fillId="6" borderId="38" xfId="0" applyFont="1" applyFill="1" applyBorder="1" applyAlignment="1" applyProtection="1">
      <alignment horizontal="left" vertical="center" wrapText="1" indent="1"/>
      <protection hidden="1"/>
    </xf>
    <xf numFmtId="0" fontId="78" fillId="0" borderId="29" xfId="0" applyFont="1" applyBorder="1" applyAlignment="1" applyProtection="1">
      <alignment horizontal="center" vertical="center"/>
      <protection hidden="1"/>
    </xf>
    <xf numFmtId="0" fontId="78" fillId="0" borderId="29" xfId="0" applyFont="1" applyBorder="1" applyAlignment="1" applyProtection="1">
      <alignment horizontal="center" vertical="center" wrapText="1"/>
      <protection hidden="1"/>
    </xf>
    <xf numFmtId="0" fontId="78" fillId="0" borderId="19" xfId="0" applyFont="1" applyBorder="1" applyAlignment="1" applyProtection="1">
      <alignment horizontal="center" vertical="center" wrapText="1"/>
      <protection hidden="1"/>
    </xf>
    <xf numFmtId="0" fontId="78" fillId="0" borderId="20" xfId="0" applyFont="1" applyBorder="1" applyAlignment="1" applyProtection="1">
      <alignment horizontal="center" vertical="center"/>
      <protection hidden="1"/>
    </xf>
    <xf numFmtId="170" fontId="36" fillId="0" borderId="18" xfId="1" applyNumberFormat="1" applyFont="1" applyBorder="1" applyAlignment="1" applyProtection="1">
      <alignment vertical="center" wrapText="1"/>
      <protection locked="0"/>
    </xf>
    <xf numFmtId="9" fontId="67" fillId="7" borderId="23" xfId="4" applyFont="1" applyFill="1" applyBorder="1" applyAlignment="1" applyProtection="1">
      <alignment horizontal="center" vertical="center" wrapText="1"/>
      <protection hidden="1"/>
    </xf>
    <xf numFmtId="0" fontId="83" fillId="0" borderId="0" xfId="7" applyFont="1" applyAlignment="1" applyProtection="1">
      <alignment horizontal="left" vertical="center"/>
      <protection hidden="1"/>
    </xf>
    <xf numFmtId="1" fontId="17" fillId="0" borderId="12" xfId="0" applyNumberFormat="1" applyFont="1" applyBorder="1" applyAlignment="1">
      <alignment horizontal="left"/>
    </xf>
    <xf numFmtId="0" fontId="83" fillId="0" borderId="0" xfId="7" applyFont="1" applyProtection="1">
      <protection hidden="1"/>
    </xf>
    <xf numFmtId="1" fontId="85" fillId="22" borderId="18" xfId="9" applyNumberFormat="1" applyFont="1" applyFill="1" applyBorder="1" applyAlignment="1" applyProtection="1">
      <alignment horizontal="right" vertical="center"/>
      <protection hidden="1"/>
    </xf>
    <xf numFmtId="164" fontId="85" fillId="22" borderId="18" xfId="9" applyNumberFormat="1" applyFont="1" applyFill="1" applyBorder="1" applyAlignment="1" applyProtection="1">
      <alignment horizontal="right" vertical="center"/>
      <protection hidden="1"/>
    </xf>
    <xf numFmtId="0" fontId="65" fillId="0" borderId="0" xfId="10" applyFont="1" applyAlignment="1" applyProtection="1">
      <alignment horizontal="left" vertical="top"/>
      <protection hidden="1"/>
    </xf>
    <xf numFmtId="0" fontId="146" fillId="0" borderId="0" xfId="0" applyFont="1"/>
    <xf numFmtId="0" fontId="54" fillId="0" borderId="13" xfId="23" applyNumberFormat="1" applyFont="1" applyFill="1" applyBorder="1" applyAlignment="1" applyProtection="1">
      <alignment horizontal="center" vertical="center" wrapText="1"/>
      <protection locked="0"/>
    </xf>
    <xf numFmtId="0" fontId="0" fillId="0" borderId="56" xfId="0" applyBorder="1"/>
    <xf numFmtId="44" fontId="0" fillId="0" borderId="56" xfId="0" applyNumberFormat="1" applyBorder="1"/>
    <xf numFmtId="0" fontId="0" fillId="25" borderId="57" xfId="0" applyFill="1" applyBorder="1"/>
    <xf numFmtId="0" fontId="0" fillId="25" borderId="0" xfId="0" applyFill="1"/>
    <xf numFmtId="0" fontId="0" fillId="16" borderId="0" xfId="0" applyFill="1"/>
    <xf numFmtId="0" fontId="79" fillId="19" borderId="0" xfId="10" applyFont="1" applyFill="1" applyAlignment="1" applyProtection="1">
      <alignment horizontal="left" vertical="top" wrapText="1"/>
      <protection hidden="1"/>
    </xf>
    <xf numFmtId="0" fontId="78" fillId="19" borderId="0" xfId="10" applyFont="1" applyFill="1" applyAlignment="1" applyProtection="1">
      <alignment horizontal="left" vertical="top" wrapText="1"/>
      <protection hidden="1"/>
    </xf>
    <xf numFmtId="0" fontId="84" fillId="0" borderId="0" xfId="0" applyFont="1" applyAlignment="1" applyProtection="1">
      <alignment horizontal="left" vertical="center"/>
      <protection locked="0"/>
    </xf>
    <xf numFmtId="0" fontId="44" fillId="0" borderId="0" xfId="2" applyFont="1" applyFill="1" applyBorder="1" applyAlignment="1" applyProtection="1">
      <alignment horizontal="left" vertical="top" wrapText="1"/>
      <protection hidden="1"/>
    </xf>
    <xf numFmtId="0" fontId="148" fillId="0" borderId="0" xfId="2" applyFont="1" applyFill="1" applyBorder="1" applyAlignment="1" applyProtection="1">
      <alignment horizontal="left" vertical="top"/>
      <protection hidden="1"/>
    </xf>
    <xf numFmtId="0" fontId="79" fillId="0" borderId="0" xfId="7" applyFont="1" applyAlignment="1" applyProtection="1">
      <alignment vertical="top"/>
      <protection hidden="1"/>
    </xf>
    <xf numFmtId="0" fontId="79" fillId="0" borderId="0" xfId="7" applyFont="1" applyAlignment="1" applyProtection="1">
      <alignment vertical="top" wrapText="1"/>
      <protection hidden="1"/>
    </xf>
    <xf numFmtId="0" fontId="54" fillId="0" borderId="0" xfId="1" applyNumberFormat="1" applyFont="1" applyFill="1" applyBorder="1" applyAlignment="1" applyProtection="1">
      <alignment vertical="center"/>
      <protection hidden="1"/>
    </xf>
    <xf numFmtId="14" fontId="36" fillId="3" borderId="0" xfId="0" applyNumberFormat="1" applyFont="1" applyFill="1" applyAlignment="1" applyProtection="1">
      <alignment horizontal="center" vertical="top"/>
      <protection hidden="1"/>
    </xf>
    <xf numFmtId="174" fontId="36" fillId="3" borderId="0" xfId="0" applyNumberFormat="1" applyFont="1" applyFill="1" applyAlignment="1" applyProtection="1">
      <alignment horizontal="center" vertical="top"/>
      <protection hidden="1"/>
    </xf>
    <xf numFmtId="0" fontId="36" fillId="3" borderId="0" xfId="0" applyFont="1" applyFill="1" applyAlignment="1" applyProtection="1">
      <alignment horizontal="left" vertical="top" wrapText="1"/>
      <protection hidden="1"/>
    </xf>
    <xf numFmtId="0" fontId="36" fillId="3" borderId="0" xfId="0" applyFont="1" applyFill="1" applyAlignment="1" applyProtection="1">
      <alignment horizontal="left" vertical="top"/>
      <protection hidden="1"/>
    </xf>
    <xf numFmtId="14" fontId="36" fillId="19" borderId="0" xfId="0" applyNumberFormat="1" applyFont="1" applyFill="1" applyAlignment="1" applyProtection="1">
      <alignment horizontal="center" vertical="top"/>
      <protection hidden="1"/>
    </xf>
    <xf numFmtId="174" fontId="36" fillId="19" borderId="0" xfId="0" applyNumberFormat="1" applyFont="1" applyFill="1" applyAlignment="1" applyProtection="1">
      <alignment horizontal="center" vertical="top"/>
      <protection hidden="1"/>
    </xf>
    <xf numFmtId="0" fontId="36" fillId="19" borderId="0" xfId="0" applyFont="1" applyFill="1" applyAlignment="1" applyProtection="1">
      <alignment horizontal="left" vertical="top" wrapText="1"/>
      <protection hidden="1"/>
    </xf>
    <xf numFmtId="0" fontId="36" fillId="19" borderId="0" xfId="0" applyFont="1" applyFill="1" applyAlignment="1" applyProtection="1">
      <alignment horizontal="left" vertical="top"/>
      <protection hidden="1"/>
    </xf>
    <xf numFmtId="0" fontId="0" fillId="19" borderId="0" xfId="0" applyFill="1" applyProtection="1">
      <protection hidden="1"/>
    </xf>
    <xf numFmtId="174" fontId="36" fillId="3" borderId="13" xfId="0" applyNumberFormat="1" applyFont="1" applyFill="1" applyBorder="1" applyAlignment="1" applyProtection="1">
      <alignment horizontal="center" vertical="top"/>
      <protection hidden="1"/>
    </xf>
    <xf numFmtId="0" fontId="36" fillId="3" borderId="13" xfId="0" applyFont="1" applyFill="1" applyBorder="1" applyAlignment="1" applyProtection="1">
      <alignment horizontal="left" vertical="top" wrapText="1"/>
      <protection hidden="1"/>
    </xf>
    <xf numFmtId="0" fontId="36" fillId="3" borderId="13" xfId="0" applyFont="1" applyFill="1" applyBorder="1" applyAlignment="1" applyProtection="1">
      <alignment horizontal="left" vertical="top"/>
      <protection hidden="1"/>
    </xf>
    <xf numFmtId="15" fontId="107" fillId="6" borderId="13" xfId="0" applyNumberFormat="1" applyFont="1" applyFill="1" applyBorder="1" applyAlignment="1" applyProtection="1">
      <alignment horizontal="center"/>
      <protection hidden="1"/>
    </xf>
    <xf numFmtId="0" fontId="107" fillId="6" borderId="13" xfId="0" applyFont="1" applyFill="1" applyBorder="1" applyAlignment="1" applyProtection="1">
      <alignment horizontal="center"/>
      <protection hidden="1"/>
    </xf>
    <xf numFmtId="0" fontId="107" fillId="6" borderId="13" xfId="0" applyFont="1" applyFill="1" applyBorder="1" applyAlignment="1" applyProtection="1">
      <alignment horizontal="left"/>
      <protection hidden="1"/>
    </xf>
    <xf numFmtId="0" fontId="0" fillId="3" borderId="0" xfId="0" applyFill="1" applyProtection="1">
      <protection hidden="1"/>
    </xf>
    <xf numFmtId="0" fontId="73" fillId="3" borderId="12" xfId="31" applyFont="1" applyFill="1" applyBorder="1" applyAlignment="1" applyProtection="1">
      <alignment horizontal="left" vertical="center"/>
      <protection hidden="1"/>
    </xf>
    <xf numFmtId="0" fontId="84" fillId="0" borderId="13" xfId="0" applyFont="1" applyBorder="1" applyAlignment="1" applyProtection="1">
      <alignment vertical="center"/>
      <protection locked="0"/>
    </xf>
    <xf numFmtId="44" fontId="83" fillId="22" borderId="23" xfId="23" applyFont="1" applyFill="1" applyBorder="1" applyAlignment="1" applyProtection="1">
      <alignment vertical="center" wrapText="1"/>
      <protection hidden="1"/>
    </xf>
    <xf numFmtId="44" fontId="83" fillId="22" borderId="13" xfId="23" applyFont="1" applyFill="1" applyBorder="1" applyAlignment="1" applyProtection="1">
      <alignment vertical="center" wrapText="1"/>
      <protection hidden="1"/>
    </xf>
    <xf numFmtId="9" fontId="36" fillId="13" borderId="42" xfId="1" applyNumberFormat="1" applyFont="1" applyFill="1" applyBorder="1" applyAlignment="1" applyProtection="1">
      <alignment horizontal="center" vertical="center" wrapText="1"/>
      <protection hidden="1"/>
    </xf>
    <xf numFmtId="164" fontId="84" fillId="22" borderId="13" xfId="0" applyNumberFormat="1" applyFont="1" applyFill="1" applyBorder="1" applyAlignment="1" applyProtection="1">
      <alignment horizontal="right" vertical="center" wrapText="1"/>
      <protection hidden="1"/>
    </xf>
    <xf numFmtId="0" fontId="31" fillId="14" borderId="0" xfId="31" applyFont="1" applyFill="1" applyAlignment="1" applyProtection="1">
      <alignment vertical="top"/>
      <protection hidden="1"/>
    </xf>
    <xf numFmtId="0" fontId="78" fillId="0" borderId="58" xfId="7" applyFont="1" applyBorder="1" applyAlignment="1" applyProtection="1">
      <alignment horizontal="left" vertical="top" wrapText="1"/>
      <protection hidden="1"/>
    </xf>
    <xf numFmtId="0" fontId="78" fillId="0" borderId="45" xfId="7" quotePrefix="1" applyFont="1" applyBorder="1" applyAlignment="1" applyProtection="1">
      <alignment horizontal="left" vertical="top" wrapText="1"/>
      <protection hidden="1"/>
    </xf>
    <xf numFmtId="0" fontId="107" fillId="20" borderId="45" xfId="7" applyFont="1" applyFill="1" applyBorder="1" applyAlignment="1" applyProtection="1">
      <alignment horizontal="left" vertical="center" wrapText="1"/>
      <protection hidden="1"/>
    </xf>
    <xf numFmtId="0" fontId="31" fillId="19" borderId="0" xfId="7" applyFont="1" applyFill="1" applyProtection="1">
      <protection hidden="1"/>
    </xf>
    <xf numFmtId="0" fontId="31" fillId="0" borderId="0" xfId="7" applyFont="1" applyProtection="1">
      <protection hidden="1"/>
    </xf>
    <xf numFmtId="0" fontId="78" fillId="0" borderId="0" xfId="7" applyFont="1" applyAlignment="1" applyProtection="1">
      <alignment horizontal="left" wrapText="1"/>
      <protection hidden="1"/>
    </xf>
    <xf numFmtId="0" fontId="84" fillId="0" borderId="0" xfId="7" applyFont="1" applyAlignment="1" applyProtection="1">
      <alignment vertical="center" wrapText="1"/>
      <protection hidden="1"/>
    </xf>
    <xf numFmtId="0" fontId="36" fillId="13" borderId="25" xfId="0" applyFont="1" applyFill="1" applyBorder="1" applyAlignment="1">
      <alignment horizontal="left" vertical="center"/>
    </xf>
    <xf numFmtId="44" fontId="36" fillId="25" borderId="13" xfId="23" applyFont="1" applyFill="1" applyBorder="1" applyAlignment="1" applyProtection="1">
      <alignment vertical="center"/>
    </xf>
    <xf numFmtId="0" fontId="36" fillId="13" borderId="13" xfId="0" applyFont="1" applyFill="1" applyBorder="1" applyAlignment="1">
      <alignment horizontal="left" vertical="center" wrapText="1"/>
    </xf>
    <xf numFmtId="1" fontId="36" fillId="13" borderId="13" xfId="0" applyNumberFormat="1" applyFont="1" applyFill="1" applyBorder="1" applyAlignment="1">
      <alignment horizontal="center" vertical="center"/>
    </xf>
    <xf numFmtId="9" fontId="36" fillId="13" borderId="13" xfId="4" applyFont="1" applyFill="1" applyBorder="1" applyAlignment="1">
      <alignment horizontal="center" vertical="center"/>
    </xf>
    <xf numFmtId="0" fontId="149" fillId="20" borderId="13" xfId="0" applyFont="1" applyFill="1" applyBorder="1" applyAlignment="1">
      <alignment horizontal="center" vertical="center"/>
    </xf>
    <xf numFmtId="0" fontId="36" fillId="13" borderId="13" xfId="1" applyNumberFormat="1" applyFont="1" applyFill="1" applyBorder="1" applyAlignment="1" applyProtection="1">
      <alignment horizontal="left" vertical="center" wrapText="1"/>
    </xf>
    <xf numFmtId="0" fontId="26" fillId="17" borderId="0" xfId="0" applyFont="1" applyFill="1" applyAlignment="1" applyProtection="1">
      <alignment horizontal="left" vertical="top"/>
      <protection hidden="1"/>
    </xf>
    <xf numFmtId="0" fontId="26" fillId="29" borderId="0" xfId="0" applyFont="1" applyFill="1" applyAlignment="1" applyProtection="1">
      <alignment vertical="top" wrapText="1"/>
      <protection hidden="1"/>
    </xf>
    <xf numFmtId="0" fontId="26" fillId="29" borderId="0" xfId="0" applyFont="1" applyFill="1" applyAlignment="1" applyProtection="1">
      <alignment vertical="top"/>
      <protection hidden="1"/>
    </xf>
    <xf numFmtId="14" fontId="26" fillId="25" borderId="1" xfId="0" applyNumberFormat="1" applyFont="1" applyFill="1" applyBorder="1" applyAlignment="1">
      <alignment horizontal="left" vertical="top" wrapText="1"/>
    </xf>
    <xf numFmtId="9" fontId="26" fillId="25" borderId="44" xfId="5" applyNumberFormat="1" applyFont="1" applyFill="1" applyBorder="1" applyAlignment="1">
      <alignment horizontal="center" vertical="center"/>
    </xf>
    <xf numFmtId="164" fontId="26" fillId="25" borderId="44" xfId="5" applyNumberFormat="1" applyFont="1" applyFill="1" applyBorder="1" applyAlignment="1">
      <alignment horizontal="center" vertical="center"/>
    </xf>
    <xf numFmtId="14" fontId="40" fillId="0" borderId="0" xfId="26" applyNumberFormat="1" applyFont="1" applyAlignment="1" applyProtection="1">
      <alignment vertical="center"/>
      <protection hidden="1"/>
    </xf>
    <xf numFmtId="0" fontId="26" fillId="0" borderId="0" xfId="0" applyFont="1" applyAlignment="1">
      <alignment vertical="top" wrapText="1"/>
    </xf>
    <xf numFmtId="0" fontId="145" fillId="0" borderId="0" xfId="0" applyFont="1" applyAlignment="1">
      <alignment vertical="center"/>
    </xf>
    <xf numFmtId="0" fontId="63" fillId="0" borderId="0" xfId="10" applyFont="1" applyAlignment="1" applyProtection="1">
      <alignment vertical="center"/>
      <protection hidden="1"/>
    </xf>
    <xf numFmtId="0" fontId="94" fillId="0" borderId="15" xfId="0" applyFont="1" applyBorder="1" applyAlignment="1">
      <alignment horizontal="center" vertical="center" wrapText="1"/>
    </xf>
    <xf numFmtId="0" fontId="95" fillId="14" borderId="13" xfId="0" applyFont="1" applyFill="1" applyBorder="1" applyAlignment="1">
      <alignment horizontal="center" vertical="center"/>
    </xf>
    <xf numFmtId="0" fontId="94" fillId="14" borderId="13" xfId="0" applyFont="1" applyFill="1" applyBorder="1" applyAlignment="1">
      <alignment horizontal="center" vertical="center" wrapText="1"/>
    </xf>
    <xf numFmtId="0" fontId="94" fillId="10" borderId="13" xfId="0" applyFont="1" applyFill="1" applyBorder="1" applyAlignment="1">
      <alignment horizontal="center" vertical="center" wrapText="1"/>
    </xf>
    <xf numFmtId="165" fontId="94" fillId="10" borderId="13" xfId="1" applyNumberFormat="1" applyFont="1" applyFill="1" applyBorder="1" applyAlignment="1">
      <alignment horizontal="center" vertical="center" wrapText="1"/>
    </xf>
    <xf numFmtId="0" fontId="94" fillId="10" borderId="13" xfId="0" applyFont="1" applyFill="1" applyBorder="1" applyAlignment="1" applyProtection="1">
      <alignment horizontal="center" vertical="center" wrapText="1"/>
      <protection hidden="1"/>
    </xf>
    <xf numFmtId="164" fontId="36" fillId="16" borderId="13" xfId="1" applyNumberFormat="1" applyFont="1" applyFill="1" applyBorder="1" applyAlignment="1" applyProtection="1">
      <alignment horizontal="center" vertical="center" wrapText="1"/>
      <protection hidden="1"/>
    </xf>
    <xf numFmtId="1" fontId="36" fillId="16" borderId="13" xfId="1" applyNumberFormat="1" applyFont="1" applyFill="1" applyBorder="1" applyAlignment="1" applyProtection="1">
      <alignment horizontal="center" vertical="center" wrapText="1"/>
      <protection hidden="1"/>
    </xf>
    <xf numFmtId="43" fontId="36" fillId="16" borderId="13" xfId="1" applyFont="1" applyFill="1" applyBorder="1" applyAlignment="1" applyProtection="1">
      <alignment horizontal="center" vertical="center" wrapText="1"/>
      <protection hidden="1"/>
    </xf>
    <xf numFmtId="43" fontId="46" fillId="16" borderId="13" xfId="1" applyFont="1" applyFill="1" applyBorder="1" applyAlignment="1" applyProtection="1">
      <alignment horizontal="center" vertical="center" wrapText="1"/>
      <protection hidden="1"/>
    </xf>
    <xf numFmtId="44" fontId="83" fillId="22" borderId="22" xfId="23" applyFont="1" applyFill="1" applyBorder="1" applyAlignment="1" applyProtection="1">
      <alignment vertical="center" wrapText="1"/>
      <protection hidden="1"/>
    </xf>
    <xf numFmtId="14" fontId="36" fillId="0" borderId="14" xfId="0" applyNumberFormat="1" applyFont="1" applyBorder="1" applyAlignment="1" applyProtection="1">
      <alignment horizontal="center" vertical="center" wrapText="1"/>
      <protection locked="0"/>
    </xf>
    <xf numFmtId="0" fontId="36" fillId="0" borderId="42" xfId="0" applyFont="1" applyBorder="1" applyAlignment="1" applyProtection="1">
      <alignment horizontal="center" vertical="center" wrapText="1"/>
      <protection locked="0"/>
    </xf>
    <xf numFmtId="2" fontId="36" fillId="0" borderId="18" xfId="0" applyNumberFormat="1" applyFont="1" applyBorder="1" applyAlignment="1" applyProtection="1">
      <alignment horizontal="center" vertical="center" wrapText="1"/>
      <protection locked="0"/>
    </xf>
    <xf numFmtId="0" fontId="100" fillId="8" borderId="13" xfId="0" applyFont="1" applyFill="1" applyBorder="1" applyAlignment="1">
      <alignment vertical="center"/>
    </xf>
    <xf numFmtId="164" fontId="94" fillId="8" borderId="13" xfId="1" applyNumberFormat="1" applyFont="1" applyFill="1" applyBorder="1" applyAlignment="1" applyProtection="1">
      <alignment horizontal="center" vertical="center" wrapText="1"/>
      <protection hidden="1"/>
    </xf>
    <xf numFmtId="0" fontId="94" fillId="8" borderId="13" xfId="0" applyFont="1" applyFill="1" applyBorder="1" applyAlignment="1" applyProtection="1">
      <alignment horizontal="center" vertical="center" wrapText="1"/>
      <protection hidden="1"/>
    </xf>
    <xf numFmtId="0" fontId="17" fillId="17" borderId="13" xfId="0" applyFont="1" applyFill="1" applyBorder="1" applyAlignment="1">
      <alignment horizontal="center" vertical="center"/>
    </xf>
    <xf numFmtId="169" fontId="83" fillId="17" borderId="13" xfId="1" applyNumberFormat="1" applyFont="1" applyFill="1" applyBorder="1" applyAlignment="1" applyProtection="1">
      <alignment horizontal="left" vertical="center"/>
      <protection hidden="1"/>
    </xf>
    <xf numFmtId="9" fontId="83" fillId="17" borderId="13" xfId="4" applyFont="1" applyFill="1" applyBorder="1" applyAlignment="1" applyProtection="1">
      <alignment horizontal="center" vertical="center" wrapText="1"/>
      <protection hidden="1"/>
    </xf>
    <xf numFmtId="164" fontId="36" fillId="0" borderId="13" xfId="1" applyNumberFormat="1" applyFont="1" applyBorder="1" applyAlignment="1" applyProtection="1">
      <alignment horizontal="center" vertical="center" wrapText="1"/>
      <protection locked="0"/>
    </xf>
    <xf numFmtId="0" fontId="89" fillId="17" borderId="13" xfId="0" applyFont="1" applyFill="1" applyBorder="1" applyAlignment="1" applyProtection="1">
      <alignment horizontal="center" vertical="center" wrapText="1"/>
      <protection hidden="1"/>
    </xf>
    <xf numFmtId="0" fontId="40" fillId="19" borderId="0" xfId="0" applyFont="1" applyFill="1" applyAlignment="1">
      <alignment vertical="center"/>
    </xf>
    <xf numFmtId="0" fontId="40" fillId="21" borderId="0" xfId="0" applyFont="1" applyFill="1" applyAlignment="1">
      <alignment vertical="center"/>
    </xf>
    <xf numFmtId="0" fontId="24" fillId="0" borderId="0" xfId="0" applyFont="1" applyAlignment="1" applyProtection="1">
      <alignment horizontal="center" vertical="top"/>
      <protection hidden="1"/>
    </xf>
    <xf numFmtId="0" fontId="24" fillId="0" borderId="0" xfId="0" applyFont="1" applyAlignment="1" applyProtection="1">
      <alignment vertical="top"/>
      <protection hidden="1"/>
    </xf>
    <xf numFmtId="0" fontId="25" fillId="0" borderId="0" xfId="0" applyFont="1" applyAlignment="1" applyProtection="1">
      <alignment vertical="top"/>
      <protection hidden="1"/>
    </xf>
    <xf numFmtId="0" fontId="107" fillId="6" borderId="13" xfId="0" applyFont="1" applyFill="1" applyBorder="1" applyAlignment="1" applyProtection="1">
      <alignment horizontal="left" vertical="center" indent="1"/>
      <protection hidden="1"/>
    </xf>
    <xf numFmtId="0" fontId="107" fillId="6" borderId="13" xfId="0" applyFont="1" applyFill="1" applyBorder="1" applyAlignment="1" applyProtection="1">
      <alignment horizontal="left" vertical="center" wrapText="1" indent="1"/>
      <protection hidden="1"/>
    </xf>
    <xf numFmtId="0" fontId="84" fillId="0" borderId="13" xfId="0" applyFont="1" applyBorder="1" applyAlignment="1" applyProtection="1">
      <alignment horizontal="left" vertical="center" indent="1"/>
      <protection hidden="1"/>
    </xf>
    <xf numFmtId="168" fontId="79" fillId="0" borderId="13" xfId="1" applyNumberFormat="1" applyFont="1" applyBorder="1" applyAlignment="1" applyProtection="1">
      <alignment horizontal="left" vertical="center" indent="1"/>
      <protection hidden="1"/>
    </xf>
    <xf numFmtId="168" fontId="79" fillId="0" borderId="13" xfId="1" applyNumberFormat="1" applyFont="1" applyFill="1" applyBorder="1" applyAlignment="1" applyProtection="1">
      <alignment horizontal="left" vertical="center" indent="1"/>
      <protection hidden="1"/>
    </xf>
    <xf numFmtId="0" fontId="76" fillId="0" borderId="12" xfId="10" applyFont="1" applyBorder="1" applyAlignment="1" applyProtection="1">
      <alignment horizontal="left" vertical="top" wrapText="1"/>
      <protection hidden="1"/>
    </xf>
    <xf numFmtId="0" fontId="76" fillId="0" borderId="0" xfId="10" applyFont="1" applyAlignment="1" applyProtection="1">
      <alignment horizontal="left" vertical="top" wrapText="1"/>
      <protection hidden="1"/>
    </xf>
    <xf numFmtId="0" fontId="43" fillId="0" borderId="12" xfId="10" applyFont="1" applyBorder="1" applyAlignment="1" applyProtection="1">
      <alignment horizontal="left" vertical="top"/>
      <protection hidden="1"/>
    </xf>
    <xf numFmtId="0" fontId="40" fillId="0" borderId="12" xfId="10" applyFont="1" applyBorder="1" applyProtection="1">
      <protection hidden="1"/>
    </xf>
    <xf numFmtId="0" fontId="76" fillId="0" borderId="21" xfId="10" applyFont="1" applyBorder="1" applyAlignment="1" applyProtection="1">
      <alignment horizontal="left" vertical="top" wrapText="1"/>
      <protection hidden="1"/>
    </xf>
    <xf numFmtId="0" fontId="43" fillId="0" borderId="0" xfId="10" applyFont="1" applyAlignment="1" applyProtection="1">
      <alignment horizontal="left" vertical="top"/>
      <protection hidden="1"/>
    </xf>
    <xf numFmtId="0" fontId="40" fillId="0" borderId="0" xfId="10" applyFont="1" applyProtection="1">
      <protection hidden="1"/>
    </xf>
    <xf numFmtId="0" fontId="32" fillId="0" borderId="0" xfId="10" applyFont="1" applyAlignment="1" applyProtection="1">
      <alignment vertical="top"/>
      <protection hidden="1"/>
    </xf>
    <xf numFmtId="0" fontId="33" fillId="0" borderId="0" xfId="10" applyFont="1" applyAlignment="1" applyProtection="1">
      <alignment horizontal="left" vertical="top"/>
      <protection hidden="1"/>
    </xf>
    <xf numFmtId="0" fontId="68" fillId="0" borderId="0" xfId="10" applyFont="1" applyAlignment="1" applyProtection="1">
      <alignment horizontal="left" vertical="top"/>
      <protection hidden="1"/>
    </xf>
    <xf numFmtId="0" fontId="53" fillId="0" borderId="0" xfId="10" applyFont="1" applyAlignment="1" applyProtection="1">
      <alignment horizontal="left" vertical="top" wrapText="1"/>
      <protection hidden="1"/>
    </xf>
    <xf numFmtId="0" fontId="17" fillId="0" borderId="0" xfId="10" applyFont="1" applyAlignment="1" applyProtection="1">
      <alignment horizontal="left" vertical="top" wrapText="1"/>
      <protection hidden="1"/>
    </xf>
    <xf numFmtId="0" fontId="69" fillId="0" borderId="0" xfId="19" applyFont="1" applyFill="1" applyBorder="1" applyAlignment="1" applyProtection="1">
      <alignment horizontal="left" vertical="top" wrapText="1"/>
      <protection locked="0" hidden="1"/>
    </xf>
    <xf numFmtId="0" fontId="53" fillId="0" borderId="0" xfId="10" applyFont="1" applyProtection="1">
      <protection hidden="1"/>
    </xf>
    <xf numFmtId="0" fontId="26" fillId="25" borderId="44" xfId="5" applyFont="1" applyFill="1" applyBorder="1" applyAlignment="1">
      <alignment horizontal="left" vertical="center"/>
    </xf>
    <xf numFmtId="0" fontId="133" fillId="24" borderId="1" xfId="0" applyFont="1" applyFill="1" applyBorder="1" applyAlignment="1" applyProtection="1">
      <alignment vertical="top" wrapText="1"/>
      <protection locked="0"/>
    </xf>
    <xf numFmtId="0" fontId="26" fillId="0" borderId="0" xfId="0" applyFont="1" applyAlignment="1" applyProtection="1">
      <alignment vertical="top" wrapText="1"/>
      <protection locked="0"/>
    </xf>
    <xf numFmtId="1" fontId="26" fillId="0" borderId="0" xfId="0" applyNumberFormat="1" applyFont="1" applyAlignment="1" applyProtection="1">
      <alignment vertical="top" wrapText="1"/>
      <protection locked="0"/>
    </xf>
    <xf numFmtId="0" fontId="26" fillId="0" borderId="1" xfId="0" applyFont="1" applyBorder="1" applyAlignment="1">
      <alignment vertical="top" wrapText="1"/>
    </xf>
    <xf numFmtId="49" fontId="26" fillId="0" borderId="1" xfId="0" applyNumberFormat="1" applyFont="1" applyBorder="1" applyAlignment="1" applyProtection="1">
      <alignment vertical="top" wrapText="1"/>
      <protection locked="0"/>
    </xf>
    <xf numFmtId="0" fontId="107" fillId="20" borderId="23" xfId="1" applyNumberFormat="1" applyFont="1" applyFill="1" applyBorder="1" applyAlignment="1" applyProtection="1">
      <alignment horizontal="center" vertical="center" wrapText="1"/>
      <protection hidden="1"/>
    </xf>
    <xf numFmtId="164" fontId="107" fillId="15" borderId="13" xfId="0" applyNumberFormat="1" applyFont="1" applyFill="1" applyBorder="1" applyAlignment="1">
      <alignment horizontal="center" vertical="center" wrapText="1"/>
    </xf>
    <xf numFmtId="165" fontId="94" fillId="10" borderId="62" xfId="1" applyNumberFormat="1" applyFont="1" applyFill="1" applyBorder="1" applyAlignment="1">
      <alignment horizontal="center" vertical="center" wrapText="1"/>
    </xf>
    <xf numFmtId="0" fontId="36" fillId="13" borderId="23" xfId="0" applyFont="1" applyFill="1" applyBorder="1" applyAlignment="1">
      <alignment horizontal="center" vertical="center"/>
    </xf>
    <xf numFmtId="0" fontId="41" fillId="0" borderId="0" xfId="7" applyFont="1" applyAlignment="1" applyProtection="1">
      <alignment vertical="center"/>
      <protection hidden="1"/>
    </xf>
    <xf numFmtId="2" fontId="26" fillId="4" borderId="13" xfId="1" applyNumberFormat="1" applyFont="1" applyFill="1" applyBorder="1" applyAlignment="1" applyProtection="1">
      <alignment horizontal="right" vertical="center" wrapText="1" indent="1"/>
      <protection hidden="1"/>
    </xf>
    <xf numFmtId="0" fontId="58" fillId="19" borderId="1" xfId="18" applyFont="1" applyFill="1" applyBorder="1"/>
    <xf numFmtId="5" fontId="26" fillId="19" borderId="0" xfId="1" applyNumberFormat="1" applyFont="1" applyFill="1" applyProtection="1"/>
    <xf numFmtId="0" fontId="26" fillId="19" borderId="0" xfId="0" applyFont="1" applyFill="1" applyAlignment="1">
      <alignment horizontal="right"/>
    </xf>
    <xf numFmtId="164" fontId="83" fillId="13" borderId="13" xfId="1" applyNumberFormat="1" applyFont="1" applyFill="1" applyBorder="1" applyAlignment="1" applyProtection="1">
      <alignment horizontal="center" vertical="center" wrapText="1"/>
      <protection hidden="1"/>
    </xf>
    <xf numFmtId="167" fontId="83" fillId="22" borderId="13" xfId="1" applyNumberFormat="1" applyFont="1" applyFill="1" applyBorder="1" applyAlignment="1" applyProtection="1">
      <alignment horizontal="center" vertical="center" wrapText="1"/>
      <protection hidden="1"/>
    </xf>
    <xf numFmtId="43" fontId="83" fillId="13" borderId="25" xfId="1" applyFont="1" applyFill="1" applyBorder="1" applyAlignment="1" applyProtection="1">
      <alignment horizontal="center" vertical="center" wrapText="1"/>
      <protection hidden="1"/>
    </xf>
    <xf numFmtId="164" fontId="36" fillId="0" borderId="23" xfId="1" applyNumberFormat="1" applyFont="1" applyBorder="1" applyAlignment="1" applyProtection="1">
      <alignment horizontal="center" vertical="center" wrapText="1"/>
      <protection locked="0"/>
    </xf>
    <xf numFmtId="0" fontId="89" fillId="17" borderId="25" xfId="0" applyFont="1" applyFill="1" applyBorder="1" applyAlignment="1" applyProtection="1">
      <alignment horizontal="center" vertical="center" wrapText="1"/>
      <protection hidden="1"/>
    </xf>
    <xf numFmtId="164" fontId="94" fillId="10" borderId="16" xfId="1" applyNumberFormat="1" applyFont="1" applyFill="1" applyBorder="1" applyAlignment="1" applyProtection="1">
      <alignment horizontal="center" vertical="center" wrapText="1"/>
      <protection hidden="1"/>
    </xf>
    <xf numFmtId="164" fontId="83" fillId="17" borderId="23" xfId="1" applyNumberFormat="1" applyFont="1" applyFill="1" applyBorder="1" applyAlignment="1" applyProtection="1">
      <alignment horizontal="center" vertical="center" wrapText="1"/>
      <protection hidden="1"/>
    </xf>
    <xf numFmtId="43" fontId="83" fillId="17" borderId="24" xfId="1" applyFont="1" applyFill="1" applyBorder="1" applyAlignment="1" applyProtection="1">
      <alignment horizontal="center" vertical="center" wrapText="1"/>
      <protection hidden="1"/>
    </xf>
    <xf numFmtId="43" fontId="83" fillId="17" borderId="25" xfId="1" applyFont="1" applyFill="1" applyBorder="1" applyAlignment="1" applyProtection="1">
      <alignment horizontal="center" vertical="center" wrapText="1"/>
      <protection hidden="1"/>
    </xf>
    <xf numFmtId="167" fontId="83" fillId="30" borderId="13" xfId="1" applyNumberFormat="1" applyFont="1" applyFill="1" applyBorder="1" applyAlignment="1" applyProtection="1">
      <alignment horizontal="center" vertical="center" wrapText="1"/>
      <protection hidden="1"/>
    </xf>
    <xf numFmtId="0" fontId="79" fillId="0" borderId="37" xfId="0" applyFont="1" applyBorder="1" applyAlignment="1" applyProtection="1">
      <alignment horizontal="center" vertical="center"/>
      <protection hidden="1"/>
    </xf>
    <xf numFmtId="0" fontId="133" fillId="24" borderId="13" xfId="0" applyFont="1" applyFill="1" applyBorder="1" applyAlignment="1" applyProtection="1">
      <alignment horizontal="left" vertical="top" wrapText="1"/>
      <protection hidden="1"/>
    </xf>
    <xf numFmtId="0" fontId="26" fillId="25" borderId="13" xfId="0" applyFont="1" applyFill="1" applyBorder="1" applyAlignment="1" applyProtection="1">
      <alignment horizontal="left" vertical="top" wrapText="1"/>
      <protection hidden="1"/>
    </xf>
    <xf numFmtId="1" fontId="26" fillId="17" borderId="13" xfId="0" applyNumberFormat="1" applyFont="1" applyFill="1" applyBorder="1" applyAlignment="1" applyProtection="1">
      <alignment horizontal="left" vertical="top" wrapText="1"/>
      <protection hidden="1"/>
    </xf>
    <xf numFmtId="0" fontId="78" fillId="0" borderId="16" xfId="0" applyFont="1" applyBorder="1" applyAlignment="1" applyProtection="1">
      <alignment horizontal="left" vertical="center" indent="1"/>
      <protection hidden="1"/>
    </xf>
    <xf numFmtId="168" fontId="79" fillId="0" borderId="66" xfId="1" applyNumberFormat="1" applyFont="1" applyBorder="1" applyAlignment="1" applyProtection="1">
      <alignment horizontal="left" vertical="center" indent="1"/>
      <protection hidden="1"/>
    </xf>
    <xf numFmtId="0" fontId="78" fillId="0" borderId="16" xfId="0" applyFont="1" applyBorder="1" applyAlignment="1" applyProtection="1">
      <alignment horizontal="center" vertical="center"/>
      <protection hidden="1"/>
    </xf>
    <xf numFmtId="0" fontId="78" fillId="0" borderId="0" xfId="7" applyFont="1" applyAlignment="1" applyProtection="1">
      <alignment horizontal="left" vertical="center" wrapText="1"/>
      <protection hidden="1"/>
    </xf>
    <xf numFmtId="166" fontId="17" fillId="0" borderId="0" xfId="7" applyNumberFormat="1" applyFont="1" applyAlignment="1" applyProtection="1">
      <alignment horizontal="center" vertical="center"/>
      <protection hidden="1"/>
    </xf>
    <xf numFmtId="49" fontId="40" fillId="0" borderId="14" xfId="7" applyNumberFormat="1" applyFont="1" applyBorder="1" applyAlignment="1" applyProtection="1">
      <alignment horizontal="left" vertical="center" wrapText="1"/>
      <protection hidden="1"/>
    </xf>
    <xf numFmtId="0" fontId="36" fillId="0" borderId="13" xfId="7" applyFont="1" applyBorder="1" applyAlignment="1" applyProtection="1">
      <alignment horizontal="center" vertical="center" wrapText="1"/>
      <protection locked="0" hidden="1"/>
    </xf>
    <xf numFmtId="0" fontId="74" fillId="0" borderId="0" xfId="7" applyFont="1" applyAlignment="1" applyProtection="1">
      <alignment horizontal="right" vertical="center" wrapText="1"/>
      <protection hidden="1"/>
    </xf>
    <xf numFmtId="166" fontId="17" fillId="0" borderId="12" xfId="7" applyNumberFormat="1" applyFont="1" applyBorder="1" applyAlignment="1" applyProtection="1">
      <alignment horizontal="center" vertical="center"/>
      <protection hidden="1"/>
    </xf>
    <xf numFmtId="49" fontId="85" fillId="0" borderId="0" xfId="26" applyNumberFormat="1" applyFont="1" applyAlignment="1">
      <alignment horizontal="left" vertical="center" wrapText="1"/>
    </xf>
    <xf numFmtId="49" fontId="85" fillId="0" borderId="0" xfId="26" applyNumberFormat="1" applyFont="1" applyAlignment="1" applyProtection="1">
      <alignment horizontal="left" vertical="center" wrapText="1"/>
      <protection hidden="1"/>
    </xf>
    <xf numFmtId="166" fontId="114" fillId="6" borderId="0" xfId="7" applyNumberFormat="1" applyFont="1" applyFill="1" applyAlignment="1" applyProtection="1">
      <alignment horizontal="center" vertical="center"/>
      <protection hidden="1"/>
    </xf>
    <xf numFmtId="0" fontId="119" fillId="0" borderId="0" xfId="7" applyFont="1" applyAlignment="1" applyProtection="1">
      <alignment horizontal="left" vertical="center" wrapText="1"/>
      <protection hidden="1"/>
    </xf>
    <xf numFmtId="49" fontId="40" fillId="0" borderId="0" xfId="7" applyNumberFormat="1" applyFont="1" applyAlignment="1" applyProtection="1">
      <alignment horizontal="left" vertical="center" wrapText="1"/>
      <protection hidden="1"/>
    </xf>
    <xf numFmtId="0" fontId="71" fillId="0" borderId="0" xfId="7" applyFont="1" applyAlignment="1" applyProtection="1">
      <alignment horizontal="left" vertical="center" wrapText="1"/>
      <protection hidden="1"/>
    </xf>
    <xf numFmtId="0" fontId="78" fillId="0" borderId="0" xfId="7" applyFont="1" applyAlignment="1" applyProtection="1">
      <alignment vertical="center" wrapText="1"/>
      <protection hidden="1"/>
    </xf>
    <xf numFmtId="49" fontId="54" fillId="0" borderId="0" xfId="7" applyNumberFormat="1" applyFont="1" applyAlignment="1" applyProtection="1">
      <alignment horizontal="left" vertical="center" wrapText="1"/>
      <protection hidden="1"/>
    </xf>
    <xf numFmtId="0" fontId="84" fillId="0" borderId="14" xfId="26" applyFont="1" applyBorder="1" applyAlignment="1" applyProtection="1">
      <alignment horizontal="left" vertical="center" wrapText="1"/>
      <protection hidden="1"/>
    </xf>
    <xf numFmtId="0" fontId="78" fillId="0" borderId="0" xfId="7" applyFont="1" applyAlignment="1" applyProtection="1">
      <alignment vertical="center"/>
      <protection hidden="1"/>
    </xf>
    <xf numFmtId="0" fontId="150" fillId="0" borderId="0" xfId="32" applyFont="1" applyAlignment="1" applyProtection="1">
      <alignment vertical="center"/>
      <protection hidden="1"/>
    </xf>
    <xf numFmtId="0" fontId="151" fillId="0" borderId="0" xfId="32" applyFont="1" applyAlignment="1" applyProtection="1">
      <alignment vertical="center"/>
      <protection hidden="1"/>
    </xf>
    <xf numFmtId="0" fontId="152" fillId="0" borderId="0" xfId="32" applyFont="1" applyAlignment="1" applyProtection="1">
      <alignment vertical="center"/>
      <protection hidden="1"/>
    </xf>
    <xf numFmtId="0" fontId="153" fillId="0" borderId="6" xfId="32" applyFont="1" applyBorder="1" applyAlignment="1" applyProtection="1">
      <alignment vertical="center"/>
      <protection hidden="1"/>
    </xf>
    <xf numFmtId="0" fontId="153" fillId="0" borderId="1" xfId="32" applyFont="1" applyBorder="1" applyAlignment="1" applyProtection="1">
      <alignment vertical="center" wrapText="1"/>
      <protection hidden="1"/>
    </xf>
    <xf numFmtId="0" fontId="154" fillId="0" borderId="0" xfId="32" applyFont="1" applyAlignment="1" applyProtection="1">
      <alignment vertical="center"/>
      <protection hidden="1"/>
    </xf>
    <xf numFmtId="164" fontId="36" fillId="13" borderId="23" xfId="0" applyNumberFormat="1" applyFont="1" applyFill="1" applyBorder="1" applyAlignment="1">
      <alignment horizontal="center" vertical="center"/>
    </xf>
    <xf numFmtId="164" fontId="54" fillId="0" borderId="22" xfId="7" applyNumberFormat="1" applyFont="1" applyBorder="1" applyAlignment="1" applyProtection="1">
      <alignment horizontal="center" vertical="center" wrapText="1"/>
      <protection locked="0"/>
    </xf>
    <xf numFmtId="164" fontId="54" fillId="12" borderId="22" xfId="7" applyNumberFormat="1" applyFont="1" applyFill="1" applyBorder="1" applyAlignment="1" applyProtection="1">
      <alignment horizontal="center" vertical="center" wrapText="1"/>
      <protection hidden="1"/>
    </xf>
    <xf numFmtId="164" fontId="54" fillId="0" borderId="23" xfId="7" applyNumberFormat="1" applyFont="1" applyBorder="1" applyAlignment="1" applyProtection="1">
      <alignment horizontal="center" vertical="center" wrapText="1"/>
      <protection locked="0"/>
    </xf>
    <xf numFmtId="164" fontId="54" fillId="0" borderId="23" xfId="23" applyNumberFormat="1" applyFont="1" applyBorder="1" applyAlignment="1" applyProtection="1">
      <alignment horizontal="center" vertical="center" wrapText="1"/>
      <protection locked="0"/>
    </xf>
    <xf numFmtId="0" fontId="31" fillId="0" borderId="0" xfId="33" applyFont="1" applyAlignment="1" applyProtection="1">
      <alignment vertical="center"/>
      <protection hidden="1"/>
    </xf>
    <xf numFmtId="0" fontId="35" fillId="0" borderId="0" xfId="33" applyFont="1" applyAlignment="1" applyProtection="1">
      <alignment vertical="center"/>
      <protection hidden="1"/>
    </xf>
    <xf numFmtId="0" fontId="26" fillId="0" borderId="0" xfId="33" applyFont="1" applyAlignment="1" applyProtection="1">
      <alignment vertical="center"/>
      <protection hidden="1"/>
    </xf>
    <xf numFmtId="0" fontId="57" fillId="0" borderId="0" xfId="33" applyFont="1" applyAlignment="1" applyProtection="1">
      <alignment vertical="center"/>
      <protection hidden="1"/>
    </xf>
    <xf numFmtId="0" fontId="42" fillId="0" borderId="0" xfId="33" applyFont="1" applyAlignment="1" applyProtection="1">
      <alignment vertical="center"/>
      <protection hidden="1"/>
    </xf>
    <xf numFmtId="0" fontId="17" fillId="0" borderId="0" xfId="33" applyFont="1" applyAlignment="1" applyProtection="1">
      <alignment horizontal="left" vertical="top" wrapText="1"/>
      <protection hidden="1"/>
    </xf>
    <xf numFmtId="0" fontId="17" fillId="0" borderId="0" xfId="33" applyFont="1" applyAlignment="1" applyProtection="1">
      <alignment vertical="center" wrapText="1"/>
      <protection hidden="1"/>
    </xf>
    <xf numFmtId="0" fontId="17" fillId="0" borderId="0" xfId="33" applyFont="1" applyAlignment="1" applyProtection="1">
      <alignment horizontal="left" vertical="center" wrapText="1"/>
      <protection hidden="1"/>
    </xf>
    <xf numFmtId="0" fontId="17" fillId="0" borderId="0" xfId="33" applyFont="1" applyAlignment="1" applyProtection="1">
      <alignment wrapText="1"/>
      <protection hidden="1"/>
    </xf>
    <xf numFmtId="0" fontId="17" fillId="0" borderId="0" xfId="33" applyFont="1" applyAlignment="1" applyProtection="1">
      <alignment horizontal="left" vertical="center"/>
      <protection hidden="1"/>
    </xf>
    <xf numFmtId="0" fontId="50" fillId="0" borderId="0" xfId="33" applyFont="1" applyAlignment="1" applyProtection="1">
      <alignment vertical="center"/>
      <protection hidden="1"/>
    </xf>
    <xf numFmtId="0" fontId="52" fillId="0" borderId="0" xfId="33" applyFont="1" applyAlignment="1" applyProtection="1">
      <alignment vertical="center"/>
      <protection hidden="1"/>
    </xf>
    <xf numFmtId="0" fontId="17" fillId="0" borderId="0" xfId="33" applyFont="1" applyAlignment="1" applyProtection="1">
      <alignment vertical="center"/>
      <protection hidden="1"/>
    </xf>
    <xf numFmtId="0" fontId="39" fillId="7" borderId="1" xfId="15" applyFont="1" applyFill="1" applyBorder="1" applyAlignment="1" applyProtection="1">
      <alignment horizontal="center" vertical="center" wrapText="1"/>
      <protection locked="0"/>
    </xf>
    <xf numFmtId="0" fontId="17" fillId="0" borderId="0" xfId="33" applyFont="1" applyAlignment="1" applyProtection="1">
      <alignment vertical="top" wrapText="1"/>
      <protection hidden="1"/>
    </xf>
    <xf numFmtId="0" fontId="31" fillId="0" borderId="0" xfId="33" applyFont="1" applyAlignment="1" applyProtection="1">
      <alignment vertical="center" wrapText="1"/>
      <protection hidden="1"/>
    </xf>
    <xf numFmtId="0" fontId="55" fillId="0" borderId="0" xfId="33" applyFont="1" applyAlignment="1" applyProtection="1">
      <alignment vertical="center"/>
      <protection hidden="1"/>
    </xf>
    <xf numFmtId="0" fontId="31" fillId="0" borderId="0" xfId="33" applyFont="1" applyAlignment="1" applyProtection="1">
      <alignment horizontal="center" vertical="center"/>
      <protection hidden="1"/>
    </xf>
    <xf numFmtId="0" fontId="46" fillId="7" borderId="1" xfId="15" applyFont="1" applyFill="1" applyBorder="1" applyAlignment="1" applyProtection="1">
      <alignment horizontal="center" vertical="center" wrapText="1"/>
      <protection locked="0"/>
    </xf>
    <xf numFmtId="0" fontId="150" fillId="0" borderId="0" xfId="32" applyFont="1" applyAlignment="1" applyProtection="1">
      <alignment horizontal="center" vertical="center"/>
      <protection hidden="1"/>
    </xf>
    <xf numFmtId="0" fontId="153" fillId="0" borderId="6" xfId="32" applyFont="1" applyBorder="1" applyAlignment="1" applyProtection="1">
      <alignment horizontal="center" vertical="center"/>
      <protection hidden="1"/>
    </xf>
    <xf numFmtId="0" fontId="54" fillId="3" borderId="0" xfId="15" applyFont="1" applyFill="1" applyAlignment="1" applyProtection="1">
      <alignment vertical="center" wrapText="1"/>
      <protection hidden="1"/>
    </xf>
    <xf numFmtId="0" fontId="39" fillId="7" borderId="2" xfId="15" applyFont="1" applyFill="1" applyBorder="1" applyAlignment="1" applyProtection="1">
      <alignment horizontal="center" vertical="center" wrapText="1"/>
      <protection locked="0"/>
    </xf>
    <xf numFmtId="0" fontId="36" fillId="3" borderId="0" xfId="15" applyFont="1" applyFill="1" applyAlignment="1" applyProtection="1">
      <alignment horizontal="left" vertical="center" wrapText="1"/>
      <protection hidden="1"/>
    </xf>
    <xf numFmtId="173" fontId="36" fillId="0" borderId="0" xfId="15" applyNumberFormat="1" applyFont="1" applyAlignment="1" applyProtection="1">
      <alignment horizontal="center" vertical="center" wrapText="1"/>
      <protection hidden="1"/>
    </xf>
    <xf numFmtId="49" fontId="17" fillId="0" borderId="0" xfId="33" applyNumberFormat="1" applyFont="1" applyAlignment="1" applyProtection="1">
      <alignment vertical="center" wrapText="1"/>
      <protection locked="0"/>
    </xf>
    <xf numFmtId="49" fontId="17" fillId="0" borderId="68" xfId="33" applyNumberFormat="1" applyFont="1" applyBorder="1" applyAlignment="1" applyProtection="1">
      <alignment vertical="center" wrapText="1"/>
      <protection locked="0"/>
    </xf>
    <xf numFmtId="0" fontId="31" fillId="0" borderId="0" xfId="33" applyFont="1" applyAlignment="1" applyProtection="1">
      <alignment horizontal="right" vertical="center"/>
      <protection hidden="1"/>
    </xf>
    <xf numFmtId="0" fontId="17" fillId="0" borderId="68" xfId="34" applyFont="1" applyBorder="1" applyAlignment="1" applyProtection="1">
      <alignment horizontal="left" vertical="center"/>
      <protection hidden="1"/>
    </xf>
    <xf numFmtId="0" fontId="153" fillId="0" borderId="68" xfId="32" applyFont="1" applyBorder="1" applyAlignment="1" applyProtection="1">
      <alignment vertical="center"/>
      <protection hidden="1"/>
    </xf>
    <xf numFmtId="0" fontId="153" fillId="0" borderId="2" xfId="32" applyFont="1" applyBorder="1" applyAlignment="1" applyProtection="1">
      <alignment vertical="center"/>
      <protection hidden="1"/>
    </xf>
    <xf numFmtId="0" fontId="153" fillId="0" borderId="2" xfId="32" applyFont="1" applyBorder="1" applyAlignment="1" applyProtection="1">
      <alignment horizontal="center" vertical="center"/>
      <protection hidden="1"/>
    </xf>
    <xf numFmtId="0" fontId="153" fillId="0" borderId="69" xfId="32" applyFont="1" applyBorder="1" applyAlignment="1" applyProtection="1">
      <alignment vertical="center" wrapText="1"/>
      <protection hidden="1"/>
    </xf>
    <xf numFmtId="0" fontId="31" fillId="0" borderId="8" xfId="33" applyFont="1" applyBorder="1" applyAlignment="1" applyProtection="1">
      <alignment vertical="center"/>
      <protection hidden="1"/>
    </xf>
    <xf numFmtId="0" fontId="17" fillId="0" borderId="68" xfId="33" applyFont="1" applyBorder="1" applyAlignment="1" applyProtection="1">
      <alignment vertical="center"/>
      <protection hidden="1"/>
    </xf>
    <xf numFmtId="0" fontId="17" fillId="9" borderId="68" xfId="15" applyFont="1" applyFill="1" applyBorder="1" applyAlignment="1" applyProtection="1">
      <alignment horizontal="left" vertical="top" wrapText="1"/>
      <protection hidden="1"/>
    </xf>
    <xf numFmtId="173" fontId="39" fillId="0" borderId="0" xfId="15" applyNumberFormat="1" applyFont="1" applyAlignment="1" applyProtection="1">
      <alignment horizontal="center" vertical="center" wrapText="1"/>
      <protection hidden="1"/>
    </xf>
    <xf numFmtId="0" fontId="36" fillId="0" borderId="0" xfId="15" applyFont="1" applyAlignment="1" applyProtection="1">
      <alignment horizontal="left" vertical="top" wrapText="1"/>
      <protection hidden="1"/>
    </xf>
    <xf numFmtId="0" fontId="36" fillId="0" borderId="72" xfId="15" applyFont="1" applyBorder="1" applyAlignment="1" applyProtection="1">
      <alignment horizontal="left" vertical="top" wrapText="1"/>
      <protection hidden="1"/>
    </xf>
    <xf numFmtId="0" fontId="17" fillId="17" borderId="1" xfId="15" applyFont="1" applyFill="1" applyBorder="1" applyAlignment="1" applyProtection="1">
      <alignment vertical="top" wrapText="1"/>
      <protection hidden="1"/>
    </xf>
    <xf numFmtId="0" fontId="17" fillId="0" borderId="68" xfId="15" applyFont="1" applyBorder="1" applyAlignment="1" applyProtection="1">
      <alignment vertical="top" wrapText="1"/>
      <protection hidden="1"/>
    </xf>
    <xf numFmtId="173" fontId="46" fillId="0" borderId="0" xfId="15" applyNumberFormat="1" applyFont="1" applyAlignment="1" applyProtection="1">
      <alignment horizontal="center" vertical="center" wrapText="1"/>
      <protection locked="0"/>
    </xf>
    <xf numFmtId="49" fontId="36" fillId="0" borderId="0" xfId="15" applyNumberFormat="1" applyFont="1" applyAlignment="1" applyProtection="1">
      <alignment vertical="top" wrapText="1"/>
      <protection locked="0"/>
    </xf>
    <xf numFmtId="49" fontId="36" fillId="0" borderId="8" xfId="15" applyNumberFormat="1" applyFont="1" applyBorder="1" applyAlignment="1" applyProtection="1">
      <alignment vertical="top" wrapText="1"/>
      <protection locked="0"/>
    </xf>
    <xf numFmtId="0" fontId="35" fillId="0" borderId="68" xfId="33" applyFont="1" applyBorder="1" applyAlignment="1" applyProtection="1">
      <alignment vertical="center"/>
      <protection hidden="1"/>
    </xf>
    <xf numFmtId="0" fontId="36" fillId="0" borderId="8" xfId="15" applyFont="1" applyBorder="1" applyAlignment="1" applyProtection="1">
      <alignment horizontal="left" vertical="top" wrapText="1"/>
      <protection hidden="1"/>
    </xf>
    <xf numFmtId="0" fontId="17" fillId="0" borderId="1" xfId="15" applyFont="1" applyBorder="1" applyAlignment="1" applyProtection="1">
      <alignment vertical="top" wrapText="1"/>
      <protection hidden="1"/>
    </xf>
    <xf numFmtId="0" fontId="53" fillId="0" borderId="0" xfId="33" applyFont="1" applyAlignment="1" applyProtection="1">
      <alignment horizontal="center" vertical="center"/>
      <protection hidden="1"/>
    </xf>
    <xf numFmtId="173" fontId="39" fillId="0" borderId="0" xfId="15" applyNumberFormat="1" applyFont="1" applyAlignment="1" applyProtection="1">
      <alignment horizontal="center" vertical="center" wrapText="1"/>
      <protection locked="0"/>
    </xf>
    <xf numFmtId="49" fontId="36" fillId="0" borderId="0" xfId="15" applyNumberFormat="1" applyFont="1" applyAlignment="1" applyProtection="1">
      <alignment horizontal="center" vertical="top" wrapText="1"/>
      <protection locked="0"/>
    </xf>
    <xf numFmtId="49" fontId="36" fillId="0" borderId="8" xfId="15" applyNumberFormat="1" applyFont="1" applyBorder="1" applyAlignment="1" applyProtection="1">
      <alignment horizontal="center" vertical="top" wrapText="1"/>
      <protection locked="0"/>
    </xf>
    <xf numFmtId="0" fontId="42" fillId="0" borderId="68" xfId="33" applyFont="1" applyBorder="1" applyAlignment="1" applyProtection="1">
      <alignment vertical="center"/>
      <protection hidden="1"/>
    </xf>
    <xf numFmtId="0" fontId="53" fillId="0" borderId="0" xfId="33" applyFont="1" applyAlignment="1" applyProtection="1">
      <alignment vertical="center"/>
      <protection hidden="1"/>
    </xf>
    <xf numFmtId="0" fontId="53" fillId="0" borderId="8" xfId="33" applyFont="1" applyBorder="1" applyAlignment="1" applyProtection="1">
      <alignment vertical="center"/>
      <protection hidden="1"/>
    </xf>
    <xf numFmtId="0" fontId="54" fillId="0" borderId="68" xfId="15" applyFont="1" applyBorder="1" applyAlignment="1" applyProtection="1">
      <alignment vertical="center" wrapText="1"/>
      <protection hidden="1"/>
    </xf>
    <xf numFmtId="0" fontId="54" fillId="3" borderId="0" xfId="15" applyFont="1" applyFill="1" applyAlignment="1" applyProtection="1">
      <alignment horizontal="center" vertical="center" wrapText="1"/>
      <protection hidden="1"/>
    </xf>
    <xf numFmtId="0" fontId="36" fillId="0" borderId="68" xfId="15" applyFont="1" applyBorder="1" applyAlignment="1" applyProtection="1">
      <alignment vertical="center" wrapText="1"/>
      <protection hidden="1"/>
    </xf>
    <xf numFmtId="0" fontId="36" fillId="3" borderId="8" xfId="15" applyFont="1" applyFill="1" applyBorder="1" applyAlignment="1" applyProtection="1">
      <alignment horizontal="left" vertical="center" wrapText="1"/>
      <protection hidden="1"/>
    </xf>
    <xf numFmtId="0" fontId="36" fillId="0" borderId="0" xfId="15" applyFont="1" applyAlignment="1" applyProtection="1">
      <alignment horizontal="center" vertical="center" wrapText="1"/>
      <protection hidden="1"/>
    </xf>
    <xf numFmtId="0" fontId="39" fillId="0" borderId="68" xfId="33" applyFont="1" applyBorder="1" applyAlignment="1" applyProtection="1">
      <alignment horizontal="right" vertical="center"/>
      <protection hidden="1"/>
    </xf>
    <xf numFmtId="0" fontId="17" fillId="0" borderId="8" xfId="33" applyFont="1" applyBorder="1" applyAlignment="1" applyProtection="1">
      <alignment vertical="center"/>
      <protection hidden="1"/>
    </xf>
    <xf numFmtId="0" fontId="39" fillId="0" borderId="68" xfId="33" applyFont="1" applyBorder="1" applyAlignment="1" applyProtection="1">
      <alignment vertical="center"/>
      <protection hidden="1"/>
    </xf>
    <xf numFmtId="0" fontId="17" fillId="0" borderId="0" xfId="33" applyFont="1" applyAlignment="1" applyProtection="1">
      <alignment horizontal="center" vertical="center"/>
      <protection hidden="1"/>
    </xf>
    <xf numFmtId="0" fontId="17" fillId="0" borderId="69" xfId="33" applyFont="1" applyBorder="1" applyAlignment="1" applyProtection="1">
      <alignment vertical="center"/>
      <protection hidden="1"/>
    </xf>
    <xf numFmtId="0" fontId="17" fillId="0" borderId="8" xfId="33" applyFont="1" applyBorder="1" applyAlignment="1" applyProtection="1">
      <alignment horizontal="right" vertical="center"/>
      <protection hidden="1"/>
    </xf>
    <xf numFmtId="0" fontId="35" fillId="6" borderId="2" xfId="33" applyFont="1" applyFill="1" applyBorder="1" applyAlignment="1" applyProtection="1">
      <alignment vertical="center"/>
      <protection hidden="1"/>
    </xf>
    <xf numFmtId="0" fontId="31" fillId="6" borderId="5" xfId="33" applyFont="1" applyFill="1" applyBorder="1" applyAlignment="1" applyProtection="1">
      <alignment horizontal="center" vertical="center"/>
      <protection hidden="1"/>
    </xf>
    <xf numFmtId="0" fontId="31" fillId="6" borderId="5" xfId="33" applyFont="1" applyFill="1" applyBorder="1" applyAlignment="1" applyProtection="1">
      <alignment vertical="center"/>
      <protection hidden="1"/>
    </xf>
    <xf numFmtId="0" fontId="31" fillId="6" borderId="4" xfId="33" applyFont="1" applyFill="1" applyBorder="1" applyAlignment="1" applyProtection="1">
      <alignment vertical="center"/>
      <protection hidden="1"/>
    </xf>
    <xf numFmtId="0" fontId="31" fillId="0" borderId="6" xfId="33" applyFont="1" applyBorder="1" applyAlignment="1" applyProtection="1">
      <alignment vertical="center"/>
      <protection hidden="1"/>
    </xf>
    <xf numFmtId="0" fontId="31" fillId="0" borderId="69" xfId="33" applyFont="1" applyBorder="1" applyAlignment="1" applyProtection="1">
      <alignment vertical="center"/>
      <protection hidden="1"/>
    </xf>
    <xf numFmtId="0" fontId="35" fillId="3" borderId="68" xfId="33" applyFont="1" applyFill="1" applyBorder="1" applyAlignment="1" applyProtection="1">
      <alignment vertical="center"/>
      <protection hidden="1"/>
    </xf>
    <xf numFmtId="0" fontId="31" fillId="3" borderId="0" xfId="33" applyFont="1" applyFill="1" applyAlignment="1" applyProtection="1">
      <alignment horizontal="center" vertical="center"/>
      <protection hidden="1"/>
    </xf>
    <xf numFmtId="0" fontId="31" fillId="3" borderId="0" xfId="33" applyFont="1" applyFill="1" applyAlignment="1" applyProtection="1">
      <alignment vertical="center"/>
      <protection hidden="1"/>
    </xf>
    <xf numFmtId="0" fontId="31" fillId="3" borderId="8" xfId="33" applyFont="1" applyFill="1" applyBorder="1" applyAlignment="1" applyProtection="1">
      <alignment vertical="center"/>
      <protection hidden="1"/>
    </xf>
    <xf numFmtId="0" fontId="40" fillId="0" borderId="0" xfId="33" applyFont="1" applyAlignment="1" applyProtection="1">
      <alignment horizontal="left" vertical="center" wrapText="1"/>
      <protection hidden="1"/>
    </xf>
    <xf numFmtId="0" fontId="40" fillId="0" borderId="8" xfId="33" applyFont="1" applyBorder="1" applyAlignment="1" applyProtection="1">
      <alignment horizontal="left" vertical="center" wrapText="1"/>
      <protection hidden="1"/>
    </xf>
    <xf numFmtId="0" fontId="17" fillId="0" borderId="68" xfId="33" applyFont="1" applyBorder="1" applyAlignment="1" applyProtection="1">
      <alignment horizontal="center" vertical="center"/>
      <protection hidden="1"/>
    </xf>
    <xf numFmtId="0" fontId="46" fillId="0" borderId="0" xfId="15" applyFont="1" applyAlignment="1" applyProtection="1">
      <alignment horizontal="center" vertical="center" wrapText="1"/>
      <protection locked="0"/>
    </xf>
    <xf numFmtId="49" fontId="53" fillId="0" borderId="68" xfId="33" applyNumberFormat="1" applyFont="1" applyBorder="1" applyAlignment="1" applyProtection="1">
      <alignment horizontal="left" vertical="top" wrapText="1"/>
      <protection locked="0"/>
    </xf>
    <xf numFmtId="49" fontId="53" fillId="0" borderId="0" xfId="33" applyNumberFormat="1" applyFont="1" applyAlignment="1" applyProtection="1">
      <alignment horizontal="left" vertical="top" wrapText="1"/>
      <protection locked="0"/>
    </xf>
    <xf numFmtId="49" fontId="53" fillId="0" borderId="8" xfId="33" applyNumberFormat="1" applyFont="1" applyBorder="1" applyAlignment="1" applyProtection="1">
      <alignment horizontal="left" vertical="top" wrapText="1"/>
      <protection locked="0"/>
    </xf>
    <xf numFmtId="14" fontId="17" fillId="0" borderId="1" xfId="34" applyNumberFormat="1" applyFont="1" applyBorder="1" applyAlignment="1" applyProtection="1">
      <alignment horizontal="left" vertical="center" wrapText="1"/>
      <protection hidden="1"/>
    </xf>
    <xf numFmtId="0" fontId="17" fillId="0" borderId="1" xfId="34" applyFont="1" applyBorder="1" applyAlignment="1" applyProtection="1">
      <alignment horizontal="left" vertical="center" wrapText="1"/>
      <protection hidden="1"/>
    </xf>
    <xf numFmtId="0" fontId="17" fillId="0" borderId="0" xfId="34" applyFont="1" applyAlignment="1" applyProtection="1">
      <alignment horizontal="left" vertical="center" wrapText="1"/>
      <protection hidden="1"/>
    </xf>
    <xf numFmtId="0" fontId="17" fillId="0" borderId="8" xfId="34" applyFont="1" applyBorder="1" applyAlignment="1" applyProtection="1">
      <alignment horizontal="left" vertical="center" wrapText="1"/>
      <protection hidden="1"/>
    </xf>
    <xf numFmtId="0" fontId="17" fillId="0" borderId="0" xfId="34" applyFont="1" applyAlignment="1" applyProtection="1">
      <alignment horizontal="left" vertical="center"/>
      <protection hidden="1"/>
    </xf>
    <xf numFmtId="0" fontId="40" fillId="0" borderId="13" xfId="7" applyFont="1" applyBorder="1" applyAlignment="1" applyProtection="1">
      <alignment horizontal="left" vertical="top" wrapText="1"/>
      <protection locked="0"/>
    </xf>
    <xf numFmtId="0" fontId="133" fillId="31" borderId="1" xfId="0" applyFont="1" applyFill="1" applyBorder="1" applyAlignment="1" applyProtection="1">
      <alignment horizontal="left" vertical="top" wrapText="1"/>
      <protection hidden="1"/>
    </xf>
    <xf numFmtId="0" fontId="133" fillId="31" borderId="0" xfId="0" applyFont="1" applyFill="1" applyAlignment="1" applyProtection="1">
      <alignment horizontal="left" vertical="top" wrapText="1"/>
      <protection hidden="1"/>
    </xf>
    <xf numFmtId="0" fontId="26" fillId="32" borderId="0" xfId="0" applyFont="1" applyFill="1" applyAlignment="1" applyProtection="1">
      <alignment vertical="top" wrapText="1"/>
      <protection hidden="1"/>
    </xf>
    <xf numFmtId="0" fontId="26" fillId="15" borderId="0" xfId="0" applyFont="1" applyFill="1" applyAlignment="1" applyProtection="1">
      <alignment horizontal="center" vertical="top" wrapText="1"/>
      <protection hidden="1"/>
    </xf>
    <xf numFmtId="0" fontId="26" fillId="15" borderId="0" xfId="0" applyFont="1" applyFill="1" applyAlignment="1" applyProtection="1">
      <alignment horizontal="left" vertical="top" wrapText="1"/>
      <protection hidden="1"/>
    </xf>
    <xf numFmtId="0" fontId="26" fillId="15" borderId="7" xfId="0" applyFont="1" applyFill="1" applyBorder="1" applyAlignment="1" applyProtection="1">
      <alignment horizontal="center" vertical="top" wrapText="1"/>
      <protection hidden="1"/>
    </xf>
    <xf numFmtId="0" fontId="26" fillId="15" borderId="7" xfId="0" applyFont="1" applyFill="1" applyBorder="1" applyAlignment="1" applyProtection="1">
      <alignment horizontal="left" vertical="top" wrapText="1"/>
      <protection hidden="1"/>
    </xf>
    <xf numFmtId="0" fontId="38" fillId="33" borderId="0" xfId="0" applyFont="1" applyFill="1" applyAlignment="1" applyProtection="1">
      <alignment vertical="top"/>
      <protection hidden="1"/>
    </xf>
    <xf numFmtId="0" fontId="135" fillId="33" borderId="0" xfId="0" applyFont="1" applyFill="1" applyAlignment="1" applyProtection="1">
      <alignment vertical="top" wrapText="1"/>
      <protection hidden="1"/>
    </xf>
    <xf numFmtId="9" fontId="67" fillId="7" borderId="13" xfId="4" applyFont="1" applyFill="1" applyBorder="1" applyAlignment="1" applyProtection="1">
      <alignment horizontal="center" vertical="center" wrapText="1"/>
      <protection hidden="1"/>
    </xf>
    <xf numFmtId="170" fontId="36" fillId="0" borderId="13" xfId="1" applyNumberFormat="1" applyFont="1" applyFill="1" applyBorder="1" applyAlignment="1" applyProtection="1">
      <alignment horizontal="center" vertical="center" wrapText="1"/>
      <protection locked="0"/>
    </xf>
    <xf numFmtId="164" fontId="83" fillId="17" borderId="13" xfId="0" applyNumberFormat="1" applyFont="1" applyFill="1" applyBorder="1" applyAlignment="1" applyProtection="1">
      <alignment horizontal="center" vertical="center" wrapText="1"/>
      <protection hidden="1"/>
    </xf>
    <xf numFmtId="6" fontId="54" fillId="0" borderId="0" xfId="1" applyNumberFormat="1" applyFont="1" applyFill="1" applyBorder="1" applyAlignment="1" applyProtection="1">
      <alignment horizontal="center" vertical="center" wrapText="1"/>
      <protection hidden="1"/>
    </xf>
    <xf numFmtId="164" fontId="36" fillId="0" borderId="0" xfId="1" applyNumberFormat="1" applyFont="1" applyFill="1" applyBorder="1" applyAlignment="1" applyProtection="1">
      <alignment horizontal="center" vertical="center" wrapText="1"/>
      <protection hidden="1"/>
    </xf>
    <xf numFmtId="1" fontId="36" fillId="0" borderId="0" xfId="1" applyNumberFormat="1" applyFont="1" applyFill="1" applyBorder="1" applyAlignment="1" applyProtection="1">
      <alignment horizontal="center" vertical="center" wrapText="1"/>
      <protection hidden="1"/>
    </xf>
    <xf numFmtId="43" fontId="36" fillId="0" borderId="0" xfId="1" applyFont="1" applyFill="1" applyBorder="1" applyAlignment="1" applyProtection="1">
      <alignment horizontal="center" vertical="center" wrapText="1"/>
      <protection hidden="1"/>
    </xf>
    <xf numFmtId="43" fontId="46" fillId="0" borderId="0" xfId="1" applyFont="1" applyFill="1" applyBorder="1" applyAlignment="1" applyProtection="1">
      <alignment horizontal="center" vertical="center" wrapText="1"/>
      <protection hidden="1"/>
    </xf>
    <xf numFmtId="0" fontId="29" fillId="0" borderId="0" xfId="0" applyFont="1" applyAlignment="1">
      <alignment horizontal="center" vertical="center" wrapText="1"/>
    </xf>
    <xf numFmtId="9" fontId="26" fillId="0" borderId="0" xfId="0" applyNumberFormat="1" applyFont="1" applyAlignment="1">
      <alignment horizontal="center" vertical="center"/>
    </xf>
    <xf numFmtId="164" fontId="107" fillId="0" borderId="0" xfId="0" applyNumberFormat="1" applyFont="1" applyAlignment="1">
      <alignment horizontal="center" vertical="center" wrapText="1"/>
    </xf>
    <xf numFmtId="14" fontId="36" fillId="13" borderId="13" xfId="0" applyNumberFormat="1" applyFont="1" applyFill="1" applyBorder="1" applyAlignment="1">
      <alignment horizontal="left" vertical="center" wrapText="1"/>
    </xf>
    <xf numFmtId="0" fontId="41" fillId="15" borderId="0" xfId="7" applyFont="1" applyFill="1" applyAlignment="1" applyProtection="1">
      <alignment vertical="center"/>
      <protection hidden="1"/>
    </xf>
    <xf numFmtId="0" fontId="133" fillId="24" borderId="25" xfId="0" applyFont="1" applyFill="1" applyBorder="1" applyAlignment="1" applyProtection="1">
      <alignment horizontal="left" vertical="top" wrapText="1"/>
      <protection hidden="1"/>
    </xf>
    <xf numFmtId="0" fontId="153" fillId="0" borderId="1" xfId="32" applyFont="1" applyBorder="1" applyAlignment="1" applyProtection="1">
      <alignment horizontal="center" vertical="center"/>
      <protection hidden="1"/>
    </xf>
    <xf numFmtId="0" fontId="36" fillId="17" borderId="1" xfId="15" applyFont="1" applyFill="1" applyBorder="1" applyAlignment="1" applyProtection="1">
      <alignment vertical="top" wrapText="1"/>
      <protection hidden="1"/>
    </xf>
    <xf numFmtId="0" fontId="156" fillId="0" borderId="1" xfId="32" applyFont="1" applyBorder="1" applyAlignment="1" applyProtection="1">
      <alignment horizontal="left" vertical="center"/>
      <protection hidden="1"/>
    </xf>
    <xf numFmtId="0" fontId="31" fillId="0" borderId="0" xfId="32" applyFont="1" applyAlignment="1" applyProtection="1">
      <alignment vertical="center"/>
      <protection hidden="1"/>
    </xf>
    <xf numFmtId="0" fontId="1" fillId="0" borderId="0" xfId="32" applyFont="1" applyAlignment="1">
      <alignment horizontal="center"/>
    </xf>
    <xf numFmtId="16" fontId="156" fillId="0" borderId="1" xfId="32" applyNumberFormat="1" applyFont="1" applyBorder="1" applyAlignment="1" applyProtection="1">
      <alignment horizontal="left" vertical="center"/>
      <protection hidden="1"/>
    </xf>
    <xf numFmtId="0" fontId="17" fillId="17" borderId="2" xfId="15" applyFont="1" applyFill="1" applyBorder="1" applyAlignment="1" applyProtection="1">
      <alignment vertical="top" wrapText="1"/>
      <protection hidden="1"/>
    </xf>
    <xf numFmtId="0" fontId="17" fillId="17" borderId="3" xfId="15" applyFont="1" applyFill="1" applyBorder="1" applyAlignment="1" applyProtection="1">
      <alignment vertical="top" wrapText="1"/>
      <protection hidden="1"/>
    </xf>
    <xf numFmtId="0" fontId="1" fillId="0" borderId="67" xfId="32" applyFont="1" applyBorder="1" applyAlignment="1">
      <alignment horizontal="center"/>
    </xf>
    <xf numFmtId="0" fontId="17" fillId="7" borderId="0" xfId="15" applyFont="1" applyFill="1" applyAlignment="1" applyProtection="1">
      <alignment horizontal="left" vertical="center" wrapText="1"/>
      <protection hidden="1"/>
    </xf>
    <xf numFmtId="0" fontId="39" fillId="17" borderId="1" xfId="32" applyFont="1" applyFill="1" applyBorder="1" applyAlignment="1" applyProtection="1">
      <alignment vertical="center"/>
      <protection hidden="1"/>
    </xf>
    <xf numFmtId="0" fontId="17" fillId="0" borderId="73" xfId="15" applyFont="1" applyBorder="1" applyAlignment="1" applyProtection="1">
      <alignment vertical="top" wrapText="1"/>
      <protection hidden="1"/>
    </xf>
    <xf numFmtId="0" fontId="53" fillId="0" borderId="1" xfId="33" applyFont="1" applyBorder="1" applyAlignment="1" applyProtection="1">
      <alignment horizontal="center" vertical="center"/>
      <protection hidden="1"/>
    </xf>
    <xf numFmtId="170" fontId="36" fillId="0" borderId="22" xfId="1" applyNumberFormat="1" applyFont="1" applyBorder="1" applyAlignment="1" applyProtection="1">
      <alignment vertical="center" wrapText="1"/>
      <protection locked="0"/>
    </xf>
    <xf numFmtId="170" fontId="36" fillId="0" borderId="13" xfId="1" applyNumberFormat="1" applyFont="1" applyBorder="1" applyAlignment="1" applyProtection="1">
      <alignment vertical="center" wrapText="1"/>
      <protection locked="0"/>
    </xf>
    <xf numFmtId="164" fontId="36" fillId="0" borderId="26" xfId="1" applyNumberFormat="1" applyFont="1" applyFill="1" applyBorder="1" applyAlignment="1" applyProtection="1">
      <alignment vertical="center" wrapText="1"/>
      <protection hidden="1"/>
    </xf>
    <xf numFmtId="0" fontId="26" fillId="0" borderId="0" xfId="0" quotePrefix="1" applyFont="1" applyAlignment="1" applyProtection="1">
      <alignment vertical="top"/>
      <protection hidden="1"/>
    </xf>
    <xf numFmtId="0" fontId="36" fillId="0" borderId="23" xfId="0" applyFont="1" applyBorder="1" applyAlignment="1" applyProtection="1">
      <alignment horizontal="center" vertical="center" wrapText="1"/>
      <protection locked="0"/>
    </xf>
    <xf numFmtId="0" fontId="94" fillId="10" borderId="23" xfId="0" applyFont="1" applyFill="1" applyBorder="1" applyAlignment="1">
      <alignment horizontal="center" vertical="center"/>
    </xf>
    <xf numFmtId="0" fontId="94" fillId="10" borderId="23" xfId="0" applyFont="1" applyFill="1" applyBorder="1" applyAlignment="1">
      <alignment horizontal="center" vertical="center" wrapText="1"/>
    </xf>
    <xf numFmtId="165" fontId="36" fillId="0" borderId="23" xfId="1" applyNumberFormat="1" applyFont="1" applyBorder="1" applyAlignment="1" applyProtection="1">
      <alignment horizontal="center" vertical="center" wrapText="1"/>
      <protection locked="0"/>
    </xf>
    <xf numFmtId="0" fontId="94" fillId="8" borderId="23" xfId="0" applyFont="1" applyFill="1" applyBorder="1" applyAlignment="1">
      <alignment horizontal="center" vertical="center" wrapText="1"/>
    </xf>
    <xf numFmtId="0" fontId="108" fillId="0" borderId="0" xfId="0" applyFont="1" applyAlignment="1">
      <alignment horizontal="left"/>
    </xf>
    <xf numFmtId="0" fontId="66" fillId="0" borderId="0" xfId="7" applyFont="1" applyAlignment="1" applyProtection="1">
      <alignment vertical="top"/>
      <protection hidden="1"/>
    </xf>
    <xf numFmtId="0" fontId="66" fillId="0" borderId="12" xfId="7" applyFont="1" applyBorder="1" applyAlignment="1" applyProtection="1">
      <alignment vertical="top"/>
      <protection hidden="1"/>
    </xf>
    <xf numFmtId="5" fontId="26" fillId="0" borderId="0" xfId="1" applyNumberFormat="1" applyFont="1" applyFill="1" applyBorder="1" applyProtection="1"/>
    <xf numFmtId="164" fontId="26" fillId="0" borderId="21" xfId="0" applyNumberFormat="1" applyFont="1" applyBorder="1"/>
    <xf numFmtId="0" fontId="49" fillId="0" borderId="0" xfId="7" applyFont="1" applyAlignment="1" applyProtection="1">
      <alignment vertical="center"/>
      <protection hidden="1"/>
    </xf>
    <xf numFmtId="0" fontId="84" fillId="0" borderId="0" xfId="0" applyFont="1" applyAlignment="1" applyProtection="1">
      <alignment vertical="center"/>
      <protection locked="0"/>
    </xf>
    <xf numFmtId="0" fontId="158" fillId="0" borderId="0" xfId="10" applyFont="1" applyProtection="1">
      <protection hidden="1"/>
    </xf>
    <xf numFmtId="0" fontId="133" fillId="24" borderId="2" xfId="0" applyFont="1" applyFill="1" applyBorder="1" applyAlignment="1" applyProtection="1">
      <alignment horizontal="left" vertical="top" wrapText="1"/>
      <protection hidden="1"/>
    </xf>
    <xf numFmtId="49" fontId="26" fillId="25" borderId="2" xfId="0" applyNumberFormat="1" applyFont="1" applyFill="1" applyBorder="1" applyAlignment="1">
      <alignment horizontal="left" vertical="top" wrapText="1"/>
    </xf>
    <xf numFmtId="0" fontId="133" fillId="24" borderId="74" xfId="0" applyFont="1" applyFill="1" applyBorder="1" applyAlignment="1" applyProtection="1">
      <alignment horizontal="left" vertical="top" wrapText="1"/>
      <protection hidden="1"/>
    </xf>
    <xf numFmtId="0" fontId="26" fillId="28" borderId="1" xfId="0" applyFont="1" applyFill="1" applyBorder="1" applyAlignment="1" applyProtection="1">
      <alignment vertical="top" wrapText="1"/>
      <protection hidden="1"/>
    </xf>
    <xf numFmtId="0" fontId="26" fillId="0" borderId="1" xfId="0" applyFont="1" applyBorder="1" applyAlignment="1" applyProtection="1">
      <alignment vertical="top" wrapText="1"/>
      <protection hidden="1"/>
    </xf>
    <xf numFmtId="0" fontId="53" fillId="15" borderId="0" xfId="7" applyFont="1" applyFill="1" applyAlignment="1" applyProtection="1">
      <alignment horizontal="left" vertical="center" wrapText="1"/>
      <protection hidden="1"/>
    </xf>
    <xf numFmtId="168" fontId="79" fillId="0" borderId="27" xfId="1" applyNumberFormat="1" applyFont="1" applyFill="1" applyBorder="1" applyAlignment="1" applyProtection="1">
      <alignment horizontal="left" vertical="center" indent="1"/>
      <protection hidden="1"/>
    </xf>
    <xf numFmtId="17" fontId="36" fillId="3" borderId="13" xfId="0" applyNumberFormat="1" applyFont="1" applyFill="1" applyBorder="1" applyAlignment="1" applyProtection="1">
      <alignment horizontal="center" vertical="top"/>
      <protection hidden="1"/>
    </xf>
    <xf numFmtId="9" fontId="84" fillId="7" borderId="13" xfId="4" applyFont="1" applyFill="1" applyBorder="1" applyAlignment="1" applyProtection="1">
      <alignment horizontal="center" vertical="center" wrapText="1"/>
      <protection hidden="1"/>
    </xf>
    <xf numFmtId="9" fontId="84" fillId="0" borderId="0" xfId="4" applyFont="1" applyBorder="1" applyAlignment="1" applyProtection="1">
      <alignment horizontal="center" vertical="center" wrapText="1"/>
      <protection hidden="1"/>
    </xf>
    <xf numFmtId="9" fontId="84" fillId="18" borderId="13" xfId="4" applyFont="1" applyFill="1" applyBorder="1" applyAlignment="1" applyProtection="1">
      <alignment horizontal="center" vertical="center" wrapText="1"/>
      <protection hidden="1"/>
    </xf>
    <xf numFmtId="170" fontId="85" fillId="0" borderId="0" xfId="0" applyNumberFormat="1" applyFont="1" applyAlignment="1" applyProtection="1">
      <alignment horizontal="right" vertical="center" wrapText="1"/>
      <protection hidden="1"/>
    </xf>
    <xf numFmtId="170" fontId="83" fillId="0" borderId="0" xfId="0" applyNumberFormat="1" applyFont="1" applyAlignment="1" applyProtection="1">
      <alignment vertical="top" wrapText="1"/>
      <protection hidden="1"/>
    </xf>
    <xf numFmtId="9" fontId="84" fillId="7" borderId="23" xfId="4" applyFont="1" applyFill="1" applyBorder="1" applyAlignment="1" applyProtection="1">
      <alignment horizontal="center" vertical="center" wrapText="1"/>
      <protection hidden="1"/>
    </xf>
    <xf numFmtId="0" fontId="53" fillId="0" borderId="3" xfId="32" applyFont="1" applyBorder="1" applyAlignment="1" applyProtection="1">
      <alignment vertical="center"/>
      <protection hidden="1"/>
    </xf>
    <xf numFmtId="0" fontId="26" fillId="29" borderId="7" xfId="0" applyFont="1" applyFill="1" applyBorder="1" applyAlignment="1" applyProtection="1">
      <alignment horizontal="left" vertical="top" wrapText="1"/>
      <protection hidden="1"/>
    </xf>
    <xf numFmtId="44" fontId="54" fillId="0" borderId="23" xfId="23" applyFont="1" applyFill="1" applyBorder="1" applyAlignment="1" applyProtection="1">
      <alignment horizontal="center" vertical="center" wrapText="1"/>
      <protection locked="0"/>
    </xf>
    <xf numFmtId="0" fontId="0" fillId="0" borderId="0" xfId="0" applyProtection="1">
      <protection locked="0"/>
    </xf>
    <xf numFmtId="0" fontId="0" fillId="0" borderId="0" xfId="0" applyAlignment="1">
      <alignment vertical="top" wrapText="1"/>
    </xf>
    <xf numFmtId="166" fontId="94" fillId="6" borderId="13" xfId="0" applyNumberFormat="1" applyFont="1" applyFill="1" applyBorder="1" applyAlignment="1" applyProtection="1">
      <alignment horizontal="center" vertical="center" wrapText="1"/>
      <protection hidden="1"/>
    </xf>
    <xf numFmtId="164" fontId="94" fillId="15" borderId="13" xfId="0" applyNumberFormat="1" applyFont="1" applyFill="1" applyBorder="1" applyAlignment="1" applyProtection="1">
      <alignment horizontal="center" vertical="center" wrapText="1"/>
      <protection hidden="1"/>
    </xf>
    <xf numFmtId="164" fontId="107" fillId="15" borderId="13" xfId="0" applyNumberFormat="1" applyFont="1" applyFill="1" applyBorder="1" applyAlignment="1" applyProtection="1">
      <alignment horizontal="center" vertical="center" wrapText="1"/>
      <protection hidden="1"/>
    </xf>
    <xf numFmtId="0" fontId="94" fillId="14" borderId="13" xfId="0" applyFont="1" applyFill="1" applyBorder="1" applyAlignment="1" applyProtection="1">
      <alignment horizontal="left" vertical="center" wrapText="1"/>
      <protection hidden="1"/>
    </xf>
    <xf numFmtId="0" fontId="94" fillId="8" borderId="13" xfId="0" applyFont="1" applyFill="1" applyBorder="1" applyAlignment="1" applyProtection="1">
      <alignment horizontal="left" vertical="center" wrapText="1"/>
      <protection hidden="1"/>
    </xf>
    <xf numFmtId="164" fontId="94" fillId="15" borderId="18" xfId="0" applyNumberFormat="1" applyFont="1" applyFill="1" applyBorder="1" applyAlignment="1" applyProtection="1">
      <alignment horizontal="center" vertical="center" wrapText="1"/>
      <protection hidden="1"/>
    </xf>
    <xf numFmtId="0" fontId="94" fillId="15" borderId="18" xfId="0" applyFont="1" applyFill="1" applyBorder="1" applyAlignment="1" applyProtection="1">
      <alignment horizontal="center" vertical="center"/>
      <protection hidden="1"/>
    </xf>
    <xf numFmtId="0" fontId="113" fillId="23" borderId="13" xfId="9" applyFont="1" applyFill="1" applyBorder="1" applyAlignment="1" applyProtection="1">
      <alignment vertical="center" wrapText="1"/>
      <protection hidden="1"/>
    </xf>
    <xf numFmtId="0" fontId="113" fillId="23" borderId="19" xfId="9" applyFont="1" applyFill="1" applyBorder="1" applyAlignment="1" applyProtection="1">
      <alignment vertical="center"/>
      <protection hidden="1"/>
    </xf>
    <xf numFmtId="0" fontId="113" fillId="23" borderId="13" xfId="9" applyFont="1" applyFill="1" applyBorder="1" applyAlignment="1" applyProtection="1">
      <alignment horizontal="left" vertical="center" wrapText="1"/>
      <protection hidden="1"/>
    </xf>
    <xf numFmtId="0" fontId="66" fillId="0" borderId="0" xfId="7" applyFont="1" applyAlignment="1" applyProtection="1">
      <alignment vertical="top" wrapText="1"/>
      <protection hidden="1"/>
    </xf>
    <xf numFmtId="0" fontId="35" fillId="19" borderId="0" xfId="7" applyFont="1" applyFill="1" applyAlignment="1" applyProtection="1">
      <alignment vertical="center" wrapText="1"/>
      <protection hidden="1"/>
    </xf>
    <xf numFmtId="0" fontId="66" fillId="0" borderId="0" xfId="7" applyFont="1" applyAlignment="1" applyProtection="1">
      <alignment vertical="center" wrapText="1"/>
      <protection hidden="1"/>
    </xf>
    <xf numFmtId="0" fontId="66" fillId="0" borderId="12" xfId="7" applyFont="1" applyBorder="1" applyAlignment="1" applyProtection="1">
      <alignment vertical="center" wrapText="1"/>
      <protection hidden="1"/>
    </xf>
    <xf numFmtId="0" fontId="79" fillId="0" borderId="0" xfId="7" applyFont="1" applyAlignment="1" applyProtection="1">
      <alignment horizontal="left" vertical="center" wrapText="1"/>
      <protection hidden="1"/>
    </xf>
    <xf numFmtId="44" fontId="54" fillId="22" borderId="23" xfId="23" applyFont="1" applyFill="1" applyBorder="1" applyAlignment="1" applyProtection="1">
      <alignment vertical="center" wrapText="1"/>
      <protection hidden="1"/>
    </xf>
    <xf numFmtId="0" fontId="35" fillId="0" borderId="0" xfId="7" applyFont="1" applyAlignment="1" applyProtection="1">
      <alignment vertical="center" wrapText="1"/>
      <protection hidden="1"/>
    </xf>
    <xf numFmtId="0" fontId="31" fillId="19" borderId="5" xfId="7" applyFont="1" applyFill="1" applyBorder="1" applyAlignment="1" applyProtection="1">
      <alignment vertical="center" wrapText="1"/>
      <protection hidden="1"/>
    </xf>
    <xf numFmtId="0" fontId="54" fillId="0" borderId="54" xfId="0" applyFont="1" applyBorder="1" applyAlignment="1" applyProtection="1">
      <alignment horizontal="center" vertical="center"/>
      <protection locked="0"/>
    </xf>
    <xf numFmtId="0" fontId="83" fillId="13" borderId="18" xfId="0" applyFont="1" applyFill="1" applyBorder="1" applyAlignment="1" applyProtection="1">
      <alignment horizontal="center" vertical="center" wrapText="1"/>
      <protection hidden="1"/>
    </xf>
    <xf numFmtId="0" fontId="83" fillId="13" borderId="18" xfId="0" applyFont="1" applyFill="1" applyBorder="1" applyAlignment="1" applyProtection="1">
      <alignment horizontal="left" vertical="center" wrapText="1"/>
      <protection hidden="1"/>
    </xf>
    <xf numFmtId="0" fontId="83" fillId="13" borderId="13" xfId="0" applyFont="1" applyFill="1" applyBorder="1" applyAlignment="1" applyProtection="1">
      <alignment horizontal="left" vertical="center" wrapText="1"/>
      <protection hidden="1"/>
    </xf>
    <xf numFmtId="44" fontId="36" fillId="0" borderId="0" xfId="23" applyFont="1" applyFill="1" applyBorder="1" applyAlignment="1" applyProtection="1">
      <alignment horizontal="center" vertical="center" wrapText="1"/>
      <protection hidden="1"/>
    </xf>
    <xf numFmtId="164" fontId="83" fillId="16" borderId="13" xfId="0" applyNumberFormat="1" applyFont="1" applyFill="1" applyBorder="1" applyAlignment="1" applyProtection="1">
      <alignment horizontal="center" vertical="center" wrapText="1"/>
      <protection hidden="1"/>
    </xf>
    <xf numFmtId="164" fontId="36" fillId="0" borderId="0" xfId="1" quotePrefix="1" applyNumberFormat="1" applyFont="1" applyFill="1" applyBorder="1" applyAlignment="1" applyProtection="1">
      <alignment horizontal="center" vertical="center"/>
      <protection hidden="1"/>
    </xf>
    <xf numFmtId="0" fontId="54" fillId="0" borderId="18" xfId="0" applyFont="1" applyBorder="1" applyAlignment="1" applyProtection="1">
      <alignment horizontal="center" vertical="center" wrapText="1"/>
      <protection locked="0"/>
    </xf>
    <xf numFmtId="169" fontId="83" fillId="17" borderId="13" xfId="1" applyNumberFormat="1" applyFont="1" applyFill="1" applyBorder="1" applyAlignment="1" applyProtection="1">
      <alignment horizontal="center" vertical="center"/>
      <protection hidden="1"/>
    </xf>
    <xf numFmtId="170" fontId="36" fillId="0" borderId="0" xfId="1" applyNumberFormat="1" applyFont="1" applyFill="1" applyBorder="1" applyAlignment="1" applyProtection="1">
      <alignment horizontal="center" vertical="center" wrapText="1"/>
      <protection hidden="1"/>
    </xf>
    <xf numFmtId="0" fontId="0" fillId="3" borderId="0" xfId="0" applyFill="1"/>
    <xf numFmtId="0" fontId="94" fillId="8" borderId="26" xfId="0" applyFont="1" applyFill="1" applyBorder="1" applyAlignment="1">
      <alignment vertical="center" wrapText="1"/>
    </xf>
    <xf numFmtId="0" fontId="105" fillId="0" borderId="0" xfId="10" applyFont="1" applyAlignment="1" applyProtection="1">
      <alignment wrapText="1"/>
      <protection hidden="1"/>
    </xf>
    <xf numFmtId="164" fontId="83" fillId="16" borderId="13" xfId="1" applyNumberFormat="1" applyFont="1" applyFill="1" applyBorder="1" applyAlignment="1" applyProtection="1">
      <alignment horizontal="center" vertical="center" wrapText="1"/>
      <protection hidden="1"/>
    </xf>
    <xf numFmtId="6" fontId="117" fillId="0" borderId="0" xfId="1" applyNumberFormat="1" applyFont="1" applyFill="1" applyBorder="1" applyAlignment="1" applyProtection="1">
      <alignment horizontal="center" vertical="center" wrapText="1"/>
      <protection hidden="1"/>
    </xf>
    <xf numFmtId="0" fontId="26" fillId="19" borderId="13" xfId="0" applyFont="1" applyFill="1" applyBorder="1" applyAlignment="1" applyProtection="1">
      <alignment vertical="center"/>
      <protection hidden="1"/>
    </xf>
    <xf numFmtId="0" fontId="107" fillId="20" borderId="23" xfId="1" applyNumberFormat="1" applyFont="1" applyFill="1" applyBorder="1" applyAlignment="1" applyProtection="1">
      <alignment horizontal="left" vertical="center" wrapText="1"/>
      <protection hidden="1"/>
    </xf>
    <xf numFmtId="164" fontId="54" fillId="0" borderId="18" xfId="0" applyNumberFormat="1" applyFont="1" applyBorder="1" applyAlignment="1" applyProtection="1">
      <alignment horizontal="right" vertical="center" wrapText="1"/>
      <protection locked="0"/>
    </xf>
    <xf numFmtId="49" fontId="110" fillId="20" borderId="13" xfId="0" applyNumberFormat="1" applyFont="1" applyFill="1" applyBorder="1" applyAlignment="1">
      <alignment horizontal="center" vertical="center" wrapText="1"/>
    </xf>
    <xf numFmtId="9" fontId="83" fillId="16" borderId="13" xfId="1" applyNumberFormat="1" applyFont="1" applyFill="1" applyBorder="1" applyAlignment="1" applyProtection="1">
      <alignment horizontal="center" vertical="center" wrapText="1"/>
      <protection hidden="1"/>
    </xf>
    <xf numFmtId="0" fontId="31" fillId="34" borderId="0" xfId="7" applyFont="1" applyFill="1" applyAlignment="1" applyProtection="1">
      <alignment vertical="center"/>
      <protection hidden="1"/>
    </xf>
    <xf numFmtId="9" fontId="83" fillId="16" borderId="13" xfId="0" applyNumberFormat="1" applyFont="1" applyFill="1" applyBorder="1" applyAlignment="1" applyProtection="1">
      <alignment horizontal="center" vertical="center" wrapText="1"/>
      <protection hidden="1"/>
    </xf>
    <xf numFmtId="0" fontId="26" fillId="17" borderId="1" xfId="0" applyFont="1" applyFill="1" applyBorder="1" applyAlignment="1" applyProtection="1">
      <alignment horizontal="left" vertical="top" wrapText="1"/>
      <protection hidden="1"/>
    </xf>
    <xf numFmtId="0" fontId="26" fillId="15" borderId="0" xfId="0" applyFont="1" applyFill="1" applyAlignment="1" applyProtection="1">
      <alignment vertical="top" wrapText="1"/>
      <protection locked="0" hidden="1"/>
    </xf>
    <xf numFmtId="0" fontId="145" fillId="0" borderId="0" xfId="0" applyFont="1" applyAlignment="1">
      <alignment vertical="center" wrapText="1"/>
    </xf>
    <xf numFmtId="177" fontId="160" fillId="0" borderId="0" xfId="1" applyNumberFormat="1" applyFont="1" applyFill="1" applyBorder="1" applyAlignment="1">
      <alignment vertical="top"/>
    </xf>
    <xf numFmtId="1" fontId="26" fillId="0" borderId="0" xfId="0" applyNumberFormat="1" applyFont="1" applyAlignment="1">
      <alignment vertical="top" wrapText="1"/>
    </xf>
    <xf numFmtId="44" fontId="29" fillId="11" borderId="0" xfId="0" applyNumberFormat="1" applyFont="1" applyFill="1" applyAlignment="1">
      <alignment vertical="top" wrapText="1"/>
    </xf>
    <xf numFmtId="0" fontId="29" fillId="11" borderId="0" xfId="0" applyFont="1" applyFill="1" applyAlignment="1" applyProtection="1">
      <alignment vertical="top" wrapText="1"/>
      <protection locked="0" hidden="1"/>
    </xf>
    <xf numFmtId="44" fontId="55" fillId="11" borderId="0" xfId="30" applyNumberFormat="1" applyFont="1" applyFill="1" applyAlignment="1" applyProtection="1">
      <alignment horizontal="left" vertical="top" wrapText="1"/>
      <protection hidden="1"/>
    </xf>
    <xf numFmtId="0" fontId="26" fillId="11" borderId="0" xfId="0" applyFont="1" applyFill="1" applyAlignment="1">
      <alignment vertical="top" wrapText="1"/>
    </xf>
    <xf numFmtId="0" fontId="133" fillId="0" borderId="1" xfId="0" applyFont="1" applyBorder="1" applyAlignment="1" applyProtection="1">
      <alignment horizontal="left" vertical="top" wrapText="1"/>
      <protection hidden="1"/>
    </xf>
    <xf numFmtId="164" fontId="26" fillId="25" borderId="1" xfId="0" applyNumberFormat="1" applyFont="1" applyFill="1" applyBorder="1" applyAlignment="1">
      <alignment vertical="top" wrapText="1"/>
    </xf>
    <xf numFmtId="0" fontId="94" fillId="6" borderId="13" xfId="0" applyFont="1" applyFill="1" applyBorder="1" applyAlignment="1">
      <alignment horizontal="center" vertical="center" wrapText="1"/>
    </xf>
    <xf numFmtId="0" fontId="94" fillId="6" borderId="13" xfId="0" applyFont="1" applyFill="1" applyBorder="1" applyAlignment="1" applyProtection="1">
      <alignment horizontal="center" vertical="center" wrapText="1"/>
      <protection hidden="1"/>
    </xf>
    <xf numFmtId="0" fontId="107" fillId="6" borderId="13" xfId="0" applyFont="1" applyFill="1" applyBorder="1" applyAlignment="1" applyProtection="1">
      <alignment horizontal="center" vertical="center" wrapText="1"/>
      <protection hidden="1"/>
    </xf>
    <xf numFmtId="0" fontId="107" fillId="6" borderId="13" xfId="0" applyFont="1" applyFill="1" applyBorder="1" applyAlignment="1" applyProtection="1">
      <alignment vertical="center" wrapText="1"/>
      <protection hidden="1"/>
    </xf>
    <xf numFmtId="39" fontId="26" fillId="25" borderId="1" xfId="0" applyNumberFormat="1" applyFont="1" applyFill="1" applyBorder="1" applyAlignment="1">
      <alignment vertical="top" wrapText="1"/>
    </xf>
    <xf numFmtId="44" fontId="26" fillId="25" borderId="1" xfId="0" applyNumberFormat="1" applyFont="1" applyFill="1" applyBorder="1" applyAlignment="1">
      <alignment horizontal="left" vertical="top" wrapText="1"/>
    </xf>
    <xf numFmtId="0" fontId="133" fillId="36" borderId="1" xfId="0" applyFont="1" applyFill="1" applyBorder="1" applyAlignment="1" applyProtection="1">
      <alignment horizontal="left" vertical="top" wrapText="1"/>
      <protection hidden="1"/>
    </xf>
    <xf numFmtId="44" fontId="26" fillId="25" borderId="1" xfId="0" applyNumberFormat="1" applyFont="1" applyFill="1" applyBorder="1" applyAlignment="1">
      <alignment vertical="top" wrapText="1"/>
    </xf>
    <xf numFmtId="9" fontId="26" fillId="25" borderId="1" xfId="4" applyFont="1" applyFill="1" applyBorder="1" applyAlignment="1" applyProtection="1">
      <alignment vertical="top" wrapText="1"/>
    </xf>
    <xf numFmtId="0" fontId="135" fillId="24" borderId="73" xfId="0" applyFont="1" applyFill="1" applyBorder="1" applyAlignment="1" applyProtection="1">
      <alignment horizontal="left" vertical="top" wrapText="1"/>
      <protection hidden="1"/>
    </xf>
    <xf numFmtId="0" fontId="26" fillId="22" borderId="0" xfId="0" applyFont="1" applyFill="1" applyAlignment="1" applyProtection="1">
      <alignment horizontal="left" vertical="top" wrapText="1"/>
      <protection hidden="1"/>
    </xf>
    <xf numFmtId="0" fontId="26" fillId="25" borderId="1" xfId="0" applyFont="1" applyFill="1" applyBorder="1" applyAlignment="1" applyProtection="1">
      <alignment horizontal="left" vertical="top"/>
      <protection hidden="1"/>
    </xf>
    <xf numFmtId="9" fontId="26" fillId="19" borderId="0" xfId="0" applyNumberFormat="1" applyFont="1" applyFill="1" applyAlignment="1">
      <alignment vertical="center"/>
    </xf>
    <xf numFmtId="9" fontId="26" fillId="19" borderId="73" xfId="0" applyNumberFormat="1" applyFont="1" applyFill="1" applyBorder="1" applyAlignment="1">
      <alignment vertical="center"/>
    </xf>
    <xf numFmtId="170" fontId="84" fillId="22" borderId="13" xfId="0" applyNumberFormat="1" applyFont="1" applyFill="1" applyBorder="1" applyAlignment="1" applyProtection="1">
      <alignment horizontal="right" vertical="center" wrapText="1"/>
      <protection hidden="1"/>
    </xf>
    <xf numFmtId="3" fontId="36" fillId="13" borderId="23" xfId="1" applyNumberFormat="1" applyFont="1" applyFill="1" applyBorder="1" applyAlignment="1" applyProtection="1">
      <alignment horizontal="center" vertical="center"/>
    </xf>
    <xf numFmtId="0" fontId="161" fillId="0" borderId="0" xfId="35" applyFill="1" applyAlignment="1" applyProtection="1">
      <alignment vertical="top" wrapText="1"/>
      <protection hidden="1"/>
    </xf>
    <xf numFmtId="0" fontId="83" fillId="0" borderId="0" xfId="0" applyFont="1" applyAlignment="1">
      <alignment horizontal="center" vertical="center"/>
    </xf>
    <xf numFmtId="0" fontId="110" fillId="15" borderId="13" xfId="1" applyNumberFormat="1" applyFont="1" applyFill="1" applyBorder="1" applyAlignment="1" applyProtection="1">
      <alignment horizontal="center" vertical="center" wrapText="1"/>
      <protection hidden="1"/>
    </xf>
    <xf numFmtId="0" fontId="67" fillId="0" borderId="0" xfId="0" applyFont="1" applyAlignment="1" applyProtection="1">
      <alignment horizontal="left" vertical="center" wrapText="1"/>
      <protection hidden="1"/>
    </xf>
    <xf numFmtId="170" fontId="26" fillId="25" borderId="1" xfId="1" applyNumberFormat="1" applyFont="1" applyFill="1" applyBorder="1" applyAlignment="1" applyProtection="1">
      <alignment vertical="top" wrapText="1"/>
    </xf>
    <xf numFmtId="0" fontId="0" fillId="0" borderId="0" xfId="0" applyAlignment="1">
      <alignment horizontal="center"/>
    </xf>
    <xf numFmtId="0" fontId="0" fillId="0" borderId="0" xfId="0" applyAlignment="1" applyProtection="1">
      <alignment horizontal="center"/>
      <protection locked="0"/>
    </xf>
    <xf numFmtId="44" fontId="36" fillId="0" borderId="22" xfId="23" applyFont="1" applyFill="1" applyBorder="1" applyAlignment="1" applyProtection="1">
      <alignment horizontal="center" vertical="center" wrapText="1"/>
      <protection locked="0"/>
    </xf>
    <xf numFmtId="44" fontId="36" fillId="0" borderId="23" xfId="23" applyFont="1" applyFill="1" applyBorder="1" applyAlignment="1" applyProtection="1">
      <alignment horizontal="center" vertical="center" wrapText="1"/>
      <protection locked="0"/>
    </xf>
    <xf numFmtId="44" fontId="36" fillId="0" borderId="0" xfId="23" applyFont="1" applyFill="1" applyBorder="1" applyAlignment="1" applyProtection="1">
      <alignment horizontal="center" vertical="center" wrapText="1"/>
      <protection locked="0"/>
    </xf>
    <xf numFmtId="170" fontId="117" fillId="0" borderId="0" xfId="0" applyNumberFormat="1" applyFont="1" applyAlignment="1" applyProtection="1">
      <alignment horizontal="right" vertical="center" wrapText="1"/>
      <protection hidden="1"/>
    </xf>
    <xf numFmtId="170" fontId="54" fillId="0" borderId="0" xfId="0" applyNumberFormat="1" applyFont="1" applyAlignment="1" applyProtection="1">
      <alignment horizontal="right" vertical="center" wrapText="1"/>
      <protection hidden="1"/>
    </xf>
    <xf numFmtId="164" fontId="85" fillId="0" borderId="0" xfId="0" applyNumberFormat="1" applyFont="1" applyAlignment="1" applyProtection="1">
      <alignment horizontal="right" vertical="center" wrapText="1"/>
      <protection hidden="1"/>
    </xf>
    <xf numFmtId="0" fontId="85" fillId="12" borderId="13" xfId="0" applyFont="1" applyFill="1" applyBorder="1" applyAlignment="1">
      <alignment horizontal="center" vertical="center" wrapText="1"/>
    </xf>
    <xf numFmtId="9" fontId="85" fillId="12" borderId="13" xfId="4" applyFont="1" applyFill="1" applyBorder="1" applyAlignment="1" applyProtection="1">
      <alignment horizontal="center" vertical="center" wrapText="1"/>
    </xf>
    <xf numFmtId="43" fontId="85" fillId="12" borderId="13" xfId="0" applyNumberFormat="1" applyFont="1" applyFill="1" applyBorder="1" applyAlignment="1">
      <alignment horizontal="center" vertical="center" wrapText="1"/>
    </xf>
    <xf numFmtId="3" fontId="85" fillId="13" borderId="13" xfId="1" applyNumberFormat="1" applyFont="1" applyFill="1" applyBorder="1" applyAlignment="1" applyProtection="1">
      <alignment horizontal="center" vertical="center"/>
      <protection hidden="1"/>
    </xf>
    <xf numFmtId="5" fontId="85" fillId="12" borderId="13" xfId="0" applyNumberFormat="1" applyFont="1" applyFill="1" applyBorder="1" applyAlignment="1">
      <alignment horizontal="right" vertical="center" wrapText="1"/>
    </xf>
    <xf numFmtId="0" fontId="26" fillId="0" borderId="1" xfId="0" applyFont="1" applyBorder="1" applyAlignment="1" applyProtection="1">
      <alignment horizontal="left" vertical="top" wrapText="1"/>
      <protection hidden="1"/>
    </xf>
    <xf numFmtId="14" fontId="26" fillId="0" borderId="1" xfId="0" applyNumberFormat="1" applyFont="1" applyBorder="1" applyAlignment="1" applyProtection="1">
      <alignment horizontal="left" vertical="top" wrapText="1"/>
      <protection hidden="1"/>
    </xf>
    <xf numFmtId="164" fontId="26" fillId="0" borderId="0" xfId="0" applyNumberFormat="1" applyFont="1" applyAlignment="1">
      <alignment vertical="top" wrapText="1"/>
    </xf>
    <xf numFmtId="39" fontId="26" fillId="0" borderId="0" xfId="0" applyNumberFormat="1" applyFont="1" applyAlignment="1">
      <alignment vertical="top" wrapText="1"/>
    </xf>
    <xf numFmtId="44" fontId="55" fillId="0" borderId="0" xfId="30" applyNumberFormat="1" applyFont="1" applyAlignment="1" applyProtection="1">
      <alignment horizontal="left" vertical="top" wrapText="1"/>
      <protection hidden="1"/>
    </xf>
    <xf numFmtId="0" fontId="17" fillId="0" borderId="0" xfId="0" applyFont="1" applyAlignment="1" applyProtection="1">
      <alignment vertical="top" wrapText="1"/>
      <protection hidden="1"/>
    </xf>
    <xf numFmtId="0" fontId="17" fillId="0" borderId="0" xfId="30" applyFont="1" applyAlignment="1" applyProtection="1">
      <alignment horizontal="left" vertical="top" wrapText="1"/>
      <protection hidden="1"/>
    </xf>
    <xf numFmtId="0" fontId="133" fillId="36" borderId="2" xfId="0" applyFont="1" applyFill="1" applyBorder="1" applyAlignment="1" applyProtection="1">
      <alignment horizontal="left" vertical="top" wrapText="1"/>
      <protection hidden="1"/>
    </xf>
    <xf numFmtId="49" fontId="54" fillId="0" borderId="13" xfId="1" applyNumberFormat="1" applyFont="1" applyFill="1" applyBorder="1" applyAlignment="1" applyProtection="1">
      <alignment horizontal="center" vertical="center"/>
      <protection locked="0"/>
    </xf>
    <xf numFmtId="178" fontId="54" fillId="0" borderId="13" xfId="1" applyNumberFormat="1" applyFont="1" applyFill="1" applyBorder="1" applyAlignment="1" applyProtection="1">
      <alignment horizontal="center" vertical="center"/>
      <protection locked="0"/>
    </xf>
    <xf numFmtId="178" fontId="54" fillId="0" borderId="13" xfId="1" applyNumberFormat="1" applyFont="1" applyBorder="1" applyAlignment="1" applyProtection="1">
      <alignment horizontal="center" vertical="center"/>
      <protection locked="0"/>
    </xf>
    <xf numFmtId="3" fontId="54" fillId="0" borderId="13" xfId="0" applyNumberFormat="1" applyFont="1" applyBorder="1" applyAlignment="1" applyProtection="1">
      <alignment horizontal="center" vertical="center"/>
      <protection locked="0"/>
    </xf>
    <xf numFmtId="3" fontId="54" fillId="0" borderId="13" xfId="1" applyNumberFormat="1" applyFont="1" applyBorder="1" applyAlignment="1" applyProtection="1">
      <alignment horizontal="center" vertical="center" wrapText="1"/>
      <protection locked="0"/>
    </xf>
    <xf numFmtId="6" fontId="83" fillId="16" borderId="23" xfId="1" applyNumberFormat="1" applyFont="1" applyFill="1" applyBorder="1" applyAlignment="1" applyProtection="1">
      <alignment horizontal="center" vertical="center" wrapText="1"/>
      <protection hidden="1"/>
    </xf>
    <xf numFmtId="6" fontId="83" fillId="16" borderId="13" xfId="1" applyNumberFormat="1" applyFont="1" applyFill="1" applyBorder="1" applyAlignment="1" applyProtection="1">
      <alignment horizontal="center" vertical="center" wrapText="1"/>
      <protection hidden="1"/>
    </xf>
    <xf numFmtId="6" fontId="113" fillId="16" borderId="13" xfId="1" applyNumberFormat="1" applyFont="1" applyFill="1" applyBorder="1" applyAlignment="1" applyProtection="1">
      <alignment horizontal="center" vertical="center" wrapText="1"/>
      <protection hidden="1"/>
    </xf>
    <xf numFmtId="9" fontId="113" fillId="16" borderId="13" xfId="1" applyNumberFormat="1" applyFont="1" applyFill="1" applyBorder="1" applyAlignment="1" applyProtection="1">
      <alignment horizontal="center" vertical="center" wrapText="1"/>
      <protection hidden="1"/>
    </xf>
    <xf numFmtId="166" fontId="97" fillId="6" borderId="13" xfId="0" applyNumberFormat="1" applyFont="1" applyFill="1" applyBorder="1" applyAlignment="1" applyProtection="1">
      <alignment horizontal="center" vertical="center" wrapText="1"/>
      <protection hidden="1"/>
    </xf>
    <xf numFmtId="0" fontId="38" fillId="6" borderId="13" xfId="0" applyFont="1" applyFill="1" applyBorder="1" applyAlignment="1" applyProtection="1">
      <alignment horizontal="center" vertical="center" wrapText="1"/>
      <protection hidden="1"/>
    </xf>
    <xf numFmtId="3" fontId="85" fillId="16" borderId="13" xfId="1" applyNumberFormat="1" applyFont="1" applyFill="1" applyBorder="1" applyAlignment="1" applyProtection="1">
      <alignment horizontal="center" vertical="center"/>
      <protection hidden="1"/>
    </xf>
    <xf numFmtId="1" fontId="17" fillId="0" borderId="0" xfId="0" applyNumberFormat="1" applyFont="1"/>
    <xf numFmtId="0" fontId="87" fillId="19" borderId="0" xfId="10" applyFont="1" applyFill="1" applyProtection="1">
      <protection hidden="1"/>
    </xf>
    <xf numFmtId="165" fontId="54" fillId="0" borderId="13" xfId="1" applyNumberFormat="1" applyFont="1" applyBorder="1" applyAlignment="1" applyProtection="1">
      <alignment horizontal="center" vertical="center" wrapText="1"/>
      <protection locked="0"/>
    </xf>
    <xf numFmtId="165" fontId="54" fillId="0" borderId="13" xfId="1" applyNumberFormat="1" applyFont="1" applyBorder="1" applyAlignment="1" applyProtection="1">
      <alignment horizontal="center" vertical="center"/>
      <protection locked="0"/>
    </xf>
    <xf numFmtId="0" fontId="36" fillId="0" borderId="13" xfId="7" applyFont="1" applyBorder="1" applyAlignment="1" applyProtection="1">
      <alignment horizontal="center" vertical="center" wrapText="1"/>
      <protection locked="0"/>
    </xf>
    <xf numFmtId="165" fontId="54" fillId="0" borderId="13" xfId="1" applyNumberFormat="1" applyFont="1" applyFill="1" applyBorder="1" applyAlignment="1" applyProtection="1">
      <alignment horizontal="center" vertical="center"/>
      <protection locked="0"/>
    </xf>
    <xf numFmtId="165" fontId="54" fillId="0" borderId="13" xfId="1" applyNumberFormat="1" applyFont="1" applyFill="1" applyBorder="1" applyAlignment="1" applyProtection="1">
      <alignment horizontal="center" vertical="center" wrapText="1"/>
      <protection locked="0"/>
    </xf>
    <xf numFmtId="3" fontId="54" fillId="0" borderId="13" xfId="7" applyNumberFormat="1" applyFont="1" applyBorder="1" applyAlignment="1" applyProtection="1">
      <alignment horizontal="center" vertical="center" wrapText="1"/>
      <protection locked="0"/>
    </xf>
    <xf numFmtId="3" fontId="54" fillId="0" borderId="13" xfId="23" applyNumberFormat="1" applyFont="1" applyBorder="1" applyAlignment="1" applyProtection="1">
      <alignment horizontal="center" vertical="center" wrapText="1"/>
      <protection locked="0"/>
    </xf>
    <xf numFmtId="3" fontId="0" fillId="0" borderId="0" xfId="0" applyNumberFormat="1" applyProtection="1">
      <protection locked="0"/>
    </xf>
    <xf numFmtId="0" fontId="84" fillId="0" borderId="0" xfId="7" applyFont="1" applyAlignment="1" applyProtection="1">
      <alignment horizontal="left" vertical="center" wrapText="1"/>
      <protection hidden="1"/>
    </xf>
    <xf numFmtId="0" fontId="84" fillId="0" borderId="0" xfId="7" applyFont="1" applyAlignment="1" applyProtection="1">
      <alignment horizontal="left" wrapText="1"/>
      <protection hidden="1"/>
    </xf>
    <xf numFmtId="0" fontId="84" fillId="0" borderId="14" xfId="7" applyFont="1" applyBorder="1" applyAlignment="1" applyProtection="1">
      <alignment horizontal="left" wrapText="1"/>
      <protection hidden="1"/>
    </xf>
    <xf numFmtId="0" fontId="67" fillId="0" borderId="0" xfId="7" applyFont="1" applyAlignment="1" applyProtection="1">
      <alignment horizontal="left" vertical="center" wrapText="1"/>
      <protection hidden="1"/>
    </xf>
    <xf numFmtId="0" fontId="31" fillId="19" borderId="0" xfId="7" applyFont="1" applyFill="1" applyAlignment="1" applyProtection="1">
      <alignment horizontal="left" vertical="center"/>
      <protection hidden="1"/>
    </xf>
    <xf numFmtId="0" fontId="31" fillId="0" borderId="0" xfId="7" applyFont="1" applyAlignment="1" applyProtection="1">
      <alignment horizontal="left" vertical="center"/>
      <protection hidden="1"/>
    </xf>
    <xf numFmtId="49" fontId="67" fillId="0" borderId="0" xfId="7" applyNumberFormat="1" applyFont="1" applyAlignment="1" applyProtection="1">
      <alignment horizontal="left"/>
      <protection hidden="1"/>
    </xf>
    <xf numFmtId="0" fontId="54" fillId="0" borderId="26" xfId="0" applyFont="1" applyBorder="1" applyAlignment="1">
      <alignment horizontal="center" vertical="center"/>
    </xf>
    <xf numFmtId="0" fontId="54" fillId="0" borderId="23" xfId="7" applyFont="1" applyBorder="1" applyAlignment="1" applyProtection="1">
      <alignment horizontal="center" vertical="center" wrapText="1"/>
      <protection locked="0"/>
    </xf>
    <xf numFmtId="0" fontId="94" fillId="0" borderId="0" xfId="0" applyFont="1" applyAlignment="1">
      <alignment horizontal="center" vertical="center" wrapText="1"/>
    </xf>
    <xf numFmtId="0" fontId="38" fillId="8" borderId="13" xfId="9" applyFont="1" applyFill="1" applyBorder="1" applyAlignment="1" applyProtection="1">
      <alignment horizontal="center" vertical="center" wrapText="1"/>
      <protection hidden="1"/>
    </xf>
    <xf numFmtId="0" fontId="84" fillId="0" borderId="0" xfId="0" applyFont="1" applyAlignment="1" applyProtection="1">
      <alignment horizontal="left" vertical="top" wrapText="1"/>
      <protection hidden="1"/>
    </xf>
    <xf numFmtId="0" fontId="54" fillId="0" borderId="22" xfId="7" applyFont="1" applyBorder="1" applyAlignment="1" applyProtection="1">
      <alignment horizontal="center" vertical="center" wrapText="1"/>
      <protection locked="0"/>
    </xf>
    <xf numFmtId="0" fontId="54" fillId="0" borderId="23" xfId="23" applyNumberFormat="1" applyFont="1" applyBorder="1" applyAlignment="1" applyProtection="1">
      <alignment horizontal="center" vertical="center" wrapText="1"/>
      <protection locked="0"/>
    </xf>
    <xf numFmtId="0" fontId="113" fillId="22" borderId="18" xfId="9" applyFont="1" applyFill="1" applyBorder="1" applyAlignment="1" applyProtection="1">
      <alignment vertical="center"/>
      <protection hidden="1"/>
    </xf>
    <xf numFmtId="166" fontId="113" fillId="0" borderId="0" xfId="7" applyNumberFormat="1" applyFont="1" applyAlignment="1" applyProtection="1">
      <alignment horizontal="center" vertical="center"/>
      <protection hidden="1"/>
    </xf>
    <xf numFmtId="170" fontId="26" fillId="25" borderId="2" xfId="1" applyNumberFormat="1" applyFont="1" applyFill="1" applyBorder="1" applyAlignment="1" applyProtection="1">
      <alignment vertical="top" wrapText="1"/>
    </xf>
    <xf numFmtId="0" fontId="133" fillId="36" borderId="67" xfId="0" applyFont="1" applyFill="1" applyBorder="1" applyAlignment="1" applyProtection="1">
      <alignment horizontal="left" vertical="top" wrapText="1"/>
      <protection hidden="1"/>
    </xf>
    <xf numFmtId="9" fontId="26" fillId="25" borderId="1" xfId="1" quotePrefix="1" applyNumberFormat="1" applyFont="1" applyFill="1" applyBorder="1" applyAlignment="1" applyProtection="1">
      <alignment vertical="top" wrapText="1"/>
    </xf>
    <xf numFmtId="167" fontId="26" fillId="0" borderId="0" xfId="1" applyNumberFormat="1" applyFont="1" applyFill="1" applyBorder="1" applyAlignment="1" applyProtection="1">
      <alignment horizontal="right" vertical="center" wrapText="1" indent="1"/>
      <protection hidden="1"/>
    </xf>
    <xf numFmtId="164" fontId="107" fillId="15" borderId="13" xfId="0" applyNumberFormat="1" applyFont="1" applyFill="1" applyBorder="1" applyAlignment="1">
      <alignment horizontal="left" vertical="center"/>
    </xf>
    <xf numFmtId="3" fontId="26" fillId="25" borderId="1" xfId="4" applyNumberFormat="1" applyFont="1" applyFill="1" applyBorder="1" applyAlignment="1" applyProtection="1">
      <alignment vertical="top" wrapText="1"/>
    </xf>
    <xf numFmtId="9" fontId="26" fillId="25" borderId="1" xfId="0" applyNumberFormat="1" applyFont="1" applyFill="1" applyBorder="1" applyAlignment="1">
      <alignment vertical="top" wrapText="1"/>
    </xf>
    <xf numFmtId="0" fontId="84" fillId="0" borderId="0" xfId="7" applyFont="1" applyAlignment="1" applyProtection="1">
      <alignment vertical="center"/>
      <protection hidden="1"/>
    </xf>
    <xf numFmtId="0" fontId="147" fillId="0" borderId="0" xfId="2" applyFont="1" applyAlignment="1" applyProtection="1">
      <alignment vertical="center"/>
      <protection hidden="1"/>
    </xf>
    <xf numFmtId="0" fontId="147" fillId="0" borderId="0" xfId="2" applyFont="1" applyFill="1" applyBorder="1" applyAlignment="1" applyProtection="1">
      <alignment vertical="center" wrapText="1"/>
      <protection hidden="1"/>
    </xf>
    <xf numFmtId="0" fontId="72" fillId="0" borderId="0" xfId="10" applyFont="1" applyAlignment="1" applyProtection="1">
      <alignment vertical="top"/>
      <protection hidden="1"/>
    </xf>
    <xf numFmtId="0" fontId="103" fillId="0" borderId="0" xfId="10" applyFont="1" applyAlignment="1" applyProtection="1">
      <alignment horizontal="center" wrapText="1"/>
      <protection hidden="1"/>
    </xf>
    <xf numFmtId="0" fontId="46" fillId="7" borderId="2" xfId="15" applyFont="1" applyFill="1" applyBorder="1" applyAlignment="1" applyProtection="1">
      <alignment horizontal="center" vertical="center" wrapText="1"/>
      <protection locked="0"/>
    </xf>
    <xf numFmtId="0" fontId="39" fillId="7" borderId="67" xfId="15" applyFont="1" applyFill="1" applyBorder="1" applyAlignment="1" applyProtection="1">
      <alignment horizontal="center" vertical="center" wrapText="1"/>
      <protection locked="0"/>
    </xf>
    <xf numFmtId="0" fontId="133" fillId="37" borderId="0" xfId="0" applyFont="1" applyFill="1" applyAlignment="1" applyProtection="1">
      <alignment horizontal="left" vertical="top" wrapText="1"/>
      <protection hidden="1"/>
    </xf>
    <xf numFmtId="9" fontId="136" fillId="25" borderId="1" xfId="4" applyFont="1" applyFill="1" applyBorder="1" applyAlignment="1" applyProtection="1">
      <alignment horizontal="left" vertical="top" wrapText="1"/>
    </xf>
    <xf numFmtId="9" fontId="36" fillId="13" borderId="17" xfId="1" applyNumberFormat="1" applyFont="1" applyFill="1" applyBorder="1" applyAlignment="1" applyProtection="1">
      <alignment horizontal="center" vertical="center" wrapText="1"/>
      <protection hidden="1"/>
    </xf>
    <xf numFmtId="0" fontId="26" fillId="0" borderId="0" xfId="0" applyFont="1" applyAlignment="1" applyProtection="1">
      <alignment horizontal="center" vertical="top" wrapText="1"/>
      <protection locked="0" hidden="1"/>
    </xf>
    <xf numFmtId="0" fontId="163" fillId="0" borderId="0" xfId="2" applyFont="1" applyFill="1" applyAlignment="1" applyProtection="1"/>
    <xf numFmtId="0" fontId="84" fillId="0" borderId="0" xfId="10" applyFont="1" applyProtection="1">
      <protection hidden="1"/>
    </xf>
    <xf numFmtId="0" fontId="17" fillId="0" borderId="0" xfId="15" applyFont="1" applyAlignment="1" applyProtection="1">
      <alignment horizontal="center" vertical="top" wrapText="1"/>
      <protection hidden="1"/>
    </xf>
    <xf numFmtId="0" fontId="17" fillId="0" borderId="8" xfId="15" applyFont="1" applyBorder="1" applyAlignment="1" applyProtection="1">
      <alignment horizontal="center" vertical="top" wrapText="1"/>
      <protection hidden="1"/>
    </xf>
    <xf numFmtId="0" fontId="17" fillId="0" borderId="0" xfId="32" applyFont="1" applyAlignment="1" applyProtection="1">
      <alignment horizontal="left" vertical="top" wrapText="1"/>
      <protection hidden="1"/>
    </xf>
    <xf numFmtId="0" fontId="36" fillId="0" borderId="0" xfId="32" applyFont="1" applyAlignment="1" applyProtection="1">
      <alignment horizontal="left" vertical="top" wrapText="1"/>
      <protection hidden="1"/>
    </xf>
    <xf numFmtId="0" fontId="31" fillId="19" borderId="0" xfId="10" applyFont="1" applyFill="1" applyAlignment="1" applyProtection="1">
      <alignment horizontal="left" vertical="top"/>
      <protection hidden="1"/>
    </xf>
    <xf numFmtId="0" fontId="1" fillId="19" borderId="0" xfId="7" applyFont="1" applyFill="1" applyAlignment="1" applyProtection="1">
      <alignment vertical="center"/>
      <protection hidden="1"/>
    </xf>
    <xf numFmtId="0" fontId="1" fillId="0" borderId="0" xfId="7" applyFont="1" applyAlignment="1" applyProtection="1">
      <alignment vertical="center"/>
      <protection hidden="1"/>
    </xf>
    <xf numFmtId="0" fontId="1" fillId="0" borderId="47" xfId="7" applyFont="1" applyBorder="1" applyAlignment="1" applyProtection="1">
      <alignment vertical="center"/>
      <protection hidden="1"/>
    </xf>
    <xf numFmtId="0" fontId="1" fillId="0" borderId="0" xfId="7" applyFont="1" applyProtection="1">
      <protection hidden="1"/>
    </xf>
    <xf numFmtId="0" fontId="31" fillId="0" borderId="0" xfId="26" applyFont="1" applyAlignment="1" applyProtection="1">
      <alignment horizontal="left" vertical="center"/>
      <protection hidden="1"/>
    </xf>
    <xf numFmtId="0" fontId="124" fillId="3" borderId="0" xfId="1" applyNumberFormat="1" applyFont="1" applyFill="1" applyAlignment="1" applyProtection="1">
      <alignment vertical="center"/>
      <protection hidden="1"/>
    </xf>
    <xf numFmtId="0" fontId="124" fillId="0" borderId="0" xfId="1" applyNumberFormat="1" applyFont="1" applyFill="1" applyAlignment="1" applyProtection="1">
      <alignment vertical="center"/>
      <protection hidden="1"/>
    </xf>
    <xf numFmtId="0" fontId="1" fillId="3" borderId="0" xfId="7" applyFont="1" applyFill="1" applyAlignment="1" applyProtection="1">
      <alignment vertical="center"/>
      <protection hidden="1"/>
    </xf>
    <xf numFmtId="0" fontId="31" fillId="21" borderId="5" xfId="7" applyFont="1" applyFill="1" applyBorder="1" applyAlignment="1" applyProtection="1">
      <alignment vertical="center"/>
      <protection hidden="1"/>
    </xf>
    <xf numFmtId="3" fontId="54" fillId="0" borderId="18" xfId="7" applyNumberFormat="1" applyFont="1" applyBorder="1" applyAlignment="1" applyProtection="1">
      <alignment horizontal="center" vertical="center" wrapText="1"/>
      <protection locked="0"/>
    </xf>
    <xf numFmtId="49" fontId="54" fillId="0" borderId="0" xfId="7" applyNumberFormat="1" applyFont="1" applyAlignment="1" applyProtection="1">
      <alignment vertical="center" wrapText="1"/>
      <protection locked="0"/>
    </xf>
    <xf numFmtId="0" fontId="54" fillId="0" borderId="13" xfId="7" applyFont="1" applyBorder="1" applyAlignment="1" applyProtection="1">
      <alignment vertical="center" wrapText="1"/>
      <protection locked="0"/>
    </xf>
    <xf numFmtId="170" fontId="46" fillId="16" borderId="13" xfId="1" applyNumberFormat="1" applyFont="1" applyFill="1" applyBorder="1" applyAlignment="1" applyProtection="1">
      <alignment horizontal="center" vertical="center" wrapText="1"/>
      <protection hidden="1"/>
    </xf>
    <xf numFmtId="14" fontId="36" fillId="16" borderId="13" xfId="1" applyNumberFormat="1" applyFont="1" applyFill="1" applyBorder="1" applyAlignment="1" applyProtection="1">
      <alignment horizontal="center" vertical="center" wrapText="1"/>
      <protection hidden="1"/>
    </xf>
    <xf numFmtId="170" fontId="113" fillId="0" borderId="26" xfId="1" applyNumberFormat="1" applyFont="1" applyBorder="1" applyAlignment="1" applyProtection="1">
      <alignment vertical="center" wrapText="1"/>
      <protection hidden="1"/>
    </xf>
    <xf numFmtId="170" fontId="46" fillId="0" borderId="0" xfId="1" applyNumberFormat="1" applyFont="1" applyFill="1" applyBorder="1" applyAlignment="1" applyProtection="1">
      <alignment horizontal="center" vertical="center" wrapText="1"/>
      <protection hidden="1"/>
    </xf>
    <xf numFmtId="9" fontId="36" fillId="0" borderId="0" xfId="1" applyNumberFormat="1" applyFont="1" applyFill="1" applyBorder="1" applyAlignment="1" applyProtection="1">
      <alignment horizontal="center" vertical="center" wrapText="1"/>
      <protection hidden="1"/>
    </xf>
    <xf numFmtId="170" fontId="113" fillId="0" borderId="0" xfId="1" applyNumberFormat="1" applyFont="1" applyFill="1" applyBorder="1" applyAlignment="1" applyProtection="1">
      <alignment vertical="top" wrapText="1"/>
      <protection hidden="1"/>
    </xf>
    <xf numFmtId="164" fontId="107" fillId="0" borderId="0" xfId="0" applyNumberFormat="1" applyFont="1" applyAlignment="1" applyProtection="1">
      <alignment horizontal="center" vertical="center" wrapText="1"/>
      <protection hidden="1"/>
    </xf>
    <xf numFmtId="14" fontId="36" fillId="0" borderId="0" xfId="1" applyNumberFormat="1" applyFont="1" applyFill="1" applyBorder="1" applyAlignment="1" applyProtection="1">
      <alignment horizontal="center" vertical="center" wrapText="1"/>
      <protection hidden="1"/>
    </xf>
    <xf numFmtId="9" fontId="89" fillId="3" borderId="0" xfId="4" applyFont="1" applyFill="1" applyBorder="1" applyAlignment="1">
      <alignment vertical="center" wrapText="1"/>
    </xf>
    <xf numFmtId="9" fontId="89" fillId="3" borderId="0" xfId="4" applyFont="1" applyFill="1" applyBorder="1" applyAlignment="1">
      <alignment vertical="top" wrapText="1"/>
    </xf>
    <xf numFmtId="6" fontId="84" fillId="22" borderId="13" xfId="1" applyNumberFormat="1" applyFont="1" applyFill="1" applyBorder="1" applyAlignment="1" applyProtection="1">
      <alignment horizontal="center" vertical="center" wrapText="1"/>
      <protection hidden="1"/>
    </xf>
    <xf numFmtId="14" fontId="108" fillId="0" borderId="0" xfId="26" applyNumberFormat="1" applyFont="1" applyAlignment="1" applyProtection="1">
      <alignment horizontal="center" vertical="center" wrapText="1"/>
      <protection hidden="1"/>
    </xf>
    <xf numFmtId="0" fontId="108" fillId="0" borderId="0" xfId="26" applyFont="1" applyAlignment="1" applyProtection="1">
      <alignment horizontal="left" vertical="center" wrapText="1"/>
      <protection hidden="1"/>
    </xf>
    <xf numFmtId="1" fontId="40" fillId="0" borderId="13" xfId="9" applyNumberFormat="1" applyFont="1" applyBorder="1" applyAlignment="1" applyProtection="1">
      <alignment horizontal="center" vertical="center"/>
      <protection locked="0"/>
    </xf>
    <xf numFmtId="164" fontId="40" fillId="0" borderId="13" xfId="9" applyNumberFormat="1" applyFont="1" applyBorder="1" applyAlignment="1" applyProtection="1">
      <alignment horizontal="center" vertical="center"/>
      <protection locked="0"/>
    </xf>
    <xf numFmtId="1" fontId="40" fillId="0" borderId="19" xfId="9" applyNumberFormat="1" applyFont="1" applyBorder="1" applyAlignment="1" applyProtection="1">
      <alignment horizontal="center" vertical="center"/>
      <protection locked="0"/>
    </xf>
    <xf numFmtId="164" fontId="40" fillId="0" borderId="19" xfId="9" applyNumberFormat="1" applyFont="1" applyBorder="1" applyAlignment="1" applyProtection="1">
      <alignment horizontal="center" vertical="center"/>
      <protection locked="0"/>
    </xf>
    <xf numFmtId="0" fontId="17" fillId="23" borderId="0" xfId="9" applyFont="1" applyFill="1" applyAlignment="1" applyProtection="1">
      <alignment horizontal="left" vertical="center"/>
      <protection hidden="1"/>
    </xf>
    <xf numFmtId="14" fontId="40" fillId="0" borderId="0" xfId="9" applyNumberFormat="1" applyFont="1" applyAlignment="1" applyProtection="1">
      <alignment horizontal="center" vertical="center"/>
      <protection hidden="1"/>
    </xf>
    <xf numFmtId="1" fontId="40" fillId="0" borderId="0" xfId="9" applyNumberFormat="1" applyFont="1" applyAlignment="1" applyProtection="1">
      <alignment horizontal="center" vertical="center"/>
      <protection hidden="1"/>
    </xf>
    <xf numFmtId="0" fontId="42" fillId="0" borderId="13" xfId="7" applyFont="1" applyBorder="1" applyAlignment="1" applyProtection="1">
      <alignment horizontal="center" vertical="center" wrapText="1"/>
      <protection locked="0"/>
    </xf>
    <xf numFmtId="177" fontId="133" fillId="0" borderId="0" xfId="1" applyNumberFormat="1" applyFont="1" applyFill="1" applyBorder="1" applyAlignment="1">
      <alignment vertical="top"/>
    </xf>
    <xf numFmtId="14" fontId="26" fillId="25" borderId="74" xfId="0" applyNumberFormat="1" applyFont="1" applyFill="1" applyBorder="1" applyAlignment="1">
      <alignment horizontal="left" vertical="top" wrapText="1"/>
    </xf>
    <xf numFmtId="1" fontId="136" fillId="27" borderId="1" xfId="0" applyNumberFormat="1" applyFont="1" applyFill="1" applyBorder="1" applyAlignment="1">
      <alignment horizontal="left" vertical="top" wrapText="1"/>
    </xf>
    <xf numFmtId="169" fontId="26" fillId="25" borderId="1" xfId="0" applyNumberFormat="1" applyFont="1" applyFill="1" applyBorder="1" applyAlignment="1">
      <alignment horizontal="left" vertical="top" wrapText="1"/>
    </xf>
    <xf numFmtId="169" fontId="26" fillId="25" borderId="1" xfId="1" applyNumberFormat="1" applyFont="1" applyFill="1" applyBorder="1" applyAlignment="1" applyProtection="1">
      <alignment horizontal="left" vertical="top" wrapText="1"/>
    </xf>
    <xf numFmtId="49" fontId="26" fillId="25" borderId="44" xfId="5" applyNumberFormat="1" applyFont="1" applyFill="1" applyBorder="1" applyAlignment="1">
      <alignment horizontal="center" vertical="center"/>
    </xf>
    <xf numFmtId="0" fontId="26" fillId="25" borderId="44" xfId="5" applyFont="1" applyFill="1" applyBorder="1" applyAlignment="1">
      <alignment horizontal="center" vertical="center"/>
    </xf>
    <xf numFmtId="49" fontId="26" fillId="25" borderId="1" xfId="0" applyNumberFormat="1" applyFont="1" applyFill="1" applyBorder="1" applyAlignment="1" applyProtection="1">
      <alignment horizontal="left" vertical="top" wrapText="1"/>
      <protection hidden="1"/>
    </xf>
    <xf numFmtId="9" fontId="26" fillId="25" borderId="1" xfId="4" applyFont="1" applyFill="1" applyBorder="1" applyAlignment="1" applyProtection="1">
      <alignment horizontal="left" vertical="top" wrapText="1"/>
      <protection hidden="1"/>
    </xf>
    <xf numFmtId="164" fontId="26" fillId="25" borderId="1" xfId="1" applyNumberFormat="1" applyFont="1" applyFill="1" applyBorder="1" applyAlignment="1" applyProtection="1">
      <alignment horizontal="left" vertical="top" wrapText="1"/>
      <protection hidden="1"/>
    </xf>
    <xf numFmtId="0" fontId="26" fillId="25" borderId="1" xfId="1" applyNumberFormat="1" applyFont="1" applyFill="1" applyBorder="1" applyAlignment="1" applyProtection="1">
      <alignment horizontal="left" vertical="top" wrapText="1"/>
      <protection hidden="1"/>
    </xf>
    <xf numFmtId="2" fontId="26" fillId="25" borderId="1" xfId="1" applyNumberFormat="1" applyFont="1" applyFill="1" applyBorder="1" applyAlignment="1" applyProtection="1">
      <alignment horizontal="left" vertical="top" wrapText="1"/>
      <protection hidden="1"/>
    </xf>
    <xf numFmtId="43" fontId="26" fillId="25" borderId="1" xfId="1" applyFont="1" applyFill="1" applyBorder="1" applyAlignment="1" applyProtection="1">
      <alignment horizontal="left" vertical="top" wrapText="1"/>
      <protection hidden="1"/>
    </xf>
    <xf numFmtId="176" fontId="26" fillId="25" borderId="1" xfId="23" applyNumberFormat="1" applyFont="1" applyFill="1" applyBorder="1" applyAlignment="1" applyProtection="1">
      <alignment horizontal="left" vertical="top" wrapText="1"/>
      <protection hidden="1"/>
    </xf>
    <xf numFmtId="169" fontId="26" fillId="25" borderId="1" xfId="1" applyNumberFormat="1" applyFont="1" applyFill="1" applyBorder="1" applyAlignment="1" applyProtection="1">
      <alignment horizontal="left" vertical="top" wrapText="1"/>
      <protection hidden="1"/>
    </xf>
    <xf numFmtId="1" fontId="26" fillId="25" borderId="1" xfId="1" applyNumberFormat="1" applyFont="1" applyFill="1" applyBorder="1" applyAlignment="1" applyProtection="1">
      <alignment horizontal="left" vertical="top" wrapText="1"/>
      <protection hidden="1"/>
    </xf>
    <xf numFmtId="9" fontId="26" fillId="27" borderId="1" xfId="1" applyNumberFormat="1" applyFont="1" applyFill="1" applyBorder="1" applyAlignment="1" applyProtection="1">
      <alignment horizontal="left" vertical="top" wrapText="1"/>
      <protection hidden="1"/>
    </xf>
    <xf numFmtId="1" fontId="26" fillId="27" borderId="1" xfId="0" applyNumberFormat="1" applyFont="1" applyFill="1" applyBorder="1" applyAlignment="1" applyProtection="1">
      <alignment vertical="top" wrapText="1"/>
      <protection hidden="1"/>
    </xf>
    <xf numFmtId="0" fontId="26" fillId="27" borderId="1" xfId="0" applyFont="1" applyFill="1" applyBorder="1" applyAlignment="1" applyProtection="1">
      <alignment vertical="top" wrapText="1"/>
      <protection hidden="1"/>
    </xf>
    <xf numFmtId="164" fontId="26" fillId="27" borderId="1" xfId="0" applyNumberFormat="1" applyFont="1" applyFill="1" applyBorder="1" applyAlignment="1" applyProtection="1">
      <alignment vertical="top" wrapText="1"/>
      <protection hidden="1"/>
    </xf>
    <xf numFmtId="0" fontId="26" fillId="25" borderId="18" xfId="0" applyFont="1" applyFill="1" applyBorder="1" applyAlignment="1" applyProtection="1">
      <alignment horizontal="left" vertical="top" wrapText="1"/>
      <protection hidden="1"/>
    </xf>
    <xf numFmtId="2" fontId="26" fillId="25" borderId="11" xfId="1" applyNumberFormat="1" applyFont="1" applyFill="1" applyBorder="1" applyAlignment="1" applyProtection="1">
      <alignment horizontal="left" vertical="top" wrapText="1"/>
      <protection hidden="1"/>
    </xf>
    <xf numFmtId="9" fontId="26" fillId="0" borderId="1" xfId="4" applyFont="1" applyFill="1" applyBorder="1" applyAlignment="1" applyProtection="1">
      <alignment horizontal="left" vertical="top" wrapText="1"/>
      <protection hidden="1"/>
    </xf>
    <xf numFmtId="164" fontId="26" fillId="0" borderId="1" xfId="1" applyNumberFormat="1" applyFont="1" applyFill="1" applyBorder="1" applyAlignment="1" applyProtection="1">
      <alignment horizontal="left" vertical="top" wrapText="1"/>
      <protection hidden="1"/>
    </xf>
    <xf numFmtId="0" fontId="26" fillId="0" borderId="1" xfId="1" applyNumberFormat="1" applyFont="1" applyFill="1" applyBorder="1" applyAlignment="1" applyProtection="1">
      <alignment horizontal="left" vertical="top" wrapText="1"/>
      <protection hidden="1"/>
    </xf>
    <xf numFmtId="2" fontId="26" fillId="0" borderId="1" xfId="1" applyNumberFormat="1" applyFont="1" applyFill="1" applyBorder="1" applyAlignment="1" applyProtection="1">
      <alignment horizontal="left" vertical="top" wrapText="1"/>
      <protection hidden="1"/>
    </xf>
    <xf numFmtId="43" fontId="26" fillId="0" borderId="1" xfId="1" applyFont="1" applyFill="1" applyBorder="1" applyAlignment="1" applyProtection="1">
      <alignment horizontal="left" vertical="top" wrapText="1"/>
      <protection hidden="1"/>
    </xf>
    <xf numFmtId="176" fontId="26" fillId="0" borderId="1" xfId="23" applyNumberFormat="1" applyFont="1" applyFill="1" applyBorder="1" applyAlignment="1" applyProtection="1">
      <alignment horizontal="left" vertical="top" wrapText="1"/>
      <protection hidden="1"/>
    </xf>
    <xf numFmtId="169" fontId="26" fillId="0" borderId="1" xfId="1" applyNumberFormat="1" applyFont="1" applyFill="1" applyBorder="1" applyAlignment="1" applyProtection="1">
      <alignment horizontal="left" vertical="top" wrapText="1"/>
      <protection hidden="1"/>
    </xf>
    <xf numFmtId="169" fontId="26" fillId="0" borderId="0" xfId="1" applyNumberFormat="1" applyFont="1" applyFill="1" applyBorder="1" applyAlignment="1" applyProtection="1">
      <alignment horizontal="left" vertical="top" wrapText="1"/>
      <protection hidden="1"/>
    </xf>
    <xf numFmtId="2" fontId="26" fillId="0" borderId="0" xfId="1" applyNumberFormat="1" applyFont="1" applyFill="1" applyBorder="1" applyAlignment="1" applyProtection="1">
      <alignment horizontal="left" vertical="top" wrapText="1"/>
      <protection hidden="1"/>
    </xf>
    <xf numFmtId="0" fontId="26" fillId="0" borderId="0" xfId="1" applyNumberFormat="1" applyFont="1" applyFill="1" applyBorder="1" applyAlignment="1" applyProtection="1">
      <alignment horizontal="left" vertical="top" wrapText="1"/>
      <protection hidden="1"/>
    </xf>
    <xf numFmtId="1" fontId="26" fillId="0" borderId="0" xfId="1" applyNumberFormat="1" applyFont="1" applyFill="1" applyBorder="1" applyAlignment="1" applyProtection="1">
      <alignment horizontal="left" vertical="top" wrapText="1"/>
      <protection hidden="1"/>
    </xf>
    <xf numFmtId="9" fontId="26" fillId="0" borderId="0" xfId="1" applyNumberFormat="1" applyFont="1" applyFill="1" applyBorder="1" applyAlignment="1" applyProtection="1">
      <alignment horizontal="left" vertical="top" wrapText="1"/>
      <protection hidden="1"/>
    </xf>
    <xf numFmtId="1" fontId="26" fillId="0" borderId="0" xfId="0" applyNumberFormat="1" applyFont="1" applyAlignment="1" applyProtection="1">
      <alignment vertical="top" wrapText="1"/>
      <protection hidden="1"/>
    </xf>
    <xf numFmtId="164" fontId="26" fillId="0" borderId="0" xfId="0" applyNumberFormat="1" applyFont="1" applyAlignment="1" applyProtection="1">
      <alignment vertical="top" wrapText="1"/>
      <protection hidden="1"/>
    </xf>
    <xf numFmtId="0" fontId="26" fillId="0" borderId="13" xfId="0" applyFont="1" applyBorder="1" applyAlignment="1" applyProtection="1">
      <alignment horizontal="left" vertical="top" wrapText="1"/>
      <protection hidden="1"/>
    </xf>
    <xf numFmtId="1" fontId="26" fillId="17" borderId="1" xfId="1" applyNumberFormat="1" applyFont="1" applyFill="1" applyBorder="1" applyAlignment="1" applyProtection="1">
      <alignment horizontal="left" vertical="center" wrapText="1"/>
      <protection hidden="1"/>
    </xf>
    <xf numFmtId="14" fontId="26" fillId="26" borderId="1" xfId="1" applyNumberFormat="1" applyFont="1" applyFill="1" applyBorder="1" applyAlignment="1" applyProtection="1">
      <alignment horizontal="left" vertical="center" wrapText="1"/>
      <protection hidden="1"/>
    </xf>
    <xf numFmtId="49" fontId="26" fillId="26" borderId="1" xfId="1" applyNumberFormat="1" applyFont="1" applyFill="1" applyBorder="1" applyAlignment="1" applyProtection="1">
      <alignment horizontal="left" vertical="center" wrapText="1"/>
      <protection hidden="1"/>
    </xf>
    <xf numFmtId="169" fontId="26" fillId="26" borderId="1" xfId="1" applyNumberFormat="1" applyFont="1" applyFill="1" applyBorder="1" applyAlignment="1" applyProtection="1">
      <alignment horizontal="left" vertical="center" wrapText="1"/>
      <protection hidden="1"/>
    </xf>
    <xf numFmtId="9" fontId="26" fillId="26" borderId="1" xfId="4" applyFont="1" applyFill="1" applyBorder="1" applyAlignment="1" applyProtection="1">
      <alignment horizontal="left" vertical="center" wrapText="1"/>
      <protection hidden="1"/>
    </xf>
    <xf numFmtId="164" fontId="26" fillId="26" borderId="1" xfId="23" applyNumberFormat="1" applyFont="1" applyFill="1" applyBorder="1" applyAlignment="1" applyProtection="1">
      <alignment horizontal="left" vertical="center" wrapText="1"/>
      <protection hidden="1"/>
    </xf>
    <xf numFmtId="2" fontId="26" fillId="26" borderId="1" xfId="23" applyNumberFormat="1" applyFont="1" applyFill="1" applyBorder="1" applyAlignment="1" applyProtection="1">
      <alignment horizontal="left" vertical="center" wrapText="1"/>
      <protection hidden="1"/>
    </xf>
    <xf numFmtId="172" fontId="26" fillId="26" borderId="1" xfId="23" applyNumberFormat="1" applyFont="1" applyFill="1" applyBorder="1" applyAlignment="1" applyProtection="1">
      <alignment horizontal="left" vertical="center" wrapText="1"/>
      <protection hidden="1"/>
    </xf>
    <xf numFmtId="43" fontId="26" fillId="26" borderId="1" xfId="23" applyNumberFormat="1" applyFont="1" applyFill="1" applyBorder="1" applyAlignment="1" applyProtection="1">
      <alignment horizontal="left" vertical="center" wrapText="1"/>
      <protection hidden="1"/>
    </xf>
    <xf numFmtId="176" fontId="26" fillId="26" borderId="1" xfId="23" applyNumberFormat="1" applyFont="1" applyFill="1" applyBorder="1" applyAlignment="1" applyProtection="1">
      <alignment horizontal="left" vertical="center" wrapText="1"/>
      <protection hidden="1"/>
    </xf>
    <xf numFmtId="0" fontId="26" fillId="26" borderId="1" xfId="23" applyNumberFormat="1" applyFont="1" applyFill="1" applyBorder="1" applyAlignment="1" applyProtection="1">
      <alignment horizontal="left" vertical="center" wrapText="1"/>
      <protection hidden="1"/>
    </xf>
    <xf numFmtId="1" fontId="26" fillId="0" borderId="0" xfId="1" applyNumberFormat="1" applyFont="1" applyAlignment="1" applyProtection="1">
      <alignment horizontal="left" vertical="center" wrapText="1"/>
      <protection hidden="1"/>
    </xf>
    <xf numFmtId="0" fontId="26" fillId="17" borderId="13" xfId="0" applyFont="1" applyFill="1" applyBorder="1" applyAlignment="1" applyProtection="1">
      <alignment horizontal="left" vertical="top" wrapText="1"/>
      <protection hidden="1"/>
    </xf>
    <xf numFmtId="1" fontId="26" fillId="25" borderId="1" xfId="0" applyNumberFormat="1" applyFont="1" applyFill="1" applyBorder="1" applyAlignment="1" applyProtection="1">
      <alignment horizontal="left" vertical="top" wrapText="1"/>
      <protection hidden="1"/>
    </xf>
    <xf numFmtId="2" fontId="26" fillId="25" borderId="1" xfId="0" applyNumberFormat="1" applyFont="1" applyFill="1" applyBorder="1" applyAlignment="1" applyProtection="1">
      <alignment horizontal="left" vertical="top" wrapText="1"/>
      <protection hidden="1"/>
    </xf>
    <xf numFmtId="175" fontId="26" fillId="25" borderId="1" xfId="0" applyNumberFormat="1" applyFont="1" applyFill="1" applyBorder="1" applyAlignment="1" applyProtection="1">
      <alignment horizontal="left" vertical="top" wrapText="1"/>
      <protection hidden="1"/>
    </xf>
    <xf numFmtId="44" fontId="26" fillId="25" borderId="1" xfId="23" applyFont="1" applyFill="1" applyBorder="1" applyAlignment="1" applyProtection="1">
      <alignment horizontal="left" vertical="top" wrapText="1"/>
      <protection hidden="1"/>
    </xf>
    <xf numFmtId="2" fontId="26" fillId="25" borderId="1" xfId="0" applyNumberFormat="1" applyFont="1" applyFill="1" applyBorder="1" applyAlignment="1">
      <alignment horizontal="left" vertical="top" wrapText="1"/>
    </xf>
    <xf numFmtId="175" fontId="26" fillId="25" borderId="1" xfId="0" applyNumberFormat="1" applyFont="1" applyFill="1" applyBorder="1" applyAlignment="1">
      <alignment horizontal="left" vertical="top" wrapText="1"/>
    </xf>
    <xf numFmtId="0" fontId="78" fillId="0" borderId="13" xfId="0" applyFont="1" applyBorder="1" applyAlignment="1" applyProtection="1">
      <alignment horizontal="center" vertical="center" wrapText="1"/>
      <protection hidden="1"/>
    </xf>
    <xf numFmtId="0" fontId="153" fillId="0" borderId="68" xfId="33" applyFont="1" applyBorder="1" applyAlignment="1" applyProtection="1">
      <alignment vertical="center"/>
      <protection hidden="1"/>
    </xf>
    <xf numFmtId="0" fontId="154" fillId="0" borderId="0" xfId="33" applyFont="1" applyAlignment="1" applyProtection="1">
      <alignment vertical="center"/>
      <protection hidden="1"/>
    </xf>
    <xf numFmtId="0" fontId="31" fillId="0" borderId="6" xfId="32" applyFont="1" applyBorder="1" applyAlignment="1" applyProtection="1">
      <alignment vertical="center"/>
      <protection hidden="1"/>
    </xf>
    <xf numFmtId="0" fontId="31" fillId="0" borderId="69" xfId="32" applyFont="1" applyBorder="1" applyAlignment="1" applyProtection="1">
      <alignment vertical="center"/>
      <protection hidden="1"/>
    </xf>
    <xf numFmtId="0" fontId="26" fillId="0" borderId="0" xfId="32" applyFont="1" applyAlignment="1" applyProtection="1">
      <alignment vertical="center"/>
      <protection hidden="1"/>
    </xf>
    <xf numFmtId="0" fontId="31" fillId="0" borderId="8" xfId="32" applyFont="1" applyBorder="1" applyAlignment="1" applyProtection="1">
      <alignment vertical="center"/>
      <protection hidden="1"/>
    </xf>
    <xf numFmtId="0" fontId="57" fillId="0" borderId="0" xfId="32" applyFont="1" applyAlignment="1" applyProtection="1">
      <alignment vertical="center"/>
      <protection hidden="1"/>
    </xf>
    <xf numFmtId="0" fontId="35" fillId="3" borderId="68" xfId="32" applyFont="1" applyFill="1" applyBorder="1" applyAlignment="1" applyProtection="1">
      <alignment vertical="center"/>
      <protection hidden="1"/>
    </xf>
    <xf numFmtId="0" fontId="31" fillId="3" borderId="0" xfId="32" applyFont="1" applyFill="1" applyAlignment="1" applyProtection="1">
      <alignment horizontal="center" vertical="center"/>
      <protection hidden="1"/>
    </xf>
    <xf numFmtId="0" fontId="31" fillId="3" borderId="0" xfId="32" applyFont="1" applyFill="1" applyAlignment="1" applyProtection="1">
      <alignment vertical="center"/>
      <protection hidden="1"/>
    </xf>
    <xf numFmtId="0" fontId="31" fillId="3" borderId="8" xfId="32" applyFont="1" applyFill="1" applyBorder="1" applyAlignment="1" applyProtection="1">
      <alignment vertical="center"/>
      <protection hidden="1"/>
    </xf>
    <xf numFmtId="0" fontId="42" fillId="0" borderId="0" xfId="32" applyFont="1" applyAlignment="1" applyProtection="1">
      <alignment vertical="center"/>
      <protection hidden="1"/>
    </xf>
    <xf numFmtId="0" fontId="31" fillId="0" borderId="7" xfId="32" applyFont="1" applyBorder="1" applyAlignment="1" applyProtection="1">
      <alignment horizontal="center" vertical="center"/>
      <protection hidden="1"/>
    </xf>
    <xf numFmtId="0" fontId="31" fillId="0" borderId="7" xfId="32" applyFont="1" applyBorder="1" applyAlignment="1" applyProtection="1">
      <alignment vertical="center"/>
      <protection hidden="1"/>
    </xf>
    <xf numFmtId="0" fontId="31" fillId="0" borderId="72" xfId="32" applyFont="1" applyBorder="1" applyAlignment="1" applyProtection="1">
      <alignment vertical="center"/>
      <protection hidden="1"/>
    </xf>
    <xf numFmtId="0" fontId="31" fillId="0" borderId="85" xfId="32" applyFont="1" applyBorder="1" applyAlignment="1" applyProtection="1">
      <alignment vertical="center"/>
      <protection hidden="1"/>
    </xf>
    <xf numFmtId="0" fontId="31" fillId="0" borderId="86" xfId="32" applyFont="1" applyBorder="1" applyAlignment="1" applyProtection="1">
      <alignment vertical="center"/>
      <protection hidden="1"/>
    </xf>
    <xf numFmtId="0" fontId="17" fillId="0" borderId="0" xfId="15" applyFont="1" applyAlignment="1" applyProtection="1">
      <alignment vertical="top" wrapText="1"/>
      <protection hidden="1"/>
    </xf>
    <xf numFmtId="0" fontId="17" fillId="17" borderId="67" xfId="15" applyFont="1" applyFill="1" applyBorder="1" applyAlignment="1" applyProtection="1">
      <alignment vertical="top" wrapText="1"/>
      <protection hidden="1"/>
    </xf>
    <xf numFmtId="0" fontId="17" fillId="0" borderId="0" xfId="32" applyFont="1" applyAlignment="1" applyProtection="1">
      <alignment wrapText="1"/>
      <protection hidden="1"/>
    </xf>
    <xf numFmtId="0" fontId="39" fillId="17" borderId="1" xfId="15" applyFont="1" applyFill="1" applyBorder="1" applyAlignment="1" applyProtection="1">
      <alignment vertical="top" wrapText="1"/>
      <protection hidden="1"/>
    </xf>
    <xf numFmtId="173" fontId="39" fillId="7" borderId="1" xfId="15" applyNumberFormat="1" applyFont="1" applyFill="1" applyBorder="1" applyAlignment="1" applyProtection="1">
      <alignment horizontal="center" vertical="center" wrapText="1"/>
      <protection locked="0"/>
    </xf>
    <xf numFmtId="0" fontId="35" fillId="0" borderId="68" xfId="32" applyFont="1" applyBorder="1" applyAlignment="1" applyProtection="1">
      <alignment vertical="center"/>
      <protection hidden="1"/>
    </xf>
    <xf numFmtId="0" fontId="31" fillId="0" borderId="0" xfId="32" applyFont="1" applyAlignment="1" applyProtection="1">
      <alignment horizontal="center" vertical="center"/>
      <protection hidden="1"/>
    </xf>
    <xf numFmtId="0" fontId="17" fillId="0" borderId="0" xfId="32" applyFont="1" applyAlignment="1" applyProtection="1">
      <alignment vertical="center" wrapText="1"/>
      <protection hidden="1"/>
    </xf>
    <xf numFmtId="0" fontId="35" fillId="17" borderId="67" xfId="32" applyFont="1" applyFill="1" applyBorder="1" applyAlignment="1" applyProtection="1">
      <alignment horizontal="center" vertical="center"/>
      <protection hidden="1"/>
    </xf>
    <xf numFmtId="0" fontId="35" fillId="17" borderId="6" xfId="32" applyFont="1" applyFill="1" applyBorder="1" applyAlignment="1" applyProtection="1">
      <alignment horizontal="center" vertical="center"/>
      <protection hidden="1"/>
    </xf>
    <xf numFmtId="0" fontId="35" fillId="17" borderId="69" xfId="32" applyFont="1" applyFill="1" applyBorder="1" applyAlignment="1" applyProtection="1">
      <alignment horizontal="center" vertical="center"/>
      <protection hidden="1"/>
    </xf>
    <xf numFmtId="0" fontId="1" fillId="0" borderId="0" xfId="32" applyFont="1"/>
    <xf numFmtId="0" fontId="17" fillId="0" borderId="0" xfId="32" applyFont="1" applyAlignment="1" applyProtection="1">
      <alignment horizontal="left" vertical="center" wrapText="1"/>
      <protection hidden="1"/>
    </xf>
    <xf numFmtId="0" fontId="39" fillId="0" borderId="68" xfId="15" applyFont="1" applyBorder="1" applyAlignment="1" applyProtection="1">
      <alignment vertical="top" wrapText="1"/>
      <protection hidden="1"/>
    </xf>
    <xf numFmtId="0" fontId="42" fillId="0" borderId="67" xfId="32" applyFont="1" applyBorder="1" applyAlignment="1" applyProtection="1">
      <alignment horizontal="center" vertical="center"/>
      <protection hidden="1"/>
    </xf>
    <xf numFmtId="0" fontId="31" fillId="0" borderId="6" xfId="32" applyFont="1" applyBorder="1" applyAlignment="1" applyProtection="1">
      <alignment horizontal="center" vertical="center"/>
      <protection hidden="1"/>
    </xf>
    <xf numFmtId="0" fontId="17" fillId="0" borderId="0" xfId="32" applyFont="1" applyAlignment="1" applyProtection="1">
      <alignment vertical="top" wrapText="1"/>
      <protection hidden="1"/>
    </xf>
    <xf numFmtId="0" fontId="17" fillId="0" borderId="68" xfId="15" applyFont="1" applyBorder="1" applyAlignment="1" applyProtection="1">
      <alignment horizontal="left" vertical="top" wrapText="1"/>
      <protection hidden="1"/>
    </xf>
    <xf numFmtId="0" fontId="31" fillId="0" borderId="4" xfId="32" applyFont="1" applyBorder="1" applyAlignment="1" applyProtection="1">
      <alignment horizontal="center" vertical="center"/>
      <protection hidden="1"/>
    </xf>
    <xf numFmtId="0" fontId="36" fillId="0" borderId="2" xfId="15" applyFont="1" applyBorder="1" applyAlignment="1" applyProtection="1">
      <alignment vertical="top" wrapText="1"/>
      <protection hidden="1"/>
    </xf>
    <xf numFmtId="0" fontId="36" fillId="0" borderId="1" xfId="15" applyFont="1" applyBorder="1" applyAlignment="1" applyProtection="1">
      <alignment vertical="top" wrapText="1"/>
      <protection hidden="1"/>
    </xf>
    <xf numFmtId="0" fontId="36" fillId="0" borderId="1" xfId="15" applyFont="1" applyBorder="1" applyAlignment="1" applyProtection="1">
      <alignment vertical="center" wrapText="1"/>
      <protection hidden="1"/>
    </xf>
    <xf numFmtId="0" fontId="36" fillId="17" borderId="1" xfId="15" applyFont="1" applyFill="1" applyBorder="1" applyAlignment="1" applyProtection="1">
      <alignment horizontal="left" vertical="top" wrapText="1"/>
      <protection hidden="1"/>
    </xf>
    <xf numFmtId="0" fontId="42" fillId="0" borderId="1" xfId="32" applyFont="1" applyBorder="1" applyAlignment="1" applyProtection="1">
      <alignment vertical="center"/>
      <protection hidden="1"/>
    </xf>
    <xf numFmtId="0" fontId="17" fillId="17" borderId="1" xfId="15" applyFont="1" applyFill="1" applyBorder="1" applyAlignment="1" applyProtection="1">
      <alignment horizontal="left" vertical="top" wrapText="1"/>
      <protection hidden="1"/>
    </xf>
    <xf numFmtId="0" fontId="17" fillId="3" borderId="0" xfId="32" applyFont="1" applyFill="1" applyAlignment="1" applyProtection="1">
      <alignment vertical="center" wrapText="1"/>
      <protection hidden="1"/>
    </xf>
    <xf numFmtId="0" fontId="50" fillId="0" borderId="0" xfId="32" applyFont="1" applyAlignment="1" applyProtection="1">
      <alignment vertical="center"/>
      <protection hidden="1"/>
    </xf>
    <xf numFmtId="0" fontId="52" fillId="0" borderId="0" xfId="32" applyFont="1" applyAlignment="1" applyProtection="1">
      <alignment vertical="center"/>
      <protection hidden="1"/>
    </xf>
    <xf numFmtId="0" fontId="42" fillId="0" borderId="68" xfId="32" applyFont="1" applyBorder="1" applyAlignment="1" applyProtection="1">
      <alignment vertical="center"/>
      <protection hidden="1"/>
    </xf>
    <xf numFmtId="0" fontId="53" fillId="0" borderId="0" xfId="32" applyFont="1" applyAlignment="1" applyProtection="1">
      <alignment horizontal="center" vertical="center"/>
      <protection hidden="1"/>
    </xf>
    <xf numFmtId="0" fontId="53" fillId="0" borderId="0" xfId="32" applyFont="1" applyAlignment="1" applyProtection="1">
      <alignment vertical="center"/>
      <protection hidden="1"/>
    </xf>
    <xf numFmtId="0" fontId="53" fillId="0" borderId="69" xfId="32" applyFont="1" applyBorder="1" applyAlignment="1" applyProtection="1">
      <alignment vertical="center"/>
      <protection hidden="1"/>
    </xf>
    <xf numFmtId="0" fontId="46" fillId="0" borderId="68" xfId="15" applyFont="1" applyBorder="1" applyAlignment="1" applyProtection="1">
      <alignment vertical="top" wrapText="1"/>
      <protection hidden="1"/>
    </xf>
    <xf numFmtId="1" fontId="39" fillId="0" borderId="0" xfId="32" applyNumberFormat="1" applyFont="1" applyAlignment="1" applyProtection="1">
      <alignment horizontal="center" vertical="center"/>
      <protection hidden="1"/>
    </xf>
    <xf numFmtId="0" fontId="31" fillId="0" borderId="0" xfId="32" applyFont="1" applyAlignment="1" applyProtection="1">
      <alignment horizontal="left" vertical="top"/>
      <protection hidden="1"/>
    </xf>
    <xf numFmtId="0" fontId="31" fillId="0" borderId="8" xfId="32" applyFont="1" applyBorder="1" applyAlignment="1" applyProtection="1">
      <alignment horizontal="left" vertical="top"/>
      <protection hidden="1"/>
    </xf>
    <xf numFmtId="0" fontId="53" fillId="0" borderId="8" xfId="32" applyFont="1" applyBorder="1" applyAlignment="1" applyProtection="1">
      <alignment vertical="center"/>
      <protection hidden="1"/>
    </xf>
    <xf numFmtId="0" fontId="17" fillId="0" borderId="0" xfId="32" applyFont="1" applyAlignment="1" applyProtection="1">
      <alignment horizontal="left" vertical="center"/>
      <protection hidden="1"/>
    </xf>
    <xf numFmtId="0" fontId="17" fillId="0" borderId="0" xfId="32" applyFont="1" applyAlignment="1" applyProtection="1">
      <alignment vertical="center"/>
      <protection hidden="1"/>
    </xf>
    <xf numFmtId="173" fontId="39" fillId="7" borderId="1" xfId="15" applyNumberFormat="1" applyFont="1" applyFill="1" applyBorder="1" applyAlignment="1" applyProtection="1">
      <alignment horizontal="center" vertical="center" wrapText="1"/>
      <protection hidden="1"/>
    </xf>
    <xf numFmtId="173" fontId="36" fillId="0" borderId="5" xfId="15" applyNumberFormat="1" applyFont="1" applyBorder="1" applyAlignment="1" applyProtection="1">
      <alignment horizontal="center" vertical="center" wrapText="1"/>
      <protection hidden="1"/>
    </xf>
    <xf numFmtId="0" fontId="36" fillId="3" borderId="5" xfId="15" applyFont="1" applyFill="1" applyBorder="1" applyAlignment="1" applyProtection="1">
      <alignment horizontal="left" vertical="center" wrapText="1"/>
      <protection hidden="1"/>
    </xf>
    <xf numFmtId="0" fontId="36" fillId="3" borderId="4" xfId="15" applyFont="1" applyFill="1" applyBorder="1" applyAlignment="1" applyProtection="1">
      <alignment horizontal="left" vertical="center" wrapText="1"/>
      <protection hidden="1"/>
    </xf>
    <xf numFmtId="0" fontId="36" fillId="7" borderId="1" xfId="15" applyFont="1" applyFill="1" applyBorder="1" applyAlignment="1" applyProtection="1">
      <alignment horizontal="center" vertical="center" wrapText="1"/>
      <protection locked="0"/>
    </xf>
    <xf numFmtId="0" fontId="36" fillId="0" borderId="6" xfId="15" applyFont="1" applyBorder="1" applyAlignment="1" applyProtection="1">
      <alignment horizontal="center" vertical="center" wrapText="1"/>
      <protection hidden="1"/>
    </xf>
    <xf numFmtId="0" fontId="36" fillId="0" borderId="0" xfId="15" applyFont="1" applyAlignment="1" applyProtection="1">
      <alignment horizontal="left" vertical="center" wrapText="1"/>
      <protection hidden="1"/>
    </xf>
    <xf numFmtId="0" fontId="36" fillId="0" borderId="8" xfId="15" applyFont="1" applyBorder="1" applyAlignment="1" applyProtection="1">
      <alignment horizontal="left" vertical="center" wrapText="1"/>
      <protection hidden="1"/>
    </xf>
    <xf numFmtId="0" fontId="31" fillId="0" borderId="0" xfId="32" applyFont="1" applyAlignment="1" applyProtection="1">
      <alignment vertical="center" wrapText="1"/>
      <protection hidden="1"/>
    </xf>
    <xf numFmtId="0" fontId="17" fillId="0" borderId="1" xfId="32" applyFont="1" applyBorder="1" applyAlignment="1" applyProtection="1">
      <alignment horizontal="left" vertical="center" wrapText="1"/>
      <protection hidden="1"/>
    </xf>
    <xf numFmtId="0" fontId="17" fillId="0" borderId="0" xfId="32" applyFont="1" applyAlignment="1" applyProtection="1">
      <alignment horizontal="center" vertical="top" wrapText="1"/>
      <protection hidden="1"/>
    </xf>
    <xf numFmtId="0" fontId="39" fillId="0" borderId="68" xfId="32" applyFont="1" applyBorder="1" applyAlignment="1" applyProtection="1">
      <alignment vertical="center"/>
      <protection hidden="1"/>
    </xf>
    <xf numFmtId="0" fontId="17" fillId="0" borderId="0" xfId="32" applyFont="1" applyAlignment="1" applyProtection="1">
      <alignment horizontal="center" vertical="center"/>
      <protection hidden="1"/>
    </xf>
    <xf numFmtId="0" fontId="17" fillId="0" borderId="8" xfId="32" applyFont="1" applyBorder="1" applyAlignment="1" applyProtection="1">
      <alignment vertical="center"/>
      <protection hidden="1"/>
    </xf>
    <xf numFmtId="0" fontId="17" fillId="0" borderId="69" xfId="32" applyFont="1" applyBorder="1" applyAlignment="1" applyProtection="1">
      <alignment vertical="center"/>
      <protection hidden="1"/>
    </xf>
    <xf numFmtId="0" fontId="55" fillId="0" borderId="0" xfId="32" applyFont="1" applyAlignment="1" applyProtection="1">
      <alignment vertical="center"/>
      <protection hidden="1"/>
    </xf>
    <xf numFmtId="0" fontId="17" fillId="0" borderId="3" xfId="32" applyFont="1" applyBorder="1" applyAlignment="1" applyProtection="1">
      <alignment vertical="center" wrapText="1"/>
      <protection hidden="1"/>
    </xf>
    <xf numFmtId="0" fontId="17" fillId="0" borderId="7" xfId="32" applyFont="1" applyBorder="1" applyAlignment="1" applyProtection="1">
      <alignment vertical="center" wrapText="1"/>
      <protection hidden="1"/>
    </xf>
    <xf numFmtId="0" fontId="17" fillId="0" borderId="8" xfId="32" applyFont="1" applyBorder="1" applyAlignment="1" applyProtection="1">
      <alignment horizontal="right" vertical="center"/>
      <protection hidden="1"/>
    </xf>
    <xf numFmtId="0" fontId="35" fillId="6" borderId="2" xfId="32" applyFont="1" applyFill="1" applyBorder="1" applyAlignment="1" applyProtection="1">
      <alignment vertical="center"/>
      <protection hidden="1"/>
    </xf>
    <xf numFmtId="0" fontId="31" fillId="6" borderId="5" xfId="32" applyFont="1" applyFill="1" applyBorder="1" applyAlignment="1" applyProtection="1">
      <alignment horizontal="center" vertical="center"/>
      <protection hidden="1"/>
    </xf>
    <xf numFmtId="0" fontId="31" fillId="6" borderId="5" xfId="32" applyFont="1" applyFill="1" applyBorder="1" applyAlignment="1" applyProtection="1">
      <alignment vertical="center"/>
      <protection hidden="1"/>
    </xf>
    <xf numFmtId="0" fontId="31" fillId="6" borderId="4" xfId="32" applyFont="1" applyFill="1" applyBorder="1" applyAlignment="1" applyProtection="1">
      <alignment vertical="center"/>
      <protection hidden="1"/>
    </xf>
    <xf numFmtId="0" fontId="35" fillId="0" borderId="0" xfId="32" applyFont="1" applyAlignment="1" applyProtection="1">
      <alignment vertical="center"/>
      <protection hidden="1"/>
    </xf>
    <xf numFmtId="173" fontId="31" fillId="0" borderId="0" xfId="32" applyNumberFormat="1" applyFont="1" applyAlignment="1" applyProtection="1">
      <alignment vertical="center"/>
      <protection hidden="1"/>
    </xf>
    <xf numFmtId="0" fontId="26" fillId="0" borderId="0" xfId="32" applyFont="1"/>
    <xf numFmtId="0" fontId="26" fillId="0" borderId="0" xfId="32" applyFont="1" applyAlignment="1">
      <alignment horizontal="center"/>
    </xf>
    <xf numFmtId="0" fontId="26" fillId="0" borderId="0" xfId="32" applyFont="1" applyAlignment="1" applyProtection="1">
      <alignment vertical="top" wrapText="1"/>
      <protection locked="0" hidden="1"/>
    </xf>
    <xf numFmtId="0" fontId="26" fillId="0" borderId="0" xfId="32" applyFont="1" applyAlignment="1" applyProtection="1">
      <alignment horizontal="center" vertical="top" wrapText="1"/>
      <protection locked="0" hidden="1"/>
    </xf>
    <xf numFmtId="0" fontId="29" fillId="0" borderId="0" xfId="32" applyFont="1" applyAlignment="1" applyProtection="1">
      <alignment vertical="top" wrapText="1"/>
      <protection locked="0" hidden="1"/>
    </xf>
    <xf numFmtId="0" fontId="153" fillId="0" borderId="1" xfId="34" applyFont="1" applyBorder="1" applyAlignment="1" applyProtection="1">
      <alignment vertical="center" wrapText="1"/>
      <protection hidden="1"/>
    </xf>
    <xf numFmtId="166" fontId="83" fillId="0" borderId="0" xfId="7" applyNumberFormat="1" applyFont="1" applyAlignment="1" applyProtection="1">
      <alignment horizontal="center" vertical="center"/>
      <protection hidden="1"/>
    </xf>
    <xf numFmtId="0" fontId="85" fillId="12" borderId="13" xfId="4" applyNumberFormat="1" applyFont="1" applyFill="1" applyBorder="1" applyAlignment="1">
      <alignment horizontal="center" vertical="top" wrapText="1"/>
    </xf>
    <xf numFmtId="9" fontId="85" fillId="12" borderId="13" xfId="4" applyFont="1" applyFill="1" applyBorder="1" applyAlignment="1">
      <alignment horizontal="center" vertical="top" wrapText="1"/>
    </xf>
    <xf numFmtId="0" fontId="85" fillId="12" borderId="13" xfId="0" applyFont="1" applyFill="1" applyBorder="1" applyAlignment="1">
      <alignment horizontal="center" vertical="top" wrapText="1"/>
    </xf>
    <xf numFmtId="6" fontId="85" fillId="12" borderId="13" xfId="0" applyNumberFormat="1" applyFont="1" applyFill="1" applyBorder="1" applyAlignment="1">
      <alignment horizontal="center" vertical="top" wrapText="1"/>
    </xf>
    <xf numFmtId="2" fontId="31" fillId="0" borderId="0" xfId="31" applyNumberFormat="1" applyFont="1" applyAlignment="1" applyProtection="1">
      <alignment horizontal="center" vertical="top"/>
      <protection hidden="1"/>
    </xf>
    <xf numFmtId="0" fontId="75" fillId="3" borderId="0" xfId="11" applyFont="1" applyFill="1" applyAlignment="1" applyProtection="1">
      <alignment horizontal="left" vertical="top" wrapText="1"/>
      <protection hidden="1"/>
    </xf>
    <xf numFmtId="0" fontId="54" fillId="0" borderId="26" xfId="7" applyFont="1" applyBorder="1" applyAlignment="1" applyProtection="1">
      <alignment horizontal="center" vertical="center" wrapText="1"/>
      <protection locked="0"/>
    </xf>
    <xf numFmtId="0" fontId="54" fillId="0" borderId="24" xfId="7" applyFont="1" applyBorder="1" applyAlignment="1" applyProtection="1">
      <alignment horizontal="center" vertical="center"/>
      <protection hidden="1"/>
    </xf>
    <xf numFmtId="49" fontId="54" fillId="0" borderId="0" xfId="26" applyNumberFormat="1" applyFont="1" applyAlignment="1" applyProtection="1">
      <alignment horizontal="left" vertical="top" wrapText="1"/>
      <protection hidden="1"/>
    </xf>
    <xf numFmtId="49" fontId="54" fillId="0" borderId="0" xfId="7" applyNumberFormat="1" applyFont="1" applyAlignment="1" applyProtection="1">
      <alignment vertical="top" wrapText="1"/>
      <protection hidden="1"/>
    </xf>
    <xf numFmtId="0" fontId="53" fillId="0" borderId="0" xfId="7" applyFont="1" applyAlignment="1" applyProtection="1">
      <alignment horizontal="left" vertical="center"/>
      <protection hidden="1"/>
    </xf>
    <xf numFmtId="0" fontId="78" fillId="0" borderId="0" xfId="7" applyFont="1" applyAlignment="1" applyProtection="1">
      <alignment horizontal="center" vertical="center"/>
      <protection hidden="1"/>
    </xf>
    <xf numFmtId="0" fontId="54" fillId="0" borderId="0" xfId="7" applyFont="1" applyAlignment="1" applyProtection="1">
      <alignment vertical="top" wrapText="1"/>
      <protection hidden="1"/>
    </xf>
    <xf numFmtId="0" fontId="54" fillId="0" borderId="24" xfId="7" applyFont="1" applyBorder="1" applyAlignment="1" applyProtection="1">
      <alignment horizontal="center" vertical="center" wrapText="1"/>
      <protection hidden="1"/>
    </xf>
    <xf numFmtId="0" fontId="54" fillId="0" borderId="14" xfId="7" applyFont="1" applyBorder="1" applyAlignment="1" applyProtection="1">
      <alignment horizontal="center" vertical="center" wrapText="1"/>
      <protection hidden="1"/>
    </xf>
    <xf numFmtId="172" fontId="17" fillId="0" borderId="0" xfId="0" applyNumberFormat="1" applyFont="1" applyAlignment="1" applyProtection="1">
      <alignment horizontal="center" vertical="center" wrapText="1"/>
      <protection hidden="1"/>
    </xf>
    <xf numFmtId="1" fontId="17" fillId="0" borderId="0" xfId="0" applyNumberFormat="1" applyFont="1" applyAlignment="1" applyProtection="1">
      <alignment horizontal="center" vertical="center" wrapText="1"/>
      <protection hidden="1"/>
    </xf>
    <xf numFmtId="0" fontId="69" fillId="0" borderId="0" xfId="2" applyFont="1" applyFill="1" applyBorder="1" applyAlignment="1" applyProtection="1">
      <alignment horizontal="left" vertical="center" wrapText="1"/>
      <protection hidden="1"/>
    </xf>
    <xf numFmtId="173" fontId="39" fillId="0" borderId="85" xfId="15" applyNumberFormat="1" applyFont="1" applyBorder="1" applyAlignment="1" applyProtection="1">
      <alignment horizontal="center" vertical="center" wrapText="1"/>
      <protection hidden="1"/>
    </xf>
    <xf numFmtId="0" fontId="29" fillId="25" borderId="0" xfId="0" applyFont="1" applyFill="1" applyAlignment="1" applyProtection="1">
      <alignment horizontal="left" vertical="center"/>
      <protection hidden="1"/>
    </xf>
    <xf numFmtId="0" fontId="29" fillId="25" borderId="0" xfId="0" applyFont="1" applyFill="1" applyAlignment="1" applyProtection="1">
      <alignment vertical="center"/>
      <protection hidden="1"/>
    </xf>
    <xf numFmtId="0" fontId="26" fillId="25" borderId="0" xfId="0" applyFont="1" applyFill="1" applyAlignment="1" applyProtection="1">
      <alignment vertical="center"/>
      <protection hidden="1"/>
    </xf>
    <xf numFmtId="0" fontId="94" fillId="10" borderId="16" xfId="0" applyFont="1" applyFill="1" applyBorder="1" applyAlignment="1" applyProtection="1">
      <alignment horizontal="center" vertical="center" wrapText="1"/>
      <protection hidden="1"/>
    </xf>
    <xf numFmtId="0" fontId="17" fillId="17" borderId="18" xfId="0" applyFont="1" applyFill="1" applyBorder="1" applyAlignment="1">
      <alignment horizontal="center" vertical="center"/>
    </xf>
    <xf numFmtId="49" fontId="36" fillId="0" borderId="18" xfId="0" applyNumberFormat="1" applyFont="1" applyBorder="1" applyAlignment="1" applyProtection="1">
      <alignment horizontal="center" vertical="center" wrapText="1"/>
      <protection locked="0"/>
    </xf>
    <xf numFmtId="14" fontId="36" fillId="0" borderId="18" xfId="0" applyNumberFormat="1" applyFont="1" applyBorder="1" applyAlignment="1" applyProtection="1">
      <alignment horizontal="center" vertical="center" wrapText="1"/>
      <protection locked="0"/>
    </xf>
    <xf numFmtId="0" fontId="36" fillId="0" borderId="18" xfId="0" applyFont="1" applyBorder="1" applyAlignment="1" applyProtection="1">
      <alignment horizontal="center" vertical="center" wrapText="1"/>
      <protection locked="0"/>
    </xf>
    <xf numFmtId="0" fontId="36" fillId="0" borderId="22" xfId="0" applyFont="1" applyBorder="1" applyAlignment="1" applyProtection="1">
      <alignment horizontal="center" vertical="center" wrapText="1"/>
      <protection locked="0"/>
    </xf>
    <xf numFmtId="165" fontId="36" fillId="0" borderId="22" xfId="1" applyNumberFormat="1" applyFont="1" applyBorder="1" applyAlignment="1" applyProtection="1">
      <alignment horizontal="center" vertical="center" wrapText="1"/>
      <protection locked="0"/>
    </xf>
    <xf numFmtId="165" fontId="36" fillId="0" borderId="18" xfId="1" applyNumberFormat="1" applyFont="1" applyBorder="1" applyAlignment="1" applyProtection="1">
      <alignment horizontal="center" vertical="center" wrapText="1"/>
      <protection locked="0"/>
    </xf>
    <xf numFmtId="169" fontId="83" fillId="17" borderId="18" xfId="1" applyNumberFormat="1" applyFont="1" applyFill="1" applyBorder="1" applyAlignment="1" applyProtection="1">
      <alignment horizontal="center" vertical="center"/>
      <protection hidden="1"/>
    </xf>
    <xf numFmtId="9" fontId="83" fillId="17" borderId="18" xfId="4" applyFont="1" applyFill="1" applyBorder="1" applyAlignment="1" applyProtection="1">
      <alignment horizontal="center" vertical="center" wrapText="1"/>
      <protection hidden="1"/>
    </xf>
    <xf numFmtId="164" fontId="36" fillId="0" borderId="18" xfId="1" applyNumberFormat="1" applyFont="1" applyBorder="1" applyAlignment="1" applyProtection="1">
      <alignment horizontal="center" vertical="center" wrapText="1"/>
      <protection locked="0"/>
    </xf>
    <xf numFmtId="164" fontId="83" fillId="17" borderId="22" xfId="1" applyNumberFormat="1" applyFont="1" applyFill="1" applyBorder="1" applyAlignment="1" applyProtection="1">
      <alignment horizontal="center" vertical="center" wrapText="1"/>
      <protection hidden="1"/>
    </xf>
    <xf numFmtId="43" fontId="83" fillId="17" borderId="14" xfId="1" applyFont="1" applyFill="1" applyBorder="1" applyAlignment="1" applyProtection="1">
      <alignment horizontal="center" vertical="center" wrapText="1"/>
      <protection hidden="1"/>
    </xf>
    <xf numFmtId="167" fontId="83" fillId="30" borderId="18" xfId="1" applyNumberFormat="1" applyFont="1" applyFill="1" applyBorder="1" applyAlignment="1" applyProtection="1">
      <alignment horizontal="center" vertical="center" wrapText="1"/>
      <protection hidden="1"/>
    </xf>
    <xf numFmtId="43" fontId="83" fillId="17" borderId="42" xfId="1" applyFont="1" applyFill="1" applyBorder="1" applyAlignment="1" applyProtection="1">
      <alignment horizontal="center" vertical="center" wrapText="1"/>
      <protection hidden="1"/>
    </xf>
    <xf numFmtId="0" fontId="89" fillId="17" borderId="42" xfId="0" applyFont="1" applyFill="1" applyBorder="1" applyAlignment="1" applyProtection="1">
      <alignment horizontal="center" vertical="center" wrapText="1"/>
      <protection hidden="1"/>
    </xf>
    <xf numFmtId="0" fontId="78" fillId="0" borderId="54" xfId="0" applyFont="1" applyBorder="1" applyAlignment="1" applyProtection="1">
      <alignment horizontal="left" vertical="center" indent="1"/>
      <protection hidden="1"/>
    </xf>
    <xf numFmtId="0" fontId="78" fillId="0" borderId="54" xfId="0" applyFont="1" applyBorder="1" applyAlignment="1" applyProtection="1">
      <alignment horizontal="center" vertical="center"/>
      <protection hidden="1"/>
    </xf>
    <xf numFmtId="0" fontId="17" fillId="0" borderId="1" xfId="32" applyFont="1" applyBorder="1" applyAlignment="1" applyProtection="1">
      <alignment horizontal="left" vertical="center" wrapText="1"/>
      <protection locked="0"/>
    </xf>
    <xf numFmtId="14" fontId="17" fillId="0" borderId="11" xfId="32" applyNumberFormat="1" applyFont="1" applyBorder="1" applyAlignment="1" applyProtection="1">
      <alignment horizontal="left" vertical="center" wrapText="1"/>
      <protection locked="0"/>
    </xf>
    <xf numFmtId="0" fontId="17" fillId="0" borderId="2" xfId="32" applyFont="1" applyBorder="1" applyAlignment="1" applyProtection="1">
      <alignment horizontal="left" vertical="center" wrapText="1"/>
      <protection locked="0"/>
    </xf>
    <xf numFmtId="14" fontId="17" fillId="0" borderId="1" xfId="32" applyNumberFormat="1" applyFont="1" applyBorder="1" applyAlignment="1" applyProtection="1">
      <alignment horizontal="left" vertical="center" wrapText="1"/>
      <protection locked="0"/>
    </xf>
    <xf numFmtId="0" fontId="35" fillId="0" borderId="68" xfId="32" applyFont="1" applyBorder="1" applyAlignment="1" applyProtection="1">
      <alignment vertical="center"/>
      <protection locked="0"/>
    </xf>
    <xf numFmtId="0" fontId="31" fillId="0" borderId="0" xfId="32" applyFont="1" applyAlignment="1" applyProtection="1">
      <alignment horizontal="center" vertical="center"/>
      <protection locked="0"/>
    </xf>
    <xf numFmtId="0" fontId="31" fillId="0" borderId="0" xfId="32" applyFont="1" applyAlignment="1" applyProtection="1">
      <alignment vertical="center"/>
      <protection locked="0"/>
    </xf>
    <xf numFmtId="0" fontId="31" fillId="0" borderId="8" xfId="32" applyFont="1" applyBorder="1" applyAlignment="1" applyProtection="1">
      <alignment vertical="center"/>
      <protection locked="0"/>
    </xf>
    <xf numFmtId="0" fontId="39" fillId="0" borderId="68" xfId="32" applyFont="1" applyBorder="1" applyAlignment="1" applyProtection="1">
      <alignment vertical="center"/>
      <protection locked="0"/>
    </xf>
    <xf numFmtId="0" fontId="17" fillId="0" borderId="0" xfId="32" applyFont="1" applyAlignment="1" applyProtection="1">
      <alignment horizontal="center" vertical="center"/>
      <protection locked="0"/>
    </xf>
    <xf numFmtId="0" fontId="17" fillId="0" borderId="0" xfId="32" applyFont="1" applyAlignment="1" applyProtection="1">
      <alignment vertical="center"/>
      <protection locked="0"/>
    </xf>
    <xf numFmtId="0" fontId="17" fillId="0" borderId="8" xfId="32" applyFont="1" applyBorder="1" applyAlignment="1" applyProtection="1">
      <alignment vertical="center"/>
      <protection locked="0"/>
    </xf>
    <xf numFmtId="0" fontId="27" fillId="0" borderId="0" xfId="0" applyFont="1" applyAlignment="1" applyProtection="1">
      <alignment horizontal="left" vertical="center"/>
      <protection hidden="1"/>
    </xf>
    <xf numFmtId="0" fontId="26" fillId="0" borderId="0" xfId="0" applyFont="1" applyAlignment="1" applyProtection="1">
      <alignment horizontal="left" vertical="center"/>
      <protection hidden="1"/>
    </xf>
    <xf numFmtId="0" fontId="78" fillId="3" borderId="13" xfId="10" applyFont="1" applyFill="1" applyBorder="1" applyAlignment="1" applyProtection="1">
      <alignment horizontal="center" vertical="center" wrapText="1"/>
      <protection hidden="1"/>
    </xf>
    <xf numFmtId="0" fontId="84" fillId="3" borderId="13" xfId="10" applyFont="1" applyFill="1" applyBorder="1" applyAlignment="1" applyProtection="1">
      <alignment horizontal="left" vertical="center" wrapText="1" indent="1"/>
      <protection hidden="1"/>
    </xf>
    <xf numFmtId="0" fontId="84" fillId="0" borderId="13" xfId="10" applyFont="1" applyBorder="1" applyAlignment="1" applyProtection="1">
      <alignment horizontal="left" vertical="center" wrapText="1" indent="1"/>
      <protection hidden="1"/>
    </xf>
    <xf numFmtId="0" fontId="78" fillId="3" borderId="13" xfId="10" applyFont="1" applyFill="1" applyBorder="1" applyAlignment="1" applyProtection="1">
      <alignment horizontal="left" vertical="center" wrapText="1" indent="1"/>
      <protection hidden="1"/>
    </xf>
    <xf numFmtId="0" fontId="78" fillId="0" borderId="13" xfId="10" applyFont="1" applyBorder="1" applyAlignment="1" applyProtection="1">
      <alignment horizontal="left" vertical="center" wrapText="1" indent="1"/>
      <protection hidden="1"/>
    </xf>
    <xf numFmtId="0" fontId="78" fillId="0" borderId="0" xfId="10" applyFont="1" applyAlignment="1" applyProtection="1">
      <alignment horizontal="left" vertical="top" wrapText="1"/>
      <protection hidden="1"/>
    </xf>
    <xf numFmtId="0" fontId="78" fillId="3" borderId="0" xfId="10" applyFont="1" applyFill="1" applyAlignment="1" applyProtection="1">
      <alignment horizontal="left" vertical="top" wrapText="1"/>
      <protection hidden="1"/>
    </xf>
    <xf numFmtId="0" fontId="72" fillId="0" borderId="0" xfId="10" applyFont="1" applyAlignment="1" applyProtection="1">
      <alignment horizontal="left" vertical="top" wrapText="1"/>
      <protection locked="0" hidden="1"/>
    </xf>
    <xf numFmtId="0" fontId="84" fillId="3" borderId="0" xfId="10" applyFont="1" applyFill="1" applyAlignment="1" applyProtection="1">
      <alignment horizontal="left" vertical="top" wrapText="1"/>
      <protection locked="0" hidden="1"/>
    </xf>
    <xf numFmtId="0" fontId="72" fillId="0" borderId="0" xfId="10" applyFont="1" applyAlignment="1" applyProtection="1">
      <alignment horizontal="left" vertical="top" wrapText="1"/>
      <protection hidden="1"/>
    </xf>
    <xf numFmtId="0" fontId="78" fillId="3" borderId="0" xfId="10" applyFont="1" applyFill="1" applyAlignment="1" applyProtection="1">
      <alignment horizontal="left" vertical="top" wrapText="1"/>
      <protection locked="0" hidden="1"/>
    </xf>
    <xf numFmtId="0" fontId="72" fillId="3" borderId="0" xfId="10" applyFont="1" applyFill="1" applyAlignment="1" applyProtection="1">
      <alignment vertical="center" wrapText="1"/>
      <protection locked="0" hidden="1"/>
    </xf>
    <xf numFmtId="0" fontId="17" fillId="3" borderId="0" xfId="10" applyFont="1" applyFill="1" applyAlignment="1" applyProtection="1">
      <alignment horizontal="left" vertical="top" wrapText="1"/>
      <protection hidden="1"/>
    </xf>
    <xf numFmtId="0" fontId="72" fillId="0" borderId="0" xfId="10" applyFont="1" applyAlignment="1" applyProtection="1">
      <alignment vertical="top"/>
      <protection hidden="1"/>
    </xf>
    <xf numFmtId="0" fontId="72" fillId="3" borderId="8" xfId="10" applyFont="1" applyFill="1" applyBorder="1" applyAlignment="1" applyProtection="1">
      <alignment horizontal="left" vertical="center"/>
      <protection hidden="1"/>
    </xf>
    <xf numFmtId="0" fontId="72" fillId="3" borderId="0" xfId="10" applyFont="1" applyFill="1" applyAlignment="1" applyProtection="1">
      <alignment horizontal="left" vertical="center"/>
      <protection hidden="1"/>
    </xf>
    <xf numFmtId="0" fontId="79" fillId="0" borderId="0" xfId="10" applyFont="1" applyAlignment="1" applyProtection="1">
      <alignment horizontal="left" vertical="top" wrapText="1"/>
      <protection hidden="1"/>
    </xf>
    <xf numFmtId="0" fontId="103" fillId="0" borderId="0" xfId="10" applyFont="1" applyAlignment="1" applyProtection="1">
      <alignment horizontal="center" wrapText="1"/>
      <protection hidden="1"/>
    </xf>
    <xf numFmtId="0" fontId="163" fillId="0" borderId="0" xfId="2" applyFont="1" applyFill="1" applyAlignment="1" applyProtection="1"/>
    <xf numFmtId="0" fontId="63" fillId="0" borderId="0" xfId="10" applyFont="1" applyAlignment="1" applyProtection="1">
      <alignment horizontal="left" vertical="top"/>
      <protection hidden="1"/>
    </xf>
    <xf numFmtId="0" fontId="78" fillId="0" borderId="0" xfId="10" applyFont="1" applyAlignment="1">
      <alignment vertical="top" wrapText="1"/>
    </xf>
    <xf numFmtId="0" fontId="63" fillId="0" borderId="0" xfId="10" applyFont="1" applyAlignment="1" applyProtection="1">
      <alignment horizontal="left" vertical="center"/>
      <protection hidden="1"/>
    </xf>
    <xf numFmtId="0" fontId="84" fillId="0" borderId="0" xfId="10" applyFont="1" applyAlignment="1" applyProtection="1">
      <alignment horizontal="left" vertical="top" wrapText="1"/>
      <protection hidden="1"/>
    </xf>
    <xf numFmtId="0" fontId="84" fillId="3" borderId="0" xfId="10" applyFont="1" applyFill="1" applyAlignment="1" applyProtection="1">
      <alignment horizontal="left" vertical="top"/>
      <protection hidden="1"/>
    </xf>
    <xf numFmtId="0" fontId="31" fillId="0" borderId="0" xfId="10" applyFont="1" applyAlignment="1" applyProtection="1">
      <alignment horizontal="center"/>
      <protection hidden="1"/>
    </xf>
    <xf numFmtId="0" fontId="66" fillId="0" borderId="0" xfId="10" applyFont="1" applyAlignment="1" applyProtection="1">
      <alignment horizontal="left" vertical="top" wrapText="1"/>
      <protection hidden="1"/>
    </xf>
    <xf numFmtId="0" fontId="77" fillId="0" borderId="0" xfId="10" applyFont="1" applyAlignment="1" applyProtection="1">
      <alignment horizontal="left" vertical="top" wrapText="1"/>
      <protection hidden="1"/>
    </xf>
    <xf numFmtId="0" fontId="67" fillId="0" borderId="0" xfId="10" applyFont="1" applyAlignment="1" applyProtection="1">
      <alignment horizontal="left" vertical="top" wrapText="1"/>
      <protection hidden="1"/>
    </xf>
    <xf numFmtId="0" fontId="69" fillId="0" borderId="0" xfId="2" applyFont="1" applyBorder="1" applyAlignment="1" applyProtection="1">
      <alignment horizontal="left" vertical="top"/>
      <protection hidden="1"/>
    </xf>
    <xf numFmtId="0" fontId="69" fillId="3" borderId="0" xfId="2" applyFont="1" applyFill="1" applyAlignment="1" applyProtection="1">
      <alignment horizontal="left" vertical="top" wrapText="1"/>
      <protection locked="0" hidden="1"/>
    </xf>
    <xf numFmtId="0" fontId="69" fillId="3" borderId="0" xfId="2" applyFont="1" applyFill="1" applyAlignment="1" applyProtection="1">
      <alignment horizontal="left" vertical="top"/>
      <protection locked="0" hidden="1"/>
    </xf>
    <xf numFmtId="0" fontId="79" fillId="0" borderId="0" xfId="10" applyFont="1" applyAlignment="1">
      <alignment vertical="top"/>
    </xf>
    <xf numFmtId="0" fontId="105" fillId="0" borderId="0" xfId="10" applyFont="1" applyAlignment="1" applyProtection="1">
      <alignment horizontal="center" wrapText="1"/>
      <protection hidden="1"/>
    </xf>
    <xf numFmtId="0" fontId="84" fillId="0" borderId="0" xfId="7" applyFont="1" applyAlignment="1" applyProtection="1">
      <alignment horizontal="left" vertical="center"/>
      <protection hidden="1"/>
    </xf>
    <xf numFmtId="0" fontId="84" fillId="0" borderId="17" xfId="7" applyFont="1" applyBorder="1" applyAlignment="1" applyProtection="1">
      <alignment horizontal="left" vertical="center"/>
      <protection hidden="1"/>
    </xf>
    <xf numFmtId="0" fontId="84" fillId="0" borderId="0" xfId="7" applyFont="1" applyAlignment="1" applyProtection="1">
      <alignment horizontal="left" vertical="top" wrapText="1"/>
      <protection hidden="1"/>
    </xf>
    <xf numFmtId="0" fontId="54" fillId="0" borderId="48" xfId="7" applyFont="1" applyBorder="1" applyAlignment="1" applyProtection="1">
      <alignment horizontal="left" vertical="top" wrapText="1"/>
      <protection locked="0"/>
    </xf>
    <xf numFmtId="0" fontId="54" fillId="0" borderId="49" xfId="7" applyFont="1" applyBorder="1" applyAlignment="1" applyProtection="1">
      <alignment horizontal="left" vertical="top" wrapText="1"/>
      <protection locked="0"/>
    </xf>
    <xf numFmtId="0" fontId="54" fillId="0" borderId="50" xfId="7" applyFont="1" applyBorder="1" applyAlignment="1" applyProtection="1">
      <alignment horizontal="left" vertical="top" wrapText="1"/>
      <protection locked="0"/>
    </xf>
    <xf numFmtId="0" fontId="63" fillId="0" borderId="0" xfId="7" applyFont="1" applyAlignment="1" applyProtection="1">
      <alignment horizontal="left" vertical="top" wrapText="1"/>
      <protection hidden="1"/>
    </xf>
    <xf numFmtId="49" fontId="54" fillId="0" borderId="23" xfId="7" applyNumberFormat="1" applyFont="1" applyBorder="1" applyAlignment="1" applyProtection="1">
      <alignment horizontal="left" vertical="center" wrapText="1"/>
      <protection locked="0"/>
    </xf>
    <xf numFmtId="49" fontId="54" fillId="0" borderId="24" xfId="7" applyNumberFormat="1" applyFont="1" applyBorder="1" applyAlignment="1" applyProtection="1">
      <alignment horizontal="left" vertical="center" wrapText="1"/>
      <protection locked="0"/>
    </xf>
    <xf numFmtId="49" fontId="54" fillId="0" borderId="25" xfId="7" applyNumberFormat="1" applyFont="1" applyBorder="1" applyAlignment="1" applyProtection="1">
      <alignment horizontal="left" vertical="center" wrapText="1"/>
      <protection locked="0"/>
    </xf>
    <xf numFmtId="0" fontId="66" fillId="0" borderId="0" xfId="7" applyFont="1" applyAlignment="1" applyProtection="1">
      <alignment horizontal="left" vertical="center"/>
      <protection hidden="1"/>
    </xf>
    <xf numFmtId="0" fontId="85" fillId="0" borderId="0" xfId="7" applyFont="1" applyAlignment="1" applyProtection="1">
      <alignment horizontal="left" vertical="top" wrapText="1"/>
      <protection hidden="1"/>
    </xf>
    <xf numFmtId="0" fontId="67" fillId="0" borderId="0" xfId="7" applyFont="1" applyAlignment="1" applyProtection="1">
      <alignment horizontal="left" vertical="top" wrapText="1"/>
      <protection hidden="1"/>
    </xf>
    <xf numFmtId="0" fontId="121" fillId="0" borderId="0" xfId="7" applyFont="1" applyAlignment="1" applyProtection="1">
      <alignment horizontal="left" vertical="top" wrapText="1"/>
      <protection hidden="1"/>
    </xf>
    <xf numFmtId="0" fontId="144" fillId="15" borderId="0" xfId="7" applyFont="1" applyFill="1" applyAlignment="1" applyProtection="1">
      <alignment horizontal="right"/>
      <protection hidden="1"/>
    </xf>
    <xf numFmtId="0" fontId="74" fillId="0" borderId="26" xfId="7" applyFont="1" applyBorder="1" applyAlignment="1" applyProtection="1">
      <alignment horizontal="right" wrapText="1"/>
      <protection hidden="1"/>
    </xf>
    <xf numFmtId="49" fontId="53" fillId="0" borderId="23" xfId="7" applyNumberFormat="1" applyFont="1" applyBorder="1" applyAlignment="1" applyProtection="1">
      <alignment horizontal="left" vertical="top" wrapText="1"/>
      <protection locked="0"/>
    </xf>
    <xf numFmtId="49" fontId="53" fillId="0" borderId="24" xfId="7" applyNumberFormat="1" applyFont="1" applyBorder="1" applyAlignment="1" applyProtection="1">
      <alignment horizontal="left" vertical="top" wrapText="1"/>
      <protection locked="0"/>
    </xf>
    <xf numFmtId="49" fontId="53" fillId="0" borderId="25" xfId="7" applyNumberFormat="1" applyFont="1" applyBorder="1" applyAlignment="1" applyProtection="1">
      <alignment horizontal="left" vertical="top" wrapText="1"/>
      <protection locked="0"/>
    </xf>
    <xf numFmtId="0" fontId="53" fillId="0" borderId="13" xfId="7" applyFont="1" applyBorder="1" applyAlignment="1" applyProtection="1">
      <alignment horizontal="left" vertical="center"/>
      <protection locked="0"/>
    </xf>
    <xf numFmtId="0" fontId="79" fillId="0" borderId="0" xfId="7" applyFont="1" applyAlignment="1" applyProtection="1">
      <alignment horizontal="left" vertical="center" wrapText="1"/>
      <protection hidden="1"/>
    </xf>
    <xf numFmtId="0" fontId="78" fillId="0" borderId="0" xfId="7" applyFont="1" applyAlignment="1" applyProtection="1">
      <alignment horizontal="left" vertical="center" wrapText="1"/>
      <protection hidden="1"/>
    </xf>
    <xf numFmtId="0" fontId="78" fillId="0" borderId="0" xfId="7" applyFont="1" applyAlignment="1" applyProtection="1">
      <alignment horizontal="left" vertical="center"/>
      <protection hidden="1"/>
    </xf>
    <xf numFmtId="49" fontId="54" fillId="0" borderId="48" xfId="7" applyNumberFormat="1" applyFont="1" applyBorder="1" applyAlignment="1" applyProtection="1">
      <alignment horizontal="left" vertical="top" wrapText="1"/>
      <protection locked="0"/>
    </xf>
    <xf numFmtId="49" fontId="54" fillId="0" borderId="49" xfId="7" applyNumberFormat="1" applyFont="1" applyBorder="1" applyAlignment="1" applyProtection="1">
      <alignment horizontal="left" vertical="top" wrapText="1"/>
      <protection locked="0"/>
    </xf>
    <xf numFmtId="49" fontId="54" fillId="0" borderId="50" xfId="7" applyNumberFormat="1" applyFont="1" applyBorder="1" applyAlignment="1" applyProtection="1">
      <alignment horizontal="left" vertical="top" wrapText="1"/>
      <protection locked="0"/>
    </xf>
    <xf numFmtId="0" fontId="78" fillId="0" borderId="0" xfId="0" applyFont="1" applyAlignment="1">
      <alignment horizontal="left" vertical="center" wrapText="1"/>
    </xf>
    <xf numFmtId="0" fontId="0" fillId="0" borderId="0" xfId="0" applyAlignment="1">
      <alignment horizontal="left" vertical="center" wrapText="1"/>
    </xf>
    <xf numFmtId="0" fontId="84" fillId="0" borderId="0" xfId="7" applyFont="1" applyAlignment="1" applyProtection="1">
      <alignment horizontal="left" vertical="top"/>
      <protection hidden="1"/>
    </xf>
    <xf numFmtId="0" fontId="78" fillId="0" borderId="0" xfId="7" applyFont="1" applyAlignment="1" applyProtection="1">
      <alignment horizontal="left" vertical="top" wrapText="1"/>
      <protection hidden="1"/>
    </xf>
    <xf numFmtId="0" fontId="54" fillId="0" borderId="23" xfId="7" applyFont="1" applyBorder="1" applyAlignment="1" applyProtection="1">
      <alignment horizontal="center" vertical="center"/>
      <protection locked="0" hidden="1"/>
    </xf>
    <xf numFmtId="0" fontId="54" fillId="0" borderId="25" xfId="7" applyFont="1" applyBorder="1" applyAlignment="1" applyProtection="1">
      <alignment horizontal="center" vertical="center"/>
      <protection locked="0" hidden="1"/>
    </xf>
    <xf numFmtId="0" fontId="144" fillId="6" borderId="0" xfId="7" applyFont="1" applyFill="1" applyAlignment="1" applyProtection="1">
      <alignment horizontal="right"/>
      <protection hidden="1"/>
    </xf>
    <xf numFmtId="0" fontId="67" fillId="0" borderId="17" xfId="7" applyFont="1" applyBorder="1" applyAlignment="1" applyProtection="1">
      <alignment horizontal="left" vertical="top" wrapText="1"/>
      <protection hidden="1"/>
    </xf>
    <xf numFmtId="0" fontId="53" fillId="0" borderId="24" xfId="7" applyFont="1" applyBorder="1" applyAlignment="1" applyProtection="1">
      <alignment horizontal="left" vertical="center"/>
      <protection locked="0"/>
    </xf>
    <xf numFmtId="0" fontId="53" fillId="0" borderId="25" xfId="7" applyFont="1" applyBorder="1" applyAlignment="1" applyProtection="1">
      <alignment horizontal="left" vertical="center"/>
      <protection locked="0"/>
    </xf>
    <xf numFmtId="49" fontId="54" fillId="0" borderId="23" xfId="7" applyNumberFormat="1" applyFont="1" applyBorder="1" applyAlignment="1" applyProtection="1">
      <alignment horizontal="left" vertical="top" wrapText="1"/>
      <protection locked="0"/>
    </xf>
    <xf numFmtId="49" fontId="54" fillId="0" borderId="24" xfId="7" applyNumberFormat="1" applyFont="1" applyBorder="1" applyAlignment="1" applyProtection="1">
      <alignment horizontal="left" vertical="top" wrapText="1"/>
      <protection locked="0"/>
    </xf>
    <xf numFmtId="49" fontId="54" fillId="0" borderId="25" xfId="7" applyNumberFormat="1" applyFont="1" applyBorder="1" applyAlignment="1" applyProtection="1">
      <alignment horizontal="left" vertical="top" wrapText="1"/>
      <protection locked="0"/>
    </xf>
    <xf numFmtId="0" fontId="66" fillId="0" borderId="0" xfId="7" applyFont="1" applyAlignment="1" applyProtection="1">
      <alignment wrapText="1"/>
      <protection hidden="1"/>
    </xf>
    <xf numFmtId="0" fontId="84" fillId="0" borderId="0" xfId="7" applyFont="1" applyAlignment="1" applyProtection="1">
      <alignment horizontal="left" vertical="center" wrapText="1"/>
      <protection hidden="1"/>
    </xf>
    <xf numFmtId="0" fontId="79" fillId="0" borderId="0" xfId="7" applyFont="1" applyAlignment="1" applyProtection="1">
      <alignment horizontal="left" vertical="top" wrapText="1"/>
      <protection hidden="1"/>
    </xf>
    <xf numFmtId="0" fontId="84" fillId="0" borderId="0" xfId="7" applyFont="1" applyAlignment="1" applyProtection="1">
      <alignment horizontal="left" wrapText="1"/>
      <protection hidden="1"/>
    </xf>
    <xf numFmtId="0" fontId="79" fillId="0" borderId="17" xfId="7" applyFont="1" applyBorder="1" applyAlignment="1" applyProtection="1">
      <alignment horizontal="left" vertical="top" wrapText="1"/>
      <protection hidden="1"/>
    </xf>
    <xf numFmtId="49" fontId="54" fillId="0" borderId="48" xfId="26" applyNumberFormat="1" applyFont="1" applyBorder="1" applyAlignment="1" applyProtection="1">
      <alignment horizontal="left" vertical="center" wrapText="1"/>
      <protection locked="0"/>
    </xf>
    <xf numFmtId="49" fontId="54" fillId="0" borderId="51" xfId="26" applyNumberFormat="1" applyFont="1" applyBorder="1" applyAlignment="1" applyProtection="1">
      <alignment horizontal="left" vertical="center" wrapText="1"/>
      <protection locked="0"/>
    </xf>
    <xf numFmtId="49" fontId="54" fillId="0" borderId="52" xfId="26" applyNumberFormat="1" applyFont="1" applyBorder="1" applyAlignment="1" applyProtection="1">
      <alignment horizontal="left" vertical="center" wrapText="1"/>
      <protection locked="0"/>
    </xf>
    <xf numFmtId="166" fontId="115" fillId="6" borderId="0" xfId="7" quotePrefix="1" applyNumberFormat="1" applyFont="1" applyFill="1" applyAlignment="1" applyProtection="1">
      <alignment horizontal="left" vertical="center"/>
      <protection hidden="1"/>
    </xf>
    <xf numFmtId="49" fontId="54" fillId="0" borderId="48" xfId="26" applyNumberFormat="1" applyFont="1" applyBorder="1" applyAlignment="1" applyProtection="1">
      <alignment horizontal="left" vertical="top" wrapText="1"/>
      <protection locked="0"/>
    </xf>
    <xf numFmtId="49" fontId="54" fillId="0" borderId="51" xfId="26" applyNumberFormat="1" applyFont="1" applyBorder="1" applyAlignment="1" applyProtection="1">
      <alignment horizontal="left" vertical="top" wrapText="1"/>
      <protection locked="0"/>
    </xf>
    <xf numFmtId="49" fontId="54" fillId="0" borderId="52" xfId="26" applyNumberFormat="1" applyFont="1" applyBorder="1" applyAlignment="1" applyProtection="1">
      <alignment horizontal="left" vertical="top" wrapText="1"/>
      <protection locked="0"/>
    </xf>
    <xf numFmtId="0" fontId="84" fillId="0" borderId="0" xfId="26" applyFont="1" applyAlignment="1" applyProtection="1">
      <alignment horizontal="left" vertical="top" wrapText="1"/>
      <protection hidden="1"/>
    </xf>
    <xf numFmtId="49" fontId="54" fillId="0" borderId="13" xfId="7" applyNumberFormat="1" applyFont="1" applyBorder="1" applyAlignment="1" applyProtection="1">
      <alignment horizontal="left" vertical="top" wrapText="1"/>
      <protection locked="0"/>
    </xf>
    <xf numFmtId="0" fontId="54" fillId="0" borderId="23" xfId="7" applyFont="1" applyBorder="1" applyAlignment="1" applyProtection="1">
      <alignment horizontal="center" vertical="center" wrapText="1"/>
      <protection locked="0" hidden="1"/>
    </xf>
    <xf numFmtId="0" fontId="54" fillId="0" borderId="25" xfId="7" applyFont="1" applyBorder="1" applyAlignment="1" applyProtection="1">
      <alignment horizontal="center" vertical="center" wrapText="1"/>
      <protection locked="0" hidden="1"/>
    </xf>
    <xf numFmtId="0" fontId="54" fillId="0" borderId="30" xfId="7" applyFont="1" applyBorder="1" applyAlignment="1" applyProtection="1">
      <alignment horizontal="center" vertical="center" wrapText="1"/>
      <protection locked="0" hidden="1"/>
    </xf>
    <xf numFmtId="0" fontId="54" fillId="0" borderId="46" xfId="7" applyFont="1" applyBorder="1" applyAlignment="1" applyProtection="1">
      <alignment horizontal="center" vertical="center" wrapText="1"/>
      <protection locked="0" hidden="1"/>
    </xf>
    <xf numFmtId="0" fontId="64" fillId="0" borderId="43" xfId="7" applyFont="1" applyBorder="1" applyAlignment="1" applyProtection="1">
      <alignment horizontal="left" wrapText="1"/>
      <protection hidden="1"/>
    </xf>
    <xf numFmtId="170" fontId="54" fillId="0" borderId="23" xfId="1" applyNumberFormat="1" applyFont="1" applyBorder="1" applyAlignment="1" applyProtection="1">
      <alignment horizontal="center" vertical="center" wrapText="1"/>
      <protection locked="0"/>
    </xf>
    <xf numFmtId="170" fontId="54" fillId="0" borderId="25" xfId="1" applyNumberFormat="1" applyFont="1" applyBorder="1" applyAlignment="1" applyProtection="1">
      <alignment horizontal="center" vertical="center" wrapText="1"/>
      <protection locked="0"/>
    </xf>
    <xf numFmtId="0" fontId="142" fillId="0" borderId="14" xfId="2" applyFont="1" applyFill="1" applyBorder="1" applyAlignment="1" applyProtection="1">
      <alignment horizontal="left" vertical="top" wrapText="1"/>
      <protection hidden="1"/>
    </xf>
    <xf numFmtId="0" fontId="78" fillId="0" borderId="0" xfId="7" applyFont="1" applyAlignment="1" applyProtection="1">
      <alignment horizontal="left" vertical="top"/>
      <protection hidden="1"/>
    </xf>
    <xf numFmtId="0" fontId="0" fillId="0" borderId="0" xfId="0" applyAlignment="1" applyProtection="1">
      <alignment horizontal="left" vertical="top"/>
      <protection hidden="1"/>
    </xf>
    <xf numFmtId="49" fontId="53" fillId="0" borderId="48" xfId="7" applyNumberFormat="1" applyFont="1" applyBorder="1" applyAlignment="1" applyProtection="1">
      <alignment horizontal="left" vertical="top" wrapText="1"/>
      <protection locked="0"/>
    </xf>
    <xf numFmtId="49" fontId="53" fillId="0" borderId="51" xfId="7" applyNumberFormat="1" applyFont="1" applyBorder="1" applyAlignment="1" applyProtection="1">
      <alignment horizontal="left" vertical="top" wrapText="1"/>
      <protection locked="0"/>
    </xf>
    <xf numFmtId="49" fontId="53" fillId="0" borderId="52" xfId="7" applyNumberFormat="1" applyFont="1" applyBorder="1" applyAlignment="1" applyProtection="1">
      <alignment horizontal="left" vertical="top" wrapText="1"/>
      <protection locked="0"/>
    </xf>
    <xf numFmtId="3" fontId="54" fillId="0" borderId="23" xfId="4" applyNumberFormat="1" applyFont="1" applyFill="1" applyBorder="1" applyAlignment="1" applyProtection="1">
      <alignment horizontal="center" vertical="center" wrapText="1"/>
      <protection locked="0"/>
    </xf>
    <xf numFmtId="3" fontId="54" fillId="0" borderId="25" xfId="4" applyNumberFormat="1" applyFont="1" applyFill="1" applyBorder="1" applyAlignment="1" applyProtection="1">
      <alignment horizontal="center" vertical="center" wrapText="1"/>
      <protection locked="0"/>
    </xf>
    <xf numFmtId="0" fontId="54" fillId="0" borderId="23" xfId="7" applyFont="1" applyBorder="1" applyAlignment="1" applyProtection="1">
      <alignment horizontal="center" vertical="center" wrapText="1"/>
      <protection locked="0"/>
    </xf>
    <xf numFmtId="0" fontId="54" fillId="0" borderId="25" xfId="7" applyFont="1" applyBorder="1" applyAlignment="1" applyProtection="1">
      <alignment horizontal="center" vertical="center" wrapText="1"/>
      <protection locked="0"/>
    </xf>
    <xf numFmtId="166" fontId="115" fillId="6" borderId="0" xfId="7" applyNumberFormat="1" applyFont="1" applyFill="1" applyAlignment="1" applyProtection="1">
      <alignment horizontal="left" vertical="center"/>
      <protection hidden="1"/>
    </xf>
    <xf numFmtId="0" fontId="54" fillId="0" borderId="13" xfId="7" applyFont="1" applyBorder="1" applyAlignment="1" applyProtection="1">
      <alignment horizontal="center" vertical="center" wrapText="1"/>
      <protection locked="0"/>
    </xf>
    <xf numFmtId="0" fontId="54" fillId="0" borderId="13" xfId="7" applyFont="1" applyBorder="1" applyAlignment="1" applyProtection="1">
      <alignment horizontal="center" vertical="center"/>
      <protection locked="0" hidden="1"/>
    </xf>
    <xf numFmtId="0" fontId="54" fillId="0" borderId="16" xfId="0" applyFont="1" applyBorder="1" applyAlignment="1" applyProtection="1">
      <alignment horizontal="center" vertical="center"/>
      <protection locked="0"/>
    </xf>
    <xf numFmtId="0" fontId="54" fillId="0" borderId="13" xfId="0" applyFont="1" applyBorder="1" applyAlignment="1" applyProtection="1">
      <alignment horizontal="center" vertical="center"/>
      <protection locked="0"/>
    </xf>
    <xf numFmtId="0" fontId="54" fillId="0" borderId="18" xfId="7" applyFont="1" applyBorder="1" applyAlignment="1" applyProtection="1">
      <alignment horizontal="center" vertical="center" wrapText="1"/>
      <protection locked="0"/>
    </xf>
    <xf numFmtId="0" fontId="54" fillId="0" borderId="22" xfId="7" applyFont="1" applyBorder="1" applyAlignment="1" applyProtection="1">
      <alignment horizontal="center" vertical="center" wrapText="1"/>
      <protection locked="0"/>
    </xf>
    <xf numFmtId="0" fontId="54" fillId="0" borderId="42" xfId="7" applyFont="1" applyBorder="1" applyAlignment="1" applyProtection="1">
      <alignment horizontal="center" vertical="center" wrapText="1"/>
      <protection locked="0"/>
    </xf>
    <xf numFmtId="3" fontId="54" fillId="0" borderId="30" xfId="7" applyNumberFormat="1" applyFont="1" applyBorder="1" applyAlignment="1" applyProtection="1">
      <alignment horizontal="center" vertical="center" wrapText="1"/>
      <protection locked="0"/>
    </xf>
    <xf numFmtId="3" fontId="54" fillId="0" borderId="46" xfId="7" applyNumberFormat="1" applyFont="1" applyBorder="1" applyAlignment="1" applyProtection="1">
      <alignment horizontal="center" vertical="center" wrapText="1"/>
      <protection locked="0"/>
    </xf>
    <xf numFmtId="0" fontId="53" fillId="0" borderId="48" xfId="7" applyFont="1" applyBorder="1" applyAlignment="1" applyProtection="1">
      <alignment horizontal="left" vertical="top" wrapText="1"/>
      <protection locked="0"/>
    </xf>
    <xf numFmtId="0" fontId="53" fillId="0" borderId="49" xfId="7" applyFont="1" applyBorder="1" applyAlignment="1" applyProtection="1">
      <alignment horizontal="left" vertical="top" wrapText="1"/>
      <protection locked="0"/>
    </xf>
    <xf numFmtId="0" fontId="53" fillId="0" borderId="50" xfId="7" applyFont="1" applyBorder="1" applyAlignment="1" applyProtection="1">
      <alignment horizontal="left" vertical="top" wrapText="1"/>
      <protection locked="0"/>
    </xf>
    <xf numFmtId="0" fontId="54" fillId="0" borderId="23" xfId="1" applyNumberFormat="1" applyFont="1" applyBorder="1" applyAlignment="1" applyProtection="1">
      <alignment horizontal="left" vertical="top" wrapText="1"/>
      <protection locked="0"/>
    </xf>
    <xf numFmtId="0" fontId="54" fillId="0" borderId="24" xfId="1" applyNumberFormat="1" applyFont="1" applyBorder="1" applyAlignment="1" applyProtection="1">
      <alignment horizontal="left" vertical="top" wrapText="1"/>
      <protection locked="0"/>
    </xf>
    <xf numFmtId="0" fontId="54" fillId="0" borderId="25" xfId="1" applyNumberFormat="1" applyFont="1" applyBorder="1" applyAlignment="1" applyProtection="1">
      <alignment horizontal="left" vertical="top" wrapText="1"/>
      <protection locked="0"/>
    </xf>
    <xf numFmtId="0" fontId="53" fillId="0" borderId="23" xfId="7" applyFont="1" applyBorder="1" applyAlignment="1" applyProtection="1">
      <alignment horizontal="left" vertical="center"/>
      <protection locked="0" hidden="1"/>
    </xf>
    <xf numFmtId="0" fontId="53" fillId="0" borderId="24" xfId="7" applyFont="1" applyBorder="1" applyAlignment="1" applyProtection="1">
      <alignment horizontal="left" vertical="center"/>
      <protection locked="0" hidden="1"/>
    </xf>
    <xf numFmtId="0" fontId="53" fillId="0" borderId="25" xfId="7" applyFont="1" applyBorder="1" applyAlignment="1" applyProtection="1">
      <alignment horizontal="left" vertical="center"/>
      <protection locked="0" hidden="1"/>
    </xf>
    <xf numFmtId="49" fontId="84" fillId="0" borderId="0" xfId="26" applyNumberFormat="1" applyFont="1" applyAlignment="1" applyProtection="1">
      <alignment horizontal="left" vertical="top" wrapText="1"/>
      <protection hidden="1"/>
    </xf>
    <xf numFmtId="49" fontId="54" fillId="0" borderId="13" xfId="26" applyNumberFormat="1" applyFont="1" applyBorder="1" applyAlignment="1" applyProtection="1">
      <alignment horizontal="left" vertical="top" wrapText="1"/>
      <protection locked="0"/>
    </xf>
    <xf numFmtId="0" fontId="83" fillId="0" borderId="0" xfId="0" applyFont="1" applyAlignment="1" applyProtection="1">
      <alignment horizontal="left" vertical="center" wrapText="1"/>
      <protection hidden="1"/>
    </xf>
    <xf numFmtId="0" fontId="78" fillId="0" borderId="13" xfId="7" applyFont="1" applyBorder="1" applyAlignment="1" applyProtection="1">
      <alignment horizontal="center" vertical="center" wrapText="1"/>
      <protection hidden="1"/>
    </xf>
    <xf numFmtId="0" fontId="78" fillId="0" borderId="59" xfId="7" applyFont="1" applyBorder="1" applyAlignment="1" applyProtection="1">
      <alignment horizontal="center" vertical="center" wrapText="1"/>
      <protection hidden="1"/>
    </xf>
    <xf numFmtId="0" fontId="78" fillId="0" borderId="60" xfId="7" applyFont="1" applyBorder="1" applyAlignment="1" applyProtection="1">
      <alignment horizontal="center" vertical="center" wrapText="1"/>
      <protection hidden="1"/>
    </xf>
    <xf numFmtId="0" fontId="78" fillId="0" borderId="61" xfId="7" applyFont="1" applyBorder="1" applyAlignment="1" applyProtection="1">
      <alignment horizontal="center" vertical="center" wrapText="1"/>
      <protection hidden="1"/>
    </xf>
    <xf numFmtId="0" fontId="67" fillId="3" borderId="0" xfId="26" applyFont="1" applyFill="1" applyAlignment="1" applyProtection="1">
      <alignment horizontal="left" vertical="center"/>
      <protection hidden="1"/>
    </xf>
    <xf numFmtId="0" fontId="67" fillId="3" borderId="17" xfId="26" applyFont="1" applyFill="1" applyBorder="1" applyAlignment="1" applyProtection="1">
      <alignment horizontal="left" vertical="center"/>
      <protection hidden="1"/>
    </xf>
    <xf numFmtId="0" fontId="67" fillId="3" borderId="0" xfId="26" applyFont="1" applyFill="1" applyAlignment="1" applyProtection="1">
      <alignment horizontal="left" vertical="top"/>
      <protection hidden="1"/>
    </xf>
    <xf numFmtId="0" fontId="67" fillId="0" borderId="0" xfId="7" applyFont="1" applyAlignment="1" applyProtection="1">
      <alignment horizontal="left" vertical="center" wrapText="1"/>
      <protection hidden="1"/>
    </xf>
    <xf numFmtId="0" fontId="78" fillId="0" borderId="17" xfId="7" applyFont="1" applyBorder="1" applyAlignment="1" applyProtection="1">
      <alignment horizontal="left" vertical="top" wrapText="1"/>
      <protection hidden="1"/>
    </xf>
    <xf numFmtId="0" fontId="78" fillId="0" borderId="24" xfId="7" applyFont="1" applyBorder="1" applyAlignment="1" applyProtection="1">
      <alignment horizontal="center" vertical="center"/>
      <protection hidden="1"/>
    </xf>
    <xf numFmtId="9" fontId="54" fillId="0" borderId="23" xfId="7" applyNumberFormat="1" applyFont="1" applyBorder="1" applyAlignment="1" applyProtection="1">
      <alignment horizontal="center" vertical="center" wrapText="1"/>
      <protection locked="0"/>
    </xf>
    <xf numFmtId="9" fontId="54" fillId="0" borderId="25" xfId="7" applyNumberFormat="1" applyFont="1" applyBorder="1" applyAlignment="1" applyProtection="1">
      <alignment horizontal="center" vertical="center" wrapText="1"/>
      <protection locked="0"/>
    </xf>
    <xf numFmtId="0" fontId="54" fillId="0" borderId="13" xfId="7" applyFont="1" applyBorder="1" applyAlignment="1" applyProtection="1">
      <alignment horizontal="center" vertical="center"/>
      <protection locked="0"/>
    </xf>
    <xf numFmtId="0" fontId="54" fillId="0" borderId="23" xfId="7" applyFont="1" applyBorder="1" applyAlignment="1" applyProtection="1">
      <alignment horizontal="center" vertical="center"/>
      <protection locked="0"/>
    </xf>
    <xf numFmtId="0" fontId="54" fillId="0" borderId="25" xfId="7" applyFont="1" applyBorder="1" applyAlignment="1" applyProtection="1">
      <alignment horizontal="center" vertical="center"/>
      <protection locked="0"/>
    </xf>
    <xf numFmtId="0" fontId="84" fillId="0" borderId="14" xfId="26" applyFont="1" applyBorder="1" applyAlignment="1" applyProtection="1">
      <alignment horizontal="left" vertical="top" wrapText="1"/>
      <protection hidden="1"/>
    </xf>
    <xf numFmtId="0" fontId="54" fillId="0" borderId="48" xfId="26" applyFont="1" applyBorder="1" applyAlignment="1" applyProtection="1">
      <alignment horizontal="left" vertical="top" wrapText="1"/>
      <protection locked="0"/>
    </xf>
    <xf numFmtId="0" fontId="54" fillId="0" borderId="49" xfId="26" applyFont="1" applyBorder="1" applyAlignment="1" applyProtection="1">
      <alignment horizontal="left" vertical="top" wrapText="1"/>
      <protection locked="0"/>
    </xf>
    <xf numFmtId="0" fontId="54" fillId="0" borderId="50" xfId="26" applyFont="1" applyBorder="1" applyAlignment="1" applyProtection="1">
      <alignment horizontal="left" vertical="top" wrapText="1"/>
      <protection locked="0"/>
    </xf>
    <xf numFmtId="0" fontId="54" fillId="0" borderId="16" xfId="7" applyFont="1" applyBorder="1" applyAlignment="1" applyProtection="1">
      <alignment horizontal="center" vertical="center"/>
      <protection locked="0" hidden="1"/>
    </xf>
    <xf numFmtId="0" fontId="84" fillId="0" borderId="0" xfId="26" applyFont="1" applyAlignment="1" applyProtection="1">
      <alignment horizontal="left" vertical="center" wrapText="1"/>
      <protection hidden="1"/>
    </xf>
    <xf numFmtId="14" fontId="47" fillId="0" borderId="23" xfId="26" applyNumberFormat="1" applyFont="1" applyBorder="1" applyAlignment="1" applyProtection="1">
      <alignment horizontal="center" vertical="center"/>
      <protection locked="0" hidden="1"/>
    </xf>
    <xf numFmtId="14" fontId="47" fillId="0" borderId="25" xfId="26" applyNumberFormat="1" applyFont="1" applyBorder="1" applyAlignment="1" applyProtection="1">
      <alignment horizontal="center" vertical="center"/>
      <protection locked="0" hidden="1"/>
    </xf>
    <xf numFmtId="0" fontId="53" fillId="0" borderId="23" xfId="7" applyFont="1" applyBorder="1" applyAlignment="1" applyProtection="1">
      <alignment horizontal="left" vertical="top" wrapText="1"/>
      <protection locked="0"/>
    </xf>
    <xf numFmtId="0" fontId="53" fillId="0" borderId="24" xfId="7" applyFont="1" applyBorder="1" applyAlignment="1" applyProtection="1">
      <alignment horizontal="left" vertical="top" wrapText="1"/>
      <protection locked="0"/>
    </xf>
    <xf numFmtId="0" fontId="53" fillId="0" borderId="25" xfId="7" applyFont="1" applyBorder="1" applyAlignment="1" applyProtection="1">
      <alignment horizontal="left" vertical="top" wrapText="1"/>
      <protection locked="0"/>
    </xf>
    <xf numFmtId="0" fontId="54" fillId="0" borderId="18" xfId="0" applyFont="1" applyBorder="1" applyAlignment="1" applyProtection="1">
      <alignment horizontal="center" vertical="center"/>
      <protection locked="0"/>
    </xf>
    <xf numFmtId="0" fontId="74" fillId="0" borderId="0" xfId="7" applyFont="1" applyAlignment="1" applyProtection="1">
      <alignment horizontal="right" wrapText="1"/>
      <protection hidden="1"/>
    </xf>
    <xf numFmtId="0" fontId="144" fillId="6" borderId="0" xfId="7" applyFont="1" applyFill="1" applyAlignment="1" applyProtection="1">
      <alignment horizontal="center"/>
      <protection hidden="1"/>
    </xf>
    <xf numFmtId="0" fontId="84" fillId="0" borderId="14" xfId="7" applyFont="1" applyBorder="1" applyAlignment="1" applyProtection="1">
      <alignment horizontal="left" vertical="top" wrapText="1"/>
      <protection hidden="1"/>
    </xf>
    <xf numFmtId="0" fontId="0" fillId="0" borderId="0" xfId="0" applyAlignment="1">
      <alignment horizontal="center" wrapText="1"/>
    </xf>
    <xf numFmtId="49" fontId="54" fillId="0" borderId="13" xfId="7" applyNumberFormat="1" applyFont="1" applyBorder="1" applyAlignment="1" applyProtection="1">
      <alignment horizontal="center" vertical="center" wrapText="1"/>
      <protection locked="0"/>
    </xf>
    <xf numFmtId="0" fontId="66" fillId="0" borderId="12" xfId="7" applyFont="1" applyBorder="1" applyAlignment="1" applyProtection="1">
      <alignment horizontal="left" vertical="center"/>
      <protection hidden="1"/>
    </xf>
    <xf numFmtId="49" fontId="115" fillId="20" borderId="13" xfId="0" applyNumberFormat="1" applyFont="1" applyFill="1" applyBorder="1" applyAlignment="1" applyProtection="1">
      <alignment horizontal="center" vertical="center" wrapText="1"/>
      <protection hidden="1"/>
    </xf>
    <xf numFmtId="0" fontId="67" fillId="0" borderId="0" xfId="0" applyFont="1" applyAlignment="1">
      <alignment horizontal="left" vertical="top" wrapText="1"/>
    </xf>
    <xf numFmtId="0" fontId="94" fillId="8" borderId="23" xfId="0" applyFont="1" applyFill="1" applyBorder="1" applyAlignment="1">
      <alignment horizontal="center" vertical="center" wrapText="1"/>
    </xf>
    <xf numFmtId="0" fontId="94" fillId="8" borderId="24" xfId="0" applyFont="1" applyFill="1" applyBorder="1" applyAlignment="1">
      <alignment horizontal="center" vertical="center" wrapText="1"/>
    </xf>
    <xf numFmtId="0" fontId="94" fillId="8" borderId="25" xfId="0" applyFont="1" applyFill="1" applyBorder="1" applyAlignment="1">
      <alignment horizontal="center" vertical="center" wrapText="1"/>
    </xf>
    <xf numFmtId="49" fontId="112" fillId="20" borderId="13" xfId="0" applyNumberFormat="1" applyFont="1" applyFill="1" applyBorder="1" applyAlignment="1" applyProtection="1">
      <alignment horizontal="center" vertical="center"/>
      <protection hidden="1"/>
    </xf>
    <xf numFmtId="0" fontId="107" fillId="20" borderId="53" xfId="1" applyNumberFormat="1" applyFont="1" applyFill="1" applyBorder="1" applyAlignment="1" applyProtection="1">
      <alignment horizontal="left" vertical="center" wrapText="1"/>
      <protection hidden="1"/>
    </xf>
    <xf numFmtId="0" fontId="107" fillId="20" borderId="0" xfId="1" applyNumberFormat="1" applyFont="1" applyFill="1" applyBorder="1" applyAlignment="1" applyProtection="1">
      <alignment horizontal="left" vertical="center" wrapText="1"/>
      <protection hidden="1"/>
    </xf>
    <xf numFmtId="0" fontId="84" fillId="0" borderId="0" xfId="0" applyFont="1" applyAlignment="1">
      <alignment horizontal="left" vertical="top" wrapText="1"/>
    </xf>
    <xf numFmtId="0" fontId="84" fillId="0" borderId="0" xfId="0" applyFont="1" applyAlignment="1">
      <alignment horizontal="left" vertical="center" wrapText="1"/>
    </xf>
    <xf numFmtId="170" fontId="113" fillId="0" borderId="26" xfId="1" applyNumberFormat="1" applyFont="1" applyFill="1" applyBorder="1" applyAlignment="1" applyProtection="1">
      <alignment horizontal="center" vertical="top" wrapText="1"/>
      <protection hidden="1"/>
    </xf>
    <xf numFmtId="170" fontId="113" fillId="0" borderId="0" xfId="1" applyNumberFormat="1" applyFont="1" applyFill="1" applyBorder="1" applyAlignment="1" applyProtection="1">
      <alignment horizontal="center" vertical="top" wrapText="1"/>
      <protection hidden="1"/>
    </xf>
    <xf numFmtId="0" fontId="110" fillId="15" borderId="13" xfId="1" applyNumberFormat="1" applyFont="1" applyFill="1" applyBorder="1" applyAlignment="1" applyProtection="1">
      <alignment horizontal="center" vertical="center" wrapText="1"/>
      <protection hidden="1"/>
    </xf>
    <xf numFmtId="3" fontId="85" fillId="16" borderId="23" xfId="1" applyNumberFormat="1" applyFont="1" applyFill="1" applyBorder="1" applyAlignment="1" applyProtection="1">
      <alignment horizontal="center" vertical="center"/>
      <protection hidden="1"/>
    </xf>
    <xf numFmtId="3" fontId="85" fillId="16" borderId="25" xfId="1" applyNumberFormat="1" applyFont="1" applyFill="1" applyBorder="1" applyAlignment="1" applyProtection="1">
      <alignment horizontal="center" vertical="center"/>
      <protection hidden="1"/>
    </xf>
    <xf numFmtId="3" fontId="83" fillId="16" borderId="23" xfId="1" applyNumberFormat="1" applyFont="1" applyFill="1" applyBorder="1" applyAlignment="1" applyProtection="1">
      <alignment horizontal="center" vertical="center" wrapText="1"/>
      <protection hidden="1"/>
    </xf>
    <xf numFmtId="3" fontId="83" fillId="16" borderId="25" xfId="1" applyNumberFormat="1" applyFont="1" applyFill="1" applyBorder="1" applyAlignment="1" applyProtection="1">
      <alignment horizontal="center" vertical="center" wrapText="1"/>
      <protection hidden="1"/>
    </xf>
    <xf numFmtId="0" fontId="83" fillId="0" borderId="26" xfId="0" applyFont="1" applyBorder="1" applyAlignment="1" applyProtection="1">
      <alignment horizontal="center" vertical="center"/>
      <protection hidden="1"/>
    </xf>
    <xf numFmtId="164" fontId="83" fillId="16" borderId="13" xfId="1" applyNumberFormat="1" applyFont="1" applyFill="1" applyBorder="1" applyAlignment="1" applyProtection="1">
      <alignment horizontal="center" vertical="center" wrapText="1"/>
      <protection hidden="1"/>
    </xf>
    <xf numFmtId="9" fontId="83" fillId="16" borderId="13" xfId="1" applyNumberFormat="1" applyFont="1" applyFill="1" applyBorder="1" applyAlignment="1" applyProtection="1">
      <alignment horizontal="center" vertical="center" wrapText="1"/>
      <protection hidden="1"/>
    </xf>
    <xf numFmtId="49" fontId="36" fillId="0" borderId="23" xfId="0" applyNumberFormat="1" applyFont="1" applyBorder="1" applyAlignment="1" applyProtection="1">
      <alignment horizontal="center" vertical="center" wrapText="1"/>
      <protection locked="0"/>
    </xf>
    <xf numFmtId="49" fontId="36" fillId="0" borderId="25" xfId="0" applyNumberFormat="1" applyFont="1" applyBorder="1" applyAlignment="1" applyProtection="1">
      <alignment horizontal="center" vertical="center" wrapText="1"/>
      <protection locked="0"/>
    </xf>
    <xf numFmtId="0" fontId="17" fillId="6" borderId="39" xfId="0" applyFont="1" applyFill="1" applyBorder="1" applyAlignment="1">
      <alignment horizontal="center"/>
    </xf>
    <xf numFmtId="0" fontId="17" fillId="6" borderId="28" xfId="0" applyFont="1" applyFill="1" applyBorder="1" applyAlignment="1">
      <alignment horizontal="center"/>
    </xf>
    <xf numFmtId="0" fontId="17" fillId="6" borderId="40" xfId="0" applyFont="1" applyFill="1" applyBorder="1" applyAlignment="1">
      <alignment horizontal="center"/>
    </xf>
    <xf numFmtId="0" fontId="94" fillId="0" borderId="0" xfId="0" applyFont="1" applyAlignment="1">
      <alignment horizontal="center" vertical="center" wrapText="1"/>
    </xf>
    <xf numFmtId="0" fontId="96" fillId="14" borderId="13" xfId="0" applyFont="1" applyFill="1" applyBorder="1" applyAlignment="1">
      <alignment horizontal="center" vertical="center" wrapText="1"/>
    </xf>
    <xf numFmtId="49" fontId="112" fillId="20" borderId="13" xfId="0" applyNumberFormat="1" applyFont="1" applyFill="1" applyBorder="1" applyAlignment="1" applyProtection="1">
      <alignment horizontal="center" vertical="center" wrapText="1"/>
      <protection hidden="1"/>
    </xf>
    <xf numFmtId="0" fontId="147" fillId="0" borderId="26" xfId="2" applyFont="1" applyFill="1" applyBorder="1" applyAlignment="1" applyProtection="1">
      <alignment horizontal="center" vertical="center" wrapText="1"/>
      <protection hidden="1"/>
    </xf>
    <xf numFmtId="49" fontId="54" fillId="0" borderId="23" xfId="26" applyNumberFormat="1" applyFont="1" applyBorder="1" applyAlignment="1" applyProtection="1">
      <alignment horizontal="left" vertical="top" wrapText="1"/>
      <protection locked="0"/>
    </xf>
    <xf numFmtId="9" fontId="89" fillId="3" borderId="53" xfId="4" applyFont="1" applyFill="1" applyBorder="1" applyAlignment="1">
      <alignment horizontal="left" vertical="center" wrapText="1"/>
    </xf>
    <xf numFmtId="9" fontId="89" fillId="3" borderId="0" xfId="4" applyFont="1" applyFill="1" applyBorder="1" applyAlignment="1">
      <alignment horizontal="left" vertical="center" wrapText="1"/>
    </xf>
    <xf numFmtId="0" fontId="53" fillId="0" borderId="23" xfId="7" applyFont="1" applyBorder="1" applyAlignment="1" applyProtection="1">
      <alignment horizontal="left" vertical="center"/>
      <protection locked="0"/>
    </xf>
    <xf numFmtId="0" fontId="84" fillId="0" borderId="17" xfId="26" applyFont="1" applyBorder="1" applyAlignment="1" applyProtection="1">
      <alignment horizontal="left" vertical="center" wrapText="1"/>
      <protection hidden="1"/>
    </xf>
    <xf numFmtId="0" fontId="64" fillId="0" borderId="0" xfId="26" applyFont="1" applyAlignment="1" applyProtection="1">
      <alignment horizontal="left" wrapText="1"/>
      <protection hidden="1"/>
    </xf>
    <xf numFmtId="0" fontId="64" fillId="0" borderId="0" xfId="0" applyFont="1" applyAlignment="1" applyProtection="1">
      <alignment horizontal="left" vertical="top" wrapText="1"/>
      <protection hidden="1"/>
    </xf>
    <xf numFmtId="0" fontId="84" fillId="0" borderId="0" xfId="0" applyFont="1" applyAlignment="1" applyProtection="1">
      <alignment horizontal="left" vertical="top" wrapText="1"/>
      <protection hidden="1"/>
    </xf>
    <xf numFmtId="0" fontId="78" fillId="0" borderId="17" xfId="7" applyFont="1" applyBorder="1" applyAlignment="1" applyProtection="1">
      <alignment horizontal="left" vertical="center" wrapText="1"/>
      <protection hidden="1"/>
    </xf>
    <xf numFmtId="0" fontId="66" fillId="0" borderId="0" xfId="7" applyFont="1" applyAlignment="1" applyProtection="1">
      <alignment horizontal="left" vertical="top"/>
      <protection hidden="1"/>
    </xf>
    <xf numFmtId="0" fontId="66" fillId="0" borderId="12" xfId="7" applyFont="1" applyBorder="1" applyAlignment="1" applyProtection="1">
      <alignment horizontal="left" vertical="top"/>
      <protection hidden="1"/>
    </xf>
    <xf numFmtId="0" fontId="67" fillId="0" borderId="0" xfId="26" applyFont="1" applyAlignment="1" applyProtection="1">
      <alignment horizontal="left" vertical="center" wrapText="1"/>
      <protection hidden="1"/>
    </xf>
    <xf numFmtId="0" fontId="62" fillId="0" borderId="0" xfId="0" applyFont="1" applyAlignment="1" applyProtection="1">
      <alignment horizontal="left" vertical="center" wrapText="1"/>
      <protection hidden="1"/>
    </xf>
    <xf numFmtId="0" fontId="54" fillId="0" borderId="23" xfId="26" applyFont="1" applyBorder="1" applyAlignment="1" applyProtection="1">
      <alignment horizontal="left" vertical="top" wrapText="1"/>
      <protection locked="0"/>
    </xf>
    <xf numFmtId="0" fontId="54" fillId="0" borderId="24" xfId="26" applyFont="1" applyBorder="1" applyAlignment="1" applyProtection="1">
      <alignment horizontal="left" vertical="top" wrapText="1"/>
      <protection locked="0"/>
    </xf>
    <xf numFmtId="0" fontId="54" fillId="0" borderId="25" xfId="26" applyFont="1" applyBorder="1" applyAlignment="1" applyProtection="1">
      <alignment horizontal="left" vertical="top" wrapText="1"/>
      <protection locked="0"/>
    </xf>
    <xf numFmtId="0" fontId="40" fillId="0" borderId="13" xfId="7" applyFont="1" applyBorder="1" applyAlignment="1" applyProtection="1">
      <alignment horizontal="center" vertical="top" wrapText="1"/>
      <protection locked="0"/>
    </xf>
    <xf numFmtId="0" fontId="40" fillId="0" borderId="13" xfId="7" applyFont="1" applyBorder="1" applyAlignment="1" applyProtection="1">
      <alignment horizontal="center" vertical="center" wrapText="1"/>
      <protection locked="0"/>
    </xf>
    <xf numFmtId="9" fontId="89" fillId="0" borderId="53" xfId="4" applyFont="1" applyBorder="1" applyAlignment="1" applyProtection="1">
      <alignment horizontal="left" vertical="center" wrapText="1"/>
    </xf>
    <xf numFmtId="9" fontId="89" fillId="0" borderId="0" xfId="4" applyFont="1" applyBorder="1" applyAlignment="1" applyProtection="1">
      <alignment horizontal="left" vertical="center" wrapText="1"/>
    </xf>
    <xf numFmtId="0" fontId="89" fillId="0" borderId="53" xfId="7" applyFont="1" applyBorder="1" applyAlignment="1" applyProtection="1">
      <alignment horizontal="left" vertical="center" wrapText="1"/>
      <protection hidden="1"/>
    </xf>
    <xf numFmtId="0" fontId="89" fillId="0" borderId="0" xfId="7" applyFont="1" applyAlignment="1" applyProtection="1">
      <alignment horizontal="left" vertical="center" wrapText="1"/>
      <protection hidden="1"/>
    </xf>
    <xf numFmtId="14" fontId="40" fillId="0" borderId="23" xfId="9" applyNumberFormat="1" applyFont="1" applyBorder="1" applyAlignment="1" applyProtection="1">
      <alignment horizontal="center" vertical="center"/>
      <protection locked="0"/>
    </xf>
    <xf numFmtId="14" fontId="40" fillId="0" borderId="25" xfId="9" applyNumberFormat="1" applyFont="1" applyBorder="1" applyAlignment="1" applyProtection="1">
      <alignment horizontal="center" vertical="center"/>
      <protection locked="0"/>
    </xf>
    <xf numFmtId="14" fontId="85" fillId="22" borderId="22" xfId="9" applyNumberFormat="1" applyFont="1" applyFill="1" applyBorder="1" applyAlignment="1" applyProtection="1">
      <alignment horizontal="center" vertical="center"/>
      <protection hidden="1"/>
    </xf>
    <xf numFmtId="14" fontId="85" fillId="22" borderId="42" xfId="9" applyNumberFormat="1" applyFont="1" applyFill="1" applyBorder="1" applyAlignment="1" applyProtection="1">
      <alignment horizontal="center" vertical="center"/>
      <protection hidden="1"/>
    </xf>
    <xf numFmtId="14" fontId="40" fillId="0" borderId="75" xfId="9" applyNumberFormat="1" applyFont="1" applyBorder="1" applyAlignment="1" applyProtection="1">
      <alignment horizontal="center" vertical="center"/>
      <protection locked="0"/>
    </xf>
    <xf numFmtId="14" fontId="40" fillId="0" borderId="76" xfId="9" applyNumberFormat="1" applyFont="1" applyBorder="1" applyAlignment="1" applyProtection="1">
      <alignment horizontal="center" vertical="center"/>
      <protection locked="0"/>
    </xf>
    <xf numFmtId="0" fontId="38" fillId="8" borderId="23" xfId="9" applyFont="1" applyFill="1" applyBorder="1" applyAlignment="1" applyProtection="1">
      <alignment horizontal="center" vertical="center" wrapText="1"/>
      <protection hidden="1"/>
    </xf>
    <xf numFmtId="0" fontId="38" fillId="8" borderId="25" xfId="9" applyFont="1" applyFill="1" applyBorder="1" applyAlignment="1" applyProtection="1">
      <alignment horizontal="center" vertical="center" wrapText="1"/>
      <protection hidden="1"/>
    </xf>
    <xf numFmtId="0" fontId="84" fillId="3" borderId="0" xfId="26" applyFont="1" applyFill="1" applyAlignment="1" applyProtection="1">
      <alignment horizontal="left" vertical="top" wrapText="1"/>
      <protection hidden="1"/>
    </xf>
    <xf numFmtId="0" fontId="38" fillId="8" borderId="13" xfId="9" applyFont="1" applyFill="1" applyBorder="1" applyAlignment="1" applyProtection="1">
      <alignment horizontal="center" vertical="center" wrapText="1"/>
      <protection hidden="1"/>
    </xf>
    <xf numFmtId="0" fontId="84" fillId="3" borderId="0" xfId="26" applyFont="1" applyFill="1" applyAlignment="1" applyProtection="1">
      <alignment horizontal="left" vertical="center" wrapText="1"/>
      <protection hidden="1"/>
    </xf>
    <xf numFmtId="0" fontId="89" fillId="0" borderId="53" xfId="7" applyFont="1" applyBorder="1" applyAlignment="1" applyProtection="1">
      <alignment horizontal="left" wrapText="1"/>
      <protection hidden="1"/>
    </xf>
    <xf numFmtId="0" fontId="85" fillId="12" borderId="23" xfId="0" applyFont="1" applyFill="1" applyBorder="1" applyAlignment="1">
      <alignment horizontal="left" vertical="center" wrapText="1"/>
    </xf>
    <xf numFmtId="0" fontId="85" fillId="12" borderId="24" xfId="0" applyFont="1" applyFill="1" applyBorder="1" applyAlignment="1">
      <alignment horizontal="left" vertical="center" wrapText="1"/>
    </xf>
    <xf numFmtId="0" fontId="85" fillId="12" borderId="25" xfId="0" applyFont="1" applyFill="1" applyBorder="1" applyAlignment="1">
      <alignment horizontal="left" vertical="center" wrapText="1"/>
    </xf>
    <xf numFmtId="0" fontId="85" fillId="13" borderId="23" xfId="0" applyFont="1" applyFill="1" applyBorder="1" applyAlignment="1">
      <alignment horizontal="left" vertical="center" wrapText="1"/>
    </xf>
    <xf numFmtId="0" fontId="85" fillId="13" borderId="24" xfId="0" applyFont="1" applyFill="1" applyBorder="1" applyAlignment="1">
      <alignment horizontal="left" vertical="center" wrapText="1"/>
    </xf>
    <xf numFmtId="0" fontId="85" fillId="13" borderId="25" xfId="0" applyFont="1" applyFill="1" applyBorder="1" applyAlignment="1">
      <alignment horizontal="left" vertical="center" wrapText="1"/>
    </xf>
    <xf numFmtId="0" fontId="74" fillId="0" borderId="0" xfId="31" applyFont="1" applyAlignment="1" applyProtection="1">
      <alignment horizontal="right" vertical="top" wrapText="1"/>
      <protection hidden="1"/>
    </xf>
    <xf numFmtId="0" fontId="85" fillId="12" borderId="13" xfId="0" applyFont="1" applyFill="1" applyBorder="1" applyAlignment="1">
      <alignment horizontal="left" vertical="center" wrapText="1"/>
    </xf>
    <xf numFmtId="0" fontId="40" fillId="0" borderId="23" xfId="0" applyFont="1" applyBorder="1" applyAlignment="1" applyProtection="1">
      <alignment horizontal="center" vertical="center" wrapText="1"/>
      <protection locked="0"/>
    </xf>
    <xf numFmtId="0" fontId="40" fillId="0" borderId="24" xfId="0" applyFont="1" applyBorder="1" applyAlignment="1" applyProtection="1">
      <alignment horizontal="center" vertical="center" wrapText="1"/>
      <protection locked="0"/>
    </xf>
    <xf numFmtId="0" fontId="40" fillId="0" borderId="25" xfId="0" applyFont="1" applyBorder="1" applyAlignment="1" applyProtection="1">
      <alignment horizontal="center" vertical="center" wrapText="1"/>
      <protection locked="0"/>
    </xf>
    <xf numFmtId="49" fontId="110" fillId="20" borderId="13" xfId="0" applyNumberFormat="1" applyFont="1" applyFill="1" applyBorder="1" applyAlignment="1">
      <alignment horizontal="left" vertical="center" wrapText="1"/>
    </xf>
    <xf numFmtId="0" fontId="159" fillId="0" borderId="0" xfId="31" applyFont="1" applyAlignment="1" applyProtection="1">
      <alignment horizontal="center" vertical="center"/>
      <protection hidden="1"/>
    </xf>
    <xf numFmtId="49" fontId="110" fillId="20" borderId="23" xfId="0" applyNumberFormat="1" applyFont="1" applyFill="1" applyBorder="1" applyAlignment="1">
      <alignment horizontal="left" vertical="center" wrapText="1"/>
    </xf>
    <xf numFmtId="49" fontId="110" fillId="20" borderId="24" xfId="0" applyNumberFormat="1" applyFont="1" applyFill="1" applyBorder="1" applyAlignment="1">
      <alignment horizontal="left" vertical="center" wrapText="1"/>
    </xf>
    <xf numFmtId="49" fontId="110" fillId="20" borderId="25" xfId="0" applyNumberFormat="1" applyFont="1" applyFill="1" applyBorder="1" applyAlignment="1">
      <alignment horizontal="left" vertical="center" wrapText="1"/>
    </xf>
    <xf numFmtId="0" fontId="17" fillId="19" borderId="0" xfId="31" applyFont="1" applyFill="1" applyAlignment="1" applyProtection="1">
      <alignment horizontal="left" vertical="top" wrapText="1"/>
      <protection hidden="1"/>
    </xf>
    <xf numFmtId="49" fontId="53" fillId="0" borderId="0" xfId="31" applyNumberFormat="1" applyFont="1" applyAlignment="1" applyProtection="1">
      <alignment horizontal="left" vertical="top" wrapText="1"/>
      <protection hidden="1"/>
    </xf>
    <xf numFmtId="0" fontId="66" fillId="0" borderId="0" xfId="31" applyFont="1" applyAlignment="1" applyProtection="1">
      <alignment horizontal="left" vertical="center"/>
      <protection hidden="1"/>
    </xf>
    <xf numFmtId="0" fontId="78" fillId="0" borderId="0" xfId="31" applyFont="1" applyAlignment="1" applyProtection="1">
      <alignment vertical="center" wrapText="1"/>
      <protection hidden="1"/>
    </xf>
    <xf numFmtId="0" fontId="40" fillId="0" borderId="13" xfId="0" applyFont="1" applyBorder="1" applyAlignment="1">
      <alignment horizontal="left" vertical="center" wrapText="1"/>
    </xf>
    <xf numFmtId="0" fontId="83" fillId="0" borderId="26" xfId="0" applyFont="1" applyBorder="1" applyAlignment="1">
      <alignment horizontal="center" vertical="center"/>
    </xf>
    <xf numFmtId="0" fontId="110" fillId="20" borderId="13" xfId="1" applyNumberFormat="1" applyFont="1" applyFill="1" applyBorder="1" applyAlignment="1" applyProtection="1">
      <alignment horizontal="center" vertical="center" wrapText="1"/>
      <protection hidden="1"/>
    </xf>
    <xf numFmtId="0" fontId="40" fillId="0" borderId="23" xfId="0" applyFont="1" applyBorder="1" applyAlignment="1">
      <alignment horizontal="left" vertical="center" wrapText="1"/>
    </xf>
    <xf numFmtId="0" fontId="40" fillId="0" borderId="24" xfId="0" applyFont="1" applyBorder="1" applyAlignment="1">
      <alignment horizontal="left" vertical="center" wrapText="1"/>
    </xf>
    <xf numFmtId="0" fontId="40" fillId="0" borderId="25" xfId="0" applyFont="1" applyBorder="1" applyAlignment="1">
      <alignment horizontal="left" vertical="center" wrapText="1"/>
    </xf>
    <xf numFmtId="0" fontId="85" fillId="13" borderId="13" xfId="0" applyFont="1" applyFill="1" applyBorder="1" applyAlignment="1">
      <alignment horizontal="left" vertical="center" wrapText="1"/>
    </xf>
    <xf numFmtId="3" fontId="85" fillId="13" borderId="23" xfId="1" applyNumberFormat="1" applyFont="1" applyFill="1" applyBorder="1" applyAlignment="1" applyProtection="1">
      <alignment horizontal="center" vertical="center"/>
      <protection hidden="1"/>
    </xf>
    <xf numFmtId="3" fontId="85" fillId="13" borderId="25" xfId="1" applyNumberFormat="1" applyFont="1" applyFill="1" applyBorder="1" applyAlignment="1" applyProtection="1">
      <alignment horizontal="center" vertical="center"/>
      <protection hidden="1"/>
    </xf>
    <xf numFmtId="3" fontId="36" fillId="13" borderId="23" xfId="1" applyNumberFormat="1" applyFont="1" applyFill="1" applyBorder="1" applyAlignment="1" applyProtection="1">
      <alignment horizontal="center" vertical="center" wrapText="1"/>
    </xf>
    <xf numFmtId="3" fontId="36" fillId="13" borderId="25" xfId="1" applyNumberFormat="1" applyFont="1" applyFill="1" applyBorder="1" applyAlignment="1" applyProtection="1">
      <alignment horizontal="center" vertical="center" wrapText="1"/>
    </xf>
    <xf numFmtId="0" fontId="38" fillId="15" borderId="0" xfId="0" applyFont="1" applyFill="1" applyAlignment="1" applyProtection="1">
      <alignment horizontal="center" vertical="top" wrapText="1"/>
      <protection hidden="1"/>
    </xf>
    <xf numFmtId="0" fontId="38" fillId="15" borderId="7" xfId="0" applyFont="1" applyFill="1" applyBorder="1" applyAlignment="1" applyProtection="1">
      <alignment horizontal="center" vertical="top" wrapText="1"/>
      <protection hidden="1"/>
    </xf>
    <xf numFmtId="0" fontId="107" fillId="32" borderId="7" xfId="0" applyFont="1" applyFill="1" applyBorder="1" applyAlignment="1" applyProtection="1">
      <alignment horizontal="left" vertical="center" wrapText="1"/>
      <protection hidden="1"/>
    </xf>
    <xf numFmtId="0" fontId="76" fillId="0" borderId="0" xfId="0" applyFont="1" applyAlignment="1" applyProtection="1">
      <alignment horizontal="left" vertical="center" wrapText="1"/>
      <protection hidden="1"/>
    </xf>
    <xf numFmtId="0" fontId="76" fillId="0" borderId="12" xfId="0" applyFont="1" applyBorder="1" applyAlignment="1" applyProtection="1">
      <alignment horizontal="left" vertical="center" wrapText="1"/>
      <protection hidden="1"/>
    </xf>
    <xf numFmtId="0" fontId="75" fillId="0" borderId="21" xfId="0" applyFont="1" applyBorder="1" applyAlignment="1" applyProtection="1">
      <alignment horizontal="left" wrapText="1"/>
      <protection hidden="1"/>
    </xf>
    <xf numFmtId="0" fontId="107" fillId="6" borderId="13" xfId="0" applyFont="1" applyFill="1" applyBorder="1" applyAlignment="1" applyProtection="1">
      <alignment horizontal="left" vertical="center" wrapText="1"/>
      <protection hidden="1"/>
    </xf>
    <xf numFmtId="0" fontId="79" fillId="0" borderId="63" xfId="0" applyFont="1" applyBorder="1" applyAlignment="1" applyProtection="1">
      <alignment horizontal="center" vertical="center" wrapText="1"/>
      <protection hidden="1"/>
    </xf>
    <xf numFmtId="0" fontId="79" fillId="0" borderId="64" xfId="0" applyFont="1" applyBorder="1" applyAlignment="1" applyProtection="1">
      <alignment horizontal="center" vertical="center" wrapText="1"/>
      <protection hidden="1"/>
    </xf>
    <xf numFmtId="0" fontId="54" fillId="0" borderId="30" xfId="0" applyFont="1" applyBorder="1" applyAlignment="1" applyProtection="1">
      <alignment horizontal="left" vertical="top" wrapText="1"/>
      <protection hidden="1"/>
    </xf>
    <xf numFmtId="0" fontId="54" fillId="0" borderId="26" xfId="0" applyFont="1" applyBorder="1" applyAlignment="1" applyProtection="1">
      <alignment horizontal="left" vertical="top" wrapText="1"/>
      <protection hidden="1"/>
    </xf>
    <xf numFmtId="0" fontId="54" fillId="0" borderId="46" xfId="0" applyFont="1" applyBorder="1" applyAlignment="1" applyProtection="1">
      <alignment horizontal="left" vertical="top" wrapText="1"/>
      <protection hidden="1"/>
    </xf>
    <xf numFmtId="0" fontId="54" fillId="0" borderId="53" xfId="0" applyFont="1" applyBorder="1" applyAlignment="1" applyProtection="1">
      <alignment horizontal="left" vertical="top" wrapText="1"/>
      <protection hidden="1"/>
    </xf>
    <xf numFmtId="0" fontId="54" fillId="0" borderId="0" xfId="0" applyFont="1" applyAlignment="1" applyProtection="1">
      <alignment horizontal="left" vertical="top" wrapText="1"/>
      <protection hidden="1"/>
    </xf>
    <xf numFmtId="0" fontId="54" fillId="0" borderId="17" xfId="0" applyFont="1" applyBorder="1" applyAlignment="1" applyProtection="1">
      <alignment horizontal="left" vertical="top" wrapText="1"/>
      <protection hidden="1"/>
    </xf>
    <xf numFmtId="0" fontId="54" fillId="0" borderId="22" xfId="0" applyFont="1" applyBorder="1" applyAlignment="1" applyProtection="1">
      <alignment horizontal="left" vertical="top" wrapText="1"/>
      <protection hidden="1"/>
    </xf>
    <xf numFmtId="0" fontId="54" fillId="0" borderId="14" xfId="0" applyFont="1" applyBorder="1" applyAlignment="1" applyProtection="1">
      <alignment horizontal="left" vertical="top" wrapText="1"/>
      <protection hidden="1"/>
    </xf>
    <xf numFmtId="0" fontId="54" fillId="0" borderId="42" xfId="0" applyFont="1" applyBorder="1" applyAlignment="1" applyProtection="1">
      <alignment horizontal="left" vertical="top" wrapText="1"/>
      <protection hidden="1"/>
    </xf>
    <xf numFmtId="0" fontId="79" fillId="0" borderId="63" xfId="0" applyFont="1" applyBorder="1" applyAlignment="1" applyProtection="1">
      <alignment horizontal="center" vertical="center"/>
      <protection hidden="1"/>
    </xf>
    <xf numFmtId="0" fontId="79" fillId="0" borderId="64" xfId="0" applyFont="1" applyBorder="1" applyAlignment="1" applyProtection="1">
      <alignment horizontal="center" vertical="center"/>
      <protection hidden="1"/>
    </xf>
    <xf numFmtId="0" fontId="79" fillId="0" borderId="65" xfId="0" applyFont="1" applyBorder="1" applyAlignment="1" applyProtection="1">
      <alignment horizontal="center" vertical="center"/>
      <protection hidden="1"/>
    </xf>
    <xf numFmtId="0" fontId="79" fillId="0" borderId="16" xfId="0" applyFont="1" applyBorder="1" applyAlignment="1" applyProtection="1">
      <alignment horizontal="center" vertical="center"/>
      <protection hidden="1"/>
    </xf>
    <xf numFmtId="0" fontId="79" fillId="0" borderId="54" xfId="0" applyFont="1" applyBorder="1" applyAlignment="1" applyProtection="1">
      <alignment horizontal="center" vertical="center"/>
      <protection hidden="1"/>
    </xf>
    <xf numFmtId="0" fontId="79" fillId="0" borderId="18" xfId="0" applyFont="1" applyBorder="1" applyAlignment="1" applyProtection="1">
      <alignment horizontal="center" vertical="center"/>
      <protection hidden="1"/>
    </xf>
    <xf numFmtId="0" fontId="79" fillId="9" borderId="63" xfId="0" applyFont="1" applyFill="1" applyBorder="1" applyAlignment="1" applyProtection="1">
      <alignment horizontal="center" vertical="center"/>
      <protection hidden="1"/>
    </xf>
    <xf numFmtId="0" fontId="79" fillId="9" borderId="65" xfId="0" applyFont="1" applyFill="1" applyBorder="1" applyAlignment="1" applyProtection="1">
      <alignment horizontal="center" vertical="center"/>
      <protection hidden="1"/>
    </xf>
    <xf numFmtId="0" fontId="79" fillId="9" borderId="64" xfId="0" applyFont="1" applyFill="1" applyBorder="1" applyAlignment="1" applyProtection="1">
      <alignment horizontal="center" vertical="center"/>
      <protection hidden="1"/>
    </xf>
    <xf numFmtId="0" fontId="153" fillId="0" borderId="1" xfId="33" applyFont="1" applyBorder="1" applyAlignment="1" applyProtection="1">
      <alignment horizontal="center" vertical="center"/>
      <protection hidden="1"/>
    </xf>
    <xf numFmtId="0" fontId="35" fillId="17" borderId="1" xfId="33" applyFont="1" applyFill="1" applyBorder="1" applyAlignment="1" applyProtection="1">
      <alignment horizontal="center" vertical="center"/>
      <protection hidden="1"/>
    </xf>
    <xf numFmtId="0" fontId="17" fillId="0" borderId="0" xfId="33" applyFont="1" applyAlignment="1" applyProtection="1">
      <alignment horizontal="left" vertical="center" wrapText="1"/>
      <protection hidden="1"/>
    </xf>
    <xf numFmtId="0" fontId="35" fillId="0" borderId="67" xfId="33" applyFont="1" applyBorder="1" applyAlignment="1" applyProtection="1">
      <alignment horizontal="center" vertical="center"/>
      <protection hidden="1"/>
    </xf>
    <xf numFmtId="0" fontId="35" fillId="0" borderId="41" xfId="33" applyFont="1" applyBorder="1" applyAlignment="1" applyProtection="1">
      <alignment horizontal="center" vertical="center"/>
      <protection hidden="1"/>
    </xf>
    <xf numFmtId="0" fontId="35" fillId="0" borderId="70" xfId="33" applyFont="1" applyBorder="1" applyAlignment="1" applyProtection="1">
      <alignment horizontal="center" vertical="center"/>
      <protection hidden="1"/>
    </xf>
    <xf numFmtId="0" fontId="35" fillId="0" borderId="9" xfId="33" applyFont="1" applyBorder="1" applyAlignment="1" applyProtection="1">
      <alignment horizontal="center" vertical="center"/>
      <protection hidden="1"/>
    </xf>
    <xf numFmtId="0" fontId="41" fillId="0" borderId="68" xfId="33" applyFont="1" applyBorder="1" applyAlignment="1" applyProtection="1">
      <alignment horizontal="left" vertical="center" wrapText="1"/>
      <protection hidden="1"/>
    </xf>
    <xf numFmtId="0" fontId="41" fillId="0" borderId="10" xfId="33" applyFont="1" applyBorder="1" applyAlignment="1" applyProtection="1">
      <alignment horizontal="left" vertical="center" wrapText="1"/>
      <protection hidden="1"/>
    </xf>
    <xf numFmtId="0" fontId="41" fillId="0" borderId="71" xfId="33" applyFont="1" applyBorder="1" applyAlignment="1" applyProtection="1">
      <alignment horizontal="left" vertical="center" wrapText="1"/>
      <protection hidden="1"/>
    </xf>
    <xf numFmtId="0" fontId="17" fillId="0" borderId="0" xfId="33" applyFont="1" applyAlignment="1" applyProtection="1">
      <alignment horizontal="left" vertical="top" wrapText="1"/>
      <protection hidden="1"/>
    </xf>
    <xf numFmtId="0" fontId="40" fillId="16" borderId="1" xfId="33" applyFont="1" applyFill="1" applyBorder="1" applyAlignment="1" applyProtection="1">
      <alignment horizontal="left" vertical="center" wrapText="1"/>
      <protection hidden="1"/>
    </xf>
    <xf numFmtId="49" fontId="36" fillId="0" borderId="87" xfId="15" applyNumberFormat="1" applyFont="1" applyBorder="1" applyAlignment="1" applyProtection="1">
      <alignment horizontal="center" vertical="top" wrapText="1"/>
      <protection locked="0"/>
    </xf>
    <xf numFmtId="49" fontId="36" fillId="0" borderId="88" xfId="15" applyNumberFormat="1" applyFont="1" applyBorder="1" applyAlignment="1" applyProtection="1">
      <alignment horizontal="center" vertical="top" wrapText="1"/>
      <protection locked="0"/>
    </xf>
    <xf numFmtId="49" fontId="36" fillId="0" borderId="89" xfId="15" applyNumberFormat="1" applyFont="1" applyBorder="1" applyAlignment="1" applyProtection="1">
      <alignment horizontal="center" vertical="top" wrapText="1"/>
      <protection locked="0"/>
    </xf>
    <xf numFmtId="49" fontId="36" fillId="0" borderId="90" xfId="15" applyNumberFormat="1" applyFont="1" applyBorder="1" applyAlignment="1" applyProtection="1">
      <alignment horizontal="center" vertical="top" wrapText="1"/>
      <protection locked="0"/>
    </xf>
    <xf numFmtId="49" fontId="36" fillId="0" borderId="0" xfId="15" applyNumberFormat="1" applyFont="1" applyAlignment="1" applyProtection="1">
      <alignment horizontal="center" vertical="top" wrapText="1"/>
      <protection locked="0"/>
    </xf>
    <xf numFmtId="49" fontId="36" fillId="0" borderId="91" xfId="15" applyNumberFormat="1" applyFont="1" applyBorder="1" applyAlignment="1" applyProtection="1">
      <alignment horizontal="center" vertical="top" wrapText="1"/>
      <protection locked="0"/>
    </xf>
    <xf numFmtId="49" fontId="36" fillId="0" borderId="92" xfId="15" applyNumberFormat="1" applyFont="1" applyBorder="1" applyAlignment="1" applyProtection="1">
      <alignment horizontal="center" vertical="top" wrapText="1"/>
      <protection locked="0"/>
    </xf>
    <xf numFmtId="49" fontId="36" fillId="0" borderId="93" xfId="15" applyNumberFormat="1" applyFont="1" applyBorder="1" applyAlignment="1" applyProtection="1">
      <alignment horizontal="center" vertical="top" wrapText="1"/>
      <protection locked="0"/>
    </xf>
    <xf numFmtId="49" fontId="36" fillId="0" borderId="94" xfId="15" applyNumberFormat="1" applyFont="1" applyBorder="1" applyAlignment="1" applyProtection="1">
      <alignment horizontal="center" vertical="top" wrapText="1"/>
      <protection locked="0"/>
    </xf>
    <xf numFmtId="0" fontId="17" fillId="0" borderId="2" xfId="15" applyFont="1" applyBorder="1" applyAlignment="1" applyProtection="1">
      <alignment horizontal="center" vertical="top" wrapText="1"/>
      <protection hidden="1"/>
    </xf>
    <xf numFmtId="0" fontId="17" fillId="0" borderId="5" xfId="15" applyFont="1" applyBorder="1" applyAlignment="1" applyProtection="1">
      <alignment horizontal="center" vertical="top" wrapText="1"/>
      <protection hidden="1"/>
    </xf>
    <xf numFmtId="0" fontId="17" fillId="0" borderId="67" xfId="15" applyFont="1" applyBorder="1" applyAlignment="1" applyProtection="1">
      <alignment horizontal="center" vertical="top" wrapText="1"/>
      <protection hidden="1"/>
    </xf>
    <xf numFmtId="0" fontId="17" fillId="0" borderId="6" xfId="15" applyFont="1" applyBorder="1" applyAlignment="1" applyProtection="1">
      <alignment horizontal="center" vertical="top" wrapText="1"/>
      <protection hidden="1"/>
    </xf>
    <xf numFmtId="0" fontId="17" fillId="0" borderId="0" xfId="15" applyFont="1" applyAlignment="1" applyProtection="1">
      <alignment horizontal="center" vertical="top" wrapText="1"/>
      <protection hidden="1"/>
    </xf>
    <xf numFmtId="0" fontId="17" fillId="0" borderId="8" xfId="15" applyFont="1" applyBorder="1" applyAlignment="1" applyProtection="1">
      <alignment horizontal="center" vertical="top" wrapText="1"/>
      <protection hidden="1"/>
    </xf>
    <xf numFmtId="0" fontId="35" fillId="17" borderId="11" xfId="33" applyFont="1" applyFill="1" applyBorder="1" applyAlignment="1" applyProtection="1">
      <alignment horizontal="center" vertical="center"/>
      <protection hidden="1"/>
    </xf>
    <xf numFmtId="49" fontId="36" fillId="0" borderId="1" xfId="15" applyNumberFormat="1" applyFont="1" applyBorder="1" applyAlignment="1" applyProtection="1">
      <alignment horizontal="center" vertical="top" wrapText="1"/>
      <protection locked="0"/>
    </xf>
    <xf numFmtId="0" fontId="17" fillId="0" borderId="4" xfId="15" applyFont="1" applyBorder="1" applyAlignment="1" applyProtection="1">
      <alignment horizontal="center" vertical="top" wrapText="1"/>
      <protection hidden="1"/>
    </xf>
    <xf numFmtId="0" fontId="53" fillId="0" borderId="1" xfId="33" applyFont="1" applyBorder="1" applyAlignment="1" applyProtection="1">
      <alignment horizontal="left" vertical="top" wrapText="1"/>
      <protection locked="0"/>
    </xf>
    <xf numFmtId="49" fontId="53" fillId="0" borderId="1" xfId="33" applyNumberFormat="1" applyFont="1" applyBorder="1" applyAlignment="1" applyProtection="1">
      <alignment horizontal="left" vertical="top" wrapText="1"/>
      <protection locked="0"/>
    </xf>
    <xf numFmtId="49" fontId="53" fillId="0" borderId="11" xfId="33" applyNumberFormat="1" applyFont="1" applyBorder="1" applyAlignment="1" applyProtection="1">
      <alignment horizontal="left" vertical="top" wrapText="1"/>
      <protection locked="0"/>
    </xf>
    <xf numFmtId="49" fontId="17" fillId="0" borderId="2" xfId="33" applyNumberFormat="1" applyFont="1" applyBorder="1" applyAlignment="1" applyProtection="1">
      <alignment horizontal="center" vertical="center" wrapText="1"/>
      <protection locked="0"/>
    </xf>
    <xf numFmtId="49" fontId="17" fillId="0" borderId="5" xfId="33" applyNumberFormat="1" applyFont="1" applyBorder="1" applyAlignment="1" applyProtection="1">
      <alignment horizontal="center" vertical="center" wrapText="1"/>
      <protection locked="0"/>
    </xf>
    <xf numFmtId="49" fontId="17" fillId="0" borderId="4" xfId="33" applyNumberFormat="1" applyFont="1" applyBorder="1" applyAlignment="1" applyProtection="1">
      <alignment horizontal="center" vertical="center" wrapText="1"/>
      <protection locked="0"/>
    </xf>
    <xf numFmtId="171" fontId="17" fillId="0" borderId="2" xfId="33" applyNumberFormat="1" applyFont="1" applyBorder="1" applyAlignment="1" applyProtection="1">
      <alignment horizontal="center" vertical="center" wrapText="1"/>
      <protection locked="0"/>
    </xf>
    <xf numFmtId="171" fontId="17" fillId="0" borderId="4" xfId="33" applyNumberFormat="1" applyFont="1" applyBorder="1" applyAlignment="1" applyProtection="1">
      <alignment horizontal="center" vertical="center" wrapText="1"/>
      <protection locked="0"/>
    </xf>
    <xf numFmtId="49" fontId="17" fillId="0" borderId="3" xfId="33" applyNumberFormat="1" applyFont="1" applyBorder="1" applyAlignment="1" applyProtection="1">
      <alignment horizontal="center" vertical="center" wrapText="1"/>
      <protection locked="0"/>
    </xf>
    <xf numFmtId="49" fontId="17" fillId="0" borderId="7" xfId="33" applyNumberFormat="1" applyFont="1" applyBorder="1" applyAlignment="1" applyProtection="1">
      <alignment horizontal="center" vertical="center" wrapText="1"/>
      <protection locked="0"/>
    </xf>
    <xf numFmtId="2" fontId="17" fillId="0" borderId="1" xfId="33" applyNumberFormat="1" applyFont="1" applyBorder="1" applyAlignment="1" applyProtection="1">
      <alignment horizontal="center" vertical="center" wrapText="1"/>
      <protection locked="0"/>
    </xf>
    <xf numFmtId="0" fontId="36" fillId="3" borderId="1" xfId="15" applyFont="1" applyFill="1" applyBorder="1" applyAlignment="1" applyProtection="1">
      <alignment horizontal="left" vertical="center" wrapText="1"/>
      <protection hidden="1"/>
    </xf>
    <xf numFmtId="49" fontId="36" fillId="0" borderId="77" xfId="15" applyNumberFormat="1" applyFont="1" applyBorder="1" applyAlignment="1" applyProtection="1">
      <alignment horizontal="center" vertical="top" wrapText="1"/>
      <protection locked="0"/>
    </xf>
    <xf numFmtId="49" fontId="36" fillId="0" borderId="78" xfId="15" applyNumberFormat="1" applyFont="1" applyBorder="1" applyAlignment="1" applyProtection="1">
      <alignment horizontal="center" vertical="top" wrapText="1"/>
      <protection locked="0"/>
    </xf>
    <xf numFmtId="49" fontId="36" fillId="0" borderId="79" xfId="15" applyNumberFormat="1" applyFont="1" applyBorder="1" applyAlignment="1" applyProtection="1">
      <alignment horizontal="center" vertical="top" wrapText="1"/>
      <protection locked="0"/>
    </xf>
    <xf numFmtId="49" fontId="36" fillId="0" borderId="80" xfId="15" applyNumberFormat="1" applyFont="1" applyBorder="1" applyAlignment="1" applyProtection="1">
      <alignment horizontal="center" vertical="top" wrapText="1"/>
      <protection locked="0"/>
    </xf>
    <xf numFmtId="49" fontId="36" fillId="0" borderId="81" xfId="15" applyNumberFormat="1" applyFont="1" applyBorder="1" applyAlignment="1" applyProtection="1">
      <alignment horizontal="center" vertical="top" wrapText="1"/>
      <protection locked="0"/>
    </xf>
    <xf numFmtId="49" fontId="36" fillId="0" borderId="82" xfId="15" applyNumberFormat="1" applyFont="1" applyBorder="1" applyAlignment="1" applyProtection="1">
      <alignment horizontal="center" vertical="top" wrapText="1"/>
      <protection locked="0"/>
    </xf>
    <xf numFmtId="49" fontId="36" fillId="0" borderId="83" xfId="15" applyNumberFormat="1" applyFont="1" applyBorder="1" applyAlignment="1" applyProtection="1">
      <alignment horizontal="center" vertical="top" wrapText="1"/>
      <protection locked="0"/>
    </xf>
    <xf numFmtId="49" fontId="36" fillId="0" borderId="84" xfId="15" applyNumberFormat="1" applyFont="1" applyBorder="1" applyAlignment="1" applyProtection="1">
      <alignment horizontal="center" vertical="top" wrapText="1"/>
      <protection locked="0"/>
    </xf>
    <xf numFmtId="0" fontId="17" fillId="0" borderId="0" xfId="32" applyFont="1" applyAlignment="1" applyProtection="1">
      <alignment horizontal="left" vertical="top" wrapText="1"/>
      <protection hidden="1"/>
    </xf>
    <xf numFmtId="0" fontId="35" fillId="0" borderId="67" xfId="32" applyFont="1" applyBorder="1" applyAlignment="1" applyProtection="1">
      <alignment horizontal="center" vertical="center"/>
      <protection hidden="1"/>
    </xf>
    <xf numFmtId="0" fontId="41" fillId="0" borderId="68" xfId="32" applyFont="1" applyBorder="1" applyAlignment="1" applyProtection="1">
      <alignment horizontal="left" vertical="center" wrapText="1"/>
      <protection hidden="1"/>
    </xf>
    <xf numFmtId="0" fontId="41" fillId="0" borderId="55" xfId="32" applyFont="1" applyBorder="1" applyAlignment="1" applyProtection="1">
      <alignment horizontal="left" vertical="center" wrapText="1"/>
      <protection hidden="1"/>
    </xf>
    <xf numFmtId="0" fontId="40" fillId="16" borderId="1" xfId="32" applyFont="1" applyFill="1" applyBorder="1" applyAlignment="1" applyProtection="1">
      <alignment horizontal="center" vertical="center" wrapText="1"/>
      <protection hidden="1"/>
    </xf>
    <xf numFmtId="0" fontId="17" fillId="7" borderId="2" xfId="15" applyFont="1" applyFill="1" applyBorder="1" applyAlignment="1" applyProtection="1">
      <alignment horizontal="left" vertical="center" wrapText="1"/>
      <protection hidden="1"/>
    </xf>
    <xf numFmtId="0" fontId="17" fillId="7" borderId="1" xfId="15" applyFont="1" applyFill="1" applyBorder="1" applyAlignment="1" applyProtection="1">
      <alignment horizontal="left" vertical="center" wrapText="1"/>
      <protection hidden="1"/>
    </xf>
    <xf numFmtId="0" fontId="153" fillId="0" borderId="1" xfId="32" applyFont="1" applyBorder="1" applyAlignment="1" applyProtection="1">
      <alignment horizontal="center" vertical="center"/>
      <protection hidden="1"/>
    </xf>
    <xf numFmtId="0" fontId="35" fillId="17" borderId="1" xfId="32" applyFont="1" applyFill="1" applyBorder="1" applyAlignment="1" applyProtection="1">
      <alignment horizontal="center" vertical="center"/>
      <protection hidden="1"/>
    </xf>
    <xf numFmtId="49" fontId="36" fillId="0" borderId="67" xfId="15" applyNumberFormat="1" applyFont="1" applyBorder="1" applyAlignment="1" applyProtection="1">
      <alignment horizontal="left" vertical="top" wrapText="1"/>
      <protection locked="0"/>
    </xf>
    <xf numFmtId="49" fontId="36" fillId="0" borderId="11" xfId="15" applyNumberFormat="1" applyFont="1" applyBorder="1" applyAlignment="1" applyProtection="1">
      <alignment horizontal="left" vertical="top" wrapText="1"/>
      <protection locked="0"/>
    </xf>
    <xf numFmtId="49" fontId="36" fillId="0" borderId="2" xfId="15" applyNumberFormat="1" applyFont="1" applyBorder="1" applyAlignment="1" applyProtection="1">
      <alignment horizontal="left" vertical="top" wrapText="1"/>
      <protection locked="0"/>
    </xf>
    <xf numFmtId="49" fontId="36" fillId="0" borderId="1" xfId="15" applyNumberFormat="1" applyFont="1" applyBorder="1" applyAlignment="1" applyProtection="1">
      <alignment horizontal="left" vertical="top" wrapText="1"/>
      <protection locked="0"/>
    </xf>
    <xf numFmtId="0" fontId="17" fillId="7" borderId="2" xfId="15" applyFont="1" applyFill="1" applyBorder="1" applyAlignment="1" applyProtection="1">
      <alignment horizontal="center" vertical="center" wrapText="1"/>
      <protection hidden="1"/>
    </xf>
    <xf numFmtId="0" fontId="17" fillId="7" borderId="1" xfId="15" applyFont="1" applyFill="1" applyBorder="1" applyAlignment="1" applyProtection="1">
      <alignment horizontal="center" vertical="center" wrapText="1"/>
      <protection hidden="1"/>
    </xf>
    <xf numFmtId="0" fontId="153" fillId="0" borderId="2" xfId="32" applyFont="1" applyBorder="1" applyAlignment="1" applyProtection="1">
      <alignment horizontal="center" vertical="center"/>
      <protection hidden="1"/>
    </xf>
    <xf numFmtId="0" fontId="153" fillId="0" borderId="3" xfId="32" applyFont="1" applyBorder="1" applyAlignment="1" applyProtection="1">
      <alignment horizontal="center" vertical="center"/>
      <protection hidden="1"/>
    </xf>
    <xf numFmtId="0" fontId="17" fillId="0" borderId="11" xfId="32" applyFont="1" applyBorder="1" applyAlignment="1" applyProtection="1">
      <alignment horizontal="left" vertical="top" wrapText="1"/>
      <protection hidden="1"/>
    </xf>
    <xf numFmtId="0" fontId="17" fillId="3" borderId="1" xfId="15" applyFont="1" applyFill="1" applyBorder="1" applyAlignment="1" applyProtection="1">
      <alignment horizontal="center" vertical="center" wrapText="1"/>
      <protection hidden="1"/>
    </xf>
    <xf numFmtId="0" fontId="157" fillId="3" borderId="1" xfId="15" applyFont="1" applyFill="1" applyBorder="1" applyAlignment="1" applyProtection="1">
      <alignment horizontal="left" vertical="center" wrapText="1"/>
      <protection hidden="1"/>
    </xf>
    <xf numFmtId="0" fontId="17" fillId="0" borderId="1" xfId="15" applyFont="1" applyBorder="1" applyAlignment="1" applyProtection="1">
      <alignment horizontal="center" vertical="top" wrapText="1"/>
      <protection hidden="1"/>
    </xf>
    <xf numFmtId="0" fontId="36" fillId="0" borderId="0" xfId="32" applyFont="1" applyAlignment="1" applyProtection="1">
      <alignment horizontal="left" vertical="top" wrapText="1"/>
      <protection hidden="1"/>
    </xf>
    <xf numFmtId="0" fontId="17" fillId="0" borderId="0" xfId="15" applyFont="1" applyAlignment="1" applyProtection="1">
      <alignment horizontal="left" vertical="top" wrapText="1"/>
      <protection hidden="1"/>
    </xf>
    <xf numFmtId="0" fontId="46" fillId="17" borderId="11" xfId="15" applyFont="1" applyFill="1" applyBorder="1" applyAlignment="1" applyProtection="1">
      <alignment horizontal="center" vertical="top" wrapText="1"/>
      <protection hidden="1"/>
    </xf>
    <xf numFmtId="0" fontId="46" fillId="17" borderId="1" xfId="15" applyFont="1" applyFill="1" applyBorder="1" applyAlignment="1" applyProtection="1">
      <alignment horizontal="center" vertical="top" wrapText="1"/>
      <protection hidden="1"/>
    </xf>
    <xf numFmtId="0" fontId="17" fillId="0" borderId="1" xfId="15" applyFont="1" applyBorder="1" applyAlignment="1" applyProtection="1">
      <alignment horizontal="left" vertical="top" wrapText="1"/>
      <protection hidden="1"/>
    </xf>
    <xf numFmtId="0" fontId="17" fillId="0" borderId="67" xfId="15" applyFont="1" applyBorder="1" applyAlignment="1" applyProtection="1">
      <alignment horizontal="left" vertical="top" wrapText="1"/>
      <protection hidden="1"/>
    </xf>
    <xf numFmtId="0" fontId="17" fillId="0" borderId="6" xfId="15" applyFont="1" applyBorder="1" applyAlignment="1" applyProtection="1">
      <alignment horizontal="left" vertical="top" wrapText="1"/>
      <protection hidden="1"/>
    </xf>
    <xf numFmtId="0" fontId="17" fillId="0" borderId="69" xfId="15" applyFont="1" applyBorder="1" applyAlignment="1" applyProtection="1">
      <alignment horizontal="left" vertical="top" wrapText="1"/>
      <protection hidden="1"/>
    </xf>
    <xf numFmtId="0" fontId="17" fillId="0" borderId="68" xfId="15" applyFont="1" applyBorder="1" applyAlignment="1" applyProtection="1">
      <alignment horizontal="left" vertical="top" wrapText="1"/>
      <protection hidden="1"/>
    </xf>
    <xf numFmtId="0" fontId="17" fillId="0" borderId="8" xfId="15" applyFont="1" applyBorder="1" applyAlignment="1" applyProtection="1">
      <alignment horizontal="left" vertical="top" wrapText="1"/>
      <protection hidden="1"/>
    </xf>
    <xf numFmtId="0" fontId="17" fillId="0" borderId="69" xfId="15" applyFont="1" applyBorder="1" applyAlignment="1" applyProtection="1">
      <alignment horizontal="center" vertical="top" wrapText="1"/>
      <protection hidden="1"/>
    </xf>
    <xf numFmtId="0" fontId="17" fillId="0" borderId="68" xfId="15" applyFont="1" applyBorder="1" applyAlignment="1" applyProtection="1">
      <alignment horizontal="center" vertical="top" wrapText="1"/>
      <protection hidden="1"/>
    </xf>
    <xf numFmtId="0" fontId="17" fillId="0" borderId="3" xfId="15" applyFont="1" applyBorder="1" applyAlignment="1" applyProtection="1">
      <alignment horizontal="center" vertical="top" wrapText="1"/>
      <protection hidden="1"/>
    </xf>
    <xf numFmtId="0" fontId="17" fillId="0" borderId="7" xfId="15" applyFont="1" applyBorder="1" applyAlignment="1" applyProtection="1">
      <alignment horizontal="center" vertical="top" wrapText="1"/>
      <protection hidden="1"/>
    </xf>
    <xf numFmtId="0" fontId="17" fillId="0" borderId="72" xfId="15" applyFont="1" applyBorder="1" applyAlignment="1" applyProtection="1">
      <alignment horizontal="center" vertical="top" wrapText="1"/>
      <protection hidden="1"/>
    </xf>
    <xf numFmtId="0" fontId="17" fillId="0" borderId="2" xfId="32" applyFont="1" applyBorder="1" applyAlignment="1" applyProtection="1">
      <alignment horizontal="left" vertical="center"/>
      <protection locked="0"/>
    </xf>
    <xf numFmtId="0" fontId="17" fillId="0" borderId="5" xfId="32" applyFont="1" applyBorder="1" applyAlignment="1" applyProtection="1">
      <alignment horizontal="left" vertical="center"/>
      <protection locked="0"/>
    </xf>
    <xf numFmtId="0" fontId="53" fillId="0" borderId="1" xfId="32" applyFont="1" applyBorder="1" applyAlignment="1" applyProtection="1">
      <alignment horizontal="left" vertical="top"/>
      <protection hidden="1"/>
    </xf>
    <xf numFmtId="0" fontId="36" fillId="0" borderId="1" xfId="15" applyFont="1" applyBorder="1" applyAlignment="1" applyProtection="1">
      <alignment horizontal="left" vertical="center" wrapText="1"/>
      <protection hidden="1"/>
    </xf>
    <xf numFmtId="0" fontId="155" fillId="0" borderId="3" xfId="32" applyFont="1" applyBorder="1" applyAlignment="1" applyProtection="1">
      <alignment horizontal="center" vertical="center"/>
      <protection hidden="1"/>
    </xf>
    <xf numFmtId="0" fontId="155" fillId="0" borderId="7" xfId="32" applyFont="1" applyBorder="1" applyAlignment="1" applyProtection="1">
      <alignment horizontal="center" vertical="center"/>
      <protection hidden="1"/>
    </xf>
    <xf numFmtId="0" fontId="155" fillId="0" borderId="72" xfId="32" applyFont="1" applyBorder="1" applyAlignment="1" applyProtection="1">
      <alignment horizontal="center" vertical="center"/>
      <protection hidden="1"/>
    </xf>
    <xf numFmtId="0" fontId="17" fillId="0" borderId="0" xfId="32" applyFont="1" applyAlignment="1" applyProtection="1">
      <alignment horizontal="left" vertical="center" wrapText="1"/>
      <protection hidden="1"/>
    </xf>
    <xf numFmtId="49" fontId="17" fillId="0" borderId="2" xfId="32" applyNumberFormat="1" applyFont="1" applyBorder="1" applyAlignment="1" applyProtection="1">
      <alignment horizontal="center" vertical="center" wrapText="1"/>
      <protection locked="0"/>
    </xf>
    <xf numFmtId="49" fontId="17" fillId="0" borderId="5" xfId="32" applyNumberFormat="1" applyFont="1" applyBorder="1" applyAlignment="1" applyProtection="1">
      <alignment horizontal="center" vertical="center" wrapText="1"/>
      <protection locked="0"/>
    </xf>
    <xf numFmtId="49" fontId="17" fillId="0" borderId="4" xfId="32" applyNumberFormat="1" applyFont="1" applyBorder="1" applyAlignment="1" applyProtection="1">
      <alignment horizontal="center" vertical="center" wrapText="1"/>
      <protection locked="0"/>
    </xf>
    <xf numFmtId="171" fontId="17" fillId="0" borderId="2" xfId="32" applyNumberFormat="1" applyFont="1" applyBorder="1" applyAlignment="1" applyProtection="1">
      <alignment horizontal="center" vertical="center" wrapText="1"/>
      <protection locked="0"/>
    </xf>
    <xf numFmtId="171" fontId="17" fillId="0" borderId="4" xfId="32" applyNumberFormat="1" applyFont="1" applyBorder="1" applyAlignment="1" applyProtection="1">
      <alignment horizontal="center" vertical="center" wrapText="1"/>
      <protection locked="0"/>
    </xf>
    <xf numFmtId="49" fontId="17" fillId="0" borderId="1" xfId="32" applyNumberFormat="1" applyFont="1" applyBorder="1" applyAlignment="1" applyProtection="1">
      <alignment horizontal="left" vertical="top" wrapText="1"/>
      <protection hidden="1"/>
    </xf>
    <xf numFmtId="49" fontId="17" fillId="0" borderId="11" xfId="32" applyNumberFormat="1" applyFont="1" applyBorder="1" applyAlignment="1" applyProtection="1">
      <alignment horizontal="left" vertical="top" wrapText="1"/>
      <protection hidden="1"/>
    </xf>
    <xf numFmtId="2" fontId="17" fillId="0" borderId="1" xfId="32" applyNumberFormat="1" applyFont="1" applyBorder="1" applyAlignment="1" applyProtection="1">
      <alignment horizontal="center" vertical="center" wrapText="1"/>
      <protection locked="0"/>
    </xf>
    <xf numFmtId="0" fontId="46" fillId="0" borderId="3" xfId="32" applyFont="1" applyBorder="1" applyAlignment="1" applyProtection="1">
      <alignment horizontal="left" vertical="center" wrapText="1"/>
      <protection hidden="1"/>
    </xf>
    <xf numFmtId="0" fontId="46" fillId="0" borderId="7" xfId="32" applyFont="1" applyBorder="1" applyAlignment="1" applyProtection="1">
      <alignment horizontal="left" vertical="center" wrapText="1"/>
      <protection hidden="1"/>
    </xf>
    <xf numFmtId="0" fontId="46" fillId="0" borderId="72" xfId="32" applyFont="1" applyBorder="1" applyAlignment="1" applyProtection="1">
      <alignment horizontal="left" vertical="center" wrapText="1"/>
      <protection hidden="1"/>
    </xf>
    <xf numFmtId="49" fontId="162" fillId="0" borderId="0" xfId="32" applyNumberFormat="1" applyFont="1" applyAlignment="1" applyProtection="1">
      <alignment horizontal="right" vertical="center" wrapText="1"/>
      <protection hidden="1"/>
    </xf>
    <xf numFmtId="49" fontId="162" fillId="0" borderId="8" xfId="32" applyNumberFormat="1" applyFont="1" applyBorder="1" applyAlignment="1" applyProtection="1">
      <alignment horizontal="right" vertical="center" wrapText="1"/>
      <protection hidden="1"/>
    </xf>
    <xf numFmtId="49" fontId="153" fillId="0" borderId="2" xfId="32" applyNumberFormat="1" applyFont="1" applyBorder="1" applyAlignment="1" applyProtection="1">
      <alignment horizontal="left" vertical="center" wrapText="1"/>
      <protection locked="0"/>
    </xf>
    <xf numFmtId="49" fontId="153" fillId="0" borderId="5" xfId="32" applyNumberFormat="1" applyFont="1" applyBorder="1" applyAlignment="1" applyProtection="1">
      <alignment horizontal="left" vertical="center" wrapText="1"/>
      <protection locked="0"/>
    </xf>
    <xf numFmtId="49" fontId="153" fillId="0" borderId="4" xfId="32" applyNumberFormat="1" applyFont="1" applyBorder="1" applyAlignment="1" applyProtection="1">
      <alignment horizontal="left" vertical="center" wrapText="1"/>
      <protection locked="0"/>
    </xf>
    <xf numFmtId="49" fontId="53" fillId="0" borderId="2" xfId="32" applyNumberFormat="1" applyFont="1" applyBorder="1" applyAlignment="1" applyProtection="1">
      <alignment horizontal="center" vertical="top" wrapText="1"/>
      <protection locked="0"/>
    </xf>
    <xf numFmtId="49" fontId="53" fillId="0" borderId="5" xfId="32" applyNumberFormat="1" applyFont="1" applyBorder="1" applyAlignment="1" applyProtection="1">
      <alignment horizontal="center" vertical="top" wrapText="1"/>
      <protection locked="0"/>
    </xf>
    <xf numFmtId="49" fontId="53" fillId="0" borderId="4" xfId="32" applyNumberFormat="1" applyFont="1" applyBorder="1" applyAlignment="1" applyProtection="1">
      <alignment horizontal="center" vertical="top" wrapText="1"/>
      <protection locked="0"/>
    </xf>
    <xf numFmtId="0" fontId="17" fillId="0" borderId="67" xfId="33" applyFont="1" applyBorder="1" applyAlignment="1" applyProtection="1">
      <alignment horizontal="center" vertical="center"/>
      <protection hidden="1"/>
    </xf>
    <xf numFmtId="0" fontId="17" fillId="0" borderId="6" xfId="33" applyFont="1" applyBorder="1" applyAlignment="1" applyProtection="1">
      <alignment horizontal="center" vertical="center"/>
      <protection hidden="1"/>
    </xf>
    <xf numFmtId="0" fontId="17" fillId="0" borderId="69" xfId="33" applyFont="1" applyBorder="1" applyAlignment="1" applyProtection="1">
      <alignment horizontal="center" vertical="center"/>
      <protection hidden="1"/>
    </xf>
    <xf numFmtId="0" fontId="17" fillId="0" borderId="68" xfId="33" applyFont="1" applyBorder="1" applyAlignment="1" applyProtection="1">
      <alignment horizontal="center" vertical="center"/>
      <protection hidden="1"/>
    </xf>
    <xf numFmtId="0" fontId="17" fillId="0" borderId="0" xfId="33" applyFont="1" applyAlignment="1" applyProtection="1">
      <alignment horizontal="center" vertical="center"/>
      <protection hidden="1"/>
    </xf>
    <xf numFmtId="0" fontId="17" fillId="0" borderId="8" xfId="33" applyFont="1" applyBorder="1" applyAlignment="1" applyProtection="1">
      <alignment horizontal="center" vertical="center"/>
      <protection hidden="1"/>
    </xf>
    <xf numFmtId="0" fontId="17" fillId="0" borderId="3" xfId="33" applyFont="1" applyBorder="1" applyAlignment="1" applyProtection="1">
      <alignment horizontal="center" vertical="center"/>
      <protection hidden="1"/>
    </xf>
    <xf numFmtId="0" fontId="17" fillId="0" borderId="7" xfId="33" applyFont="1" applyBorder="1" applyAlignment="1" applyProtection="1">
      <alignment horizontal="center" vertical="center"/>
      <protection hidden="1"/>
    </xf>
    <xf numFmtId="0" fontId="17" fillId="0" borderId="72" xfId="33" applyFont="1" applyBorder="1" applyAlignment="1" applyProtection="1">
      <alignment horizontal="center" vertical="center"/>
      <protection hidden="1"/>
    </xf>
    <xf numFmtId="49" fontId="108" fillId="0" borderId="4" xfId="15" applyNumberFormat="1" applyFont="1" applyBorder="1" applyAlignment="1" applyProtection="1">
      <alignment horizontal="center" vertical="top" wrapText="1"/>
      <protection locked="0"/>
    </xf>
    <xf numFmtId="49" fontId="108" fillId="0" borderId="1" xfId="15" applyNumberFormat="1" applyFont="1" applyBorder="1" applyAlignment="1" applyProtection="1">
      <alignment horizontal="center" vertical="top" wrapText="1"/>
      <protection locked="0"/>
    </xf>
    <xf numFmtId="49" fontId="36" fillId="0" borderId="67" xfId="15" applyNumberFormat="1" applyFont="1" applyBorder="1" applyAlignment="1" applyProtection="1">
      <alignment horizontal="center" vertical="top" wrapText="1"/>
      <protection locked="0"/>
    </xf>
    <xf numFmtId="49" fontId="36" fillId="0" borderId="6" xfId="15" applyNumberFormat="1" applyFont="1" applyBorder="1" applyAlignment="1" applyProtection="1">
      <alignment horizontal="center" vertical="top" wrapText="1"/>
      <protection locked="0"/>
    </xf>
    <xf numFmtId="49" fontId="36" fillId="0" borderId="69" xfId="15" applyNumberFormat="1" applyFont="1" applyBorder="1" applyAlignment="1" applyProtection="1">
      <alignment horizontal="center" vertical="top" wrapText="1"/>
      <protection locked="0"/>
    </xf>
    <xf numFmtId="49" fontId="36" fillId="0" borderId="68" xfId="15" applyNumberFormat="1" applyFont="1" applyBorder="1" applyAlignment="1" applyProtection="1">
      <alignment horizontal="center" vertical="top" wrapText="1"/>
      <protection locked="0"/>
    </xf>
    <xf numFmtId="49" fontId="36" fillId="0" borderId="8" xfId="15" applyNumberFormat="1" applyFont="1" applyBorder="1" applyAlignment="1" applyProtection="1">
      <alignment horizontal="center" vertical="top" wrapText="1"/>
      <protection locked="0"/>
    </xf>
    <xf numFmtId="0" fontId="17" fillId="0" borderId="1" xfId="34" applyFont="1" applyBorder="1" applyAlignment="1" applyProtection="1">
      <alignment horizontal="left" vertical="center"/>
      <protection hidden="1"/>
    </xf>
    <xf numFmtId="49" fontId="53" fillId="0" borderId="2" xfId="33" applyNumberFormat="1" applyFont="1" applyBorder="1" applyAlignment="1" applyProtection="1">
      <alignment horizontal="left" vertical="top" wrapText="1"/>
      <protection locked="0"/>
    </xf>
    <xf numFmtId="49" fontId="53" fillId="0" borderId="5" xfId="33" applyNumberFormat="1" applyFont="1" applyBorder="1" applyAlignment="1" applyProtection="1">
      <alignment horizontal="left" vertical="top" wrapText="1"/>
      <protection locked="0"/>
    </xf>
    <xf numFmtId="49" fontId="53" fillId="0" borderId="4" xfId="33" applyNumberFormat="1" applyFont="1" applyBorder="1" applyAlignment="1" applyProtection="1">
      <alignment horizontal="left" vertical="top" wrapText="1"/>
      <protection locked="0"/>
    </xf>
    <xf numFmtId="0" fontId="153" fillId="0" borderId="2" xfId="34" applyFont="1" applyBorder="1" applyAlignment="1" applyProtection="1">
      <alignment horizontal="left" vertical="center"/>
      <protection hidden="1"/>
    </xf>
    <xf numFmtId="0" fontId="153" fillId="0" borderId="5" xfId="34" applyFont="1" applyBorder="1" applyAlignment="1" applyProtection="1">
      <alignment horizontal="left" vertical="center"/>
      <protection hidden="1"/>
    </xf>
    <xf numFmtId="0" fontId="153" fillId="0" borderId="4" xfId="34" applyFont="1" applyBorder="1" applyAlignment="1" applyProtection="1">
      <alignment horizontal="left" vertical="center"/>
      <protection hidden="1"/>
    </xf>
    <xf numFmtId="0" fontId="153" fillId="0" borderId="2" xfId="34" applyFont="1" applyBorder="1" applyAlignment="1" applyProtection="1">
      <alignment horizontal="center" vertical="center"/>
      <protection hidden="1"/>
    </xf>
    <xf numFmtId="0" fontId="153" fillId="0" borderId="5" xfId="34" applyFont="1" applyBorder="1" applyAlignment="1" applyProtection="1">
      <alignment horizontal="center" vertical="center"/>
      <protection hidden="1"/>
    </xf>
    <xf numFmtId="0" fontId="153" fillId="0" borderId="4" xfId="34" applyFont="1" applyBorder="1" applyAlignment="1" applyProtection="1">
      <alignment horizontal="center" vertical="center"/>
      <protection hidden="1"/>
    </xf>
    <xf numFmtId="0" fontId="17" fillId="0" borderId="55" xfId="34" applyFont="1" applyBorder="1" applyAlignment="1" applyProtection="1">
      <alignment horizontal="left" vertical="center"/>
      <protection hidden="1"/>
    </xf>
    <xf numFmtId="0" fontId="17" fillId="0" borderId="68" xfId="34" applyFont="1" applyBorder="1" applyAlignment="1" applyProtection="1">
      <alignment horizontal="left" vertical="center"/>
      <protection hidden="1"/>
    </xf>
    <xf numFmtId="0" fontId="17" fillId="0" borderId="0" xfId="34" applyFont="1" applyAlignment="1" applyProtection="1">
      <alignment horizontal="left" vertical="center"/>
      <protection hidden="1"/>
    </xf>
    <xf numFmtId="0" fontId="113" fillId="3" borderId="23" xfId="0" applyFont="1" applyFill="1" applyBorder="1" applyAlignment="1">
      <alignment horizontal="center"/>
    </xf>
    <xf numFmtId="0" fontId="113" fillId="3" borderId="24" xfId="0" applyFont="1" applyFill="1" applyBorder="1" applyAlignment="1">
      <alignment horizontal="center"/>
    </xf>
    <xf numFmtId="0" fontId="113" fillId="3" borderId="25" xfId="0" applyFont="1" applyFill="1" applyBorder="1" applyAlignment="1">
      <alignment horizontal="center"/>
    </xf>
    <xf numFmtId="0" fontId="66" fillId="0" borderId="0" xfId="7" applyFont="1" applyAlignment="1" applyProtection="1">
      <alignment horizontal="left"/>
      <protection hidden="1"/>
    </xf>
    <xf numFmtId="3" fontId="36" fillId="3" borderId="23" xfId="1" applyNumberFormat="1" applyFont="1" applyFill="1" applyBorder="1" applyAlignment="1" applyProtection="1">
      <alignment horizontal="center" vertical="center"/>
    </xf>
    <xf numFmtId="3" fontId="36" fillId="3" borderId="25" xfId="1" applyNumberFormat="1" applyFont="1" applyFill="1" applyBorder="1" applyAlignment="1" applyProtection="1">
      <alignment horizontal="center" vertical="center"/>
    </xf>
    <xf numFmtId="0" fontId="107" fillId="20" borderId="23" xfId="1" applyNumberFormat="1" applyFont="1" applyFill="1" applyBorder="1" applyAlignment="1" applyProtection="1">
      <alignment horizontal="center" vertical="center" wrapText="1"/>
      <protection hidden="1"/>
    </xf>
    <xf numFmtId="0" fontId="107" fillId="20" borderId="25" xfId="1" applyNumberFormat="1" applyFont="1" applyFill="1" applyBorder="1" applyAlignment="1" applyProtection="1">
      <alignment horizontal="center" vertical="center" wrapText="1"/>
      <protection hidden="1"/>
    </xf>
    <xf numFmtId="3" fontId="36" fillId="3" borderId="23" xfId="1" applyNumberFormat="1" applyFont="1" applyFill="1" applyBorder="1" applyAlignment="1" applyProtection="1">
      <alignment horizontal="center" vertical="center" wrapText="1"/>
    </xf>
    <xf numFmtId="3" fontId="36" fillId="3" borderId="25" xfId="1" applyNumberFormat="1" applyFont="1" applyFill="1" applyBorder="1" applyAlignment="1" applyProtection="1">
      <alignment horizontal="center" vertical="center" wrapText="1"/>
    </xf>
    <xf numFmtId="0" fontId="107" fillId="20" borderId="13" xfId="1" applyNumberFormat="1" applyFont="1" applyFill="1" applyBorder="1" applyAlignment="1" applyProtection="1">
      <alignment horizontal="center" vertical="center" wrapText="1"/>
      <protection hidden="1"/>
    </xf>
    <xf numFmtId="3" fontId="36" fillId="13" borderId="13" xfId="1" applyNumberFormat="1" applyFont="1" applyFill="1" applyBorder="1" applyAlignment="1" applyProtection="1">
      <alignment horizontal="center" vertical="center"/>
    </xf>
    <xf numFmtId="0" fontId="83" fillId="0" borderId="0" xfId="0" applyFont="1" applyAlignment="1">
      <alignment horizontal="center" vertical="center" wrapText="1"/>
    </xf>
    <xf numFmtId="0" fontId="83" fillId="0" borderId="14" xfId="0" applyFont="1" applyBorder="1" applyAlignment="1">
      <alignment horizontal="center" vertical="center" wrapText="1"/>
    </xf>
    <xf numFmtId="0" fontId="17" fillId="0" borderId="24" xfId="0" applyFont="1" applyBorder="1" applyAlignment="1">
      <alignment horizontal="center"/>
    </xf>
    <xf numFmtId="0" fontId="84" fillId="0" borderId="13" xfId="0" applyFont="1" applyBorder="1" applyAlignment="1" applyProtection="1">
      <alignment horizontal="center" vertical="center"/>
      <protection locked="0"/>
    </xf>
    <xf numFmtId="0" fontId="107" fillId="0" borderId="0" xfId="1" applyNumberFormat="1" applyFont="1" applyFill="1" applyBorder="1" applyAlignment="1" applyProtection="1">
      <alignment horizontal="center" vertical="center" wrapText="1"/>
      <protection hidden="1"/>
    </xf>
    <xf numFmtId="0" fontId="107" fillId="20" borderId="26" xfId="1" applyNumberFormat="1" applyFont="1" applyFill="1" applyBorder="1" applyAlignment="1" applyProtection="1">
      <alignment horizontal="center" vertical="center" wrapText="1"/>
      <protection hidden="1"/>
    </xf>
    <xf numFmtId="0" fontId="107" fillId="20" borderId="46" xfId="1" applyNumberFormat="1" applyFont="1" applyFill="1" applyBorder="1" applyAlignment="1" applyProtection="1">
      <alignment horizontal="center" vertical="center" wrapText="1"/>
      <protection hidden="1"/>
    </xf>
    <xf numFmtId="0" fontId="107" fillId="20" borderId="0" xfId="1" applyNumberFormat="1" applyFont="1" applyFill="1" applyBorder="1" applyAlignment="1" applyProtection="1">
      <alignment horizontal="center" vertical="center" wrapText="1"/>
      <protection hidden="1"/>
    </xf>
  </cellXfs>
  <cellStyles count="36">
    <cellStyle name="Comma" xfId="1" builtinId="3"/>
    <cellStyle name="Comma 2" xfId="14" xr:uid="{198090A5-DB3D-4717-AFBE-53328CBC628A}"/>
    <cellStyle name="Currency" xfId="23" builtinId="4"/>
    <cellStyle name="Hyperlink" xfId="2" builtinId="8"/>
    <cellStyle name="Hyperlink 2" xfId="12" xr:uid="{B608BFAC-8FA7-4597-AFD4-5670769BA40C}"/>
    <cellStyle name="Hyperlink 2 2" xfId="19" xr:uid="{B233E01C-2994-4177-9849-E34BCCB6D9FB}"/>
    <cellStyle name="Hyperlink 3" xfId="20" xr:uid="{BCBBB493-02AD-44D5-867D-05E04BBEDF06}"/>
    <cellStyle name="Neutral" xfId="35" builtinId="28"/>
    <cellStyle name="Normal" xfId="0" builtinId="0"/>
    <cellStyle name="Normal 11 2 2 2" xfId="18" xr:uid="{D474A012-41E4-41B4-8300-C80C87DC9EF6}"/>
    <cellStyle name="Normal 2" xfId="3" xr:uid="{00000000-0005-0000-0000-000003000000}"/>
    <cellStyle name="Normal 2 2" xfId="6" xr:uid="{00000000-0005-0000-0000-000004000000}"/>
    <cellStyle name="Normal 2 2 2" xfId="11" xr:uid="{D7299017-8753-4546-985F-A1108D118940}"/>
    <cellStyle name="Normal 2 3" xfId="10" xr:uid="{E9AE6938-9A56-45E5-B27C-239626E232AD}"/>
    <cellStyle name="Normal 2 3 2" xfId="15" xr:uid="{9898A57F-9442-4A6A-A2DC-39406613008F}"/>
    <cellStyle name="Normal 3" xfId="5" xr:uid="{00000000-0005-0000-0000-000005000000}"/>
    <cellStyle name="Normal 3 2" xfId="9" xr:uid="{D19C9527-A987-47C6-ABF5-4F88D4BF8A32}"/>
    <cellStyle name="Normal 3 2 2" xfId="16" xr:uid="{85F5C5CA-4C2D-4036-B70B-73F4BE8AE37B}"/>
    <cellStyle name="Normal 3 2 2 2" xfId="22" xr:uid="{13961B20-BC28-41AC-AE59-7213D4B63C50}"/>
    <cellStyle name="Normal 3 2 2 2 2" xfId="24" xr:uid="{2723F4B0-4041-4739-90D4-73EF5C965195}"/>
    <cellStyle name="Normal 3 2 2 2 2 2" xfId="25" xr:uid="{631D7630-8591-4061-BD6C-5D2E213692CF}"/>
    <cellStyle name="Normal 3 2 2 2 2 2 2" xfId="27" xr:uid="{553FB167-83B5-4F55-A877-61E6C74832AF}"/>
    <cellStyle name="Normal 3 2 2 2 2 2 2 2" xfId="32" xr:uid="{28F6960A-398D-4ADA-AD0C-4A10C954BD34}"/>
    <cellStyle name="Normal 3 2 2 2 2 2 2 2 2" xfId="34" xr:uid="{A4BA6C9B-80DB-4306-A2B2-97ACA9BEDA28}"/>
    <cellStyle name="Normal 3 2 2 2 2 2 2 3" xfId="33" xr:uid="{81FBD4A0-F3F1-45AA-9A09-2D6447BD02BA}"/>
    <cellStyle name="Normal 4" xfId="7" xr:uid="{3004391E-675B-4EBB-9A84-B2A10F374D8B}"/>
    <cellStyle name="Normal 4 2" xfId="21" xr:uid="{B490FCD6-D76A-41C0-857B-315CF4E234A4}"/>
    <cellStyle name="Normal 4 2 2" xfId="26" xr:uid="{6D5D5866-CD2C-4F19-A52F-85E8AE68B029}"/>
    <cellStyle name="Normal 4 3" xfId="28" xr:uid="{67BC2913-1F2C-4907-BC00-116523C1BE64}"/>
    <cellStyle name="Normal 4 4" xfId="29" xr:uid="{AF2E001D-C832-4815-A625-F1DACE64A0DA}"/>
    <cellStyle name="Normal 4 4 2" xfId="30" xr:uid="{43FF2226-D287-4762-8C9E-798D50C7ADB3}"/>
    <cellStyle name="Normal 4 5" xfId="31" xr:uid="{40274BC0-D86D-497A-ACF6-F62BDE8AE5C0}"/>
    <cellStyle name="Normal 5" xfId="13" xr:uid="{BD987027-1EEC-41E5-A101-4A319B25DB25}"/>
    <cellStyle name="Percent" xfId="4" builtinId="5"/>
    <cellStyle name="Percent 2" xfId="8" xr:uid="{3AF66880-2D5A-4E2F-8A9E-A611934A3AE5}"/>
    <cellStyle name="Percent 2 2" xfId="17" xr:uid="{A0F6A9E6-31E8-4C8F-B638-71CF6CA58089}"/>
  </cellStyles>
  <dxfs count="190">
    <dxf>
      <fill>
        <patternFill>
          <bgColor rgb="FFFFD44B"/>
        </patternFill>
      </fill>
    </dxf>
    <dxf>
      <font>
        <strike/>
        <color rgb="FFFF0000"/>
      </font>
      <fill>
        <patternFill patternType="lightDown">
          <bgColor theme="5" tint="0.79998168889431442"/>
        </patternFill>
      </fill>
    </dxf>
    <dxf>
      <font>
        <strike/>
        <color rgb="FFFF0000"/>
      </font>
      <fill>
        <patternFill patternType="lightDown">
          <bgColor theme="5" tint="0.79998168889431442"/>
        </patternFill>
      </fill>
    </dxf>
    <dxf>
      <font>
        <strike/>
        <color rgb="FFFF0000"/>
      </font>
      <fill>
        <patternFill patternType="lightDown">
          <bgColor theme="5" tint="0.79998168889431442"/>
        </patternFill>
      </fill>
    </dxf>
    <dxf>
      <fill>
        <patternFill>
          <bgColor theme="4" tint="0.79998168889431442"/>
        </patternFill>
      </fill>
    </dxf>
    <dxf>
      <font>
        <b val="0"/>
        <i val="0"/>
        <strike val="0"/>
      </font>
      <fill>
        <patternFill>
          <bgColor rgb="FFFFC000"/>
        </patternFill>
      </fill>
    </dxf>
    <dxf>
      <font>
        <strike/>
        <color rgb="FFFF0000"/>
      </font>
      <fill>
        <patternFill patternType="lightDown">
          <bgColor theme="5" tint="0.79998168889431442"/>
        </patternFill>
      </fill>
    </dxf>
    <dxf>
      <font>
        <color rgb="FFFF0000"/>
      </font>
      <fill>
        <patternFill>
          <bgColor rgb="FFFF0000"/>
        </patternFill>
      </fill>
    </dxf>
    <dxf>
      <font>
        <color rgb="FFFFC000"/>
      </font>
      <fill>
        <patternFill>
          <bgColor rgb="FFFFC000"/>
        </patternFill>
      </fill>
    </dxf>
    <dxf>
      <font>
        <color rgb="FF00B050"/>
      </font>
      <fill>
        <patternFill>
          <bgColor rgb="FF00B050"/>
        </patternFill>
      </fill>
    </dxf>
    <dxf>
      <fill>
        <patternFill>
          <bgColor rgb="FFFF0000"/>
        </patternFill>
      </fill>
    </dxf>
    <dxf>
      <fill>
        <patternFill>
          <bgColor rgb="FFFFCC00"/>
        </patternFill>
      </fill>
    </dxf>
    <dxf>
      <fill>
        <patternFill>
          <bgColor rgb="FF00B050"/>
        </patternFill>
      </fill>
    </dxf>
    <dxf>
      <font>
        <b val="0"/>
        <i val="0"/>
        <strike val="0"/>
        <condense val="0"/>
        <extend val="0"/>
        <outline val="0"/>
        <shadow val="0"/>
        <u val="none"/>
        <vertAlign val="baseline"/>
        <sz val="12"/>
        <color theme="1"/>
        <name val="Calibri"/>
        <family val="2"/>
        <scheme val="minor"/>
      </font>
      <alignment horizontal="general" vertical="center" textRotation="0" wrapText="0" indent="0" justifyLastLine="0" shrinkToFit="0" readingOrder="0"/>
      <protection locked="1" hidden="1"/>
    </dxf>
    <dxf>
      <font>
        <b val="0"/>
        <i val="0"/>
        <strike val="0"/>
        <condense val="0"/>
        <extend val="0"/>
        <outline val="0"/>
        <shadow val="0"/>
        <u val="none"/>
        <vertAlign val="baseline"/>
        <sz val="10"/>
        <color theme="1"/>
        <name val="Calibri"/>
        <family val="2"/>
        <scheme val="minor"/>
      </font>
    </dxf>
    <dxf>
      <font>
        <b val="0"/>
        <i val="0"/>
        <strike val="0"/>
        <condense val="0"/>
        <extend val="0"/>
        <outline val="0"/>
        <shadow val="0"/>
        <u val="none"/>
        <vertAlign val="baseline"/>
        <sz val="10"/>
        <color theme="1"/>
        <name val="Calibri"/>
        <family val="2"/>
        <scheme val="minor"/>
      </font>
      <alignment horizontal="center" textRotation="0" indent="0" justifyLastLine="0" shrinkToFit="0" readingOrder="0"/>
    </dxf>
    <dxf>
      <font>
        <b val="0"/>
        <i val="0"/>
        <strike val="0"/>
        <condense val="0"/>
        <extend val="0"/>
        <outline val="0"/>
        <shadow val="0"/>
        <u val="none"/>
        <vertAlign val="baseline"/>
        <sz val="10"/>
        <color theme="1"/>
        <name val="Calibri"/>
        <family val="2"/>
        <scheme val="minor"/>
      </font>
    </dxf>
    <dxf>
      <font>
        <b val="0"/>
        <i val="0"/>
        <strike val="0"/>
        <condense val="0"/>
        <extend val="0"/>
        <outline val="0"/>
        <shadow val="0"/>
        <u val="none"/>
        <vertAlign val="baseline"/>
        <sz val="10"/>
        <color theme="1"/>
        <name val="Calibri"/>
        <family val="2"/>
        <scheme val="minor"/>
      </font>
    </dxf>
    <dxf>
      <font>
        <b val="0"/>
        <i val="0"/>
        <strike val="0"/>
        <condense val="0"/>
        <extend val="0"/>
        <outline val="0"/>
        <shadow val="0"/>
        <u val="none"/>
        <vertAlign val="baseline"/>
        <sz val="10"/>
        <color theme="1"/>
        <name val="Calibri"/>
        <family val="2"/>
        <scheme val="minor"/>
      </font>
    </dxf>
    <dxf>
      <font>
        <color rgb="FFFF0000"/>
      </font>
      <fill>
        <patternFill>
          <bgColor rgb="FFFF0000"/>
        </patternFill>
      </fill>
    </dxf>
    <dxf>
      <font>
        <color rgb="FFFFC000"/>
      </font>
      <fill>
        <patternFill>
          <bgColor rgb="FFFFC000"/>
        </patternFill>
      </fill>
    </dxf>
    <dxf>
      <font>
        <color rgb="FF00B050"/>
      </font>
      <fill>
        <patternFill>
          <bgColor rgb="FF00B050"/>
        </patternFill>
      </fill>
    </dxf>
    <dxf>
      <font>
        <color rgb="FFFF0000"/>
      </font>
      <fill>
        <patternFill>
          <bgColor rgb="FFFF0000"/>
        </patternFill>
      </fill>
    </dxf>
    <dxf>
      <font>
        <color rgb="FFFFC000"/>
      </font>
      <fill>
        <patternFill>
          <bgColor rgb="FFFFC000"/>
        </patternFill>
      </fill>
    </dxf>
    <dxf>
      <font>
        <color rgb="FF00B050"/>
      </font>
      <fill>
        <patternFill>
          <bgColor rgb="FF00B050"/>
        </patternFill>
      </fill>
    </dxf>
    <dxf>
      <font>
        <color rgb="FFFF0000"/>
      </font>
      <fill>
        <patternFill>
          <bgColor rgb="FFFF0000"/>
        </patternFill>
      </fill>
    </dxf>
    <dxf>
      <font>
        <color rgb="FFFFC000"/>
      </font>
      <fill>
        <patternFill>
          <bgColor rgb="FFFFC000"/>
        </patternFill>
      </fill>
    </dxf>
    <dxf>
      <font>
        <color rgb="FF00B050"/>
      </font>
      <fill>
        <patternFill>
          <bgColor rgb="FF00B050"/>
        </patternFill>
      </fill>
    </dxf>
    <dxf>
      <font>
        <color rgb="FFFF0000"/>
      </font>
      <fill>
        <patternFill>
          <bgColor rgb="FFFF0000"/>
        </patternFill>
      </fill>
    </dxf>
    <dxf>
      <font>
        <color rgb="FFFFC000"/>
      </font>
      <fill>
        <patternFill>
          <bgColor rgb="FFFFC000"/>
        </patternFill>
      </fill>
    </dxf>
    <dxf>
      <font>
        <color rgb="FF00B050"/>
      </font>
      <fill>
        <patternFill>
          <bgColor rgb="FF00B050"/>
        </patternFill>
      </fill>
    </dxf>
    <dxf>
      <font>
        <color rgb="FFFF0000"/>
      </font>
      <fill>
        <patternFill>
          <bgColor rgb="FFFF0000"/>
        </patternFill>
      </fill>
    </dxf>
    <dxf>
      <font>
        <color rgb="FFFFC000"/>
      </font>
      <fill>
        <patternFill>
          <bgColor rgb="FFFFC000"/>
        </patternFill>
      </fill>
    </dxf>
    <dxf>
      <font>
        <color rgb="FF00B050"/>
      </font>
      <fill>
        <patternFill>
          <bgColor rgb="FF00B050"/>
        </patternFill>
      </fill>
    </dxf>
    <dxf>
      <font>
        <color rgb="FFFF0000"/>
      </font>
      <fill>
        <patternFill>
          <bgColor rgb="FFFF0000"/>
        </patternFill>
      </fill>
    </dxf>
    <dxf>
      <font>
        <color rgb="FFFFC000"/>
      </font>
      <fill>
        <patternFill>
          <bgColor rgb="FFFFC000"/>
        </patternFill>
      </fill>
    </dxf>
    <dxf>
      <font>
        <color rgb="FF00B050"/>
      </font>
      <fill>
        <patternFill>
          <bgColor rgb="FF00B050"/>
        </patternFill>
      </fill>
    </dxf>
    <dxf>
      <font>
        <color rgb="FFFF0000"/>
      </font>
      <fill>
        <patternFill>
          <bgColor rgb="FFFF0000"/>
        </patternFill>
      </fill>
    </dxf>
    <dxf>
      <font>
        <color rgb="FFFFC000"/>
      </font>
      <fill>
        <patternFill>
          <bgColor rgb="FFFFC000"/>
        </patternFill>
      </fill>
    </dxf>
    <dxf>
      <font>
        <color rgb="FF00B050"/>
      </font>
      <fill>
        <patternFill>
          <bgColor rgb="FF00B050"/>
        </patternFill>
      </fill>
    </dxf>
    <dxf>
      <font>
        <color rgb="FFFF0000"/>
      </font>
      <fill>
        <patternFill>
          <bgColor rgb="FFFF0000"/>
        </patternFill>
      </fill>
    </dxf>
    <dxf>
      <font>
        <color rgb="FFFFC000"/>
      </font>
      <fill>
        <patternFill>
          <bgColor rgb="FFFFC000"/>
        </patternFill>
      </fill>
    </dxf>
    <dxf>
      <font>
        <color rgb="FF00B050"/>
      </font>
      <fill>
        <patternFill>
          <bgColor rgb="FF00B050"/>
        </patternFill>
      </fill>
    </dxf>
    <dxf>
      <font>
        <color rgb="FFFF0000"/>
      </font>
      <fill>
        <patternFill>
          <bgColor rgb="FFFF0000"/>
        </patternFill>
      </fill>
    </dxf>
    <dxf>
      <font>
        <color rgb="FFFFC000"/>
      </font>
      <fill>
        <patternFill>
          <bgColor rgb="FFFFC000"/>
        </patternFill>
      </fill>
    </dxf>
    <dxf>
      <font>
        <color rgb="FF00B050"/>
      </font>
      <fill>
        <patternFill>
          <bgColor rgb="FF00B050"/>
        </patternFill>
      </fill>
    </dxf>
    <dxf>
      <font>
        <color rgb="FFFF0000"/>
      </font>
      <fill>
        <patternFill>
          <bgColor rgb="FFFF0000"/>
        </patternFill>
      </fill>
    </dxf>
    <dxf>
      <font>
        <color rgb="FFFFC000"/>
      </font>
      <fill>
        <patternFill>
          <bgColor rgb="FFFFC000"/>
        </patternFill>
      </fill>
    </dxf>
    <dxf>
      <font>
        <color rgb="FF00B050"/>
      </font>
      <fill>
        <patternFill>
          <bgColor rgb="FF00B050"/>
        </patternFill>
      </fill>
    </dxf>
    <dxf>
      <font>
        <color rgb="FFFF0000"/>
      </font>
      <fill>
        <patternFill>
          <bgColor rgb="FFFF0000"/>
        </patternFill>
      </fill>
    </dxf>
    <dxf>
      <font>
        <color rgb="FFFFC000"/>
      </font>
      <fill>
        <patternFill>
          <bgColor rgb="FFFFC000"/>
        </patternFill>
      </fill>
    </dxf>
    <dxf>
      <font>
        <color rgb="FF00B050"/>
      </font>
      <fill>
        <patternFill>
          <bgColor rgb="FF00B050"/>
        </patternFill>
      </fill>
    </dxf>
    <dxf>
      <font>
        <color rgb="FFFF0000"/>
      </font>
      <fill>
        <patternFill>
          <bgColor rgb="FFFF0000"/>
        </patternFill>
      </fill>
    </dxf>
    <dxf>
      <font>
        <color rgb="FFFFC000"/>
      </font>
      <fill>
        <patternFill>
          <bgColor rgb="FFFFC000"/>
        </patternFill>
      </fill>
    </dxf>
    <dxf>
      <font>
        <color rgb="FF00B050"/>
      </font>
      <fill>
        <patternFill>
          <bgColor rgb="FF00B050"/>
        </patternFill>
      </fill>
    </dxf>
    <dxf>
      <font>
        <color rgb="FFFF0000"/>
      </font>
      <fill>
        <patternFill>
          <bgColor rgb="FFFF0000"/>
        </patternFill>
      </fill>
    </dxf>
    <dxf>
      <font>
        <color rgb="FFFFC000"/>
      </font>
      <fill>
        <patternFill>
          <bgColor rgb="FFFFC000"/>
        </patternFill>
      </fill>
    </dxf>
    <dxf>
      <font>
        <color rgb="FF00B050"/>
      </font>
      <fill>
        <patternFill>
          <bgColor rgb="FF00B050"/>
        </patternFill>
      </fill>
    </dxf>
    <dxf>
      <font>
        <color rgb="FFFF0000"/>
      </font>
      <fill>
        <patternFill>
          <bgColor rgb="FFFF0000"/>
        </patternFill>
      </fill>
    </dxf>
    <dxf>
      <font>
        <color rgb="FFFFC000"/>
      </font>
      <fill>
        <patternFill>
          <bgColor rgb="FFFFC000"/>
        </patternFill>
      </fill>
    </dxf>
    <dxf>
      <font>
        <color rgb="FF00B050"/>
      </font>
      <fill>
        <patternFill>
          <bgColor rgb="FF00B050"/>
        </patternFill>
      </fill>
    </dxf>
    <dxf>
      <font>
        <color rgb="FFFF0000"/>
      </font>
      <fill>
        <patternFill>
          <bgColor rgb="FFFF0000"/>
        </patternFill>
      </fill>
    </dxf>
    <dxf>
      <font>
        <color rgb="FFFFC000"/>
      </font>
      <fill>
        <patternFill>
          <bgColor rgb="FFFFC000"/>
        </patternFill>
      </fill>
    </dxf>
    <dxf>
      <font>
        <color rgb="FF00B050"/>
      </font>
      <fill>
        <patternFill>
          <bgColor rgb="FF00B050"/>
        </patternFill>
      </fill>
    </dxf>
    <dxf>
      <font>
        <color rgb="FFFF0000"/>
      </font>
      <fill>
        <patternFill>
          <bgColor rgb="FFFF0000"/>
        </patternFill>
      </fill>
    </dxf>
    <dxf>
      <font>
        <color rgb="FFFFC000"/>
      </font>
      <fill>
        <patternFill>
          <bgColor rgb="FFFFC000"/>
        </patternFill>
      </fill>
    </dxf>
    <dxf>
      <font>
        <color rgb="FF00B050"/>
      </font>
      <fill>
        <patternFill>
          <bgColor rgb="FF00B050"/>
        </patternFill>
      </fill>
    </dxf>
    <dxf>
      <font>
        <color rgb="FFFF0000"/>
      </font>
      <fill>
        <patternFill>
          <bgColor rgb="FFFF0000"/>
        </patternFill>
      </fill>
    </dxf>
    <dxf>
      <font>
        <color rgb="FFFFC000"/>
      </font>
      <fill>
        <patternFill>
          <bgColor rgb="FFFFC000"/>
        </patternFill>
      </fill>
    </dxf>
    <dxf>
      <font>
        <color rgb="FF00B050"/>
      </font>
      <fill>
        <patternFill>
          <bgColor rgb="FF00B050"/>
        </patternFill>
      </fill>
    </dxf>
    <dxf>
      <font>
        <color rgb="FFFF0000"/>
      </font>
      <fill>
        <patternFill>
          <bgColor rgb="FFFF0000"/>
        </patternFill>
      </fill>
    </dxf>
    <dxf>
      <font>
        <color rgb="FFFFC000"/>
      </font>
      <fill>
        <patternFill>
          <bgColor rgb="FFFFC000"/>
        </patternFill>
      </fill>
    </dxf>
    <dxf>
      <font>
        <color rgb="FF00B050"/>
      </font>
      <fill>
        <patternFill>
          <bgColor rgb="FF00B050"/>
        </patternFill>
      </fill>
    </dxf>
    <dxf>
      <font>
        <color rgb="FFFF0000"/>
      </font>
      <fill>
        <patternFill>
          <bgColor rgb="FFFF0000"/>
        </patternFill>
      </fill>
    </dxf>
    <dxf>
      <font>
        <color rgb="FFFFC000"/>
      </font>
      <fill>
        <patternFill>
          <bgColor rgb="FFFFC000"/>
        </patternFill>
      </fill>
    </dxf>
    <dxf>
      <font>
        <color rgb="FF00B050"/>
      </font>
      <fill>
        <patternFill>
          <bgColor rgb="FF00B050"/>
        </patternFill>
      </fill>
    </dxf>
    <dxf>
      <font>
        <color rgb="FFFF0000"/>
      </font>
      <fill>
        <patternFill>
          <bgColor rgb="FFFF0000"/>
        </patternFill>
      </fill>
    </dxf>
    <dxf>
      <font>
        <color rgb="FFFFC000"/>
      </font>
      <fill>
        <patternFill>
          <bgColor rgb="FFFFC000"/>
        </patternFill>
      </fill>
    </dxf>
    <dxf>
      <font>
        <color rgb="FF00B050"/>
      </font>
      <fill>
        <patternFill>
          <bgColor rgb="FF00B050"/>
        </patternFill>
      </fill>
    </dxf>
    <dxf>
      <font>
        <color rgb="FFFF0000"/>
      </font>
      <fill>
        <patternFill>
          <bgColor rgb="FFFF0000"/>
        </patternFill>
      </fill>
    </dxf>
    <dxf>
      <font>
        <color rgb="FFFFC000"/>
      </font>
      <fill>
        <patternFill>
          <bgColor rgb="FFFFC000"/>
        </patternFill>
      </fill>
    </dxf>
    <dxf>
      <font>
        <color rgb="FF00B050"/>
      </font>
      <fill>
        <patternFill>
          <bgColor rgb="FF00B050"/>
        </patternFill>
      </fill>
    </dxf>
    <dxf>
      <font>
        <color rgb="FFFF0000"/>
      </font>
      <fill>
        <patternFill>
          <bgColor rgb="FFFF0000"/>
        </patternFill>
      </fill>
    </dxf>
    <dxf>
      <font>
        <color rgb="FFFFC000"/>
      </font>
      <fill>
        <patternFill>
          <bgColor rgb="FFFFC000"/>
        </patternFill>
      </fill>
    </dxf>
    <dxf>
      <font>
        <color rgb="FF00B050"/>
      </font>
      <fill>
        <patternFill>
          <bgColor rgb="FF00B050"/>
        </patternFill>
      </fill>
    </dxf>
    <dxf>
      <font>
        <color rgb="FFFF0000"/>
      </font>
      <fill>
        <patternFill>
          <bgColor rgb="FFFF0000"/>
        </patternFill>
      </fill>
    </dxf>
    <dxf>
      <font>
        <color rgb="FFFFC000"/>
      </font>
      <fill>
        <patternFill>
          <bgColor rgb="FFFFC000"/>
        </patternFill>
      </fill>
    </dxf>
    <dxf>
      <font>
        <color rgb="FF00B050"/>
      </font>
      <fill>
        <patternFill>
          <bgColor rgb="FF00B050"/>
        </patternFill>
      </fill>
    </dxf>
    <dxf>
      <fill>
        <patternFill>
          <bgColor rgb="FFFF0000"/>
        </patternFill>
      </fill>
    </dxf>
    <dxf>
      <fill>
        <patternFill>
          <bgColor rgb="FFFFCC00"/>
        </patternFill>
      </fill>
    </dxf>
    <dxf>
      <fill>
        <patternFill>
          <bgColor rgb="FF00B050"/>
        </patternFill>
      </fill>
    </dxf>
    <dxf>
      <font>
        <b val="0"/>
        <i val="0"/>
        <color theme="0"/>
      </font>
      <fill>
        <patternFill>
          <bgColor rgb="FFFF0000"/>
        </patternFill>
      </fill>
    </dxf>
    <dxf>
      <fill>
        <patternFill>
          <bgColor rgb="FF00B050"/>
        </patternFill>
      </fill>
    </dxf>
    <dxf>
      <font>
        <b val="0"/>
        <i val="0"/>
        <color theme="0"/>
      </font>
      <fill>
        <patternFill>
          <bgColor rgb="FFFFC000"/>
        </patternFill>
      </fill>
    </dxf>
    <dxf>
      <fill>
        <patternFill>
          <bgColor theme="9"/>
        </patternFill>
      </fill>
    </dxf>
    <dxf>
      <fill>
        <patternFill>
          <bgColor rgb="FFFF0000"/>
        </patternFill>
      </fill>
    </dxf>
    <dxf>
      <fill>
        <patternFill>
          <bgColor rgb="FFFF0000"/>
        </patternFill>
      </fill>
    </dxf>
    <dxf>
      <fill>
        <patternFill>
          <bgColor rgb="FFFFCC00"/>
        </patternFill>
      </fill>
    </dxf>
    <dxf>
      <fill>
        <patternFill>
          <bgColor rgb="FF00B050"/>
        </patternFill>
      </fill>
    </dxf>
    <dxf>
      <font>
        <color rgb="FFFF0000"/>
      </font>
    </dxf>
    <dxf>
      <fill>
        <patternFill>
          <bgColor theme="4" tint="0.79998168889431442"/>
        </patternFill>
      </fill>
    </dxf>
    <dxf>
      <font>
        <b val="0"/>
        <i val="0"/>
        <strike val="0"/>
      </font>
      <fill>
        <patternFill>
          <bgColor rgb="FFFFC000"/>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bgColor rgb="FFC0504D"/>
        </patternFill>
      </fill>
    </dxf>
    <dxf>
      <font>
        <color theme="0"/>
      </font>
      <fill>
        <patternFill>
          <bgColor rgb="FFF79646"/>
        </patternFill>
      </fill>
    </dxf>
    <dxf>
      <font>
        <color theme="0"/>
      </font>
      <fill>
        <patternFill>
          <bgColor rgb="FF9BBB59"/>
        </patternFill>
      </fill>
    </dxf>
    <dxf>
      <font>
        <color theme="0"/>
      </font>
      <fill>
        <patternFill>
          <bgColor rgb="FFE26B0A"/>
        </patternFill>
      </fill>
    </dxf>
    <dxf>
      <font>
        <strike/>
        <color rgb="FFFF0000"/>
      </font>
      <fill>
        <patternFill patternType="lightDown">
          <bgColor theme="5" tint="0.79998168889431442"/>
        </patternFill>
      </fill>
    </dxf>
    <dxf>
      <font>
        <b val="0"/>
        <i val="0"/>
        <strike val="0"/>
        <color rgb="FFFF0000"/>
      </font>
      <fill>
        <patternFill>
          <bgColor theme="5" tint="0.79998168889431442"/>
        </patternFill>
      </fill>
    </dxf>
    <dxf>
      <font>
        <color rgb="FFFF0000"/>
      </font>
      <fill>
        <patternFill>
          <bgColor theme="5"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4" tint="0.79998168889431442"/>
        </patternFill>
      </fill>
    </dxf>
    <dxf>
      <font>
        <b val="0"/>
        <i val="0"/>
        <strike val="0"/>
      </font>
      <fill>
        <patternFill>
          <bgColor rgb="FFFFC000"/>
        </patternFill>
      </fill>
    </dxf>
    <dxf>
      <fill>
        <patternFill>
          <bgColor rgb="FFFFCC99"/>
        </patternFill>
      </fill>
    </dxf>
    <dxf>
      <font>
        <strike/>
        <color rgb="FFFF0000"/>
      </font>
      <fill>
        <patternFill patternType="lightDown">
          <bgColor theme="5" tint="0.79998168889431442"/>
        </patternFill>
      </fill>
    </dxf>
    <dxf>
      <font>
        <strike/>
        <color rgb="FFFF0000"/>
      </font>
      <fill>
        <patternFill patternType="lightDown">
          <bgColor theme="5" tint="0.79998168889431442"/>
        </patternFill>
      </fill>
    </dxf>
    <dxf>
      <font>
        <strike/>
        <color rgb="FFFF0000"/>
      </font>
      <fill>
        <patternFill patternType="lightDown">
          <bgColor theme="5" tint="0.79998168889431442"/>
        </patternFill>
      </fill>
    </dxf>
    <dxf>
      <font>
        <strike/>
        <color rgb="FFFF0000"/>
      </font>
      <fill>
        <patternFill patternType="lightDown">
          <bgColor theme="5" tint="0.79998168889431442"/>
        </patternFill>
      </fill>
    </dxf>
    <dxf>
      <font>
        <strike/>
        <color rgb="FFFF0000"/>
      </font>
      <fill>
        <patternFill patternType="lightDown">
          <bgColor theme="5" tint="0.79998168889431442"/>
        </patternFill>
      </fill>
    </dxf>
    <dxf>
      <font>
        <strike/>
        <color rgb="FFFF0000"/>
      </font>
      <fill>
        <patternFill patternType="lightDown">
          <bgColor theme="5" tint="0.79998168889431442"/>
        </patternFill>
      </fill>
    </dxf>
    <dxf>
      <font>
        <strike/>
        <color rgb="FFFF0000"/>
      </font>
      <fill>
        <patternFill patternType="lightDown">
          <bgColor theme="5" tint="0.79998168889431442"/>
        </patternFill>
      </fill>
    </dxf>
    <dxf>
      <font>
        <strike/>
        <color rgb="FFFF0000"/>
      </font>
      <fill>
        <patternFill patternType="lightDown">
          <bgColor theme="5" tint="0.79998168889431442"/>
        </patternFill>
      </fill>
    </dxf>
    <dxf>
      <font>
        <strike/>
        <color rgb="FFFF0000"/>
      </font>
      <fill>
        <patternFill patternType="lightDown">
          <bgColor theme="5" tint="0.79998168889431442"/>
        </patternFill>
      </fill>
    </dxf>
    <dxf>
      <font>
        <color rgb="FF9C0006"/>
      </font>
      <fill>
        <patternFill>
          <bgColor rgb="FFFFC7CE"/>
        </patternFill>
      </fill>
    </dxf>
    <dxf>
      <font>
        <b val="0"/>
        <i val="0"/>
        <strike val="0"/>
        <color rgb="FFFF0000"/>
      </font>
      <fill>
        <patternFill>
          <bgColor theme="5" tint="0.79998168889431442"/>
        </patternFill>
      </fill>
    </dxf>
    <dxf>
      <font>
        <color rgb="FFFF0000"/>
      </font>
      <fill>
        <patternFill>
          <bgColor theme="5" tint="0.79998168889431442"/>
        </patternFill>
      </fill>
    </dxf>
    <dxf>
      <font>
        <strike/>
        <color rgb="FFFF0000"/>
      </font>
      <fill>
        <patternFill patternType="lightDown">
          <bgColor theme="5" tint="0.79998168889431442"/>
        </patternFill>
      </fill>
    </dxf>
    <dxf>
      <font>
        <strike/>
        <color rgb="FFFF0000"/>
      </font>
      <fill>
        <patternFill patternType="lightDown">
          <bgColor theme="5" tint="0.79998168889431442"/>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ill>
        <patternFill>
          <bgColor rgb="FFFFCC99"/>
        </patternFill>
      </fill>
    </dxf>
    <dxf>
      <font>
        <color rgb="FF9C0006"/>
      </font>
      <fill>
        <patternFill>
          <bgColor rgb="FFFFC7CE"/>
        </patternFill>
      </fill>
    </dxf>
    <dxf>
      <font>
        <color theme="0" tint="-0.34998626667073579"/>
      </font>
      <fill>
        <patternFill>
          <bgColor theme="0" tint="-0.34998626667073579"/>
        </patternFill>
      </fill>
    </dxf>
    <dxf>
      <font>
        <strike/>
        <color rgb="FFFF0000"/>
      </font>
      <fill>
        <patternFill patternType="lightDown">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FF0000"/>
      </font>
      <fill>
        <patternFill>
          <bgColor theme="5" tint="0.79998168889431442"/>
        </patternFill>
      </fill>
    </dxf>
    <dxf>
      <font>
        <color rgb="FF9C0006"/>
      </font>
      <fill>
        <patternFill>
          <bgColor rgb="FFFFC7CE"/>
        </patternFill>
      </fill>
    </dxf>
    <dxf>
      <font>
        <color rgb="FF9C0006"/>
      </font>
      <fill>
        <patternFill>
          <bgColor rgb="FFFFC7CE"/>
        </patternFill>
      </fill>
    </dxf>
    <dxf>
      <fill>
        <patternFill>
          <bgColor rgb="FFF2F0FA"/>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tint="-0.34998626667073579"/>
      </font>
      <fill>
        <patternFill>
          <bgColor theme="0" tint="-0.34998626667073579"/>
        </patternFill>
      </fill>
    </dxf>
    <dxf>
      <font>
        <b val="0"/>
        <i val="0"/>
        <strike val="0"/>
        <color rgb="FFFF0000"/>
      </font>
      <fill>
        <patternFill>
          <bgColor theme="5" tint="0.79998168889431442"/>
        </patternFill>
      </fill>
    </dxf>
    <dxf>
      <font>
        <color rgb="FFFF0000"/>
      </font>
      <fill>
        <patternFill>
          <bgColor theme="5" tint="0.79998168889431442"/>
        </patternFill>
      </fill>
    </dxf>
    <dxf>
      <font>
        <strike/>
        <color rgb="FFFF0000"/>
      </font>
      <fill>
        <patternFill patternType="lightDown">
          <bgColor theme="5" tint="0.79998168889431442"/>
        </patternFill>
      </fill>
    </dxf>
    <dxf>
      <font>
        <strike/>
        <color rgb="FFFF0000"/>
      </font>
      <fill>
        <patternFill patternType="lightDown">
          <bgColor theme="5" tint="0.79998168889431442"/>
        </patternFill>
      </fill>
    </dxf>
    <dxf>
      <font>
        <strike/>
        <color rgb="FFFF0000"/>
      </font>
      <fill>
        <patternFill patternType="lightDown">
          <bgColor theme="5" tint="0.79998168889431442"/>
        </patternFill>
      </fill>
    </dxf>
    <dxf>
      <font>
        <strike/>
        <color rgb="FFFF0000"/>
      </font>
      <fill>
        <patternFill patternType="lightDown">
          <bgColor theme="5" tint="0.79998168889431442"/>
        </patternFill>
      </fill>
    </dxf>
    <dxf>
      <font>
        <strike/>
        <color rgb="FFFF0000"/>
      </font>
      <fill>
        <patternFill patternType="lightDown">
          <bgColor theme="5" tint="0.79998168889431442"/>
        </patternFill>
      </fill>
    </dxf>
    <dxf>
      <font>
        <strike/>
        <color rgb="FFFF0000"/>
      </font>
      <fill>
        <patternFill patternType="lightDown">
          <bgColor theme="5" tint="0.79998168889431442"/>
        </patternFill>
      </fill>
    </dxf>
    <dxf>
      <font>
        <strike/>
        <color rgb="FFFF0000"/>
      </font>
      <fill>
        <patternFill patternType="lightDown">
          <bgColor theme="5" tint="0.79998168889431442"/>
        </patternFill>
      </fill>
    </dxf>
    <dxf>
      <font>
        <strike/>
        <color rgb="FFFF0000"/>
      </font>
      <fill>
        <patternFill patternType="lightDown">
          <bgColor theme="5" tint="0.79998168889431442"/>
        </patternFill>
      </fill>
    </dxf>
    <dxf>
      <font>
        <strike/>
        <color rgb="FFFF0000"/>
      </font>
      <fill>
        <patternFill patternType="lightDown">
          <bgColor theme="5" tint="0.79998168889431442"/>
        </patternFill>
      </fill>
    </dxf>
    <dxf>
      <font>
        <strike/>
        <color rgb="FFFF0000"/>
      </font>
      <fill>
        <patternFill patternType="lightDown">
          <bgColor theme="5" tint="0.79998168889431442"/>
        </patternFill>
      </fill>
    </dxf>
    <dxf>
      <font>
        <strike/>
        <color rgb="FFFF0000"/>
      </font>
      <fill>
        <patternFill patternType="lightDown">
          <bgColor theme="5" tint="0.79998168889431442"/>
        </patternFill>
      </fill>
    </dxf>
    <dxf>
      <font>
        <strike/>
        <color rgb="FFFF0000"/>
      </font>
      <fill>
        <patternFill patternType="lightDown">
          <bgColor theme="5" tint="0.79998168889431442"/>
        </patternFill>
      </fill>
    </dxf>
    <dxf>
      <font>
        <strike/>
        <color rgb="FFFF0000"/>
      </font>
      <fill>
        <patternFill patternType="lightDown">
          <bgColor theme="5" tint="0.79998168889431442"/>
        </patternFill>
      </fill>
    </dxf>
    <dxf>
      <font>
        <strike/>
        <color rgb="FFFF0000"/>
      </font>
      <fill>
        <patternFill patternType="lightDown">
          <bgColor theme="5" tint="0.79998168889431442"/>
        </patternFill>
      </fill>
    </dxf>
    <dxf>
      <font>
        <strike/>
        <color rgb="FFFF0000"/>
      </font>
      <fill>
        <patternFill patternType="lightDown">
          <bgColor theme="5" tint="0.79998168889431442"/>
        </patternFill>
      </fill>
    </dxf>
    <dxf>
      <font>
        <strike/>
        <color rgb="FFFF0000"/>
      </font>
      <fill>
        <patternFill patternType="lightDown">
          <bgColor theme="5" tint="0.79998168889431442"/>
        </patternFill>
      </fill>
    </dxf>
    <dxf>
      <font>
        <strike/>
        <color rgb="FFFF0000"/>
      </font>
      <fill>
        <patternFill patternType="lightDown">
          <bgColor theme="5" tint="0.79998168889431442"/>
        </patternFill>
      </fill>
    </dxf>
    <dxf>
      <font>
        <strike/>
        <color rgb="FFFF0000"/>
      </font>
      <fill>
        <patternFill patternType="lightDown">
          <bgColor theme="5" tint="0.79998168889431442"/>
        </patternFill>
      </fill>
    </dxf>
    <dxf>
      <font>
        <strike/>
        <color rgb="FFFF0000"/>
      </font>
      <fill>
        <patternFill patternType="lightDown">
          <bgColor theme="5" tint="0.79998168889431442"/>
        </patternFill>
      </fill>
    </dxf>
    <dxf>
      <font>
        <strike/>
        <color rgb="FFFF0000"/>
      </font>
      <fill>
        <patternFill patternType="lightDown">
          <bgColor theme="5" tint="0.79998168889431442"/>
        </patternFill>
      </fill>
    </dxf>
    <dxf>
      <font>
        <strike/>
        <color rgb="FFFF0000"/>
      </font>
      <fill>
        <patternFill patternType="lightDown">
          <bgColor theme="5" tint="0.79998168889431442"/>
        </patternFill>
      </fill>
    </dxf>
    <dxf>
      <font>
        <strike/>
        <color rgb="FFFF0000"/>
      </font>
      <fill>
        <patternFill patternType="lightDown">
          <bgColor theme="5" tint="0.79998168889431442"/>
        </patternFill>
      </fill>
    </dxf>
    <dxf>
      <fill>
        <patternFill>
          <bgColor rgb="FFFFCC99"/>
        </patternFill>
      </fill>
    </dxf>
    <dxf>
      <font>
        <strike/>
        <color rgb="FFFF0000"/>
      </font>
      <fill>
        <patternFill patternType="lightDown">
          <bgColor theme="5" tint="0.79998168889431442"/>
        </patternFill>
      </fill>
    </dxf>
  </dxfs>
  <tableStyles count="0" defaultTableStyle="TableStyleMedium9" defaultPivotStyle="PivotStyleLight16"/>
  <colors>
    <mruColors>
      <color rgb="FFFFCC99"/>
      <color rgb="FFFFFFCC"/>
      <color rgb="FFE4DFEC"/>
      <color rgb="FFE4DFF5"/>
      <color rgb="FFFFD44B"/>
      <color rgb="FFD2C9ED"/>
      <color rgb="FFFFCB25"/>
      <color rgb="FFF4FFF5"/>
      <color rgb="FFFFFFFF"/>
      <color rgb="FF38257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microsoft.com/office/2017/06/relationships/rdRichValueStructure" Target="richData/rdrichvaluestructure.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microsoft.com/office/2017/06/relationships/rdRichValue" Target="richData/rdrichvalue.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eetMetadata" Target="metadata.xml"/><Relationship Id="rId32"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28" Type="http://schemas.microsoft.com/office/2017/10/relationships/person" Target="persons/perso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 Id="rId27" Type="http://schemas.microsoft.com/office/2017/06/relationships/rdRichValueTypes" Target="richData/rdRichValueTypes.xml"/><Relationship Id="rId30" Type="http://schemas.openxmlformats.org/officeDocument/2006/relationships/customXml" Target="../customXml/item1.xml"/></Relationships>
</file>

<file path=xl/ctrlProps/ctrlProp1.xml><?xml version="1.0" encoding="utf-8"?>
<formControlPr xmlns="http://schemas.microsoft.com/office/spreadsheetml/2009/9/main" objectType="CheckBox" fmlaLink="$K$29" noThreeD="1"/>
</file>

<file path=xl/ctrlProps/ctrlProp10.xml><?xml version="1.0" encoding="utf-8"?>
<formControlPr xmlns="http://schemas.microsoft.com/office/spreadsheetml/2009/9/main" objectType="CheckBox" fmlaLink="$K$12" noThreeD="1"/>
</file>

<file path=xl/ctrlProps/ctrlProp11.xml><?xml version="1.0" encoding="utf-8"?>
<formControlPr xmlns="http://schemas.microsoft.com/office/spreadsheetml/2009/9/main" objectType="CheckBox" fmlaLink="$K$36" lockText="1" noThreeD="1"/>
</file>

<file path=xl/ctrlProps/ctrlProp12.xml><?xml version="1.0" encoding="utf-8"?>
<formControlPr xmlns="http://schemas.microsoft.com/office/spreadsheetml/2009/9/main" objectType="CheckBox" noThreeD="1"/>
</file>

<file path=xl/ctrlProps/ctrlProp13.xml><?xml version="1.0" encoding="utf-8"?>
<formControlPr xmlns="http://schemas.microsoft.com/office/spreadsheetml/2009/9/main" objectType="CheckBox" fmlaLink="$K$34" lockText="1" noThreeD="1"/>
</file>

<file path=xl/ctrlProps/ctrlProp14.xml><?xml version="1.0" encoding="utf-8"?>
<formControlPr xmlns="http://schemas.microsoft.com/office/spreadsheetml/2009/9/main" objectType="CheckBox" fmlaLink="$K$11" noThreeD="1"/>
</file>

<file path=xl/ctrlProps/ctrlProp15.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fmlaLink="$K$30" lockText="1" noThreeD="1"/>
</file>

<file path=xl/ctrlProps/ctrlProp3.xml><?xml version="1.0" encoding="utf-8"?>
<formControlPr xmlns="http://schemas.microsoft.com/office/spreadsheetml/2009/9/main" objectType="CheckBox" fmlaLink="$K$31" noThreeD="1"/>
</file>

<file path=xl/ctrlProps/ctrlProp4.xml><?xml version="1.0" encoding="utf-8"?>
<formControlPr xmlns="http://schemas.microsoft.com/office/spreadsheetml/2009/9/main" objectType="CheckBox" fmlaLink="$K$32" lockText="1" noThreeD="1"/>
</file>

<file path=xl/ctrlProps/ctrlProp5.xml><?xml version="1.0" encoding="utf-8"?>
<formControlPr xmlns="http://schemas.microsoft.com/office/spreadsheetml/2009/9/main" objectType="CheckBox" fmlaLink="$K$33" lockText="1" noThreeD="1"/>
</file>

<file path=xl/ctrlProps/ctrlProp6.xml><?xml version="1.0" encoding="utf-8"?>
<formControlPr xmlns="http://schemas.microsoft.com/office/spreadsheetml/2009/9/main" objectType="CheckBox" fmlaLink="$K$35" lockText="1" noThreeD="1"/>
</file>

<file path=xl/ctrlProps/ctrlProp7.xml><?xml version="1.0" encoding="utf-8"?>
<formControlPr xmlns="http://schemas.microsoft.com/office/spreadsheetml/2009/9/main" objectType="CheckBox" fmlaLink="$K$8" noThreeD="1"/>
</file>

<file path=xl/ctrlProps/ctrlProp8.xml><?xml version="1.0" encoding="utf-8"?>
<formControlPr xmlns="http://schemas.microsoft.com/office/spreadsheetml/2009/9/main" objectType="CheckBox" fmlaLink="$K$9" noThreeD="1"/>
</file>

<file path=xl/ctrlProps/ctrlProp9.xml><?xml version="1.0" encoding="utf-8"?>
<formControlPr xmlns="http://schemas.microsoft.com/office/spreadsheetml/2009/9/main" objectType="CheckBox" fmlaLink="$K$10" noThreeD="1"/>
</file>

<file path=xl/diagrams/colors1.xml><?xml version="1.0" encoding="utf-8"?>
<dgm:colorsDef xmlns:dgm="http://schemas.openxmlformats.org/drawingml/2006/diagram" xmlns:a="http://schemas.openxmlformats.org/drawingml/2006/main" uniqueId="urn:microsoft.com/office/officeart/2005/8/colors/colorful1">
  <dgm:title val=""/>
  <dgm:desc val=""/>
  <dgm:catLst>
    <dgm:cat type="colorful" pri="10100"/>
  </dgm:catLst>
  <dgm:styleLbl name="node0">
    <dgm:fillClrLst meth="repeat">
      <a:schemeClr val="accent1"/>
    </dgm:fillClrLst>
    <dgm:linClrLst meth="repeat">
      <a:schemeClr val="lt1"/>
    </dgm:linClrLst>
    <dgm:effectClrLst/>
    <dgm:txLinClrLst/>
    <dgm:txFillClrLst/>
    <dgm:txEffectClrLst/>
  </dgm:styleLbl>
  <dgm:styleLbl name="node1">
    <dgm:fillClrLst meth="repeat">
      <a:schemeClr val="accent2"/>
      <a:schemeClr val="accent3"/>
      <a:schemeClr val="accent4"/>
      <a:schemeClr val="accent5"/>
      <a:schemeClr val="accent6"/>
    </dgm:fillClrLst>
    <dgm:linClrLst meth="repeat">
      <a:schemeClr val="lt1"/>
    </dgm:linClrLst>
    <dgm:effectClrLst/>
    <dgm:txLinClrLst/>
    <dgm:txFillClrLst/>
    <dgm:txEffectClrLst/>
  </dgm:styleLbl>
  <dgm:styleLbl name="alignNode1">
    <dgm:fillClrLst meth="repeat">
      <a:schemeClr val="accent2"/>
      <a:schemeClr val="accent3"/>
      <a:schemeClr val="accent4"/>
      <a:schemeClr val="accent5"/>
      <a:schemeClr val="accent6"/>
    </dgm:fillClrLst>
    <dgm:linClrLst meth="repeat">
      <a:schemeClr val="accent2"/>
      <a:schemeClr val="accent3"/>
      <a:schemeClr val="accent4"/>
      <a:schemeClr val="accent5"/>
      <a:schemeClr val="accent6"/>
    </dgm:linClrLst>
    <dgm:effectClrLst/>
    <dgm:txLinClrLst/>
    <dgm:txFillClrLst/>
    <dgm:txEffectClrLst/>
  </dgm:styleLbl>
  <dgm:styleLbl name="lnNode1">
    <dgm:fillClrLst meth="repeat">
      <a:schemeClr val="accent2"/>
      <a:schemeClr val="accent3"/>
      <a:schemeClr val="accent4"/>
      <a:schemeClr val="accent5"/>
      <a:schemeClr val="accent6"/>
    </dgm:fillClrLst>
    <dgm:linClrLst meth="repeat">
      <a:schemeClr val="lt1"/>
    </dgm:linClrLst>
    <dgm:effectClrLst/>
    <dgm:txLinClrLst/>
    <dgm:txFillClrLst/>
    <dgm:txEffectClrLst/>
  </dgm:styleLbl>
  <dgm:styleLbl name="vennNode1">
    <dgm:fillClrLst meth="repeat">
      <a:schemeClr val="accent2">
        <a:alpha val="50000"/>
      </a:schemeClr>
      <a:schemeClr val="accent3">
        <a:alpha val="50000"/>
      </a:schemeClr>
      <a:schemeClr val="accent4">
        <a:alpha val="50000"/>
      </a:schemeClr>
      <a:schemeClr val="accent5">
        <a:alpha val="50000"/>
      </a:schemeClr>
      <a:schemeClr val="accent6">
        <a:alpha val="50000"/>
      </a:schemeClr>
    </dgm:fillClrLst>
    <dgm:linClrLst meth="repeat">
      <a:schemeClr val="lt1"/>
    </dgm:linClrLst>
    <dgm:effectClrLst/>
    <dgm:txLinClrLst/>
    <dgm:txFillClrLst/>
    <dgm:txEffectClrLst/>
  </dgm:styleLbl>
  <dgm:styleLbl name="node2">
    <dgm:fillClrLst>
      <a:schemeClr val="accent2"/>
    </dgm:fillClrLst>
    <dgm:linClrLst meth="repeat">
      <a:schemeClr val="lt1"/>
    </dgm:linClrLst>
    <dgm:effectClrLst/>
    <dgm:txLinClrLst/>
    <dgm:txFillClrLst/>
    <dgm:txEffectClrLst/>
  </dgm:styleLbl>
  <dgm:styleLbl name="node3">
    <dgm:fillClrLst>
      <a:schemeClr val="accent3"/>
    </dgm:fillClrLst>
    <dgm:linClrLst meth="repeat">
      <a:schemeClr val="lt1"/>
    </dgm:linClrLst>
    <dgm:effectClrLst/>
    <dgm:txLinClrLst/>
    <dgm:txFillClrLst/>
    <dgm:txEffectClrLst/>
  </dgm:styleLbl>
  <dgm:styleLbl name="node4">
    <dgm:fillClrLst>
      <a:schemeClr val="accent4"/>
    </dgm:fillClrLst>
    <dgm:linClrLst meth="repeat">
      <a:schemeClr val="lt1"/>
    </dgm:linClrLst>
    <dgm:effectClrLst/>
    <dgm:txLinClrLst/>
    <dgm:txFillClrLst/>
    <dgm:txEffectClrLst/>
  </dgm:styleLbl>
  <dgm:styleLbl name="fgImgPlace1">
    <dgm:fillClrLst meth="repeat">
      <a:schemeClr val="accent2">
        <a:tint val="50000"/>
      </a:schemeClr>
      <a:schemeClr val="accent3">
        <a:tint val="50000"/>
      </a:schemeClr>
      <a:schemeClr val="accent4">
        <a:tint val="50000"/>
      </a:schemeClr>
      <a:schemeClr val="accent5">
        <a:tint val="50000"/>
      </a:schemeClr>
      <a:schemeClr val="accent6">
        <a:tint val="50000"/>
      </a:schemeClr>
    </dgm:fillClrLst>
    <dgm:linClrLst meth="repeat">
      <a:schemeClr val="lt1"/>
    </dgm:linClrLst>
    <dgm:effectClrLst/>
    <dgm:txLinClrLst/>
    <dgm:txFillClrLst meth="repeat">
      <a:schemeClr val="lt1"/>
    </dgm:txFillClrLst>
    <dgm:txEffectClrLst/>
  </dgm:styleLbl>
  <dgm:styleLbl name="alignImgPlace1">
    <dgm:fillClrLst>
      <a:schemeClr val="accent1">
        <a:tint val="50000"/>
      </a:schemeClr>
      <a:schemeClr val="accent2">
        <a:tint val="20000"/>
      </a:schemeClr>
    </dgm:fillClrLst>
    <dgm:linClrLst meth="repeat">
      <a:schemeClr val="lt1"/>
    </dgm:linClrLst>
    <dgm:effectClrLst/>
    <dgm:txLinClrLst/>
    <dgm:txFillClrLst meth="repeat">
      <a:schemeClr val="lt1"/>
    </dgm:txFillClrLst>
    <dgm:txEffectClrLst/>
  </dgm:styleLbl>
  <dgm:styleLbl name="bgImgPlace1">
    <dgm:fillClrLst>
      <a:schemeClr val="accent1">
        <a:tint val="50000"/>
      </a:schemeClr>
      <a:schemeClr val="accent2">
        <a:tint val="2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2"/>
      <a:schemeClr val="accent3"/>
      <a:schemeClr val="accent4"/>
      <a:schemeClr val="accent5"/>
      <a:schemeClr val="accent6"/>
    </dgm:fillClrLst>
    <dgm:linClrLst meth="cycle">
      <a:schemeClr val="lt1"/>
    </dgm:linClrLst>
    <dgm:effectClrLst/>
    <dgm:txLinClrLst/>
    <dgm:txFillClrLst/>
    <dgm:txEffectClrLst/>
  </dgm:styleLbl>
  <dgm:styleLbl name="fgSibTrans2D1">
    <dgm:fillClrLst meth="repeat">
      <a:schemeClr val="accent2"/>
      <a:schemeClr val="accent3"/>
      <a:schemeClr val="accent4"/>
      <a:schemeClr val="accent5"/>
      <a:schemeClr val="accent6"/>
    </dgm:fillClrLst>
    <dgm:linClrLst meth="cycle">
      <a:schemeClr val="lt1"/>
    </dgm:linClrLst>
    <dgm:effectClrLst/>
    <dgm:txLinClrLst/>
    <dgm:txFillClrLst meth="repeat">
      <a:schemeClr val="lt1"/>
    </dgm:txFillClrLst>
    <dgm:txEffectClrLst/>
  </dgm:styleLbl>
  <dgm:styleLbl name="bgSibTrans2D1">
    <dgm:fillClrLst meth="repeat">
      <a:schemeClr val="accent2"/>
      <a:schemeClr val="accent3"/>
      <a:schemeClr val="accent4"/>
      <a:schemeClr val="accent5"/>
      <a:schemeClr val="accent6"/>
    </dgm:fillClrLst>
    <dgm:linClrLst meth="cycle">
      <a:schemeClr val="lt1"/>
    </dgm:linClrLst>
    <dgm:effectClrLst/>
    <dgm:txLinClrLst/>
    <dgm:txFillClrLst meth="repeat">
      <a:schemeClr val="lt1"/>
    </dgm:txFillClrLst>
    <dgm:txEffectClrLst/>
  </dgm:styleLbl>
  <dgm:styleLbl name="sibTrans1D1">
    <dgm:fillClrLst meth="repeat">
      <a:schemeClr val="accent2"/>
      <a:schemeClr val="accent3"/>
      <a:schemeClr val="accent4"/>
      <a:schemeClr val="accent5"/>
      <a:schemeClr val="accent6"/>
    </dgm:fillClrLst>
    <dgm:linClrLst meth="repeat">
      <a:schemeClr val="accent2"/>
      <a:schemeClr val="accent3"/>
      <a:schemeClr val="accent4"/>
      <a:schemeClr val="accent5"/>
      <a:schemeClr val="accent6"/>
    </dgm:linClrLst>
    <dgm:effectClrLst/>
    <dgm:txLinClrLst/>
    <dgm:txFillClrLst meth="repeat">
      <a:schemeClr val="tx1"/>
    </dgm:txFillClrLst>
    <dgm:txEffectClrLst/>
  </dgm:styleLbl>
  <dgm:styleLbl name="callout">
    <dgm:fillClrLst meth="repeat">
      <a:schemeClr val="accent2"/>
    </dgm:fillClrLst>
    <dgm:linClrLst meth="repeat">
      <a:schemeClr val="accent2">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2"/>
    </dgm:fillClrLst>
    <dgm:linClrLst meth="repeat">
      <a:schemeClr val="lt1"/>
    </dgm:linClrLst>
    <dgm:effectClrLst/>
    <dgm:txLinClrLst/>
    <dgm:txFillClrLst/>
    <dgm:txEffectClrLst/>
  </dgm:styleLbl>
  <dgm:styleLbl name="asst2">
    <dgm:fillClrLst>
      <a:schemeClr val="accent3"/>
    </dgm:fillClrLst>
    <dgm:linClrLst meth="repeat">
      <a:schemeClr val="lt1"/>
    </dgm:linClrLst>
    <dgm:effectClrLst/>
    <dgm:txLinClrLst/>
    <dgm:txFillClrLst/>
    <dgm:txEffectClrLst/>
  </dgm:styleLbl>
  <dgm:styleLbl name="asst3">
    <dgm:fillClrLst>
      <a:schemeClr val="accent4"/>
    </dgm:fillClrLst>
    <dgm:linClrLst meth="repeat">
      <a:schemeClr val="lt1"/>
    </dgm:linClrLst>
    <dgm:effectClrLst/>
    <dgm:txLinClrLst/>
    <dgm:txFillClrLst/>
    <dgm:txEffectClrLst/>
  </dgm:styleLbl>
  <dgm:styleLbl name="asst4">
    <dgm:fillClrLst>
      <a:schemeClr val="accent5"/>
    </dgm:fillClrLst>
    <dgm:linClrLst meth="repeat">
      <a:schemeClr val="lt1"/>
    </dgm:linClrLst>
    <dgm:effectClrLst/>
    <dgm:txLinClrLst/>
    <dgm:txFillClrLst/>
    <dgm:txEffectClrLst/>
  </dgm:styleLbl>
  <dgm:styleLbl name="parChTrans2D1">
    <dgm:fillClrLst meth="repeat">
      <a:schemeClr val="accent2"/>
    </dgm:fillClrLst>
    <dgm:linClrLst meth="repeat">
      <a:schemeClr val="lt1"/>
    </dgm:linClrLst>
    <dgm:effectClrLst/>
    <dgm:txLinClrLst/>
    <dgm:txFillClrLst meth="repeat">
      <a:schemeClr val="lt1"/>
    </dgm:txFillClrLst>
    <dgm:txEffectClrLst/>
  </dgm:styleLbl>
  <dgm:styleLbl name="parChTrans2D2">
    <dgm:fillClrLst meth="repeat">
      <a:schemeClr val="accent3"/>
    </dgm:fillClrLst>
    <dgm:linClrLst meth="repeat">
      <a:schemeClr val="lt1"/>
    </dgm:linClrLst>
    <dgm:effectClrLst/>
    <dgm:txLinClrLst/>
    <dgm:txFillClrLst/>
    <dgm:txEffectClrLst/>
  </dgm:styleLbl>
  <dgm:styleLbl name="parChTrans2D3">
    <dgm:fillClrLst meth="repeat">
      <a:schemeClr val="accent4"/>
    </dgm:fillClrLst>
    <dgm:linClrLst meth="repeat">
      <a:schemeClr val="lt1"/>
    </dgm:linClrLst>
    <dgm:effectClrLst/>
    <dgm:txLinClrLst/>
    <dgm:txFillClrLst/>
    <dgm:txEffectClrLst/>
  </dgm:styleLbl>
  <dgm:styleLbl name="parChTrans2D4">
    <dgm:fillClrLst meth="repeat">
      <a:schemeClr val="accent5"/>
    </dgm:fillClrLst>
    <dgm:linClrLst meth="repeat">
      <a:schemeClr val="lt1"/>
    </dgm:linClrLst>
    <dgm:effectClrLst/>
    <dgm:txLinClrLst/>
    <dgm:txFillClrLst meth="repeat">
      <a:schemeClr val="lt1"/>
    </dgm:txFillClrLst>
    <dgm:txEffectClrLst/>
  </dgm:styleLbl>
  <dgm:styleLbl name="parChTrans1D1">
    <dgm:fillClrLst meth="repeat">
      <a:schemeClr val="accent2"/>
    </dgm:fillClrLst>
    <dgm:linClrLst meth="repeat">
      <a:schemeClr val="accent1"/>
    </dgm:linClrLst>
    <dgm:effectClrLst/>
    <dgm:txLinClrLst/>
    <dgm:txFillClrLst meth="repeat">
      <a:schemeClr val="tx1"/>
    </dgm:txFillClrLst>
    <dgm:txEffectClrLst/>
  </dgm:styleLbl>
  <dgm:styleLbl name="parChTrans1D2">
    <dgm:fillClrLst meth="repeat">
      <a:schemeClr val="accent3">
        <a:tint val="90000"/>
      </a:schemeClr>
    </dgm:fillClrLst>
    <dgm:linClrLst meth="repeat">
      <a:schemeClr val="accent2"/>
    </dgm:linClrLst>
    <dgm:effectClrLst/>
    <dgm:txLinClrLst/>
    <dgm:txFillClrLst meth="repeat">
      <a:schemeClr val="tx1"/>
    </dgm:txFillClrLst>
    <dgm:txEffectClrLst/>
  </dgm:styleLbl>
  <dgm:styleLbl name="parChTrans1D3">
    <dgm:fillClrLst meth="repeat">
      <a:schemeClr val="accent4">
        <a:tint val="70000"/>
      </a:schemeClr>
    </dgm:fillClrLst>
    <dgm:linClrLst meth="repeat">
      <a:schemeClr val="accent3"/>
    </dgm:linClrLst>
    <dgm:effectClrLst/>
    <dgm:txLinClrLst/>
    <dgm:txFillClrLst meth="repeat">
      <a:schemeClr val="tx1"/>
    </dgm:txFillClrLst>
    <dgm:txEffectClrLst/>
  </dgm:styleLbl>
  <dgm:styleLbl name="parChTrans1D4">
    <dgm:fillClrLst meth="repeat">
      <a:schemeClr val="accent5">
        <a:tint val="50000"/>
      </a:schemeClr>
    </dgm:fillClrLst>
    <dgm:linClrLst meth="repeat">
      <a:schemeClr val="accent4"/>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solidFgAcc1">
    <dgm:fillClrLst meth="repeat">
      <a:schemeClr val="lt1"/>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solidAlignAcc1">
    <dgm:fillClrLst meth="repeat">
      <a:schemeClr val="lt1"/>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solidBgAcc1">
    <dgm:fillClrLst meth="repeat">
      <a:schemeClr val="lt1"/>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fgAccFollowNode1">
    <dgm:fill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fillClrLst>
    <dgm:lin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linClrLst>
    <dgm:effectClrLst/>
    <dgm:txLinClrLst/>
    <dgm:txFillClrLst meth="repeat">
      <a:schemeClr val="dk1"/>
    </dgm:txFillClrLst>
    <dgm:txEffectClrLst/>
  </dgm:styleLbl>
  <dgm:styleLbl name="alignAccFollowNode1">
    <dgm:fill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fillClrLst>
    <dgm:lin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linClrLst>
    <dgm:effectClrLst/>
    <dgm:txLinClrLst/>
    <dgm:txFillClrLst meth="repeat">
      <a:schemeClr val="dk1"/>
    </dgm:txFillClrLst>
    <dgm:txEffectClrLst/>
  </dgm:styleLbl>
  <dgm:styleLbl name="bgAccFollowNode1">
    <dgm:fill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fillClrLst>
    <dgm:lin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linClrLst>
    <dgm:effectClrLst/>
    <dgm:txLinClrLst/>
    <dgm:txFillClrLst meth="repeat">
      <a:schemeClr val="dk1"/>
    </dgm:txFillClrLst>
    <dgm:txEffectClrLst/>
  </dgm:styleLbl>
  <dgm:styleLbl name="fgAcc0">
    <dgm:fillClrLst meth="repeat">
      <a:schemeClr val="lt1">
        <a:alpha val="90000"/>
      </a:schemeClr>
    </dgm:fillClrLst>
    <dgm:linClrLst>
      <a:schemeClr val="accent1"/>
    </dgm:linClrLst>
    <dgm:effectClrLst/>
    <dgm:txLinClrLst/>
    <dgm:txFillClrLst meth="repeat">
      <a:schemeClr val="dk1"/>
    </dgm:txFillClrLst>
    <dgm:txEffectClrLst/>
  </dgm:styleLbl>
  <dgm:styleLbl name="fgAcc2">
    <dgm:fillClrLst meth="repeat">
      <a:schemeClr val="lt1">
        <a:alpha val="90000"/>
      </a:schemeClr>
    </dgm:fillClrLst>
    <dgm:linClrLst>
      <a:schemeClr val="accent2"/>
    </dgm:linClrLst>
    <dgm:effectClrLst/>
    <dgm:txLinClrLst/>
    <dgm:txFillClrLst meth="repeat">
      <a:schemeClr val="dk1"/>
    </dgm:txFillClrLst>
    <dgm:txEffectClrLst/>
  </dgm:styleLbl>
  <dgm:styleLbl name="fgAcc3">
    <dgm:fillClrLst meth="repeat">
      <a:schemeClr val="lt1">
        <a:alpha val="90000"/>
      </a:schemeClr>
    </dgm:fillClrLst>
    <dgm:linClrLst>
      <a:schemeClr val="accent3"/>
    </dgm:linClrLst>
    <dgm:effectClrLst/>
    <dgm:txLinClrLst/>
    <dgm:txFillClrLst meth="repeat">
      <a:schemeClr val="dk1"/>
    </dgm:txFillClrLst>
    <dgm:txEffectClrLst/>
  </dgm:styleLbl>
  <dgm:styleLbl name="fgAcc4">
    <dgm:fillClrLst meth="repeat">
      <a:schemeClr val="lt1">
        <a:alpha val="90000"/>
      </a:schemeClr>
    </dgm:fillClrLst>
    <dgm:linClrLst>
      <a:schemeClr val="accent4"/>
    </dgm:linClrLst>
    <dgm:effectClrLst/>
    <dgm:txLinClrLst/>
    <dgm:txFillClrLst meth="repeat">
      <a:schemeClr val="dk1"/>
    </dgm:txFillClrLst>
    <dgm:txEffectClrLst/>
  </dgm:styleLbl>
  <dgm:styleLbl name="bgShp">
    <dgm:fillClrLst meth="repeat">
      <a:schemeClr val="accent2">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accent2">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2"/>
    </dgm:linClrLst>
    <dgm:effectClrLst/>
    <dgm:txLinClrLst/>
    <dgm:txFillClrLst meth="repeat">
      <a:schemeClr val="lt1"/>
    </dgm:txFillClrLst>
    <dgm:txEffectClrLst/>
  </dgm:styleLbl>
  <dgm:styleLbl name="fgShp">
    <dgm:fillClrLst meth="repeat">
      <a:schemeClr val="accent2">
        <a:tint val="4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2.xml><?xml version="1.0" encoding="utf-8"?>
<dgm:colorsDef xmlns:dgm="http://schemas.openxmlformats.org/drawingml/2006/diagram" xmlns:a="http://schemas.openxmlformats.org/drawingml/2006/main" uniqueId="urn:microsoft.com/office/officeart/2005/8/colors/colorful1">
  <dgm:title val=""/>
  <dgm:desc val=""/>
  <dgm:catLst>
    <dgm:cat type="colorful" pri="10100"/>
  </dgm:catLst>
  <dgm:styleLbl name="node0">
    <dgm:fillClrLst meth="repeat">
      <a:schemeClr val="accent1"/>
    </dgm:fillClrLst>
    <dgm:linClrLst meth="repeat">
      <a:schemeClr val="lt1"/>
    </dgm:linClrLst>
    <dgm:effectClrLst/>
    <dgm:txLinClrLst/>
    <dgm:txFillClrLst/>
    <dgm:txEffectClrLst/>
  </dgm:styleLbl>
  <dgm:styleLbl name="node1">
    <dgm:fillClrLst meth="repeat">
      <a:schemeClr val="accent2"/>
      <a:schemeClr val="accent3"/>
      <a:schemeClr val="accent4"/>
      <a:schemeClr val="accent5"/>
      <a:schemeClr val="accent6"/>
    </dgm:fillClrLst>
    <dgm:linClrLst meth="repeat">
      <a:schemeClr val="lt1"/>
    </dgm:linClrLst>
    <dgm:effectClrLst/>
    <dgm:txLinClrLst/>
    <dgm:txFillClrLst/>
    <dgm:txEffectClrLst/>
  </dgm:styleLbl>
  <dgm:styleLbl name="alignNode1">
    <dgm:fillClrLst meth="repeat">
      <a:schemeClr val="accent2"/>
      <a:schemeClr val="accent3"/>
      <a:schemeClr val="accent4"/>
      <a:schemeClr val="accent5"/>
      <a:schemeClr val="accent6"/>
    </dgm:fillClrLst>
    <dgm:linClrLst meth="repeat">
      <a:schemeClr val="accent2"/>
      <a:schemeClr val="accent3"/>
      <a:schemeClr val="accent4"/>
      <a:schemeClr val="accent5"/>
      <a:schemeClr val="accent6"/>
    </dgm:linClrLst>
    <dgm:effectClrLst/>
    <dgm:txLinClrLst/>
    <dgm:txFillClrLst/>
    <dgm:txEffectClrLst/>
  </dgm:styleLbl>
  <dgm:styleLbl name="lnNode1">
    <dgm:fillClrLst meth="repeat">
      <a:schemeClr val="accent2"/>
      <a:schemeClr val="accent3"/>
      <a:schemeClr val="accent4"/>
      <a:schemeClr val="accent5"/>
      <a:schemeClr val="accent6"/>
    </dgm:fillClrLst>
    <dgm:linClrLst meth="repeat">
      <a:schemeClr val="lt1"/>
    </dgm:linClrLst>
    <dgm:effectClrLst/>
    <dgm:txLinClrLst/>
    <dgm:txFillClrLst/>
    <dgm:txEffectClrLst/>
  </dgm:styleLbl>
  <dgm:styleLbl name="vennNode1">
    <dgm:fillClrLst meth="repeat">
      <a:schemeClr val="accent2">
        <a:alpha val="50000"/>
      </a:schemeClr>
      <a:schemeClr val="accent3">
        <a:alpha val="50000"/>
      </a:schemeClr>
      <a:schemeClr val="accent4">
        <a:alpha val="50000"/>
      </a:schemeClr>
      <a:schemeClr val="accent5">
        <a:alpha val="50000"/>
      </a:schemeClr>
      <a:schemeClr val="accent6">
        <a:alpha val="50000"/>
      </a:schemeClr>
    </dgm:fillClrLst>
    <dgm:linClrLst meth="repeat">
      <a:schemeClr val="lt1"/>
    </dgm:linClrLst>
    <dgm:effectClrLst/>
    <dgm:txLinClrLst/>
    <dgm:txFillClrLst/>
    <dgm:txEffectClrLst/>
  </dgm:styleLbl>
  <dgm:styleLbl name="node2">
    <dgm:fillClrLst>
      <a:schemeClr val="accent2"/>
    </dgm:fillClrLst>
    <dgm:linClrLst meth="repeat">
      <a:schemeClr val="lt1"/>
    </dgm:linClrLst>
    <dgm:effectClrLst/>
    <dgm:txLinClrLst/>
    <dgm:txFillClrLst/>
    <dgm:txEffectClrLst/>
  </dgm:styleLbl>
  <dgm:styleLbl name="node3">
    <dgm:fillClrLst>
      <a:schemeClr val="accent3"/>
    </dgm:fillClrLst>
    <dgm:linClrLst meth="repeat">
      <a:schemeClr val="lt1"/>
    </dgm:linClrLst>
    <dgm:effectClrLst/>
    <dgm:txLinClrLst/>
    <dgm:txFillClrLst/>
    <dgm:txEffectClrLst/>
  </dgm:styleLbl>
  <dgm:styleLbl name="node4">
    <dgm:fillClrLst>
      <a:schemeClr val="accent4"/>
    </dgm:fillClrLst>
    <dgm:linClrLst meth="repeat">
      <a:schemeClr val="lt1"/>
    </dgm:linClrLst>
    <dgm:effectClrLst/>
    <dgm:txLinClrLst/>
    <dgm:txFillClrLst/>
    <dgm:txEffectClrLst/>
  </dgm:styleLbl>
  <dgm:styleLbl name="fgImgPlace1">
    <dgm:fillClrLst meth="repeat">
      <a:schemeClr val="accent2">
        <a:tint val="50000"/>
      </a:schemeClr>
      <a:schemeClr val="accent3">
        <a:tint val="50000"/>
      </a:schemeClr>
      <a:schemeClr val="accent4">
        <a:tint val="50000"/>
      </a:schemeClr>
      <a:schemeClr val="accent5">
        <a:tint val="50000"/>
      </a:schemeClr>
      <a:schemeClr val="accent6">
        <a:tint val="50000"/>
      </a:schemeClr>
    </dgm:fillClrLst>
    <dgm:linClrLst meth="repeat">
      <a:schemeClr val="lt1"/>
    </dgm:linClrLst>
    <dgm:effectClrLst/>
    <dgm:txLinClrLst/>
    <dgm:txFillClrLst meth="repeat">
      <a:schemeClr val="lt1"/>
    </dgm:txFillClrLst>
    <dgm:txEffectClrLst/>
  </dgm:styleLbl>
  <dgm:styleLbl name="alignImgPlace1">
    <dgm:fillClrLst>
      <a:schemeClr val="accent1">
        <a:tint val="50000"/>
      </a:schemeClr>
      <a:schemeClr val="accent2">
        <a:tint val="20000"/>
      </a:schemeClr>
    </dgm:fillClrLst>
    <dgm:linClrLst meth="repeat">
      <a:schemeClr val="lt1"/>
    </dgm:linClrLst>
    <dgm:effectClrLst/>
    <dgm:txLinClrLst/>
    <dgm:txFillClrLst meth="repeat">
      <a:schemeClr val="lt1"/>
    </dgm:txFillClrLst>
    <dgm:txEffectClrLst/>
  </dgm:styleLbl>
  <dgm:styleLbl name="bgImgPlace1">
    <dgm:fillClrLst>
      <a:schemeClr val="accent1">
        <a:tint val="50000"/>
      </a:schemeClr>
      <a:schemeClr val="accent2">
        <a:tint val="2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2"/>
      <a:schemeClr val="accent3"/>
      <a:schemeClr val="accent4"/>
      <a:schemeClr val="accent5"/>
      <a:schemeClr val="accent6"/>
    </dgm:fillClrLst>
    <dgm:linClrLst meth="cycle">
      <a:schemeClr val="lt1"/>
    </dgm:linClrLst>
    <dgm:effectClrLst/>
    <dgm:txLinClrLst/>
    <dgm:txFillClrLst/>
    <dgm:txEffectClrLst/>
  </dgm:styleLbl>
  <dgm:styleLbl name="fgSibTrans2D1">
    <dgm:fillClrLst meth="repeat">
      <a:schemeClr val="accent2"/>
      <a:schemeClr val="accent3"/>
      <a:schemeClr val="accent4"/>
      <a:schemeClr val="accent5"/>
      <a:schemeClr val="accent6"/>
    </dgm:fillClrLst>
    <dgm:linClrLst meth="cycle">
      <a:schemeClr val="lt1"/>
    </dgm:linClrLst>
    <dgm:effectClrLst/>
    <dgm:txLinClrLst/>
    <dgm:txFillClrLst meth="repeat">
      <a:schemeClr val="lt1"/>
    </dgm:txFillClrLst>
    <dgm:txEffectClrLst/>
  </dgm:styleLbl>
  <dgm:styleLbl name="bgSibTrans2D1">
    <dgm:fillClrLst meth="repeat">
      <a:schemeClr val="accent2"/>
      <a:schemeClr val="accent3"/>
      <a:schemeClr val="accent4"/>
      <a:schemeClr val="accent5"/>
      <a:schemeClr val="accent6"/>
    </dgm:fillClrLst>
    <dgm:linClrLst meth="cycle">
      <a:schemeClr val="lt1"/>
    </dgm:linClrLst>
    <dgm:effectClrLst/>
    <dgm:txLinClrLst/>
    <dgm:txFillClrLst meth="repeat">
      <a:schemeClr val="lt1"/>
    </dgm:txFillClrLst>
    <dgm:txEffectClrLst/>
  </dgm:styleLbl>
  <dgm:styleLbl name="sibTrans1D1">
    <dgm:fillClrLst meth="repeat">
      <a:schemeClr val="accent2"/>
      <a:schemeClr val="accent3"/>
      <a:schemeClr val="accent4"/>
      <a:schemeClr val="accent5"/>
      <a:schemeClr val="accent6"/>
    </dgm:fillClrLst>
    <dgm:linClrLst meth="repeat">
      <a:schemeClr val="accent2"/>
      <a:schemeClr val="accent3"/>
      <a:schemeClr val="accent4"/>
      <a:schemeClr val="accent5"/>
      <a:schemeClr val="accent6"/>
    </dgm:linClrLst>
    <dgm:effectClrLst/>
    <dgm:txLinClrLst/>
    <dgm:txFillClrLst meth="repeat">
      <a:schemeClr val="tx1"/>
    </dgm:txFillClrLst>
    <dgm:txEffectClrLst/>
  </dgm:styleLbl>
  <dgm:styleLbl name="callout">
    <dgm:fillClrLst meth="repeat">
      <a:schemeClr val="accent2"/>
    </dgm:fillClrLst>
    <dgm:linClrLst meth="repeat">
      <a:schemeClr val="accent2">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2"/>
    </dgm:fillClrLst>
    <dgm:linClrLst meth="repeat">
      <a:schemeClr val="lt1"/>
    </dgm:linClrLst>
    <dgm:effectClrLst/>
    <dgm:txLinClrLst/>
    <dgm:txFillClrLst/>
    <dgm:txEffectClrLst/>
  </dgm:styleLbl>
  <dgm:styleLbl name="asst2">
    <dgm:fillClrLst>
      <a:schemeClr val="accent3"/>
    </dgm:fillClrLst>
    <dgm:linClrLst meth="repeat">
      <a:schemeClr val="lt1"/>
    </dgm:linClrLst>
    <dgm:effectClrLst/>
    <dgm:txLinClrLst/>
    <dgm:txFillClrLst/>
    <dgm:txEffectClrLst/>
  </dgm:styleLbl>
  <dgm:styleLbl name="asst3">
    <dgm:fillClrLst>
      <a:schemeClr val="accent4"/>
    </dgm:fillClrLst>
    <dgm:linClrLst meth="repeat">
      <a:schemeClr val="lt1"/>
    </dgm:linClrLst>
    <dgm:effectClrLst/>
    <dgm:txLinClrLst/>
    <dgm:txFillClrLst/>
    <dgm:txEffectClrLst/>
  </dgm:styleLbl>
  <dgm:styleLbl name="asst4">
    <dgm:fillClrLst>
      <a:schemeClr val="accent5"/>
    </dgm:fillClrLst>
    <dgm:linClrLst meth="repeat">
      <a:schemeClr val="lt1"/>
    </dgm:linClrLst>
    <dgm:effectClrLst/>
    <dgm:txLinClrLst/>
    <dgm:txFillClrLst/>
    <dgm:txEffectClrLst/>
  </dgm:styleLbl>
  <dgm:styleLbl name="parChTrans2D1">
    <dgm:fillClrLst meth="repeat">
      <a:schemeClr val="accent2"/>
    </dgm:fillClrLst>
    <dgm:linClrLst meth="repeat">
      <a:schemeClr val="lt1"/>
    </dgm:linClrLst>
    <dgm:effectClrLst/>
    <dgm:txLinClrLst/>
    <dgm:txFillClrLst meth="repeat">
      <a:schemeClr val="lt1"/>
    </dgm:txFillClrLst>
    <dgm:txEffectClrLst/>
  </dgm:styleLbl>
  <dgm:styleLbl name="parChTrans2D2">
    <dgm:fillClrLst meth="repeat">
      <a:schemeClr val="accent3"/>
    </dgm:fillClrLst>
    <dgm:linClrLst meth="repeat">
      <a:schemeClr val="lt1"/>
    </dgm:linClrLst>
    <dgm:effectClrLst/>
    <dgm:txLinClrLst/>
    <dgm:txFillClrLst/>
    <dgm:txEffectClrLst/>
  </dgm:styleLbl>
  <dgm:styleLbl name="parChTrans2D3">
    <dgm:fillClrLst meth="repeat">
      <a:schemeClr val="accent4"/>
    </dgm:fillClrLst>
    <dgm:linClrLst meth="repeat">
      <a:schemeClr val="lt1"/>
    </dgm:linClrLst>
    <dgm:effectClrLst/>
    <dgm:txLinClrLst/>
    <dgm:txFillClrLst/>
    <dgm:txEffectClrLst/>
  </dgm:styleLbl>
  <dgm:styleLbl name="parChTrans2D4">
    <dgm:fillClrLst meth="repeat">
      <a:schemeClr val="accent5"/>
    </dgm:fillClrLst>
    <dgm:linClrLst meth="repeat">
      <a:schemeClr val="lt1"/>
    </dgm:linClrLst>
    <dgm:effectClrLst/>
    <dgm:txLinClrLst/>
    <dgm:txFillClrLst meth="repeat">
      <a:schemeClr val="lt1"/>
    </dgm:txFillClrLst>
    <dgm:txEffectClrLst/>
  </dgm:styleLbl>
  <dgm:styleLbl name="parChTrans1D1">
    <dgm:fillClrLst meth="repeat">
      <a:schemeClr val="accent2"/>
    </dgm:fillClrLst>
    <dgm:linClrLst meth="repeat">
      <a:schemeClr val="accent1"/>
    </dgm:linClrLst>
    <dgm:effectClrLst/>
    <dgm:txLinClrLst/>
    <dgm:txFillClrLst meth="repeat">
      <a:schemeClr val="tx1"/>
    </dgm:txFillClrLst>
    <dgm:txEffectClrLst/>
  </dgm:styleLbl>
  <dgm:styleLbl name="parChTrans1D2">
    <dgm:fillClrLst meth="repeat">
      <a:schemeClr val="accent3">
        <a:tint val="90000"/>
      </a:schemeClr>
    </dgm:fillClrLst>
    <dgm:linClrLst meth="repeat">
      <a:schemeClr val="accent2"/>
    </dgm:linClrLst>
    <dgm:effectClrLst/>
    <dgm:txLinClrLst/>
    <dgm:txFillClrLst meth="repeat">
      <a:schemeClr val="tx1"/>
    </dgm:txFillClrLst>
    <dgm:txEffectClrLst/>
  </dgm:styleLbl>
  <dgm:styleLbl name="parChTrans1D3">
    <dgm:fillClrLst meth="repeat">
      <a:schemeClr val="accent4">
        <a:tint val="70000"/>
      </a:schemeClr>
    </dgm:fillClrLst>
    <dgm:linClrLst meth="repeat">
      <a:schemeClr val="accent3"/>
    </dgm:linClrLst>
    <dgm:effectClrLst/>
    <dgm:txLinClrLst/>
    <dgm:txFillClrLst meth="repeat">
      <a:schemeClr val="tx1"/>
    </dgm:txFillClrLst>
    <dgm:txEffectClrLst/>
  </dgm:styleLbl>
  <dgm:styleLbl name="parChTrans1D4">
    <dgm:fillClrLst meth="repeat">
      <a:schemeClr val="accent5">
        <a:tint val="50000"/>
      </a:schemeClr>
    </dgm:fillClrLst>
    <dgm:linClrLst meth="repeat">
      <a:schemeClr val="accent4"/>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solidFgAcc1">
    <dgm:fillClrLst meth="repeat">
      <a:schemeClr val="lt1"/>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solidAlignAcc1">
    <dgm:fillClrLst meth="repeat">
      <a:schemeClr val="lt1"/>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solidBgAcc1">
    <dgm:fillClrLst meth="repeat">
      <a:schemeClr val="lt1"/>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fgAccFollowNode1">
    <dgm:fill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fillClrLst>
    <dgm:lin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linClrLst>
    <dgm:effectClrLst/>
    <dgm:txLinClrLst/>
    <dgm:txFillClrLst meth="repeat">
      <a:schemeClr val="dk1"/>
    </dgm:txFillClrLst>
    <dgm:txEffectClrLst/>
  </dgm:styleLbl>
  <dgm:styleLbl name="alignAccFollowNode1">
    <dgm:fill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fillClrLst>
    <dgm:lin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linClrLst>
    <dgm:effectClrLst/>
    <dgm:txLinClrLst/>
    <dgm:txFillClrLst meth="repeat">
      <a:schemeClr val="dk1"/>
    </dgm:txFillClrLst>
    <dgm:txEffectClrLst/>
  </dgm:styleLbl>
  <dgm:styleLbl name="bgAccFollowNode1">
    <dgm:fill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fillClrLst>
    <dgm:lin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linClrLst>
    <dgm:effectClrLst/>
    <dgm:txLinClrLst/>
    <dgm:txFillClrLst meth="repeat">
      <a:schemeClr val="dk1"/>
    </dgm:txFillClrLst>
    <dgm:txEffectClrLst/>
  </dgm:styleLbl>
  <dgm:styleLbl name="fgAcc0">
    <dgm:fillClrLst meth="repeat">
      <a:schemeClr val="lt1">
        <a:alpha val="90000"/>
      </a:schemeClr>
    </dgm:fillClrLst>
    <dgm:linClrLst>
      <a:schemeClr val="accent1"/>
    </dgm:linClrLst>
    <dgm:effectClrLst/>
    <dgm:txLinClrLst/>
    <dgm:txFillClrLst meth="repeat">
      <a:schemeClr val="dk1"/>
    </dgm:txFillClrLst>
    <dgm:txEffectClrLst/>
  </dgm:styleLbl>
  <dgm:styleLbl name="fgAcc2">
    <dgm:fillClrLst meth="repeat">
      <a:schemeClr val="lt1">
        <a:alpha val="90000"/>
      </a:schemeClr>
    </dgm:fillClrLst>
    <dgm:linClrLst>
      <a:schemeClr val="accent2"/>
    </dgm:linClrLst>
    <dgm:effectClrLst/>
    <dgm:txLinClrLst/>
    <dgm:txFillClrLst meth="repeat">
      <a:schemeClr val="dk1"/>
    </dgm:txFillClrLst>
    <dgm:txEffectClrLst/>
  </dgm:styleLbl>
  <dgm:styleLbl name="fgAcc3">
    <dgm:fillClrLst meth="repeat">
      <a:schemeClr val="lt1">
        <a:alpha val="90000"/>
      </a:schemeClr>
    </dgm:fillClrLst>
    <dgm:linClrLst>
      <a:schemeClr val="accent3"/>
    </dgm:linClrLst>
    <dgm:effectClrLst/>
    <dgm:txLinClrLst/>
    <dgm:txFillClrLst meth="repeat">
      <a:schemeClr val="dk1"/>
    </dgm:txFillClrLst>
    <dgm:txEffectClrLst/>
  </dgm:styleLbl>
  <dgm:styleLbl name="fgAcc4">
    <dgm:fillClrLst meth="repeat">
      <a:schemeClr val="lt1">
        <a:alpha val="90000"/>
      </a:schemeClr>
    </dgm:fillClrLst>
    <dgm:linClrLst>
      <a:schemeClr val="accent4"/>
    </dgm:linClrLst>
    <dgm:effectClrLst/>
    <dgm:txLinClrLst/>
    <dgm:txFillClrLst meth="repeat">
      <a:schemeClr val="dk1"/>
    </dgm:txFillClrLst>
    <dgm:txEffectClrLst/>
  </dgm:styleLbl>
  <dgm:styleLbl name="bgShp">
    <dgm:fillClrLst meth="repeat">
      <a:schemeClr val="accent2">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accent2">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2"/>
    </dgm:linClrLst>
    <dgm:effectClrLst/>
    <dgm:txLinClrLst/>
    <dgm:txFillClrLst meth="repeat">
      <a:schemeClr val="lt1"/>
    </dgm:txFillClrLst>
    <dgm:txEffectClrLst/>
  </dgm:styleLbl>
  <dgm:styleLbl name="fgShp">
    <dgm:fillClrLst meth="repeat">
      <a:schemeClr val="accent2">
        <a:tint val="4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D8A740A2-4008-4F2D-9BC8-7C06DFEB3161}" type="doc">
      <dgm:prSet loTypeId="urn:microsoft.com/office/officeart/2005/8/layout/process1" loCatId="process" qsTypeId="urn:microsoft.com/office/officeart/2005/8/quickstyle/simple1" qsCatId="simple" csTypeId="urn:microsoft.com/office/officeart/2005/8/colors/colorful1" csCatId="colorful" phldr="1"/>
      <dgm:spPr/>
      <dgm:t>
        <a:bodyPr/>
        <a:lstStyle/>
        <a:p>
          <a:endParaRPr lang="en-GB"/>
        </a:p>
      </dgm:t>
    </dgm:pt>
    <dgm:pt modelId="{93ACC327-5768-4C2F-AFD8-72C91E1DB359}">
      <dgm:prSet phldrT="[Text]" custT="1"/>
      <dgm:spPr/>
      <dgm:t>
        <a:bodyPr/>
        <a:lstStyle/>
        <a:p>
          <a:r>
            <a:rPr lang="en-GB" sz="1400">
              <a:latin typeface="Verdana" panose="020B0604030504040204" pitchFamily="34" charset="0"/>
              <a:ea typeface="Verdana" panose="020B0604030504040204" pitchFamily="34" charset="0"/>
              <a:cs typeface="Verdana" panose="020B0604030504040204" pitchFamily="34" charset="0"/>
            </a:rPr>
            <a:t>Step 1 Introduction</a:t>
          </a:r>
        </a:p>
      </dgm:t>
    </dgm:pt>
    <dgm:pt modelId="{535F62E3-31F7-4CF9-ABD1-931CDA050CD8}" type="parTrans" cxnId="{E2D0484A-AA74-4FAC-A2F5-A5E3FC39E18A}">
      <dgm:prSet/>
      <dgm:spPr/>
      <dgm:t>
        <a:bodyPr/>
        <a:lstStyle/>
        <a:p>
          <a:endParaRPr lang="en-GB"/>
        </a:p>
      </dgm:t>
    </dgm:pt>
    <dgm:pt modelId="{FEBCC143-7992-417F-8E92-661C4CDE15C1}" type="sibTrans" cxnId="{E2D0484A-AA74-4FAC-A2F5-A5E3FC39E18A}">
      <dgm:prSet/>
      <dgm:spPr>
        <a:solidFill>
          <a:schemeClr val="accent3"/>
        </a:solidFill>
      </dgm:spPr>
      <dgm:t>
        <a:bodyPr/>
        <a:lstStyle/>
        <a:p>
          <a:endParaRPr lang="en-GB"/>
        </a:p>
      </dgm:t>
    </dgm:pt>
    <dgm:pt modelId="{29A1AA79-E6AF-4D69-88D2-1339AA722757}">
      <dgm:prSet phldrT="[Text]" custT="1">
        <dgm:style>
          <a:lnRef idx="2">
            <a:schemeClr val="accent2"/>
          </a:lnRef>
          <a:fillRef idx="1">
            <a:schemeClr val="lt1"/>
          </a:fillRef>
          <a:effectRef idx="0">
            <a:schemeClr val="accent2"/>
          </a:effectRef>
          <a:fontRef idx="minor">
            <a:schemeClr val="dk1"/>
          </a:fontRef>
        </dgm:style>
      </dgm:prSet>
      <dgm:spPr/>
      <dgm:t>
        <a:bodyPr/>
        <a:lstStyle/>
        <a:p>
          <a:r>
            <a:rPr lang="en-GB" sz="1200">
              <a:latin typeface="Verdana" panose="020B0604030504040204" pitchFamily="34" charset="0"/>
              <a:ea typeface="Verdana" panose="020B0604030504040204" pitchFamily="34" charset="0"/>
              <a:cs typeface="Verdana" panose="020B0604030504040204" pitchFamily="34" charset="0"/>
            </a:rPr>
            <a:t> Introductory details to your grant application</a:t>
          </a:r>
          <a:endParaRPr lang="en-GB" sz="1400">
            <a:latin typeface="Verdana" panose="020B0604030504040204" pitchFamily="34" charset="0"/>
            <a:ea typeface="Verdana" panose="020B0604030504040204" pitchFamily="34" charset="0"/>
            <a:cs typeface="Verdana" panose="020B0604030504040204" pitchFamily="34" charset="0"/>
          </a:endParaRPr>
        </a:p>
      </dgm:t>
    </dgm:pt>
    <dgm:pt modelId="{B25CA9B5-9AF7-437A-9496-5A84AF527F19}" type="parTrans" cxnId="{63ED204F-D344-4D5B-B62C-54BB69F9044D}">
      <dgm:prSet/>
      <dgm:spPr/>
      <dgm:t>
        <a:bodyPr/>
        <a:lstStyle/>
        <a:p>
          <a:endParaRPr lang="en-GB"/>
        </a:p>
      </dgm:t>
    </dgm:pt>
    <dgm:pt modelId="{BF0BF344-FD34-496D-90F5-7AFD3D64F9BD}" type="sibTrans" cxnId="{63ED204F-D344-4D5B-B62C-54BB69F9044D}">
      <dgm:prSet/>
      <dgm:spPr/>
      <dgm:t>
        <a:bodyPr/>
        <a:lstStyle/>
        <a:p>
          <a:endParaRPr lang="en-GB"/>
        </a:p>
      </dgm:t>
    </dgm:pt>
    <dgm:pt modelId="{5E4E1038-1939-4D85-90BC-C0F32A73A390}">
      <dgm:prSet phldrT="[Text]" custT="1"/>
      <dgm:spPr/>
      <dgm:t>
        <a:bodyPr/>
        <a:lstStyle/>
        <a:p>
          <a:r>
            <a:rPr lang="en-GB" sz="1400">
              <a:latin typeface="Verdana" panose="020B0604030504040204" pitchFamily="34" charset="0"/>
              <a:ea typeface="Verdana" panose="020B0604030504040204" pitchFamily="34" charset="0"/>
              <a:cs typeface="Verdana" panose="020B0604030504040204" pitchFamily="34" charset="0"/>
            </a:rPr>
            <a:t>Step 2.1 Existing Heating</a:t>
          </a:r>
        </a:p>
      </dgm:t>
    </dgm:pt>
    <dgm:pt modelId="{0146614E-E1BD-4599-8C12-0007E0738C86}" type="parTrans" cxnId="{3A9A882F-266F-44AD-9D9B-277F4C8A58F8}">
      <dgm:prSet/>
      <dgm:spPr/>
      <dgm:t>
        <a:bodyPr/>
        <a:lstStyle/>
        <a:p>
          <a:endParaRPr lang="en-GB"/>
        </a:p>
      </dgm:t>
    </dgm:pt>
    <dgm:pt modelId="{C6276FFA-8CAB-4C20-ABA9-1A42D6F534A3}" type="sibTrans" cxnId="{3A9A882F-266F-44AD-9D9B-277F4C8A58F8}">
      <dgm:prSet/>
      <dgm:spPr/>
      <dgm:t>
        <a:bodyPr/>
        <a:lstStyle/>
        <a:p>
          <a:endParaRPr lang="en-GB"/>
        </a:p>
      </dgm:t>
    </dgm:pt>
    <dgm:pt modelId="{CC9B1791-C267-4053-B70E-DD4A946861DF}">
      <dgm:prSet phldrT="[Text]" custT="1"/>
      <dgm:spPr>
        <a:solidFill>
          <a:schemeClr val="accent3"/>
        </a:solidFill>
      </dgm:spPr>
      <dgm:t>
        <a:bodyPr/>
        <a:lstStyle/>
        <a:p>
          <a:r>
            <a:rPr lang="en-GB" sz="1400">
              <a:latin typeface="Verdana" panose="020B0604030504040204" pitchFamily="34" charset="0"/>
              <a:ea typeface="Verdana" panose="020B0604030504040204" pitchFamily="34" charset="0"/>
              <a:cs typeface="Verdana" panose="020B0604030504040204" pitchFamily="34" charset="0"/>
            </a:rPr>
            <a:t>Step 2.2 Project Design</a:t>
          </a:r>
        </a:p>
      </dgm:t>
    </dgm:pt>
    <dgm:pt modelId="{943D0AC5-2F12-4C3F-B20A-BE69092AC291}" type="parTrans" cxnId="{03212587-68A1-4B98-9401-414C4AA7B965}">
      <dgm:prSet/>
      <dgm:spPr/>
      <dgm:t>
        <a:bodyPr/>
        <a:lstStyle/>
        <a:p>
          <a:endParaRPr lang="en-GB"/>
        </a:p>
      </dgm:t>
    </dgm:pt>
    <dgm:pt modelId="{95AC74CB-B0CF-4BCB-8A60-E0D727C0DC00}" type="sibTrans" cxnId="{03212587-68A1-4B98-9401-414C4AA7B965}">
      <dgm:prSet/>
      <dgm:spPr>
        <a:solidFill>
          <a:schemeClr val="accent1"/>
        </a:solidFill>
      </dgm:spPr>
      <dgm:t>
        <a:bodyPr/>
        <a:lstStyle/>
        <a:p>
          <a:endParaRPr lang="en-GB"/>
        </a:p>
      </dgm:t>
    </dgm:pt>
    <dgm:pt modelId="{244ACA8F-567C-41D9-970F-D33B5D48F075}">
      <dgm:prSet phldrT="[Text]" custT="1">
        <dgm:style>
          <a:lnRef idx="2">
            <a:schemeClr val="accent3"/>
          </a:lnRef>
          <a:fillRef idx="1">
            <a:schemeClr val="lt1"/>
          </a:fillRef>
          <a:effectRef idx="0">
            <a:schemeClr val="accent3"/>
          </a:effectRef>
          <a:fontRef idx="minor">
            <a:schemeClr val="dk1"/>
          </a:fontRef>
        </dgm:style>
      </dgm:prSet>
      <dgm:spPr/>
      <dgm:t>
        <a:bodyPr/>
        <a:lstStyle/>
        <a:p>
          <a:r>
            <a:rPr lang="en-GB" sz="1200">
              <a:latin typeface="Verdana" panose="020B0604030504040204" pitchFamily="34" charset="0"/>
              <a:ea typeface="Verdana" panose="020B0604030504040204" pitchFamily="34" charset="0"/>
              <a:cs typeface="Verdana" panose="020B0604030504040204" pitchFamily="34" charset="0"/>
            </a:rPr>
            <a:t> Concept design outlining low carbon measures and whole building approach taken</a:t>
          </a:r>
        </a:p>
      </dgm:t>
    </dgm:pt>
    <dgm:pt modelId="{0774C51A-03DF-4350-9C0A-C3308095F2D4}" type="parTrans" cxnId="{1391B3A9-A2D1-43D3-BBA0-92CC7928A033}">
      <dgm:prSet/>
      <dgm:spPr/>
      <dgm:t>
        <a:bodyPr/>
        <a:lstStyle/>
        <a:p>
          <a:endParaRPr lang="en-GB"/>
        </a:p>
      </dgm:t>
    </dgm:pt>
    <dgm:pt modelId="{531922AA-E6F9-485B-A1DC-A7F31129F985}" type="sibTrans" cxnId="{1391B3A9-A2D1-43D3-BBA0-92CC7928A033}">
      <dgm:prSet/>
      <dgm:spPr/>
      <dgm:t>
        <a:bodyPr/>
        <a:lstStyle/>
        <a:p>
          <a:endParaRPr lang="en-GB"/>
        </a:p>
      </dgm:t>
    </dgm:pt>
    <dgm:pt modelId="{A1EF31CB-D8C2-447B-A16E-6B5369F6649B}">
      <dgm:prSet phldrT="[Text]" custT="1"/>
      <dgm:spPr>
        <a:solidFill>
          <a:schemeClr val="accent1"/>
        </a:solidFill>
      </dgm:spPr>
      <dgm:t>
        <a:bodyPr/>
        <a:lstStyle/>
        <a:p>
          <a:r>
            <a:rPr lang="en-GB" sz="1400">
              <a:latin typeface="Verdana" panose="020B0604030504040204" pitchFamily="34" charset="0"/>
              <a:ea typeface="Verdana" panose="020B0604030504040204" pitchFamily="34" charset="0"/>
              <a:cs typeface="Verdana" panose="020B0604030504040204" pitchFamily="34" charset="0"/>
            </a:rPr>
            <a:t>Step 3.1 Site Details</a:t>
          </a:r>
        </a:p>
      </dgm:t>
    </dgm:pt>
    <dgm:pt modelId="{A15C342E-8A8E-4401-94BE-01E22C17058A}" type="parTrans" cxnId="{9A1A3312-9A8B-4BEC-A269-0AFCFD07575F}">
      <dgm:prSet/>
      <dgm:spPr/>
      <dgm:t>
        <a:bodyPr/>
        <a:lstStyle/>
        <a:p>
          <a:endParaRPr lang="en-GB"/>
        </a:p>
      </dgm:t>
    </dgm:pt>
    <dgm:pt modelId="{75ED09A5-E290-40F1-AA27-DB1AC2809C13}" type="sibTrans" cxnId="{9A1A3312-9A8B-4BEC-A269-0AFCFD07575F}">
      <dgm:prSet/>
      <dgm:spPr/>
      <dgm:t>
        <a:bodyPr/>
        <a:lstStyle/>
        <a:p>
          <a:endParaRPr lang="en-GB"/>
        </a:p>
      </dgm:t>
    </dgm:pt>
    <dgm:pt modelId="{2BB24B53-5E4F-4DA9-8757-9C576D63429F}">
      <dgm:prSet phldrT="[Text]" custT="1">
        <dgm:style>
          <a:lnRef idx="2">
            <a:schemeClr val="accent3"/>
          </a:lnRef>
          <a:fillRef idx="1">
            <a:schemeClr val="lt1"/>
          </a:fillRef>
          <a:effectRef idx="0">
            <a:schemeClr val="accent3"/>
          </a:effectRef>
          <a:fontRef idx="minor">
            <a:schemeClr val="dk1"/>
          </a:fontRef>
        </dgm:style>
      </dgm:prSet>
      <dgm:spPr/>
      <dgm:t>
        <a:bodyPr/>
        <a:lstStyle/>
        <a:p>
          <a:r>
            <a:rPr lang="en-GB" sz="1200">
              <a:latin typeface="Verdana" panose="020B0604030504040204" pitchFamily="34" charset="0"/>
              <a:ea typeface="Verdana" panose="020B0604030504040204" pitchFamily="34" charset="0"/>
              <a:cs typeface="Verdana" panose="020B0604030504040204" pitchFamily="34" charset="0"/>
            </a:rPr>
            <a:t> Details of existing heating system to meet eligibility rules</a:t>
          </a:r>
        </a:p>
      </dgm:t>
    </dgm:pt>
    <dgm:pt modelId="{584F645E-0E38-43C3-AD4E-F25791FF5486}" type="parTrans" cxnId="{D2C03D79-F56B-4059-89C2-CB26D44A885B}">
      <dgm:prSet/>
      <dgm:spPr/>
      <dgm:t>
        <a:bodyPr/>
        <a:lstStyle/>
        <a:p>
          <a:endParaRPr lang="en-GB"/>
        </a:p>
      </dgm:t>
    </dgm:pt>
    <dgm:pt modelId="{EB7528B7-EB77-491D-8FB0-B13C84D4218F}" type="sibTrans" cxnId="{D2C03D79-F56B-4059-89C2-CB26D44A885B}">
      <dgm:prSet/>
      <dgm:spPr/>
      <dgm:t>
        <a:bodyPr/>
        <a:lstStyle/>
        <a:p>
          <a:endParaRPr lang="en-GB"/>
        </a:p>
      </dgm:t>
    </dgm:pt>
    <dgm:pt modelId="{812F2B82-0F4C-4B3B-A12C-D9AD14A9E503}">
      <dgm:prSet phldrT="[Text]" custT="1">
        <dgm:style>
          <a:lnRef idx="2">
            <a:schemeClr val="accent1"/>
          </a:lnRef>
          <a:fillRef idx="1">
            <a:schemeClr val="lt1"/>
          </a:fillRef>
          <a:effectRef idx="0">
            <a:schemeClr val="accent1"/>
          </a:effectRef>
          <a:fontRef idx="minor">
            <a:schemeClr val="dk1"/>
          </a:fontRef>
        </dgm:style>
      </dgm:prSet>
      <dgm:spPr/>
      <dgm:t>
        <a:bodyPr/>
        <a:lstStyle/>
        <a:p>
          <a:r>
            <a:rPr lang="en-GB" sz="1200">
              <a:latin typeface="Verdana" panose="020B0604030504040204" pitchFamily="34" charset="0"/>
              <a:ea typeface="Verdana" panose="020B0604030504040204" pitchFamily="34" charset="0"/>
            </a:rPr>
            <a:t> Provide details of the site and buildings where measures are to be installed</a:t>
          </a:r>
          <a:endParaRPr lang="en-GB" sz="1200">
            <a:latin typeface="Verdana" panose="020B0604030504040204" pitchFamily="34" charset="0"/>
            <a:ea typeface="Verdana" panose="020B0604030504040204" pitchFamily="34" charset="0"/>
            <a:cs typeface="Verdana" panose="020B0604030504040204" pitchFamily="34" charset="0"/>
          </a:endParaRPr>
        </a:p>
      </dgm:t>
    </dgm:pt>
    <dgm:pt modelId="{6F40C092-AA14-40AA-AA6E-E671E27315E8}" type="parTrans" cxnId="{AB01BC2B-36CC-482D-945B-478B8B5BA160}">
      <dgm:prSet/>
      <dgm:spPr/>
      <dgm:t>
        <a:bodyPr/>
        <a:lstStyle/>
        <a:p>
          <a:endParaRPr lang="en-GB"/>
        </a:p>
      </dgm:t>
    </dgm:pt>
    <dgm:pt modelId="{EF7E8C7E-1E7A-4E93-A981-041E5243BEC6}" type="sibTrans" cxnId="{AB01BC2B-36CC-482D-945B-478B8B5BA160}">
      <dgm:prSet/>
      <dgm:spPr/>
      <dgm:t>
        <a:bodyPr/>
        <a:lstStyle/>
        <a:p>
          <a:endParaRPr lang="en-GB"/>
        </a:p>
      </dgm:t>
    </dgm:pt>
    <dgm:pt modelId="{A310CA03-213E-43FB-B0C6-1075CD2A9803}" type="pres">
      <dgm:prSet presAssocID="{D8A740A2-4008-4F2D-9BC8-7C06DFEB3161}" presName="Name0" presStyleCnt="0">
        <dgm:presLayoutVars>
          <dgm:dir/>
          <dgm:resizeHandles val="exact"/>
        </dgm:presLayoutVars>
      </dgm:prSet>
      <dgm:spPr/>
    </dgm:pt>
    <dgm:pt modelId="{B536B619-E29C-4F06-A9D1-DE81DBFEFB48}" type="pres">
      <dgm:prSet presAssocID="{93ACC327-5768-4C2F-AFD8-72C91E1DB359}" presName="node" presStyleLbl="node1" presStyleIdx="0" presStyleCnt="4">
        <dgm:presLayoutVars>
          <dgm:bulletEnabled val="1"/>
        </dgm:presLayoutVars>
      </dgm:prSet>
      <dgm:spPr/>
    </dgm:pt>
    <dgm:pt modelId="{81BDB9DE-B151-4B8D-8E36-B433BA68D8D5}" type="pres">
      <dgm:prSet presAssocID="{FEBCC143-7992-417F-8E92-661C4CDE15C1}" presName="sibTrans" presStyleLbl="sibTrans2D1" presStyleIdx="0" presStyleCnt="3"/>
      <dgm:spPr/>
    </dgm:pt>
    <dgm:pt modelId="{F0F29309-C73D-4F79-8D25-DD74A88B1750}" type="pres">
      <dgm:prSet presAssocID="{FEBCC143-7992-417F-8E92-661C4CDE15C1}" presName="connectorText" presStyleLbl="sibTrans2D1" presStyleIdx="0" presStyleCnt="3"/>
      <dgm:spPr/>
    </dgm:pt>
    <dgm:pt modelId="{8F654C4C-17EE-4AF5-8827-B8B653193ACE}" type="pres">
      <dgm:prSet presAssocID="{5E4E1038-1939-4D85-90BC-C0F32A73A390}" presName="node" presStyleLbl="node1" presStyleIdx="1" presStyleCnt="4">
        <dgm:presLayoutVars>
          <dgm:bulletEnabled val="1"/>
        </dgm:presLayoutVars>
      </dgm:prSet>
      <dgm:spPr/>
    </dgm:pt>
    <dgm:pt modelId="{318341F5-B7DC-45D7-A51D-6EC19C6F3CB0}" type="pres">
      <dgm:prSet presAssocID="{C6276FFA-8CAB-4C20-ABA9-1A42D6F534A3}" presName="sibTrans" presStyleLbl="sibTrans2D1" presStyleIdx="1" presStyleCnt="3"/>
      <dgm:spPr/>
    </dgm:pt>
    <dgm:pt modelId="{752A0ACD-AD8C-46BB-95C3-D2AF9F3896F9}" type="pres">
      <dgm:prSet presAssocID="{C6276FFA-8CAB-4C20-ABA9-1A42D6F534A3}" presName="connectorText" presStyleLbl="sibTrans2D1" presStyleIdx="1" presStyleCnt="3"/>
      <dgm:spPr/>
    </dgm:pt>
    <dgm:pt modelId="{03393DBF-BCC4-4AD7-A5DC-A051A3BD9D67}" type="pres">
      <dgm:prSet presAssocID="{CC9B1791-C267-4053-B70E-DD4A946861DF}" presName="node" presStyleLbl="node1" presStyleIdx="2" presStyleCnt="4">
        <dgm:presLayoutVars>
          <dgm:bulletEnabled val="1"/>
        </dgm:presLayoutVars>
      </dgm:prSet>
      <dgm:spPr/>
    </dgm:pt>
    <dgm:pt modelId="{7ACE760A-CC8D-4264-95B8-5FBA35CE6B0F}" type="pres">
      <dgm:prSet presAssocID="{95AC74CB-B0CF-4BCB-8A60-E0D727C0DC00}" presName="sibTrans" presStyleLbl="sibTrans2D1" presStyleIdx="2" presStyleCnt="3"/>
      <dgm:spPr/>
    </dgm:pt>
    <dgm:pt modelId="{8BEFEB3A-0732-499A-894D-9B82697C5BD1}" type="pres">
      <dgm:prSet presAssocID="{95AC74CB-B0CF-4BCB-8A60-E0D727C0DC00}" presName="connectorText" presStyleLbl="sibTrans2D1" presStyleIdx="2" presStyleCnt="3"/>
      <dgm:spPr/>
    </dgm:pt>
    <dgm:pt modelId="{1DC0DC95-B3D6-4CA4-A866-60AC7BB1759E}" type="pres">
      <dgm:prSet presAssocID="{A1EF31CB-D8C2-447B-A16E-6B5369F6649B}" presName="node" presStyleLbl="node1" presStyleIdx="3" presStyleCnt="4" custLinFactNeighborX="8154">
        <dgm:presLayoutVars>
          <dgm:bulletEnabled val="1"/>
        </dgm:presLayoutVars>
      </dgm:prSet>
      <dgm:spPr/>
    </dgm:pt>
  </dgm:ptLst>
  <dgm:cxnLst>
    <dgm:cxn modelId="{AA78C807-A2AE-4E1E-B5AA-77500780F0EC}" type="presOf" srcId="{244ACA8F-567C-41D9-970F-D33B5D48F075}" destId="{03393DBF-BCC4-4AD7-A5DC-A051A3BD9D67}" srcOrd="0" destOrd="1" presId="urn:microsoft.com/office/officeart/2005/8/layout/process1"/>
    <dgm:cxn modelId="{49A3D50E-FAB3-4F5A-8B42-8E07BE923FA6}" type="presOf" srcId="{D8A740A2-4008-4F2D-9BC8-7C06DFEB3161}" destId="{A310CA03-213E-43FB-B0C6-1075CD2A9803}" srcOrd="0" destOrd="0" presId="urn:microsoft.com/office/officeart/2005/8/layout/process1"/>
    <dgm:cxn modelId="{9A1A3312-9A8B-4BEC-A269-0AFCFD07575F}" srcId="{D8A740A2-4008-4F2D-9BC8-7C06DFEB3161}" destId="{A1EF31CB-D8C2-447B-A16E-6B5369F6649B}" srcOrd="3" destOrd="0" parTransId="{A15C342E-8A8E-4401-94BE-01E22C17058A}" sibTransId="{75ED09A5-E290-40F1-AA27-DB1AC2809C13}"/>
    <dgm:cxn modelId="{FCB18019-E6D8-45B8-8C3E-C65185DD4E89}" type="presOf" srcId="{FEBCC143-7992-417F-8E92-661C4CDE15C1}" destId="{81BDB9DE-B151-4B8D-8E36-B433BA68D8D5}" srcOrd="0" destOrd="0" presId="urn:microsoft.com/office/officeart/2005/8/layout/process1"/>
    <dgm:cxn modelId="{DE52551F-756D-4624-89F6-C6CBFC500519}" type="presOf" srcId="{93ACC327-5768-4C2F-AFD8-72C91E1DB359}" destId="{B536B619-E29C-4F06-A9D1-DE81DBFEFB48}" srcOrd="0" destOrd="0" presId="urn:microsoft.com/office/officeart/2005/8/layout/process1"/>
    <dgm:cxn modelId="{F704AC2A-BCD2-4B58-956A-D3CCC3EC2753}" type="presOf" srcId="{A1EF31CB-D8C2-447B-A16E-6B5369F6649B}" destId="{1DC0DC95-B3D6-4CA4-A866-60AC7BB1759E}" srcOrd="0" destOrd="0" presId="urn:microsoft.com/office/officeart/2005/8/layout/process1"/>
    <dgm:cxn modelId="{AB01BC2B-36CC-482D-945B-478B8B5BA160}" srcId="{A1EF31CB-D8C2-447B-A16E-6B5369F6649B}" destId="{812F2B82-0F4C-4B3B-A12C-D9AD14A9E503}" srcOrd="0" destOrd="0" parTransId="{6F40C092-AA14-40AA-AA6E-E671E27315E8}" sibTransId="{EF7E8C7E-1E7A-4E93-A981-041E5243BEC6}"/>
    <dgm:cxn modelId="{3A9A882F-266F-44AD-9D9B-277F4C8A58F8}" srcId="{D8A740A2-4008-4F2D-9BC8-7C06DFEB3161}" destId="{5E4E1038-1939-4D85-90BC-C0F32A73A390}" srcOrd="1" destOrd="0" parTransId="{0146614E-E1BD-4599-8C12-0007E0738C86}" sibTransId="{C6276FFA-8CAB-4C20-ABA9-1A42D6F534A3}"/>
    <dgm:cxn modelId="{7D962430-F79E-451D-9997-213223B5AE1E}" type="presOf" srcId="{FEBCC143-7992-417F-8E92-661C4CDE15C1}" destId="{F0F29309-C73D-4F79-8D25-DD74A88B1750}" srcOrd="1" destOrd="0" presId="urn:microsoft.com/office/officeart/2005/8/layout/process1"/>
    <dgm:cxn modelId="{B636F73B-0088-49A1-8891-22DEF37FC7D4}" type="presOf" srcId="{5E4E1038-1939-4D85-90BC-C0F32A73A390}" destId="{8F654C4C-17EE-4AF5-8827-B8B653193ACE}" srcOrd="0" destOrd="0" presId="urn:microsoft.com/office/officeart/2005/8/layout/process1"/>
    <dgm:cxn modelId="{E2D0484A-AA74-4FAC-A2F5-A5E3FC39E18A}" srcId="{D8A740A2-4008-4F2D-9BC8-7C06DFEB3161}" destId="{93ACC327-5768-4C2F-AFD8-72C91E1DB359}" srcOrd="0" destOrd="0" parTransId="{535F62E3-31F7-4CF9-ABD1-931CDA050CD8}" sibTransId="{FEBCC143-7992-417F-8E92-661C4CDE15C1}"/>
    <dgm:cxn modelId="{63ED204F-D344-4D5B-B62C-54BB69F9044D}" srcId="{93ACC327-5768-4C2F-AFD8-72C91E1DB359}" destId="{29A1AA79-E6AF-4D69-88D2-1339AA722757}" srcOrd="0" destOrd="0" parTransId="{B25CA9B5-9AF7-437A-9496-5A84AF527F19}" sibTransId="{BF0BF344-FD34-496D-90F5-7AFD3D64F9BD}"/>
    <dgm:cxn modelId="{C2F7E150-E0CE-4B3B-8D0D-E1FCF20401F6}" type="presOf" srcId="{95AC74CB-B0CF-4BCB-8A60-E0D727C0DC00}" destId="{8BEFEB3A-0732-499A-894D-9B82697C5BD1}" srcOrd="1" destOrd="0" presId="urn:microsoft.com/office/officeart/2005/8/layout/process1"/>
    <dgm:cxn modelId="{3FA87872-9B92-4682-A69D-25D7ADC15A2F}" type="presOf" srcId="{95AC74CB-B0CF-4BCB-8A60-E0D727C0DC00}" destId="{7ACE760A-CC8D-4264-95B8-5FBA35CE6B0F}" srcOrd="0" destOrd="0" presId="urn:microsoft.com/office/officeart/2005/8/layout/process1"/>
    <dgm:cxn modelId="{5EB3DE74-2396-4313-82E4-B3C25350A120}" type="presOf" srcId="{C6276FFA-8CAB-4C20-ABA9-1A42D6F534A3}" destId="{752A0ACD-AD8C-46BB-95C3-D2AF9F3896F9}" srcOrd="1" destOrd="0" presId="urn:microsoft.com/office/officeart/2005/8/layout/process1"/>
    <dgm:cxn modelId="{D2C03D79-F56B-4059-89C2-CB26D44A885B}" srcId="{5E4E1038-1939-4D85-90BC-C0F32A73A390}" destId="{2BB24B53-5E4F-4DA9-8757-9C576D63429F}" srcOrd="0" destOrd="0" parTransId="{584F645E-0E38-43C3-AD4E-F25791FF5486}" sibTransId="{EB7528B7-EB77-491D-8FB0-B13C84D4218F}"/>
    <dgm:cxn modelId="{03212587-68A1-4B98-9401-414C4AA7B965}" srcId="{D8A740A2-4008-4F2D-9BC8-7C06DFEB3161}" destId="{CC9B1791-C267-4053-B70E-DD4A946861DF}" srcOrd="2" destOrd="0" parTransId="{943D0AC5-2F12-4C3F-B20A-BE69092AC291}" sibTransId="{95AC74CB-B0CF-4BCB-8A60-E0D727C0DC00}"/>
    <dgm:cxn modelId="{4FE9719B-2476-4932-A5AD-A31AD3540BBD}" type="presOf" srcId="{C6276FFA-8CAB-4C20-ABA9-1A42D6F534A3}" destId="{318341F5-B7DC-45D7-A51D-6EC19C6F3CB0}" srcOrd="0" destOrd="0" presId="urn:microsoft.com/office/officeart/2005/8/layout/process1"/>
    <dgm:cxn modelId="{1391B3A9-A2D1-43D3-BBA0-92CC7928A033}" srcId="{CC9B1791-C267-4053-B70E-DD4A946861DF}" destId="{244ACA8F-567C-41D9-970F-D33B5D48F075}" srcOrd="0" destOrd="0" parTransId="{0774C51A-03DF-4350-9C0A-C3308095F2D4}" sibTransId="{531922AA-E6F9-485B-A1DC-A7F31129F985}"/>
    <dgm:cxn modelId="{FD7030BB-F642-4C2A-853F-2B86487BCFE3}" type="presOf" srcId="{29A1AA79-E6AF-4D69-88D2-1339AA722757}" destId="{B536B619-E29C-4F06-A9D1-DE81DBFEFB48}" srcOrd="0" destOrd="1" presId="urn:microsoft.com/office/officeart/2005/8/layout/process1"/>
    <dgm:cxn modelId="{7D535BC7-EBBF-4824-A679-C9B0D7F947FD}" type="presOf" srcId="{CC9B1791-C267-4053-B70E-DD4A946861DF}" destId="{03393DBF-BCC4-4AD7-A5DC-A051A3BD9D67}" srcOrd="0" destOrd="0" presId="urn:microsoft.com/office/officeart/2005/8/layout/process1"/>
    <dgm:cxn modelId="{DFB7FBD8-E126-4E9E-AA6C-83D97A3EBC15}" type="presOf" srcId="{812F2B82-0F4C-4B3B-A12C-D9AD14A9E503}" destId="{1DC0DC95-B3D6-4CA4-A866-60AC7BB1759E}" srcOrd="0" destOrd="1" presId="urn:microsoft.com/office/officeart/2005/8/layout/process1"/>
    <dgm:cxn modelId="{412F72FD-4997-46FA-89D1-ED5B5C338172}" type="presOf" srcId="{2BB24B53-5E4F-4DA9-8757-9C576D63429F}" destId="{8F654C4C-17EE-4AF5-8827-B8B653193ACE}" srcOrd="0" destOrd="1" presId="urn:microsoft.com/office/officeart/2005/8/layout/process1"/>
    <dgm:cxn modelId="{211CCC9E-3219-44AE-9D52-2A6782C08840}" type="presParOf" srcId="{A310CA03-213E-43FB-B0C6-1075CD2A9803}" destId="{B536B619-E29C-4F06-A9D1-DE81DBFEFB48}" srcOrd="0" destOrd="0" presId="urn:microsoft.com/office/officeart/2005/8/layout/process1"/>
    <dgm:cxn modelId="{F0D03DB4-FE6A-4C31-8DEB-1423B0C729CC}" type="presParOf" srcId="{A310CA03-213E-43FB-B0C6-1075CD2A9803}" destId="{81BDB9DE-B151-4B8D-8E36-B433BA68D8D5}" srcOrd="1" destOrd="0" presId="urn:microsoft.com/office/officeart/2005/8/layout/process1"/>
    <dgm:cxn modelId="{C4474BD0-3B75-4D92-8BA6-D7C2A0D7074F}" type="presParOf" srcId="{81BDB9DE-B151-4B8D-8E36-B433BA68D8D5}" destId="{F0F29309-C73D-4F79-8D25-DD74A88B1750}" srcOrd="0" destOrd="0" presId="urn:microsoft.com/office/officeart/2005/8/layout/process1"/>
    <dgm:cxn modelId="{1F3C6AA6-3D06-4B83-8159-718FE7144146}" type="presParOf" srcId="{A310CA03-213E-43FB-B0C6-1075CD2A9803}" destId="{8F654C4C-17EE-4AF5-8827-B8B653193ACE}" srcOrd="2" destOrd="0" presId="urn:microsoft.com/office/officeart/2005/8/layout/process1"/>
    <dgm:cxn modelId="{359F2409-C3DC-4A9D-B848-ECFB8F7EF5C2}" type="presParOf" srcId="{A310CA03-213E-43FB-B0C6-1075CD2A9803}" destId="{318341F5-B7DC-45D7-A51D-6EC19C6F3CB0}" srcOrd="3" destOrd="0" presId="urn:microsoft.com/office/officeart/2005/8/layout/process1"/>
    <dgm:cxn modelId="{73453322-9BCB-4F0C-92FB-B6EA3FBCB085}" type="presParOf" srcId="{318341F5-B7DC-45D7-A51D-6EC19C6F3CB0}" destId="{752A0ACD-AD8C-46BB-95C3-D2AF9F3896F9}" srcOrd="0" destOrd="0" presId="urn:microsoft.com/office/officeart/2005/8/layout/process1"/>
    <dgm:cxn modelId="{2EAB36C1-790F-4F37-A2C3-B63736BC7A91}" type="presParOf" srcId="{A310CA03-213E-43FB-B0C6-1075CD2A9803}" destId="{03393DBF-BCC4-4AD7-A5DC-A051A3BD9D67}" srcOrd="4" destOrd="0" presId="urn:microsoft.com/office/officeart/2005/8/layout/process1"/>
    <dgm:cxn modelId="{C049D182-26AC-4766-A013-9CC25CBC9C69}" type="presParOf" srcId="{A310CA03-213E-43FB-B0C6-1075CD2A9803}" destId="{7ACE760A-CC8D-4264-95B8-5FBA35CE6B0F}" srcOrd="5" destOrd="0" presId="urn:microsoft.com/office/officeart/2005/8/layout/process1"/>
    <dgm:cxn modelId="{C9B7B553-5943-40DA-A263-730FB2215A4E}" type="presParOf" srcId="{7ACE760A-CC8D-4264-95B8-5FBA35CE6B0F}" destId="{8BEFEB3A-0732-499A-894D-9B82697C5BD1}" srcOrd="0" destOrd="0" presId="urn:microsoft.com/office/officeart/2005/8/layout/process1"/>
    <dgm:cxn modelId="{61E0B283-9DA7-45F1-9283-2229D661DE08}" type="presParOf" srcId="{A310CA03-213E-43FB-B0C6-1075CD2A9803}" destId="{1DC0DC95-B3D6-4CA4-A866-60AC7BB1759E}" srcOrd="6" destOrd="0" presId="urn:microsoft.com/office/officeart/2005/8/layout/process1"/>
  </dgm:cxnLst>
  <dgm:bg>
    <a:solidFill>
      <a:sysClr val="window" lastClr="FFFFFF"/>
    </a:solidFill>
  </dgm:bg>
  <dgm:whole/>
  <dgm:extLst>
    <a:ext uri="http://schemas.microsoft.com/office/drawing/2008/diagram">
      <dsp:dataModelExt xmlns:dsp="http://schemas.microsoft.com/office/drawing/2008/diagram" relId="rId5" minVer="http://schemas.openxmlformats.org/drawingml/2006/diagram"/>
    </a:ext>
  </dgm:extLst>
</dgm:dataModel>
</file>

<file path=xl/diagrams/data2.xml><?xml version="1.0" encoding="utf-8"?>
<dgm:dataModel xmlns:dgm="http://schemas.openxmlformats.org/drawingml/2006/diagram" xmlns:a="http://schemas.openxmlformats.org/drawingml/2006/main">
  <dgm:ptLst>
    <dgm:pt modelId="{D8A740A2-4008-4F2D-9BC8-7C06DFEB3161}" type="doc">
      <dgm:prSet loTypeId="urn:microsoft.com/office/officeart/2005/8/layout/process1" loCatId="process" qsTypeId="urn:microsoft.com/office/officeart/2005/8/quickstyle/simple1" qsCatId="simple" csTypeId="urn:microsoft.com/office/officeart/2005/8/colors/colorful1" csCatId="colorful" phldr="1"/>
      <dgm:spPr/>
      <dgm:t>
        <a:bodyPr/>
        <a:lstStyle/>
        <a:p>
          <a:endParaRPr lang="en-GB"/>
        </a:p>
      </dgm:t>
    </dgm:pt>
    <dgm:pt modelId="{93ACC327-5768-4C2F-AFD8-72C91E1DB359}">
      <dgm:prSet phldrT="[Text]" custT="1"/>
      <dgm:spPr>
        <a:solidFill>
          <a:schemeClr val="accent1"/>
        </a:solidFill>
      </dgm:spPr>
      <dgm:t>
        <a:bodyPr/>
        <a:lstStyle/>
        <a:p>
          <a:r>
            <a:rPr lang="en-GB" sz="1400">
              <a:latin typeface="Verdana" panose="020B0604030504040204" pitchFamily="34" charset="0"/>
              <a:ea typeface="Verdana" panose="020B0604030504040204" pitchFamily="34" charset="0"/>
              <a:cs typeface="Verdana" panose="020B0604030504040204" pitchFamily="34" charset="0"/>
            </a:rPr>
            <a:t>Step 3.2 Heating System</a:t>
          </a:r>
        </a:p>
      </dgm:t>
    </dgm:pt>
    <dgm:pt modelId="{535F62E3-31F7-4CF9-ABD1-931CDA050CD8}" type="parTrans" cxnId="{E2D0484A-AA74-4FAC-A2F5-A5E3FC39E18A}">
      <dgm:prSet/>
      <dgm:spPr/>
      <dgm:t>
        <a:bodyPr/>
        <a:lstStyle/>
        <a:p>
          <a:endParaRPr lang="en-GB"/>
        </a:p>
      </dgm:t>
    </dgm:pt>
    <dgm:pt modelId="{FEBCC143-7992-417F-8E92-661C4CDE15C1}" type="sibTrans" cxnId="{E2D0484A-AA74-4FAC-A2F5-A5E3FC39E18A}">
      <dgm:prSet/>
      <dgm:spPr>
        <a:solidFill>
          <a:schemeClr val="accent1"/>
        </a:solidFill>
      </dgm:spPr>
      <dgm:t>
        <a:bodyPr/>
        <a:lstStyle/>
        <a:p>
          <a:endParaRPr lang="en-GB"/>
        </a:p>
      </dgm:t>
    </dgm:pt>
    <dgm:pt modelId="{5E4E1038-1939-4D85-90BC-C0F32A73A390}">
      <dgm:prSet phldrT="[Text]" custT="1"/>
      <dgm:spPr>
        <a:solidFill>
          <a:schemeClr val="accent1"/>
        </a:solidFill>
      </dgm:spPr>
      <dgm:t>
        <a:bodyPr/>
        <a:lstStyle/>
        <a:p>
          <a:r>
            <a:rPr lang="en-GB" sz="1400">
              <a:latin typeface="Verdana" panose="020B0604030504040204" pitchFamily="34" charset="0"/>
              <a:ea typeface="Verdana" panose="020B0604030504040204" pitchFamily="34" charset="0"/>
              <a:cs typeface="Verdana" panose="020B0604030504040204" pitchFamily="34" charset="0"/>
            </a:rPr>
            <a:t>Step 4 Support Tool</a:t>
          </a:r>
        </a:p>
      </dgm:t>
    </dgm:pt>
    <dgm:pt modelId="{0146614E-E1BD-4599-8C12-0007E0738C86}" type="parTrans" cxnId="{3A9A882F-266F-44AD-9D9B-277F4C8A58F8}">
      <dgm:prSet/>
      <dgm:spPr/>
      <dgm:t>
        <a:bodyPr/>
        <a:lstStyle/>
        <a:p>
          <a:endParaRPr lang="en-GB"/>
        </a:p>
      </dgm:t>
    </dgm:pt>
    <dgm:pt modelId="{C6276FFA-8CAB-4C20-ABA9-1A42D6F534A3}" type="sibTrans" cxnId="{3A9A882F-266F-44AD-9D9B-277F4C8A58F8}">
      <dgm:prSet/>
      <dgm:spPr>
        <a:solidFill>
          <a:schemeClr val="accent2"/>
        </a:solidFill>
      </dgm:spPr>
      <dgm:t>
        <a:bodyPr/>
        <a:lstStyle/>
        <a:p>
          <a:endParaRPr lang="en-GB"/>
        </a:p>
      </dgm:t>
    </dgm:pt>
    <dgm:pt modelId="{7E674142-31E1-4ABB-BCBF-4A7636C264E8}">
      <dgm:prSet phldrT="[Text]" custT="1"/>
      <dgm:spPr>
        <a:ln>
          <a:solidFill>
            <a:schemeClr val="accent1"/>
          </a:solidFill>
        </a:ln>
      </dgm:spPr>
      <dgm:t>
        <a:bodyPr/>
        <a:lstStyle/>
        <a:p>
          <a:r>
            <a:rPr lang="en-GB" sz="1400">
              <a:latin typeface="Verdana" panose="020B0604030504040204" pitchFamily="34" charset="0"/>
              <a:ea typeface="Verdana" panose="020B0604030504040204" pitchFamily="34" charset="0"/>
              <a:cs typeface="Verdana" panose="020B0604030504040204" pitchFamily="34" charset="0"/>
            </a:rPr>
            <a:t> </a:t>
          </a:r>
          <a:r>
            <a:rPr lang="en-GB" sz="1200">
              <a:latin typeface="Verdana" panose="020B0604030504040204" pitchFamily="34" charset="0"/>
              <a:ea typeface="Verdana" panose="020B0604030504040204" pitchFamily="34" charset="0"/>
              <a:cs typeface="Verdana" panose="020B0604030504040204" pitchFamily="34" charset="0"/>
            </a:rPr>
            <a:t>Tool</a:t>
          </a:r>
          <a:r>
            <a:rPr lang="en-GB" sz="1200" baseline="0">
              <a:latin typeface="Verdana" panose="020B0604030504040204" pitchFamily="34" charset="0"/>
              <a:ea typeface="Verdana" panose="020B0604030504040204" pitchFamily="34" charset="0"/>
              <a:cs typeface="Verdana" panose="020B0604030504040204" pitchFamily="34" charset="0"/>
            </a:rPr>
            <a:t> to input savings for each measure and check compliance</a:t>
          </a:r>
          <a:endParaRPr lang="en-GB" sz="1400">
            <a:latin typeface="Verdana" panose="020B0604030504040204" pitchFamily="34" charset="0"/>
            <a:ea typeface="Verdana" panose="020B0604030504040204" pitchFamily="34" charset="0"/>
            <a:cs typeface="Verdana" panose="020B0604030504040204" pitchFamily="34" charset="0"/>
          </a:endParaRPr>
        </a:p>
      </dgm:t>
    </dgm:pt>
    <dgm:pt modelId="{5CFDF7E7-2847-42C1-BE56-A4463C9ABC68}" type="parTrans" cxnId="{BFC216A5-2907-4EBE-AF02-E689AD53AA58}">
      <dgm:prSet/>
      <dgm:spPr/>
      <dgm:t>
        <a:bodyPr/>
        <a:lstStyle/>
        <a:p>
          <a:endParaRPr lang="en-GB"/>
        </a:p>
      </dgm:t>
    </dgm:pt>
    <dgm:pt modelId="{48EA62B0-9617-4031-A3E5-C3975AD9DF10}" type="sibTrans" cxnId="{BFC216A5-2907-4EBE-AF02-E689AD53AA58}">
      <dgm:prSet/>
      <dgm:spPr/>
      <dgm:t>
        <a:bodyPr/>
        <a:lstStyle/>
        <a:p>
          <a:endParaRPr lang="en-GB"/>
        </a:p>
      </dgm:t>
    </dgm:pt>
    <dgm:pt modelId="{CC9B1791-C267-4053-B70E-DD4A946861DF}">
      <dgm:prSet phldrT="[Text]" custT="1"/>
      <dgm:spPr>
        <a:solidFill>
          <a:schemeClr val="accent2"/>
        </a:solidFill>
      </dgm:spPr>
      <dgm:t>
        <a:bodyPr/>
        <a:lstStyle/>
        <a:p>
          <a:r>
            <a:rPr lang="en-GB" sz="1400">
              <a:latin typeface="Verdana" panose="020B0604030504040204" pitchFamily="34" charset="0"/>
              <a:ea typeface="Verdana" panose="020B0604030504040204" pitchFamily="34" charset="0"/>
              <a:cs typeface="Verdana" panose="020B0604030504040204" pitchFamily="34" charset="0"/>
            </a:rPr>
            <a:t>Step 5 Project Governance</a:t>
          </a:r>
        </a:p>
      </dgm:t>
    </dgm:pt>
    <dgm:pt modelId="{943D0AC5-2F12-4C3F-B20A-BE69092AC291}" type="parTrans" cxnId="{03212587-68A1-4B98-9401-414C4AA7B965}">
      <dgm:prSet/>
      <dgm:spPr/>
      <dgm:t>
        <a:bodyPr/>
        <a:lstStyle/>
        <a:p>
          <a:endParaRPr lang="en-GB"/>
        </a:p>
      </dgm:t>
    </dgm:pt>
    <dgm:pt modelId="{95AC74CB-B0CF-4BCB-8A60-E0D727C0DC00}" type="sibTrans" cxnId="{03212587-68A1-4B98-9401-414C4AA7B965}">
      <dgm:prSet/>
      <dgm:spPr>
        <a:solidFill>
          <a:schemeClr val="accent3"/>
        </a:solidFill>
      </dgm:spPr>
      <dgm:t>
        <a:bodyPr/>
        <a:lstStyle/>
        <a:p>
          <a:endParaRPr lang="en-GB"/>
        </a:p>
      </dgm:t>
    </dgm:pt>
    <dgm:pt modelId="{244ACA8F-567C-41D9-970F-D33B5D48F075}">
      <dgm:prSet phldrT="[Text]" custT="1">
        <dgm:style>
          <a:lnRef idx="2">
            <a:schemeClr val="accent2"/>
          </a:lnRef>
          <a:fillRef idx="1">
            <a:schemeClr val="lt1"/>
          </a:fillRef>
          <a:effectRef idx="0">
            <a:schemeClr val="accent2"/>
          </a:effectRef>
          <a:fontRef idx="minor">
            <a:schemeClr val="dk1"/>
          </a:fontRef>
        </dgm:style>
      </dgm:prSet>
      <dgm:spPr>
        <a:ln/>
      </dgm:spPr>
      <dgm:t>
        <a:bodyPr/>
        <a:lstStyle/>
        <a:p>
          <a:r>
            <a:rPr lang="en-GB" sz="1400">
              <a:latin typeface="Verdana" panose="020B0604030504040204" pitchFamily="34" charset="0"/>
              <a:ea typeface="Verdana" panose="020B0604030504040204" pitchFamily="34" charset="0"/>
              <a:cs typeface="Verdana" panose="020B0604030504040204" pitchFamily="34" charset="0"/>
            </a:rPr>
            <a:t> </a:t>
          </a:r>
          <a:r>
            <a:rPr lang="en-GB" sz="1200">
              <a:solidFill>
                <a:schemeClr val="bg1"/>
              </a:solidFill>
              <a:latin typeface="Verdana" panose="020B0604030504040204" pitchFamily="34" charset="0"/>
              <a:ea typeface="Verdana" panose="020B0604030504040204" pitchFamily="34" charset="0"/>
              <a:cs typeface="Verdana" panose="020B0604030504040204" pitchFamily="34" charset="0"/>
            </a:rPr>
            <a:t>Questions to support your grant application and evidence ability to deliver proposal</a:t>
          </a:r>
          <a:endParaRPr lang="en-GB" sz="1400">
            <a:solidFill>
              <a:schemeClr val="bg1"/>
            </a:solidFill>
            <a:latin typeface="Verdana" panose="020B0604030504040204" pitchFamily="34" charset="0"/>
            <a:ea typeface="Verdana" panose="020B0604030504040204" pitchFamily="34" charset="0"/>
            <a:cs typeface="Verdana" panose="020B0604030504040204" pitchFamily="34" charset="0"/>
          </a:endParaRPr>
        </a:p>
      </dgm:t>
    </dgm:pt>
    <dgm:pt modelId="{0774C51A-03DF-4350-9C0A-C3308095F2D4}" type="parTrans" cxnId="{1391B3A9-A2D1-43D3-BBA0-92CC7928A033}">
      <dgm:prSet/>
      <dgm:spPr/>
      <dgm:t>
        <a:bodyPr/>
        <a:lstStyle/>
        <a:p>
          <a:endParaRPr lang="en-GB"/>
        </a:p>
      </dgm:t>
    </dgm:pt>
    <dgm:pt modelId="{531922AA-E6F9-485B-A1DC-A7F31129F985}" type="sibTrans" cxnId="{1391B3A9-A2D1-43D3-BBA0-92CC7928A033}">
      <dgm:prSet/>
      <dgm:spPr/>
      <dgm:t>
        <a:bodyPr/>
        <a:lstStyle/>
        <a:p>
          <a:endParaRPr lang="en-GB"/>
        </a:p>
      </dgm:t>
    </dgm:pt>
    <dgm:pt modelId="{61C9EA5B-691B-4446-A6F8-3055CBC51EDF}">
      <dgm:prSet phldrT="[Text]" custT="1">
        <dgm:style>
          <a:lnRef idx="2">
            <a:schemeClr val="accent1"/>
          </a:lnRef>
          <a:fillRef idx="1">
            <a:schemeClr val="lt1"/>
          </a:fillRef>
          <a:effectRef idx="0">
            <a:schemeClr val="accent1"/>
          </a:effectRef>
          <a:fontRef idx="minor">
            <a:schemeClr val="dk1"/>
          </a:fontRef>
        </dgm:style>
      </dgm:prSet>
      <dgm:spPr>
        <a:ln/>
      </dgm:spPr>
      <dgm:t>
        <a:bodyPr/>
        <a:lstStyle/>
        <a:p>
          <a:r>
            <a:rPr lang="en-GB" sz="1400">
              <a:latin typeface="Verdana" panose="020B0604030504040204" pitchFamily="34" charset="0"/>
              <a:ea typeface="Verdana" panose="020B0604030504040204" pitchFamily="34" charset="0"/>
            </a:rPr>
            <a:t> </a:t>
          </a:r>
          <a:r>
            <a:rPr lang="en-GB" sz="1200">
              <a:latin typeface="Verdana" panose="020B0604030504040204" pitchFamily="34" charset="0"/>
              <a:ea typeface="Verdana" panose="020B0604030504040204" pitchFamily="34" charset="0"/>
            </a:rPr>
            <a:t>Input details of current and proposed heating systems </a:t>
          </a:r>
          <a:endParaRPr lang="en-GB" sz="1400">
            <a:latin typeface="Verdana" panose="020B0604030504040204" pitchFamily="34" charset="0"/>
            <a:ea typeface="Verdana" panose="020B0604030504040204" pitchFamily="34" charset="0"/>
            <a:cs typeface="Verdana" panose="020B0604030504040204" pitchFamily="34" charset="0"/>
          </a:endParaRPr>
        </a:p>
      </dgm:t>
    </dgm:pt>
    <dgm:pt modelId="{C388581C-AE79-438D-83E3-68AA2990B5D4}" type="parTrans" cxnId="{79DA4E75-C3D7-4A39-AEF8-B1C037D57B29}">
      <dgm:prSet/>
      <dgm:spPr/>
      <dgm:t>
        <a:bodyPr/>
        <a:lstStyle/>
        <a:p>
          <a:endParaRPr lang="en-GB"/>
        </a:p>
      </dgm:t>
    </dgm:pt>
    <dgm:pt modelId="{CD482E16-1E18-4B23-A2B0-D5F5FB8CDF5E}" type="sibTrans" cxnId="{79DA4E75-C3D7-4A39-AEF8-B1C037D57B29}">
      <dgm:prSet/>
      <dgm:spPr/>
      <dgm:t>
        <a:bodyPr/>
        <a:lstStyle/>
        <a:p>
          <a:endParaRPr lang="en-GB"/>
        </a:p>
      </dgm:t>
    </dgm:pt>
    <dgm:pt modelId="{F4B9C34F-6291-43EC-8242-A526874FCE8E}">
      <dgm:prSet phldrT="[Text]" custT="1">
        <dgm:style>
          <a:lnRef idx="2">
            <a:schemeClr val="accent2"/>
          </a:lnRef>
          <a:fillRef idx="1">
            <a:schemeClr val="lt1"/>
          </a:fillRef>
          <a:effectRef idx="0">
            <a:schemeClr val="accent2"/>
          </a:effectRef>
          <a:fontRef idx="minor">
            <a:schemeClr val="dk1"/>
          </a:fontRef>
        </dgm:style>
      </dgm:prSet>
      <dgm:spPr>
        <a:solidFill>
          <a:schemeClr val="accent3"/>
        </a:solidFill>
        <a:ln>
          <a:solidFill>
            <a:schemeClr val="bg1"/>
          </a:solidFill>
        </a:ln>
      </dgm:spPr>
      <dgm:t>
        <a:bodyPr/>
        <a:lstStyle/>
        <a:p>
          <a:r>
            <a:rPr lang="en-GB" sz="1400">
              <a:solidFill>
                <a:schemeClr val="bg1"/>
              </a:solidFill>
              <a:latin typeface="Verdana" panose="020B0604030504040204" pitchFamily="34" charset="0"/>
              <a:ea typeface="Verdana" panose="020B0604030504040204" pitchFamily="34" charset="0"/>
              <a:cs typeface="Verdana" panose="020B0604030504040204" pitchFamily="34" charset="0"/>
            </a:rPr>
            <a:t>Step 6 Submission</a:t>
          </a:r>
        </a:p>
      </dgm:t>
    </dgm:pt>
    <dgm:pt modelId="{D8680730-989E-421E-9EA8-9B91B2C3DCA9}" type="parTrans" cxnId="{B57F049E-6B51-46C5-B99F-E5EDA764B9D4}">
      <dgm:prSet/>
      <dgm:spPr/>
      <dgm:t>
        <a:bodyPr/>
        <a:lstStyle/>
        <a:p>
          <a:endParaRPr lang="en-GB"/>
        </a:p>
      </dgm:t>
    </dgm:pt>
    <dgm:pt modelId="{B82135B7-3052-4F01-82B1-91F66555D68E}" type="sibTrans" cxnId="{B57F049E-6B51-46C5-B99F-E5EDA764B9D4}">
      <dgm:prSet/>
      <dgm:spPr/>
      <dgm:t>
        <a:bodyPr/>
        <a:lstStyle/>
        <a:p>
          <a:endParaRPr lang="en-GB"/>
        </a:p>
      </dgm:t>
    </dgm:pt>
    <dgm:pt modelId="{F5F10EB6-9A00-4BDE-BCDC-D5A3AC9D7DEB}">
      <dgm:prSet phldrT="[Text]" custT="1">
        <dgm:style>
          <a:lnRef idx="2">
            <a:schemeClr val="accent3"/>
          </a:lnRef>
          <a:fillRef idx="1">
            <a:schemeClr val="lt1"/>
          </a:fillRef>
          <a:effectRef idx="0">
            <a:schemeClr val="accent3"/>
          </a:effectRef>
          <a:fontRef idx="minor">
            <a:schemeClr val="dk1"/>
          </a:fontRef>
        </dgm:style>
      </dgm:prSet>
      <dgm:spPr>
        <a:ln/>
      </dgm:spPr>
      <dgm:t>
        <a:bodyPr/>
        <a:lstStyle/>
        <a:p>
          <a:r>
            <a:rPr lang="en-GB" sz="1200">
              <a:solidFill>
                <a:schemeClr val="bg1"/>
              </a:solidFill>
              <a:latin typeface="Verdana" panose="020B0604030504040204" pitchFamily="34" charset="0"/>
              <a:ea typeface="Verdana" panose="020B0604030504040204" pitchFamily="34" charset="0"/>
              <a:cs typeface="Verdana" panose="020B0604030504040204" pitchFamily="34" charset="0"/>
            </a:rPr>
            <a:t>Confirmation that all fields are complete and supporting documents provided ready for assessment</a:t>
          </a:r>
        </a:p>
      </dgm:t>
    </dgm:pt>
    <dgm:pt modelId="{42976FDD-6FAB-4255-B2FD-F6BDED022351}" type="parTrans" cxnId="{B455787F-2B80-4213-857E-D63CE74B54D6}">
      <dgm:prSet/>
      <dgm:spPr/>
      <dgm:t>
        <a:bodyPr/>
        <a:lstStyle/>
        <a:p>
          <a:endParaRPr lang="en-GB"/>
        </a:p>
      </dgm:t>
    </dgm:pt>
    <dgm:pt modelId="{AE4D5E9F-5197-4B75-8F38-E36098F9E849}" type="sibTrans" cxnId="{B455787F-2B80-4213-857E-D63CE74B54D6}">
      <dgm:prSet/>
      <dgm:spPr/>
      <dgm:t>
        <a:bodyPr/>
        <a:lstStyle/>
        <a:p>
          <a:endParaRPr lang="en-GB"/>
        </a:p>
      </dgm:t>
    </dgm:pt>
    <dgm:pt modelId="{A5B38738-9878-43D9-A5B6-73B7FF44C049}" type="pres">
      <dgm:prSet presAssocID="{D8A740A2-4008-4F2D-9BC8-7C06DFEB3161}" presName="Name0" presStyleCnt="0">
        <dgm:presLayoutVars>
          <dgm:dir/>
          <dgm:resizeHandles val="exact"/>
        </dgm:presLayoutVars>
      </dgm:prSet>
      <dgm:spPr/>
    </dgm:pt>
    <dgm:pt modelId="{35FF8F15-B3D1-486F-AF78-1B7539B1709C}" type="pres">
      <dgm:prSet presAssocID="{93ACC327-5768-4C2F-AFD8-72C91E1DB359}" presName="node" presStyleLbl="node1" presStyleIdx="0" presStyleCnt="4" custLinFactNeighborX="-4003">
        <dgm:presLayoutVars>
          <dgm:bulletEnabled val="1"/>
        </dgm:presLayoutVars>
      </dgm:prSet>
      <dgm:spPr/>
    </dgm:pt>
    <dgm:pt modelId="{3C7EDFAF-7F2B-4EE6-A385-664C904C6F65}" type="pres">
      <dgm:prSet presAssocID="{FEBCC143-7992-417F-8E92-661C4CDE15C1}" presName="sibTrans" presStyleLbl="sibTrans2D1" presStyleIdx="0" presStyleCnt="3"/>
      <dgm:spPr/>
    </dgm:pt>
    <dgm:pt modelId="{BD3C0146-28C5-4DCF-B546-613663A21E03}" type="pres">
      <dgm:prSet presAssocID="{FEBCC143-7992-417F-8E92-661C4CDE15C1}" presName="connectorText" presStyleLbl="sibTrans2D1" presStyleIdx="0" presStyleCnt="3"/>
      <dgm:spPr/>
    </dgm:pt>
    <dgm:pt modelId="{618C4240-E334-4786-9599-D196890A132B}" type="pres">
      <dgm:prSet presAssocID="{5E4E1038-1939-4D85-90BC-C0F32A73A390}" presName="node" presStyleLbl="node1" presStyleIdx="1" presStyleCnt="4">
        <dgm:presLayoutVars>
          <dgm:bulletEnabled val="1"/>
        </dgm:presLayoutVars>
      </dgm:prSet>
      <dgm:spPr/>
    </dgm:pt>
    <dgm:pt modelId="{C2C84DD4-09E7-4783-A634-5E4DF4A800A1}" type="pres">
      <dgm:prSet presAssocID="{C6276FFA-8CAB-4C20-ABA9-1A42D6F534A3}" presName="sibTrans" presStyleLbl="sibTrans2D1" presStyleIdx="1" presStyleCnt="3"/>
      <dgm:spPr/>
    </dgm:pt>
    <dgm:pt modelId="{75A6BE22-15D8-4A64-B028-169C68FF330B}" type="pres">
      <dgm:prSet presAssocID="{C6276FFA-8CAB-4C20-ABA9-1A42D6F534A3}" presName="connectorText" presStyleLbl="sibTrans2D1" presStyleIdx="1" presStyleCnt="3"/>
      <dgm:spPr/>
    </dgm:pt>
    <dgm:pt modelId="{941090BD-3C89-450F-BC00-E222F8140701}" type="pres">
      <dgm:prSet presAssocID="{CC9B1791-C267-4053-B70E-DD4A946861DF}" presName="node" presStyleLbl="node1" presStyleIdx="2" presStyleCnt="4">
        <dgm:presLayoutVars>
          <dgm:bulletEnabled val="1"/>
        </dgm:presLayoutVars>
      </dgm:prSet>
      <dgm:spPr/>
    </dgm:pt>
    <dgm:pt modelId="{314EE879-ED6D-4FE2-AB8F-8C75C52E1E9C}" type="pres">
      <dgm:prSet presAssocID="{95AC74CB-B0CF-4BCB-8A60-E0D727C0DC00}" presName="sibTrans" presStyleLbl="sibTrans2D1" presStyleIdx="2" presStyleCnt="3"/>
      <dgm:spPr/>
    </dgm:pt>
    <dgm:pt modelId="{4416022F-3E68-4057-87C7-E8C09CD088D9}" type="pres">
      <dgm:prSet presAssocID="{95AC74CB-B0CF-4BCB-8A60-E0D727C0DC00}" presName="connectorText" presStyleLbl="sibTrans2D1" presStyleIdx="2" presStyleCnt="3"/>
      <dgm:spPr/>
    </dgm:pt>
    <dgm:pt modelId="{6BC1E657-2476-4976-B817-87E549F6E951}" type="pres">
      <dgm:prSet presAssocID="{F4B9C34F-6291-43EC-8242-A526874FCE8E}" presName="node" presStyleLbl="node1" presStyleIdx="3" presStyleCnt="4">
        <dgm:presLayoutVars>
          <dgm:bulletEnabled val="1"/>
        </dgm:presLayoutVars>
      </dgm:prSet>
      <dgm:spPr/>
    </dgm:pt>
  </dgm:ptLst>
  <dgm:cxnLst>
    <dgm:cxn modelId="{9E6F5312-939E-45C8-8BD9-86D65297FB6B}" type="presOf" srcId="{93ACC327-5768-4C2F-AFD8-72C91E1DB359}" destId="{35FF8F15-B3D1-486F-AF78-1B7539B1709C}" srcOrd="0" destOrd="0" presId="urn:microsoft.com/office/officeart/2005/8/layout/process1"/>
    <dgm:cxn modelId="{7D680522-2A10-43A6-AD69-BE3A86C7D821}" type="presOf" srcId="{61C9EA5B-691B-4446-A6F8-3055CBC51EDF}" destId="{35FF8F15-B3D1-486F-AF78-1B7539B1709C}" srcOrd="0" destOrd="1" presId="urn:microsoft.com/office/officeart/2005/8/layout/process1"/>
    <dgm:cxn modelId="{3A9A882F-266F-44AD-9D9B-277F4C8A58F8}" srcId="{D8A740A2-4008-4F2D-9BC8-7C06DFEB3161}" destId="{5E4E1038-1939-4D85-90BC-C0F32A73A390}" srcOrd="1" destOrd="0" parTransId="{0146614E-E1BD-4599-8C12-0007E0738C86}" sibTransId="{C6276FFA-8CAB-4C20-ABA9-1A42D6F534A3}"/>
    <dgm:cxn modelId="{24A33E39-4251-4213-AA93-252F2B02B071}" type="presOf" srcId="{CC9B1791-C267-4053-B70E-DD4A946861DF}" destId="{941090BD-3C89-450F-BC00-E222F8140701}" srcOrd="0" destOrd="0" presId="urn:microsoft.com/office/officeart/2005/8/layout/process1"/>
    <dgm:cxn modelId="{B34FA840-AC80-4F8D-8619-EFB47C66B951}" type="presOf" srcId="{D8A740A2-4008-4F2D-9BC8-7C06DFEB3161}" destId="{A5B38738-9878-43D9-A5B6-73B7FF44C049}" srcOrd="0" destOrd="0" presId="urn:microsoft.com/office/officeart/2005/8/layout/process1"/>
    <dgm:cxn modelId="{06BCB75B-9C4B-4B79-92C1-0965E23E7A9D}" type="presOf" srcId="{F5F10EB6-9A00-4BDE-BCDC-D5A3AC9D7DEB}" destId="{6BC1E657-2476-4976-B817-87E549F6E951}" srcOrd="0" destOrd="1" presId="urn:microsoft.com/office/officeart/2005/8/layout/process1"/>
    <dgm:cxn modelId="{E2D0484A-AA74-4FAC-A2F5-A5E3FC39E18A}" srcId="{D8A740A2-4008-4F2D-9BC8-7C06DFEB3161}" destId="{93ACC327-5768-4C2F-AFD8-72C91E1DB359}" srcOrd="0" destOrd="0" parTransId="{535F62E3-31F7-4CF9-ABD1-931CDA050CD8}" sibTransId="{FEBCC143-7992-417F-8E92-661C4CDE15C1}"/>
    <dgm:cxn modelId="{1621924F-C5CD-46E4-9573-D4DBBD1A3DDF}" type="presOf" srcId="{FEBCC143-7992-417F-8E92-661C4CDE15C1}" destId="{BD3C0146-28C5-4DCF-B546-613663A21E03}" srcOrd="1" destOrd="0" presId="urn:microsoft.com/office/officeart/2005/8/layout/process1"/>
    <dgm:cxn modelId="{EDE37F70-F0F5-4DF2-A203-B053981A0DBD}" type="presOf" srcId="{95AC74CB-B0CF-4BCB-8A60-E0D727C0DC00}" destId="{314EE879-ED6D-4FE2-AB8F-8C75C52E1E9C}" srcOrd="0" destOrd="0" presId="urn:microsoft.com/office/officeart/2005/8/layout/process1"/>
    <dgm:cxn modelId="{0809C251-E7C5-43F6-99AB-48FCB01818F1}" type="presOf" srcId="{5E4E1038-1939-4D85-90BC-C0F32A73A390}" destId="{618C4240-E334-4786-9599-D196890A132B}" srcOrd="0" destOrd="0" presId="urn:microsoft.com/office/officeart/2005/8/layout/process1"/>
    <dgm:cxn modelId="{79DA4E75-C3D7-4A39-AEF8-B1C037D57B29}" srcId="{93ACC327-5768-4C2F-AFD8-72C91E1DB359}" destId="{61C9EA5B-691B-4446-A6F8-3055CBC51EDF}" srcOrd="0" destOrd="0" parTransId="{C388581C-AE79-438D-83E3-68AA2990B5D4}" sibTransId="{CD482E16-1E18-4B23-A2B0-D5F5FB8CDF5E}"/>
    <dgm:cxn modelId="{B455787F-2B80-4213-857E-D63CE74B54D6}" srcId="{F4B9C34F-6291-43EC-8242-A526874FCE8E}" destId="{F5F10EB6-9A00-4BDE-BCDC-D5A3AC9D7DEB}" srcOrd="0" destOrd="0" parTransId="{42976FDD-6FAB-4255-B2FD-F6BDED022351}" sibTransId="{AE4D5E9F-5197-4B75-8F38-E36098F9E849}"/>
    <dgm:cxn modelId="{1B4CE67F-4116-4E53-8566-D16A66C06E0B}" type="presOf" srcId="{FEBCC143-7992-417F-8E92-661C4CDE15C1}" destId="{3C7EDFAF-7F2B-4EE6-A385-664C904C6F65}" srcOrd="0" destOrd="0" presId="urn:microsoft.com/office/officeart/2005/8/layout/process1"/>
    <dgm:cxn modelId="{03212587-68A1-4B98-9401-414C4AA7B965}" srcId="{D8A740A2-4008-4F2D-9BC8-7C06DFEB3161}" destId="{CC9B1791-C267-4053-B70E-DD4A946861DF}" srcOrd="2" destOrd="0" parTransId="{943D0AC5-2F12-4C3F-B20A-BE69092AC291}" sibTransId="{95AC74CB-B0CF-4BCB-8A60-E0D727C0DC00}"/>
    <dgm:cxn modelId="{B57F049E-6B51-46C5-B99F-E5EDA764B9D4}" srcId="{D8A740A2-4008-4F2D-9BC8-7C06DFEB3161}" destId="{F4B9C34F-6291-43EC-8242-A526874FCE8E}" srcOrd="3" destOrd="0" parTransId="{D8680730-989E-421E-9EA8-9B91B2C3DCA9}" sibTransId="{B82135B7-3052-4F01-82B1-91F66555D68E}"/>
    <dgm:cxn modelId="{BFC216A5-2907-4EBE-AF02-E689AD53AA58}" srcId="{5E4E1038-1939-4D85-90BC-C0F32A73A390}" destId="{7E674142-31E1-4ABB-BCBF-4A7636C264E8}" srcOrd="0" destOrd="0" parTransId="{5CFDF7E7-2847-42C1-BE56-A4463C9ABC68}" sibTransId="{48EA62B0-9617-4031-A3E5-C3975AD9DF10}"/>
    <dgm:cxn modelId="{1391B3A9-A2D1-43D3-BBA0-92CC7928A033}" srcId="{CC9B1791-C267-4053-B70E-DD4A946861DF}" destId="{244ACA8F-567C-41D9-970F-D33B5D48F075}" srcOrd="0" destOrd="0" parTransId="{0774C51A-03DF-4350-9C0A-C3308095F2D4}" sibTransId="{531922AA-E6F9-485B-A1DC-A7F31129F985}"/>
    <dgm:cxn modelId="{B66F81B5-736F-4D99-B16E-8AF64BFB6542}" type="presOf" srcId="{C6276FFA-8CAB-4C20-ABA9-1A42D6F534A3}" destId="{75A6BE22-15D8-4A64-B028-169C68FF330B}" srcOrd="1" destOrd="0" presId="urn:microsoft.com/office/officeart/2005/8/layout/process1"/>
    <dgm:cxn modelId="{21428CBD-4FBD-47CE-BD76-0707EAED68C6}" type="presOf" srcId="{244ACA8F-567C-41D9-970F-D33B5D48F075}" destId="{941090BD-3C89-450F-BC00-E222F8140701}" srcOrd="0" destOrd="1" presId="urn:microsoft.com/office/officeart/2005/8/layout/process1"/>
    <dgm:cxn modelId="{FCE45AC9-7ABE-4600-BBB9-A412F9E0B179}" type="presOf" srcId="{7E674142-31E1-4ABB-BCBF-4A7636C264E8}" destId="{618C4240-E334-4786-9599-D196890A132B}" srcOrd="0" destOrd="1" presId="urn:microsoft.com/office/officeart/2005/8/layout/process1"/>
    <dgm:cxn modelId="{9F6A91D8-C02C-4F09-89B2-85DCA9B97466}" type="presOf" srcId="{95AC74CB-B0CF-4BCB-8A60-E0D727C0DC00}" destId="{4416022F-3E68-4057-87C7-E8C09CD088D9}" srcOrd="1" destOrd="0" presId="urn:microsoft.com/office/officeart/2005/8/layout/process1"/>
    <dgm:cxn modelId="{E1811FF6-E085-4B96-B6A1-BEFC96697DAF}" type="presOf" srcId="{F4B9C34F-6291-43EC-8242-A526874FCE8E}" destId="{6BC1E657-2476-4976-B817-87E549F6E951}" srcOrd="0" destOrd="0" presId="urn:microsoft.com/office/officeart/2005/8/layout/process1"/>
    <dgm:cxn modelId="{B6C47CFC-0AB4-49E2-A82A-E46C58ECD692}" type="presOf" srcId="{C6276FFA-8CAB-4C20-ABA9-1A42D6F534A3}" destId="{C2C84DD4-09E7-4783-A634-5E4DF4A800A1}" srcOrd="0" destOrd="0" presId="urn:microsoft.com/office/officeart/2005/8/layout/process1"/>
    <dgm:cxn modelId="{00AF980E-0839-43C3-B28A-C0730B620F86}" type="presParOf" srcId="{A5B38738-9878-43D9-A5B6-73B7FF44C049}" destId="{35FF8F15-B3D1-486F-AF78-1B7539B1709C}" srcOrd="0" destOrd="0" presId="urn:microsoft.com/office/officeart/2005/8/layout/process1"/>
    <dgm:cxn modelId="{AE044F6B-4E50-4AD3-95F0-9EAB6081C9A8}" type="presParOf" srcId="{A5B38738-9878-43D9-A5B6-73B7FF44C049}" destId="{3C7EDFAF-7F2B-4EE6-A385-664C904C6F65}" srcOrd="1" destOrd="0" presId="urn:microsoft.com/office/officeart/2005/8/layout/process1"/>
    <dgm:cxn modelId="{784B8D09-6469-4014-91B3-E7CEE1A197A6}" type="presParOf" srcId="{3C7EDFAF-7F2B-4EE6-A385-664C904C6F65}" destId="{BD3C0146-28C5-4DCF-B546-613663A21E03}" srcOrd="0" destOrd="0" presId="urn:microsoft.com/office/officeart/2005/8/layout/process1"/>
    <dgm:cxn modelId="{7342824A-542F-4C3F-A50C-31EBF82E3067}" type="presParOf" srcId="{A5B38738-9878-43D9-A5B6-73B7FF44C049}" destId="{618C4240-E334-4786-9599-D196890A132B}" srcOrd="2" destOrd="0" presId="urn:microsoft.com/office/officeart/2005/8/layout/process1"/>
    <dgm:cxn modelId="{8DC345AD-8435-4316-9182-7D0BC90DCE5D}" type="presParOf" srcId="{A5B38738-9878-43D9-A5B6-73B7FF44C049}" destId="{C2C84DD4-09E7-4783-A634-5E4DF4A800A1}" srcOrd="3" destOrd="0" presId="urn:microsoft.com/office/officeart/2005/8/layout/process1"/>
    <dgm:cxn modelId="{684E3520-A747-48B8-9854-4E89E5BEB524}" type="presParOf" srcId="{C2C84DD4-09E7-4783-A634-5E4DF4A800A1}" destId="{75A6BE22-15D8-4A64-B028-169C68FF330B}" srcOrd="0" destOrd="0" presId="urn:microsoft.com/office/officeart/2005/8/layout/process1"/>
    <dgm:cxn modelId="{B2BB50FF-03A5-4601-ADA4-6F0153F014AA}" type="presParOf" srcId="{A5B38738-9878-43D9-A5B6-73B7FF44C049}" destId="{941090BD-3C89-450F-BC00-E222F8140701}" srcOrd="4" destOrd="0" presId="urn:microsoft.com/office/officeart/2005/8/layout/process1"/>
    <dgm:cxn modelId="{C6F1F3F3-0A8C-4C80-B350-0ECFBBA3AE2C}" type="presParOf" srcId="{A5B38738-9878-43D9-A5B6-73B7FF44C049}" destId="{314EE879-ED6D-4FE2-AB8F-8C75C52E1E9C}" srcOrd="5" destOrd="0" presId="urn:microsoft.com/office/officeart/2005/8/layout/process1"/>
    <dgm:cxn modelId="{5E7D34CB-9B2D-4ECB-BA7A-9DE98A804B2E}" type="presParOf" srcId="{314EE879-ED6D-4FE2-AB8F-8C75C52E1E9C}" destId="{4416022F-3E68-4057-87C7-E8C09CD088D9}" srcOrd="0" destOrd="0" presId="urn:microsoft.com/office/officeart/2005/8/layout/process1"/>
    <dgm:cxn modelId="{63BEDC25-E046-4E74-8931-DFF1911BA222}" type="presParOf" srcId="{A5B38738-9878-43D9-A5B6-73B7FF44C049}" destId="{6BC1E657-2476-4976-B817-87E549F6E951}" srcOrd="6" destOrd="0" presId="urn:microsoft.com/office/officeart/2005/8/layout/process1"/>
  </dgm:cxnLst>
  <dgm:bg>
    <a:solidFill>
      <a:sysClr val="window" lastClr="FFFFFF"/>
    </a:solidFill>
  </dgm:bg>
  <dgm:whole/>
  <dgm:extLst>
    <a:ext uri="http://schemas.microsoft.com/office/drawing/2008/diagram">
      <dsp:dataModelExt xmlns:dsp="http://schemas.microsoft.com/office/drawing/2008/diagram" relId="rId22"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B536B619-E29C-4F06-A9D1-DE81DBFEFB48}">
      <dsp:nvSpPr>
        <dsp:cNvPr id="0" name=""/>
        <dsp:cNvSpPr/>
      </dsp:nvSpPr>
      <dsp:spPr>
        <a:xfrm>
          <a:off x="4893" y="528192"/>
          <a:ext cx="2139411" cy="1524330"/>
        </a:xfrm>
        <a:prstGeom prst="roundRect">
          <a:avLst>
            <a:gd name="adj" fmla="val 10000"/>
          </a:avLst>
        </a:prstGeom>
        <a:solidFill>
          <a:schemeClr val="accent2">
            <a:hueOff val="0"/>
            <a:satOff val="0"/>
            <a:lumOff val="0"/>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53340" tIns="53340" rIns="53340" bIns="53340" numCol="1" spcCol="1270" anchor="t" anchorCtr="0">
          <a:noAutofit/>
        </a:bodyPr>
        <a:lstStyle/>
        <a:p>
          <a:pPr marL="0" lvl="0" indent="0" algn="l" defTabSz="622300">
            <a:lnSpc>
              <a:spcPct val="90000"/>
            </a:lnSpc>
            <a:spcBef>
              <a:spcPct val="0"/>
            </a:spcBef>
            <a:spcAft>
              <a:spcPct val="35000"/>
            </a:spcAft>
            <a:buNone/>
          </a:pPr>
          <a:r>
            <a:rPr lang="en-GB" sz="1400" kern="1200">
              <a:latin typeface="Verdana" panose="020B0604030504040204" pitchFamily="34" charset="0"/>
              <a:ea typeface="Verdana" panose="020B0604030504040204" pitchFamily="34" charset="0"/>
              <a:cs typeface="Verdana" panose="020B0604030504040204" pitchFamily="34" charset="0"/>
            </a:rPr>
            <a:t>Step 1 Introduction</a:t>
          </a:r>
        </a:p>
        <a:p>
          <a:pPr marL="114300" lvl="1" indent="-114300" algn="l" defTabSz="533400">
            <a:lnSpc>
              <a:spcPct val="90000"/>
            </a:lnSpc>
            <a:spcBef>
              <a:spcPct val="0"/>
            </a:spcBef>
            <a:spcAft>
              <a:spcPct val="15000"/>
            </a:spcAft>
            <a:buChar char="•"/>
          </a:pPr>
          <a:r>
            <a:rPr lang="en-GB" sz="1200" kern="1200">
              <a:latin typeface="Verdana" panose="020B0604030504040204" pitchFamily="34" charset="0"/>
              <a:ea typeface="Verdana" panose="020B0604030504040204" pitchFamily="34" charset="0"/>
              <a:cs typeface="Verdana" panose="020B0604030504040204" pitchFamily="34" charset="0"/>
            </a:rPr>
            <a:t> Introductory details to your grant application</a:t>
          </a:r>
          <a:endParaRPr lang="en-GB" sz="1400" kern="1200">
            <a:latin typeface="Verdana" panose="020B0604030504040204" pitchFamily="34" charset="0"/>
            <a:ea typeface="Verdana" panose="020B0604030504040204" pitchFamily="34" charset="0"/>
            <a:cs typeface="Verdana" panose="020B0604030504040204" pitchFamily="34" charset="0"/>
          </a:endParaRPr>
        </a:p>
      </dsp:txBody>
      <dsp:txXfrm>
        <a:off x="49539" y="572838"/>
        <a:ext cx="2050119" cy="1435038"/>
      </dsp:txXfrm>
    </dsp:sp>
    <dsp:sp modelId="{81BDB9DE-B151-4B8D-8E36-B433BA68D8D5}">
      <dsp:nvSpPr>
        <dsp:cNvPr id="0" name=""/>
        <dsp:cNvSpPr/>
      </dsp:nvSpPr>
      <dsp:spPr>
        <a:xfrm>
          <a:off x="2358245" y="1025070"/>
          <a:ext cx="453555" cy="530573"/>
        </a:xfrm>
        <a:prstGeom prst="rightArrow">
          <a:avLst>
            <a:gd name="adj1" fmla="val 60000"/>
            <a:gd name="adj2" fmla="val 50000"/>
          </a:avLst>
        </a:prstGeom>
        <a:solidFill>
          <a:schemeClr val="accent3"/>
        </a:solidFill>
        <a:ln>
          <a:noFill/>
        </a:ln>
        <a:effectLst/>
      </dsp:spPr>
      <dsp:style>
        <a:lnRef idx="0">
          <a:scrgbClr r="0" g="0" b="0"/>
        </a:lnRef>
        <a:fillRef idx="1">
          <a:scrgbClr r="0" g="0" b="0"/>
        </a:fillRef>
        <a:effectRef idx="0">
          <a:scrgbClr r="0" g="0" b="0"/>
        </a:effectRef>
        <a:fontRef idx="minor">
          <a:schemeClr val="lt1"/>
        </a:fontRef>
      </dsp:style>
      <dsp:txBody>
        <a:bodyPr spcFirstLastPara="0" vert="horz" wrap="square" lIns="0" tIns="0" rIns="0" bIns="0" numCol="1" spcCol="1270" anchor="ctr" anchorCtr="0">
          <a:noAutofit/>
        </a:bodyPr>
        <a:lstStyle/>
        <a:p>
          <a:pPr marL="0" lvl="0" indent="0" algn="ctr" defTabSz="977900">
            <a:lnSpc>
              <a:spcPct val="90000"/>
            </a:lnSpc>
            <a:spcBef>
              <a:spcPct val="0"/>
            </a:spcBef>
            <a:spcAft>
              <a:spcPct val="35000"/>
            </a:spcAft>
            <a:buNone/>
          </a:pPr>
          <a:endParaRPr lang="en-GB" sz="2200" kern="1200"/>
        </a:p>
      </dsp:txBody>
      <dsp:txXfrm>
        <a:off x="2358245" y="1131185"/>
        <a:ext cx="317489" cy="318343"/>
      </dsp:txXfrm>
    </dsp:sp>
    <dsp:sp modelId="{8F654C4C-17EE-4AF5-8827-B8B653193ACE}">
      <dsp:nvSpPr>
        <dsp:cNvPr id="0" name=""/>
        <dsp:cNvSpPr/>
      </dsp:nvSpPr>
      <dsp:spPr>
        <a:xfrm>
          <a:off x="3000068" y="528192"/>
          <a:ext cx="2139411" cy="1524330"/>
        </a:xfrm>
        <a:prstGeom prst="roundRect">
          <a:avLst>
            <a:gd name="adj" fmla="val 10000"/>
          </a:avLst>
        </a:prstGeom>
        <a:solidFill>
          <a:schemeClr val="accent3">
            <a:hueOff val="0"/>
            <a:satOff val="0"/>
            <a:lumOff val="0"/>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53340" tIns="53340" rIns="53340" bIns="53340" numCol="1" spcCol="1270" anchor="t" anchorCtr="0">
          <a:noAutofit/>
        </a:bodyPr>
        <a:lstStyle/>
        <a:p>
          <a:pPr marL="0" lvl="0" indent="0" algn="l" defTabSz="622300">
            <a:lnSpc>
              <a:spcPct val="90000"/>
            </a:lnSpc>
            <a:spcBef>
              <a:spcPct val="0"/>
            </a:spcBef>
            <a:spcAft>
              <a:spcPct val="35000"/>
            </a:spcAft>
            <a:buNone/>
          </a:pPr>
          <a:r>
            <a:rPr lang="en-GB" sz="1400" kern="1200">
              <a:latin typeface="Verdana" panose="020B0604030504040204" pitchFamily="34" charset="0"/>
              <a:ea typeface="Verdana" panose="020B0604030504040204" pitchFamily="34" charset="0"/>
              <a:cs typeface="Verdana" panose="020B0604030504040204" pitchFamily="34" charset="0"/>
            </a:rPr>
            <a:t>Step 2.1 Existing Heating</a:t>
          </a:r>
        </a:p>
        <a:p>
          <a:pPr marL="114300" lvl="1" indent="-114300" algn="l" defTabSz="533400">
            <a:lnSpc>
              <a:spcPct val="90000"/>
            </a:lnSpc>
            <a:spcBef>
              <a:spcPct val="0"/>
            </a:spcBef>
            <a:spcAft>
              <a:spcPct val="15000"/>
            </a:spcAft>
            <a:buChar char="•"/>
          </a:pPr>
          <a:r>
            <a:rPr lang="en-GB" sz="1200" kern="1200">
              <a:latin typeface="Verdana" panose="020B0604030504040204" pitchFamily="34" charset="0"/>
              <a:ea typeface="Verdana" panose="020B0604030504040204" pitchFamily="34" charset="0"/>
              <a:cs typeface="Verdana" panose="020B0604030504040204" pitchFamily="34" charset="0"/>
            </a:rPr>
            <a:t> Details of existing heating system to meet eligibility rules</a:t>
          </a:r>
        </a:p>
      </dsp:txBody>
      <dsp:txXfrm>
        <a:off x="3044714" y="572838"/>
        <a:ext cx="2050119" cy="1435038"/>
      </dsp:txXfrm>
    </dsp:sp>
    <dsp:sp modelId="{318341F5-B7DC-45D7-A51D-6EC19C6F3CB0}">
      <dsp:nvSpPr>
        <dsp:cNvPr id="0" name=""/>
        <dsp:cNvSpPr/>
      </dsp:nvSpPr>
      <dsp:spPr>
        <a:xfrm>
          <a:off x="5353421" y="1025070"/>
          <a:ext cx="453555" cy="530573"/>
        </a:xfrm>
        <a:prstGeom prst="rightArrow">
          <a:avLst>
            <a:gd name="adj1" fmla="val 60000"/>
            <a:gd name="adj2" fmla="val 50000"/>
          </a:avLst>
        </a:prstGeom>
        <a:solidFill>
          <a:schemeClr val="accent3">
            <a:hueOff val="0"/>
            <a:satOff val="0"/>
            <a:lumOff val="0"/>
            <a:alphaOff val="0"/>
          </a:schemeClr>
        </a:solidFill>
        <a:ln>
          <a:noFill/>
        </a:ln>
        <a:effectLst/>
      </dsp:spPr>
      <dsp:style>
        <a:lnRef idx="0">
          <a:scrgbClr r="0" g="0" b="0"/>
        </a:lnRef>
        <a:fillRef idx="1">
          <a:scrgbClr r="0" g="0" b="0"/>
        </a:fillRef>
        <a:effectRef idx="0">
          <a:scrgbClr r="0" g="0" b="0"/>
        </a:effectRef>
        <a:fontRef idx="minor">
          <a:schemeClr val="lt1"/>
        </a:fontRef>
      </dsp:style>
      <dsp:txBody>
        <a:bodyPr spcFirstLastPara="0" vert="horz" wrap="square" lIns="0" tIns="0" rIns="0" bIns="0" numCol="1" spcCol="1270" anchor="ctr" anchorCtr="0">
          <a:noAutofit/>
        </a:bodyPr>
        <a:lstStyle/>
        <a:p>
          <a:pPr marL="0" lvl="0" indent="0" algn="ctr" defTabSz="977900">
            <a:lnSpc>
              <a:spcPct val="90000"/>
            </a:lnSpc>
            <a:spcBef>
              <a:spcPct val="0"/>
            </a:spcBef>
            <a:spcAft>
              <a:spcPct val="35000"/>
            </a:spcAft>
            <a:buNone/>
          </a:pPr>
          <a:endParaRPr lang="en-GB" sz="2200" kern="1200"/>
        </a:p>
      </dsp:txBody>
      <dsp:txXfrm>
        <a:off x="5353421" y="1131185"/>
        <a:ext cx="317489" cy="318343"/>
      </dsp:txXfrm>
    </dsp:sp>
    <dsp:sp modelId="{03393DBF-BCC4-4AD7-A5DC-A051A3BD9D67}">
      <dsp:nvSpPr>
        <dsp:cNvPr id="0" name=""/>
        <dsp:cNvSpPr/>
      </dsp:nvSpPr>
      <dsp:spPr>
        <a:xfrm>
          <a:off x="5995244" y="528192"/>
          <a:ext cx="2139411" cy="1524330"/>
        </a:xfrm>
        <a:prstGeom prst="roundRect">
          <a:avLst>
            <a:gd name="adj" fmla="val 10000"/>
          </a:avLst>
        </a:prstGeom>
        <a:solidFill>
          <a:schemeClr val="accent3"/>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53340" tIns="53340" rIns="53340" bIns="53340" numCol="1" spcCol="1270" anchor="t" anchorCtr="0">
          <a:noAutofit/>
        </a:bodyPr>
        <a:lstStyle/>
        <a:p>
          <a:pPr marL="0" lvl="0" indent="0" algn="l" defTabSz="622300">
            <a:lnSpc>
              <a:spcPct val="90000"/>
            </a:lnSpc>
            <a:spcBef>
              <a:spcPct val="0"/>
            </a:spcBef>
            <a:spcAft>
              <a:spcPct val="35000"/>
            </a:spcAft>
            <a:buNone/>
          </a:pPr>
          <a:r>
            <a:rPr lang="en-GB" sz="1400" kern="1200">
              <a:latin typeface="Verdana" panose="020B0604030504040204" pitchFamily="34" charset="0"/>
              <a:ea typeface="Verdana" panose="020B0604030504040204" pitchFamily="34" charset="0"/>
              <a:cs typeface="Verdana" panose="020B0604030504040204" pitchFamily="34" charset="0"/>
            </a:rPr>
            <a:t>Step 2.2 Project Design</a:t>
          </a:r>
        </a:p>
        <a:p>
          <a:pPr marL="114300" lvl="1" indent="-114300" algn="l" defTabSz="533400">
            <a:lnSpc>
              <a:spcPct val="90000"/>
            </a:lnSpc>
            <a:spcBef>
              <a:spcPct val="0"/>
            </a:spcBef>
            <a:spcAft>
              <a:spcPct val="15000"/>
            </a:spcAft>
            <a:buChar char="•"/>
          </a:pPr>
          <a:r>
            <a:rPr lang="en-GB" sz="1200" kern="1200">
              <a:latin typeface="Verdana" panose="020B0604030504040204" pitchFamily="34" charset="0"/>
              <a:ea typeface="Verdana" panose="020B0604030504040204" pitchFamily="34" charset="0"/>
              <a:cs typeface="Verdana" panose="020B0604030504040204" pitchFamily="34" charset="0"/>
            </a:rPr>
            <a:t> Concept design outlining low carbon measures and whole building approach taken</a:t>
          </a:r>
        </a:p>
      </dsp:txBody>
      <dsp:txXfrm>
        <a:off x="6039890" y="572838"/>
        <a:ext cx="2050119" cy="1435038"/>
      </dsp:txXfrm>
    </dsp:sp>
    <dsp:sp modelId="{7ACE760A-CC8D-4264-95B8-5FBA35CE6B0F}">
      <dsp:nvSpPr>
        <dsp:cNvPr id="0" name=""/>
        <dsp:cNvSpPr/>
      </dsp:nvSpPr>
      <dsp:spPr>
        <a:xfrm>
          <a:off x="8349820" y="1025070"/>
          <a:ext cx="456148" cy="530573"/>
        </a:xfrm>
        <a:prstGeom prst="rightArrow">
          <a:avLst>
            <a:gd name="adj1" fmla="val 60000"/>
            <a:gd name="adj2" fmla="val 50000"/>
          </a:avLst>
        </a:prstGeom>
        <a:solidFill>
          <a:schemeClr val="accent1"/>
        </a:solidFill>
        <a:ln>
          <a:noFill/>
        </a:ln>
        <a:effectLst/>
      </dsp:spPr>
      <dsp:style>
        <a:lnRef idx="0">
          <a:scrgbClr r="0" g="0" b="0"/>
        </a:lnRef>
        <a:fillRef idx="1">
          <a:scrgbClr r="0" g="0" b="0"/>
        </a:fillRef>
        <a:effectRef idx="0">
          <a:scrgbClr r="0" g="0" b="0"/>
        </a:effectRef>
        <a:fontRef idx="minor">
          <a:schemeClr val="lt1"/>
        </a:fontRef>
      </dsp:style>
      <dsp:txBody>
        <a:bodyPr spcFirstLastPara="0" vert="horz" wrap="square" lIns="0" tIns="0" rIns="0" bIns="0" numCol="1" spcCol="1270" anchor="ctr" anchorCtr="0">
          <a:noAutofit/>
        </a:bodyPr>
        <a:lstStyle/>
        <a:p>
          <a:pPr marL="0" lvl="0" indent="0" algn="ctr" defTabSz="977900">
            <a:lnSpc>
              <a:spcPct val="90000"/>
            </a:lnSpc>
            <a:spcBef>
              <a:spcPct val="0"/>
            </a:spcBef>
            <a:spcAft>
              <a:spcPct val="35000"/>
            </a:spcAft>
            <a:buNone/>
          </a:pPr>
          <a:endParaRPr lang="en-GB" sz="2200" kern="1200"/>
        </a:p>
      </dsp:txBody>
      <dsp:txXfrm>
        <a:off x="8349820" y="1131185"/>
        <a:ext cx="319304" cy="318343"/>
      </dsp:txXfrm>
    </dsp:sp>
    <dsp:sp modelId="{1DC0DC95-B3D6-4CA4-A866-60AC7BB1759E}">
      <dsp:nvSpPr>
        <dsp:cNvPr id="0" name=""/>
        <dsp:cNvSpPr/>
      </dsp:nvSpPr>
      <dsp:spPr>
        <a:xfrm>
          <a:off x="8995313" y="528192"/>
          <a:ext cx="2139411" cy="1524330"/>
        </a:xfrm>
        <a:prstGeom prst="roundRect">
          <a:avLst>
            <a:gd name="adj" fmla="val 10000"/>
          </a:avLst>
        </a:prstGeom>
        <a:solidFill>
          <a:schemeClr val="accent1"/>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53340" tIns="53340" rIns="53340" bIns="53340" numCol="1" spcCol="1270" anchor="t" anchorCtr="0">
          <a:noAutofit/>
        </a:bodyPr>
        <a:lstStyle/>
        <a:p>
          <a:pPr marL="0" lvl="0" indent="0" algn="l" defTabSz="622300">
            <a:lnSpc>
              <a:spcPct val="90000"/>
            </a:lnSpc>
            <a:spcBef>
              <a:spcPct val="0"/>
            </a:spcBef>
            <a:spcAft>
              <a:spcPct val="35000"/>
            </a:spcAft>
            <a:buNone/>
          </a:pPr>
          <a:r>
            <a:rPr lang="en-GB" sz="1400" kern="1200">
              <a:latin typeface="Verdana" panose="020B0604030504040204" pitchFamily="34" charset="0"/>
              <a:ea typeface="Verdana" panose="020B0604030504040204" pitchFamily="34" charset="0"/>
              <a:cs typeface="Verdana" panose="020B0604030504040204" pitchFamily="34" charset="0"/>
            </a:rPr>
            <a:t>Step 3.1 Site Details</a:t>
          </a:r>
        </a:p>
        <a:p>
          <a:pPr marL="114300" lvl="1" indent="-114300" algn="l" defTabSz="533400">
            <a:lnSpc>
              <a:spcPct val="90000"/>
            </a:lnSpc>
            <a:spcBef>
              <a:spcPct val="0"/>
            </a:spcBef>
            <a:spcAft>
              <a:spcPct val="15000"/>
            </a:spcAft>
            <a:buChar char="•"/>
          </a:pPr>
          <a:r>
            <a:rPr lang="en-GB" sz="1200" kern="1200">
              <a:latin typeface="Verdana" panose="020B0604030504040204" pitchFamily="34" charset="0"/>
              <a:ea typeface="Verdana" panose="020B0604030504040204" pitchFamily="34" charset="0"/>
            </a:rPr>
            <a:t> Provide details of the site and buildings where measures are to be installed</a:t>
          </a:r>
          <a:endParaRPr lang="en-GB" sz="1200" kern="1200">
            <a:latin typeface="Verdana" panose="020B0604030504040204" pitchFamily="34" charset="0"/>
            <a:ea typeface="Verdana" panose="020B0604030504040204" pitchFamily="34" charset="0"/>
            <a:cs typeface="Verdana" panose="020B0604030504040204" pitchFamily="34" charset="0"/>
          </a:endParaRPr>
        </a:p>
      </dsp:txBody>
      <dsp:txXfrm>
        <a:off x="9039959" y="572838"/>
        <a:ext cx="2050119" cy="1435038"/>
      </dsp:txXfrm>
    </dsp:sp>
  </dsp:spTree>
</dsp:drawing>
</file>

<file path=xl/diagrams/drawing2.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35FF8F15-B3D1-486F-AF78-1B7539B1709C}">
      <dsp:nvSpPr>
        <dsp:cNvPr id="0" name=""/>
        <dsp:cNvSpPr/>
      </dsp:nvSpPr>
      <dsp:spPr>
        <a:xfrm>
          <a:off x="0" y="469253"/>
          <a:ext cx="2139554" cy="1404082"/>
        </a:xfrm>
        <a:prstGeom prst="roundRect">
          <a:avLst>
            <a:gd name="adj" fmla="val 10000"/>
          </a:avLst>
        </a:prstGeom>
        <a:solidFill>
          <a:schemeClr val="accent1"/>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53340" tIns="53340" rIns="53340" bIns="53340" numCol="1" spcCol="1270" anchor="t" anchorCtr="0">
          <a:noAutofit/>
        </a:bodyPr>
        <a:lstStyle/>
        <a:p>
          <a:pPr marL="0" lvl="0" indent="0" algn="l" defTabSz="622300">
            <a:lnSpc>
              <a:spcPct val="90000"/>
            </a:lnSpc>
            <a:spcBef>
              <a:spcPct val="0"/>
            </a:spcBef>
            <a:spcAft>
              <a:spcPct val="35000"/>
            </a:spcAft>
            <a:buNone/>
          </a:pPr>
          <a:r>
            <a:rPr lang="en-GB" sz="1400" kern="1200">
              <a:latin typeface="Verdana" panose="020B0604030504040204" pitchFamily="34" charset="0"/>
              <a:ea typeface="Verdana" panose="020B0604030504040204" pitchFamily="34" charset="0"/>
              <a:cs typeface="Verdana" panose="020B0604030504040204" pitchFamily="34" charset="0"/>
            </a:rPr>
            <a:t>Step 3.2 Heating System</a:t>
          </a:r>
        </a:p>
        <a:p>
          <a:pPr marL="114300" lvl="1" indent="-114300" algn="l" defTabSz="622300">
            <a:lnSpc>
              <a:spcPct val="90000"/>
            </a:lnSpc>
            <a:spcBef>
              <a:spcPct val="0"/>
            </a:spcBef>
            <a:spcAft>
              <a:spcPct val="15000"/>
            </a:spcAft>
            <a:buChar char="•"/>
          </a:pPr>
          <a:r>
            <a:rPr lang="en-GB" sz="1400" kern="1200">
              <a:latin typeface="Verdana" panose="020B0604030504040204" pitchFamily="34" charset="0"/>
              <a:ea typeface="Verdana" panose="020B0604030504040204" pitchFamily="34" charset="0"/>
            </a:rPr>
            <a:t> </a:t>
          </a:r>
          <a:r>
            <a:rPr lang="en-GB" sz="1200" kern="1200">
              <a:latin typeface="Verdana" panose="020B0604030504040204" pitchFamily="34" charset="0"/>
              <a:ea typeface="Verdana" panose="020B0604030504040204" pitchFamily="34" charset="0"/>
            </a:rPr>
            <a:t>Input details of current and proposed heating systems </a:t>
          </a:r>
          <a:endParaRPr lang="en-GB" sz="1400" kern="1200">
            <a:latin typeface="Verdana" panose="020B0604030504040204" pitchFamily="34" charset="0"/>
            <a:ea typeface="Verdana" panose="020B0604030504040204" pitchFamily="34" charset="0"/>
            <a:cs typeface="Verdana" panose="020B0604030504040204" pitchFamily="34" charset="0"/>
          </a:endParaRPr>
        </a:p>
      </dsp:txBody>
      <dsp:txXfrm>
        <a:off x="41124" y="510377"/>
        <a:ext cx="2057306" cy="1321834"/>
      </dsp:txXfrm>
    </dsp:sp>
    <dsp:sp modelId="{3C7EDFAF-7F2B-4EE6-A385-664C904C6F65}">
      <dsp:nvSpPr>
        <dsp:cNvPr id="0" name=""/>
        <dsp:cNvSpPr/>
      </dsp:nvSpPr>
      <dsp:spPr>
        <a:xfrm>
          <a:off x="2354733" y="905989"/>
          <a:ext cx="456179" cy="530609"/>
        </a:xfrm>
        <a:prstGeom prst="rightArrow">
          <a:avLst>
            <a:gd name="adj1" fmla="val 60000"/>
            <a:gd name="adj2" fmla="val 50000"/>
          </a:avLst>
        </a:prstGeom>
        <a:solidFill>
          <a:schemeClr val="accent1"/>
        </a:solidFill>
        <a:ln>
          <a:noFill/>
        </a:ln>
        <a:effectLst/>
      </dsp:spPr>
      <dsp:style>
        <a:lnRef idx="0">
          <a:scrgbClr r="0" g="0" b="0"/>
        </a:lnRef>
        <a:fillRef idx="1">
          <a:scrgbClr r="0" g="0" b="0"/>
        </a:fillRef>
        <a:effectRef idx="0">
          <a:scrgbClr r="0" g="0" b="0"/>
        </a:effectRef>
        <a:fontRef idx="minor">
          <a:schemeClr val="lt1"/>
        </a:fontRef>
      </dsp:style>
      <dsp:txBody>
        <a:bodyPr spcFirstLastPara="0" vert="horz" wrap="square" lIns="0" tIns="0" rIns="0" bIns="0" numCol="1" spcCol="1270" anchor="ctr" anchorCtr="0">
          <a:noAutofit/>
        </a:bodyPr>
        <a:lstStyle/>
        <a:p>
          <a:pPr marL="0" lvl="0" indent="0" algn="ctr" defTabSz="977900">
            <a:lnSpc>
              <a:spcPct val="90000"/>
            </a:lnSpc>
            <a:spcBef>
              <a:spcPct val="0"/>
            </a:spcBef>
            <a:spcAft>
              <a:spcPct val="35000"/>
            </a:spcAft>
            <a:buNone/>
          </a:pPr>
          <a:endParaRPr lang="en-GB" sz="2200" kern="1200"/>
        </a:p>
      </dsp:txBody>
      <dsp:txXfrm>
        <a:off x="2354733" y="1012111"/>
        <a:ext cx="319325" cy="318365"/>
      </dsp:txXfrm>
    </dsp:sp>
    <dsp:sp modelId="{618C4240-E334-4786-9599-D196890A132B}">
      <dsp:nvSpPr>
        <dsp:cNvPr id="0" name=""/>
        <dsp:cNvSpPr/>
      </dsp:nvSpPr>
      <dsp:spPr>
        <a:xfrm>
          <a:off x="3000269" y="469253"/>
          <a:ext cx="2139554" cy="1404082"/>
        </a:xfrm>
        <a:prstGeom prst="roundRect">
          <a:avLst>
            <a:gd name="adj" fmla="val 10000"/>
          </a:avLst>
        </a:prstGeom>
        <a:solidFill>
          <a:schemeClr val="accent1"/>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53340" tIns="53340" rIns="53340" bIns="53340" numCol="1" spcCol="1270" anchor="t" anchorCtr="0">
          <a:noAutofit/>
        </a:bodyPr>
        <a:lstStyle/>
        <a:p>
          <a:pPr marL="0" lvl="0" indent="0" algn="l" defTabSz="622300">
            <a:lnSpc>
              <a:spcPct val="90000"/>
            </a:lnSpc>
            <a:spcBef>
              <a:spcPct val="0"/>
            </a:spcBef>
            <a:spcAft>
              <a:spcPct val="35000"/>
            </a:spcAft>
            <a:buNone/>
          </a:pPr>
          <a:r>
            <a:rPr lang="en-GB" sz="1400" kern="1200">
              <a:latin typeface="Verdana" panose="020B0604030504040204" pitchFamily="34" charset="0"/>
              <a:ea typeface="Verdana" panose="020B0604030504040204" pitchFamily="34" charset="0"/>
              <a:cs typeface="Verdana" panose="020B0604030504040204" pitchFamily="34" charset="0"/>
            </a:rPr>
            <a:t>Step 4 Support Tool</a:t>
          </a:r>
        </a:p>
        <a:p>
          <a:pPr marL="114300" lvl="1" indent="-114300" algn="l" defTabSz="622300">
            <a:lnSpc>
              <a:spcPct val="90000"/>
            </a:lnSpc>
            <a:spcBef>
              <a:spcPct val="0"/>
            </a:spcBef>
            <a:spcAft>
              <a:spcPct val="15000"/>
            </a:spcAft>
            <a:buChar char="•"/>
          </a:pPr>
          <a:r>
            <a:rPr lang="en-GB" sz="1400" kern="1200">
              <a:latin typeface="Verdana" panose="020B0604030504040204" pitchFamily="34" charset="0"/>
              <a:ea typeface="Verdana" panose="020B0604030504040204" pitchFamily="34" charset="0"/>
              <a:cs typeface="Verdana" panose="020B0604030504040204" pitchFamily="34" charset="0"/>
            </a:rPr>
            <a:t> </a:t>
          </a:r>
          <a:r>
            <a:rPr lang="en-GB" sz="1200" kern="1200">
              <a:latin typeface="Verdana" panose="020B0604030504040204" pitchFamily="34" charset="0"/>
              <a:ea typeface="Verdana" panose="020B0604030504040204" pitchFamily="34" charset="0"/>
              <a:cs typeface="Verdana" panose="020B0604030504040204" pitchFamily="34" charset="0"/>
            </a:rPr>
            <a:t>Tool</a:t>
          </a:r>
          <a:r>
            <a:rPr lang="en-GB" sz="1200" kern="1200" baseline="0">
              <a:latin typeface="Verdana" panose="020B0604030504040204" pitchFamily="34" charset="0"/>
              <a:ea typeface="Verdana" panose="020B0604030504040204" pitchFamily="34" charset="0"/>
              <a:cs typeface="Verdana" panose="020B0604030504040204" pitchFamily="34" charset="0"/>
            </a:rPr>
            <a:t> to input savings for each measure and check compliance</a:t>
          </a:r>
          <a:endParaRPr lang="en-GB" sz="1400" kern="1200">
            <a:latin typeface="Verdana" panose="020B0604030504040204" pitchFamily="34" charset="0"/>
            <a:ea typeface="Verdana" panose="020B0604030504040204" pitchFamily="34" charset="0"/>
            <a:cs typeface="Verdana" panose="020B0604030504040204" pitchFamily="34" charset="0"/>
          </a:endParaRPr>
        </a:p>
      </dsp:txBody>
      <dsp:txXfrm>
        <a:off x="3041393" y="510377"/>
        <a:ext cx="2057306" cy="1321834"/>
      </dsp:txXfrm>
    </dsp:sp>
    <dsp:sp modelId="{C2C84DD4-09E7-4783-A634-5E4DF4A800A1}">
      <dsp:nvSpPr>
        <dsp:cNvPr id="0" name=""/>
        <dsp:cNvSpPr/>
      </dsp:nvSpPr>
      <dsp:spPr>
        <a:xfrm>
          <a:off x="5353780" y="905989"/>
          <a:ext cx="453585" cy="530609"/>
        </a:xfrm>
        <a:prstGeom prst="rightArrow">
          <a:avLst>
            <a:gd name="adj1" fmla="val 60000"/>
            <a:gd name="adj2" fmla="val 50000"/>
          </a:avLst>
        </a:prstGeom>
        <a:solidFill>
          <a:schemeClr val="accent2"/>
        </a:solidFill>
        <a:ln>
          <a:noFill/>
        </a:ln>
        <a:effectLst/>
      </dsp:spPr>
      <dsp:style>
        <a:lnRef idx="0">
          <a:scrgbClr r="0" g="0" b="0"/>
        </a:lnRef>
        <a:fillRef idx="1">
          <a:scrgbClr r="0" g="0" b="0"/>
        </a:fillRef>
        <a:effectRef idx="0">
          <a:scrgbClr r="0" g="0" b="0"/>
        </a:effectRef>
        <a:fontRef idx="minor">
          <a:schemeClr val="lt1"/>
        </a:fontRef>
      </dsp:style>
      <dsp:txBody>
        <a:bodyPr spcFirstLastPara="0" vert="horz" wrap="square" lIns="0" tIns="0" rIns="0" bIns="0" numCol="1" spcCol="1270" anchor="ctr" anchorCtr="0">
          <a:noAutofit/>
        </a:bodyPr>
        <a:lstStyle/>
        <a:p>
          <a:pPr marL="0" lvl="0" indent="0" algn="ctr" defTabSz="977900">
            <a:lnSpc>
              <a:spcPct val="90000"/>
            </a:lnSpc>
            <a:spcBef>
              <a:spcPct val="0"/>
            </a:spcBef>
            <a:spcAft>
              <a:spcPct val="35000"/>
            </a:spcAft>
            <a:buNone/>
          </a:pPr>
          <a:endParaRPr lang="en-GB" sz="2200" kern="1200"/>
        </a:p>
      </dsp:txBody>
      <dsp:txXfrm>
        <a:off x="5353780" y="1012111"/>
        <a:ext cx="317510" cy="318365"/>
      </dsp:txXfrm>
    </dsp:sp>
    <dsp:sp modelId="{941090BD-3C89-450F-BC00-E222F8140701}">
      <dsp:nvSpPr>
        <dsp:cNvPr id="0" name=""/>
        <dsp:cNvSpPr/>
      </dsp:nvSpPr>
      <dsp:spPr>
        <a:xfrm>
          <a:off x="5995646" y="469253"/>
          <a:ext cx="2139554" cy="1404082"/>
        </a:xfrm>
        <a:prstGeom prst="roundRect">
          <a:avLst>
            <a:gd name="adj" fmla="val 10000"/>
          </a:avLst>
        </a:prstGeom>
        <a:solidFill>
          <a:schemeClr val="accent2"/>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53340" tIns="53340" rIns="53340" bIns="53340" numCol="1" spcCol="1270" anchor="t" anchorCtr="0">
          <a:noAutofit/>
        </a:bodyPr>
        <a:lstStyle/>
        <a:p>
          <a:pPr marL="0" lvl="0" indent="0" algn="l" defTabSz="622300">
            <a:lnSpc>
              <a:spcPct val="90000"/>
            </a:lnSpc>
            <a:spcBef>
              <a:spcPct val="0"/>
            </a:spcBef>
            <a:spcAft>
              <a:spcPct val="35000"/>
            </a:spcAft>
            <a:buNone/>
          </a:pPr>
          <a:r>
            <a:rPr lang="en-GB" sz="1400" kern="1200">
              <a:latin typeface="Verdana" panose="020B0604030504040204" pitchFamily="34" charset="0"/>
              <a:ea typeface="Verdana" panose="020B0604030504040204" pitchFamily="34" charset="0"/>
              <a:cs typeface="Verdana" panose="020B0604030504040204" pitchFamily="34" charset="0"/>
            </a:rPr>
            <a:t>Step 5 Project Governance</a:t>
          </a:r>
        </a:p>
        <a:p>
          <a:pPr marL="114300" lvl="1" indent="-114300" algn="l" defTabSz="622300">
            <a:lnSpc>
              <a:spcPct val="90000"/>
            </a:lnSpc>
            <a:spcBef>
              <a:spcPct val="0"/>
            </a:spcBef>
            <a:spcAft>
              <a:spcPct val="15000"/>
            </a:spcAft>
            <a:buChar char="•"/>
          </a:pPr>
          <a:r>
            <a:rPr lang="en-GB" sz="1400" kern="1200">
              <a:latin typeface="Verdana" panose="020B0604030504040204" pitchFamily="34" charset="0"/>
              <a:ea typeface="Verdana" panose="020B0604030504040204" pitchFamily="34" charset="0"/>
              <a:cs typeface="Verdana" panose="020B0604030504040204" pitchFamily="34" charset="0"/>
            </a:rPr>
            <a:t> </a:t>
          </a:r>
          <a:r>
            <a:rPr lang="en-GB" sz="1200" kern="1200">
              <a:solidFill>
                <a:schemeClr val="bg1"/>
              </a:solidFill>
              <a:latin typeface="Verdana" panose="020B0604030504040204" pitchFamily="34" charset="0"/>
              <a:ea typeface="Verdana" panose="020B0604030504040204" pitchFamily="34" charset="0"/>
              <a:cs typeface="Verdana" panose="020B0604030504040204" pitchFamily="34" charset="0"/>
            </a:rPr>
            <a:t>Questions to support your grant application and evidence ability to deliver proposal</a:t>
          </a:r>
          <a:endParaRPr lang="en-GB" sz="1400" kern="1200">
            <a:solidFill>
              <a:schemeClr val="bg1"/>
            </a:solidFill>
            <a:latin typeface="Verdana" panose="020B0604030504040204" pitchFamily="34" charset="0"/>
            <a:ea typeface="Verdana" panose="020B0604030504040204" pitchFamily="34" charset="0"/>
            <a:cs typeface="Verdana" panose="020B0604030504040204" pitchFamily="34" charset="0"/>
          </a:endParaRPr>
        </a:p>
      </dsp:txBody>
      <dsp:txXfrm>
        <a:off x="6036770" y="510377"/>
        <a:ext cx="2057306" cy="1321834"/>
      </dsp:txXfrm>
    </dsp:sp>
    <dsp:sp modelId="{314EE879-ED6D-4FE2-AB8F-8C75C52E1E9C}">
      <dsp:nvSpPr>
        <dsp:cNvPr id="0" name=""/>
        <dsp:cNvSpPr/>
      </dsp:nvSpPr>
      <dsp:spPr>
        <a:xfrm>
          <a:off x="8349156" y="905989"/>
          <a:ext cx="453585" cy="530609"/>
        </a:xfrm>
        <a:prstGeom prst="rightArrow">
          <a:avLst>
            <a:gd name="adj1" fmla="val 60000"/>
            <a:gd name="adj2" fmla="val 50000"/>
          </a:avLst>
        </a:prstGeom>
        <a:solidFill>
          <a:schemeClr val="accent3"/>
        </a:solidFill>
        <a:ln>
          <a:noFill/>
        </a:ln>
        <a:effectLst/>
      </dsp:spPr>
      <dsp:style>
        <a:lnRef idx="0">
          <a:scrgbClr r="0" g="0" b="0"/>
        </a:lnRef>
        <a:fillRef idx="1">
          <a:scrgbClr r="0" g="0" b="0"/>
        </a:fillRef>
        <a:effectRef idx="0">
          <a:scrgbClr r="0" g="0" b="0"/>
        </a:effectRef>
        <a:fontRef idx="minor">
          <a:schemeClr val="lt1"/>
        </a:fontRef>
      </dsp:style>
      <dsp:txBody>
        <a:bodyPr spcFirstLastPara="0" vert="horz" wrap="square" lIns="0" tIns="0" rIns="0" bIns="0" numCol="1" spcCol="1270" anchor="ctr" anchorCtr="0">
          <a:noAutofit/>
        </a:bodyPr>
        <a:lstStyle/>
        <a:p>
          <a:pPr marL="0" lvl="0" indent="0" algn="ctr" defTabSz="977900">
            <a:lnSpc>
              <a:spcPct val="90000"/>
            </a:lnSpc>
            <a:spcBef>
              <a:spcPct val="0"/>
            </a:spcBef>
            <a:spcAft>
              <a:spcPct val="35000"/>
            </a:spcAft>
            <a:buNone/>
          </a:pPr>
          <a:endParaRPr lang="en-GB" sz="2200" kern="1200"/>
        </a:p>
      </dsp:txBody>
      <dsp:txXfrm>
        <a:off x="8349156" y="1012111"/>
        <a:ext cx="317510" cy="318365"/>
      </dsp:txXfrm>
    </dsp:sp>
    <dsp:sp modelId="{6BC1E657-2476-4976-B817-87E549F6E951}">
      <dsp:nvSpPr>
        <dsp:cNvPr id="0" name=""/>
        <dsp:cNvSpPr/>
      </dsp:nvSpPr>
      <dsp:spPr>
        <a:xfrm>
          <a:off x="8991022" y="469253"/>
          <a:ext cx="2139554" cy="1404082"/>
        </a:xfrm>
        <a:prstGeom prst="roundRect">
          <a:avLst>
            <a:gd name="adj" fmla="val 10000"/>
          </a:avLst>
        </a:prstGeom>
        <a:solidFill>
          <a:schemeClr val="accent3"/>
        </a:solidFill>
        <a:ln w="25400" cap="flat" cmpd="sng" algn="ctr">
          <a:solidFill>
            <a:schemeClr val="bg1"/>
          </a:solidFill>
          <a:prstDash val="solid"/>
        </a:ln>
        <a:effectLst/>
      </dsp:spPr>
      <dsp:style>
        <a:lnRef idx="2">
          <a:schemeClr val="accent2"/>
        </a:lnRef>
        <a:fillRef idx="1">
          <a:schemeClr val="lt1"/>
        </a:fillRef>
        <a:effectRef idx="0">
          <a:schemeClr val="accent2"/>
        </a:effectRef>
        <a:fontRef idx="minor">
          <a:schemeClr val="dk1"/>
        </a:fontRef>
      </dsp:style>
      <dsp:txBody>
        <a:bodyPr spcFirstLastPara="0" vert="horz" wrap="square" lIns="53340" tIns="53340" rIns="53340" bIns="53340" numCol="1" spcCol="1270" anchor="t" anchorCtr="0">
          <a:noAutofit/>
        </a:bodyPr>
        <a:lstStyle/>
        <a:p>
          <a:pPr marL="0" lvl="0" indent="0" algn="l" defTabSz="622300">
            <a:lnSpc>
              <a:spcPct val="90000"/>
            </a:lnSpc>
            <a:spcBef>
              <a:spcPct val="0"/>
            </a:spcBef>
            <a:spcAft>
              <a:spcPct val="35000"/>
            </a:spcAft>
            <a:buNone/>
          </a:pPr>
          <a:r>
            <a:rPr lang="en-GB" sz="1400" kern="1200">
              <a:solidFill>
                <a:schemeClr val="bg1"/>
              </a:solidFill>
              <a:latin typeface="Verdana" panose="020B0604030504040204" pitchFamily="34" charset="0"/>
              <a:ea typeface="Verdana" panose="020B0604030504040204" pitchFamily="34" charset="0"/>
              <a:cs typeface="Verdana" panose="020B0604030504040204" pitchFamily="34" charset="0"/>
            </a:rPr>
            <a:t>Step 6 Submission</a:t>
          </a:r>
        </a:p>
        <a:p>
          <a:pPr marL="114300" lvl="1" indent="-114300" algn="l" defTabSz="533400">
            <a:lnSpc>
              <a:spcPct val="90000"/>
            </a:lnSpc>
            <a:spcBef>
              <a:spcPct val="0"/>
            </a:spcBef>
            <a:spcAft>
              <a:spcPct val="15000"/>
            </a:spcAft>
            <a:buChar char="•"/>
          </a:pPr>
          <a:r>
            <a:rPr lang="en-GB" sz="1200" kern="1200">
              <a:solidFill>
                <a:schemeClr val="bg1"/>
              </a:solidFill>
              <a:latin typeface="Verdana" panose="020B0604030504040204" pitchFamily="34" charset="0"/>
              <a:ea typeface="Verdana" panose="020B0604030504040204" pitchFamily="34" charset="0"/>
              <a:cs typeface="Verdana" panose="020B0604030504040204" pitchFamily="34" charset="0"/>
            </a:rPr>
            <a:t>Confirmation that all fields are complete and supporting documents provided ready for assessment</a:t>
          </a:r>
        </a:p>
      </dsp:txBody>
      <dsp:txXfrm>
        <a:off x="9032146" y="510377"/>
        <a:ext cx="2057306" cy="1321834"/>
      </dsp:txXfrm>
    </dsp:sp>
  </dsp:spTree>
</dsp:drawing>
</file>

<file path=xl/diagrams/layout1.xml><?xml version="1.0" encoding="utf-8"?>
<dgm:layoutDef xmlns:dgm="http://schemas.openxmlformats.org/drawingml/2006/diagram" xmlns:a="http://schemas.openxmlformats.org/drawingml/2006/main" uniqueId="urn:microsoft.com/office/officeart/2005/8/layout/process1">
  <dgm:title val=""/>
  <dgm:desc val=""/>
  <dgm:catLst>
    <dgm:cat type="process" pri="1000"/>
    <dgm:cat type="convert" pri="15000"/>
  </dgm:catLst>
  <dgm:sampData useDef="1">
    <dgm:dataModel>
      <dgm:pt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Name0">
    <dgm:varLst>
      <dgm:dir/>
      <dgm:resizeHandles val="exact"/>
    </dgm:varLst>
    <dgm:choose name="Name1">
      <dgm:if name="Name2" func="var" arg="dir" op="equ" val="norm">
        <dgm:alg type="lin"/>
      </dgm:if>
      <dgm:else name="Name3">
        <dgm:alg type="lin">
          <dgm:param type="linDir" val="fromR"/>
        </dgm:alg>
      </dgm:else>
    </dgm:choose>
    <dgm:shape xmlns:r="http://schemas.openxmlformats.org/officeDocument/2006/relationships" r:blip="">
      <dgm:adjLst/>
    </dgm:shape>
    <dgm:presOf/>
    <dgm:constrLst>
      <dgm:constr type="w" for="ch" ptType="node" refType="w"/>
      <dgm:constr type="h" for="ch" ptType="node" op="equ"/>
      <dgm:constr type="primFontSz" for="ch" ptType="node" op="equ" val="65"/>
      <dgm:constr type="w" for="ch" ptType="sibTrans" refType="w" refFor="ch" refPtType="node" op="equ" fact="0.4"/>
      <dgm:constr type="h" for="ch" ptType="sibTrans" op="equ"/>
      <dgm:constr type="primFontSz" for="des" forName="connectorText" op="equ" val="55"/>
      <dgm:constr type="primFontSz" for="des" forName="connectorText" refType="primFontSz" refFor="ch" refPtType="node" op="lte" fact="0.8"/>
    </dgm:constrLst>
    <dgm:ruleLst/>
    <dgm:forEach name="nodesForEach" axis="ch" ptType="node">
      <dgm:layoutNode name="node">
        <dgm:varLst>
          <dgm:bulletEnabled val="1"/>
        </dgm:varLst>
        <dgm:alg type="tx"/>
        <dgm:shape xmlns:r="http://schemas.openxmlformats.org/officeDocument/2006/relationships" type="roundRect" r:blip="">
          <dgm:adjLst>
            <dgm:adj idx="1" val="0.1"/>
          </dgm:adjLst>
        </dgm:shape>
        <dgm:presOf axis="desOrSelf" ptType="node"/>
        <dgm:constrLst>
          <dgm:constr type="h" refType="w" fact="0.6"/>
          <dgm:constr type="tMarg" refType="primFontSz" fact="0.3"/>
          <dgm:constr type="bMarg" refType="primFontSz" fact="0.3"/>
          <dgm:constr type="lMarg" refType="primFontSz" fact="0.3"/>
          <dgm:constr type="rMarg" refType="primFontSz" fact="0.3"/>
        </dgm:constrLst>
        <dgm:ruleLst>
          <dgm:rule type="primFontSz" val="18" fact="NaN" max="NaN"/>
          <dgm:rule type="h" val="NaN" fact="1.5" max="NaN"/>
          <dgm:rule type="primFontSz" val="5" fact="NaN" max="NaN"/>
          <dgm:rule type="h" val="INF" fact="NaN" max="NaN"/>
        </dgm:ruleLst>
      </dgm:layoutNode>
      <dgm:forEach name="sibTransForEach" axis="followSib" ptType="sibTrans" cnt="1">
        <dgm:layoutNode name="sibTrans">
          <dgm:alg type="conn">
            <dgm:param type="begPts" val="auto"/>
            <dgm:param type="endPts" val="auto"/>
          </dgm:alg>
          <dgm:shape xmlns:r="http://schemas.openxmlformats.org/officeDocument/2006/relationships" type="conn" r:blip="">
            <dgm:adjLst/>
          </dgm:shape>
          <dgm:presOf axis="self"/>
          <dgm:constrLst>
            <dgm:constr type="h" refType="w" fact="0.62"/>
            <dgm:constr type="connDist"/>
            <dgm:constr type="begPad" refType="connDist" fact="0.25"/>
            <dgm:constr type="endPad" refType="connDist" fact="0.22"/>
          </dgm:constrLst>
          <dgm:ruleLst/>
          <dgm:layoutNode name="connectorText">
            <dgm:alg type="tx">
              <dgm:param type="autoTxRot" val="grav"/>
            </dgm:alg>
            <dgm:shape xmlns:r="http://schemas.openxmlformats.org/officeDocument/2006/relationships" type="conn" r:blip="" hideGeom="1">
              <dgm:adjLst/>
            </dgm:shape>
            <dgm:presOf axis="self"/>
            <dgm:constrLst>
              <dgm:constr type="lMarg"/>
              <dgm:constr type="rMarg"/>
              <dgm:constr type="tMarg"/>
              <dgm:constr type="bMarg"/>
            </dgm:constrLst>
            <dgm:ruleLst>
              <dgm:rule type="primFontSz" val="5" fact="NaN" max="NaN"/>
            </dgm:ruleLst>
          </dgm:layoutNode>
        </dgm:layoutNode>
      </dgm:forEach>
    </dgm:forEach>
  </dgm:layoutNode>
</dgm:layoutDef>
</file>

<file path=xl/diagrams/layout2.xml><?xml version="1.0" encoding="utf-8"?>
<dgm:layoutDef xmlns:dgm="http://schemas.openxmlformats.org/drawingml/2006/diagram" xmlns:a="http://schemas.openxmlformats.org/drawingml/2006/main" uniqueId="urn:microsoft.com/office/officeart/2005/8/layout/process1">
  <dgm:title val=""/>
  <dgm:desc val=""/>
  <dgm:catLst>
    <dgm:cat type="process" pri="1000"/>
    <dgm:cat type="convert" pri="15000"/>
  </dgm:catLst>
  <dgm:sampData useDef="1">
    <dgm:dataModel>
      <dgm:pt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Name0">
    <dgm:varLst>
      <dgm:dir/>
      <dgm:resizeHandles val="exact"/>
    </dgm:varLst>
    <dgm:choose name="Name1">
      <dgm:if name="Name2" func="var" arg="dir" op="equ" val="norm">
        <dgm:alg type="lin"/>
      </dgm:if>
      <dgm:else name="Name3">
        <dgm:alg type="lin">
          <dgm:param type="linDir" val="fromR"/>
        </dgm:alg>
      </dgm:else>
    </dgm:choose>
    <dgm:shape xmlns:r="http://schemas.openxmlformats.org/officeDocument/2006/relationships" r:blip="">
      <dgm:adjLst/>
    </dgm:shape>
    <dgm:presOf/>
    <dgm:constrLst>
      <dgm:constr type="w" for="ch" ptType="node" refType="w"/>
      <dgm:constr type="h" for="ch" ptType="node" op="equ"/>
      <dgm:constr type="primFontSz" for="ch" ptType="node" op="equ" val="65"/>
      <dgm:constr type="w" for="ch" ptType="sibTrans" refType="w" refFor="ch" refPtType="node" op="equ" fact="0.4"/>
      <dgm:constr type="h" for="ch" ptType="sibTrans" op="equ"/>
      <dgm:constr type="primFontSz" for="des" forName="connectorText" op="equ" val="55"/>
      <dgm:constr type="primFontSz" for="des" forName="connectorText" refType="primFontSz" refFor="ch" refPtType="node" op="lte" fact="0.8"/>
    </dgm:constrLst>
    <dgm:ruleLst/>
    <dgm:forEach name="nodesForEach" axis="ch" ptType="node">
      <dgm:layoutNode name="node">
        <dgm:varLst>
          <dgm:bulletEnabled val="1"/>
        </dgm:varLst>
        <dgm:alg type="tx"/>
        <dgm:shape xmlns:r="http://schemas.openxmlformats.org/officeDocument/2006/relationships" type="roundRect" r:blip="">
          <dgm:adjLst>
            <dgm:adj idx="1" val="0.1"/>
          </dgm:adjLst>
        </dgm:shape>
        <dgm:presOf axis="desOrSelf" ptType="node"/>
        <dgm:constrLst>
          <dgm:constr type="h" refType="w" fact="0.6"/>
          <dgm:constr type="tMarg" refType="primFontSz" fact="0.3"/>
          <dgm:constr type="bMarg" refType="primFontSz" fact="0.3"/>
          <dgm:constr type="lMarg" refType="primFontSz" fact="0.3"/>
          <dgm:constr type="rMarg" refType="primFontSz" fact="0.3"/>
        </dgm:constrLst>
        <dgm:ruleLst>
          <dgm:rule type="primFontSz" val="18" fact="NaN" max="NaN"/>
          <dgm:rule type="h" val="NaN" fact="1.5" max="NaN"/>
          <dgm:rule type="primFontSz" val="5" fact="NaN" max="NaN"/>
          <dgm:rule type="h" val="INF" fact="NaN" max="NaN"/>
        </dgm:ruleLst>
      </dgm:layoutNode>
      <dgm:forEach name="sibTransForEach" axis="followSib" ptType="sibTrans" cnt="1">
        <dgm:layoutNode name="sibTrans">
          <dgm:alg type="conn">
            <dgm:param type="begPts" val="auto"/>
            <dgm:param type="endPts" val="auto"/>
          </dgm:alg>
          <dgm:shape xmlns:r="http://schemas.openxmlformats.org/officeDocument/2006/relationships" type="conn" r:blip="">
            <dgm:adjLst/>
          </dgm:shape>
          <dgm:presOf axis="self"/>
          <dgm:constrLst>
            <dgm:constr type="h" refType="w" fact="0.62"/>
            <dgm:constr type="connDist"/>
            <dgm:constr type="begPad" refType="connDist" fact="0.25"/>
            <dgm:constr type="endPad" refType="connDist" fact="0.22"/>
          </dgm:constrLst>
          <dgm:ruleLst/>
          <dgm:layoutNode name="connectorText">
            <dgm:alg type="tx">
              <dgm:param type="autoTxRot" val="grav"/>
            </dgm:alg>
            <dgm:shape xmlns:r="http://schemas.openxmlformats.org/officeDocument/2006/relationships" type="conn" r:blip="" hideGeom="1">
              <dgm:adjLst/>
            </dgm:shape>
            <dgm:presOf axis="self"/>
            <dgm:constrLst>
              <dgm:constr type="lMarg"/>
              <dgm:constr type="rMarg"/>
              <dgm:constr type="tMarg"/>
              <dgm:constr type="bMarg"/>
            </dgm:constrLst>
            <dgm:ruleLst>
              <dgm:rule type="primFontSz" val="5" fact="NaN" max="NaN"/>
            </dgm:ruleLst>
          </dgm:layoutNode>
        </dgm:layoutNode>
      </dgm:forEach>
    </dgm:forEach>
  </dgm:layoutNode>
</dgm:layoutDef>
</file>

<file path=xl/diagrams/quickStyle1.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2.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rawings/_rels/drawing1.xml.rels><?xml version="1.0" encoding="UTF-8" standalone="yes"?>
<Relationships xmlns="http://schemas.openxmlformats.org/package/2006/relationships"><Relationship Id="rId8" Type="http://schemas.openxmlformats.org/officeDocument/2006/relationships/image" Target="../media/image3.png"/><Relationship Id="rId13" Type="http://schemas.openxmlformats.org/officeDocument/2006/relationships/image" Target="../media/image8.png"/><Relationship Id="rId18" Type="http://schemas.openxmlformats.org/officeDocument/2006/relationships/diagramData" Target="../diagrams/data2.xml"/><Relationship Id="rId3" Type="http://schemas.openxmlformats.org/officeDocument/2006/relationships/diagramQuickStyle" Target="../diagrams/quickStyle1.xml"/><Relationship Id="rId21" Type="http://schemas.openxmlformats.org/officeDocument/2006/relationships/diagramColors" Target="../diagrams/colors2.xml"/><Relationship Id="rId7" Type="http://schemas.openxmlformats.org/officeDocument/2006/relationships/image" Target="../media/image2.png"/><Relationship Id="rId12" Type="http://schemas.openxmlformats.org/officeDocument/2006/relationships/image" Target="../media/image7.png"/><Relationship Id="rId17" Type="http://schemas.openxmlformats.org/officeDocument/2006/relationships/image" Target="../media/image12.png"/><Relationship Id="rId2" Type="http://schemas.openxmlformats.org/officeDocument/2006/relationships/diagramLayout" Target="../diagrams/layout1.xml"/><Relationship Id="rId16" Type="http://schemas.openxmlformats.org/officeDocument/2006/relationships/image" Target="../media/image11.png"/><Relationship Id="rId20" Type="http://schemas.openxmlformats.org/officeDocument/2006/relationships/diagramQuickStyle" Target="../diagrams/quickStyle2.xml"/><Relationship Id="rId1" Type="http://schemas.openxmlformats.org/officeDocument/2006/relationships/diagramData" Target="../diagrams/data1.xml"/><Relationship Id="rId6" Type="http://schemas.openxmlformats.org/officeDocument/2006/relationships/image" Target="../media/image1.png"/><Relationship Id="rId11" Type="http://schemas.openxmlformats.org/officeDocument/2006/relationships/image" Target="../media/image6.png"/><Relationship Id="rId24" Type="http://schemas.openxmlformats.org/officeDocument/2006/relationships/image" Target="../media/image14.png"/><Relationship Id="rId5" Type="http://schemas.microsoft.com/office/2007/relationships/diagramDrawing" Target="../diagrams/drawing1.xml"/><Relationship Id="rId15" Type="http://schemas.openxmlformats.org/officeDocument/2006/relationships/image" Target="../media/image10.png"/><Relationship Id="rId23" Type="http://schemas.openxmlformats.org/officeDocument/2006/relationships/image" Target="../media/image13.png"/><Relationship Id="rId10" Type="http://schemas.openxmlformats.org/officeDocument/2006/relationships/image" Target="../media/image5.svg"/><Relationship Id="rId19" Type="http://schemas.openxmlformats.org/officeDocument/2006/relationships/diagramLayout" Target="../diagrams/layout2.xml"/><Relationship Id="rId4" Type="http://schemas.openxmlformats.org/officeDocument/2006/relationships/diagramColors" Target="../diagrams/colors1.xml"/><Relationship Id="rId9" Type="http://schemas.openxmlformats.org/officeDocument/2006/relationships/image" Target="../media/image4.png"/><Relationship Id="rId14" Type="http://schemas.openxmlformats.org/officeDocument/2006/relationships/image" Target="../media/image9.png"/><Relationship Id="rId22" Type="http://schemas.microsoft.com/office/2007/relationships/diagramDrawing" Target="../diagrams/drawing2.xml"/></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7.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7.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7.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5.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5.png"/></Relationships>
</file>

<file path=xl/drawings/_rels/drawing2.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hyperlink" Target="#Guidance!A1"/><Relationship Id="rId1" Type="http://schemas.openxmlformats.org/officeDocument/2006/relationships/hyperlink" Target="#'Step 2.1 Existing Heating'!A1"/></Relationships>
</file>

<file path=xl/drawings/_rels/drawing3.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Guidance!A1"/><Relationship Id="rId1" Type="http://schemas.openxmlformats.org/officeDocument/2006/relationships/hyperlink" Target="#'Step 2.2 Project Design'!A1"/></Relationships>
</file>

<file path=xl/drawings/_rels/drawing4.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hyperlink" Target="#Guidance!A1"/><Relationship Id="rId1" Type="http://schemas.openxmlformats.org/officeDocument/2006/relationships/hyperlink" Target="#'Step 3.1 Site Details'!A1"/></Relationships>
</file>

<file path=xl/drawings/_rels/drawing5.xml.rels><?xml version="1.0" encoding="UTF-8" standalone="yes"?>
<Relationships xmlns="http://schemas.openxmlformats.org/package/2006/relationships"><Relationship Id="rId1" Type="http://schemas.openxmlformats.org/officeDocument/2006/relationships/hyperlink" Target="#'Step 3.2 Heating System Data'!A1"/></Relationships>
</file>

<file path=xl/drawings/_rels/drawing6.xml.rels><?xml version="1.0" encoding="UTF-8" standalone="yes"?>
<Relationships xmlns="http://schemas.openxmlformats.org/package/2006/relationships"><Relationship Id="rId1" Type="http://schemas.openxmlformats.org/officeDocument/2006/relationships/hyperlink" Target="#'Step 4 Support Tool'!A1"/></Relationships>
</file>

<file path=xl/drawings/_rels/drawing7.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hyperlink" Target="#Guidance!A1"/><Relationship Id="rId1" Type="http://schemas.openxmlformats.org/officeDocument/2006/relationships/hyperlink" Target="#'Step 5 Project Governance'!A1"/></Relationships>
</file>

<file path=xl/drawings/_rels/drawing8.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hyperlink" Target="#Guidance!A1"/><Relationship Id="rId1" Type="http://schemas.openxmlformats.org/officeDocument/2006/relationships/hyperlink" Target="#'Step 6 Submit Application'!Print_Area"/></Relationships>
</file>

<file path=xl/drawings/_rels/drawing9.x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hyperlink" Target="#Guidance!A1"/></Relationships>
</file>

<file path=xl/drawings/drawing1.xml><?xml version="1.0" encoding="utf-8"?>
<xdr:wsDr xmlns:xdr="http://schemas.openxmlformats.org/drawingml/2006/spreadsheetDrawing" xmlns:a="http://schemas.openxmlformats.org/drawingml/2006/main">
  <xdr:twoCellAnchor>
    <xdr:from>
      <xdr:col>2</xdr:col>
      <xdr:colOff>0</xdr:colOff>
      <xdr:row>21</xdr:row>
      <xdr:rowOff>46990</xdr:rowOff>
    </xdr:from>
    <xdr:to>
      <xdr:col>18</xdr:col>
      <xdr:colOff>0</xdr:colOff>
      <xdr:row>22</xdr:row>
      <xdr:rowOff>8330</xdr:rowOff>
    </xdr:to>
    <xdr:graphicFrame macro="">
      <xdr:nvGraphicFramePr>
        <xdr:cNvPr id="16" name="Diagram 12">
          <a:extLst>
            <a:ext uri="{FF2B5EF4-FFF2-40B4-BE49-F238E27FC236}">
              <a16:creationId xmlns:a16="http://schemas.microsoft.com/office/drawing/2014/main" id="{00000000-0008-0000-0100-000010000000}"/>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 r:lo="rId2" r:qs="rId3" r:cs="rId4"/>
        </a:graphicData>
      </a:graphic>
    </xdr:graphicFrame>
    <xdr:clientData/>
  </xdr:twoCellAnchor>
  <xdr:oneCellAnchor>
    <xdr:from>
      <xdr:col>15</xdr:col>
      <xdr:colOff>1108075</xdr:colOff>
      <xdr:row>1</xdr:row>
      <xdr:rowOff>412750</xdr:rowOff>
    </xdr:from>
    <xdr:ext cx="1706343" cy="885229"/>
    <xdr:pic>
      <xdr:nvPicPr>
        <xdr:cNvPr id="5" name="Picture 6">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6"/>
        <a:stretch>
          <a:fillRect/>
        </a:stretch>
      </xdr:blipFill>
      <xdr:spPr>
        <a:xfrm>
          <a:off x="10366375" y="367030"/>
          <a:ext cx="1706343" cy="885229"/>
        </a:xfrm>
        <a:prstGeom prst="rect">
          <a:avLst/>
        </a:prstGeom>
      </xdr:spPr>
    </xdr:pic>
    <xdr:clientData/>
  </xdr:oneCellAnchor>
  <xdr:oneCellAnchor>
    <xdr:from>
      <xdr:col>2</xdr:col>
      <xdr:colOff>548851</xdr:colOff>
      <xdr:row>89</xdr:row>
      <xdr:rowOff>852120</xdr:rowOff>
    </xdr:from>
    <xdr:ext cx="4339053" cy="876190"/>
    <xdr:pic>
      <xdr:nvPicPr>
        <xdr:cNvPr id="12" name="Picture 11">
          <a:extLst>
            <a:ext uri="{FF2B5EF4-FFF2-40B4-BE49-F238E27FC236}">
              <a16:creationId xmlns:a16="http://schemas.microsoft.com/office/drawing/2014/main" id="{00000000-0008-0000-0100-00000C000000}"/>
            </a:ext>
          </a:extLst>
        </xdr:cNvPr>
        <xdr:cNvPicPr>
          <a:picLocks noChangeAspect="1"/>
        </xdr:cNvPicPr>
      </xdr:nvPicPr>
      <xdr:blipFill>
        <a:blip xmlns:r="http://schemas.openxmlformats.org/officeDocument/2006/relationships" r:embed="rId7"/>
        <a:stretch>
          <a:fillRect/>
        </a:stretch>
      </xdr:blipFill>
      <xdr:spPr>
        <a:xfrm>
          <a:off x="953664" y="75278089"/>
          <a:ext cx="4339053" cy="876190"/>
        </a:xfrm>
        <a:prstGeom prst="rect">
          <a:avLst/>
        </a:prstGeom>
      </xdr:spPr>
    </xdr:pic>
    <xdr:clientData/>
  </xdr:oneCellAnchor>
  <xdr:oneCellAnchor>
    <xdr:from>
      <xdr:col>10</xdr:col>
      <xdr:colOff>244263</xdr:colOff>
      <xdr:row>89</xdr:row>
      <xdr:rowOff>928346</xdr:rowOff>
    </xdr:from>
    <xdr:ext cx="3476739" cy="849523"/>
    <xdr:pic>
      <xdr:nvPicPr>
        <xdr:cNvPr id="13" name="Picture 12">
          <a:extLst>
            <a:ext uri="{FF2B5EF4-FFF2-40B4-BE49-F238E27FC236}">
              <a16:creationId xmlns:a16="http://schemas.microsoft.com/office/drawing/2014/main" id="{00000000-0008-0000-0100-00000D000000}"/>
            </a:ext>
          </a:extLst>
        </xdr:cNvPr>
        <xdr:cNvPicPr>
          <a:picLocks noChangeAspect="1"/>
        </xdr:cNvPicPr>
      </xdr:nvPicPr>
      <xdr:blipFill>
        <a:blip xmlns:r="http://schemas.openxmlformats.org/officeDocument/2006/relationships" r:embed="rId8"/>
        <a:stretch>
          <a:fillRect/>
        </a:stretch>
      </xdr:blipFill>
      <xdr:spPr>
        <a:xfrm>
          <a:off x="5847204" y="71794346"/>
          <a:ext cx="3476739" cy="849523"/>
        </a:xfrm>
        <a:prstGeom prst="rect">
          <a:avLst/>
        </a:prstGeom>
      </xdr:spPr>
    </xdr:pic>
    <xdr:clientData/>
  </xdr:oneCellAnchor>
  <xdr:oneCellAnchor>
    <xdr:from>
      <xdr:col>8</xdr:col>
      <xdr:colOff>626110</xdr:colOff>
      <xdr:row>89</xdr:row>
      <xdr:rowOff>1248026</xdr:rowOff>
    </xdr:from>
    <xdr:ext cx="932906" cy="909229"/>
    <xdr:pic>
      <xdr:nvPicPr>
        <xdr:cNvPr id="14" name="Graphic 13" descr="Line arrow: Slight curve with solid fill">
          <a:extLst>
            <a:ext uri="{FF2B5EF4-FFF2-40B4-BE49-F238E27FC236}">
              <a16:creationId xmlns:a16="http://schemas.microsoft.com/office/drawing/2014/main" id="{00000000-0008-0000-0100-00000E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 uri="{96DAC541-7B7A-43D3-8B79-37D633B846F1}">
              <asvg:svgBlip xmlns:asvg="http://schemas.microsoft.com/office/drawing/2016/SVG/main" r:embed="rId10"/>
            </a:ext>
          </a:extLst>
        </a:blip>
        <a:stretch>
          <a:fillRect/>
        </a:stretch>
      </xdr:blipFill>
      <xdr:spPr>
        <a:xfrm>
          <a:off x="4929169" y="72114026"/>
          <a:ext cx="932906" cy="909229"/>
        </a:xfrm>
        <a:prstGeom prst="rect">
          <a:avLst/>
        </a:prstGeom>
      </xdr:spPr>
    </xdr:pic>
    <xdr:clientData/>
  </xdr:oneCellAnchor>
  <xdr:oneCellAnchor>
    <xdr:from>
      <xdr:col>12</xdr:col>
      <xdr:colOff>296386</xdr:colOff>
      <xdr:row>48</xdr:row>
      <xdr:rowOff>2113632</xdr:rowOff>
    </xdr:from>
    <xdr:ext cx="4381996" cy="3133188"/>
    <xdr:pic>
      <xdr:nvPicPr>
        <xdr:cNvPr id="21" name="Picture 3">
          <a:extLst>
            <a:ext uri="{FF2B5EF4-FFF2-40B4-BE49-F238E27FC236}">
              <a16:creationId xmlns:a16="http://schemas.microsoft.com/office/drawing/2014/main" id="{00000000-0008-0000-0100-000015000000}"/>
            </a:ext>
          </a:extLst>
        </xdr:cNvPr>
        <xdr:cNvPicPr>
          <a:picLocks noChangeAspect="1"/>
        </xdr:cNvPicPr>
      </xdr:nvPicPr>
      <xdr:blipFill>
        <a:blip xmlns:r="http://schemas.openxmlformats.org/officeDocument/2006/relationships" r:embed="rId11"/>
        <a:stretch>
          <a:fillRect/>
        </a:stretch>
      </xdr:blipFill>
      <xdr:spPr>
        <a:xfrm>
          <a:off x="7130574" y="38094320"/>
          <a:ext cx="4381996" cy="3133188"/>
        </a:xfrm>
        <a:prstGeom prst="rect">
          <a:avLst/>
        </a:prstGeom>
      </xdr:spPr>
    </xdr:pic>
    <xdr:clientData/>
  </xdr:oneCellAnchor>
  <xdr:twoCellAnchor editAs="oneCell">
    <xdr:from>
      <xdr:col>8</xdr:col>
      <xdr:colOff>74544</xdr:colOff>
      <xdr:row>80</xdr:row>
      <xdr:rowOff>159589</xdr:rowOff>
    </xdr:from>
    <xdr:to>
      <xdr:col>12</xdr:col>
      <xdr:colOff>400227</xdr:colOff>
      <xdr:row>81</xdr:row>
      <xdr:rowOff>779796</xdr:rowOff>
    </xdr:to>
    <xdr:pic>
      <xdr:nvPicPr>
        <xdr:cNvPr id="20" name="Picture 3">
          <a:extLst>
            <a:ext uri="{FF2B5EF4-FFF2-40B4-BE49-F238E27FC236}">
              <a16:creationId xmlns:a16="http://schemas.microsoft.com/office/drawing/2014/main" id="{00000000-0008-0000-0100-000014000000}"/>
            </a:ext>
          </a:extLst>
        </xdr:cNvPr>
        <xdr:cNvPicPr>
          <a:picLocks noChangeAspect="1"/>
        </xdr:cNvPicPr>
      </xdr:nvPicPr>
      <xdr:blipFill>
        <a:blip xmlns:r="http://schemas.openxmlformats.org/officeDocument/2006/relationships" r:embed="rId12"/>
        <a:stretch>
          <a:fillRect/>
        </a:stretch>
      </xdr:blipFill>
      <xdr:spPr>
        <a:xfrm>
          <a:off x="4356653" y="52969502"/>
          <a:ext cx="2905412" cy="881414"/>
        </a:xfrm>
        <a:prstGeom prst="rect">
          <a:avLst/>
        </a:prstGeom>
      </xdr:spPr>
    </xdr:pic>
    <xdr:clientData/>
  </xdr:twoCellAnchor>
  <xdr:twoCellAnchor editAs="oneCell">
    <xdr:from>
      <xdr:col>1</xdr:col>
      <xdr:colOff>243277</xdr:colOff>
      <xdr:row>84</xdr:row>
      <xdr:rowOff>575321</xdr:rowOff>
    </xdr:from>
    <xdr:to>
      <xdr:col>18</xdr:col>
      <xdr:colOff>56417</xdr:colOff>
      <xdr:row>84</xdr:row>
      <xdr:rowOff>1392363</xdr:rowOff>
    </xdr:to>
    <xdr:pic>
      <xdr:nvPicPr>
        <xdr:cNvPr id="26" name="Picture 9">
          <a:extLst>
            <a:ext uri="{FF2B5EF4-FFF2-40B4-BE49-F238E27FC236}">
              <a16:creationId xmlns:a16="http://schemas.microsoft.com/office/drawing/2014/main" id="{00000000-0008-0000-0100-00001A000000}"/>
            </a:ext>
          </a:extLst>
        </xdr:cNvPr>
        <xdr:cNvPicPr>
          <a:picLocks noChangeAspect="1"/>
        </xdr:cNvPicPr>
      </xdr:nvPicPr>
      <xdr:blipFill>
        <a:blip xmlns:r="http://schemas.openxmlformats.org/officeDocument/2006/relationships" r:embed="rId13"/>
        <a:stretch>
          <a:fillRect/>
        </a:stretch>
      </xdr:blipFill>
      <xdr:spPr>
        <a:xfrm>
          <a:off x="481402" y="66071602"/>
          <a:ext cx="11469359" cy="805612"/>
        </a:xfrm>
        <a:prstGeom prst="rect">
          <a:avLst/>
        </a:prstGeom>
      </xdr:spPr>
    </xdr:pic>
    <xdr:clientData/>
  </xdr:twoCellAnchor>
  <xdr:twoCellAnchor editAs="oneCell">
    <xdr:from>
      <xdr:col>7</xdr:col>
      <xdr:colOff>17655</xdr:colOff>
      <xdr:row>86</xdr:row>
      <xdr:rowOff>369824</xdr:rowOff>
    </xdr:from>
    <xdr:to>
      <xdr:col>13</xdr:col>
      <xdr:colOff>19506</xdr:colOff>
      <xdr:row>86</xdr:row>
      <xdr:rowOff>1274597</xdr:rowOff>
    </xdr:to>
    <xdr:pic>
      <xdr:nvPicPr>
        <xdr:cNvPr id="31" name="Picture 14">
          <a:extLst>
            <a:ext uri="{FF2B5EF4-FFF2-40B4-BE49-F238E27FC236}">
              <a16:creationId xmlns:a16="http://schemas.microsoft.com/office/drawing/2014/main" id="{00000000-0008-0000-0100-00001F000000}"/>
            </a:ext>
          </a:extLst>
        </xdr:cNvPr>
        <xdr:cNvPicPr>
          <a:picLocks noChangeAspect="1"/>
        </xdr:cNvPicPr>
      </xdr:nvPicPr>
      <xdr:blipFill rotWithShape="1">
        <a:blip xmlns:r="http://schemas.openxmlformats.org/officeDocument/2006/relationships" r:embed="rId14"/>
        <a:srcRect r="20605"/>
        <a:stretch/>
      </xdr:blipFill>
      <xdr:spPr>
        <a:xfrm>
          <a:off x="3637155" y="69783262"/>
          <a:ext cx="3855666" cy="908583"/>
        </a:xfrm>
        <a:prstGeom prst="rect">
          <a:avLst/>
        </a:prstGeom>
      </xdr:spPr>
    </xdr:pic>
    <xdr:clientData/>
  </xdr:twoCellAnchor>
  <xdr:twoCellAnchor editAs="oneCell">
    <xdr:from>
      <xdr:col>1</xdr:col>
      <xdr:colOff>76200</xdr:colOff>
      <xdr:row>87</xdr:row>
      <xdr:rowOff>1015999</xdr:rowOff>
    </xdr:from>
    <xdr:to>
      <xdr:col>16</xdr:col>
      <xdr:colOff>268817</xdr:colOff>
      <xdr:row>87</xdr:row>
      <xdr:rowOff>2040466</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rotWithShape="1">
        <a:blip xmlns:r="http://schemas.openxmlformats.org/officeDocument/2006/relationships" r:embed="rId15"/>
        <a:srcRect r="39844" b="1313"/>
        <a:stretch/>
      </xdr:blipFill>
      <xdr:spPr>
        <a:xfrm>
          <a:off x="313267" y="61933666"/>
          <a:ext cx="10684933" cy="1024467"/>
        </a:xfrm>
        <a:prstGeom prst="rect">
          <a:avLst/>
        </a:prstGeom>
      </xdr:spPr>
    </xdr:pic>
    <xdr:clientData/>
  </xdr:twoCellAnchor>
  <xdr:twoCellAnchor editAs="oneCell">
    <xdr:from>
      <xdr:col>8</xdr:col>
      <xdr:colOff>372535</xdr:colOff>
      <xdr:row>87</xdr:row>
      <xdr:rowOff>1981201</xdr:rowOff>
    </xdr:from>
    <xdr:to>
      <xdr:col>18</xdr:col>
      <xdr:colOff>133140</xdr:colOff>
      <xdr:row>87</xdr:row>
      <xdr:rowOff>3028739</xdr:rowOff>
    </xdr:to>
    <xdr:pic>
      <xdr:nvPicPr>
        <xdr:cNvPr id="6" name="Picture 5">
          <a:extLst>
            <a:ext uri="{FF2B5EF4-FFF2-40B4-BE49-F238E27FC236}">
              <a16:creationId xmlns:a16="http://schemas.microsoft.com/office/drawing/2014/main" id="{00000000-0008-0000-0100-000006000000}"/>
            </a:ext>
          </a:extLst>
        </xdr:cNvPr>
        <xdr:cNvPicPr>
          <a:picLocks noChangeAspect="1"/>
        </xdr:cNvPicPr>
      </xdr:nvPicPr>
      <xdr:blipFill rotWithShape="1">
        <a:blip xmlns:r="http://schemas.openxmlformats.org/officeDocument/2006/relationships" r:embed="rId16"/>
        <a:srcRect r="47312" b="-1022"/>
        <a:stretch/>
      </xdr:blipFill>
      <xdr:spPr>
        <a:xfrm>
          <a:off x="4690535" y="62898868"/>
          <a:ext cx="7391400" cy="1058333"/>
        </a:xfrm>
        <a:prstGeom prst="rect">
          <a:avLst/>
        </a:prstGeom>
      </xdr:spPr>
    </xdr:pic>
    <xdr:clientData/>
  </xdr:twoCellAnchor>
  <xdr:twoCellAnchor editAs="oneCell">
    <xdr:from>
      <xdr:col>9</xdr:col>
      <xdr:colOff>41077</xdr:colOff>
      <xdr:row>91</xdr:row>
      <xdr:rowOff>41292</xdr:rowOff>
    </xdr:from>
    <xdr:to>
      <xdr:col>12</xdr:col>
      <xdr:colOff>135605</xdr:colOff>
      <xdr:row>91</xdr:row>
      <xdr:rowOff>1008419</xdr:rowOff>
    </xdr:to>
    <xdr:pic>
      <xdr:nvPicPr>
        <xdr:cNvPr id="7" name="Picture 6">
          <a:extLst>
            <a:ext uri="{FF2B5EF4-FFF2-40B4-BE49-F238E27FC236}">
              <a16:creationId xmlns:a16="http://schemas.microsoft.com/office/drawing/2014/main" id="{00000000-0008-0000-0100-000007000000}"/>
            </a:ext>
          </a:extLst>
        </xdr:cNvPr>
        <xdr:cNvPicPr>
          <a:picLocks noChangeAspect="1"/>
        </xdr:cNvPicPr>
      </xdr:nvPicPr>
      <xdr:blipFill rotWithShape="1">
        <a:blip xmlns:r="http://schemas.openxmlformats.org/officeDocument/2006/relationships" r:embed="rId17"/>
        <a:srcRect b="4020"/>
        <a:stretch/>
      </xdr:blipFill>
      <xdr:spPr>
        <a:xfrm>
          <a:off x="4994077" y="75333616"/>
          <a:ext cx="2036732" cy="974747"/>
        </a:xfrm>
        <a:prstGeom prst="rect">
          <a:avLst/>
        </a:prstGeom>
      </xdr:spPr>
    </xdr:pic>
    <xdr:clientData/>
  </xdr:twoCellAnchor>
  <xdr:twoCellAnchor>
    <xdr:from>
      <xdr:col>2</xdr:col>
      <xdr:colOff>0</xdr:colOff>
      <xdr:row>21</xdr:row>
      <xdr:rowOff>2562786</xdr:rowOff>
    </xdr:from>
    <xdr:to>
      <xdr:col>17</xdr:col>
      <xdr:colOff>657971</xdr:colOff>
      <xdr:row>23</xdr:row>
      <xdr:rowOff>0</xdr:rowOff>
    </xdr:to>
    <xdr:graphicFrame macro="">
      <xdr:nvGraphicFramePr>
        <xdr:cNvPr id="15" name="Diagram 12">
          <a:extLst>
            <a:ext uri="{FF2B5EF4-FFF2-40B4-BE49-F238E27FC236}">
              <a16:creationId xmlns:a16="http://schemas.microsoft.com/office/drawing/2014/main" id="{00000000-0008-0000-0100-00000F000000}"/>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8" r:lo="rId19" r:qs="rId20" r:cs="rId21"/>
        </a:graphicData>
      </a:graphic>
    </xdr:graphicFrame>
    <xdr:clientData/>
  </xdr:twoCellAnchor>
  <xdr:twoCellAnchor editAs="oneCell">
    <xdr:from>
      <xdr:col>3</xdr:col>
      <xdr:colOff>130885</xdr:colOff>
      <xdr:row>90</xdr:row>
      <xdr:rowOff>205517</xdr:rowOff>
    </xdr:from>
    <xdr:to>
      <xdr:col>15</xdr:col>
      <xdr:colOff>1559524</xdr:colOff>
      <xdr:row>90</xdr:row>
      <xdr:rowOff>1735002</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3"/>
        <a:stretch>
          <a:fillRect/>
        </a:stretch>
      </xdr:blipFill>
      <xdr:spPr>
        <a:xfrm>
          <a:off x="1184238" y="73189429"/>
          <a:ext cx="9227933" cy="1519960"/>
        </a:xfrm>
        <a:prstGeom prst="rect">
          <a:avLst/>
        </a:prstGeom>
      </xdr:spPr>
    </xdr:pic>
    <xdr:clientData/>
  </xdr:twoCellAnchor>
  <xdr:twoCellAnchor>
    <xdr:from>
      <xdr:col>2</xdr:col>
      <xdr:colOff>333375</xdr:colOff>
      <xdr:row>139</xdr:row>
      <xdr:rowOff>154780</xdr:rowOff>
    </xdr:from>
    <xdr:to>
      <xdr:col>16</xdr:col>
      <xdr:colOff>241094</xdr:colOff>
      <xdr:row>141</xdr:row>
      <xdr:rowOff>32542</xdr:rowOff>
    </xdr:to>
    <xdr:pic>
      <xdr:nvPicPr>
        <xdr:cNvPr id="17" name="Picture 16">
          <a:extLst>
            <a:ext uri="{FF2B5EF4-FFF2-40B4-BE49-F238E27FC236}">
              <a16:creationId xmlns:a16="http://schemas.microsoft.com/office/drawing/2014/main" id="{00000000-0008-0000-0100-000011000000}"/>
            </a:ext>
          </a:extLst>
        </xdr:cNvPr>
        <xdr:cNvPicPr>
          <a:picLocks noChangeAspect="1" noChangeArrowheads="1"/>
        </xdr:cNvPicPr>
      </xdr:nvPicPr>
      <xdr:blipFill>
        <a:blip xmlns:r="http://schemas.openxmlformats.org/officeDocument/2006/relationships" r:embed="rId24">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833438" y="99810093"/>
          <a:ext cx="10206625" cy="6397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5</xdr:col>
      <xdr:colOff>1007985</xdr:colOff>
      <xdr:row>1</xdr:row>
      <xdr:rowOff>203446</xdr:rowOff>
    </xdr:from>
    <xdr:to>
      <xdr:col>6</xdr:col>
      <xdr:colOff>1275194</xdr:colOff>
      <xdr:row>3</xdr:row>
      <xdr:rowOff>440494</xdr:rowOff>
    </xdr:to>
    <xdr:pic>
      <xdr:nvPicPr>
        <xdr:cNvPr id="3" name="Picture 2">
          <a:extLst>
            <a:ext uri="{FF2B5EF4-FFF2-40B4-BE49-F238E27FC236}">
              <a16:creationId xmlns:a16="http://schemas.microsoft.com/office/drawing/2014/main" id="{00000000-0008-0000-0D00-000003000000}"/>
            </a:ext>
          </a:extLst>
        </xdr:cNvPr>
        <xdr:cNvPicPr>
          <a:picLocks noChangeAspect="1"/>
        </xdr:cNvPicPr>
      </xdr:nvPicPr>
      <xdr:blipFill>
        <a:blip xmlns:r="http://schemas.openxmlformats.org/officeDocument/2006/relationships" r:embed="rId1"/>
        <a:stretch>
          <a:fillRect/>
        </a:stretch>
      </xdr:blipFill>
      <xdr:spPr>
        <a:xfrm>
          <a:off x="9802427" y="416140"/>
          <a:ext cx="1678832" cy="893903"/>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2</xdr:col>
      <xdr:colOff>11108055</xdr:colOff>
      <xdr:row>1</xdr:row>
      <xdr:rowOff>255270</xdr:rowOff>
    </xdr:from>
    <xdr:to>
      <xdr:col>3</xdr:col>
      <xdr:colOff>2432</xdr:colOff>
      <xdr:row>2</xdr:row>
      <xdr:rowOff>631648</xdr:rowOff>
    </xdr:to>
    <xdr:pic>
      <xdr:nvPicPr>
        <xdr:cNvPr id="3" name="Picture 2">
          <a:extLst>
            <a:ext uri="{FF2B5EF4-FFF2-40B4-BE49-F238E27FC236}">
              <a16:creationId xmlns:a16="http://schemas.microsoft.com/office/drawing/2014/main" id="{00000000-0008-0000-0E00-000003000000}"/>
            </a:ext>
          </a:extLst>
        </xdr:cNvPr>
        <xdr:cNvPicPr>
          <a:picLocks noChangeAspect="1"/>
        </xdr:cNvPicPr>
      </xdr:nvPicPr>
      <xdr:blipFill>
        <a:blip xmlns:r="http://schemas.openxmlformats.org/officeDocument/2006/relationships" r:embed="rId1"/>
        <a:stretch>
          <a:fillRect/>
        </a:stretch>
      </xdr:blipFill>
      <xdr:spPr>
        <a:xfrm>
          <a:off x="11650980" y="455295"/>
          <a:ext cx="1686452" cy="897713"/>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oneCellAnchor>
    <xdr:from>
      <xdr:col>6</xdr:col>
      <xdr:colOff>1007534</xdr:colOff>
      <xdr:row>1</xdr:row>
      <xdr:rowOff>169335</xdr:rowOff>
    </xdr:from>
    <xdr:ext cx="1736725" cy="824177"/>
    <xdr:pic>
      <xdr:nvPicPr>
        <xdr:cNvPr id="4" name="Picture 1">
          <a:extLst>
            <a:ext uri="{FF2B5EF4-FFF2-40B4-BE49-F238E27FC236}">
              <a16:creationId xmlns:a16="http://schemas.microsoft.com/office/drawing/2014/main" id="{00000000-0008-0000-0F00-000004000000}"/>
            </a:ext>
          </a:extLst>
        </xdr:cNvPr>
        <xdr:cNvPicPr>
          <a:picLocks noChangeAspect="1"/>
        </xdr:cNvPicPr>
      </xdr:nvPicPr>
      <xdr:blipFill>
        <a:blip xmlns:r="http://schemas.openxmlformats.org/officeDocument/2006/relationships" r:embed="rId1"/>
        <a:stretch>
          <a:fillRect/>
        </a:stretch>
      </xdr:blipFill>
      <xdr:spPr>
        <a:xfrm>
          <a:off x="12628034" y="372535"/>
          <a:ext cx="1736725" cy="824177"/>
        </a:xfrm>
        <a:prstGeom prst="rect">
          <a:avLst/>
        </a:prstGeom>
      </xdr:spPr>
    </xdr:pic>
    <xdr:clientData/>
  </xdr:oneCellAnchor>
</xdr:wsDr>
</file>

<file path=xl/drawings/drawing13.xml><?xml version="1.0" encoding="utf-8"?>
<xdr:wsDr xmlns:xdr="http://schemas.openxmlformats.org/drawingml/2006/spreadsheetDrawing" xmlns:a="http://schemas.openxmlformats.org/drawingml/2006/main">
  <xdr:oneCellAnchor>
    <xdr:from>
      <xdr:col>6</xdr:col>
      <xdr:colOff>266700</xdr:colOff>
      <xdr:row>1</xdr:row>
      <xdr:rowOff>114300</xdr:rowOff>
    </xdr:from>
    <xdr:ext cx="1736725" cy="824177"/>
    <xdr:pic>
      <xdr:nvPicPr>
        <xdr:cNvPr id="2" name="Picture 1">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a:stretch>
          <a:fillRect/>
        </a:stretch>
      </xdr:blipFill>
      <xdr:spPr>
        <a:xfrm>
          <a:off x="12249150" y="323850"/>
          <a:ext cx="1736725" cy="824177"/>
        </a:xfrm>
        <a:prstGeom prst="rect">
          <a:avLst/>
        </a:prstGeom>
      </xdr:spPr>
    </xdr:pic>
    <xdr:clientData/>
  </xdr:oneCellAnchor>
</xdr:wsDr>
</file>

<file path=xl/drawings/drawing14.xml><?xml version="1.0" encoding="utf-8"?>
<xdr:wsDr xmlns:xdr="http://schemas.openxmlformats.org/drawingml/2006/spreadsheetDrawing" xmlns:a="http://schemas.openxmlformats.org/drawingml/2006/main">
  <xdr:oneCellAnchor>
    <xdr:from>
      <xdr:col>6</xdr:col>
      <xdr:colOff>1007534</xdr:colOff>
      <xdr:row>1</xdr:row>
      <xdr:rowOff>169335</xdr:rowOff>
    </xdr:from>
    <xdr:ext cx="1736725" cy="824177"/>
    <xdr:pic>
      <xdr:nvPicPr>
        <xdr:cNvPr id="2" name="Picture 1">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a:stretch>
          <a:fillRect/>
        </a:stretch>
      </xdr:blipFill>
      <xdr:spPr>
        <a:xfrm>
          <a:off x="12862984" y="372535"/>
          <a:ext cx="1736725" cy="824177"/>
        </a:xfrm>
        <a:prstGeom prst="rect">
          <a:avLst/>
        </a:prstGeom>
      </xdr:spPr>
    </xdr:pic>
    <xdr:clientData/>
  </xdr:oneCellAnchor>
</xdr:wsDr>
</file>

<file path=xl/drawings/drawing15.xml><?xml version="1.0" encoding="utf-8"?>
<xdr:wsDr xmlns:xdr="http://schemas.openxmlformats.org/drawingml/2006/spreadsheetDrawing" xmlns:a="http://schemas.openxmlformats.org/drawingml/2006/main">
  <xdr:oneCellAnchor>
    <xdr:from>
      <xdr:col>24</xdr:col>
      <xdr:colOff>622118</xdr:colOff>
      <xdr:row>1</xdr:row>
      <xdr:rowOff>31024</xdr:rowOff>
    </xdr:from>
    <xdr:ext cx="1085850" cy="577821"/>
    <xdr:pic>
      <xdr:nvPicPr>
        <xdr:cNvPr id="3" name="Picture 2">
          <a:extLst>
            <a:ext uri="{FF2B5EF4-FFF2-40B4-BE49-F238E27FC236}">
              <a16:creationId xmlns:a16="http://schemas.microsoft.com/office/drawing/2014/main" id="{00000000-0008-0000-1200-000003000000}"/>
            </a:ext>
          </a:extLst>
        </xdr:cNvPr>
        <xdr:cNvPicPr>
          <a:picLocks noChangeAspect="1"/>
        </xdr:cNvPicPr>
      </xdr:nvPicPr>
      <xdr:blipFill>
        <a:blip xmlns:r="http://schemas.openxmlformats.org/officeDocument/2006/relationships" r:embed="rId1"/>
        <a:stretch>
          <a:fillRect/>
        </a:stretch>
      </xdr:blipFill>
      <xdr:spPr>
        <a:xfrm>
          <a:off x="24506464" y="151583"/>
          <a:ext cx="1085850" cy="577821"/>
        </a:xfrm>
        <a:prstGeom prst="rect">
          <a:avLst/>
        </a:prstGeom>
      </xdr:spPr>
    </xdr:pic>
    <xdr:clientData/>
  </xdr:oneCellAnchor>
</xdr:wsDr>
</file>

<file path=xl/drawings/drawing16.xml><?xml version="1.0" encoding="utf-8"?>
<xdr:wsDr xmlns:xdr="http://schemas.openxmlformats.org/drawingml/2006/spreadsheetDrawing" xmlns:a="http://schemas.openxmlformats.org/drawingml/2006/main">
  <xdr:oneCellAnchor>
    <xdr:from>
      <xdr:col>4</xdr:col>
      <xdr:colOff>4819650</xdr:colOff>
      <xdr:row>1</xdr:row>
      <xdr:rowOff>133350</xdr:rowOff>
    </xdr:from>
    <xdr:ext cx="1085850" cy="577821"/>
    <xdr:pic>
      <xdr:nvPicPr>
        <xdr:cNvPr id="2" name="Picture 1">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1"/>
        <a:stretch>
          <a:fillRect/>
        </a:stretch>
      </xdr:blipFill>
      <xdr:spPr>
        <a:xfrm>
          <a:off x="7362825" y="304800"/>
          <a:ext cx="1085850" cy="577821"/>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xdr:from>
      <xdr:col>2</xdr:col>
      <xdr:colOff>504825</xdr:colOff>
      <xdr:row>71</xdr:row>
      <xdr:rowOff>0</xdr:rowOff>
    </xdr:from>
    <xdr:to>
      <xdr:col>8</xdr:col>
      <xdr:colOff>1019175</xdr:colOff>
      <xdr:row>80</xdr:row>
      <xdr:rowOff>122331</xdr:rowOff>
    </xdr:to>
    <xdr:sp macro="" textlink="">
      <xdr:nvSpPr>
        <xdr:cNvPr id="3" name="Arrow: Right 2">
          <a:hlinkClick xmlns:r="http://schemas.openxmlformats.org/officeDocument/2006/relationships" r:id="rId1"/>
          <a:extLst>
            <a:ext uri="{FF2B5EF4-FFF2-40B4-BE49-F238E27FC236}">
              <a16:creationId xmlns:a16="http://schemas.microsoft.com/office/drawing/2014/main" id="{00000000-0008-0000-0200-000003000000}"/>
            </a:ext>
          </a:extLst>
        </xdr:cNvPr>
        <xdr:cNvSpPr/>
      </xdr:nvSpPr>
      <xdr:spPr>
        <a:xfrm>
          <a:off x="1400175" y="13468350"/>
          <a:ext cx="11553825" cy="1922556"/>
        </a:xfrm>
        <a:prstGeom prst="rightArrow">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2800">
              <a:latin typeface="Verdana" panose="020B0604030504040204" pitchFamily="34" charset="0"/>
              <a:ea typeface="Verdana" panose="020B0604030504040204" pitchFamily="34" charset="0"/>
              <a:cs typeface="Verdana" panose="020B0604030504040204" pitchFamily="34" charset="0"/>
            </a:rPr>
            <a:t>Step 2.1 </a:t>
          </a:r>
        </a:p>
      </xdr:txBody>
    </xdr:sp>
    <xdr:clientData/>
  </xdr:twoCellAnchor>
  <xdr:twoCellAnchor editAs="oneCell">
    <xdr:from>
      <xdr:col>7</xdr:col>
      <xdr:colOff>771797</xdr:colOff>
      <xdr:row>1</xdr:row>
      <xdr:rowOff>143718</xdr:rowOff>
    </xdr:from>
    <xdr:to>
      <xdr:col>9</xdr:col>
      <xdr:colOff>455</xdr:colOff>
      <xdr:row>3</xdr:row>
      <xdr:rowOff>60260</xdr:rowOff>
    </xdr:to>
    <xdr:pic>
      <xdr:nvPicPr>
        <xdr:cNvPr id="2" name="Picture 1">
          <a:hlinkClick xmlns:r="http://schemas.openxmlformats.org/officeDocument/2006/relationships" r:id="rId2"/>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3"/>
        <a:stretch>
          <a:fillRect/>
        </a:stretch>
      </xdr:blipFill>
      <xdr:spPr>
        <a:xfrm>
          <a:off x="11004368" y="347825"/>
          <a:ext cx="1691098" cy="87856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602835</xdr:colOff>
      <xdr:row>38</xdr:row>
      <xdr:rowOff>121477</xdr:rowOff>
    </xdr:from>
    <xdr:to>
      <xdr:col>7</xdr:col>
      <xdr:colOff>931333</xdr:colOff>
      <xdr:row>49</xdr:row>
      <xdr:rowOff>36286</xdr:rowOff>
    </xdr:to>
    <xdr:sp macro="" textlink="">
      <xdr:nvSpPr>
        <xdr:cNvPr id="2" name="Arrow: Right 2">
          <a:hlinkClick xmlns:r="http://schemas.openxmlformats.org/officeDocument/2006/relationships" r:id="rId1"/>
          <a:extLst>
            <a:ext uri="{FF2B5EF4-FFF2-40B4-BE49-F238E27FC236}">
              <a16:creationId xmlns:a16="http://schemas.microsoft.com/office/drawing/2014/main" id="{00000000-0008-0000-0300-000002000000}"/>
            </a:ext>
          </a:extLst>
        </xdr:cNvPr>
        <xdr:cNvSpPr/>
      </xdr:nvSpPr>
      <xdr:spPr>
        <a:xfrm>
          <a:off x="1691406" y="12978715"/>
          <a:ext cx="7404213" cy="2043571"/>
        </a:xfrm>
        <a:prstGeom prst="rightArrow">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2800">
              <a:latin typeface="Verdana" panose="020B0604030504040204" pitchFamily="34" charset="0"/>
              <a:ea typeface="Verdana" panose="020B0604030504040204" pitchFamily="34" charset="0"/>
              <a:cs typeface="Verdana" panose="020B0604030504040204" pitchFamily="34" charset="0"/>
            </a:rPr>
            <a:t>Step 2.2 </a:t>
          </a:r>
        </a:p>
      </xdr:txBody>
    </xdr:sp>
    <xdr:clientData/>
  </xdr:twoCellAnchor>
  <xdr:twoCellAnchor editAs="oneCell">
    <xdr:from>
      <xdr:col>8</xdr:col>
      <xdr:colOff>95530</xdr:colOff>
      <xdr:row>1</xdr:row>
      <xdr:rowOff>104509</xdr:rowOff>
    </xdr:from>
    <xdr:to>
      <xdr:col>9</xdr:col>
      <xdr:colOff>19050</xdr:colOff>
      <xdr:row>2</xdr:row>
      <xdr:rowOff>632428</xdr:rowOff>
    </xdr:to>
    <xdr:pic>
      <xdr:nvPicPr>
        <xdr:cNvPr id="5" name="Picture 3">
          <a:hlinkClick xmlns:r="http://schemas.openxmlformats.org/officeDocument/2006/relationships" r:id="rId2"/>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3"/>
        <a:stretch>
          <a:fillRect/>
        </a:stretch>
      </xdr:blipFill>
      <xdr:spPr>
        <a:xfrm>
          <a:off x="9830080" y="304534"/>
          <a:ext cx="1304645" cy="69809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2</xdr:col>
      <xdr:colOff>514350</xdr:colOff>
      <xdr:row>150</xdr:row>
      <xdr:rowOff>0</xdr:rowOff>
    </xdr:from>
    <xdr:to>
      <xdr:col>8</xdr:col>
      <xdr:colOff>1011555</xdr:colOff>
      <xdr:row>159</xdr:row>
      <xdr:rowOff>126776</xdr:rowOff>
    </xdr:to>
    <xdr:sp macro="" textlink="">
      <xdr:nvSpPr>
        <xdr:cNvPr id="10" name="Arrow: Right 2">
          <a:hlinkClick xmlns:r="http://schemas.openxmlformats.org/officeDocument/2006/relationships" r:id="rId1"/>
          <a:extLst>
            <a:ext uri="{FF2B5EF4-FFF2-40B4-BE49-F238E27FC236}">
              <a16:creationId xmlns:a16="http://schemas.microsoft.com/office/drawing/2014/main" id="{00000000-0008-0000-0400-00000A000000}"/>
            </a:ext>
          </a:extLst>
        </xdr:cNvPr>
        <xdr:cNvSpPr/>
      </xdr:nvSpPr>
      <xdr:spPr>
        <a:xfrm>
          <a:off x="990600" y="61817250"/>
          <a:ext cx="11498580" cy="1927001"/>
        </a:xfrm>
        <a:prstGeom prst="rightArrow">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2800">
              <a:latin typeface="Verdana" panose="020B0604030504040204" pitchFamily="34" charset="0"/>
              <a:ea typeface="Verdana" panose="020B0604030504040204" pitchFamily="34" charset="0"/>
              <a:cs typeface="Verdana" panose="020B0604030504040204" pitchFamily="34" charset="0"/>
            </a:rPr>
            <a:t>Step</a:t>
          </a:r>
          <a:r>
            <a:rPr lang="en-GB" sz="2800" baseline="0">
              <a:latin typeface="Verdana" panose="020B0604030504040204" pitchFamily="34" charset="0"/>
              <a:ea typeface="Verdana" panose="020B0604030504040204" pitchFamily="34" charset="0"/>
              <a:cs typeface="Verdana" panose="020B0604030504040204" pitchFamily="34" charset="0"/>
            </a:rPr>
            <a:t> 3.1</a:t>
          </a:r>
        </a:p>
      </xdr:txBody>
    </xdr:sp>
    <xdr:clientData/>
  </xdr:twoCellAnchor>
  <xdr:twoCellAnchor editAs="oneCell">
    <xdr:from>
      <xdr:col>7</xdr:col>
      <xdr:colOff>771797</xdr:colOff>
      <xdr:row>1</xdr:row>
      <xdr:rowOff>143718</xdr:rowOff>
    </xdr:from>
    <xdr:to>
      <xdr:col>8</xdr:col>
      <xdr:colOff>1351735</xdr:colOff>
      <xdr:row>3</xdr:row>
      <xdr:rowOff>60260</xdr:rowOff>
    </xdr:to>
    <xdr:pic>
      <xdr:nvPicPr>
        <xdr:cNvPr id="3" name="Picture 2">
          <a:hlinkClick xmlns:r="http://schemas.openxmlformats.org/officeDocument/2006/relationships" r:id="rId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3"/>
        <a:stretch>
          <a:fillRect/>
        </a:stretch>
      </xdr:blipFill>
      <xdr:spPr>
        <a:xfrm>
          <a:off x="10974977" y="341838"/>
          <a:ext cx="1690553" cy="86904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11</xdr:col>
      <xdr:colOff>1350818</xdr:colOff>
      <xdr:row>114</xdr:row>
      <xdr:rowOff>44450</xdr:rowOff>
    </xdr:from>
    <xdr:to>
      <xdr:col>19</xdr:col>
      <xdr:colOff>0</xdr:colOff>
      <xdr:row>128</xdr:row>
      <xdr:rowOff>142875</xdr:rowOff>
    </xdr:to>
    <xdr:sp macro="" textlink="">
      <xdr:nvSpPr>
        <xdr:cNvPr id="2" name="Arrow: Right 7">
          <a:hlinkClick xmlns:r="http://schemas.openxmlformats.org/officeDocument/2006/relationships" r:id="rId1"/>
          <a:extLst>
            <a:ext uri="{FF2B5EF4-FFF2-40B4-BE49-F238E27FC236}">
              <a16:creationId xmlns:a16="http://schemas.microsoft.com/office/drawing/2014/main" id="{00000000-0008-0000-0500-000002000000}"/>
            </a:ext>
          </a:extLst>
        </xdr:cNvPr>
        <xdr:cNvSpPr/>
      </xdr:nvSpPr>
      <xdr:spPr>
        <a:xfrm>
          <a:off x="18218727" y="10106314"/>
          <a:ext cx="13554476" cy="3007879"/>
        </a:xfrm>
        <a:prstGeom prst="rightArrow">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2800">
              <a:latin typeface="Verdana" panose="020B0604030504040204" pitchFamily="34" charset="0"/>
              <a:ea typeface="Verdana" panose="020B0604030504040204" pitchFamily="34" charset="0"/>
              <a:cs typeface="Verdana" panose="020B0604030504040204" pitchFamily="34" charset="0"/>
            </a:rPr>
            <a:t>Step 3.2 </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8</xdr:col>
      <xdr:colOff>1037820</xdr:colOff>
      <xdr:row>222</xdr:row>
      <xdr:rowOff>101707</xdr:rowOff>
    </xdr:from>
    <xdr:to>
      <xdr:col>15</xdr:col>
      <xdr:colOff>0</xdr:colOff>
      <xdr:row>232</xdr:row>
      <xdr:rowOff>105504</xdr:rowOff>
    </xdr:to>
    <xdr:sp macro="" textlink="">
      <xdr:nvSpPr>
        <xdr:cNvPr id="4" name="Arrow: Right 3">
          <a:hlinkClick xmlns:r="http://schemas.openxmlformats.org/officeDocument/2006/relationships" r:id="rId1"/>
          <a:extLst>
            <a:ext uri="{FF2B5EF4-FFF2-40B4-BE49-F238E27FC236}">
              <a16:creationId xmlns:a16="http://schemas.microsoft.com/office/drawing/2014/main" id="{00000000-0008-0000-0700-000004000000}"/>
            </a:ext>
          </a:extLst>
        </xdr:cNvPr>
        <xdr:cNvSpPr/>
      </xdr:nvSpPr>
      <xdr:spPr>
        <a:xfrm>
          <a:off x="11882713" y="20716528"/>
          <a:ext cx="7493858" cy="1772726"/>
        </a:xfrm>
        <a:prstGeom prst="rightArrow">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2800">
              <a:latin typeface="Verdana" panose="020B0604030504040204" pitchFamily="34" charset="0"/>
              <a:ea typeface="Verdana" panose="020B0604030504040204" pitchFamily="34" charset="0"/>
              <a:cs typeface="Verdana" panose="020B0604030504040204" pitchFamily="34" charset="0"/>
            </a:rPr>
            <a:t>Step 4</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5</xdr:col>
      <xdr:colOff>876300</xdr:colOff>
      <xdr:row>327</xdr:row>
      <xdr:rowOff>19050</xdr:rowOff>
    </xdr:from>
    <xdr:to>
      <xdr:col>10</xdr:col>
      <xdr:colOff>945151</xdr:colOff>
      <xdr:row>334</xdr:row>
      <xdr:rowOff>40858</xdr:rowOff>
    </xdr:to>
    <xdr:sp macro="" textlink="">
      <xdr:nvSpPr>
        <xdr:cNvPr id="5" name="Arrow: Right 2">
          <a:hlinkClick xmlns:r="http://schemas.openxmlformats.org/officeDocument/2006/relationships" r:id="rId1"/>
          <a:extLst>
            <a:ext uri="{FF2B5EF4-FFF2-40B4-BE49-F238E27FC236}">
              <a16:creationId xmlns:a16="http://schemas.microsoft.com/office/drawing/2014/main" id="{00000000-0008-0000-0800-000005000000}"/>
            </a:ext>
          </a:extLst>
        </xdr:cNvPr>
        <xdr:cNvSpPr/>
      </xdr:nvSpPr>
      <xdr:spPr>
        <a:xfrm>
          <a:off x="7099300" y="18322925"/>
          <a:ext cx="10879726" cy="1704558"/>
        </a:xfrm>
        <a:prstGeom prst="rightArrow">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2800">
              <a:latin typeface="Verdana" panose="020B0604030504040204" pitchFamily="34" charset="0"/>
              <a:ea typeface="Verdana" panose="020B0604030504040204" pitchFamily="34" charset="0"/>
              <a:cs typeface="Verdana" panose="020B0604030504040204" pitchFamily="34" charset="0"/>
            </a:rPr>
            <a:t>Step 5</a:t>
          </a:r>
        </a:p>
      </xdr:txBody>
    </xdr:sp>
    <xdr:clientData/>
  </xdr:twoCellAnchor>
  <xdr:twoCellAnchor editAs="oneCell">
    <xdr:from>
      <xdr:col>19</xdr:col>
      <xdr:colOff>755482</xdr:colOff>
      <xdr:row>1</xdr:row>
      <xdr:rowOff>63667</xdr:rowOff>
    </xdr:from>
    <xdr:to>
      <xdr:col>20</xdr:col>
      <xdr:colOff>1126121</xdr:colOff>
      <xdr:row>3</xdr:row>
      <xdr:rowOff>3165</xdr:rowOff>
    </xdr:to>
    <xdr:pic>
      <xdr:nvPicPr>
        <xdr:cNvPr id="2" name="Picture 4">
          <a:hlinkClick xmlns:r="http://schemas.openxmlformats.org/officeDocument/2006/relationships" r:id="rId2"/>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3"/>
        <a:stretch>
          <a:fillRect/>
        </a:stretch>
      </xdr:blipFill>
      <xdr:spPr>
        <a:xfrm>
          <a:off x="29552732" y="264750"/>
          <a:ext cx="1694284" cy="89136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2</xdr:col>
      <xdr:colOff>115065</xdr:colOff>
      <xdr:row>116</xdr:row>
      <xdr:rowOff>65221</xdr:rowOff>
    </xdr:from>
    <xdr:to>
      <xdr:col>10</xdr:col>
      <xdr:colOff>64869</xdr:colOff>
      <xdr:row>125</xdr:row>
      <xdr:rowOff>192679</xdr:rowOff>
    </xdr:to>
    <xdr:sp macro="" textlink="">
      <xdr:nvSpPr>
        <xdr:cNvPr id="3" name="Arrow: Right 2">
          <a:hlinkClick xmlns:r="http://schemas.openxmlformats.org/officeDocument/2006/relationships" r:id="rId1"/>
          <a:extLst>
            <a:ext uri="{FF2B5EF4-FFF2-40B4-BE49-F238E27FC236}">
              <a16:creationId xmlns:a16="http://schemas.microsoft.com/office/drawing/2014/main" id="{00000000-0008-0000-0900-000003000000}"/>
            </a:ext>
          </a:extLst>
        </xdr:cNvPr>
        <xdr:cNvSpPr/>
      </xdr:nvSpPr>
      <xdr:spPr>
        <a:xfrm>
          <a:off x="585712" y="45919692"/>
          <a:ext cx="12926216" cy="1942811"/>
        </a:xfrm>
        <a:prstGeom prst="rightArrow">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2800">
              <a:latin typeface="Verdana" panose="020B0604030504040204" pitchFamily="34" charset="0"/>
              <a:ea typeface="Verdana" panose="020B0604030504040204" pitchFamily="34" charset="0"/>
              <a:cs typeface="Verdana" panose="020B0604030504040204" pitchFamily="34" charset="0"/>
            </a:rPr>
            <a:t>Step 6 </a:t>
          </a:r>
        </a:p>
      </xdr:txBody>
    </xdr:sp>
    <xdr:clientData/>
  </xdr:twoCellAnchor>
  <xdr:oneCellAnchor>
    <xdr:from>
      <xdr:col>8</xdr:col>
      <xdr:colOff>1080549</xdr:colOff>
      <xdr:row>1</xdr:row>
      <xdr:rowOff>217059</xdr:rowOff>
    </xdr:from>
    <xdr:ext cx="1689974" cy="899298"/>
    <xdr:pic>
      <xdr:nvPicPr>
        <xdr:cNvPr id="5" name="Picture 4">
          <a:hlinkClick xmlns:r="http://schemas.openxmlformats.org/officeDocument/2006/relationships" r:id="rId2"/>
          <a:extLst>
            <a:ext uri="{FF2B5EF4-FFF2-40B4-BE49-F238E27FC236}">
              <a16:creationId xmlns:a16="http://schemas.microsoft.com/office/drawing/2014/main" id="{00000000-0008-0000-0900-000005000000}"/>
            </a:ext>
          </a:extLst>
        </xdr:cNvPr>
        <xdr:cNvPicPr>
          <a:picLocks noChangeAspect="1"/>
        </xdr:cNvPicPr>
      </xdr:nvPicPr>
      <xdr:blipFill>
        <a:blip xmlns:r="http://schemas.openxmlformats.org/officeDocument/2006/relationships" r:embed="rId3"/>
        <a:stretch>
          <a:fillRect/>
        </a:stretch>
      </xdr:blipFill>
      <xdr:spPr>
        <a:xfrm>
          <a:off x="11420889" y="415179"/>
          <a:ext cx="1689974" cy="899298"/>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8</xdr:col>
          <xdr:colOff>609600</xdr:colOff>
          <xdr:row>28</xdr:row>
          <xdr:rowOff>38100</xdr:rowOff>
        </xdr:from>
        <xdr:to>
          <xdr:col>8</xdr:col>
          <xdr:colOff>904875</xdr:colOff>
          <xdr:row>28</xdr:row>
          <xdr:rowOff>276225</xdr:rowOff>
        </xdr:to>
        <xdr:sp macro="" textlink="">
          <xdr:nvSpPr>
            <xdr:cNvPr id="38913" name="Check Box 1" hidden="1">
              <a:extLst>
                <a:ext uri="{63B3BB69-23CF-44E3-9099-C40C66FF867C}">
                  <a14:compatExt spid="_x0000_s38913"/>
                </a:ext>
                <a:ext uri="{FF2B5EF4-FFF2-40B4-BE49-F238E27FC236}">
                  <a16:creationId xmlns:a16="http://schemas.microsoft.com/office/drawing/2014/main" id="{00000000-0008-0000-0A00-000001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609600</xdr:colOff>
          <xdr:row>29</xdr:row>
          <xdr:rowOff>38100</xdr:rowOff>
        </xdr:from>
        <xdr:to>
          <xdr:col>8</xdr:col>
          <xdr:colOff>904875</xdr:colOff>
          <xdr:row>29</xdr:row>
          <xdr:rowOff>276225</xdr:rowOff>
        </xdr:to>
        <xdr:sp macro="" textlink="">
          <xdr:nvSpPr>
            <xdr:cNvPr id="38914" name="Check Box 2" hidden="1">
              <a:extLst>
                <a:ext uri="{63B3BB69-23CF-44E3-9099-C40C66FF867C}">
                  <a14:compatExt spid="_x0000_s38914"/>
                </a:ext>
                <a:ext uri="{FF2B5EF4-FFF2-40B4-BE49-F238E27FC236}">
                  <a16:creationId xmlns:a16="http://schemas.microsoft.com/office/drawing/2014/main" id="{00000000-0008-0000-0A00-000002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609600</xdr:colOff>
          <xdr:row>30</xdr:row>
          <xdr:rowOff>38100</xdr:rowOff>
        </xdr:from>
        <xdr:to>
          <xdr:col>8</xdr:col>
          <xdr:colOff>904875</xdr:colOff>
          <xdr:row>30</xdr:row>
          <xdr:rowOff>276225</xdr:rowOff>
        </xdr:to>
        <xdr:sp macro="" textlink="">
          <xdr:nvSpPr>
            <xdr:cNvPr id="38915" name="Check Box 3" hidden="1">
              <a:extLst>
                <a:ext uri="{63B3BB69-23CF-44E3-9099-C40C66FF867C}">
                  <a14:compatExt spid="_x0000_s38915"/>
                </a:ext>
                <a:ext uri="{FF2B5EF4-FFF2-40B4-BE49-F238E27FC236}">
                  <a16:creationId xmlns:a16="http://schemas.microsoft.com/office/drawing/2014/main" id="{00000000-0008-0000-0A00-000003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609600</xdr:colOff>
          <xdr:row>31</xdr:row>
          <xdr:rowOff>38100</xdr:rowOff>
        </xdr:from>
        <xdr:to>
          <xdr:col>8</xdr:col>
          <xdr:colOff>904875</xdr:colOff>
          <xdr:row>31</xdr:row>
          <xdr:rowOff>276225</xdr:rowOff>
        </xdr:to>
        <xdr:sp macro="" textlink="">
          <xdr:nvSpPr>
            <xdr:cNvPr id="38916" name="Check Box 4" hidden="1">
              <a:extLst>
                <a:ext uri="{63B3BB69-23CF-44E3-9099-C40C66FF867C}">
                  <a14:compatExt spid="_x0000_s38916"/>
                </a:ext>
                <a:ext uri="{FF2B5EF4-FFF2-40B4-BE49-F238E27FC236}">
                  <a16:creationId xmlns:a16="http://schemas.microsoft.com/office/drawing/2014/main" id="{00000000-0008-0000-0A00-000004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609600</xdr:colOff>
          <xdr:row>32</xdr:row>
          <xdr:rowOff>38100</xdr:rowOff>
        </xdr:from>
        <xdr:to>
          <xdr:col>8</xdr:col>
          <xdr:colOff>904875</xdr:colOff>
          <xdr:row>32</xdr:row>
          <xdr:rowOff>276225</xdr:rowOff>
        </xdr:to>
        <xdr:sp macro="" textlink="">
          <xdr:nvSpPr>
            <xdr:cNvPr id="38917" name="Check Box 5" hidden="1">
              <a:extLst>
                <a:ext uri="{63B3BB69-23CF-44E3-9099-C40C66FF867C}">
                  <a14:compatExt spid="_x0000_s38917"/>
                </a:ext>
                <a:ext uri="{FF2B5EF4-FFF2-40B4-BE49-F238E27FC236}">
                  <a16:creationId xmlns:a16="http://schemas.microsoft.com/office/drawing/2014/main" id="{00000000-0008-0000-0A00-000005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609600</xdr:colOff>
          <xdr:row>34</xdr:row>
          <xdr:rowOff>38100</xdr:rowOff>
        </xdr:from>
        <xdr:to>
          <xdr:col>8</xdr:col>
          <xdr:colOff>904875</xdr:colOff>
          <xdr:row>34</xdr:row>
          <xdr:rowOff>276225</xdr:rowOff>
        </xdr:to>
        <xdr:sp macro="" textlink="">
          <xdr:nvSpPr>
            <xdr:cNvPr id="38918" name="Check Box 6" hidden="1">
              <a:extLst>
                <a:ext uri="{63B3BB69-23CF-44E3-9099-C40C66FF867C}">
                  <a14:compatExt spid="_x0000_s38918"/>
                </a:ext>
                <a:ext uri="{FF2B5EF4-FFF2-40B4-BE49-F238E27FC236}">
                  <a16:creationId xmlns:a16="http://schemas.microsoft.com/office/drawing/2014/main" id="{00000000-0008-0000-0A00-000006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oneCellAnchor>
    <xdr:from>
      <xdr:col>7</xdr:col>
      <xdr:colOff>1082387</xdr:colOff>
      <xdr:row>1</xdr:row>
      <xdr:rowOff>119062</xdr:rowOff>
    </xdr:from>
    <xdr:ext cx="1689974" cy="899298"/>
    <xdr:pic>
      <xdr:nvPicPr>
        <xdr:cNvPr id="8" name="Picture 7">
          <a:hlinkClick xmlns:r="http://schemas.openxmlformats.org/officeDocument/2006/relationships" r:id="rId1"/>
          <a:extLst>
            <a:ext uri="{FF2B5EF4-FFF2-40B4-BE49-F238E27FC236}">
              <a16:creationId xmlns:a16="http://schemas.microsoft.com/office/drawing/2014/main" id="{00000000-0008-0000-0A00-000008000000}"/>
            </a:ext>
          </a:extLst>
        </xdr:cNvPr>
        <xdr:cNvPicPr>
          <a:picLocks noChangeAspect="1"/>
        </xdr:cNvPicPr>
      </xdr:nvPicPr>
      <xdr:blipFill>
        <a:blip xmlns:r="http://schemas.openxmlformats.org/officeDocument/2006/relationships" r:embed="rId2"/>
        <a:stretch>
          <a:fillRect/>
        </a:stretch>
      </xdr:blipFill>
      <xdr:spPr>
        <a:xfrm>
          <a:off x="5181947" y="286702"/>
          <a:ext cx="1689974" cy="899298"/>
        </a:xfrm>
        <a:prstGeom prst="rect">
          <a:avLst/>
        </a:prstGeom>
      </xdr:spPr>
    </xdr:pic>
    <xdr:clientData/>
  </xdr:oneCellAnchor>
  <mc:AlternateContent xmlns:mc="http://schemas.openxmlformats.org/markup-compatibility/2006">
    <mc:Choice xmlns:a14="http://schemas.microsoft.com/office/drawing/2010/main" Requires="a14">
      <xdr:twoCellAnchor editAs="oneCell">
        <xdr:from>
          <xdr:col>8</xdr:col>
          <xdr:colOff>609600</xdr:colOff>
          <xdr:row>7</xdr:row>
          <xdr:rowOff>38100</xdr:rowOff>
        </xdr:from>
        <xdr:to>
          <xdr:col>8</xdr:col>
          <xdr:colOff>904875</xdr:colOff>
          <xdr:row>7</xdr:row>
          <xdr:rowOff>266700</xdr:rowOff>
        </xdr:to>
        <xdr:sp macro="" textlink="">
          <xdr:nvSpPr>
            <xdr:cNvPr id="38927" name="Check Box 15" hidden="1">
              <a:extLst>
                <a:ext uri="{63B3BB69-23CF-44E3-9099-C40C66FF867C}">
                  <a14:compatExt spid="_x0000_s38927"/>
                </a:ext>
                <a:ext uri="{FF2B5EF4-FFF2-40B4-BE49-F238E27FC236}">
                  <a16:creationId xmlns:a16="http://schemas.microsoft.com/office/drawing/2014/main" id="{00000000-0008-0000-0A00-00000F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609600</xdr:colOff>
          <xdr:row>8</xdr:row>
          <xdr:rowOff>38100</xdr:rowOff>
        </xdr:from>
        <xdr:to>
          <xdr:col>8</xdr:col>
          <xdr:colOff>904875</xdr:colOff>
          <xdr:row>8</xdr:row>
          <xdr:rowOff>266700</xdr:rowOff>
        </xdr:to>
        <xdr:sp macro="" textlink="">
          <xdr:nvSpPr>
            <xdr:cNvPr id="38928" name="Check Box 16" hidden="1">
              <a:extLst>
                <a:ext uri="{63B3BB69-23CF-44E3-9099-C40C66FF867C}">
                  <a14:compatExt spid="_x0000_s38928"/>
                </a:ext>
                <a:ext uri="{FF2B5EF4-FFF2-40B4-BE49-F238E27FC236}">
                  <a16:creationId xmlns:a16="http://schemas.microsoft.com/office/drawing/2014/main" id="{00000000-0008-0000-0A00-000010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609600</xdr:colOff>
          <xdr:row>9</xdr:row>
          <xdr:rowOff>38100</xdr:rowOff>
        </xdr:from>
        <xdr:to>
          <xdr:col>8</xdr:col>
          <xdr:colOff>904875</xdr:colOff>
          <xdr:row>9</xdr:row>
          <xdr:rowOff>266700</xdr:rowOff>
        </xdr:to>
        <xdr:sp macro="" textlink="">
          <xdr:nvSpPr>
            <xdr:cNvPr id="38929" name="Check Box 17" hidden="1">
              <a:extLst>
                <a:ext uri="{63B3BB69-23CF-44E3-9099-C40C66FF867C}">
                  <a14:compatExt spid="_x0000_s38929"/>
                </a:ext>
                <a:ext uri="{FF2B5EF4-FFF2-40B4-BE49-F238E27FC236}">
                  <a16:creationId xmlns:a16="http://schemas.microsoft.com/office/drawing/2014/main" id="{00000000-0008-0000-0A00-000011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609600</xdr:colOff>
          <xdr:row>11</xdr:row>
          <xdr:rowOff>38100</xdr:rowOff>
        </xdr:from>
        <xdr:to>
          <xdr:col>8</xdr:col>
          <xdr:colOff>904875</xdr:colOff>
          <xdr:row>11</xdr:row>
          <xdr:rowOff>266700</xdr:rowOff>
        </xdr:to>
        <xdr:sp macro="" textlink="">
          <xdr:nvSpPr>
            <xdr:cNvPr id="38931" name="Check Box 19" hidden="1">
              <a:extLst>
                <a:ext uri="{63B3BB69-23CF-44E3-9099-C40C66FF867C}">
                  <a14:compatExt spid="_x0000_s38931"/>
                </a:ext>
                <a:ext uri="{FF2B5EF4-FFF2-40B4-BE49-F238E27FC236}">
                  <a16:creationId xmlns:a16="http://schemas.microsoft.com/office/drawing/2014/main" id="{00000000-0008-0000-0A00-000013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609600</xdr:colOff>
          <xdr:row>35</xdr:row>
          <xdr:rowOff>0</xdr:rowOff>
        </xdr:from>
        <xdr:to>
          <xdr:col>8</xdr:col>
          <xdr:colOff>904875</xdr:colOff>
          <xdr:row>35</xdr:row>
          <xdr:rowOff>247650</xdr:rowOff>
        </xdr:to>
        <xdr:sp macro="" textlink="">
          <xdr:nvSpPr>
            <xdr:cNvPr id="38932" name="Check Box 20" hidden="1">
              <a:extLst>
                <a:ext uri="{63B3BB69-23CF-44E3-9099-C40C66FF867C}">
                  <a14:compatExt spid="_x0000_s38932"/>
                </a:ext>
                <a:ext uri="{FF2B5EF4-FFF2-40B4-BE49-F238E27FC236}">
                  <a16:creationId xmlns:a16="http://schemas.microsoft.com/office/drawing/2014/main" id="{00000000-0008-0000-0A00-000014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609600</xdr:colOff>
          <xdr:row>14</xdr:row>
          <xdr:rowOff>38100</xdr:rowOff>
        </xdr:from>
        <xdr:to>
          <xdr:col>8</xdr:col>
          <xdr:colOff>895350</xdr:colOff>
          <xdr:row>14</xdr:row>
          <xdr:rowOff>266700</xdr:rowOff>
        </xdr:to>
        <xdr:sp macro="" textlink="">
          <xdr:nvSpPr>
            <xdr:cNvPr id="38945" name="Check Box 33" hidden="1">
              <a:extLst>
                <a:ext uri="{63B3BB69-23CF-44E3-9099-C40C66FF867C}">
                  <a14:compatExt spid="_x0000_s38945"/>
                </a:ext>
                <a:ext uri="{FF2B5EF4-FFF2-40B4-BE49-F238E27FC236}">
                  <a16:creationId xmlns:a16="http://schemas.microsoft.com/office/drawing/2014/main" id="{00000000-0008-0000-0A00-000021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609600</xdr:colOff>
          <xdr:row>33</xdr:row>
          <xdr:rowOff>38100</xdr:rowOff>
        </xdr:from>
        <xdr:to>
          <xdr:col>8</xdr:col>
          <xdr:colOff>895350</xdr:colOff>
          <xdr:row>33</xdr:row>
          <xdr:rowOff>295275</xdr:rowOff>
        </xdr:to>
        <xdr:sp macro="" textlink="">
          <xdr:nvSpPr>
            <xdr:cNvPr id="38946" name="Check Box 34" hidden="1">
              <a:extLst>
                <a:ext uri="{63B3BB69-23CF-44E3-9099-C40C66FF867C}">
                  <a14:compatExt spid="_x0000_s38946"/>
                </a:ext>
                <a:ext uri="{FF2B5EF4-FFF2-40B4-BE49-F238E27FC236}">
                  <a16:creationId xmlns:a16="http://schemas.microsoft.com/office/drawing/2014/main" id="{00000000-0008-0000-0A00-000022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609600</xdr:colOff>
          <xdr:row>10</xdr:row>
          <xdr:rowOff>38100</xdr:rowOff>
        </xdr:from>
        <xdr:to>
          <xdr:col>8</xdr:col>
          <xdr:colOff>895350</xdr:colOff>
          <xdr:row>10</xdr:row>
          <xdr:rowOff>266700</xdr:rowOff>
        </xdr:to>
        <xdr:sp macro="" textlink="">
          <xdr:nvSpPr>
            <xdr:cNvPr id="38947" name="Check Box 35" hidden="1">
              <a:extLst>
                <a:ext uri="{63B3BB69-23CF-44E3-9099-C40C66FF867C}">
                  <a14:compatExt spid="_x0000_s38947"/>
                </a:ext>
                <a:ext uri="{FF2B5EF4-FFF2-40B4-BE49-F238E27FC236}">
                  <a16:creationId xmlns:a16="http://schemas.microsoft.com/office/drawing/2014/main" id="{00000000-0008-0000-0A00-000023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609600</xdr:colOff>
          <xdr:row>43</xdr:row>
          <xdr:rowOff>133350</xdr:rowOff>
        </xdr:from>
        <xdr:to>
          <xdr:col>8</xdr:col>
          <xdr:colOff>904875</xdr:colOff>
          <xdr:row>43</xdr:row>
          <xdr:rowOff>381000</xdr:rowOff>
        </xdr:to>
        <xdr:sp macro="" textlink="">
          <xdr:nvSpPr>
            <xdr:cNvPr id="38948" name="Check Box 36" hidden="1">
              <a:extLst>
                <a:ext uri="{63B3BB69-23CF-44E3-9099-C40C66FF867C}">
                  <a14:compatExt spid="_x0000_s38948"/>
                </a:ext>
                <a:ext uri="{FF2B5EF4-FFF2-40B4-BE49-F238E27FC236}">
                  <a16:creationId xmlns:a16="http://schemas.microsoft.com/office/drawing/2014/main" id="{00000000-0008-0000-0A00-000024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persons/person.xml><?xml version="1.0" encoding="utf-8"?>
<personList xmlns="http://schemas.microsoft.com/office/spreadsheetml/2018/threadedcomments" xmlns:x="http://schemas.openxmlformats.org/spreadsheetml/2006/main">
  <person displayName="Sebastian Lunt" id="{165D88F9-A9AA-466C-A9E4-7675927FC8F6}" userId="S::sebastian.lunt@salixfinance.co.uk::415d6969-59dc-4f0e-8179-96cc49010da1" providerId="AD"/>
</personList>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2">
  <rv s="0">
    <v>13</v>
    <v>3</v>
  </rv>
  <rv s="1">
    <v>13</v>
    <v>1</v>
  </rv>
</rvData>
</file>

<file path=xl/richData/rdrichvaluestructure.xml><?xml version="1.0" encoding="utf-8"?>
<rvStructures xmlns="http://schemas.microsoft.com/office/spreadsheetml/2017/richdata" count="2">
  <s t="_error">
    <k n="errorType" t="i"/>
    <k n="subType" t="i"/>
  </s>
  <s t="_error">
    <k n="errorType" t="i"/>
    <k n="propagated" t="b"/>
  </s>
</rvStructure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563AE425-D10E-4578-86B8-9FC778B04D79}" name="Table1452" displayName="Table1452" ref="B238:E242" totalsRowShown="0" headerRowDxfId="18" dataDxfId="17">
  <autoFilter ref="B238:E242" xr:uid="{A77F3BE6-C876-414D-A18B-E1B99532233B}"/>
  <tableColumns count="4">
    <tableColumn id="1" xr3:uid="{ABEFA5EC-B361-492B-877C-87845B03297D}" name="Column1" dataDxfId="16"/>
    <tableColumn id="2" xr3:uid="{71E61A70-D61D-4BA9-90C3-88BB3AE741A6}" name="Scoring " dataDxfId="15"/>
    <tableColumn id="3" xr3:uid="{3E4E958D-97CC-4D75-A609-634CA8215DC2}" name="Number of score" dataDxfId="14"/>
    <tableColumn id="4" xr3:uid="{35FD9188-0F15-45BD-BA7B-29688BF4821A}" name="Column2" dataDxfId="13"/>
  </tableColumns>
  <tableStyleInfo name="TableStyleMedium15" showFirstColumn="0" showLastColumn="0" showRowStripes="1" showColumnStripes="0"/>
</table>
</file>

<file path=xl/theme/theme1.xml><?xml version="1.0" encoding="utf-8"?>
<a:theme xmlns:a="http://schemas.openxmlformats.org/drawingml/2006/main" name="Office Theme">
  <a:themeElements>
    <a:clrScheme name="Salix Colours">
      <a:dk1>
        <a:sysClr val="windowText" lastClr="000000"/>
      </a:dk1>
      <a:lt1>
        <a:sysClr val="window" lastClr="FFFFFF"/>
      </a:lt1>
      <a:dk2>
        <a:srgbClr val="44546A"/>
      </a:dk2>
      <a:lt2>
        <a:srgbClr val="E7E6E6"/>
      </a:lt2>
      <a:accent1>
        <a:srgbClr val="2DAE76"/>
      </a:accent1>
      <a:accent2>
        <a:srgbClr val="6BC3C4"/>
      </a:accent2>
      <a:accent3>
        <a:srgbClr val="382573"/>
      </a:accent3>
      <a:accent4>
        <a:srgbClr val="F4FFF5"/>
      </a:accent4>
      <a:accent5>
        <a:srgbClr val="E4DFEC"/>
      </a:accent5>
      <a:accent6>
        <a:srgbClr val="70AD47"/>
      </a:accent6>
      <a:hlink>
        <a:srgbClr val="0563C1"/>
      </a:hlink>
      <a:folHlink>
        <a:srgbClr val="954F72"/>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Z16" dT="2022-07-18T10:54:24.81" personId="{165D88F9-A9AA-466C-A9E4-7675927FC8F6}" id="{5D8CD39D-260C-4E90-B292-7BE78782453E}">
    <text>Calculates elec factor, if multi year it starts in row 206 to disregard carbon factor during first year of installation.</text>
  </threadedComment>
  <threadedComment ref="Z220" dT="2022-07-18T10:54:24.81" personId="{165D88F9-A9AA-466C-A9E4-7675927FC8F6}" id="{3C9F09AF-CA1A-4C2A-97C5-EBF6D8C47D1F}">
    <text>Calculates elec factor, if multi year it starts in row 206 to disregard carbon factor during first year of installation.</text>
  </threadedComment>
</ThreadedComments>
</file>

<file path=xl/worksheets/_rels/sheet1.xml.rels><?xml version="1.0" encoding="UTF-8" standalone="yes"?>
<Relationships xmlns="http://schemas.openxmlformats.org/package/2006/relationships"><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customProperty" Target="../customProperty10.bin"/><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8" Type="http://schemas.openxmlformats.org/officeDocument/2006/relationships/ctrlProp" Target="../ctrlProps/ctrlProp4.xml"/><Relationship Id="rId13" Type="http://schemas.openxmlformats.org/officeDocument/2006/relationships/ctrlProp" Target="../ctrlProps/ctrlProp9.xml"/><Relationship Id="rId18" Type="http://schemas.openxmlformats.org/officeDocument/2006/relationships/ctrlProp" Target="../ctrlProps/ctrlProp14.xml"/><Relationship Id="rId3" Type="http://schemas.openxmlformats.org/officeDocument/2006/relationships/drawing" Target="../drawings/drawing9.xml"/><Relationship Id="rId7" Type="http://schemas.openxmlformats.org/officeDocument/2006/relationships/ctrlProp" Target="../ctrlProps/ctrlProp3.xml"/><Relationship Id="rId12" Type="http://schemas.openxmlformats.org/officeDocument/2006/relationships/ctrlProp" Target="../ctrlProps/ctrlProp8.xml"/><Relationship Id="rId17" Type="http://schemas.openxmlformats.org/officeDocument/2006/relationships/ctrlProp" Target="../ctrlProps/ctrlProp13.xml"/><Relationship Id="rId2" Type="http://schemas.openxmlformats.org/officeDocument/2006/relationships/customProperty" Target="../customProperty11.bin"/><Relationship Id="rId16" Type="http://schemas.openxmlformats.org/officeDocument/2006/relationships/ctrlProp" Target="../ctrlProps/ctrlProp12.xml"/><Relationship Id="rId1" Type="http://schemas.openxmlformats.org/officeDocument/2006/relationships/printerSettings" Target="../printerSettings/printerSettings11.bin"/><Relationship Id="rId6" Type="http://schemas.openxmlformats.org/officeDocument/2006/relationships/ctrlProp" Target="../ctrlProps/ctrlProp2.xml"/><Relationship Id="rId11" Type="http://schemas.openxmlformats.org/officeDocument/2006/relationships/ctrlProp" Target="../ctrlProps/ctrlProp7.xml"/><Relationship Id="rId5" Type="http://schemas.openxmlformats.org/officeDocument/2006/relationships/ctrlProp" Target="../ctrlProps/ctrlProp1.xml"/><Relationship Id="rId15" Type="http://schemas.openxmlformats.org/officeDocument/2006/relationships/ctrlProp" Target="../ctrlProps/ctrlProp11.xml"/><Relationship Id="rId10" Type="http://schemas.openxmlformats.org/officeDocument/2006/relationships/ctrlProp" Target="../ctrlProps/ctrlProp6.xml"/><Relationship Id="rId19" Type="http://schemas.openxmlformats.org/officeDocument/2006/relationships/ctrlProp" Target="../ctrlProps/ctrlProp15.xml"/><Relationship Id="rId4" Type="http://schemas.openxmlformats.org/officeDocument/2006/relationships/vmlDrawing" Target="../drawings/vmlDrawing2.vml"/><Relationship Id="rId9" Type="http://schemas.openxmlformats.org/officeDocument/2006/relationships/ctrlProp" Target="../ctrlProps/ctrlProp5.xml"/><Relationship Id="rId14" Type="http://schemas.openxmlformats.org/officeDocument/2006/relationships/ctrlProp" Target="../ctrlProps/ctrlProp10.xml"/></Relationships>
</file>

<file path=xl/worksheets/_rels/sheet12.xml.rels><?xml version="1.0" encoding="UTF-8" standalone="yes"?>
<Relationships xmlns="http://schemas.openxmlformats.org/package/2006/relationships"><Relationship Id="rId2" Type="http://schemas.openxmlformats.org/officeDocument/2006/relationships/customProperty" Target="../customProperty12.bin"/><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customProperty" Target="../customProperty13.bin"/><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customProperty" Target="../customProperty14.bin"/><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customProperty" Target="../customProperty15.bin"/><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1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customProperty" Target="../customProperty16.bin"/><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www.salixfinance.co.uk/P3_PSDS_support_resources" TargetMode="External"/><Relationship Id="rId7" Type="http://schemas.openxmlformats.org/officeDocument/2006/relationships/drawing" Target="../drawings/drawing1.xml"/><Relationship Id="rId2" Type="http://schemas.openxmlformats.org/officeDocument/2006/relationships/hyperlink" Target="https://mcscertified.com/mcs-launches-new-biomass-maintenance-standard/" TargetMode="External"/><Relationship Id="rId1" Type="http://schemas.openxmlformats.org/officeDocument/2006/relationships/hyperlink" Target="https://biomass-suppliers-list.service.gov.uk/find-a-fuel" TargetMode="External"/><Relationship Id="rId6" Type="http://schemas.openxmlformats.org/officeDocument/2006/relationships/customProperty" Target="../customProperty2.bin"/><Relationship Id="rId5" Type="http://schemas.openxmlformats.org/officeDocument/2006/relationships/printerSettings" Target="../printerSettings/printerSettings2.bin"/><Relationship Id="rId4" Type="http://schemas.openxmlformats.org/officeDocument/2006/relationships/hyperlink" Target="https://www.salixfinance.co.uk/Phase3bPSDS" TargetMode="External"/></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customProperty" Target="../customProperty17.bin"/><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customProperty" Target="../customProperty3.bin"/><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customProperty" Target="../customProperty4.bin"/><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hyperlink" Target="https://www.salixfinance.co.uk/knowledge-share" TargetMode="External"/><Relationship Id="rId2" Type="http://schemas.openxmlformats.org/officeDocument/2006/relationships/hyperlink" Target="https://mcscertified.com/mcs-launches-new-biomass-maintenance-standard/" TargetMode="External"/><Relationship Id="rId1" Type="http://schemas.openxmlformats.org/officeDocument/2006/relationships/hyperlink" Target="https://mcscertified.com/mcs-launches-new-biomass-maintenance-standard/" TargetMode="External"/><Relationship Id="rId6" Type="http://schemas.openxmlformats.org/officeDocument/2006/relationships/drawing" Target="../drawings/drawing4.xml"/><Relationship Id="rId5" Type="http://schemas.openxmlformats.org/officeDocument/2006/relationships/customProperty" Target="../customProperty5.bin"/><Relationship Id="rId4"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customProperty" Target="../customProperty6.bin"/><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ustomProperty" Target="../customProperty7.bin"/><Relationship Id="rId2" Type="http://schemas.openxmlformats.org/officeDocument/2006/relationships/printerSettings" Target="../printerSettings/printerSettings7.bin"/><Relationship Id="rId1" Type="http://schemas.microsoft.com/office/2006/relationships/xlExternalLinkPath/xlPathMissing" Target="Phase%203B%20PSDS%20Application%20Form%20V0.7.xlsx" TargetMode="Externa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customProperty" Target="../customProperty8.bin"/><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customProperty" Target="../customProperty9.bin"/><Relationship Id="rId1" Type="http://schemas.openxmlformats.org/officeDocument/2006/relationships/printerSettings" Target="../printerSettings/printerSettings9.bin"/><Relationship Id="rId6" Type="http://schemas.microsoft.com/office/2017/10/relationships/threadedComment" Target="../threadedComments/threadedComment1.xml"/><Relationship Id="rId5" Type="http://schemas.openxmlformats.org/officeDocument/2006/relationships/comments" Target="../comments1.xml"/><Relationship Id="rId4"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dimension ref="V1"/>
  <sheetViews>
    <sheetView workbookViewId="0"/>
  </sheetViews>
  <sheetFormatPr defaultColWidth="8.42578125" defaultRowHeight="12.75" x14ac:dyDescent="0.2"/>
  <sheetData>
    <row r="1" spans="22:22" x14ac:dyDescent="0.2">
      <c r="V1" s="1" t="s">
        <v>0</v>
      </c>
    </row>
  </sheetData>
  <pageMargins left="0.7" right="0.7" top="0.75" bottom="0.75" header="0.3" footer="0.3"/>
  <pageSetup orientation="portrait" r:id="rId1"/>
  <customProperties>
    <customPr name="GUID" r:id="rId2"/>
  </customPropertie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C3F28F-94A9-4E28-9226-05726560919C}">
  <sheetPr codeName="Sheet9">
    <tabColor theme="5"/>
    <pageSetUpPr fitToPage="1"/>
  </sheetPr>
  <dimension ref="A1:DX210"/>
  <sheetViews>
    <sheetView showGridLines="0" showRowColHeaders="0" showRuler="0" topLeftCell="A69" zoomScaleNormal="100" workbookViewId="0">
      <selection activeCell="H78" sqref="H78"/>
    </sheetView>
  </sheetViews>
  <sheetFormatPr defaultColWidth="9.42578125" defaultRowHeight="15.75" x14ac:dyDescent="0.2"/>
  <cols>
    <col min="1" max="2" width="3.42578125" style="182" customWidth="1"/>
    <col min="3" max="3" width="42.42578125" style="225" customWidth="1"/>
    <col min="4" max="4" width="35.42578125" style="182" customWidth="1"/>
    <col min="5" max="5" width="6.5703125" style="182" customWidth="1"/>
    <col min="6" max="6" width="20.42578125" style="182" customWidth="1"/>
    <col min="7" max="7" width="18.5703125" style="182" customWidth="1"/>
    <col min="8" max="9" width="20.42578125" style="182" customWidth="1"/>
    <col min="10" max="10" width="21.28515625" style="182" customWidth="1"/>
    <col min="11" max="11" width="3.5703125" style="182" customWidth="1"/>
    <col min="12" max="12" width="9.42578125" style="180" hidden="1" customWidth="1"/>
    <col min="13" max="13" width="5.5703125" style="551" hidden="1" customWidth="1"/>
    <col min="14" max="14" width="15.5703125" style="182" hidden="1" customWidth="1"/>
    <col min="15" max="16" width="15.5703125" style="182" customWidth="1"/>
    <col min="17" max="17" width="19" style="182" customWidth="1"/>
    <col min="18" max="19" width="15.5703125" style="182" hidden="1" customWidth="1"/>
    <col min="20" max="28" width="9.42578125" style="182" hidden="1" customWidth="1"/>
    <col min="29" max="38" width="9.42578125" style="182"/>
    <col min="39" max="128" width="9.42578125" style="180"/>
    <col min="129" max="16384" width="9.42578125" style="182"/>
  </cols>
  <sheetData>
    <row r="1" spans="1:128" x14ac:dyDescent="0.2">
      <c r="A1" s="180"/>
      <c r="B1" s="180"/>
      <c r="C1" s="181"/>
      <c r="D1" s="180"/>
      <c r="E1" s="180"/>
      <c r="F1" s="180"/>
      <c r="G1" s="180"/>
      <c r="H1" s="180"/>
      <c r="I1" s="180"/>
      <c r="J1" s="180"/>
      <c r="K1" s="180"/>
      <c r="M1" s="546"/>
      <c r="N1" s="180"/>
      <c r="O1" s="180"/>
      <c r="P1" s="180"/>
      <c r="Q1" s="180"/>
      <c r="R1" s="180"/>
      <c r="S1" s="180"/>
      <c r="T1" s="180"/>
      <c r="U1" s="180"/>
      <c r="V1" s="180" t="s">
        <v>943</v>
      </c>
      <c r="W1" s="180" t="s">
        <v>944</v>
      </c>
      <c r="X1" s="180"/>
      <c r="Y1" s="180"/>
      <c r="Z1" s="180"/>
      <c r="AA1" s="180"/>
      <c r="AB1" s="180"/>
      <c r="AC1" s="180"/>
      <c r="AD1" s="180"/>
      <c r="AE1" s="180"/>
      <c r="AF1" s="180"/>
      <c r="AG1" s="180"/>
      <c r="AH1" s="180"/>
      <c r="AI1" s="180"/>
      <c r="AJ1" s="180"/>
      <c r="AK1" s="180"/>
      <c r="AL1" s="180"/>
    </row>
    <row r="2" spans="1:128" ht="40.35" customHeight="1" x14ac:dyDescent="0.2">
      <c r="A2" s="180"/>
      <c r="C2" s="183"/>
      <c r="D2" s="184"/>
      <c r="E2" s="184"/>
      <c r="F2" s="184"/>
      <c r="G2" s="184"/>
      <c r="H2" s="184"/>
      <c r="I2" s="184"/>
      <c r="J2" s="184"/>
      <c r="M2" s="546"/>
      <c r="N2" s="180"/>
      <c r="O2" s="180"/>
      <c r="P2" s="180"/>
      <c r="Q2" s="180"/>
      <c r="R2" s="180"/>
      <c r="S2" s="180"/>
      <c r="T2" s="180"/>
      <c r="U2" s="180"/>
      <c r="V2" s="180"/>
      <c r="W2" s="180"/>
      <c r="X2" s="180"/>
      <c r="Y2" s="180"/>
      <c r="Z2" s="180"/>
      <c r="AA2" s="180"/>
      <c r="AB2" s="180"/>
      <c r="AC2" s="180"/>
      <c r="AD2" s="180"/>
      <c r="AE2" s="180"/>
      <c r="AF2" s="180"/>
      <c r="AG2" s="180"/>
      <c r="AH2" s="180"/>
      <c r="AI2" s="180"/>
      <c r="AJ2" s="180"/>
      <c r="AK2" s="180"/>
      <c r="AL2" s="180"/>
    </row>
    <row r="3" spans="1:128" ht="15.6" customHeight="1" x14ac:dyDescent="0.25">
      <c r="A3" s="180"/>
      <c r="C3" s="1570" t="s">
        <v>945</v>
      </c>
      <c r="D3" s="1570"/>
      <c r="E3" s="1570"/>
      <c r="F3" s="1570"/>
      <c r="G3" s="1570"/>
      <c r="H3" s="1570"/>
      <c r="I3" s="1570"/>
      <c r="J3" s="1570"/>
      <c r="M3" s="180"/>
      <c r="N3" s="547" t="s">
        <v>946</v>
      </c>
      <c r="O3" s="180"/>
      <c r="P3" s="180"/>
      <c r="Q3" s="180"/>
      <c r="R3" s="180"/>
      <c r="S3" s="180"/>
      <c r="T3" s="180"/>
      <c r="U3" s="180"/>
      <c r="V3" s="180"/>
      <c r="W3" s="180"/>
      <c r="X3" s="180"/>
      <c r="Y3" s="180"/>
      <c r="Z3" s="180"/>
      <c r="AA3" s="180"/>
      <c r="AB3" s="180"/>
      <c r="AC3" s="180"/>
      <c r="AD3" s="185"/>
      <c r="AE3" s="185"/>
      <c r="AF3" s="185"/>
      <c r="AG3" s="185"/>
      <c r="AH3" s="185"/>
      <c r="AI3" s="185"/>
      <c r="AJ3" s="185"/>
      <c r="AK3" s="185"/>
      <c r="AL3" s="185"/>
    </row>
    <row r="4" spans="1:128" s="186" customFormat="1" ht="51" customHeight="1" x14ac:dyDescent="0.25">
      <c r="A4" s="185"/>
      <c r="C4" s="1571" t="s">
        <v>947</v>
      </c>
      <c r="D4" s="1571"/>
      <c r="E4" s="1571"/>
      <c r="F4" s="1571"/>
      <c r="G4" s="1571"/>
      <c r="H4" s="1571"/>
      <c r="I4" s="1571"/>
      <c r="J4" s="1571"/>
      <c r="L4" s="185"/>
      <c r="M4" s="571">
        <f>SUM(M5:M110)</f>
        <v>27</v>
      </c>
      <c r="N4" s="548"/>
      <c r="O4" s="180"/>
      <c r="P4" s="180"/>
      <c r="Q4" s="322"/>
      <c r="S4" s="185"/>
      <c r="T4" s="185"/>
      <c r="V4" s="185"/>
      <c r="W4" s="185"/>
      <c r="X4" s="185"/>
      <c r="Y4" s="185"/>
      <c r="AA4" s="185"/>
      <c r="AC4" s="185"/>
      <c r="AD4" s="180"/>
      <c r="AE4" s="180"/>
      <c r="AF4" s="180"/>
      <c r="AG4" s="180"/>
      <c r="AH4" s="180"/>
      <c r="AI4" s="180"/>
      <c r="AJ4" s="180"/>
      <c r="AK4" s="180"/>
      <c r="AL4" s="180"/>
      <c r="AM4" s="185"/>
      <c r="AN4" s="185"/>
      <c r="AO4" s="185"/>
      <c r="AP4" s="185"/>
      <c r="AQ4" s="185"/>
      <c r="AR4" s="185"/>
      <c r="AS4" s="185"/>
      <c r="AT4" s="185"/>
      <c r="AU4" s="185"/>
      <c r="AV4" s="185"/>
      <c r="AW4" s="185"/>
      <c r="AX4" s="185"/>
      <c r="AY4" s="185"/>
      <c r="AZ4" s="185"/>
      <c r="BA4" s="185"/>
      <c r="BB4" s="185"/>
      <c r="BC4" s="185"/>
      <c r="BD4" s="185"/>
      <c r="BE4" s="185"/>
      <c r="BF4" s="185"/>
      <c r="BG4" s="185"/>
      <c r="BH4" s="185"/>
      <c r="BI4" s="185"/>
      <c r="BJ4" s="185"/>
      <c r="BK4" s="185"/>
      <c r="BL4" s="185"/>
      <c r="BM4" s="185"/>
      <c r="BN4" s="185"/>
      <c r="BO4" s="185"/>
      <c r="BP4" s="185"/>
      <c r="BQ4" s="185"/>
      <c r="BR4" s="185"/>
      <c r="BS4" s="185"/>
      <c r="BT4" s="185"/>
      <c r="BU4" s="185"/>
      <c r="BV4" s="185"/>
      <c r="BW4" s="185"/>
      <c r="BX4" s="185"/>
      <c r="BY4" s="185"/>
      <c r="BZ4" s="185"/>
      <c r="CA4" s="185"/>
      <c r="CB4" s="185"/>
      <c r="CC4" s="185"/>
      <c r="CD4" s="185"/>
      <c r="CE4" s="185"/>
      <c r="CF4" s="185"/>
      <c r="CG4" s="185"/>
      <c r="CH4" s="185"/>
      <c r="CI4" s="185"/>
      <c r="CJ4" s="185"/>
      <c r="CK4" s="185"/>
      <c r="CL4" s="185"/>
      <c r="CM4" s="185"/>
      <c r="CN4" s="185"/>
      <c r="CO4" s="185"/>
      <c r="CP4" s="185"/>
      <c r="CQ4" s="185"/>
      <c r="CR4" s="185"/>
      <c r="CS4" s="185"/>
      <c r="CT4" s="185"/>
      <c r="CU4" s="185"/>
      <c r="CV4" s="185"/>
      <c r="CW4" s="185"/>
      <c r="CX4" s="185"/>
      <c r="CY4" s="185"/>
      <c r="CZ4" s="185"/>
      <c r="DA4" s="185"/>
      <c r="DB4" s="185"/>
      <c r="DC4" s="185"/>
      <c r="DD4" s="185"/>
      <c r="DE4" s="185"/>
      <c r="DF4" s="185"/>
      <c r="DG4" s="185"/>
      <c r="DH4" s="185"/>
      <c r="DI4" s="185"/>
      <c r="DJ4" s="185"/>
      <c r="DK4" s="185"/>
      <c r="DL4" s="185"/>
      <c r="DM4" s="185"/>
      <c r="DN4" s="185"/>
      <c r="DO4" s="185"/>
      <c r="DP4" s="185"/>
      <c r="DQ4" s="185"/>
      <c r="DR4" s="185"/>
      <c r="DS4" s="185"/>
      <c r="DT4" s="185"/>
      <c r="DU4" s="185"/>
      <c r="DV4" s="185"/>
      <c r="DW4" s="185"/>
      <c r="DX4" s="185"/>
    </row>
    <row r="5" spans="1:128" ht="19.5" x14ac:dyDescent="0.25">
      <c r="A5" s="180"/>
      <c r="C5" s="187"/>
      <c r="D5" s="188"/>
      <c r="E5" s="188"/>
      <c r="F5" s="189"/>
      <c r="G5" s="190"/>
      <c r="H5" s="189"/>
      <c r="I5" s="189"/>
      <c r="J5" s="189"/>
      <c r="K5" s="191"/>
      <c r="M5" s="192"/>
      <c r="N5" s="546"/>
      <c r="O5" s="180"/>
      <c r="P5" s="180"/>
      <c r="Q5" s="180"/>
      <c r="R5" s="180"/>
      <c r="S5" s="180"/>
      <c r="T5" s="180"/>
      <c r="U5" s="180"/>
      <c r="V5" s="180"/>
      <c r="W5" s="180"/>
      <c r="X5" s="180"/>
      <c r="Y5" s="180"/>
      <c r="Z5" s="180"/>
      <c r="AA5" s="180"/>
      <c r="AB5" s="180"/>
      <c r="AC5" s="180"/>
      <c r="AD5" s="180"/>
      <c r="AE5" s="180"/>
      <c r="AF5" s="180"/>
      <c r="AG5" s="180"/>
      <c r="AH5" s="180"/>
      <c r="AI5" s="180"/>
      <c r="AJ5" s="180"/>
      <c r="AK5" s="180"/>
      <c r="AL5" s="180"/>
    </row>
    <row r="6" spans="1:128" ht="18" x14ac:dyDescent="0.2">
      <c r="A6" s="180"/>
      <c r="C6" s="1567" t="s">
        <v>948</v>
      </c>
      <c r="D6" s="1567"/>
      <c r="E6" s="193"/>
      <c r="F6" s="65"/>
      <c r="G6" s="1573"/>
      <c r="H6" s="1573"/>
      <c r="I6" s="325"/>
      <c r="J6" s="189"/>
      <c r="K6" s="191"/>
      <c r="M6" s="192"/>
      <c r="N6" s="546"/>
      <c r="O6" s="180"/>
      <c r="P6" s="180"/>
      <c r="Q6" s="180"/>
      <c r="R6" s="180"/>
      <c r="S6" s="180"/>
      <c r="T6" s="180"/>
      <c r="U6" s="180"/>
      <c r="V6" s="180"/>
      <c r="W6" s="180"/>
      <c r="X6" s="180"/>
      <c r="Y6" s="180"/>
      <c r="Z6" s="180"/>
      <c r="AA6" s="180"/>
      <c r="AB6" s="180"/>
      <c r="AC6" s="180"/>
      <c r="AD6" s="180"/>
      <c r="AE6" s="180"/>
      <c r="AF6" s="180"/>
      <c r="AG6" s="180"/>
      <c r="AH6" s="180"/>
      <c r="AI6" s="180"/>
      <c r="AJ6" s="180"/>
      <c r="AK6" s="180"/>
      <c r="AL6" s="180"/>
    </row>
    <row r="7" spans="1:128" ht="46.35" customHeight="1" x14ac:dyDescent="0.2">
      <c r="A7" s="180"/>
      <c r="C7" s="1568" t="s">
        <v>949</v>
      </c>
      <c r="D7" s="1568"/>
      <c r="E7" s="1568"/>
      <c r="F7" s="1568"/>
      <c r="G7" s="1568"/>
      <c r="H7" s="1568"/>
      <c r="I7" s="1568"/>
      <c r="J7" s="1568"/>
      <c r="K7" s="191"/>
      <c r="M7" s="192"/>
      <c r="N7" s="547"/>
      <c r="O7" s="180"/>
      <c r="P7" s="180"/>
      <c r="Q7" s="192"/>
      <c r="R7" s="192"/>
      <c r="S7" s="192"/>
      <c r="T7" s="192"/>
      <c r="U7" s="192"/>
      <c r="V7" s="192"/>
      <c r="W7" s="192"/>
      <c r="X7" s="192"/>
      <c r="Y7" s="192"/>
      <c r="Z7" s="192"/>
      <c r="AA7" s="180"/>
      <c r="AB7" s="180"/>
      <c r="AC7" s="180"/>
      <c r="AD7" s="192"/>
      <c r="AE7" s="180"/>
      <c r="AF7" s="192"/>
      <c r="AG7" s="180"/>
      <c r="AH7" s="192"/>
      <c r="AI7" s="180"/>
      <c r="AJ7" s="192"/>
      <c r="AK7" s="180"/>
      <c r="AL7" s="192"/>
    </row>
    <row r="8" spans="1:128" ht="20.100000000000001" customHeight="1" x14ac:dyDescent="0.2">
      <c r="A8" s="180"/>
      <c r="C8" s="194" t="s">
        <v>950</v>
      </c>
      <c r="D8" s="568"/>
      <c r="E8" s="351"/>
      <c r="F8" s="66"/>
      <c r="G8" s="975" t="str">
        <f>IFERROR(D8/$D$24,"")</f>
        <v/>
      </c>
      <c r="H8" s="67"/>
      <c r="I8" s="68"/>
      <c r="J8" s="195"/>
      <c r="K8" s="191"/>
      <c r="M8" s="192"/>
      <c r="N8" s="546"/>
      <c r="O8" s="180"/>
      <c r="P8" s="180"/>
      <c r="Q8" s="192"/>
      <c r="R8" s="192"/>
      <c r="S8" s="192"/>
      <c r="T8" s="192"/>
      <c r="U8" s="192"/>
      <c r="V8" s="192"/>
      <c r="W8" s="192"/>
      <c r="X8" s="192"/>
      <c r="Y8" s="192"/>
      <c r="Z8" s="192"/>
      <c r="AA8" s="192"/>
      <c r="AB8" s="192"/>
      <c r="AC8" s="180"/>
      <c r="AD8" s="180"/>
      <c r="AE8" s="180"/>
      <c r="AF8" s="180"/>
      <c r="AG8" s="180"/>
      <c r="AH8" s="180"/>
      <c r="AI8" s="180"/>
      <c r="AJ8" s="180"/>
      <c r="AK8" s="180"/>
      <c r="AL8" s="180"/>
    </row>
    <row r="9" spans="1:128" ht="20.100000000000001" customHeight="1" x14ac:dyDescent="0.2">
      <c r="A9" s="180"/>
      <c r="C9" s="194"/>
      <c r="D9" s="1063"/>
      <c r="E9" s="69"/>
      <c r="F9" s="66"/>
      <c r="G9" s="976"/>
      <c r="H9" s="67"/>
      <c r="I9" s="68"/>
      <c r="J9" s="195"/>
      <c r="K9" s="191"/>
      <c r="M9" s="192"/>
      <c r="N9" s="546"/>
      <c r="O9" s="180"/>
      <c r="P9" s="180"/>
      <c r="Q9" s="180"/>
      <c r="R9" s="180"/>
      <c r="S9" s="180"/>
      <c r="T9" s="180"/>
      <c r="U9" s="180"/>
      <c r="V9" s="180"/>
      <c r="W9" s="180"/>
      <c r="X9" s="180"/>
      <c r="Y9" s="180"/>
      <c r="Z9" s="180"/>
      <c r="AA9" s="180"/>
      <c r="AB9" s="180"/>
      <c r="AC9" s="180"/>
      <c r="AD9" s="180"/>
      <c r="AE9" s="180"/>
      <c r="AF9" s="180"/>
      <c r="AG9" s="180"/>
      <c r="AH9" s="180"/>
      <c r="AI9" s="180"/>
      <c r="AJ9" s="180"/>
      <c r="AK9" s="180"/>
      <c r="AL9" s="180"/>
    </row>
    <row r="10" spans="1:128" ht="20.100000000000001" customHeight="1" x14ac:dyDescent="0.2">
      <c r="A10" s="180"/>
      <c r="C10" s="196" t="s">
        <v>951</v>
      </c>
      <c r="D10" s="569"/>
      <c r="E10" s="352"/>
      <c r="F10" s="66"/>
      <c r="G10" s="975" t="str">
        <f>IFERROR(D10/$D$24,"")</f>
        <v/>
      </c>
      <c r="H10" s="67"/>
      <c r="I10" s="324"/>
      <c r="J10" s="73"/>
      <c r="K10" s="191"/>
      <c r="M10" s="192">
        <f>IF(D10="",1,0)</f>
        <v>1</v>
      </c>
      <c r="N10" s="546"/>
      <c r="O10" s="180"/>
      <c r="P10" s="180"/>
      <c r="Q10" s="180"/>
      <c r="R10" s="180"/>
      <c r="S10" s="180"/>
      <c r="T10" s="180"/>
      <c r="U10" s="180"/>
      <c r="V10" s="180"/>
      <c r="W10" s="180"/>
      <c r="X10" s="180"/>
      <c r="Y10" s="180"/>
      <c r="Z10" s="180"/>
      <c r="AA10" s="180"/>
      <c r="AB10" s="180"/>
      <c r="AC10" s="180"/>
      <c r="AD10" s="180"/>
      <c r="AE10" s="180"/>
      <c r="AF10" s="180"/>
      <c r="AG10" s="180"/>
      <c r="AH10" s="180"/>
      <c r="AI10" s="180"/>
      <c r="AJ10" s="180"/>
      <c r="AK10" s="180"/>
      <c r="AL10" s="180"/>
    </row>
    <row r="11" spans="1:128" ht="20.100000000000001" customHeight="1" x14ac:dyDescent="0.2">
      <c r="A11" s="180"/>
      <c r="C11" s="324"/>
      <c r="D11" s="1063"/>
      <c r="E11" s="69"/>
      <c r="F11" s="66"/>
      <c r="G11" s="976"/>
      <c r="H11" s="67"/>
      <c r="I11" s="70"/>
      <c r="J11" s="195"/>
      <c r="K11" s="191"/>
      <c r="M11" s="192"/>
      <c r="N11" s="546"/>
      <c r="O11" s="180"/>
      <c r="P11" s="180"/>
      <c r="Q11" s="180"/>
      <c r="R11" s="180"/>
      <c r="S11" s="180"/>
      <c r="T11" s="180"/>
      <c r="U11" s="180"/>
      <c r="V11" s="180"/>
      <c r="W11" s="180"/>
      <c r="X11" s="180"/>
      <c r="Y11" s="180"/>
      <c r="Z11" s="180"/>
      <c r="AA11" s="180"/>
      <c r="AB11" s="180"/>
      <c r="AC11" s="180"/>
      <c r="AD11" s="180"/>
      <c r="AE11" s="180"/>
      <c r="AF11" s="180"/>
      <c r="AG11" s="180"/>
      <c r="AH11" s="180"/>
      <c r="AI11" s="180"/>
      <c r="AJ11" s="180"/>
      <c r="AK11" s="180"/>
      <c r="AL11" s="180"/>
    </row>
    <row r="12" spans="1:128" ht="20.100000000000001" customHeight="1" x14ac:dyDescent="0.2">
      <c r="A12" s="180"/>
      <c r="C12" s="196" t="s">
        <v>952</v>
      </c>
      <c r="D12" s="569"/>
      <c r="E12" s="352"/>
      <c r="F12" s="66"/>
      <c r="G12" s="975" t="str">
        <f>IFERROR(D12/$D$24,"")</f>
        <v/>
      </c>
      <c r="H12" s="67"/>
      <c r="I12" s="324"/>
      <c r="J12" s="73"/>
      <c r="K12" s="191"/>
      <c r="M12" s="192">
        <f>IF(D12="",1,0)</f>
        <v>1</v>
      </c>
      <c r="N12" s="546"/>
      <c r="O12" s="180"/>
      <c r="P12" s="180"/>
      <c r="Q12" s="180"/>
      <c r="R12" s="180"/>
      <c r="S12" s="180"/>
      <c r="T12" s="180"/>
      <c r="U12" s="180"/>
      <c r="V12" s="180"/>
      <c r="W12" s="180"/>
      <c r="X12" s="180"/>
      <c r="Y12" s="180"/>
      <c r="Z12" s="180"/>
      <c r="AA12" s="180"/>
      <c r="AB12" s="180"/>
      <c r="AC12" s="180"/>
      <c r="AD12" s="180"/>
      <c r="AE12" s="180"/>
      <c r="AF12" s="180"/>
      <c r="AG12" s="180"/>
      <c r="AH12" s="180"/>
      <c r="AI12" s="180"/>
      <c r="AJ12" s="180"/>
      <c r="AK12" s="180"/>
      <c r="AL12" s="180"/>
    </row>
    <row r="13" spans="1:128" ht="20.100000000000001" customHeight="1" x14ac:dyDescent="0.2">
      <c r="A13" s="180"/>
      <c r="C13" s="194"/>
      <c r="D13" s="1063"/>
      <c r="E13" s="69"/>
      <c r="F13" s="66"/>
      <c r="G13" s="976"/>
      <c r="H13" s="67"/>
      <c r="I13" s="68"/>
      <c r="J13" s="195"/>
      <c r="K13" s="191"/>
      <c r="M13" s="192"/>
      <c r="N13" s="546"/>
      <c r="O13" s="180"/>
      <c r="P13" s="180"/>
      <c r="Q13" s="180"/>
      <c r="R13" s="180"/>
      <c r="S13" s="180"/>
      <c r="T13" s="180"/>
      <c r="U13" s="180"/>
      <c r="V13" s="180"/>
      <c r="W13" s="180"/>
      <c r="X13" s="180"/>
      <c r="Y13" s="180"/>
      <c r="Z13" s="180"/>
      <c r="AA13" s="180"/>
      <c r="AB13" s="180"/>
      <c r="AC13" s="180"/>
      <c r="AD13" s="180"/>
      <c r="AE13" s="180"/>
      <c r="AF13" s="180"/>
      <c r="AG13" s="180"/>
      <c r="AH13" s="180"/>
      <c r="AI13" s="180"/>
      <c r="AJ13" s="180"/>
      <c r="AK13" s="180"/>
      <c r="AL13" s="180"/>
    </row>
    <row r="14" spans="1:128" ht="20.100000000000001" customHeight="1" x14ac:dyDescent="0.2">
      <c r="A14" s="180"/>
      <c r="C14" s="1568" t="s">
        <v>953</v>
      </c>
      <c r="D14" s="569"/>
      <c r="E14" s="352"/>
      <c r="F14" s="71"/>
      <c r="G14" s="977" t="str">
        <f>IFERROR(D14/$D$24,"")</f>
        <v/>
      </c>
      <c r="H14" s="67"/>
      <c r="I14" s="191"/>
      <c r="J14" s="73"/>
      <c r="K14" s="197"/>
      <c r="M14" s="192"/>
      <c r="N14" s="549"/>
      <c r="O14" s="198"/>
      <c r="P14" s="327"/>
      <c r="Q14" s="180"/>
      <c r="R14" s="180"/>
      <c r="S14" s="180"/>
      <c r="T14" s="180"/>
      <c r="U14" s="180"/>
      <c r="V14" s="180"/>
      <c r="W14" s="180"/>
      <c r="X14" s="180"/>
      <c r="Y14" s="180"/>
      <c r="Z14" s="180"/>
      <c r="AA14" s="180"/>
      <c r="AB14" s="180"/>
      <c r="AC14" s="180"/>
      <c r="AD14" s="180"/>
      <c r="AE14" s="180"/>
      <c r="AF14" s="180"/>
      <c r="AG14" s="180"/>
      <c r="AH14" s="180"/>
      <c r="AI14" s="180"/>
      <c r="AJ14" s="180"/>
      <c r="AK14" s="180"/>
      <c r="AL14" s="180"/>
    </row>
    <row r="15" spans="1:128" ht="20.100000000000001" customHeight="1" x14ac:dyDescent="0.2">
      <c r="A15" s="180"/>
      <c r="C15" s="1568"/>
      <c r="D15" s="1063"/>
      <c r="E15" s="69"/>
      <c r="F15" s="66"/>
      <c r="G15" s="976"/>
      <c r="H15" s="67"/>
      <c r="I15" s="68"/>
      <c r="J15" s="195"/>
      <c r="K15" s="191"/>
      <c r="M15" s="192"/>
      <c r="N15" s="546"/>
      <c r="O15" s="326"/>
      <c r="P15" s="192"/>
      <c r="Q15" s="180"/>
      <c r="R15" s="180"/>
      <c r="S15" s="180"/>
      <c r="T15" s="180"/>
      <c r="U15" s="180"/>
      <c r="V15" s="180"/>
      <c r="W15" s="180"/>
      <c r="X15" s="180"/>
      <c r="Y15" s="180"/>
      <c r="Z15" s="180"/>
      <c r="AA15" s="180"/>
      <c r="AB15" s="180"/>
      <c r="AC15" s="180"/>
      <c r="AD15" s="180"/>
      <c r="AE15" s="180"/>
      <c r="AF15" s="180"/>
      <c r="AG15" s="180"/>
      <c r="AH15" s="180"/>
      <c r="AI15" s="180"/>
      <c r="AJ15" s="180"/>
      <c r="AK15" s="180"/>
      <c r="AL15" s="180"/>
    </row>
    <row r="16" spans="1:128" ht="20.100000000000001" customHeight="1" x14ac:dyDescent="0.2">
      <c r="A16" s="180"/>
      <c r="C16" s="196" t="s">
        <v>954</v>
      </c>
      <c r="D16" s="569"/>
      <c r="E16" s="352"/>
      <c r="F16" s="66"/>
      <c r="G16" s="975" t="str">
        <f>IFERROR(D16/$D$24,"")</f>
        <v/>
      </c>
      <c r="H16" s="67"/>
      <c r="I16" s="324"/>
      <c r="J16" s="73"/>
      <c r="K16" s="191"/>
      <c r="M16" s="192"/>
      <c r="N16" s="546"/>
      <c r="O16" s="192"/>
      <c r="P16" s="192"/>
      <c r="Q16" s="180"/>
      <c r="R16" s="180"/>
      <c r="S16" s="180"/>
      <c r="T16" s="180"/>
      <c r="U16" s="180"/>
      <c r="V16" s="180"/>
      <c r="W16" s="180"/>
      <c r="X16" s="180"/>
      <c r="Y16" s="180"/>
      <c r="Z16" s="180"/>
      <c r="AA16" s="180"/>
      <c r="AB16" s="180"/>
      <c r="AC16" s="180"/>
      <c r="AD16" s="180"/>
      <c r="AE16" s="180"/>
      <c r="AF16" s="180"/>
      <c r="AG16" s="180"/>
      <c r="AH16" s="180"/>
      <c r="AI16" s="180"/>
      <c r="AJ16" s="180"/>
      <c r="AK16" s="180"/>
      <c r="AL16" s="180"/>
    </row>
    <row r="17" spans="1:124" ht="20.100000000000001" customHeight="1" x14ac:dyDescent="0.2">
      <c r="A17" s="180"/>
      <c r="C17" s="199"/>
      <c r="D17" s="1064"/>
      <c r="E17" s="72"/>
      <c r="F17" s="66"/>
      <c r="G17" s="976"/>
      <c r="H17" s="67"/>
      <c r="J17" s="73"/>
      <c r="K17" s="191"/>
      <c r="M17" s="192"/>
      <c r="N17" s="546"/>
      <c r="O17" s="192"/>
      <c r="P17" s="192"/>
      <c r="Q17" s="180"/>
      <c r="R17" s="180"/>
      <c r="S17" s="180"/>
      <c r="T17" s="180"/>
      <c r="U17" s="180"/>
      <c r="V17" s="180"/>
      <c r="W17" s="180"/>
      <c r="X17" s="180"/>
      <c r="Y17" s="180"/>
      <c r="Z17" s="180"/>
      <c r="AA17" s="180"/>
      <c r="AB17" s="180"/>
      <c r="AC17" s="180"/>
      <c r="AD17" s="180"/>
      <c r="AE17" s="180"/>
      <c r="AF17" s="180"/>
      <c r="AG17" s="180"/>
      <c r="AH17" s="180"/>
      <c r="AI17" s="180"/>
      <c r="AJ17" s="180"/>
      <c r="AK17" s="180"/>
      <c r="AL17" s="180"/>
    </row>
    <row r="18" spans="1:124" ht="20.100000000000001" customHeight="1" x14ac:dyDescent="0.2">
      <c r="A18" s="180"/>
      <c r="C18" s="1568" t="s">
        <v>955</v>
      </c>
      <c r="D18" s="569"/>
      <c r="E18" s="352"/>
      <c r="F18" s="66"/>
      <c r="G18" s="975" t="str">
        <f>IFERROR(D18/$D$24,"")</f>
        <v/>
      </c>
      <c r="H18" s="67"/>
      <c r="J18" s="73"/>
      <c r="K18" s="191"/>
      <c r="M18" s="192"/>
      <c r="N18" s="546"/>
      <c r="O18" s="192"/>
      <c r="P18" s="192"/>
      <c r="Q18" s="180"/>
      <c r="R18" s="180"/>
      <c r="S18" s="180"/>
      <c r="T18" s="180"/>
      <c r="U18" s="180"/>
      <c r="V18" s="180"/>
      <c r="W18" s="180"/>
      <c r="X18" s="180"/>
      <c r="Y18" s="180"/>
      <c r="Z18" s="180"/>
      <c r="AA18" s="180"/>
      <c r="AB18" s="180"/>
      <c r="AC18" s="180"/>
      <c r="AD18" s="180"/>
      <c r="AE18" s="180"/>
      <c r="AF18" s="180"/>
      <c r="AG18" s="180"/>
      <c r="AH18" s="180"/>
      <c r="AI18" s="180"/>
      <c r="AJ18" s="180"/>
      <c r="AK18" s="180"/>
      <c r="AL18" s="180"/>
    </row>
    <row r="19" spans="1:124" ht="20.100000000000001" customHeight="1" x14ac:dyDescent="0.2">
      <c r="A19" s="180"/>
      <c r="C19" s="1568"/>
      <c r="D19" s="1064"/>
      <c r="E19" s="72"/>
      <c r="F19" s="72"/>
      <c r="G19" s="352"/>
      <c r="H19" s="73"/>
      <c r="J19" s="73"/>
      <c r="K19" s="191"/>
      <c r="M19" s="192"/>
      <c r="N19" s="546"/>
      <c r="O19" s="192"/>
      <c r="P19" s="192"/>
      <c r="Q19" s="180"/>
      <c r="R19" s="180"/>
      <c r="S19" s="180"/>
      <c r="T19" s="180"/>
      <c r="U19" s="180"/>
      <c r="V19" s="180"/>
      <c r="W19" s="180"/>
      <c r="X19" s="180"/>
      <c r="Y19" s="180"/>
      <c r="Z19" s="180"/>
      <c r="AA19" s="180"/>
      <c r="AB19" s="180"/>
      <c r="AC19" s="180"/>
      <c r="AD19" s="180"/>
      <c r="AE19" s="180"/>
      <c r="AF19" s="180"/>
      <c r="AG19" s="180"/>
      <c r="AH19" s="180"/>
      <c r="AI19" s="180"/>
      <c r="AJ19" s="180"/>
      <c r="AK19" s="180"/>
      <c r="AL19" s="180"/>
    </row>
    <row r="20" spans="1:124" ht="20.100000000000001" customHeight="1" x14ac:dyDescent="0.2">
      <c r="A20" s="180"/>
      <c r="C20" s="194" t="s">
        <v>956</v>
      </c>
      <c r="D20" s="569"/>
      <c r="E20" s="72"/>
      <c r="F20" s="72"/>
      <c r="G20" s="978"/>
      <c r="H20" s="73"/>
      <c r="J20" s="73"/>
      <c r="K20" s="191"/>
      <c r="M20" s="192">
        <f>IF(D20="",1,0)</f>
        <v>1</v>
      </c>
      <c r="N20" s="546"/>
      <c r="O20" s="192"/>
      <c r="P20" s="192"/>
      <c r="Q20" s="180"/>
      <c r="R20" s="180"/>
      <c r="S20" s="180"/>
      <c r="T20" s="180"/>
      <c r="U20" s="180"/>
      <c r="V20" s="180"/>
      <c r="W20" s="180"/>
      <c r="X20" s="180"/>
      <c r="Y20" s="180"/>
      <c r="Z20" s="180"/>
      <c r="AA20" s="180"/>
      <c r="AB20" s="180"/>
      <c r="AC20" s="180"/>
      <c r="AD20" s="180"/>
      <c r="AE20" s="180"/>
      <c r="AF20" s="180"/>
      <c r="AG20" s="180"/>
      <c r="AH20" s="180"/>
      <c r="AI20" s="180"/>
      <c r="AJ20" s="180"/>
      <c r="AK20" s="180"/>
      <c r="AL20" s="180"/>
    </row>
    <row r="21" spans="1:124" ht="20.100000000000001" customHeight="1" x14ac:dyDescent="0.2">
      <c r="A21" s="180"/>
      <c r="C21" s="1112"/>
      <c r="D21" s="1064"/>
      <c r="E21" s="72"/>
      <c r="F21" s="72"/>
      <c r="G21" s="352"/>
      <c r="H21" s="73"/>
      <c r="I21" s="324"/>
      <c r="J21" s="73"/>
      <c r="K21" s="191"/>
      <c r="M21" s="192"/>
      <c r="N21" s="546"/>
      <c r="O21" s="192"/>
      <c r="P21" s="192"/>
      <c r="Q21" s="180"/>
      <c r="R21" s="180"/>
      <c r="S21" s="180"/>
      <c r="T21" s="180"/>
      <c r="U21" s="180"/>
      <c r="V21" s="180"/>
      <c r="W21" s="180"/>
      <c r="X21" s="180"/>
      <c r="Y21" s="180"/>
      <c r="Z21" s="180"/>
      <c r="AA21" s="180"/>
      <c r="AB21" s="180"/>
      <c r="AC21" s="180"/>
      <c r="AD21" s="180"/>
      <c r="AE21" s="180"/>
      <c r="AF21" s="180"/>
      <c r="AG21" s="180"/>
      <c r="AH21" s="180"/>
      <c r="AI21" s="180"/>
      <c r="AJ21" s="180"/>
      <c r="AK21" s="180"/>
      <c r="AL21" s="180"/>
    </row>
    <row r="22" spans="1:124" ht="20.100000000000001" customHeight="1" x14ac:dyDescent="0.2">
      <c r="A22" s="180"/>
      <c r="C22" s="1568" t="s">
        <v>957</v>
      </c>
      <c r="D22" s="569"/>
      <c r="E22" s="352"/>
      <c r="F22" s="66"/>
      <c r="G22" s="975" t="str">
        <f>IFERROR(D22/$D$24,"")</f>
        <v/>
      </c>
      <c r="H22" s="67"/>
      <c r="I22" s="324"/>
      <c r="J22" s="73"/>
      <c r="K22" s="191"/>
      <c r="M22" s="192"/>
      <c r="N22" s="546"/>
      <c r="O22" s="192"/>
      <c r="P22" s="192"/>
      <c r="Q22" s="180"/>
      <c r="R22" s="180"/>
      <c r="S22" s="180"/>
      <c r="T22" s="180"/>
      <c r="U22" s="180"/>
      <c r="V22" s="180"/>
      <c r="W22" s="180"/>
      <c r="X22" s="180"/>
      <c r="Y22" s="180"/>
      <c r="Z22" s="180"/>
      <c r="AA22" s="180"/>
      <c r="AB22" s="180"/>
      <c r="AC22" s="180"/>
      <c r="AD22" s="180"/>
      <c r="AE22" s="180"/>
      <c r="AF22" s="180"/>
      <c r="AG22" s="180"/>
      <c r="AH22" s="180"/>
      <c r="AI22" s="180"/>
      <c r="AJ22" s="180"/>
      <c r="AK22" s="180"/>
      <c r="AL22" s="180"/>
    </row>
    <row r="23" spans="1:124" ht="25.35" customHeight="1" x14ac:dyDescent="0.2">
      <c r="A23" s="180"/>
      <c r="C23" s="1568"/>
      <c r="D23" s="1065"/>
      <c r="E23" s="73"/>
      <c r="F23" s="75"/>
      <c r="G23" s="979"/>
      <c r="I23" s="1162"/>
      <c r="J23" s="552"/>
      <c r="K23" s="191"/>
      <c r="M23" s="192"/>
      <c r="N23" s="547" t="s">
        <v>958</v>
      </c>
      <c r="O23" s="192"/>
      <c r="P23" s="192"/>
      <c r="Q23" s="180"/>
      <c r="R23" s="180"/>
      <c r="S23" s="180"/>
      <c r="T23" s="180"/>
      <c r="U23" s="180"/>
      <c r="V23" s="180"/>
      <c r="W23" s="180"/>
      <c r="X23" s="180"/>
      <c r="Y23" s="180"/>
      <c r="Z23" s="180"/>
      <c r="AA23" s="180"/>
      <c r="AB23" s="180"/>
      <c r="AC23" s="180"/>
      <c r="AD23" s="180"/>
      <c r="AE23" s="180"/>
      <c r="AF23" s="180"/>
      <c r="AG23" s="180"/>
      <c r="AH23" s="180"/>
      <c r="AI23" s="180"/>
      <c r="AJ23" s="180"/>
      <c r="AK23" s="180"/>
      <c r="AL23" s="180"/>
    </row>
    <row r="24" spans="1:124" ht="23.65" customHeight="1" x14ac:dyDescent="0.2">
      <c r="A24" s="180"/>
      <c r="C24" s="196" t="s">
        <v>959</v>
      </c>
      <c r="D24" s="1051" t="str">
        <f>'Step 4 Support Tool'!$O$7</f>
        <v/>
      </c>
      <c r="E24" s="352"/>
      <c r="F24" s="74"/>
      <c r="G24" s="923" t="str">
        <f>IF(SUM(G8:G22)=0,"",SUM(G8:G22))</f>
        <v/>
      </c>
      <c r="H24" s="1562" t="str">
        <f>IF($G$24="","Please enter project cost breakdown",IF(D16="","Please enter contingency costs",IF(SUM($D$8:$D$22)=$D$24,"","Project cost breakdown does not sum to equal the total project cost stated in the Step 4 - Support Tool")))</f>
        <v>Please enter project cost breakdown</v>
      </c>
      <c r="I24" s="1563"/>
      <c r="J24" s="1563"/>
      <c r="K24" s="191"/>
      <c r="M24" s="192">
        <f>IF(G24=100%,0,1)</f>
        <v>1</v>
      </c>
      <c r="N24" s="546"/>
      <c r="O24" s="192"/>
      <c r="P24" s="192"/>
      <c r="Q24" s="180"/>
      <c r="R24" s="180"/>
      <c r="S24" s="180"/>
      <c r="T24" s="180"/>
      <c r="U24" s="180"/>
      <c r="V24" s="180"/>
      <c r="W24" s="180"/>
      <c r="X24" s="180"/>
      <c r="Y24" s="180"/>
      <c r="Z24" s="180"/>
      <c r="AA24" s="180"/>
      <c r="AB24" s="180"/>
      <c r="AC24" s="180"/>
      <c r="AD24" s="180"/>
      <c r="AE24" s="180"/>
      <c r="AF24" s="180"/>
      <c r="AG24" s="180"/>
      <c r="AH24" s="180"/>
      <c r="AI24" s="180"/>
      <c r="AJ24" s="180"/>
      <c r="AK24" s="180"/>
      <c r="AL24" s="180"/>
    </row>
    <row r="25" spans="1:124" ht="25.35" customHeight="1" x14ac:dyDescent="0.2">
      <c r="A25" s="180"/>
      <c r="C25" s="200"/>
      <c r="D25" s="73"/>
      <c r="E25" s="73"/>
      <c r="F25" s="75"/>
      <c r="G25" s="75"/>
      <c r="H25" s="1163"/>
      <c r="I25" s="75"/>
      <c r="J25" s="552"/>
      <c r="K25" s="191"/>
      <c r="M25" s="192"/>
      <c r="N25" s="546"/>
      <c r="O25" s="192"/>
      <c r="P25" s="192"/>
      <c r="Q25" s="180"/>
      <c r="R25" s="180"/>
      <c r="S25" s="180"/>
      <c r="T25" s="180"/>
      <c r="U25" s="180"/>
      <c r="V25" s="180"/>
      <c r="W25" s="180"/>
      <c r="X25" s="180"/>
      <c r="Y25" s="180"/>
      <c r="Z25" s="180"/>
      <c r="AA25" s="180"/>
      <c r="AB25" s="180"/>
      <c r="AC25" s="180"/>
      <c r="AD25" s="180"/>
      <c r="AE25" s="180"/>
      <c r="AF25" s="180"/>
      <c r="AG25" s="180"/>
      <c r="AH25" s="180"/>
      <c r="AI25" s="180"/>
      <c r="AJ25" s="180"/>
      <c r="AK25" s="180"/>
      <c r="AL25" s="180"/>
    </row>
    <row r="26" spans="1:124" ht="18" x14ac:dyDescent="0.2">
      <c r="A26" s="180"/>
      <c r="C26" s="1567" t="s">
        <v>960</v>
      </c>
      <c r="D26" s="1567"/>
      <c r="E26" s="193"/>
      <c r="F26" s="65"/>
      <c r="G26" s="1573"/>
      <c r="H26" s="1573"/>
      <c r="I26" s="325"/>
      <c r="J26" s="189"/>
      <c r="K26" s="191"/>
      <c r="M26" s="192"/>
      <c r="N26" s="546"/>
      <c r="O26" s="180"/>
      <c r="P26" s="180"/>
      <c r="Q26" s="180"/>
      <c r="R26" s="180"/>
      <c r="S26" s="180"/>
      <c r="T26" s="180"/>
      <c r="U26" s="180"/>
      <c r="V26" s="180"/>
      <c r="W26" s="180"/>
      <c r="X26" s="180"/>
      <c r="Y26" s="180"/>
      <c r="Z26" s="180"/>
      <c r="AA26" s="180"/>
      <c r="AB26" s="180"/>
      <c r="AC26" s="180"/>
      <c r="AD26" s="180"/>
      <c r="AE26" s="180"/>
      <c r="AF26" s="180"/>
      <c r="AG26" s="180"/>
      <c r="AH26" s="180"/>
      <c r="AI26" s="180"/>
      <c r="AJ26" s="180"/>
      <c r="AK26" s="180"/>
      <c r="AL26" s="180"/>
    </row>
    <row r="27" spans="1:124" x14ac:dyDescent="0.2">
      <c r="A27" s="180"/>
      <c r="C27" s="1568" t="s">
        <v>961</v>
      </c>
      <c r="D27" s="1568"/>
      <c r="E27" s="1568"/>
      <c r="F27" s="1568"/>
      <c r="G27" s="1568"/>
      <c r="H27" s="1568"/>
      <c r="I27" s="1568"/>
      <c r="J27" s="1568"/>
      <c r="K27" s="191"/>
      <c r="M27" s="192"/>
      <c r="N27" s="547" t="s">
        <v>962</v>
      </c>
      <c r="O27" s="180"/>
      <c r="P27" s="180"/>
      <c r="Q27" s="180"/>
      <c r="R27" s="180"/>
      <c r="S27" s="180"/>
      <c r="T27" s="180"/>
      <c r="U27" s="180"/>
      <c r="V27" s="180"/>
      <c r="W27" s="180"/>
      <c r="X27" s="180"/>
      <c r="Y27" s="180"/>
      <c r="Z27" s="180"/>
      <c r="AA27" s="180"/>
      <c r="AB27" s="180"/>
      <c r="AC27" s="180"/>
      <c r="AD27" s="180"/>
      <c r="AE27" s="180"/>
      <c r="AF27" s="180"/>
      <c r="AG27" s="180"/>
      <c r="AH27" s="180"/>
      <c r="AI27" s="180"/>
      <c r="AJ27" s="180"/>
      <c r="AK27" s="180"/>
      <c r="AL27" s="180"/>
    </row>
    <row r="28" spans="1:124" ht="21" customHeight="1" x14ac:dyDescent="0.2">
      <c r="A28" s="180"/>
      <c r="C28" s="1568" t="s">
        <v>963</v>
      </c>
      <c r="D28" s="1568"/>
      <c r="E28" s="1568"/>
      <c r="F28" s="1568"/>
      <c r="G28" s="1568"/>
      <c r="H28" s="1568"/>
      <c r="I28" s="1568"/>
      <c r="J28" s="1568"/>
      <c r="K28" s="191"/>
      <c r="M28" s="192"/>
      <c r="N28" s="547"/>
      <c r="O28" s="180"/>
      <c r="P28" s="180"/>
      <c r="Q28" s="180"/>
      <c r="R28" s="180"/>
      <c r="S28" s="180"/>
      <c r="T28" s="180"/>
      <c r="U28" s="180"/>
      <c r="V28" s="180"/>
      <c r="W28" s="180"/>
      <c r="X28" s="180"/>
      <c r="Y28" s="180"/>
      <c r="Z28" s="180"/>
      <c r="AA28" s="180"/>
      <c r="AB28" s="180"/>
      <c r="AC28" s="180"/>
      <c r="AD28" s="180"/>
      <c r="AE28" s="180"/>
      <c r="AF28" s="180"/>
      <c r="AG28" s="180"/>
      <c r="AH28" s="180"/>
      <c r="AI28" s="180"/>
      <c r="AJ28" s="180"/>
      <c r="AK28" s="180"/>
      <c r="AL28" s="180"/>
    </row>
    <row r="29" spans="1:124" ht="18.399999999999999" customHeight="1" x14ac:dyDescent="0.2">
      <c r="A29" s="180"/>
      <c r="C29" s="1020" t="s">
        <v>964</v>
      </c>
      <c r="D29" s="1164" t="str">
        <f>IF(AND('Step 1 Introduction'!$I$35="",'Step 1 Introduction'!$I$37=""),"",IF('Step 1 Introduction'!$I$35="Yes","Single",IF(AND('Step 1 Introduction'!$I$37="Yes",'Step 1 Introduction'!$I$39="No"),"Multi",IF('Step 1 Introduction'!$I$39="Yes","Multiyear with Planning Year","Multi"))))</f>
        <v/>
      </c>
      <c r="K29" s="191"/>
      <c r="M29" s="192"/>
      <c r="N29" s="547"/>
      <c r="O29" s="180"/>
      <c r="P29" s="180"/>
      <c r="Q29" s="180"/>
      <c r="R29" s="180"/>
      <c r="S29" s="180"/>
      <c r="T29" s="180"/>
      <c r="U29" s="180"/>
      <c r="V29" s="180"/>
      <c r="W29" s="180"/>
      <c r="X29" s="180"/>
      <c r="Y29" s="180"/>
      <c r="Z29" s="180"/>
      <c r="AA29" s="180"/>
      <c r="AB29" s="180"/>
      <c r="AC29" s="180"/>
      <c r="AD29" s="180"/>
      <c r="AE29" s="180"/>
      <c r="AF29" s="180"/>
      <c r="AG29" s="180"/>
      <c r="AH29" s="180"/>
      <c r="AI29" s="180"/>
      <c r="AJ29" s="180"/>
      <c r="AK29" s="180"/>
      <c r="AL29" s="180"/>
    </row>
    <row r="30" spans="1:124" s="385" customFormat="1" ht="19.5" customHeight="1" x14ac:dyDescent="0.2">
      <c r="A30" s="180"/>
      <c r="B30" s="11"/>
      <c r="C30" s="561" t="s">
        <v>965</v>
      </c>
      <c r="D30" s="1021"/>
      <c r="E30" s="11"/>
      <c r="F30" s="11"/>
      <c r="G30" s="980" t="str">
        <f>IFERROR(D30/$D$32,"")</f>
        <v/>
      </c>
      <c r="H30" s="1581" t="str">
        <f>IF(OR($D$32=0,$D$29="",$D$30=""),"",IF(AND($D$30&gt;0,$D$29="*planning*"),IF(AND($D$31&gt;0,$D$29="Single"),"Check funding route type is correct in Step 1",""),IF(AND(D29="*multi*",D31=0),"Check funding route type is correct in Step 1","")))</f>
        <v/>
      </c>
      <c r="I30" s="1582"/>
      <c r="J30" s="11"/>
      <c r="K30" s="11"/>
      <c r="L30" s="42"/>
      <c r="M30" s="180"/>
      <c r="N30" s="547"/>
      <c r="O30" s="180"/>
      <c r="P30" s="180"/>
      <c r="Q30" s="180"/>
      <c r="R30" s="180"/>
      <c r="S30" s="180"/>
      <c r="T30" s="180"/>
      <c r="U30" s="180"/>
      <c r="V30" s="180"/>
      <c r="W30" s="180"/>
      <c r="X30" s="180"/>
      <c r="Y30" s="180"/>
      <c r="Z30" s="180"/>
      <c r="AA30" s="180"/>
      <c r="AB30" s="180"/>
      <c r="AC30" s="180"/>
      <c r="AD30" s="180"/>
      <c r="AE30" s="180"/>
      <c r="AF30" s="180"/>
      <c r="AG30" s="180"/>
      <c r="AH30" s="180"/>
      <c r="AI30" s="42"/>
      <c r="AJ30" s="42"/>
      <c r="AK30" s="42"/>
      <c r="AL30" s="42"/>
      <c r="AM30" s="42"/>
      <c r="AN30" s="42"/>
      <c r="AO30" s="42"/>
      <c r="AP30" s="42"/>
      <c r="AQ30" s="42"/>
      <c r="AR30" s="42"/>
      <c r="AS30" s="42"/>
      <c r="AT30" s="42"/>
      <c r="AU30" s="42"/>
      <c r="AV30" s="42"/>
      <c r="AW30" s="42"/>
      <c r="AX30" s="42"/>
      <c r="AY30" s="42"/>
      <c r="AZ30" s="42"/>
      <c r="BA30" s="42"/>
      <c r="BB30" s="42"/>
      <c r="BC30" s="42"/>
      <c r="BD30" s="42"/>
      <c r="BE30" s="42"/>
      <c r="BF30" s="42"/>
      <c r="BG30" s="42"/>
      <c r="BH30" s="42"/>
      <c r="BI30" s="42"/>
      <c r="BJ30" s="42"/>
      <c r="BK30" s="42"/>
      <c r="BL30" s="42"/>
      <c r="BM30" s="42"/>
      <c r="BN30" s="42"/>
      <c r="BO30" s="42"/>
      <c r="BP30" s="42"/>
      <c r="BQ30" s="42"/>
      <c r="BR30" s="42"/>
      <c r="BS30" s="42"/>
      <c r="BT30" s="42"/>
      <c r="BU30" s="42"/>
      <c r="BV30" s="42"/>
      <c r="BW30" s="42"/>
      <c r="BX30" s="42"/>
      <c r="BY30" s="42"/>
      <c r="BZ30" s="42"/>
      <c r="CA30" s="42"/>
      <c r="CB30" s="42"/>
      <c r="CC30" s="42"/>
      <c r="CD30" s="42"/>
      <c r="CE30" s="42"/>
      <c r="CF30" s="42"/>
      <c r="CG30" s="42"/>
      <c r="CH30" s="42"/>
      <c r="CI30" s="42"/>
      <c r="CJ30" s="42"/>
      <c r="CK30" s="42"/>
      <c r="CL30" s="42"/>
      <c r="CM30" s="42"/>
      <c r="CN30" s="42"/>
      <c r="CO30" s="42"/>
      <c r="CP30" s="42"/>
      <c r="CQ30" s="42"/>
      <c r="CR30" s="42"/>
      <c r="CS30" s="42"/>
      <c r="CT30" s="42"/>
      <c r="CU30" s="42"/>
      <c r="CV30" s="42"/>
      <c r="CW30" s="42"/>
      <c r="CX30" s="42"/>
      <c r="CY30" s="42"/>
      <c r="CZ30" s="42"/>
      <c r="DA30" s="42"/>
      <c r="DB30" s="42"/>
      <c r="DC30" s="42"/>
      <c r="DD30" s="42"/>
      <c r="DE30" s="42"/>
      <c r="DF30" s="42"/>
      <c r="DG30" s="42"/>
      <c r="DH30" s="42"/>
      <c r="DI30" s="42"/>
      <c r="DJ30" s="42"/>
      <c r="DK30" s="42"/>
      <c r="DL30" s="42"/>
      <c r="DM30" s="42"/>
      <c r="DN30" s="42"/>
      <c r="DO30" s="42"/>
      <c r="DP30" s="42"/>
      <c r="DQ30" s="42"/>
      <c r="DR30" s="42"/>
      <c r="DS30" s="42"/>
      <c r="DT30" s="42"/>
    </row>
    <row r="31" spans="1:124" s="385" customFormat="1" ht="19.350000000000001" customHeight="1" x14ac:dyDescent="0.2">
      <c r="A31" s="180"/>
      <c r="B31" s="11"/>
      <c r="C31" s="561" t="s">
        <v>966</v>
      </c>
      <c r="D31" s="480"/>
      <c r="E31" s="11"/>
      <c r="F31" s="11"/>
      <c r="G31" s="980" t="str">
        <f>IFERROR(D31/$D$32,"")</f>
        <v/>
      </c>
      <c r="H31" s="1581"/>
      <c r="I31" s="1582"/>
      <c r="J31" s="11"/>
      <c r="K31" s="11"/>
      <c r="L31" s="42"/>
      <c r="M31" s="180"/>
      <c r="N31" s="547"/>
      <c r="O31" s="180"/>
      <c r="P31" s="180"/>
      <c r="Q31" s="180"/>
      <c r="R31" s="180"/>
      <c r="S31" s="180"/>
      <c r="T31" s="180"/>
      <c r="U31" s="180"/>
      <c r="V31" s="180"/>
      <c r="W31" s="180"/>
      <c r="X31" s="180"/>
      <c r="Y31" s="180"/>
      <c r="Z31" s="180"/>
      <c r="AA31" s="180"/>
      <c r="AB31" s="180"/>
      <c r="AC31" s="180"/>
      <c r="AD31" s="180"/>
      <c r="AE31" s="180"/>
      <c r="AF31" s="180"/>
      <c r="AG31" s="180"/>
      <c r="AH31" s="180"/>
      <c r="AI31" s="42"/>
      <c r="AJ31" s="42"/>
      <c r="AK31" s="42"/>
      <c r="AL31" s="42"/>
      <c r="AM31" s="42"/>
      <c r="AN31" s="42"/>
      <c r="AO31" s="42"/>
      <c r="AP31" s="42"/>
      <c r="AQ31" s="42"/>
      <c r="AR31" s="42"/>
      <c r="AS31" s="42"/>
      <c r="AT31" s="42"/>
      <c r="AU31" s="42"/>
      <c r="AV31" s="42"/>
      <c r="AW31" s="42"/>
      <c r="AX31" s="42"/>
      <c r="AY31" s="42"/>
      <c r="AZ31" s="42"/>
      <c r="BA31" s="42"/>
      <c r="BB31" s="42"/>
      <c r="BC31" s="42"/>
      <c r="BD31" s="42"/>
      <c r="BE31" s="42"/>
      <c r="BF31" s="42"/>
      <c r="BG31" s="42"/>
      <c r="BH31" s="42"/>
      <c r="BI31" s="42"/>
      <c r="BJ31" s="42"/>
      <c r="BK31" s="42"/>
      <c r="BL31" s="42"/>
      <c r="BM31" s="42"/>
      <c r="BN31" s="42"/>
      <c r="BO31" s="42"/>
      <c r="BP31" s="42"/>
      <c r="BQ31" s="42"/>
      <c r="BR31" s="42"/>
      <c r="BS31" s="42"/>
      <c r="BT31" s="42"/>
      <c r="BU31" s="42"/>
      <c r="BV31" s="42"/>
      <c r="BW31" s="42"/>
      <c r="BX31" s="42"/>
      <c r="BY31" s="42"/>
      <c r="BZ31" s="42"/>
      <c r="CA31" s="42"/>
      <c r="CB31" s="42"/>
      <c r="CC31" s="42"/>
      <c r="CD31" s="42"/>
      <c r="CE31" s="42"/>
      <c r="CF31" s="42"/>
      <c r="CG31" s="42"/>
      <c r="CH31" s="42"/>
      <c r="CI31" s="42"/>
      <c r="CJ31" s="42"/>
      <c r="CK31" s="42"/>
      <c r="CL31" s="42"/>
      <c r="CM31" s="42"/>
      <c r="CN31" s="42"/>
      <c r="CO31" s="42"/>
      <c r="CP31" s="42"/>
      <c r="CQ31" s="42"/>
      <c r="CR31" s="42"/>
      <c r="CS31" s="42"/>
      <c r="CT31" s="42"/>
      <c r="CU31" s="42"/>
      <c r="CV31" s="42"/>
      <c r="CW31" s="42"/>
      <c r="CX31" s="42"/>
      <c r="CY31" s="42"/>
      <c r="CZ31" s="42"/>
      <c r="DA31" s="42"/>
      <c r="DB31" s="42"/>
      <c r="DC31" s="42"/>
      <c r="DD31" s="42"/>
      <c r="DE31" s="42"/>
      <c r="DF31" s="42"/>
      <c r="DG31" s="42"/>
      <c r="DH31" s="42"/>
      <c r="DI31" s="42"/>
      <c r="DJ31" s="42"/>
      <c r="DK31" s="42"/>
      <c r="DL31" s="42"/>
      <c r="DM31" s="42"/>
      <c r="DN31" s="42"/>
      <c r="DO31" s="42"/>
      <c r="DP31" s="42"/>
      <c r="DQ31" s="42"/>
      <c r="DR31" s="42"/>
      <c r="DS31" s="42"/>
      <c r="DT31" s="42"/>
    </row>
    <row r="32" spans="1:124" s="385" customFormat="1" ht="18" customHeight="1" x14ac:dyDescent="0.2">
      <c r="A32" s="180"/>
      <c r="B32" s="11"/>
      <c r="C32" s="561" t="s">
        <v>967</v>
      </c>
      <c r="D32" s="695">
        <f>'Step 4 Support Tool'!K7</f>
        <v>0</v>
      </c>
      <c r="E32" s="11"/>
      <c r="F32" s="11"/>
      <c r="G32" s="652" t="str">
        <f>IF(SUM(G30:G31)=0,"",SUM(G30:G31))</f>
        <v/>
      </c>
      <c r="H32" s="1579" t="str">
        <f>IF(G32="","Please enter grant request yearly split",IF(SUM(D30:D31)='Step 4 Support Tool'!$K$7,"","Grant value split does not match requested value in the Step 4 - Suppoort Tool"))</f>
        <v>Please enter grant request yearly split</v>
      </c>
      <c r="I32" s="1580"/>
      <c r="J32" s="1580"/>
      <c r="K32" s="11"/>
      <c r="L32" s="42"/>
      <c r="M32" s="180">
        <f>IF(G32=1,0,1)</f>
        <v>1</v>
      </c>
      <c r="N32" s="546"/>
      <c r="O32" s="180"/>
      <c r="P32" s="180"/>
      <c r="Q32" s="180"/>
      <c r="R32" s="180"/>
      <c r="S32" s="180"/>
      <c r="T32" s="180"/>
      <c r="U32" s="180"/>
      <c r="V32" s="180"/>
      <c r="W32" s="180"/>
      <c r="X32" s="180"/>
      <c r="Y32" s="180"/>
      <c r="Z32" s="180"/>
      <c r="AA32" s="180"/>
      <c r="AB32" s="180"/>
      <c r="AC32" s="180"/>
      <c r="AD32" s="180"/>
      <c r="AE32" s="180"/>
      <c r="AF32" s="180"/>
      <c r="AG32" s="180"/>
      <c r="AH32" s="180"/>
      <c r="AI32" s="42"/>
      <c r="AJ32" s="42"/>
      <c r="AK32" s="42"/>
      <c r="AL32" s="42"/>
      <c r="AM32" s="42"/>
      <c r="AN32" s="42"/>
      <c r="AO32" s="42"/>
      <c r="AP32" s="42"/>
      <c r="AQ32" s="42"/>
      <c r="AR32" s="42"/>
      <c r="AS32" s="42"/>
      <c r="AT32" s="42"/>
      <c r="AU32" s="42"/>
      <c r="AV32" s="42"/>
      <c r="AW32" s="42"/>
      <c r="AX32" s="42"/>
      <c r="AY32" s="42"/>
      <c r="AZ32" s="42"/>
      <c r="BA32" s="42"/>
      <c r="BB32" s="42"/>
      <c r="BC32" s="42"/>
      <c r="BD32" s="42"/>
      <c r="BE32" s="42"/>
      <c r="BF32" s="42"/>
      <c r="BG32" s="42"/>
      <c r="BH32" s="42"/>
      <c r="BI32" s="42"/>
      <c r="BJ32" s="42"/>
      <c r="BK32" s="42"/>
      <c r="BL32" s="42"/>
      <c r="BM32" s="42"/>
      <c r="BN32" s="42"/>
      <c r="BO32" s="42"/>
      <c r="BP32" s="42"/>
      <c r="BQ32" s="42"/>
      <c r="BR32" s="42"/>
      <c r="BS32" s="42"/>
      <c r="BT32" s="42"/>
      <c r="BU32" s="42"/>
      <c r="BV32" s="42"/>
      <c r="BW32" s="42"/>
      <c r="BX32" s="42"/>
      <c r="BY32" s="42"/>
      <c r="BZ32" s="42"/>
      <c r="CA32" s="42"/>
      <c r="CB32" s="42"/>
      <c r="CC32" s="42"/>
      <c r="CD32" s="42"/>
      <c r="CE32" s="42"/>
      <c r="CF32" s="42"/>
      <c r="CG32" s="42"/>
      <c r="CH32" s="42"/>
      <c r="CI32" s="42"/>
      <c r="CJ32" s="42"/>
      <c r="CK32" s="42"/>
      <c r="CL32" s="42"/>
      <c r="CM32" s="42"/>
      <c r="CN32" s="42"/>
      <c r="CO32" s="42"/>
      <c r="CP32" s="42"/>
      <c r="CQ32" s="42"/>
      <c r="CR32" s="42"/>
      <c r="CS32" s="42"/>
      <c r="CT32" s="42"/>
      <c r="CU32" s="42"/>
      <c r="CV32" s="42"/>
      <c r="CW32" s="42"/>
      <c r="CX32" s="42"/>
      <c r="CY32" s="42"/>
      <c r="CZ32" s="42"/>
      <c r="DA32" s="42"/>
      <c r="DB32" s="42"/>
      <c r="DC32" s="42"/>
      <c r="DD32" s="42"/>
      <c r="DE32" s="42"/>
      <c r="DF32" s="42"/>
      <c r="DG32" s="42"/>
      <c r="DH32" s="42"/>
      <c r="DI32" s="42"/>
      <c r="DJ32" s="42"/>
      <c r="DK32" s="42"/>
      <c r="DL32" s="42"/>
      <c r="DM32" s="42"/>
      <c r="DN32" s="42"/>
      <c r="DO32" s="42"/>
      <c r="DP32" s="42"/>
      <c r="DQ32" s="42"/>
      <c r="DR32" s="42"/>
      <c r="DS32" s="42"/>
      <c r="DT32" s="42"/>
    </row>
    <row r="33" spans="1:128" s="385" customFormat="1" ht="19.350000000000001" customHeight="1" x14ac:dyDescent="0.2">
      <c r="A33" s="180"/>
      <c r="B33" s="11"/>
      <c r="C33" s="553"/>
      <c r="D33" s="554"/>
      <c r="E33" s="554"/>
      <c r="F33" s="554"/>
      <c r="G33" s="554"/>
      <c r="H33" s="555"/>
      <c r="I33" s="556"/>
      <c r="J33" s="11"/>
      <c r="K33" s="11"/>
      <c r="L33" s="42"/>
      <c r="M33" s="180"/>
      <c r="N33" s="546"/>
      <c r="O33" s="180"/>
      <c r="P33" s="180"/>
      <c r="Q33" s="180"/>
      <c r="R33" s="180"/>
      <c r="S33" s="180"/>
      <c r="T33" s="180"/>
      <c r="U33" s="180"/>
      <c r="V33" s="180"/>
      <c r="W33" s="180"/>
      <c r="X33" s="180"/>
      <c r="Y33" s="180"/>
      <c r="Z33" s="180"/>
      <c r="AA33" s="180"/>
      <c r="AB33" s="180"/>
      <c r="AC33" s="180"/>
      <c r="AD33" s="180"/>
      <c r="AE33" s="180"/>
      <c r="AF33" s="180"/>
      <c r="AG33" s="180"/>
      <c r="AH33" s="180"/>
      <c r="AI33" s="180"/>
      <c r="AJ33" s="180"/>
      <c r="AK33" s="180"/>
      <c r="AL33" s="180"/>
      <c r="AM33" s="42"/>
      <c r="AN33" s="42"/>
      <c r="AO33" s="42"/>
      <c r="AP33" s="42"/>
      <c r="AQ33" s="42"/>
      <c r="AR33" s="42"/>
      <c r="AS33" s="42"/>
      <c r="AT33" s="42"/>
      <c r="AU33" s="42"/>
      <c r="AV33" s="42"/>
      <c r="AW33" s="42"/>
      <c r="AX33" s="42"/>
      <c r="AY33" s="42"/>
      <c r="AZ33" s="42"/>
      <c r="BA33" s="42"/>
      <c r="BB33" s="42"/>
      <c r="BC33" s="42"/>
      <c r="BD33" s="42"/>
      <c r="BE33" s="42"/>
      <c r="BF33" s="42"/>
      <c r="BG33" s="42"/>
      <c r="BH33" s="42"/>
      <c r="BI33" s="42"/>
      <c r="BJ33" s="42"/>
      <c r="BK33" s="42"/>
      <c r="BL33" s="42"/>
      <c r="BM33" s="42"/>
      <c r="BN33" s="42"/>
      <c r="BO33" s="42"/>
      <c r="BP33" s="42"/>
      <c r="BQ33" s="42"/>
      <c r="BR33" s="42"/>
      <c r="BS33" s="42"/>
      <c r="BT33" s="42"/>
      <c r="BU33" s="42"/>
      <c r="BV33" s="42"/>
      <c r="BW33" s="42"/>
      <c r="BX33" s="42"/>
      <c r="BY33" s="42"/>
      <c r="BZ33" s="42"/>
      <c r="CA33" s="42"/>
      <c r="CB33" s="42"/>
      <c r="CC33" s="42"/>
      <c r="CD33" s="42"/>
      <c r="CE33" s="42"/>
      <c r="CF33" s="42"/>
      <c r="CG33" s="42"/>
      <c r="CH33" s="42"/>
      <c r="CI33" s="42"/>
      <c r="CJ33" s="42"/>
      <c r="CK33" s="42"/>
      <c r="CL33" s="42"/>
      <c r="CM33" s="42"/>
      <c r="CN33" s="42"/>
      <c r="CO33" s="42"/>
      <c r="CP33" s="42"/>
      <c r="CQ33" s="42"/>
      <c r="CR33" s="42"/>
      <c r="CS33" s="42"/>
      <c r="CT33" s="42"/>
      <c r="CU33" s="42"/>
      <c r="CV33" s="42"/>
      <c r="CW33" s="42"/>
      <c r="CX33" s="42"/>
      <c r="CY33" s="42"/>
      <c r="CZ33" s="42"/>
      <c r="DA33" s="42"/>
      <c r="DB33" s="42"/>
      <c r="DC33" s="42"/>
      <c r="DD33" s="42"/>
      <c r="DE33" s="42"/>
      <c r="DF33" s="42"/>
      <c r="DG33" s="42"/>
      <c r="DH33" s="42"/>
      <c r="DI33" s="42"/>
      <c r="DJ33" s="42"/>
      <c r="DK33" s="42"/>
      <c r="DL33" s="42"/>
      <c r="DM33" s="42"/>
      <c r="DN33" s="42"/>
      <c r="DO33" s="42"/>
      <c r="DP33" s="42"/>
      <c r="DQ33" s="42"/>
      <c r="DR33" s="42"/>
      <c r="DS33" s="42"/>
      <c r="DT33" s="42"/>
      <c r="DU33" s="42"/>
      <c r="DV33" s="42"/>
      <c r="DW33" s="42"/>
      <c r="DX33" s="42"/>
    </row>
    <row r="34" spans="1:128" ht="15.75" customHeight="1" x14ac:dyDescent="0.2">
      <c r="A34" s="180"/>
      <c r="C34" s="201" t="s">
        <v>968</v>
      </c>
      <c r="D34" s="202"/>
      <c r="E34" s="202"/>
      <c r="F34" s="202"/>
      <c r="G34" s="203"/>
      <c r="H34" s="324"/>
      <c r="I34" s="324"/>
      <c r="J34" s="203"/>
      <c r="K34" s="191"/>
      <c r="M34" s="192"/>
      <c r="N34" s="547" t="s">
        <v>969</v>
      </c>
      <c r="O34" s="192"/>
      <c r="P34" s="192"/>
      <c r="Q34" s="180"/>
      <c r="R34" s="180"/>
      <c r="S34" s="180"/>
      <c r="T34" s="180"/>
      <c r="U34" s="180"/>
      <c r="V34" s="180"/>
      <c r="W34" s="180"/>
      <c r="X34" s="180"/>
      <c r="Y34" s="180"/>
      <c r="Z34" s="180"/>
      <c r="AA34" s="180"/>
      <c r="AB34" s="180"/>
      <c r="AC34" s="180"/>
      <c r="AD34" s="180"/>
      <c r="AE34" s="180"/>
      <c r="AF34" s="180"/>
      <c r="AG34" s="180"/>
      <c r="AH34" s="180"/>
      <c r="AI34" s="180"/>
      <c r="AJ34" s="180"/>
      <c r="AK34" s="180"/>
      <c r="AL34" s="180"/>
    </row>
    <row r="35" spans="1:128" s="156" customFormat="1" ht="26.65" customHeight="1" x14ac:dyDescent="0.2">
      <c r="A35" s="155"/>
      <c r="C35" s="1428" t="s">
        <v>970</v>
      </c>
      <c r="D35" s="1428"/>
      <c r="E35" s="1428"/>
      <c r="F35" s="1428"/>
      <c r="G35" s="1428"/>
      <c r="H35" s="1569"/>
      <c r="I35" s="1095"/>
      <c r="J35" s="11"/>
      <c r="L35" s="42" t="b">
        <f>IF(I35="",FALSE,TRUE)</f>
        <v>0</v>
      </c>
      <c r="M35" s="42">
        <f>IF(L35=TRUE,0,1)</f>
        <v>1</v>
      </c>
      <c r="N35" s="531" t="s">
        <v>149</v>
      </c>
      <c r="O35" s="155"/>
      <c r="P35" s="155"/>
      <c r="Q35" s="155"/>
      <c r="R35" s="155"/>
      <c r="S35" s="155"/>
      <c r="T35" s="155"/>
      <c r="U35" s="155"/>
      <c r="V35" s="155"/>
      <c r="W35" s="155"/>
      <c r="X35" s="42"/>
      <c r="Y35" s="42"/>
      <c r="Z35" s="42"/>
      <c r="AA35" s="42"/>
      <c r="AB35" s="42"/>
      <c r="AC35" s="42"/>
      <c r="AD35" s="42"/>
      <c r="AE35" s="42"/>
      <c r="AF35" s="42"/>
      <c r="AG35" s="42"/>
      <c r="AH35" s="42"/>
      <c r="AI35" s="42"/>
      <c r="AJ35" s="42"/>
      <c r="AK35" s="42"/>
      <c r="AL35" s="42"/>
      <c r="AM35" s="42"/>
      <c r="AN35" s="155"/>
      <c r="AO35" s="155"/>
      <c r="AP35" s="155"/>
      <c r="AQ35" s="155"/>
      <c r="AR35" s="155"/>
      <c r="AS35" s="155"/>
      <c r="AT35" s="155"/>
      <c r="AU35" s="155"/>
      <c r="AV35" s="155"/>
      <c r="AW35" s="155"/>
      <c r="AX35" s="155"/>
      <c r="AY35" s="155"/>
      <c r="AZ35" s="155"/>
      <c r="BA35" s="155"/>
      <c r="BB35" s="155"/>
      <c r="BC35" s="155"/>
      <c r="BD35" s="155"/>
      <c r="BE35" s="155"/>
      <c r="BF35" s="155"/>
      <c r="BG35" s="155"/>
      <c r="BH35" s="155"/>
      <c r="BI35" s="155"/>
      <c r="BJ35" s="155"/>
      <c r="BK35" s="155"/>
      <c r="BL35" s="155"/>
      <c r="BM35" s="155"/>
      <c r="BN35" s="155"/>
      <c r="BO35" s="155"/>
      <c r="BP35" s="155"/>
      <c r="BQ35" s="155"/>
      <c r="BR35" s="155"/>
      <c r="BS35" s="155"/>
      <c r="BT35" s="155"/>
      <c r="BU35" s="155"/>
      <c r="BV35" s="155"/>
      <c r="BW35" s="155"/>
      <c r="BX35" s="155"/>
      <c r="BY35" s="155"/>
      <c r="BZ35" s="155"/>
      <c r="CA35" s="155"/>
      <c r="CB35" s="155"/>
      <c r="CC35" s="155"/>
      <c r="CD35" s="155"/>
      <c r="CE35" s="155"/>
      <c r="CF35" s="155"/>
      <c r="CG35" s="155"/>
      <c r="CH35" s="155"/>
      <c r="CI35" s="155"/>
      <c r="CJ35" s="155"/>
      <c r="CK35" s="155"/>
      <c r="CL35" s="155"/>
      <c r="CM35" s="155"/>
      <c r="CN35" s="155"/>
      <c r="CO35" s="155"/>
      <c r="CP35" s="155"/>
      <c r="CQ35" s="155"/>
      <c r="CR35" s="155"/>
      <c r="CS35" s="155"/>
      <c r="CT35" s="155"/>
      <c r="CU35" s="155"/>
      <c r="CV35" s="155"/>
      <c r="CW35" s="155"/>
      <c r="CX35" s="155"/>
      <c r="CY35" s="155"/>
      <c r="CZ35" s="155"/>
      <c r="DA35" s="155"/>
      <c r="DB35" s="155"/>
      <c r="DC35" s="155"/>
      <c r="DD35" s="155"/>
      <c r="DE35" s="155"/>
      <c r="DF35" s="155"/>
      <c r="DG35" s="155"/>
      <c r="DH35" s="155"/>
      <c r="DI35" s="155"/>
      <c r="DJ35" s="155"/>
      <c r="DK35" s="155"/>
      <c r="DL35" s="155"/>
      <c r="DM35" s="155"/>
      <c r="DN35" s="155"/>
      <c r="DO35" s="155"/>
      <c r="DP35" s="155"/>
    </row>
    <row r="36" spans="1:128" s="156" customFormat="1" ht="26.65" customHeight="1" x14ac:dyDescent="0.2">
      <c r="A36" s="155"/>
      <c r="C36" s="1428" t="s">
        <v>971</v>
      </c>
      <c r="D36" s="1428"/>
      <c r="E36" s="1428"/>
      <c r="F36" s="1428"/>
      <c r="G36" s="1428"/>
      <c r="H36" s="1569"/>
      <c r="I36" s="1095"/>
      <c r="J36" s="11"/>
      <c r="L36" s="42" t="b">
        <f>IF(I36="",FALSE,TRUE)</f>
        <v>0</v>
      </c>
      <c r="M36" s="42">
        <f>IF(L36=TRUE,0,1)</f>
        <v>1</v>
      </c>
      <c r="N36" s="531" t="s">
        <v>149</v>
      </c>
      <c r="O36" s="155"/>
      <c r="P36" s="155"/>
      <c r="Q36" s="155"/>
      <c r="R36" s="155"/>
      <c r="S36" s="155"/>
      <c r="T36" s="155"/>
      <c r="U36" s="155"/>
      <c r="V36" s="155"/>
      <c r="W36" s="155"/>
      <c r="X36" s="42"/>
      <c r="Y36" s="42"/>
      <c r="Z36" s="42"/>
      <c r="AA36" s="42"/>
      <c r="AB36" s="42"/>
      <c r="AC36" s="42"/>
      <c r="AD36" s="42"/>
      <c r="AE36" s="42"/>
      <c r="AF36" s="42"/>
      <c r="AG36" s="42"/>
      <c r="AH36" s="42"/>
      <c r="AI36" s="42"/>
      <c r="AJ36" s="42"/>
      <c r="AK36" s="42"/>
      <c r="AL36" s="42"/>
      <c r="AM36" s="42"/>
      <c r="AN36" s="155"/>
      <c r="AO36" s="155"/>
      <c r="AP36" s="155"/>
      <c r="AQ36" s="155"/>
      <c r="AR36" s="155"/>
      <c r="AS36" s="155"/>
      <c r="AT36" s="155"/>
      <c r="AU36" s="155"/>
      <c r="AV36" s="155"/>
      <c r="AW36" s="155"/>
      <c r="AX36" s="155"/>
      <c r="AY36" s="155"/>
      <c r="AZ36" s="155"/>
      <c r="BA36" s="155"/>
      <c r="BB36" s="155"/>
      <c r="BC36" s="155"/>
      <c r="BD36" s="155"/>
      <c r="BE36" s="155"/>
      <c r="BF36" s="155"/>
      <c r="BG36" s="155"/>
      <c r="BH36" s="155"/>
      <c r="BI36" s="155"/>
      <c r="BJ36" s="155"/>
      <c r="BK36" s="155"/>
      <c r="BL36" s="155"/>
      <c r="BM36" s="155"/>
      <c r="BN36" s="155"/>
      <c r="BO36" s="155"/>
      <c r="BP36" s="155"/>
      <c r="BQ36" s="155"/>
      <c r="BR36" s="155"/>
      <c r="BS36" s="155"/>
      <c r="BT36" s="155"/>
      <c r="BU36" s="155"/>
      <c r="BV36" s="155"/>
      <c r="BW36" s="155"/>
      <c r="BX36" s="155"/>
      <c r="BY36" s="155"/>
      <c r="BZ36" s="155"/>
      <c r="CA36" s="155"/>
      <c r="CB36" s="155"/>
      <c r="CC36" s="155"/>
      <c r="CD36" s="155"/>
      <c r="CE36" s="155"/>
      <c r="CF36" s="155"/>
      <c r="CG36" s="155"/>
      <c r="CH36" s="155"/>
      <c r="CI36" s="155"/>
      <c r="CJ36" s="155"/>
      <c r="CK36" s="155"/>
      <c r="CL36" s="155"/>
      <c r="CM36" s="155"/>
      <c r="CN36" s="155"/>
      <c r="CO36" s="155"/>
      <c r="CP36" s="155"/>
      <c r="CQ36" s="155"/>
      <c r="CR36" s="155"/>
      <c r="CS36" s="155"/>
      <c r="CT36" s="155"/>
      <c r="CU36" s="155"/>
      <c r="CV36" s="155"/>
      <c r="CW36" s="155"/>
      <c r="CX36" s="155"/>
      <c r="CY36" s="155"/>
      <c r="CZ36" s="155"/>
      <c r="DA36" s="155"/>
      <c r="DB36" s="155"/>
      <c r="DC36" s="155"/>
      <c r="DD36" s="155"/>
      <c r="DE36" s="155"/>
      <c r="DF36" s="155"/>
      <c r="DG36" s="155"/>
      <c r="DH36" s="155"/>
      <c r="DI36" s="155"/>
      <c r="DJ36" s="155"/>
      <c r="DK36" s="155"/>
      <c r="DL36" s="155"/>
      <c r="DM36" s="155"/>
      <c r="DN36" s="155"/>
      <c r="DO36" s="155"/>
      <c r="DP36" s="155"/>
    </row>
    <row r="37" spans="1:128" ht="105.6" customHeight="1" x14ac:dyDescent="0.2">
      <c r="A37" s="180"/>
      <c r="C37" s="1519" t="s">
        <v>972</v>
      </c>
      <c r="D37" s="1519"/>
      <c r="E37" s="1519"/>
      <c r="F37" s="1519"/>
      <c r="G37" s="1519"/>
      <c r="H37" s="1519"/>
      <c r="I37" s="1519"/>
      <c r="J37" s="1519"/>
      <c r="K37" s="191"/>
      <c r="M37" s="192"/>
      <c r="N37" s="546"/>
      <c r="O37" s="192"/>
      <c r="P37" s="192"/>
      <c r="Q37" s="180"/>
      <c r="R37" s="180"/>
      <c r="S37" s="180"/>
      <c r="T37" s="180"/>
      <c r="U37" s="180"/>
      <c r="V37" s="180"/>
      <c r="W37" s="180"/>
      <c r="X37" s="180"/>
      <c r="Y37" s="180"/>
      <c r="Z37" s="180"/>
      <c r="AA37" s="180"/>
      <c r="AB37" s="180"/>
      <c r="AC37" s="180"/>
      <c r="AD37" s="180"/>
      <c r="AE37" s="180"/>
      <c r="AF37" s="180"/>
      <c r="AG37" s="180"/>
      <c r="AH37" s="180"/>
      <c r="AI37" s="180"/>
      <c r="AJ37" s="180"/>
      <c r="AK37" s="180"/>
      <c r="AL37" s="180"/>
    </row>
    <row r="38" spans="1:128" s="42" customFormat="1" ht="18.75" customHeight="1" x14ac:dyDescent="0.2">
      <c r="B38" s="11"/>
      <c r="C38" s="111" t="s">
        <v>165</v>
      </c>
      <c r="D38" s="11"/>
      <c r="E38" s="1564"/>
      <c r="F38" s="1441"/>
      <c r="G38" s="1441"/>
      <c r="H38" s="1441"/>
      <c r="I38" s="1441"/>
      <c r="J38" s="1442"/>
      <c r="K38" s="570"/>
      <c r="L38" s="42" t="b">
        <f>IF(SUBSTITUTE(E38," ","")="",FALSE,TRUE)</f>
        <v>0</v>
      </c>
      <c r="M38" s="42">
        <f>IF(L38=TRUE,0,1)</f>
        <v>1</v>
      </c>
    </row>
    <row r="39" spans="1:128" s="42" customFormat="1" ht="18.75" customHeight="1" x14ac:dyDescent="0.2">
      <c r="B39" s="11"/>
      <c r="C39" s="111"/>
      <c r="D39" s="11"/>
      <c r="E39" s="563"/>
      <c r="F39" s="565"/>
      <c r="G39" s="565"/>
      <c r="H39" s="565"/>
      <c r="I39" s="565"/>
      <c r="J39" s="1143"/>
      <c r="K39" s="570"/>
      <c r="M39" s="47"/>
    </row>
    <row r="40" spans="1:128" ht="131.65" customHeight="1" x14ac:dyDescent="0.2">
      <c r="A40" s="180"/>
      <c r="C40" s="1574"/>
      <c r="D40" s="1575"/>
      <c r="E40" s="1575"/>
      <c r="F40" s="1575"/>
      <c r="G40" s="1575"/>
      <c r="H40" s="1575"/>
      <c r="I40" s="1575"/>
      <c r="J40" s="1576"/>
      <c r="K40" s="191"/>
      <c r="L40" s="42" t="b">
        <f>IF(SUBSTITUTE(C40," ","")="",FALSE,TRUE)</f>
        <v>0</v>
      </c>
      <c r="M40" s="42">
        <f>IF(L40=TRUE,0,1)</f>
        <v>1</v>
      </c>
      <c r="N40" s="546"/>
      <c r="O40" s="192"/>
      <c r="P40" s="192"/>
      <c r="Q40" s="180"/>
      <c r="R40" s="180"/>
      <c r="S40" s="180"/>
      <c r="T40" s="180"/>
      <c r="U40" s="180"/>
      <c r="V40" s="180"/>
      <c r="W40" s="180"/>
      <c r="X40" s="180"/>
      <c r="Y40" s="180"/>
      <c r="Z40" s="180"/>
      <c r="AA40" s="180"/>
      <c r="AB40" s="180"/>
      <c r="AC40" s="180"/>
      <c r="AD40" s="180"/>
      <c r="AE40" s="180"/>
      <c r="AF40" s="180"/>
      <c r="AG40" s="180"/>
      <c r="AH40" s="180"/>
      <c r="AI40" s="180"/>
      <c r="AJ40" s="180"/>
      <c r="AK40" s="180"/>
      <c r="AL40" s="180"/>
    </row>
    <row r="41" spans="1:128" ht="15" customHeight="1" x14ac:dyDescent="0.2">
      <c r="A41" s="180"/>
      <c r="C41" s="206"/>
      <c r="D41" s="206"/>
      <c r="E41" s="206"/>
      <c r="F41" s="206"/>
      <c r="G41" s="206"/>
      <c r="H41" s="206"/>
      <c r="I41" s="206"/>
      <c r="J41" s="206"/>
      <c r="K41" s="191"/>
      <c r="M41" s="192"/>
      <c r="N41" s="546"/>
      <c r="O41" s="192"/>
      <c r="P41" s="192"/>
      <c r="Q41" s="180"/>
      <c r="R41" s="180"/>
      <c r="S41" s="180"/>
      <c r="T41" s="180"/>
      <c r="U41" s="180"/>
      <c r="V41" s="180"/>
      <c r="W41" s="180"/>
      <c r="X41" s="180"/>
      <c r="Y41" s="180"/>
      <c r="Z41" s="180"/>
      <c r="AA41" s="180"/>
      <c r="AB41" s="180"/>
      <c r="AC41" s="180"/>
      <c r="AD41" s="180"/>
      <c r="AE41" s="180"/>
      <c r="AF41" s="180"/>
      <c r="AG41" s="180"/>
      <c r="AH41" s="180"/>
      <c r="AI41" s="180"/>
      <c r="AJ41" s="180"/>
      <c r="AK41" s="180"/>
      <c r="AL41" s="180"/>
    </row>
    <row r="42" spans="1:128" ht="18" x14ac:dyDescent="0.25">
      <c r="A42" s="180"/>
      <c r="C42" s="207" t="s">
        <v>1698</v>
      </c>
      <c r="D42" s="189"/>
      <c r="E42" s="189"/>
      <c r="F42" s="189"/>
      <c r="G42" s="189"/>
      <c r="H42" s="189"/>
      <c r="I42" s="189"/>
      <c r="J42" s="189"/>
      <c r="K42" s="191"/>
      <c r="M42" s="192"/>
      <c r="N42" s="546"/>
      <c r="O42" s="192"/>
      <c r="P42" s="192"/>
      <c r="Q42" s="180"/>
      <c r="R42" s="180"/>
      <c r="S42" s="180"/>
      <c r="T42" s="180"/>
      <c r="U42" s="180"/>
      <c r="V42" s="180"/>
      <c r="W42" s="180"/>
      <c r="X42" s="180"/>
      <c r="Y42" s="180"/>
      <c r="Z42" s="180"/>
      <c r="AA42" s="180"/>
      <c r="AB42" s="180"/>
      <c r="AC42" s="180"/>
      <c r="AD42" s="180"/>
      <c r="AE42" s="180"/>
      <c r="AF42" s="180"/>
      <c r="AG42" s="180"/>
      <c r="AH42" s="180"/>
      <c r="AI42" s="180"/>
      <c r="AJ42" s="180"/>
      <c r="AK42" s="180"/>
      <c r="AL42" s="180"/>
    </row>
    <row r="43" spans="1:128" ht="76.150000000000006" customHeight="1" x14ac:dyDescent="0.2">
      <c r="A43" s="180"/>
      <c r="C43" s="1458" t="s">
        <v>973</v>
      </c>
      <c r="D43" s="1458"/>
      <c r="E43" s="1458"/>
      <c r="F43" s="1458"/>
      <c r="G43" s="1458"/>
      <c r="H43" s="1458"/>
      <c r="I43" s="1458"/>
      <c r="J43" s="1458"/>
      <c r="M43" s="180"/>
      <c r="N43" s="546"/>
      <c r="O43" s="180"/>
      <c r="P43" s="180"/>
      <c r="Q43" s="180"/>
      <c r="R43" s="180"/>
      <c r="S43" s="180"/>
      <c r="T43" s="180"/>
      <c r="U43" s="180"/>
      <c r="V43" s="180"/>
      <c r="W43" s="180"/>
      <c r="X43" s="180"/>
      <c r="Y43" s="180"/>
      <c r="Z43" s="180"/>
      <c r="AA43" s="180"/>
      <c r="AB43" s="180"/>
      <c r="AC43" s="180"/>
      <c r="AD43" s="180"/>
      <c r="AE43" s="180"/>
      <c r="AF43" s="180"/>
      <c r="AG43" s="180"/>
      <c r="AH43" s="180"/>
      <c r="AI43" s="180"/>
      <c r="AJ43" s="180"/>
      <c r="AK43" s="180"/>
      <c r="AL43" s="180"/>
    </row>
    <row r="44" spans="1:128" s="42" customFormat="1" ht="18.75" customHeight="1" x14ac:dyDescent="0.2">
      <c r="B44" s="11"/>
      <c r="C44" s="111" t="s">
        <v>165</v>
      </c>
      <c r="D44" s="11"/>
      <c r="E44" s="1564"/>
      <c r="F44" s="1441"/>
      <c r="G44" s="1441"/>
      <c r="H44" s="1441"/>
      <c r="I44" s="1441"/>
      <c r="J44" s="1442"/>
      <c r="K44" s="570"/>
      <c r="L44" s="42" t="b">
        <f>IF(SUBSTITUTE(E44," ","")="",FALSE,TRUE)</f>
        <v>0</v>
      </c>
      <c r="M44" s="42">
        <f>IF(L44=TRUE,0,1)</f>
        <v>1</v>
      </c>
    </row>
    <row r="45" spans="1:128" s="42" customFormat="1" ht="18.75" customHeight="1" x14ac:dyDescent="0.2">
      <c r="B45" s="11"/>
      <c r="C45" s="111"/>
      <c r="D45" s="11"/>
      <c r="E45" s="563"/>
      <c r="F45" s="565"/>
      <c r="G45" s="565"/>
      <c r="H45" s="565"/>
      <c r="I45" s="565"/>
      <c r="J45" s="1143"/>
      <c r="K45" s="570"/>
      <c r="M45" s="47"/>
    </row>
    <row r="46" spans="1:128" ht="115.5" customHeight="1" x14ac:dyDescent="0.2">
      <c r="A46" s="180"/>
      <c r="C46" s="1561"/>
      <c r="D46" s="1561"/>
      <c r="E46" s="1561"/>
      <c r="F46" s="1561"/>
      <c r="G46" s="1561"/>
      <c r="H46" s="1561"/>
      <c r="I46" s="1561"/>
      <c r="J46" s="1497"/>
      <c r="L46" s="42" t="b">
        <f>IF(SUBSTITUTE(C46," ","")="",FALSE,TRUE)</f>
        <v>0</v>
      </c>
      <c r="M46" s="42">
        <f>IF(L46=TRUE,0,1)</f>
        <v>1</v>
      </c>
      <c r="N46" s="546"/>
      <c r="O46" s="180"/>
      <c r="P46" s="180"/>
      <c r="Q46" s="180"/>
      <c r="R46" s="180"/>
      <c r="S46" s="180"/>
      <c r="T46" s="180"/>
      <c r="U46" s="180"/>
      <c r="V46" s="180"/>
      <c r="W46" s="180"/>
      <c r="X46" s="180"/>
      <c r="Y46" s="180"/>
      <c r="Z46" s="180"/>
      <c r="AA46" s="180"/>
      <c r="AB46" s="180"/>
      <c r="AC46" s="180"/>
      <c r="AD46" s="180"/>
      <c r="AE46" s="180"/>
      <c r="AF46" s="180"/>
      <c r="AG46" s="180"/>
      <c r="AH46" s="180"/>
      <c r="AI46" s="180"/>
      <c r="AJ46" s="180"/>
      <c r="AK46" s="180"/>
      <c r="AL46" s="180"/>
    </row>
    <row r="47" spans="1:128" ht="15" customHeight="1" x14ac:dyDescent="0.2">
      <c r="A47" s="180"/>
      <c r="C47" s="206"/>
      <c r="D47" s="206"/>
      <c r="E47" s="206"/>
      <c r="F47" s="206"/>
      <c r="G47" s="206"/>
      <c r="H47" s="206"/>
      <c r="I47" s="206"/>
      <c r="J47" s="206"/>
      <c r="K47" s="191"/>
      <c r="M47" s="192"/>
      <c r="N47" s="546"/>
      <c r="O47" s="192"/>
      <c r="P47" s="192"/>
      <c r="Q47" s="180"/>
      <c r="R47" s="180"/>
      <c r="S47" s="180"/>
      <c r="T47" s="180"/>
      <c r="U47" s="180"/>
      <c r="V47" s="180"/>
      <c r="W47" s="180"/>
      <c r="X47" s="180"/>
      <c r="Y47" s="180"/>
      <c r="Z47" s="180"/>
      <c r="AA47" s="180"/>
      <c r="AB47" s="180"/>
      <c r="AC47" s="180"/>
      <c r="AD47" s="180"/>
      <c r="AE47" s="180"/>
      <c r="AF47" s="180"/>
      <c r="AG47" s="180"/>
      <c r="AH47" s="180"/>
      <c r="AI47" s="180"/>
      <c r="AJ47" s="180"/>
      <c r="AK47" s="180"/>
      <c r="AL47" s="180"/>
    </row>
    <row r="48" spans="1:128" ht="18" x14ac:dyDescent="0.25">
      <c r="A48" s="180"/>
      <c r="C48" s="1566" t="s">
        <v>1699</v>
      </c>
      <c r="D48" s="1566"/>
      <c r="E48" s="323"/>
      <c r="F48" s="208"/>
      <c r="G48" s="208"/>
      <c r="H48" s="208"/>
      <c r="I48" s="209"/>
      <c r="J48" s="209"/>
      <c r="M48" s="180"/>
      <c r="N48" s="546"/>
      <c r="O48" s="180"/>
      <c r="P48" s="180"/>
      <c r="Q48" s="180"/>
      <c r="R48" s="180"/>
      <c r="S48" s="180"/>
      <c r="T48" s="180"/>
      <c r="U48" s="180"/>
      <c r="V48" s="180"/>
      <c r="W48" s="180"/>
      <c r="X48" s="180"/>
      <c r="Y48" s="180"/>
      <c r="Z48" s="180"/>
      <c r="AA48" s="180"/>
      <c r="AB48" s="180"/>
      <c r="AC48" s="180"/>
      <c r="AD48" s="180"/>
      <c r="AE48" s="180"/>
      <c r="AF48" s="180"/>
      <c r="AG48" s="180"/>
      <c r="AH48" s="180"/>
      <c r="AI48" s="180"/>
      <c r="AJ48" s="180"/>
      <c r="AK48" s="180"/>
      <c r="AL48" s="180"/>
    </row>
    <row r="49" spans="1:38" ht="103.5" customHeight="1" x14ac:dyDescent="0.2">
      <c r="A49" s="180"/>
      <c r="C49" s="1519" t="s">
        <v>974</v>
      </c>
      <c r="D49" s="1519"/>
      <c r="E49" s="1519"/>
      <c r="F49" s="1519"/>
      <c r="G49" s="1519"/>
      <c r="H49" s="1519"/>
      <c r="I49" s="1519"/>
      <c r="J49" s="1519"/>
      <c r="M49" s="180"/>
      <c r="N49" s="546"/>
      <c r="O49" s="180"/>
      <c r="P49" s="180"/>
      <c r="Q49" s="180"/>
      <c r="R49" s="180"/>
      <c r="S49" s="180"/>
      <c r="T49" s="180"/>
      <c r="U49" s="180"/>
      <c r="V49" s="180"/>
      <c r="W49" s="180"/>
      <c r="X49" s="180"/>
      <c r="Y49" s="180"/>
      <c r="Z49" s="180"/>
      <c r="AA49" s="180"/>
      <c r="AB49" s="180"/>
      <c r="AC49" s="180"/>
      <c r="AD49" s="180"/>
      <c r="AE49" s="180"/>
      <c r="AF49" s="180"/>
      <c r="AG49" s="180"/>
      <c r="AH49" s="180"/>
      <c r="AI49" s="180"/>
      <c r="AJ49" s="180"/>
      <c r="AK49" s="180"/>
      <c r="AL49" s="180"/>
    </row>
    <row r="50" spans="1:38" s="42" customFormat="1" ht="18.75" customHeight="1" x14ac:dyDescent="0.2">
      <c r="B50" s="11"/>
      <c r="C50" s="111" t="s">
        <v>165</v>
      </c>
      <c r="D50" s="11"/>
      <c r="E50" s="1564"/>
      <c r="F50" s="1441"/>
      <c r="G50" s="1441"/>
      <c r="H50" s="1441"/>
      <c r="I50" s="1441"/>
      <c r="J50" s="1442"/>
      <c r="K50" s="570"/>
      <c r="L50" s="42" t="b">
        <f>IF(SUBSTITUTE(E50," ","")="",FALSE,TRUE)</f>
        <v>0</v>
      </c>
      <c r="M50" s="42">
        <f>IF(L50=TRUE,0,1)</f>
        <v>1</v>
      </c>
    </row>
    <row r="51" spans="1:38" s="42" customFormat="1" ht="18.75" customHeight="1" x14ac:dyDescent="0.2">
      <c r="B51" s="11"/>
      <c r="C51" s="111"/>
      <c r="D51" s="11"/>
      <c r="E51" s="563"/>
      <c r="F51" s="565"/>
      <c r="G51" s="565"/>
      <c r="H51" s="565"/>
      <c r="I51" s="565"/>
      <c r="J51" s="1143"/>
      <c r="K51" s="570"/>
      <c r="M51" s="47"/>
    </row>
    <row r="52" spans="1:38" ht="115.5" customHeight="1" x14ac:dyDescent="0.2">
      <c r="A52" s="180"/>
      <c r="C52" s="1561"/>
      <c r="D52" s="1561"/>
      <c r="E52" s="1561"/>
      <c r="F52" s="1561"/>
      <c r="G52" s="1561"/>
      <c r="H52" s="1561"/>
      <c r="I52" s="1561"/>
      <c r="J52" s="1497"/>
      <c r="L52" s="42" t="b">
        <f>IF(SUBSTITUTE(C52," ","")="",FALSE,TRUE)</f>
        <v>0</v>
      </c>
      <c r="M52" s="42">
        <f>IF(L52=TRUE,0,1)</f>
        <v>1</v>
      </c>
      <c r="N52" s="546"/>
      <c r="O52" s="180"/>
      <c r="P52" s="180"/>
      <c r="Q52" s="180"/>
      <c r="R52" s="180"/>
      <c r="S52" s="180"/>
      <c r="T52" s="180"/>
      <c r="U52" s="180"/>
      <c r="V52" s="180"/>
      <c r="W52" s="180"/>
      <c r="X52" s="180"/>
      <c r="Y52" s="180"/>
      <c r="Z52" s="180"/>
      <c r="AA52" s="180"/>
      <c r="AB52" s="180"/>
      <c r="AC52" s="180"/>
      <c r="AD52" s="180"/>
      <c r="AE52" s="180"/>
      <c r="AF52" s="180"/>
      <c r="AG52" s="180"/>
      <c r="AH52" s="180"/>
      <c r="AI52" s="180"/>
      <c r="AJ52" s="180"/>
      <c r="AK52" s="180"/>
      <c r="AL52" s="180"/>
    </row>
    <row r="53" spans="1:38" ht="15" customHeight="1" x14ac:dyDescent="0.2">
      <c r="A53" s="180"/>
      <c r="C53" s="206"/>
      <c r="D53" s="206"/>
      <c r="E53" s="206"/>
      <c r="F53" s="206"/>
      <c r="G53" s="206"/>
      <c r="H53" s="206"/>
      <c r="I53" s="206"/>
      <c r="J53" s="206"/>
      <c r="K53" s="191"/>
      <c r="M53" s="192"/>
      <c r="N53" s="546"/>
      <c r="O53" s="192"/>
      <c r="P53" s="192"/>
      <c r="Q53" s="180"/>
      <c r="R53" s="180"/>
      <c r="S53" s="180"/>
      <c r="T53" s="180"/>
      <c r="U53" s="180"/>
      <c r="V53" s="180"/>
      <c r="W53" s="180"/>
      <c r="X53" s="180"/>
      <c r="Y53" s="180"/>
      <c r="Z53" s="180"/>
      <c r="AA53" s="180"/>
      <c r="AB53" s="180"/>
      <c r="AC53" s="180"/>
      <c r="AD53" s="180"/>
      <c r="AE53" s="180"/>
      <c r="AF53" s="180"/>
      <c r="AG53" s="180"/>
      <c r="AH53" s="180"/>
      <c r="AI53" s="180"/>
      <c r="AJ53" s="180"/>
      <c r="AK53" s="180"/>
      <c r="AL53" s="180"/>
    </row>
    <row r="54" spans="1:38" ht="18" x14ac:dyDescent="0.25">
      <c r="A54" s="180"/>
      <c r="C54" s="207" t="s">
        <v>1700</v>
      </c>
      <c r="D54" s="209"/>
      <c r="E54" s="209"/>
      <c r="F54" s="209"/>
      <c r="G54" s="209"/>
      <c r="H54" s="209"/>
      <c r="I54" s="209"/>
      <c r="J54" s="209"/>
      <c r="M54" s="180"/>
      <c r="N54" s="546"/>
      <c r="O54" s="180"/>
      <c r="P54" s="180"/>
      <c r="Q54" s="180"/>
      <c r="R54" s="180"/>
      <c r="S54" s="180"/>
      <c r="T54" s="180"/>
      <c r="U54" s="180"/>
      <c r="V54" s="180"/>
      <c r="W54" s="180"/>
      <c r="X54" s="180"/>
      <c r="Y54" s="180"/>
      <c r="Z54" s="180"/>
      <c r="AA54" s="180"/>
      <c r="AB54" s="180"/>
      <c r="AC54" s="180"/>
      <c r="AD54" s="180"/>
      <c r="AE54" s="180"/>
      <c r="AF54" s="180"/>
      <c r="AG54" s="180"/>
      <c r="AH54" s="180"/>
      <c r="AI54" s="180"/>
      <c r="AJ54" s="180"/>
      <c r="AK54" s="180"/>
      <c r="AL54" s="180"/>
    </row>
    <row r="55" spans="1:38" ht="44.65" customHeight="1" x14ac:dyDescent="0.2">
      <c r="A55" s="180"/>
      <c r="C55" s="1572" t="s">
        <v>975</v>
      </c>
      <c r="D55" s="1519"/>
      <c r="E55" s="1519"/>
      <c r="F55" s="1519"/>
      <c r="G55" s="1519"/>
      <c r="H55" s="1519"/>
      <c r="I55" s="1519"/>
      <c r="J55" s="1519"/>
      <c r="M55" s="180"/>
      <c r="N55" s="639" t="s">
        <v>976</v>
      </c>
      <c r="O55" s="180"/>
      <c r="P55" s="180"/>
      <c r="Q55" s="180"/>
      <c r="R55" s="180"/>
      <c r="S55" s="180"/>
      <c r="T55" s="180"/>
      <c r="U55" s="180"/>
      <c r="V55" s="180"/>
      <c r="W55" s="180"/>
      <c r="X55" s="180"/>
      <c r="Y55" s="180"/>
      <c r="Z55" s="180"/>
      <c r="AA55" s="180"/>
      <c r="AB55" s="180"/>
      <c r="AC55" s="180"/>
      <c r="AD55" s="180"/>
      <c r="AE55" s="180"/>
      <c r="AF55" s="180"/>
      <c r="AG55" s="180"/>
      <c r="AH55" s="180"/>
      <c r="AI55" s="180"/>
      <c r="AJ55" s="180"/>
      <c r="AK55" s="180"/>
      <c r="AL55" s="180"/>
    </row>
    <row r="56" spans="1:38" s="42" customFormat="1" ht="18.75" customHeight="1" x14ac:dyDescent="0.2">
      <c r="B56" s="11"/>
      <c r="C56" s="111" t="s">
        <v>165</v>
      </c>
      <c r="D56" s="11"/>
      <c r="E56" s="1564"/>
      <c r="F56" s="1441"/>
      <c r="G56" s="1441"/>
      <c r="H56" s="1441"/>
      <c r="I56" s="1441"/>
      <c r="J56" s="1442"/>
      <c r="K56" s="570"/>
      <c r="L56" s="42" t="b">
        <f>IF(SUBSTITUTE(E56," ","")="",FALSE,TRUE)</f>
        <v>0</v>
      </c>
      <c r="M56" s="42">
        <f>IF(L56=TRUE,0,1)</f>
        <v>1</v>
      </c>
    </row>
    <row r="57" spans="1:38" s="42" customFormat="1" ht="18.75" customHeight="1" x14ac:dyDescent="0.2">
      <c r="B57" s="11"/>
      <c r="C57" s="111"/>
      <c r="D57" s="11"/>
      <c r="E57" s="563"/>
      <c r="F57" s="565"/>
      <c r="G57" s="565"/>
      <c r="H57" s="565"/>
      <c r="I57" s="565"/>
      <c r="J57" s="1143"/>
      <c r="K57" s="570"/>
      <c r="M57" s="47"/>
    </row>
    <row r="58" spans="1:38" ht="115.5" customHeight="1" x14ac:dyDescent="0.2">
      <c r="A58" s="180"/>
      <c r="C58" s="1561"/>
      <c r="D58" s="1561"/>
      <c r="E58" s="1561"/>
      <c r="F58" s="1561"/>
      <c r="G58" s="1561"/>
      <c r="H58" s="1561"/>
      <c r="I58" s="1561"/>
      <c r="J58" s="1497"/>
      <c r="L58" s="42" t="b">
        <f>IF(SUBSTITUTE(C58," ","")="",FALSE,TRUE)</f>
        <v>0</v>
      </c>
      <c r="M58" s="42">
        <f>IF(L58=TRUE,0,1)</f>
        <v>1</v>
      </c>
      <c r="N58" s="546"/>
      <c r="O58" s="180"/>
      <c r="P58" s="180"/>
      <c r="Q58" s="180"/>
      <c r="R58" s="180"/>
      <c r="S58" s="180"/>
      <c r="T58" s="180"/>
      <c r="U58" s="180"/>
      <c r="V58" s="180"/>
      <c r="W58" s="180"/>
      <c r="X58" s="180"/>
      <c r="Y58" s="180"/>
      <c r="Z58" s="180"/>
      <c r="AA58" s="180"/>
      <c r="AB58" s="180"/>
      <c r="AC58" s="180"/>
      <c r="AD58" s="180"/>
      <c r="AE58" s="180"/>
      <c r="AF58" s="180"/>
      <c r="AG58" s="180"/>
      <c r="AH58" s="180"/>
      <c r="AI58" s="180"/>
      <c r="AJ58" s="180"/>
      <c r="AK58" s="180"/>
      <c r="AL58" s="180"/>
    </row>
    <row r="59" spans="1:38" ht="15" customHeight="1" x14ac:dyDescent="0.2">
      <c r="A59" s="180"/>
      <c r="C59" s="206"/>
      <c r="D59" s="206"/>
      <c r="E59" s="206"/>
      <c r="F59" s="206"/>
      <c r="G59" s="206"/>
      <c r="H59" s="206"/>
      <c r="I59" s="206"/>
      <c r="J59" s="206"/>
      <c r="K59" s="191"/>
      <c r="M59" s="192"/>
      <c r="N59" s="546"/>
      <c r="O59" s="192"/>
      <c r="P59" s="192"/>
      <c r="Q59" s="180"/>
      <c r="R59" s="180"/>
      <c r="S59" s="180"/>
      <c r="T59" s="180"/>
      <c r="U59" s="180"/>
      <c r="V59" s="180"/>
      <c r="W59" s="180"/>
      <c r="X59" s="180"/>
      <c r="Y59" s="180"/>
      <c r="Z59" s="180"/>
      <c r="AA59" s="180"/>
      <c r="AB59" s="180"/>
      <c r="AC59" s="180"/>
      <c r="AD59" s="180"/>
      <c r="AE59" s="180"/>
      <c r="AF59" s="180"/>
      <c r="AG59" s="180"/>
      <c r="AH59" s="180"/>
      <c r="AI59" s="180"/>
      <c r="AJ59" s="180"/>
      <c r="AK59" s="180"/>
      <c r="AL59" s="180"/>
    </row>
    <row r="60" spans="1:38" ht="18" x14ac:dyDescent="0.25">
      <c r="A60" s="180"/>
      <c r="C60" s="207" t="s">
        <v>1701</v>
      </c>
      <c r="D60" s="209"/>
      <c r="E60" s="209"/>
      <c r="F60" s="209"/>
      <c r="G60" s="209"/>
      <c r="H60" s="209"/>
      <c r="I60" s="209"/>
      <c r="J60" s="209"/>
      <c r="M60" s="180"/>
      <c r="N60" s="546"/>
      <c r="O60" s="180"/>
      <c r="P60" s="180"/>
      <c r="Q60" s="180"/>
      <c r="R60" s="180"/>
      <c r="S60" s="180"/>
      <c r="T60" s="180"/>
      <c r="U60" s="180"/>
      <c r="V60" s="180"/>
      <c r="W60" s="180"/>
      <c r="X60" s="180"/>
      <c r="Y60" s="180"/>
      <c r="Z60" s="180"/>
      <c r="AA60" s="180"/>
      <c r="AB60" s="180"/>
      <c r="AC60" s="180"/>
      <c r="AD60" s="180"/>
      <c r="AE60" s="180"/>
      <c r="AF60" s="180"/>
      <c r="AG60" s="180"/>
      <c r="AH60" s="180"/>
      <c r="AI60" s="180"/>
      <c r="AJ60" s="180"/>
      <c r="AK60" s="180"/>
      <c r="AL60" s="180"/>
    </row>
    <row r="61" spans="1:38" ht="117.75" customHeight="1" x14ac:dyDescent="0.2">
      <c r="A61" s="180"/>
      <c r="C61" s="1519" t="s">
        <v>977</v>
      </c>
      <c r="D61" s="1519"/>
      <c r="E61" s="1519"/>
      <c r="F61" s="1519"/>
      <c r="G61" s="1519"/>
      <c r="H61" s="1519"/>
      <c r="I61" s="1519"/>
      <c r="J61" s="1519"/>
      <c r="M61" s="180"/>
      <c r="N61" s="546"/>
      <c r="O61" s="180"/>
      <c r="P61" s="180"/>
      <c r="Q61" s="180"/>
      <c r="R61" s="180"/>
      <c r="S61" s="180"/>
      <c r="T61" s="180"/>
      <c r="U61" s="180"/>
      <c r="V61" s="180"/>
      <c r="W61" s="180"/>
      <c r="X61" s="180"/>
      <c r="Y61" s="180"/>
      <c r="Z61" s="180"/>
      <c r="AA61" s="180"/>
      <c r="AB61" s="180"/>
      <c r="AC61" s="180"/>
      <c r="AD61" s="180"/>
      <c r="AE61" s="180"/>
      <c r="AF61" s="180"/>
      <c r="AG61" s="180"/>
      <c r="AH61" s="180"/>
      <c r="AI61" s="180"/>
      <c r="AJ61" s="180"/>
      <c r="AK61" s="180"/>
      <c r="AL61" s="180"/>
    </row>
    <row r="62" spans="1:38" s="42" customFormat="1" ht="18.75" customHeight="1" x14ac:dyDescent="0.2">
      <c r="B62" s="11"/>
      <c r="C62" s="111" t="s">
        <v>165</v>
      </c>
      <c r="D62" s="11"/>
      <c r="E62" s="1564"/>
      <c r="F62" s="1441"/>
      <c r="G62" s="1441"/>
      <c r="H62" s="1441"/>
      <c r="I62" s="1441"/>
      <c r="J62" s="1442"/>
      <c r="K62" s="570"/>
      <c r="L62" s="42" t="b">
        <f>IF(SUBSTITUTE(E62," ","")="",FALSE,TRUE)</f>
        <v>0</v>
      </c>
      <c r="M62" s="42">
        <f>IF(L62=TRUE,0,1)</f>
        <v>1</v>
      </c>
    </row>
    <row r="63" spans="1:38" s="42" customFormat="1" ht="18.75" customHeight="1" x14ac:dyDescent="0.2">
      <c r="B63" s="11"/>
      <c r="C63" s="111"/>
      <c r="D63" s="11"/>
      <c r="E63" s="563"/>
      <c r="F63" s="565"/>
      <c r="G63" s="565"/>
      <c r="H63" s="565"/>
      <c r="I63" s="565"/>
      <c r="J63" s="1143"/>
      <c r="K63" s="570"/>
      <c r="M63" s="47"/>
    </row>
    <row r="64" spans="1:38" ht="115.5" customHeight="1" x14ac:dyDescent="0.2">
      <c r="A64" s="180"/>
      <c r="C64" s="1561"/>
      <c r="D64" s="1561"/>
      <c r="E64" s="1561"/>
      <c r="F64" s="1561"/>
      <c r="G64" s="1561"/>
      <c r="H64" s="1561"/>
      <c r="I64" s="1561"/>
      <c r="J64" s="1497"/>
      <c r="L64" s="42" t="b">
        <f>IF(SUBSTITUTE(C64," ","")="",FALSE,TRUE)</f>
        <v>0</v>
      </c>
      <c r="M64" s="42">
        <f>IF(L64=TRUE,0,1)</f>
        <v>1</v>
      </c>
      <c r="N64" s="546"/>
      <c r="O64" s="180"/>
      <c r="P64" s="180"/>
      <c r="Q64" s="180"/>
      <c r="R64" s="180"/>
      <c r="S64" s="180"/>
      <c r="T64" s="180"/>
      <c r="U64" s="180"/>
      <c r="V64" s="180"/>
      <c r="W64" s="180"/>
      <c r="X64" s="180"/>
      <c r="Y64" s="180"/>
      <c r="Z64" s="180"/>
      <c r="AA64" s="180"/>
      <c r="AB64" s="180"/>
      <c r="AC64" s="180"/>
      <c r="AD64" s="180"/>
      <c r="AE64" s="180"/>
      <c r="AF64" s="180"/>
      <c r="AG64" s="180"/>
      <c r="AH64" s="180"/>
      <c r="AI64" s="180"/>
      <c r="AJ64" s="180"/>
      <c r="AK64" s="180"/>
      <c r="AL64" s="180"/>
    </row>
    <row r="65" spans="1:128" ht="15" customHeight="1" x14ac:dyDescent="0.2">
      <c r="A65" s="180"/>
      <c r="C65" s="206"/>
      <c r="D65" s="206"/>
      <c r="E65" s="206"/>
      <c r="F65" s="206"/>
      <c r="G65" s="206"/>
      <c r="H65" s="206"/>
      <c r="I65" s="206"/>
      <c r="J65" s="206"/>
      <c r="K65" s="191"/>
      <c r="M65" s="192"/>
      <c r="N65" s="546"/>
      <c r="O65" s="192"/>
      <c r="P65" s="192"/>
      <c r="Q65" s="180"/>
      <c r="R65" s="180"/>
      <c r="S65" s="180"/>
      <c r="T65" s="180"/>
      <c r="U65" s="180"/>
      <c r="V65" s="180"/>
      <c r="W65" s="180"/>
      <c r="X65" s="180"/>
      <c r="Y65" s="180"/>
      <c r="Z65" s="180"/>
      <c r="AA65" s="180"/>
      <c r="AB65" s="180"/>
      <c r="AC65" s="180"/>
      <c r="AD65" s="180"/>
      <c r="AE65" s="180"/>
      <c r="AF65" s="180"/>
      <c r="AG65" s="180"/>
      <c r="AH65" s="180"/>
      <c r="AI65" s="180"/>
      <c r="AJ65" s="180"/>
      <c r="AK65" s="180"/>
      <c r="AL65" s="180"/>
    </row>
    <row r="66" spans="1:128" ht="18" x14ac:dyDescent="0.25">
      <c r="A66" s="180"/>
      <c r="C66" s="207" t="s">
        <v>1702</v>
      </c>
      <c r="D66" s="209"/>
      <c r="E66" s="209"/>
      <c r="F66" s="209"/>
      <c r="G66" s="209"/>
      <c r="H66" s="209"/>
      <c r="I66" s="209"/>
      <c r="J66" s="209"/>
      <c r="M66" s="180"/>
      <c r="N66" s="546"/>
      <c r="O66" s="180"/>
      <c r="P66" s="180"/>
      <c r="Q66" s="180"/>
      <c r="R66" s="180"/>
      <c r="S66" s="180"/>
      <c r="T66" s="180"/>
      <c r="U66" s="180"/>
      <c r="V66" s="180"/>
      <c r="W66" s="180"/>
      <c r="X66" s="180"/>
      <c r="Y66" s="180"/>
      <c r="Z66" s="180"/>
      <c r="AA66" s="180"/>
      <c r="AB66" s="180"/>
      <c r="AC66" s="180"/>
      <c r="AD66" s="180"/>
      <c r="AE66" s="180"/>
      <c r="AF66" s="180"/>
      <c r="AG66" s="180"/>
      <c r="AH66" s="180"/>
      <c r="AI66" s="180"/>
      <c r="AJ66" s="180"/>
      <c r="AK66" s="180"/>
      <c r="AL66" s="180"/>
    </row>
    <row r="67" spans="1:128" ht="24" customHeight="1" x14ac:dyDescent="0.2">
      <c r="A67" s="180"/>
      <c r="C67" s="1519" t="s">
        <v>978</v>
      </c>
      <c r="D67" s="1519"/>
      <c r="E67" s="1519"/>
      <c r="F67" s="1519"/>
      <c r="G67" s="1519"/>
      <c r="H67" s="1565"/>
      <c r="I67" s="362"/>
      <c r="J67" s="210"/>
      <c r="M67" s="180">
        <f>IF(I67="",1,0)</f>
        <v>1</v>
      </c>
      <c r="N67" s="546"/>
      <c r="O67" s="180"/>
      <c r="P67" s="180"/>
      <c r="Q67" s="180"/>
      <c r="R67" s="180"/>
      <c r="S67" s="180"/>
      <c r="T67" s="180"/>
      <c r="U67" s="180"/>
      <c r="V67" s="180"/>
      <c r="W67" s="180"/>
      <c r="X67" s="180"/>
      <c r="Y67" s="180"/>
      <c r="Z67" s="180"/>
      <c r="AA67" s="180"/>
      <c r="AB67" s="180"/>
      <c r="AC67" s="180"/>
      <c r="AD67" s="180"/>
      <c r="AE67" s="180"/>
      <c r="AF67" s="180"/>
      <c r="AG67" s="180"/>
      <c r="AH67" s="180"/>
      <c r="AI67" s="180"/>
      <c r="AJ67" s="180"/>
      <c r="AK67" s="180"/>
      <c r="AL67" s="180"/>
    </row>
    <row r="68" spans="1:128" ht="45" customHeight="1" x14ac:dyDescent="0.2">
      <c r="A68" s="180"/>
      <c r="C68" s="1519" t="s">
        <v>979</v>
      </c>
      <c r="D68" s="1519"/>
      <c r="E68" s="1519"/>
      <c r="F68" s="1519"/>
      <c r="G68" s="1519"/>
      <c r="H68" s="1519"/>
      <c r="I68" s="1519"/>
      <c r="J68" s="1519"/>
      <c r="M68" s="180"/>
      <c r="N68" s="546"/>
      <c r="O68" s="180"/>
      <c r="P68" s="180"/>
      <c r="Q68" s="180"/>
      <c r="R68" s="180"/>
      <c r="S68" s="180"/>
      <c r="T68" s="180"/>
      <c r="U68" s="180"/>
      <c r="V68" s="180"/>
      <c r="W68" s="180"/>
      <c r="X68" s="180"/>
      <c r="Y68" s="180"/>
      <c r="Z68" s="180"/>
      <c r="AA68" s="180"/>
      <c r="AB68" s="180"/>
      <c r="AC68" s="180"/>
      <c r="AD68" s="180"/>
      <c r="AE68" s="180"/>
      <c r="AF68" s="180"/>
      <c r="AG68" s="180"/>
      <c r="AH68" s="180"/>
      <c r="AI68" s="180"/>
      <c r="AJ68" s="180"/>
      <c r="AK68" s="180"/>
      <c r="AL68" s="180"/>
    </row>
    <row r="69" spans="1:128" ht="115.5" customHeight="1" x14ac:dyDescent="0.2">
      <c r="A69" s="180"/>
      <c r="C69" s="1561"/>
      <c r="D69" s="1561"/>
      <c r="E69" s="1561"/>
      <c r="F69" s="1561"/>
      <c r="G69" s="1561"/>
      <c r="H69" s="1561"/>
      <c r="I69" s="1561"/>
      <c r="J69" s="1497"/>
      <c r="L69" s="42" t="b">
        <f>IF(SUBSTITUTE(C69," ","")="",FALSE,TRUE)</f>
        <v>0</v>
      </c>
      <c r="M69" s="42">
        <f>IF(L69=TRUE,0,1)</f>
        <v>1</v>
      </c>
      <c r="N69" s="546"/>
      <c r="O69" s="180"/>
      <c r="P69" s="180"/>
      <c r="Q69" s="180"/>
      <c r="R69" s="180"/>
      <c r="S69" s="180"/>
      <c r="T69" s="180"/>
      <c r="U69" s="180"/>
      <c r="V69" s="180"/>
      <c r="W69" s="180"/>
      <c r="X69" s="180"/>
      <c r="Y69" s="180"/>
      <c r="Z69" s="180"/>
      <c r="AA69" s="180"/>
      <c r="AB69" s="180"/>
      <c r="AC69" s="180"/>
      <c r="AD69" s="180"/>
      <c r="AE69" s="180"/>
      <c r="AF69" s="180"/>
      <c r="AG69" s="180"/>
      <c r="AH69" s="180"/>
      <c r="AI69" s="180"/>
      <c r="AJ69" s="180"/>
      <c r="AK69" s="180"/>
      <c r="AL69" s="180"/>
    </row>
    <row r="70" spans="1:128" ht="15" customHeight="1" x14ac:dyDescent="0.2">
      <c r="A70" s="180"/>
      <c r="C70" s="206"/>
      <c r="D70" s="206"/>
      <c r="E70" s="206"/>
      <c r="F70" s="206"/>
      <c r="G70" s="206"/>
      <c r="H70" s="206"/>
      <c r="I70" s="206"/>
      <c r="J70" s="206"/>
      <c r="K70" s="191"/>
      <c r="M70" s="192"/>
      <c r="N70" s="546"/>
      <c r="O70" s="192"/>
      <c r="P70" s="192"/>
      <c r="Q70" s="180"/>
      <c r="R70" s="180"/>
      <c r="S70" s="180"/>
      <c r="T70" s="180"/>
      <c r="U70" s="180"/>
      <c r="V70" s="180"/>
      <c r="W70" s="180"/>
      <c r="X70" s="180"/>
      <c r="Y70" s="180"/>
      <c r="Z70" s="180"/>
      <c r="AA70" s="180"/>
      <c r="AB70" s="180"/>
      <c r="AC70" s="180"/>
      <c r="AD70" s="211"/>
      <c r="AE70" s="211"/>
      <c r="AF70" s="211"/>
      <c r="AG70" s="211"/>
      <c r="AH70" s="211"/>
      <c r="AI70" s="211"/>
      <c r="AJ70" s="211"/>
      <c r="AK70" s="211"/>
      <c r="AL70" s="211"/>
    </row>
    <row r="71" spans="1:128" s="212" customFormat="1" ht="18" x14ac:dyDescent="0.2">
      <c r="A71" s="211"/>
      <c r="C71" s="201" t="s">
        <v>1703</v>
      </c>
      <c r="D71" s="1165"/>
      <c r="E71" s="1165"/>
      <c r="F71" s="1166"/>
      <c r="G71" s="388"/>
      <c r="I71" s="387"/>
      <c r="J71" s="387"/>
      <c r="L71" s="211"/>
      <c r="M71" s="211"/>
      <c r="N71" s="546"/>
      <c r="O71" s="211"/>
      <c r="P71" s="211"/>
      <c r="Q71" s="211"/>
      <c r="R71" s="211"/>
      <c r="S71" s="211"/>
      <c r="T71" s="211"/>
      <c r="U71" s="211"/>
      <c r="V71" s="211"/>
      <c r="W71" s="211"/>
      <c r="X71" s="211"/>
      <c r="Y71" s="211"/>
      <c r="Z71" s="211"/>
      <c r="AA71" s="211"/>
      <c r="AB71" s="211"/>
      <c r="AC71" s="211"/>
      <c r="AD71" s="180"/>
      <c r="AE71" s="180"/>
      <c r="AF71" s="180"/>
      <c r="AG71" s="180"/>
      <c r="AH71" s="180"/>
      <c r="AI71" s="180"/>
      <c r="AJ71" s="180"/>
      <c r="AK71" s="180"/>
      <c r="AL71" s="180"/>
      <c r="AM71" s="211"/>
      <c r="AN71" s="211"/>
      <c r="AO71" s="211"/>
      <c r="AP71" s="211"/>
      <c r="AQ71" s="211"/>
      <c r="AR71" s="211"/>
      <c r="AS71" s="211"/>
      <c r="AT71" s="211"/>
      <c r="AU71" s="211"/>
      <c r="AV71" s="211"/>
      <c r="AW71" s="211"/>
      <c r="AX71" s="211"/>
      <c r="AY71" s="211"/>
      <c r="AZ71" s="211"/>
      <c r="BA71" s="211"/>
      <c r="BB71" s="211"/>
      <c r="BC71" s="211"/>
      <c r="BD71" s="211"/>
      <c r="BE71" s="211"/>
      <c r="BF71" s="211"/>
      <c r="BG71" s="211"/>
      <c r="BH71" s="211"/>
      <c r="BI71" s="211"/>
      <c r="BJ71" s="211"/>
      <c r="BK71" s="211"/>
      <c r="BL71" s="211"/>
      <c r="BM71" s="211"/>
      <c r="BN71" s="211"/>
      <c r="BO71" s="211"/>
      <c r="BP71" s="211"/>
      <c r="BQ71" s="211"/>
      <c r="BR71" s="211"/>
      <c r="BS71" s="211"/>
      <c r="BT71" s="211"/>
      <c r="BU71" s="211"/>
      <c r="BV71" s="211"/>
      <c r="BW71" s="211"/>
      <c r="BX71" s="211"/>
      <c r="BY71" s="211"/>
      <c r="BZ71" s="211"/>
      <c r="CA71" s="211"/>
      <c r="CB71" s="211"/>
      <c r="CC71" s="211"/>
      <c r="CD71" s="211"/>
      <c r="CE71" s="211"/>
      <c r="CF71" s="211"/>
      <c r="CG71" s="211"/>
      <c r="CH71" s="211"/>
      <c r="CI71" s="211"/>
      <c r="CJ71" s="211"/>
      <c r="CK71" s="211"/>
      <c r="CL71" s="211"/>
      <c r="CM71" s="211"/>
      <c r="CN71" s="211"/>
      <c r="CO71" s="211"/>
      <c r="CP71" s="211"/>
      <c r="CQ71" s="211"/>
      <c r="CR71" s="211"/>
      <c r="CS71" s="211"/>
      <c r="CT71" s="211"/>
      <c r="CU71" s="211"/>
      <c r="CV71" s="211"/>
      <c r="CW71" s="211"/>
      <c r="CX71" s="211"/>
      <c r="CY71" s="211"/>
      <c r="CZ71" s="211"/>
      <c r="DA71" s="211"/>
      <c r="DB71" s="211"/>
      <c r="DC71" s="211"/>
      <c r="DD71" s="211"/>
      <c r="DE71" s="211"/>
      <c r="DF71" s="211"/>
      <c r="DG71" s="211"/>
      <c r="DH71" s="211"/>
      <c r="DI71" s="211"/>
      <c r="DJ71" s="211"/>
      <c r="DK71" s="211"/>
      <c r="DL71" s="211"/>
      <c r="DM71" s="211"/>
      <c r="DN71" s="211"/>
      <c r="DO71" s="211"/>
      <c r="DP71" s="211"/>
      <c r="DQ71" s="211"/>
      <c r="DR71" s="211"/>
      <c r="DS71" s="211"/>
      <c r="DT71" s="211"/>
      <c r="DU71" s="211"/>
      <c r="DV71" s="211"/>
      <c r="DW71" s="211"/>
      <c r="DX71" s="211"/>
    </row>
    <row r="72" spans="1:128" ht="31.9" customHeight="1" x14ac:dyDescent="0.2">
      <c r="A72" s="180"/>
      <c r="C72" s="1591" t="s">
        <v>980</v>
      </c>
      <c r="D72" s="1591"/>
      <c r="E72" s="1591"/>
      <c r="F72" s="1591"/>
      <c r="G72" s="1591"/>
      <c r="H72" s="1591"/>
      <c r="I72" s="1591"/>
      <c r="J72" s="1591"/>
      <c r="K72" s="191"/>
      <c r="M72" s="192"/>
      <c r="N72" s="546"/>
      <c r="O72" s="180"/>
      <c r="P72" s="180"/>
      <c r="Q72" s="180"/>
      <c r="R72" s="180"/>
      <c r="S72" s="180"/>
      <c r="T72" s="180"/>
      <c r="U72" s="180"/>
      <c r="V72" s="180"/>
      <c r="W72" s="180"/>
      <c r="X72" s="180"/>
      <c r="Y72" s="180"/>
      <c r="Z72" s="180"/>
      <c r="AA72" s="180"/>
      <c r="AB72" s="180"/>
      <c r="AC72" s="180"/>
      <c r="AD72" s="180"/>
      <c r="AE72" s="180"/>
      <c r="AF72" s="180"/>
      <c r="AG72" s="180"/>
      <c r="AH72" s="180"/>
      <c r="AI72" s="180"/>
      <c r="AJ72" s="180"/>
      <c r="AK72" s="180"/>
      <c r="AL72" s="180"/>
    </row>
    <row r="73" spans="1:128" ht="15" customHeight="1" x14ac:dyDescent="0.2">
      <c r="A73" s="180"/>
      <c r="C73" s="433"/>
      <c r="D73" s="206"/>
      <c r="E73" s="206"/>
      <c r="F73" s="206"/>
      <c r="G73" s="206"/>
      <c r="H73" s="206"/>
      <c r="I73" s="206"/>
      <c r="J73" s="206"/>
      <c r="K73" s="191"/>
      <c r="M73" s="192"/>
      <c r="N73" s="546"/>
      <c r="O73" s="192"/>
      <c r="P73" s="192"/>
      <c r="Q73" s="180"/>
      <c r="R73" s="180"/>
      <c r="S73" s="180"/>
      <c r="T73" s="180"/>
      <c r="U73" s="180"/>
      <c r="V73" s="180"/>
      <c r="W73" s="180"/>
      <c r="X73" s="180"/>
      <c r="Y73" s="180"/>
      <c r="Z73" s="180"/>
      <c r="AA73" s="180"/>
      <c r="AB73" s="180"/>
      <c r="AC73" s="180"/>
      <c r="AD73" s="180"/>
      <c r="AE73" s="180"/>
      <c r="AF73" s="180"/>
      <c r="AG73" s="180"/>
      <c r="AH73" s="180"/>
      <c r="AI73" s="180"/>
      <c r="AJ73" s="180"/>
      <c r="AK73" s="180"/>
      <c r="AL73" s="180"/>
    </row>
    <row r="74" spans="1:128" s="385" customFormat="1" ht="57" customHeight="1" x14ac:dyDescent="0.2">
      <c r="A74" s="180"/>
      <c r="B74" s="11"/>
      <c r="C74" s="1111" t="s">
        <v>981</v>
      </c>
      <c r="D74" s="1589" t="s">
        <v>795</v>
      </c>
      <c r="E74" s="1590"/>
      <c r="F74" s="1111" t="s">
        <v>982</v>
      </c>
      <c r="G74" s="1111" t="s">
        <v>983</v>
      </c>
      <c r="H74" s="11"/>
      <c r="I74" s="11"/>
      <c r="J74" s="191"/>
      <c r="K74" s="11"/>
      <c r="L74" s="180"/>
      <c r="M74" s="547" t="s">
        <v>984</v>
      </c>
      <c r="N74" s="180"/>
      <c r="O74" s="180"/>
      <c r="P74" s="180"/>
      <c r="Q74" s="180"/>
      <c r="R74" s="180"/>
      <c r="S74" s="180"/>
      <c r="T74" s="180"/>
      <c r="U74" s="180"/>
      <c r="V74" s="180"/>
      <c r="W74" s="180"/>
      <c r="X74" s="180"/>
      <c r="Y74" s="180"/>
      <c r="Z74" s="180"/>
      <c r="AA74" s="180"/>
      <c r="AB74" s="180"/>
      <c r="AC74" s="180"/>
      <c r="AD74" s="180"/>
      <c r="AE74" s="180"/>
      <c r="AF74" s="180"/>
      <c r="AG74" s="180"/>
      <c r="AH74" s="180"/>
      <c r="AI74" s="180"/>
      <c r="AJ74" s="180"/>
      <c r="AK74" s="180"/>
      <c r="AL74" s="42"/>
      <c r="AM74" s="42"/>
      <c r="AN74" s="42"/>
      <c r="AO74" s="42"/>
      <c r="AP74" s="42"/>
      <c r="AQ74" s="42"/>
      <c r="AR74" s="42"/>
      <c r="AS74" s="42"/>
      <c r="AT74" s="42"/>
      <c r="AU74" s="42"/>
      <c r="AV74" s="42"/>
      <c r="AW74" s="42"/>
      <c r="AX74" s="42"/>
      <c r="AY74" s="42"/>
      <c r="AZ74" s="42"/>
      <c r="BA74" s="42"/>
      <c r="BB74" s="42"/>
      <c r="BC74" s="42"/>
      <c r="BD74" s="42"/>
      <c r="BE74" s="42"/>
      <c r="BF74" s="42"/>
      <c r="BG74" s="42"/>
      <c r="BH74" s="42"/>
      <c r="BI74" s="42"/>
      <c r="BJ74" s="42"/>
      <c r="BK74" s="42"/>
      <c r="BL74" s="42"/>
      <c r="BM74" s="42"/>
      <c r="BN74" s="42"/>
      <c r="BO74" s="42"/>
      <c r="BP74" s="42"/>
      <c r="BQ74" s="42"/>
      <c r="BR74" s="42"/>
      <c r="BS74" s="42"/>
      <c r="BT74" s="42"/>
      <c r="BU74" s="42"/>
      <c r="BV74" s="42"/>
      <c r="BW74" s="42"/>
      <c r="BX74" s="42"/>
      <c r="BY74" s="42"/>
      <c r="BZ74" s="42"/>
      <c r="CA74" s="42"/>
      <c r="CB74" s="42"/>
      <c r="CC74" s="42"/>
      <c r="CD74" s="42"/>
      <c r="CE74" s="42"/>
      <c r="CF74" s="42"/>
      <c r="CG74" s="42"/>
      <c r="CH74" s="42"/>
      <c r="CI74" s="42"/>
      <c r="CJ74" s="42"/>
      <c r="CK74" s="42"/>
      <c r="CL74" s="42"/>
      <c r="CM74" s="42"/>
      <c r="CN74" s="42"/>
      <c r="CO74" s="42"/>
      <c r="CP74" s="42"/>
      <c r="CQ74" s="42"/>
      <c r="CR74" s="42"/>
      <c r="CS74" s="42"/>
      <c r="CT74" s="42"/>
      <c r="CU74" s="42"/>
      <c r="CV74" s="42"/>
      <c r="CW74" s="42"/>
      <c r="CX74" s="42"/>
      <c r="CY74" s="42"/>
      <c r="CZ74" s="42"/>
      <c r="DA74" s="42"/>
      <c r="DB74" s="42"/>
      <c r="DC74" s="42"/>
      <c r="DD74" s="42"/>
      <c r="DE74" s="42"/>
      <c r="DF74" s="42"/>
      <c r="DG74" s="42"/>
      <c r="DH74" s="42"/>
      <c r="DI74" s="42"/>
      <c r="DJ74" s="42"/>
      <c r="DK74" s="42"/>
      <c r="DL74" s="42"/>
      <c r="DM74" s="42"/>
      <c r="DN74" s="42"/>
      <c r="DO74" s="42"/>
      <c r="DP74" s="42"/>
      <c r="DQ74" s="42"/>
      <c r="DR74" s="42"/>
      <c r="DS74" s="42"/>
      <c r="DT74" s="42"/>
      <c r="DU74" s="42"/>
      <c r="DV74" s="42"/>
      <c r="DW74" s="42"/>
      <c r="DX74" s="11"/>
    </row>
    <row r="75" spans="1:128" s="385" customFormat="1" ht="19.5" customHeight="1" x14ac:dyDescent="0.2">
      <c r="A75" s="180"/>
      <c r="B75" s="11"/>
      <c r="C75" s="993" t="s">
        <v>985</v>
      </c>
      <c r="D75" s="1583"/>
      <c r="E75" s="1584"/>
      <c r="F75" s="1167"/>
      <c r="G75" s="1168"/>
      <c r="H75" s="11"/>
      <c r="I75" s="11"/>
      <c r="J75" s="191"/>
      <c r="K75" s="11"/>
      <c r="L75" s="180"/>
      <c r="M75" s="547"/>
      <c r="N75" s="180"/>
      <c r="O75" s="180"/>
      <c r="P75" s="180"/>
      <c r="Q75" s="180"/>
      <c r="R75" s="180"/>
      <c r="S75" s="180"/>
      <c r="T75" s="180"/>
      <c r="U75" s="180"/>
      <c r="V75" s="180"/>
      <c r="W75" s="180"/>
      <c r="X75" s="180"/>
      <c r="Y75" s="180"/>
      <c r="Z75" s="180"/>
      <c r="AA75" s="180"/>
      <c r="AB75" s="180"/>
      <c r="AC75" s="180"/>
      <c r="AD75" s="180"/>
      <c r="AE75" s="180"/>
      <c r="AF75" s="180"/>
      <c r="AG75" s="180"/>
      <c r="AH75" s="180"/>
      <c r="AI75" s="180"/>
      <c r="AJ75" s="180"/>
      <c r="AK75" s="180"/>
      <c r="AL75" s="42"/>
      <c r="AM75" s="42"/>
      <c r="AN75" s="42"/>
      <c r="AO75" s="42"/>
      <c r="AP75" s="42"/>
      <c r="AQ75" s="42"/>
      <c r="AR75" s="42"/>
      <c r="AS75" s="42"/>
      <c r="AT75" s="42"/>
      <c r="AU75" s="42"/>
      <c r="AV75" s="42"/>
      <c r="AW75" s="42"/>
      <c r="AX75" s="42"/>
      <c r="AY75" s="42"/>
      <c r="AZ75" s="42"/>
      <c r="BA75" s="42"/>
      <c r="BB75" s="42"/>
      <c r="BC75" s="42"/>
      <c r="BD75" s="42"/>
      <c r="BE75" s="42"/>
      <c r="BF75" s="42"/>
      <c r="BG75" s="42"/>
      <c r="BH75" s="42"/>
      <c r="BI75" s="42"/>
      <c r="BJ75" s="42"/>
      <c r="BK75" s="42"/>
      <c r="BL75" s="42"/>
      <c r="BM75" s="42"/>
      <c r="BN75" s="42"/>
      <c r="BO75" s="42"/>
      <c r="BP75" s="42"/>
      <c r="BQ75" s="42"/>
      <c r="BR75" s="42"/>
      <c r="BS75" s="42"/>
      <c r="BT75" s="42"/>
      <c r="BU75" s="42"/>
      <c r="BV75" s="42"/>
      <c r="BW75" s="42"/>
      <c r="BX75" s="42"/>
      <c r="BY75" s="42"/>
      <c r="BZ75" s="42"/>
      <c r="CA75" s="42"/>
      <c r="CB75" s="42"/>
      <c r="CC75" s="42"/>
      <c r="CD75" s="42"/>
      <c r="CE75" s="42"/>
      <c r="CF75" s="42"/>
      <c r="CG75" s="42"/>
      <c r="CH75" s="42"/>
      <c r="CI75" s="42"/>
      <c r="CJ75" s="42"/>
      <c r="CK75" s="42"/>
      <c r="CL75" s="42"/>
      <c r="CM75" s="42"/>
      <c r="CN75" s="42"/>
      <c r="CO75" s="42"/>
      <c r="CP75" s="42"/>
      <c r="CQ75" s="42"/>
      <c r="CR75" s="42"/>
      <c r="CS75" s="42"/>
      <c r="CT75" s="42"/>
      <c r="CU75" s="42"/>
      <c r="CV75" s="42"/>
      <c r="CW75" s="42"/>
      <c r="CX75" s="42"/>
      <c r="CY75" s="42"/>
      <c r="CZ75" s="42"/>
      <c r="DA75" s="42"/>
      <c r="DB75" s="42"/>
      <c r="DC75" s="42"/>
      <c r="DD75" s="42"/>
      <c r="DE75" s="42"/>
      <c r="DF75" s="42"/>
      <c r="DG75" s="42"/>
      <c r="DH75" s="42"/>
      <c r="DI75" s="42"/>
      <c r="DJ75" s="42"/>
      <c r="DK75" s="42"/>
      <c r="DL75" s="42"/>
      <c r="DM75" s="42"/>
      <c r="DN75" s="42"/>
      <c r="DO75" s="42"/>
      <c r="DP75" s="42"/>
      <c r="DQ75" s="42"/>
      <c r="DR75" s="42"/>
      <c r="DS75" s="42"/>
      <c r="DT75" s="42"/>
      <c r="DU75" s="42"/>
      <c r="DV75" s="42"/>
      <c r="DW75" s="42"/>
      <c r="DX75" s="11"/>
    </row>
    <row r="76" spans="1:128" s="385" customFormat="1" ht="19.5" customHeight="1" x14ac:dyDescent="0.2">
      <c r="A76" s="180"/>
      <c r="B76" s="11"/>
      <c r="C76" s="993" t="s">
        <v>986</v>
      </c>
      <c r="D76" s="1583"/>
      <c r="E76" s="1584"/>
      <c r="F76" s="1167"/>
      <c r="G76" s="1168"/>
      <c r="H76" s="11"/>
      <c r="I76" s="11"/>
      <c r="J76" s="191"/>
      <c r="K76" s="11"/>
      <c r="L76" s="180"/>
      <c r="M76" s="547"/>
      <c r="N76" s="180"/>
      <c r="O76" s="180"/>
      <c r="P76" s="180"/>
      <c r="Q76" s="180"/>
      <c r="R76" s="180"/>
      <c r="S76" s="180"/>
      <c r="T76" s="180"/>
      <c r="U76" s="180"/>
      <c r="V76" s="180"/>
      <c r="W76" s="180"/>
      <c r="X76" s="180"/>
      <c r="Y76" s="180"/>
      <c r="Z76" s="180"/>
      <c r="AA76" s="180"/>
      <c r="AB76" s="180"/>
      <c r="AC76" s="180"/>
      <c r="AD76" s="180"/>
      <c r="AE76" s="180"/>
      <c r="AF76" s="180"/>
      <c r="AG76" s="180"/>
      <c r="AH76" s="180"/>
      <c r="AI76" s="180"/>
      <c r="AJ76" s="180"/>
      <c r="AK76" s="180"/>
      <c r="AL76" s="42"/>
      <c r="AM76" s="42"/>
      <c r="AN76" s="42"/>
      <c r="AO76" s="42"/>
      <c r="AP76" s="42"/>
      <c r="AQ76" s="42"/>
      <c r="AR76" s="42"/>
      <c r="AS76" s="42"/>
      <c r="AT76" s="42"/>
      <c r="AU76" s="42"/>
      <c r="AV76" s="42"/>
      <c r="AW76" s="42"/>
      <c r="AX76" s="42"/>
      <c r="AY76" s="42"/>
      <c r="AZ76" s="42"/>
      <c r="BA76" s="42"/>
      <c r="BB76" s="42"/>
      <c r="BC76" s="42"/>
      <c r="BD76" s="42"/>
      <c r="BE76" s="42"/>
      <c r="BF76" s="42"/>
      <c r="BG76" s="42"/>
      <c r="BH76" s="42"/>
      <c r="BI76" s="42"/>
      <c r="BJ76" s="42"/>
      <c r="BK76" s="42"/>
      <c r="BL76" s="42"/>
      <c r="BM76" s="42"/>
      <c r="BN76" s="42"/>
      <c r="BO76" s="42"/>
      <c r="BP76" s="42"/>
      <c r="BQ76" s="42"/>
      <c r="BR76" s="42"/>
      <c r="BS76" s="42"/>
      <c r="BT76" s="42"/>
      <c r="BU76" s="42"/>
      <c r="BV76" s="42"/>
      <c r="BW76" s="42"/>
      <c r="BX76" s="42"/>
      <c r="BY76" s="42"/>
      <c r="BZ76" s="42"/>
      <c r="CA76" s="42"/>
      <c r="CB76" s="42"/>
      <c r="CC76" s="42"/>
      <c r="CD76" s="42"/>
      <c r="CE76" s="42"/>
      <c r="CF76" s="42"/>
      <c r="CG76" s="42"/>
      <c r="CH76" s="42"/>
      <c r="CI76" s="42"/>
      <c r="CJ76" s="42"/>
      <c r="CK76" s="42"/>
      <c r="CL76" s="42"/>
      <c r="CM76" s="42"/>
      <c r="CN76" s="42"/>
      <c r="CO76" s="42"/>
      <c r="CP76" s="42"/>
      <c r="CQ76" s="42"/>
      <c r="CR76" s="42"/>
      <c r="CS76" s="42"/>
      <c r="CT76" s="42"/>
      <c r="CU76" s="42"/>
      <c r="CV76" s="42"/>
      <c r="CW76" s="42"/>
      <c r="CX76" s="42"/>
      <c r="CY76" s="42"/>
      <c r="CZ76" s="42"/>
      <c r="DA76" s="42"/>
      <c r="DB76" s="42"/>
      <c r="DC76" s="42"/>
      <c r="DD76" s="42"/>
      <c r="DE76" s="42"/>
      <c r="DF76" s="42"/>
      <c r="DG76" s="42"/>
      <c r="DH76" s="42"/>
      <c r="DI76" s="42"/>
      <c r="DJ76" s="42"/>
      <c r="DK76" s="42"/>
      <c r="DL76" s="42"/>
      <c r="DM76" s="42"/>
      <c r="DN76" s="42"/>
      <c r="DO76" s="42"/>
      <c r="DP76" s="42"/>
      <c r="DQ76" s="42"/>
      <c r="DR76" s="42"/>
      <c r="DS76" s="42"/>
      <c r="DT76" s="42"/>
      <c r="DU76" s="42"/>
      <c r="DV76" s="42"/>
      <c r="DW76" s="42"/>
      <c r="DX76" s="11"/>
    </row>
    <row r="77" spans="1:128" s="385" customFormat="1" ht="19.5" customHeight="1" x14ac:dyDescent="0.2">
      <c r="A77" s="180"/>
      <c r="B77" s="11"/>
      <c r="C77" s="993" t="s">
        <v>987</v>
      </c>
      <c r="D77" s="1583"/>
      <c r="E77" s="1584"/>
      <c r="F77" s="1167"/>
      <c r="G77" s="1168"/>
      <c r="H77" s="11"/>
      <c r="I77" s="11"/>
      <c r="J77" s="191"/>
      <c r="K77" s="11"/>
      <c r="L77" s="180"/>
      <c r="M77" s="547"/>
      <c r="N77" s="180"/>
      <c r="O77" s="180"/>
      <c r="P77" s="180"/>
      <c r="Q77" s="180"/>
      <c r="R77" s="180"/>
      <c r="S77" s="180"/>
      <c r="T77" s="180"/>
      <c r="U77" s="180"/>
      <c r="V77" s="180"/>
      <c r="W77" s="180"/>
      <c r="X77" s="180"/>
      <c r="Y77" s="180"/>
      <c r="Z77" s="180"/>
      <c r="AA77" s="180"/>
      <c r="AB77" s="180"/>
      <c r="AC77" s="180"/>
      <c r="AD77" s="180"/>
      <c r="AE77" s="180"/>
      <c r="AF77" s="180"/>
      <c r="AG77" s="180"/>
      <c r="AH77" s="180"/>
      <c r="AI77" s="180"/>
      <c r="AJ77" s="180"/>
      <c r="AK77" s="180"/>
      <c r="AL77" s="42"/>
      <c r="AM77" s="42"/>
      <c r="AN77" s="42"/>
      <c r="AO77" s="42"/>
      <c r="AP77" s="42"/>
      <c r="AQ77" s="42"/>
      <c r="AR77" s="42"/>
      <c r="AS77" s="42"/>
      <c r="AT77" s="42"/>
      <c r="AU77" s="42"/>
      <c r="AV77" s="42"/>
      <c r="AW77" s="42"/>
      <c r="AX77" s="42"/>
      <c r="AY77" s="42"/>
      <c r="AZ77" s="42"/>
      <c r="BA77" s="42"/>
      <c r="BB77" s="42"/>
      <c r="BC77" s="42"/>
      <c r="BD77" s="42"/>
      <c r="BE77" s="42"/>
      <c r="BF77" s="42"/>
      <c r="BG77" s="42"/>
      <c r="BH77" s="42"/>
      <c r="BI77" s="42"/>
      <c r="BJ77" s="42"/>
      <c r="BK77" s="42"/>
      <c r="BL77" s="42"/>
      <c r="BM77" s="42"/>
      <c r="BN77" s="42"/>
      <c r="BO77" s="42"/>
      <c r="BP77" s="42"/>
      <c r="BQ77" s="42"/>
      <c r="BR77" s="42"/>
      <c r="BS77" s="42"/>
      <c r="BT77" s="42"/>
      <c r="BU77" s="42"/>
      <c r="BV77" s="42"/>
      <c r="BW77" s="42"/>
      <c r="BX77" s="42"/>
      <c r="BY77" s="42"/>
      <c r="BZ77" s="42"/>
      <c r="CA77" s="42"/>
      <c r="CB77" s="42"/>
      <c r="CC77" s="42"/>
      <c r="CD77" s="42"/>
      <c r="CE77" s="42"/>
      <c r="CF77" s="42"/>
      <c r="CG77" s="42"/>
      <c r="CH77" s="42"/>
      <c r="CI77" s="42"/>
      <c r="CJ77" s="42"/>
      <c r="CK77" s="42"/>
      <c r="CL77" s="42"/>
      <c r="CM77" s="42"/>
      <c r="CN77" s="42"/>
      <c r="CO77" s="42"/>
      <c r="CP77" s="42"/>
      <c r="CQ77" s="42"/>
      <c r="CR77" s="42"/>
      <c r="CS77" s="42"/>
      <c r="CT77" s="42"/>
      <c r="CU77" s="42"/>
      <c r="CV77" s="42"/>
      <c r="CW77" s="42"/>
      <c r="CX77" s="42"/>
      <c r="CY77" s="42"/>
      <c r="CZ77" s="42"/>
      <c r="DA77" s="42"/>
      <c r="DB77" s="42"/>
      <c r="DC77" s="42"/>
      <c r="DD77" s="42"/>
      <c r="DE77" s="42"/>
      <c r="DF77" s="42"/>
      <c r="DG77" s="42"/>
      <c r="DH77" s="42"/>
      <c r="DI77" s="42"/>
      <c r="DJ77" s="42"/>
      <c r="DK77" s="42"/>
      <c r="DL77" s="42"/>
      <c r="DM77" s="42"/>
      <c r="DN77" s="42"/>
      <c r="DO77" s="42"/>
      <c r="DP77" s="42"/>
      <c r="DQ77" s="42"/>
      <c r="DR77" s="42"/>
      <c r="DS77" s="42"/>
      <c r="DT77" s="42"/>
      <c r="DU77" s="42"/>
      <c r="DV77" s="42"/>
      <c r="DW77" s="42"/>
      <c r="DX77" s="11"/>
    </row>
    <row r="78" spans="1:128" s="385" customFormat="1" ht="19.5" customHeight="1" x14ac:dyDescent="0.2">
      <c r="A78" s="180"/>
      <c r="B78" s="11"/>
      <c r="C78" s="993" t="s">
        <v>988</v>
      </c>
      <c r="D78" s="1583"/>
      <c r="E78" s="1584"/>
      <c r="F78" s="1167"/>
      <c r="G78" s="1168"/>
      <c r="H78" s="11"/>
      <c r="I78" s="11"/>
      <c r="J78" s="191"/>
      <c r="K78" s="11"/>
      <c r="L78" s="180"/>
      <c r="M78" s="547"/>
      <c r="N78" s="180"/>
      <c r="O78" s="180"/>
      <c r="P78" s="180"/>
      <c r="Q78" s="180"/>
      <c r="R78" s="180"/>
      <c r="S78" s="180"/>
      <c r="T78" s="180"/>
      <c r="U78" s="180"/>
      <c r="V78" s="180"/>
      <c r="W78" s="180"/>
      <c r="X78" s="180"/>
      <c r="Y78" s="180"/>
      <c r="Z78" s="180"/>
      <c r="AA78" s="180"/>
      <c r="AB78" s="180"/>
      <c r="AC78" s="180"/>
      <c r="AD78" s="180"/>
      <c r="AE78" s="180"/>
      <c r="AF78" s="180"/>
      <c r="AG78" s="180"/>
      <c r="AH78" s="180"/>
      <c r="AI78" s="180"/>
      <c r="AJ78" s="180"/>
      <c r="AK78" s="180"/>
      <c r="AL78" s="42"/>
      <c r="AM78" s="42"/>
      <c r="AN78" s="42"/>
      <c r="AO78" s="42"/>
      <c r="AP78" s="42"/>
      <c r="AQ78" s="42"/>
      <c r="AR78" s="42"/>
      <c r="AS78" s="42"/>
      <c r="AT78" s="42"/>
      <c r="AU78" s="42"/>
      <c r="AV78" s="42"/>
      <c r="AW78" s="42"/>
      <c r="AX78" s="42"/>
      <c r="AY78" s="42"/>
      <c r="AZ78" s="42"/>
      <c r="BA78" s="42"/>
      <c r="BB78" s="42"/>
      <c r="BC78" s="42"/>
      <c r="BD78" s="42"/>
      <c r="BE78" s="42"/>
      <c r="BF78" s="42"/>
      <c r="BG78" s="42"/>
      <c r="BH78" s="42"/>
      <c r="BI78" s="42"/>
      <c r="BJ78" s="42"/>
      <c r="BK78" s="42"/>
      <c r="BL78" s="42"/>
      <c r="BM78" s="42"/>
      <c r="BN78" s="42"/>
      <c r="BO78" s="42"/>
      <c r="BP78" s="42"/>
      <c r="BQ78" s="42"/>
      <c r="BR78" s="42"/>
      <c r="BS78" s="42"/>
      <c r="BT78" s="42"/>
      <c r="BU78" s="42"/>
      <c r="BV78" s="42"/>
      <c r="BW78" s="42"/>
      <c r="BX78" s="42"/>
      <c r="BY78" s="42"/>
      <c r="BZ78" s="42"/>
      <c r="CA78" s="42"/>
      <c r="CB78" s="42"/>
      <c r="CC78" s="42"/>
      <c r="CD78" s="42"/>
      <c r="CE78" s="42"/>
      <c r="CF78" s="42"/>
      <c r="CG78" s="42"/>
      <c r="CH78" s="42"/>
      <c r="CI78" s="42"/>
      <c r="CJ78" s="42"/>
      <c r="CK78" s="42"/>
      <c r="CL78" s="42"/>
      <c r="CM78" s="42"/>
      <c r="CN78" s="42"/>
      <c r="CO78" s="42"/>
      <c r="CP78" s="42"/>
      <c r="CQ78" s="42"/>
      <c r="CR78" s="42"/>
      <c r="CS78" s="42"/>
      <c r="CT78" s="42"/>
      <c r="CU78" s="42"/>
      <c r="CV78" s="42"/>
      <c r="CW78" s="42"/>
      <c r="CX78" s="42"/>
      <c r="CY78" s="42"/>
      <c r="CZ78" s="42"/>
      <c r="DA78" s="42"/>
      <c r="DB78" s="42"/>
      <c r="DC78" s="42"/>
      <c r="DD78" s="42"/>
      <c r="DE78" s="42"/>
      <c r="DF78" s="42"/>
      <c r="DG78" s="42"/>
      <c r="DH78" s="42"/>
      <c r="DI78" s="42"/>
      <c r="DJ78" s="42"/>
      <c r="DK78" s="42"/>
      <c r="DL78" s="42"/>
      <c r="DM78" s="42"/>
      <c r="DN78" s="42"/>
      <c r="DO78" s="42"/>
      <c r="DP78" s="42"/>
      <c r="DQ78" s="42"/>
      <c r="DR78" s="42"/>
      <c r="DS78" s="42"/>
      <c r="DT78" s="42"/>
      <c r="DU78" s="42"/>
      <c r="DV78" s="42"/>
      <c r="DW78" s="42"/>
      <c r="DX78" s="11"/>
    </row>
    <row r="79" spans="1:128" s="385" customFormat="1" ht="19.5" customHeight="1" x14ac:dyDescent="0.2">
      <c r="A79" s="180"/>
      <c r="B79" s="11"/>
      <c r="C79" s="993" t="s">
        <v>989</v>
      </c>
      <c r="D79" s="1583"/>
      <c r="E79" s="1584"/>
      <c r="F79" s="1167"/>
      <c r="G79" s="1168"/>
      <c r="H79" s="11"/>
      <c r="I79" s="11"/>
      <c r="J79" s="191"/>
      <c r="K79" s="11"/>
      <c r="L79" s="180"/>
      <c r="M79" s="547"/>
      <c r="N79" s="180"/>
      <c r="O79" s="180"/>
      <c r="P79" s="180"/>
      <c r="Q79" s="180"/>
      <c r="R79" s="180"/>
      <c r="S79" s="180"/>
      <c r="T79" s="180"/>
      <c r="U79" s="180"/>
      <c r="V79" s="180"/>
      <c r="W79" s="180"/>
      <c r="X79" s="180"/>
      <c r="Y79" s="180"/>
      <c r="Z79" s="180"/>
      <c r="AA79" s="180"/>
      <c r="AB79" s="180"/>
      <c r="AC79" s="180"/>
      <c r="AD79" s="180"/>
      <c r="AE79" s="180"/>
      <c r="AF79" s="180"/>
      <c r="AG79" s="180"/>
      <c r="AH79" s="180"/>
      <c r="AI79" s="180"/>
      <c r="AJ79" s="180"/>
      <c r="AK79" s="180"/>
      <c r="AL79" s="42"/>
      <c r="AM79" s="42"/>
      <c r="AN79" s="42"/>
      <c r="AO79" s="42"/>
      <c r="AP79" s="42"/>
      <c r="AQ79" s="42"/>
      <c r="AR79" s="42"/>
      <c r="AS79" s="42"/>
      <c r="AT79" s="42"/>
      <c r="AU79" s="42"/>
      <c r="AV79" s="42"/>
      <c r="AW79" s="42"/>
      <c r="AX79" s="42"/>
      <c r="AY79" s="42"/>
      <c r="AZ79" s="42"/>
      <c r="BA79" s="42"/>
      <c r="BB79" s="42"/>
      <c r="BC79" s="42"/>
      <c r="BD79" s="42"/>
      <c r="BE79" s="42"/>
      <c r="BF79" s="42"/>
      <c r="BG79" s="42"/>
      <c r="BH79" s="42"/>
      <c r="BI79" s="42"/>
      <c r="BJ79" s="42"/>
      <c r="BK79" s="42"/>
      <c r="BL79" s="42"/>
      <c r="BM79" s="42"/>
      <c r="BN79" s="42"/>
      <c r="BO79" s="42"/>
      <c r="BP79" s="42"/>
      <c r="BQ79" s="42"/>
      <c r="BR79" s="42"/>
      <c r="BS79" s="42"/>
      <c r="BT79" s="42"/>
      <c r="BU79" s="42"/>
      <c r="BV79" s="42"/>
      <c r="BW79" s="42"/>
      <c r="BX79" s="42"/>
      <c r="BY79" s="42"/>
      <c r="BZ79" s="42"/>
      <c r="CA79" s="42"/>
      <c r="CB79" s="42"/>
      <c r="CC79" s="42"/>
      <c r="CD79" s="42"/>
      <c r="CE79" s="42"/>
      <c r="CF79" s="42"/>
      <c r="CG79" s="42"/>
      <c r="CH79" s="42"/>
      <c r="CI79" s="42"/>
      <c r="CJ79" s="42"/>
      <c r="CK79" s="42"/>
      <c r="CL79" s="42"/>
      <c r="CM79" s="42"/>
      <c r="CN79" s="42"/>
      <c r="CO79" s="42"/>
      <c r="CP79" s="42"/>
      <c r="CQ79" s="42"/>
      <c r="CR79" s="42"/>
      <c r="CS79" s="42"/>
      <c r="CT79" s="42"/>
      <c r="CU79" s="42"/>
      <c r="CV79" s="42"/>
      <c r="CW79" s="42"/>
      <c r="CX79" s="42"/>
      <c r="CY79" s="42"/>
      <c r="CZ79" s="42"/>
      <c r="DA79" s="42"/>
      <c r="DB79" s="42"/>
      <c r="DC79" s="42"/>
      <c r="DD79" s="42"/>
      <c r="DE79" s="42"/>
      <c r="DF79" s="42"/>
      <c r="DG79" s="42"/>
      <c r="DH79" s="42"/>
      <c r="DI79" s="42"/>
      <c r="DJ79" s="42"/>
      <c r="DK79" s="42"/>
      <c r="DL79" s="42"/>
      <c r="DM79" s="42"/>
      <c r="DN79" s="42"/>
      <c r="DO79" s="42"/>
      <c r="DP79" s="42"/>
      <c r="DQ79" s="42"/>
      <c r="DR79" s="42"/>
      <c r="DS79" s="42"/>
      <c r="DT79" s="42"/>
      <c r="DU79" s="42"/>
      <c r="DV79" s="42"/>
      <c r="DW79" s="42"/>
      <c r="DX79" s="11"/>
    </row>
    <row r="80" spans="1:128" s="385" customFormat="1" ht="19.5" customHeight="1" x14ac:dyDescent="0.2">
      <c r="A80" s="180"/>
      <c r="B80" s="11"/>
      <c r="C80" s="993" t="s">
        <v>990</v>
      </c>
      <c r="D80" s="1583"/>
      <c r="E80" s="1584"/>
      <c r="F80" s="1167"/>
      <c r="G80" s="1168"/>
      <c r="H80" s="11"/>
      <c r="I80" s="11"/>
      <c r="J80" s="191"/>
      <c r="K80" s="11"/>
      <c r="L80" s="180"/>
      <c r="M80" s="547"/>
      <c r="N80" s="180"/>
      <c r="O80" s="180"/>
      <c r="P80" s="180"/>
      <c r="Q80" s="180"/>
      <c r="R80" s="180"/>
      <c r="S80" s="180"/>
      <c r="T80" s="180"/>
      <c r="U80" s="180"/>
      <c r="V80" s="180"/>
      <c r="W80" s="180"/>
      <c r="X80" s="180"/>
      <c r="Y80" s="180"/>
      <c r="Z80" s="180"/>
      <c r="AA80" s="180"/>
      <c r="AB80" s="180"/>
      <c r="AC80" s="180"/>
      <c r="AD80" s="180"/>
      <c r="AE80" s="180"/>
      <c r="AF80" s="180"/>
      <c r="AG80" s="180"/>
      <c r="AH80" s="180"/>
      <c r="AI80" s="180"/>
      <c r="AJ80" s="180"/>
      <c r="AK80" s="180"/>
      <c r="AL80" s="42"/>
      <c r="AM80" s="42"/>
      <c r="AN80" s="42"/>
      <c r="AO80" s="42"/>
      <c r="AP80" s="42"/>
      <c r="AQ80" s="42"/>
      <c r="AR80" s="42"/>
      <c r="AS80" s="42"/>
      <c r="AT80" s="42"/>
      <c r="AU80" s="42"/>
      <c r="AV80" s="42"/>
      <c r="AW80" s="42"/>
      <c r="AX80" s="42"/>
      <c r="AY80" s="42"/>
      <c r="AZ80" s="42"/>
      <c r="BA80" s="42"/>
      <c r="BB80" s="42"/>
      <c r="BC80" s="42"/>
      <c r="BD80" s="42"/>
      <c r="BE80" s="42"/>
      <c r="BF80" s="42"/>
      <c r="BG80" s="42"/>
      <c r="BH80" s="42"/>
      <c r="BI80" s="42"/>
      <c r="BJ80" s="42"/>
      <c r="BK80" s="42"/>
      <c r="BL80" s="42"/>
      <c r="BM80" s="42"/>
      <c r="BN80" s="42"/>
      <c r="BO80" s="42"/>
      <c r="BP80" s="42"/>
      <c r="BQ80" s="42"/>
      <c r="BR80" s="42"/>
      <c r="BS80" s="42"/>
      <c r="BT80" s="42"/>
      <c r="BU80" s="42"/>
      <c r="BV80" s="42"/>
      <c r="BW80" s="42"/>
      <c r="BX80" s="42"/>
      <c r="BY80" s="42"/>
      <c r="BZ80" s="42"/>
      <c r="CA80" s="42"/>
      <c r="CB80" s="42"/>
      <c r="CC80" s="42"/>
      <c r="CD80" s="42"/>
      <c r="CE80" s="42"/>
      <c r="CF80" s="42"/>
      <c r="CG80" s="42"/>
      <c r="CH80" s="42"/>
      <c r="CI80" s="42"/>
      <c r="CJ80" s="42"/>
      <c r="CK80" s="42"/>
      <c r="CL80" s="42"/>
      <c r="CM80" s="42"/>
      <c r="CN80" s="42"/>
      <c r="CO80" s="42"/>
      <c r="CP80" s="42"/>
      <c r="CQ80" s="42"/>
      <c r="CR80" s="42"/>
      <c r="CS80" s="42"/>
      <c r="CT80" s="42"/>
      <c r="CU80" s="42"/>
      <c r="CV80" s="42"/>
      <c r="CW80" s="42"/>
      <c r="CX80" s="42"/>
      <c r="CY80" s="42"/>
      <c r="CZ80" s="42"/>
      <c r="DA80" s="42"/>
      <c r="DB80" s="42"/>
      <c r="DC80" s="42"/>
      <c r="DD80" s="42"/>
      <c r="DE80" s="42"/>
      <c r="DF80" s="42"/>
      <c r="DG80" s="42"/>
      <c r="DH80" s="42"/>
      <c r="DI80" s="42"/>
      <c r="DJ80" s="42"/>
      <c r="DK80" s="42"/>
      <c r="DL80" s="42"/>
      <c r="DM80" s="42"/>
      <c r="DN80" s="42"/>
      <c r="DO80" s="42"/>
      <c r="DP80" s="42"/>
      <c r="DQ80" s="42"/>
      <c r="DR80" s="42"/>
      <c r="DS80" s="42"/>
      <c r="DT80" s="42"/>
      <c r="DU80" s="42"/>
      <c r="DV80" s="42"/>
      <c r="DW80" s="42"/>
      <c r="DX80" s="11"/>
    </row>
    <row r="81" spans="1:128" s="385" customFormat="1" ht="19.5" customHeight="1" x14ac:dyDescent="0.2">
      <c r="A81" s="180"/>
      <c r="B81" s="11"/>
      <c r="C81" s="993" t="s">
        <v>991</v>
      </c>
      <c r="D81" s="1583"/>
      <c r="E81" s="1584"/>
      <c r="F81" s="1167"/>
      <c r="G81" s="1168"/>
      <c r="H81" s="11"/>
      <c r="I81" s="11"/>
      <c r="J81" s="191"/>
      <c r="K81" s="11"/>
      <c r="L81" s="180"/>
      <c r="M81" s="547"/>
      <c r="N81" s="180"/>
      <c r="O81" s="180"/>
      <c r="P81" s="180"/>
      <c r="Q81" s="180"/>
      <c r="R81" s="180"/>
      <c r="S81" s="180"/>
      <c r="T81" s="180"/>
      <c r="U81" s="180"/>
      <c r="V81" s="180"/>
      <c r="W81" s="180"/>
      <c r="X81" s="180"/>
      <c r="Y81" s="180"/>
      <c r="Z81" s="180"/>
      <c r="AA81" s="180"/>
      <c r="AB81" s="180"/>
      <c r="AC81" s="180"/>
      <c r="AD81" s="180"/>
      <c r="AE81" s="180"/>
      <c r="AF81" s="180"/>
      <c r="AG81" s="180"/>
      <c r="AH81" s="180"/>
      <c r="AI81" s="180"/>
      <c r="AJ81" s="180"/>
      <c r="AK81" s="180"/>
      <c r="AL81" s="42"/>
      <c r="AM81" s="42"/>
      <c r="AN81" s="42"/>
      <c r="AO81" s="42"/>
      <c r="AP81" s="42"/>
      <c r="AQ81" s="42"/>
      <c r="AR81" s="42"/>
      <c r="AS81" s="42"/>
      <c r="AT81" s="42"/>
      <c r="AU81" s="42"/>
      <c r="AV81" s="42"/>
      <c r="AW81" s="42"/>
      <c r="AX81" s="42"/>
      <c r="AY81" s="42"/>
      <c r="AZ81" s="42"/>
      <c r="BA81" s="42"/>
      <c r="BB81" s="42"/>
      <c r="BC81" s="42"/>
      <c r="BD81" s="42"/>
      <c r="BE81" s="42"/>
      <c r="BF81" s="42"/>
      <c r="BG81" s="42"/>
      <c r="BH81" s="42"/>
      <c r="BI81" s="42"/>
      <c r="BJ81" s="42"/>
      <c r="BK81" s="42"/>
      <c r="BL81" s="42"/>
      <c r="BM81" s="42"/>
      <c r="BN81" s="42"/>
      <c r="BO81" s="42"/>
      <c r="BP81" s="42"/>
      <c r="BQ81" s="42"/>
      <c r="BR81" s="42"/>
      <c r="BS81" s="42"/>
      <c r="BT81" s="42"/>
      <c r="BU81" s="42"/>
      <c r="BV81" s="42"/>
      <c r="BW81" s="42"/>
      <c r="BX81" s="42"/>
      <c r="BY81" s="42"/>
      <c r="BZ81" s="42"/>
      <c r="CA81" s="42"/>
      <c r="CB81" s="42"/>
      <c r="CC81" s="42"/>
      <c r="CD81" s="42"/>
      <c r="CE81" s="42"/>
      <c r="CF81" s="42"/>
      <c r="CG81" s="42"/>
      <c r="CH81" s="42"/>
      <c r="CI81" s="42"/>
      <c r="CJ81" s="42"/>
      <c r="CK81" s="42"/>
      <c r="CL81" s="42"/>
      <c r="CM81" s="42"/>
      <c r="CN81" s="42"/>
      <c r="CO81" s="42"/>
      <c r="CP81" s="42"/>
      <c r="CQ81" s="42"/>
      <c r="CR81" s="42"/>
      <c r="CS81" s="42"/>
      <c r="CT81" s="42"/>
      <c r="CU81" s="42"/>
      <c r="CV81" s="42"/>
      <c r="CW81" s="42"/>
      <c r="CX81" s="42"/>
      <c r="CY81" s="42"/>
      <c r="CZ81" s="42"/>
      <c r="DA81" s="42"/>
      <c r="DB81" s="42"/>
      <c r="DC81" s="42"/>
      <c r="DD81" s="42"/>
      <c r="DE81" s="42"/>
      <c r="DF81" s="42"/>
      <c r="DG81" s="42"/>
      <c r="DH81" s="42"/>
      <c r="DI81" s="42"/>
      <c r="DJ81" s="42"/>
      <c r="DK81" s="42"/>
      <c r="DL81" s="42"/>
      <c r="DM81" s="42"/>
      <c r="DN81" s="42"/>
      <c r="DO81" s="42"/>
      <c r="DP81" s="42"/>
      <c r="DQ81" s="42"/>
      <c r="DR81" s="42"/>
      <c r="DS81" s="42"/>
      <c r="DT81" s="42"/>
      <c r="DU81" s="42"/>
      <c r="DV81" s="42"/>
      <c r="DW81" s="42"/>
      <c r="DX81" s="11"/>
    </row>
    <row r="82" spans="1:128" s="385" customFormat="1" ht="19.5" customHeight="1" x14ac:dyDescent="0.2">
      <c r="A82" s="180"/>
      <c r="B82" s="11"/>
      <c r="C82" s="995" t="s">
        <v>992</v>
      </c>
      <c r="D82" s="1583"/>
      <c r="E82" s="1584"/>
      <c r="F82" s="1167"/>
      <c r="G82" s="1168"/>
      <c r="H82" s="1594" t="str">
        <f>IF($G$84=0,"Input payment schedule",IF(SUM($G$75:$G$83)=$D$32,"","Anticipated grant payments do not sum to grant value requested in the Step 4 - Suppoort Tool"))</f>
        <v/>
      </c>
      <c r="I82" s="11"/>
      <c r="J82" s="191"/>
      <c r="K82" s="11"/>
      <c r="L82" s="180"/>
      <c r="M82" s="547"/>
      <c r="N82" s="180"/>
      <c r="O82" s="180"/>
      <c r="P82" s="180"/>
      <c r="Q82" s="180"/>
      <c r="R82" s="180"/>
      <c r="S82" s="180"/>
      <c r="T82" s="180"/>
      <c r="U82" s="180"/>
      <c r="V82" s="180"/>
      <c r="W82" s="180"/>
      <c r="X82" s="180"/>
      <c r="Y82" s="180"/>
      <c r="Z82" s="180"/>
      <c r="AA82" s="180"/>
      <c r="AB82" s="180"/>
      <c r="AC82" s="180"/>
      <c r="AD82" s="180"/>
      <c r="AE82" s="180"/>
      <c r="AF82" s="180"/>
      <c r="AG82" s="180"/>
      <c r="AH82" s="180"/>
      <c r="AI82" s="180"/>
      <c r="AJ82" s="180"/>
      <c r="AK82" s="180"/>
      <c r="AL82" s="42"/>
      <c r="AM82" s="42"/>
      <c r="AN82" s="42"/>
      <c r="AO82" s="42"/>
      <c r="AP82" s="42"/>
      <c r="AQ82" s="42"/>
      <c r="AR82" s="42"/>
      <c r="AS82" s="42"/>
      <c r="AT82" s="42"/>
      <c r="AU82" s="42"/>
      <c r="AV82" s="42"/>
      <c r="AW82" s="42"/>
      <c r="AX82" s="42"/>
      <c r="AY82" s="42"/>
      <c r="AZ82" s="42"/>
      <c r="BA82" s="42"/>
      <c r="BB82" s="42"/>
      <c r="BC82" s="42"/>
      <c r="BD82" s="42"/>
      <c r="BE82" s="42"/>
      <c r="BF82" s="42"/>
      <c r="BG82" s="42"/>
      <c r="BH82" s="42"/>
      <c r="BI82" s="42"/>
      <c r="BJ82" s="42"/>
      <c r="BK82" s="42"/>
      <c r="BL82" s="42"/>
      <c r="BM82" s="42"/>
      <c r="BN82" s="42"/>
      <c r="BO82" s="42"/>
      <c r="BP82" s="42"/>
      <c r="BQ82" s="42"/>
      <c r="BR82" s="42"/>
      <c r="BS82" s="42"/>
      <c r="BT82" s="42"/>
      <c r="BU82" s="42"/>
      <c r="BV82" s="42"/>
      <c r="BW82" s="42"/>
      <c r="BX82" s="42"/>
      <c r="BY82" s="42"/>
      <c r="BZ82" s="42"/>
      <c r="CA82" s="42"/>
      <c r="CB82" s="42"/>
      <c r="CC82" s="42"/>
      <c r="CD82" s="42"/>
      <c r="CE82" s="42"/>
      <c r="CF82" s="42"/>
      <c r="CG82" s="42"/>
      <c r="CH82" s="42"/>
      <c r="CI82" s="42"/>
      <c r="CJ82" s="42"/>
      <c r="CK82" s="42"/>
      <c r="CL82" s="42"/>
      <c r="CM82" s="42"/>
      <c r="CN82" s="42"/>
      <c r="CO82" s="42"/>
      <c r="CP82" s="42"/>
      <c r="CQ82" s="42"/>
      <c r="CR82" s="42"/>
      <c r="CS82" s="42"/>
      <c r="CT82" s="42"/>
      <c r="CU82" s="42"/>
      <c r="CV82" s="42"/>
      <c r="CW82" s="42"/>
      <c r="CX82" s="42"/>
      <c r="CY82" s="42"/>
      <c r="CZ82" s="42"/>
      <c r="DA82" s="42"/>
      <c r="DB82" s="42"/>
      <c r="DC82" s="42"/>
      <c r="DD82" s="42"/>
      <c r="DE82" s="42"/>
      <c r="DF82" s="42"/>
      <c r="DG82" s="42"/>
      <c r="DH82" s="42"/>
      <c r="DI82" s="42"/>
      <c r="DJ82" s="42"/>
      <c r="DK82" s="42"/>
      <c r="DL82" s="42"/>
      <c r="DM82" s="42"/>
      <c r="DN82" s="42"/>
      <c r="DO82" s="42"/>
      <c r="DP82" s="42"/>
      <c r="DQ82" s="42"/>
      <c r="DR82" s="42"/>
      <c r="DS82" s="42"/>
      <c r="DT82" s="42"/>
      <c r="DU82" s="42"/>
      <c r="DV82" s="42"/>
      <c r="DW82" s="42"/>
      <c r="DX82" s="11"/>
    </row>
    <row r="83" spans="1:128" s="385" customFormat="1" ht="19.5" customHeight="1" thickBot="1" x14ac:dyDescent="0.25">
      <c r="A83" s="180"/>
      <c r="B83" s="11"/>
      <c r="C83" s="994" t="s">
        <v>993</v>
      </c>
      <c r="D83" s="1587"/>
      <c r="E83" s="1588"/>
      <c r="F83" s="1169"/>
      <c r="G83" s="1170"/>
      <c r="H83" s="1594"/>
      <c r="I83" s="11"/>
      <c r="J83" s="11"/>
      <c r="K83" s="11"/>
      <c r="L83" s="42">
        <f>IF(K83=TRUE,0,1)</f>
        <v>1</v>
      </c>
      <c r="M83" s="547"/>
      <c r="N83" s="639"/>
      <c r="O83" s="180"/>
      <c r="P83" s="180"/>
      <c r="Q83" s="180"/>
      <c r="R83" s="180"/>
      <c r="S83" s="180"/>
      <c r="T83" s="180"/>
      <c r="U83" s="180"/>
      <c r="V83" s="180"/>
      <c r="W83" s="180"/>
      <c r="X83" s="180"/>
      <c r="Y83" s="180"/>
      <c r="Z83" s="180"/>
      <c r="AA83" s="180"/>
      <c r="AB83" s="180"/>
      <c r="AC83" s="180"/>
      <c r="AD83" s="180"/>
      <c r="AE83" s="180"/>
      <c r="AF83" s="180"/>
      <c r="AG83" s="180"/>
      <c r="AH83" s="180"/>
      <c r="AI83" s="180"/>
      <c r="AJ83" s="180"/>
      <c r="AK83" s="180"/>
      <c r="AL83" s="42"/>
      <c r="AM83" s="42"/>
      <c r="AN83" s="42"/>
      <c r="AO83" s="42"/>
      <c r="AP83" s="42"/>
      <c r="AQ83" s="42"/>
      <c r="AR83" s="42"/>
      <c r="AS83" s="42"/>
      <c r="AT83" s="42"/>
      <c r="AU83" s="42"/>
      <c r="AV83" s="42"/>
      <c r="AW83" s="42"/>
      <c r="AX83" s="42"/>
      <c r="AY83" s="42"/>
      <c r="AZ83" s="42"/>
      <c r="BA83" s="42"/>
      <c r="BB83" s="42"/>
      <c r="BC83" s="42"/>
      <c r="BD83" s="42"/>
      <c r="BE83" s="42"/>
      <c r="BF83" s="42"/>
      <c r="BG83" s="42"/>
      <c r="BH83" s="42"/>
      <c r="BI83" s="42"/>
      <c r="BJ83" s="42"/>
      <c r="BK83" s="42"/>
      <c r="BL83" s="42"/>
      <c r="BM83" s="42"/>
      <c r="BN83" s="42"/>
      <c r="BO83" s="42"/>
      <c r="BP83" s="42"/>
      <c r="BQ83" s="42"/>
      <c r="BR83" s="42"/>
      <c r="BS83" s="42"/>
      <c r="BT83" s="42"/>
      <c r="BU83" s="42"/>
      <c r="BV83" s="42"/>
      <c r="BW83" s="42"/>
      <c r="BX83" s="42"/>
      <c r="BY83" s="42"/>
      <c r="BZ83" s="42"/>
      <c r="CA83" s="42"/>
      <c r="CB83" s="42"/>
      <c r="CC83" s="42"/>
      <c r="CD83" s="42"/>
      <c r="CE83" s="42"/>
      <c r="CF83" s="42"/>
      <c r="CG83" s="42"/>
      <c r="CH83" s="42"/>
      <c r="CI83" s="42"/>
      <c r="CJ83" s="42"/>
      <c r="CK83" s="42"/>
      <c r="CL83" s="42"/>
      <c r="CM83" s="42"/>
      <c r="CN83" s="42"/>
      <c r="CO83" s="42"/>
      <c r="CP83" s="42"/>
      <c r="CQ83" s="42"/>
      <c r="CR83" s="42"/>
      <c r="CS83" s="42"/>
      <c r="CT83" s="42"/>
      <c r="CU83" s="42"/>
      <c r="CV83" s="42"/>
      <c r="CW83" s="42"/>
      <c r="CX83" s="42"/>
      <c r="CY83" s="42"/>
      <c r="CZ83" s="42"/>
      <c r="DA83" s="42"/>
      <c r="DB83" s="42"/>
      <c r="DC83" s="42"/>
      <c r="DD83" s="42"/>
      <c r="DE83" s="42"/>
      <c r="DF83" s="42"/>
      <c r="DG83" s="42"/>
      <c r="DH83" s="42"/>
      <c r="DI83" s="42"/>
      <c r="DJ83" s="42"/>
      <c r="DK83" s="42"/>
      <c r="DL83" s="42"/>
      <c r="DM83" s="42"/>
      <c r="DN83" s="42"/>
      <c r="DO83" s="42"/>
      <c r="DP83" s="42"/>
      <c r="DQ83" s="42"/>
      <c r="DR83" s="42"/>
      <c r="DS83" s="42"/>
      <c r="DT83" s="42"/>
      <c r="DU83" s="42"/>
      <c r="DV83" s="42"/>
      <c r="DW83" s="42"/>
      <c r="DX83" s="11"/>
    </row>
    <row r="84" spans="1:128" s="385" customFormat="1" ht="19.5" customHeight="1" x14ac:dyDescent="0.2">
      <c r="A84" s="180"/>
      <c r="B84" s="11"/>
      <c r="C84" s="1115" t="s">
        <v>994</v>
      </c>
      <c r="D84" s="1585" t="str">
        <f>IF('Step 4 Support Tool'!AJ8="","",'Step 4 Support Tool'!AJ8)</f>
        <v/>
      </c>
      <c r="E84" s="1586"/>
      <c r="F84" s="656" t="str">
        <f>IF(SUM(F75:F83)=0,"",SUM(F75:F83))</f>
        <v/>
      </c>
      <c r="G84" s="657" t="str">
        <f>IF(COUNT($G$75:$G$83)=0,"",SUM($G$75:$G$83))</f>
        <v/>
      </c>
      <c r="H84" s="1594"/>
      <c r="I84" s="11"/>
      <c r="J84" s="11"/>
      <c r="K84" s="11"/>
      <c r="L84" s="180"/>
      <c r="M84" s="547"/>
      <c r="N84" s="180"/>
      <c r="O84" s="180"/>
      <c r="P84" s="180"/>
      <c r="Q84" s="180"/>
      <c r="R84" s="180"/>
      <c r="S84" s="180"/>
      <c r="T84" s="180"/>
      <c r="U84" s="180"/>
      <c r="V84" s="180"/>
      <c r="W84" s="180"/>
      <c r="X84" s="180"/>
      <c r="Y84" s="180"/>
      <c r="Z84" s="180"/>
      <c r="AA84" s="180"/>
      <c r="AB84" s="180"/>
      <c r="AC84" s="180"/>
      <c r="AD84" s="180"/>
      <c r="AE84" s="180"/>
      <c r="AF84" s="180"/>
      <c r="AG84" s="180"/>
      <c r="AH84" s="180"/>
      <c r="AI84" s="180"/>
      <c r="AJ84" s="180"/>
      <c r="AK84" s="180"/>
      <c r="AL84" s="42"/>
      <c r="AM84" s="42"/>
      <c r="AN84" s="42"/>
      <c r="AO84" s="42"/>
      <c r="AP84" s="42"/>
      <c r="AQ84" s="42"/>
      <c r="AR84" s="42"/>
      <c r="AS84" s="42"/>
      <c r="AT84" s="42"/>
      <c r="AU84" s="42"/>
      <c r="AV84" s="42"/>
      <c r="AW84" s="42"/>
      <c r="AX84" s="42"/>
      <c r="AY84" s="42"/>
      <c r="AZ84" s="42"/>
      <c r="BA84" s="42"/>
      <c r="BB84" s="42"/>
      <c r="BC84" s="42"/>
      <c r="BD84" s="42"/>
      <c r="BE84" s="42"/>
      <c r="BF84" s="42"/>
      <c r="BG84" s="42"/>
      <c r="BH84" s="42"/>
      <c r="BI84" s="42"/>
      <c r="BJ84" s="42"/>
      <c r="BK84" s="42"/>
      <c r="BL84" s="42"/>
      <c r="BM84" s="42"/>
      <c r="BN84" s="42"/>
      <c r="BO84" s="42"/>
      <c r="BP84" s="42"/>
      <c r="BQ84" s="42"/>
      <c r="BR84" s="42"/>
      <c r="BS84" s="42"/>
      <c r="BT84" s="42"/>
      <c r="BU84" s="42"/>
      <c r="BV84" s="42"/>
      <c r="BW84" s="42"/>
      <c r="BX84" s="42"/>
      <c r="BY84" s="42"/>
      <c r="BZ84" s="42"/>
      <c r="CA84" s="42"/>
      <c r="CB84" s="42"/>
      <c r="CC84" s="42"/>
      <c r="CD84" s="42"/>
      <c r="CE84" s="42"/>
      <c r="CF84" s="42"/>
      <c r="CG84" s="42"/>
      <c r="CH84" s="42"/>
      <c r="CI84" s="42"/>
      <c r="CJ84" s="42"/>
      <c r="CK84" s="42"/>
      <c r="CL84" s="42"/>
      <c r="CM84" s="42"/>
      <c r="CN84" s="42"/>
      <c r="CO84" s="42"/>
      <c r="CP84" s="42"/>
      <c r="CQ84" s="42"/>
      <c r="CR84" s="42"/>
      <c r="CS84" s="42"/>
      <c r="CT84" s="42"/>
      <c r="CU84" s="42"/>
      <c r="CV84" s="42"/>
      <c r="CW84" s="42"/>
      <c r="CX84" s="42"/>
      <c r="CY84" s="42"/>
      <c r="CZ84" s="42"/>
      <c r="DA84" s="42"/>
      <c r="DB84" s="42"/>
      <c r="DC84" s="42"/>
      <c r="DD84" s="42"/>
      <c r="DE84" s="42"/>
      <c r="DF84" s="42"/>
      <c r="DG84" s="42"/>
      <c r="DH84" s="42"/>
      <c r="DI84" s="42"/>
      <c r="DJ84" s="42"/>
      <c r="DK84" s="42"/>
      <c r="DL84" s="42"/>
      <c r="DM84" s="42"/>
      <c r="DN84" s="42"/>
      <c r="DO84" s="42"/>
      <c r="DP84" s="42"/>
      <c r="DQ84" s="42"/>
      <c r="DR84" s="42"/>
      <c r="DS84" s="42"/>
      <c r="DT84" s="42"/>
      <c r="DU84" s="42"/>
      <c r="DV84" s="42"/>
      <c r="DW84" s="42"/>
      <c r="DX84" s="11"/>
    </row>
    <row r="85" spans="1:128" s="385" customFormat="1" ht="19.5" customHeight="1" x14ac:dyDescent="0.2">
      <c r="A85" s="180"/>
      <c r="B85" s="11"/>
      <c r="C85" s="429"/>
      <c r="D85" s="1171"/>
      <c r="E85" s="1171"/>
      <c r="F85" s="1172"/>
      <c r="G85" s="1173"/>
      <c r="H85" s="11"/>
      <c r="I85" s="20"/>
      <c r="J85" s="11"/>
      <c r="K85" s="11"/>
      <c r="L85" s="42"/>
      <c r="M85" s="180"/>
      <c r="N85" s="546"/>
      <c r="O85" s="180"/>
      <c r="P85" s="180"/>
      <c r="Q85" s="180"/>
      <c r="R85" s="180"/>
      <c r="S85" s="180"/>
      <c r="T85" s="180"/>
      <c r="U85" s="180"/>
      <c r="V85" s="180"/>
      <c r="W85" s="180"/>
      <c r="X85" s="180"/>
      <c r="Y85" s="180"/>
      <c r="Z85" s="180"/>
      <c r="AA85" s="180"/>
      <c r="AB85" s="180"/>
      <c r="AC85" s="180"/>
      <c r="AD85" s="180"/>
      <c r="AE85" s="180"/>
      <c r="AF85" s="180"/>
      <c r="AG85" s="180"/>
      <c r="AH85" s="180"/>
      <c r="AI85" s="180"/>
      <c r="AJ85" s="180"/>
      <c r="AK85" s="180"/>
      <c r="AL85" s="180"/>
      <c r="AM85" s="42"/>
      <c r="AN85" s="42"/>
      <c r="AO85" s="42"/>
      <c r="AP85" s="42"/>
      <c r="AQ85" s="42"/>
      <c r="AR85" s="42"/>
      <c r="AS85" s="42"/>
      <c r="AT85" s="42"/>
      <c r="AU85" s="42"/>
      <c r="AV85" s="42"/>
      <c r="AW85" s="42"/>
      <c r="AX85" s="42"/>
      <c r="AY85" s="42"/>
      <c r="AZ85" s="42"/>
      <c r="BA85" s="42"/>
      <c r="BB85" s="42"/>
      <c r="BC85" s="42"/>
      <c r="BD85" s="42"/>
      <c r="BE85" s="42"/>
      <c r="BF85" s="42"/>
      <c r="BG85" s="42"/>
      <c r="BH85" s="42"/>
      <c r="BI85" s="42"/>
      <c r="BJ85" s="42"/>
      <c r="BK85" s="42"/>
      <c r="BL85" s="42"/>
      <c r="BM85" s="42"/>
      <c r="BN85" s="42"/>
      <c r="BO85" s="42"/>
      <c r="BP85" s="42"/>
      <c r="BQ85" s="42"/>
      <c r="BR85" s="42"/>
      <c r="BS85" s="42"/>
      <c r="BT85" s="42"/>
      <c r="BU85" s="42"/>
      <c r="BV85" s="42"/>
      <c r="BW85" s="42"/>
      <c r="BX85" s="42"/>
      <c r="BY85" s="42"/>
      <c r="BZ85" s="42"/>
      <c r="CA85" s="42"/>
      <c r="CB85" s="42"/>
      <c r="CC85" s="42"/>
      <c r="CD85" s="42"/>
      <c r="CE85" s="42"/>
      <c r="CF85" s="42"/>
      <c r="CG85" s="42"/>
      <c r="CH85" s="42"/>
      <c r="CI85" s="42"/>
      <c r="CJ85" s="42"/>
      <c r="CK85" s="42"/>
      <c r="CL85" s="42"/>
      <c r="CM85" s="42"/>
      <c r="CN85" s="42"/>
      <c r="CO85" s="42"/>
      <c r="CP85" s="42"/>
      <c r="CQ85" s="42"/>
      <c r="CR85" s="42"/>
      <c r="CS85" s="42"/>
      <c r="CT85" s="42"/>
      <c r="CU85" s="42"/>
      <c r="CV85" s="42"/>
      <c r="CW85" s="42"/>
      <c r="CX85" s="42"/>
      <c r="CY85" s="42"/>
      <c r="CZ85" s="42"/>
      <c r="DA85" s="42"/>
      <c r="DB85" s="42"/>
      <c r="DC85" s="42"/>
      <c r="DD85" s="42"/>
      <c r="DE85" s="42"/>
      <c r="DF85" s="42"/>
      <c r="DG85" s="42"/>
      <c r="DH85" s="42"/>
      <c r="DI85" s="42"/>
      <c r="DJ85" s="42"/>
      <c r="DK85" s="42"/>
      <c r="DL85" s="42"/>
      <c r="DM85" s="42"/>
      <c r="DN85" s="42"/>
      <c r="DO85" s="42"/>
      <c r="DP85" s="42"/>
      <c r="DQ85" s="42"/>
      <c r="DR85" s="42"/>
      <c r="DS85" s="42"/>
      <c r="DT85" s="42"/>
      <c r="DU85" s="42"/>
      <c r="DV85" s="42"/>
      <c r="DW85" s="42"/>
      <c r="DX85" s="42"/>
    </row>
    <row r="86" spans="1:128" s="385" customFormat="1" ht="19.5" customHeight="1" x14ac:dyDescent="0.2">
      <c r="A86" s="180"/>
      <c r="B86" s="11"/>
      <c r="C86" s="1519" t="s">
        <v>995</v>
      </c>
      <c r="D86" s="1519"/>
      <c r="E86" s="1519"/>
      <c r="F86" s="1519"/>
      <c r="G86" s="1519"/>
      <c r="H86" s="1519"/>
      <c r="I86" s="363"/>
      <c r="J86" s="11"/>
      <c r="K86" s="11"/>
      <c r="L86" s="42"/>
      <c r="M86" s="180"/>
      <c r="N86" s="546"/>
      <c r="O86" s="180"/>
      <c r="P86" s="180"/>
      <c r="Q86" s="180"/>
      <c r="R86" s="180"/>
      <c r="S86" s="180"/>
      <c r="T86" s="180"/>
      <c r="U86" s="180"/>
      <c r="V86" s="180"/>
      <c r="W86" s="180"/>
      <c r="X86" s="180"/>
      <c r="Y86" s="180"/>
      <c r="Z86" s="180"/>
      <c r="AA86" s="180"/>
      <c r="AB86" s="180"/>
      <c r="AC86" s="180"/>
      <c r="AD86" s="180"/>
      <c r="AE86" s="180"/>
      <c r="AF86" s="180"/>
      <c r="AG86" s="180"/>
      <c r="AH86" s="180"/>
      <c r="AI86" s="180"/>
      <c r="AJ86" s="180"/>
      <c r="AK86" s="180"/>
      <c r="AL86" s="180"/>
      <c r="AM86" s="42"/>
      <c r="AN86" s="42"/>
      <c r="AO86" s="42"/>
      <c r="AP86" s="42"/>
      <c r="AQ86" s="42"/>
      <c r="AR86" s="42"/>
      <c r="AS86" s="42"/>
      <c r="AT86" s="42"/>
      <c r="AU86" s="42"/>
      <c r="AV86" s="42"/>
      <c r="AW86" s="42"/>
      <c r="AX86" s="42"/>
      <c r="AY86" s="42"/>
      <c r="AZ86" s="42"/>
      <c r="BA86" s="42"/>
      <c r="BB86" s="42"/>
      <c r="BC86" s="42"/>
      <c r="BD86" s="42"/>
      <c r="BE86" s="42"/>
      <c r="BF86" s="42"/>
      <c r="BG86" s="42"/>
      <c r="BH86" s="42"/>
      <c r="BI86" s="42"/>
      <c r="BJ86" s="42"/>
      <c r="BK86" s="42"/>
      <c r="BL86" s="42"/>
      <c r="BM86" s="42"/>
      <c r="BN86" s="42"/>
      <c r="BO86" s="42"/>
      <c r="BP86" s="42"/>
      <c r="BQ86" s="42"/>
      <c r="BR86" s="42"/>
      <c r="BS86" s="42"/>
      <c r="BT86" s="42"/>
      <c r="BU86" s="42"/>
      <c r="BV86" s="42"/>
      <c r="BW86" s="42"/>
      <c r="BX86" s="42"/>
      <c r="BY86" s="42"/>
      <c r="BZ86" s="42"/>
      <c r="CA86" s="42"/>
      <c r="CB86" s="42"/>
      <c r="CC86" s="42"/>
      <c r="CD86" s="42"/>
      <c r="CE86" s="42"/>
      <c r="CF86" s="42"/>
      <c r="CG86" s="42"/>
      <c r="CH86" s="42"/>
      <c r="CI86" s="42"/>
      <c r="CJ86" s="42"/>
      <c r="CK86" s="42"/>
      <c r="CL86" s="42"/>
      <c r="CM86" s="42"/>
      <c r="CN86" s="42"/>
      <c r="CO86" s="42"/>
      <c r="CP86" s="42"/>
      <c r="CQ86" s="42"/>
      <c r="CR86" s="42"/>
      <c r="CS86" s="42"/>
      <c r="CT86" s="42"/>
      <c r="CU86" s="42"/>
      <c r="CV86" s="42"/>
      <c r="CW86" s="42"/>
      <c r="CX86" s="42"/>
      <c r="CY86" s="42"/>
      <c r="CZ86" s="42"/>
      <c r="DA86" s="42"/>
      <c r="DB86" s="42"/>
      <c r="DC86" s="42"/>
      <c r="DD86" s="42"/>
      <c r="DE86" s="42"/>
      <c r="DF86" s="42"/>
      <c r="DG86" s="42"/>
      <c r="DH86" s="42"/>
      <c r="DI86" s="42"/>
      <c r="DJ86" s="42"/>
      <c r="DK86" s="42"/>
      <c r="DL86" s="42"/>
      <c r="DM86" s="42"/>
      <c r="DN86" s="42"/>
      <c r="DO86" s="42"/>
      <c r="DP86" s="42"/>
      <c r="DQ86" s="42"/>
      <c r="DR86" s="42"/>
      <c r="DS86" s="42"/>
      <c r="DT86" s="42"/>
      <c r="DU86" s="42"/>
      <c r="DV86" s="42"/>
      <c r="DW86" s="42"/>
      <c r="DX86" s="42"/>
    </row>
    <row r="87" spans="1:128" s="385" customFormat="1" ht="13.9" customHeight="1" x14ac:dyDescent="0.2">
      <c r="A87" s="180"/>
      <c r="B87" s="11"/>
      <c r="C87" s="1458" t="s">
        <v>996</v>
      </c>
      <c r="D87" s="1458"/>
      <c r="E87" s="1458"/>
      <c r="F87" s="1458"/>
      <c r="G87" s="1458"/>
      <c r="H87" s="1458"/>
      <c r="I87" s="482"/>
      <c r="J87" s="11"/>
      <c r="K87" s="11"/>
      <c r="L87" s="42"/>
      <c r="M87" s="180"/>
      <c r="N87" s="546"/>
      <c r="O87" s="180"/>
      <c r="P87" s="180"/>
      <c r="Q87" s="180"/>
      <c r="R87" s="180"/>
      <c r="S87" s="180"/>
      <c r="T87" s="180"/>
      <c r="U87" s="180"/>
      <c r="V87" s="180"/>
      <c r="W87" s="180"/>
      <c r="X87" s="180"/>
      <c r="Y87" s="180"/>
      <c r="Z87" s="180"/>
      <c r="AA87" s="180"/>
      <c r="AB87" s="180"/>
      <c r="AC87" s="180"/>
      <c r="AD87" s="180"/>
      <c r="AE87" s="180"/>
      <c r="AF87" s="180"/>
      <c r="AG87" s="180"/>
      <c r="AH87" s="180"/>
      <c r="AI87" s="180"/>
      <c r="AJ87" s="180"/>
      <c r="AK87" s="180"/>
      <c r="AL87" s="180"/>
      <c r="AM87" s="42"/>
      <c r="AN87" s="42"/>
      <c r="AO87" s="42"/>
      <c r="AP87" s="42"/>
      <c r="AQ87" s="42"/>
      <c r="AR87" s="42"/>
      <c r="AS87" s="42"/>
      <c r="AT87" s="42"/>
      <c r="AU87" s="42"/>
      <c r="AV87" s="42"/>
      <c r="AW87" s="42"/>
      <c r="AX87" s="42"/>
      <c r="AY87" s="42"/>
      <c r="AZ87" s="42"/>
      <c r="BA87" s="42"/>
      <c r="BB87" s="42"/>
      <c r="BC87" s="42"/>
      <c r="BD87" s="42"/>
      <c r="BE87" s="42"/>
      <c r="BF87" s="42"/>
      <c r="BG87" s="42"/>
      <c r="BH87" s="42"/>
      <c r="BI87" s="42"/>
      <c r="BJ87" s="42"/>
      <c r="BK87" s="42"/>
      <c r="BL87" s="42"/>
      <c r="BM87" s="42"/>
      <c r="BN87" s="42"/>
      <c r="BO87" s="42"/>
      <c r="BP87" s="42"/>
      <c r="BQ87" s="42"/>
      <c r="BR87" s="42"/>
      <c r="BS87" s="42"/>
      <c r="BT87" s="42"/>
      <c r="BU87" s="42"/>
      <c r="BV87" s="42"/>
      <c r="BW87" s="42"/>
      <c r="BX87" s="42"/>
      <c r="BY87" s="42"/>
      <c r="BZ87" s="42"/>
      <c r="CA87" s="42"/>
      <c r="CB87" s="42"/>
      <c r="CC87" s="42"/>
      <c r="CD87" s="42"/>
      <c r="CE87" s="42"/>
      <c r="CF87" s="42"/>
      <c r="CG87" s="42"/>
      <c r="CH87" s="42"/>
      <c r="CI87" s="42"/>
      <c r="CJ87" s="42"/>
      <c r="CK87" s="42"/>
      <c r="CL87" s="42"/>
      <c r="CM87" s="42"/>
      <c r="CN87" s="42"/>
      <c r="CO87" s="42"/>
      <c r="CP87" s="42"/>
      <c r="CQ87" s="42"/>
      <c r="CR87" s="42"/>
      <c r="CS87" s="42"/>
      <c r="CT87" s="42"/>
      <c r="CU87" s="42"/>
      <c r="CV87" s="42"/>
      <c r="CW87" s="42"/>
      <c r="CX87" s="42"/>
      <c r="CY87" s="42"/>
      <c r="CZ87" s="42"/>
      <c r="DA87" s="42"/>
      <c r="DB87" s="42"/>
      <c r="DC87" s="42"/>
      <c r="DD87" s="42"/>
      <c r="DE87" s="42"/>
      <c r="DF87" s="42"/>
      <c r="DG87" s="42"/>
      <c r="DH87" s="42"/>
      <c r="DI87" s="42"/>
      <c r="DJ87" s="42"/>
      <c r="DK87" s="42"/>
      <c r="DL87" s="42"/>
      <c r="DM87" s="42"/>
      <c r="DN87" s="42"/>
      <c r="DO87" s="42"/>
      <c r="DP87" s="42"/>
      <c r="DQ87" s="42"/>
      <c r="DR87" s="42"/>
      <c r="DS87" s="42"/>
      <c r="DT87" s="42"/>
      <c r="DU87" s="42"/>
      <c r="DV87" s="42"/>
      <c r="DW87" s="42"/>
      <c r="DX87" s="42"/>
    </row>
    <row r="88" spans="1:128" ht="64.150000000000006" customHeight="1" x14ac:dyDescent="0.2">
      <c r="A88" s="180"/>
      <c r="C88" s="1593" t="s">
        <v>997</v>
      </c>
      <c r="D88" s="1593"/>
      <c r="E88" s="1593"/>
      <c r="F88" s="1593"/>
      <c r="G88" s="1593"/>
      <c r="H88" s="1593"/>
      <c r="I88" s="1593"/>
      <c r="J88" s="1593"/>
      <c r="M88" s="180"/>
      <c r="N88" s="546"/>
      <c r="O88" s="180"/>
      <c r="P88" s="180"/>
      <c r="Q88" s="180"/>
      <c r="R88" s="180"/>
      <c r="S88" s="180"/>
      <c r="T88" s="180"/>
      <c r="U88" s="180"/>
      <c r="V88" s="180"/>
      <c r="W88" s="180"/>
      <c r="X88" s="180"/>
      <c r="Y88" s="180"/>
      <c r="Z88" s="180"/>
      <c r="AA88" s="180"/>
      <c r="AB88" s="180"/>
      <c r="AC88" s="180"/>
      <c r="AD88" s="180"/>
      <c r="AE88" s="180"/>
      <c r="AF88" s="180"/>
      <c r="AG88" s="180"/>
      <c r="AH88" s="180"/>
      <c r="AI88" s="180"/>
      <c r="AJ88" s="180"/>
      <c r="AK88" s="180"/>
      <c r="AL88" s="180"/>
    </row>
    <row r="89" spans="1:128" s="42" customFormat="1" ht="18.75" customHeight="1" x14ac:dyDescent="0.2">
      <c r="B89" s="11"/>
      <c r="C89" s="111" t="s">
        <v>165</v>
      </c>
      <c r="D89" s="11"/>
      <c r="E89" s="1564"/>
      <c r="F89" s="1441"/>
      <c r="G89" s="1441"/>
      <c r="H89" s="1441"/>
      <c r="I89" s="1441"/>
      <c r="J89" s="1442"/>
      <c r="K89" s="570"/>
      <c r="L89" s="42" t="b">
        <f>IF(SUBSTITUTE(E89," ","")="",FALSE,TRUE)</f>
        <v>0</v>
      </c>
      <c r="M89" s="42">
        <f>IF(L89=TRUE,0,1)</f>
        <v>1</v>
      </c>
    </row>
    <row r="90" spans="1:128" s="42" customFormat="1" ht="18.75" customHeight="1" x14ac:dyDescent="0.2">
      <c r="B90" s="11"/>
      <c r="C90" s="111"/>
      <c r="D90" s="11"/>
      <c r="E90" s="563"/>
      <c r="F90" s="565"/>
      <c r="G90" s="565"/>
      <c r="H90" s="565"/>
      <c r="I90" s="565"/>
      <c r="J90" s="1143"/>
      <c r="K90" s="570"/>
      <c r="M90" s="47"/>
    </row>
    <row r="91" spans="1:128" ht="115.5" customHeight="1" x14ac:dyDescent="0.2">
      <c r="A91" s="180"/>
      <c r="B91" s="213"/>
      <c r="C91" s="1574"/>
      <c r="D91" s="1575"/>
      <c r="E91" s="1575"/>
      <c r="F91" s="1575"/>
      <c r="G91" s="1575"/>
      <c r="H91" s="1575"/>
      <c r="I91" s="1575"/>
      <c r="J91" s="1576"/>
      <c r="L91" s="42" t="b">
        <f>IF(SUBSTITUTE(C91," ","")="",FALSE,TRUE)</f>
        <v>0</v>
      </c>
      <c r="M91" s="42">
        <f>IF(L91=TRUE,0,1)</f>
        <v>1</v>
      </c>
      <c r="N91" s="546"/>
      <c r="O91" s="180"/>
      <c r="P91" s="180"/>
      <c r="Q91" s="180"/>
      <c r="R91" s="180"/>
      <c r="S91" s="180"/>
      <c r="T91" s="180"/>
      <c r="U91" s="180"/>
      <c r="V91" s="180"/>
      <c r="W91" s="180"/>
      <c r="X91" s="180"/>
      <c r="Y91" s="180"/>
      <c r="Z91" s="180"/>
      <c r="AA91" s="180"/>
      <c r="AB91" s="180"/>
      <c r="AC91" s="180"/>
      <c r="AD91" s="180"/>
      <c r="AE91" s="180"/>
      <c r="AF91" s="180"/>
      <c r="AG91" s="180"/>
      <c r="AH91" s="180"/>
      <c r="AI91" s="180"/>
      <c r="AJ91" s="180"/>
      <c r="AK91" s="180"/>
      <c r="AL91" s="180"/>
    </row>
    <row r="92" spans="1:128" ht="19.5" customHeight="1" x14ac:dyDescent="0.2">
      <c r="A92" s="180"/>
      <c r="C92" s="191" t="s">
        <v>998</v>
      </c>
      <c r="D92" s="353"/>
      <c r="E92" s="213"/>
      <c r="F92" s="213"/>
      <c r="G92" s="213"/>
      <c r="H92" s="213"/>
      <c r="I92" s="213"/>
      <c r="J92" s="213"/>
      <c r="K92" s="214"/>
      <c r="M92" s="192"/>
      <c r="N92" s="546"/>
      <c r="O92" s="180"/>
      <c r="P92" s="180"/>
      <c r="Q92" s="180"/>
      <c r="R92" s="180"/>
      <c r="S92" s="180"/>
      <c r="T92" s="180"/>
      <c r="U92" s="180"/>
      <c r="V92" s="180"/>
      <c r="W92" s="180"/>
      <c r="X92" s="180"/>
      <c r="Y92" s="180"/>
      <c r="Z92" s="180"/>
      <c r="AA92" s="180"/>
      <c r="AB92" s="180"/>
      <c r="AC92" s="180"/>
      <c r="AD92" s="180"/>
      <c r="AE92" s="180"/>
      <c r="AF92" s="180"/>
      <c r="AG92" s="180"/>
      <c r="AH92" s="180"/>
      <c r="AI92" s="180"/>
      <c r="AJ92" s="180"/>
      <c r="AK92" s="180"/>
      <c r="AL92" s="180"/>
    </row>
    <row r="93" spans="1:128" ht="15" customHeight="1" x14ac:dyDescent="0.2">
      <c r="A93" s="180"/>
      <c r="C93" s="485"/>
      <c r="D93" s="485"/>
      <c r="E93" s="485"/>
      <c r="F93" s="485"/>
      <c r="G93" s="485"/>
      <c r="H93" s="485"/>
      <c r="I93" s="485"/>
      <c r="J93" s="485"/>
      <c r="K93" s="191"/>
      <c r="M93" s="192"/>
      <c r="N93" s="546"/>
      <c r="O93" s="192"/>
      <c r="P93" s="192"/>
      <c r="Q93" s="180"/>
      <c r="R93" s="180"/>
      <c r="S93" s="180"/>
      <c r="T93" s="180"/>
      <c r="U93" s="180"/>
      <c r="V93" s="180"/>
      <c r="W93" s="180"/>
      <c r="X93" s="180"/>
      <c r="Y93" s="180"/>
      <c r="Z93" s="180"/>
      <c r="AA93" s="180"/>
      <c r="AB93" s="180"/>
      <c r="AC93" s="180"/>
      <c r="AD93" s="180"/>
      <c r="AE93" s="180"/>
      <c r="AF93" s="180"/>
      <c r="AG93" s="180"/>
      <c r="AH93" s="180"/>
      <c r="AI93" s="180"/>
      <c r="AJ93" s="180"/>
      <c r="AK93" s="180"/>
      <c r="AL93" s="180"/>
    </row>
    <row r="94" spans="1:128" ht="18" x14ac:dyDescent="0.2">
      <c r="A94" s="180"/>
      <c r="C94" s="201" t="s">
        <v>1704</v>
      </c>
      <c r="D94" s="209"/>
      <c r="E94" s="209"/>
      <c r="F94" s="209"/>
      <c r="G94" s="209"/>
      <c r="H94" s="209"/>
      <c r="I94" s="209"/>
      <c r="J94" s="209"/>
      <c r="M94" s="180"/>
      <c r="N94" s="546"/>
      <c r="O94" s="180"/>
      <c r="P94" s="180"/>
      <c r="Q94" s="180"/>
      <c r="R94" s="180"/>
      <c r="S94" s="180"/>
      <c r="T94" s="180"/>
      <c r="U94" s="180"/>
      <c r="V94" s="180"/>
      <c r="W94" s="180"/>
      <c r="X94" s="180"/>
      <c r="Y94" s="180"/>
      <c r="Z94" s="180"/>
      <c r="AA94" s="180"/>
      <c r="AB94" s="180"/>
      <c r="AC94" s="180"/>
      <c r="AD94" s="180"/>
      <c r="AE94" s="180"/>
      <c r="AF94" s="180"/>
      <c r="AG94" s="180"/>
      <c r="AH94" s="180"/>
      <c r="AI94" s="180"/>
      <c r="AJ94" s="180"/>
      <c r="AK94" s="180"/>
      <c r="AL94" s="180"/>
    </row>
    <row r="95" spans="1:128" s="212" customFormat="1" ht="8.65" hidden="1" customHeight="1" x14ac:dyDescent="0.2">
      <c r="A95" s="211"/>
      <c r="C95" s="201"/>
      <c r="D95" s="1165"/>
      <c r="E95" s="1165"/>
      <c r="F95" s="1166"/>
      <c r="G95" s="388"/>
      <c r="I95" s="387"/>
      <c r="J95" s="387"/>
      <c r="L95" s="211"/>
      <c r="M95" s="211"/>
      <c r="N95" s="546"/>
      <c r="O95" s="211"/>
      <c r="P95" s="211"/>
      <c r="Q95" s="211"/>
      <c r="R95" s="211"/>
      <c r="S95" s="211"/>
      <c r="T95" s="211"/>
      <c r="U95" s="211"/>
      <c r="V95" s="211"/>
      <c r="W95" s="211"/>
      <c r="X95" s="211"/>
      <c r="Y95" s="211"/>
      <c r="Z95" s="211"/>
      <c r="AA95" s="211"/>
      <c r="AB95" s="211"/>
      <c r="AC95" s="211"/>
      <c r="AD95" s="180"/>
      <c r="AE95" s="180"/>
      <c r="AF95" s="180"/>
      <c r="AG95" s="180"/>
      <c r="AH95" s="180"/>
      <c r="AI95" s="180"/>
      <c r="AJ95" s="180"/>
      <c r="AK95" s="180"/>
      <c r="AL95" s="180"/>
      <c r="AM95" s="211"/>
      <c r="AN95" s="211"/>
      <c r="AO95" s="211"/>
      <c r="AP95" s="211"/>
      <c r="AQ95" s="211"/>
      <c r="AR95" s="211"/>
      <c r="AS95" s="211"/>
      <c r="AT95" s="211"/>
      <c r="AU95" s="211"/>
      <c r="AV95" s="211"/>
      <c r="AW95" s="211"/>
      <c r="AX95" s="211"/>
      <c r="AY95" s="211"/>
      <c r="AZ95" s="211"/>
      <c r="BA95" s="211"/>
      <c r="BB95" s="211"/>
      <c r="BC95" s="211"/>
      <c r="BD95" s="211"/>
      <c r="BE95" s="211"/>
      <c r="BF95" s="211"/>
      <c r="BG95" s="211"/>
      <c r="BH95" s="211"/>
      <c r="BI95" s="211"/>
      <c r="BJ95" s="211"/>
      <c r="BK95" s="211"/>
      <c r="BL95" s="211"/>
      <c r="BM95" s="211"/>
      <c r="BN95" s="211"/>
      <c r="BO95" s="211"/>
      <c r="BP95" s="211"/>
      <c r="BQ95" s="211"/>
      <c r="BR95" s="211"/>
      <c r="BS95" s="211"/>
      <c r="BT95" s="211"/>
      <c r="BU95" s="211"/>
      <c r="BV95" s="211"/>
      <c r="BW95" s="211"/>
      <c r="BX95" s="211"/>
      <c r="BY95" s="211"/>
      <c r="BZ95" s="211"/>
      <c r="CA95" s="211"/>
      <c r="CB95" s="211"/>
      <c r="CC95" s="211"/>
      <c r="CD95" s="211"/>
      <c r="CE95" s="211"/>
      <c r="CF95" s="211"/>
      <c r="CG95" s="211"/>
      <c r="CH95" s="211"/>
      <c r="CI95" s="211"/>
      <c r="CJ95" s="211"/>
      <c r="CK95" s="211"/>
      <c r="CL95" s="211"/>
      <c r="CM95" s="211"/>
      <c r="CN95" s="211"/>
      <c r="CO95" s="211"/>
      <c r="CP95" s="211"/>
      <c r="CQ95" s="211"/>
      <c r="CR95" s="211"/>
      <c r="CS95" s="211"/>
      <c r="CT95" s="211"/>
      <c r="CU95" s="211"/>
      <c r="CV95" s="211"/>
      <c r="CW95" s="211"/>
      <c r="CX95" s="211"/>
      <c r="CY95" s="211"/>
      <c r="CZ95" s="211"/>
      <c r="DA95" s="211"/>
      <c r="DB95" s="211"/>
      <c r="DC95" s="211"/>
      <c r="DD95" s="211"/>
      <c r="DE95" s="211"/>
      <c r="DF95" s="211"/>
      <c r="DG95" s="211"/>
      <c r="DH95" s="211"/>
      <c r="DI95" s="211"/>
      <c r="DJ95" s="211"/>
      <c r="DK95" s="211"/>
      <c r="DL95" s="211"/>
      <c r="DM95" s="211"/>
      <c r="DN95" s="211"/>
      <c r="DO95" s="211"/>
      <c r="DP95" s="211"/>
      <c r="DQ95" s="211"/>
      <c r="DR95" s="211"/>
      <c r="DS95" s="211"/>
      <c r="DT95" s="211"/>
      <c r="DU95" s="211"/>
      <c r="DV95" s="211"/>
      <c r="DW95" s="211"/>
      <c r="DX95" s="211"/>
    </row>
    <row r="96" spans="1:128" s="386" customFormat="1" ht="57.6" customHeight="1" x14ac:dyDescent="0.2">
      <c r="A96" s="180"/>
      <c r="B96" s="182"/>
      <c r="C96" s="1519" t="s">
        <v>999</v>
      </c>
      <c r="D96" s="1519"/>
      <c r="E96" s="1519"/>
      <c r="F96" s="1519"/>
      <c r="G96" s="1519"/>
      <c r="H96" s="1519"/>
      <c r="I96" s="1519"/>
      <c r="J96" s="1519"/>
      <c r="K96" s="182"/>
      <c r="L96" s="180"/>
      <c r="M96" s="180"/>
      <c r="N96" s="546"/>
      <c r="O96" s="180"/>
      <c r="P96" s="180"/>
      <c r="Q96" s="180"/>
      <c r="R96" s="180"/>
      <c r="S96" s="180"/>
      <c r="T96" s="180"/>
      <c r="U96" s="180"/>
      <c r="V96" s="180"/>
      <c r="W96" s="180"/>
      <c r="X96" s="180"/>
      <c r="Y96" s="180"/>
      <c r="Z96" s="180"/>
      <c r="AA96" s="180"/>
      <c r="AB96" s="180"/>
      <c r="AC96" s="180"/>
      <c r="AD96" s="180"/>
      <c r="AE96" s="180"/>
      <c r="AF96" s="180"/>
      <c r="AG96" s="180"/>
      <c r="AH96" s="180"/>
      <c r="AI96" s="180"/>
      <c r="AJ96" s="180"/>
      <c r="AK96" s="180"/>
      <c r="AL96" s="180"/>
      <c r="AM96" s="180"/>
      <c r="AN96" s="180"/>
      <c r="AO96" s="180"/>
      <c r="AP96" s="180"/>
      <c r="AQ96" s="180"/>
      <c r="AR96" s="180"/>
      <c r="AS96" s="180"/>
      <c r="AT96" s="180"/>
      <c r="AU96" s="180"/>
      <c r="AV96" s="180"/>
      <c r="AW96" s="180"/>
      <c r="AX96" s="180"/>
      <c r="AY96" s="180"/>
      <c r="AZ96" s="180"/>
      <c r="BA96" s="180"/>
      <c r="BB96" s="180"/>
      <c r="BC96" s="180"/>
      <c r="BD96" s="180"/>
      <c r="BE96" s="180"/>
      <c r="BF96" s="180"/>
      <c r="BG96" s="180"/>
      <c r="BH96" s="180"/>
      <c r="BI96" s="180"/>
      <c r="BJ96" s="180"/>
      <c r="BK96" s="180"/>
      <c r="BL96" s="180"/>
      <c r="BM96" s="180"/>
      <c r="BN96" s="180"/>
      <c r="BO96" s="180"/>
      <c r="BP96" s="180"/>
      <c r="BQ96" s="180"/>
      <c r="BR96" s="180"/>
      <c r="BS96" s="180"/>
      <c r="BT96" s="180"/>
      <c r="BU96" s="180"/>
      <c r="BV96" s="180"/>
      <c r="BW96" s="180"/>
      <c r="BX96" s="180"/>
      <c r="BY96" s="180"/>
      <c r="BZ96" s="180"/>
      <c r="CA96" s="180"/>
      <c r="CB96" s="180"/>
      <c r="CC96" s="180"/>
      <c r="CD96" s="180"/>
      <c r="CE96" s="180"/>
      <c r="CF96" s="180"/>
      <c r="CG96" s="180"/>
      <c r="CH96" s="180"/>
      <c r="CI96" s="180"/>
      <c r="CJ96" s="180"/>
      <c r="CK96" s="180"/>
      <c r="CL96" s="180"/>
      <c r="CM96" s="180"/>
      <c r="CN96" s="180"/>
      <c r="CO96" s="180"/>
      <c r="CP96" s="180"/>
      <c r="CQ96" s="180"/>
      <c r="CR96" s="180"/>
      <c r="CS96" s="180"/>
      <c r="CT96" s="180"/>
      <c r="CU96" s="180"/>
      <c r="CV96" s="180"/>
      <c r="CW96" s="180"/>
      <c r="CX96" s="180"/>
      <c r="CY96" s="180"/>
      <c r="CZ96" s="180"/>
      <c r="DA96" s="180"/>
      <c r="DB96" s="180"/>
      <c r="DC96" s="180"/>
      <c r="DD96" s="180"/>
      <c r="DE96" s="180"/>
      <c r="DF96" s="180"/>
      <c r="DG96" s="180"/>
      <c r="DH96" s="180"/>
      <c r="DI96" s="180"/>
      <c r="DJ96" s="180"/>
      <c r="DK96" s="180"/>
      <c r="DL96" s="180"/>
      <c r="DM96" s="180"/>
      <c r="DN96" s="180"/>
      <c r="DO96" s="180"/>
      <c r="DP96" s="180"/>
      <c r="DQ96" s="180"/>
      <c r="DR96" s="180"/>
      <c r="DS96" s="180"/>
      <c r="DT96" s="180"/>
      <c r="DU96" s="180"/>
      <c r="DV96" s="180"/>
      <c r="DW96" s="180"/>
      <c r="DX96" s="180"/>
    </row>
    <row r="97" spans="1:128" s="386" customFormat="1" x14ac:dyDescent="0.2">
      <c r="A97" s="180"/>
      <c r="B97" s="182"/>
      <c r="C97" s="485"/>
      <c r="D97" s="485"/>
      <c r="E97" s="485"/>
      <c r="F97" s="485"/>
      <c r="G97" s="485"/>
      <c r="H97" s="485"/>
      <c r="I97" s="485"/>
      <c r="J97" s="485"/>
      <c r="K97" s="191"/>
      <c r="L97" s="180"/>
      <c r="M97" s="180"/>
      <c r="N97" s="546"/>
      <c r="O97" s="192"/>
      <c r="P97" s="192"/>
      <c r="Q97" s="180"/>
      <c r="R97" s="180"/>
      <c r="S97" s="180"/>
      <c r="T97" s="180"/>
      <c r="U97" s="180"/>
      <c r="V97" s="180"/>
      <c r="W97" s="180"/>
      <c r="X97" s="180"/>
      <c r="Y97" s="180"/>
      <c r="Z97" s="180"/>
      <c r="AA97" s="180"/>
      <c r="AB97" s="180"/>
      <c r="AC97" s="180"/>
      <c r="AD97" s="180"/>
      <c r="AE97" s="180"/>
      <c r="AF97" s="180"/>
      <c r="AG97" s="180"/>
      <c r="AH97" s="180"/>
      <c r="AI97" s="180"/>
      <c r="AJ97" s="180"/>
      <c r="AK97" s="180"/>
      <c r="AL97" s="180"/>
      <c r="AM97" s="180"/>
      <c r="AN97" s="180"/>
      <c r="AO97" s="180"/>
      <c r="AP97" s="180"/>
      <c r="AQ97" s="180"/>
      <c r="AR97" s="180"/>
      <c r="AS97" s="180"/>
      <c r="AT97" s="180"/>
      <c r="AU97" s="180"/>
      <c r="AV97" s="180"/>
      <c r="AW97" s="180"/>
      <c r="AX97" s="180"/>
      <c r="AY97" s="180"/>
      <c r="AZ97" s="180"/>
      <c r="BA97" s="180"/>
      <c r="BB97" s="180"/>
      <c r="BC97" s="180"/>
      <c r="BD97" s="180"/>
      <c r="BE97" s="180"/>
      <c r="BF97" s="180"/>
      <c r="BG97" s="180"/>
      <c r="BH97" s="180"/>
      <c r="BI97" s="180"/>
      <c r="BJ97" s="180"/>
      <c r="BK97" s="180"/>
      <c r="BL97" s="180"/>
      <c r="BM97" s="180"/>
      <c r="BN97" s="180"/>
      <c r="BO97" s="180"/>
      <c r="BP97" s="180"/>
      <c r="BQ97" s="180"/>
      <c r="BR97" s="180"/>
      <c r="BS97" s="180"/>
      <c r="BT97" s="180"/>
      <c r="BU97" s="180"/>
      <c r="BV97" s="180"/>
      <c r="BW97" s="180"/>
      <c r="BX97" s="180"/>
      <c r="BY97" s="180"/>
      <c r="BZ97" s="180"/>
      <c r="CA97" s="180"/>
      <c r="CB97" s="180"/>
      <c r="CC97" s="180"/>
      <c r="CD97" s="180"/>
      <c r="CE97" s="180"/>
      <c r="CF97" s="180"/>
      <c r="CG97" s="180"/>
      <c r="CH97" s="180"/>
      <c r="CI97" s="180"/>
      <c r="CJ97" s="180"/>
      <c r="CK97" s="180"/>
      <c r="CL97" s="180"/>
      <c r="CM97" s="180"/>
      <c r="CN97" s="180"/>
      <c r="CO97" s="180"/>
      <c r="CP97" s="180"/>
      <c r="CQ97" s="180"/>
      <c r="CR97" s="180"/>
      <c r="CS97" s="180"/>
      <c r="CT97" s="180"/>
      <c r="CU97" s="180"/>
      <c r="CV97" s="180"/>
      <c r="CW97" s="180"/>
      <c r="CX97" s="180"/>
      <c r="CY97" s="180"/>
      <c r="CZ97" s="180"/>
      <c r="DA97" s="180"/>
      <c r="DB97" s="180"/>
      <c r="DC97" s="180"/>
      <c r="DD97" s="180"/>
      <c r="DE97" s="180"/>
      <c r="DF97" s="180"/>
      <c r="DG97" s="180"/>
      <c r="DH97" s="180"/>
      <c r="DI97" s="180"/>
      <c r="DJ97" s="180"/>
      <c r="DK97" s="180"/>
      <c r="DL97" s="180"/>
      <c r="DM97" s="180"/>
      <c r="DN97" s="180"/>
      <c r="DO97" s="180"/>
      <c r="DP97" s="180"/>
      <c r="DQ97" s="180"/>
      <c r="DR97" s="180"/>
      <c r="DS97" s="180"/>
      <c r="DT97" s="180"/>
      <c r="DU97" s="180"/>
      <c r="DV97" s="180"/>
      <c r="DW97" s="180"/>
      <c r="DX97" s="180"/>
    </row>
    <row r="98" spans="1:128" s="385" customFormat="1" ht="41.1" customHeight="1" x14ac:dyDescent="0.2">
      <c r="A98" s="211"/>
      <c r="B98" s="11"/>
      <c r="C98" s="1111" t="s">
        <v>1000</v>
      </c>
      <c r="D98" s="1111" t="s">
        <v>1001</v>
      </c>
      <c r="E98" s="1592" t="s">
        <v>1002</v>
      </c>
      <c r="F98" s="1592"/>
      <c r="G98" s="1592" t="s">
        <v>1003</v>
      </c>
      <c r="H98" s="1592"/>
      <c r="I98" s="1592"/>
      <c r="J98" s="1592"/>
      <c r="K98" s="11"/>
      <c r="L98" s="42"/>
      <c r="M98" s="180"/>
      <c r="N98" s="547" t="s">
        <v>1004</v>
      </c>
      <c r="O98" s="211"/>
      <c r="P98" s="211"/>
      <c r="Q98" s="211"/>
      <c r="R98" s="211"/>
      <c r="S98" s="211"/>
      <c r="T98" s="211"/>
      <c r="U98" s="211"/>
      <c r="V98" s="211"/>
      <c r="W98" s="211"/>
      <c r="X98" s="211"/>
      <c r="Y98" s="211"/>
      <c r="Z98" s="211"/>
      <c r="AA98" s="211"/>
      <c r="AB98" s="211"/>
      <c r="AC98" s="211"/>
      <c r="AD98" s="180"/>
      <c r="AE98" s="180"/>
      <c r="AF98" s="180"/>
      <c r="AG98" s="180"/>
      <c r="AH98" s="180"/>
      <c r="AI98" s="180"/>
      <c r="AJ98" s="180"/>
      <c r="AK98" s="180"/>
      <c r="AL98" s="180"/>
      <c r="AM98" s="42"/>
      <c r="AN98" s="42"/>
      <c r="AO98" s="42"/>
      <c r="AP98" s="42"/>
      <c r="AQ98" s="42"/>
      <c r="AR98" s="42"/>
      <c r="AS98" s="42"/>
      <c r="AT98" s="42"/>
      <c r="AU98" s="42"/>
      <c r="AV98" s="42"/>
      <c r="AW98" s="42"/>
      <c r="AX98" s="42"/>
      <c r="AY98" s="42"/>
      <c r="AZ98" s="42"/>
      <c r="BA98" s="42"/>
      <c r="BB98" s="42"/>
      <c r="BC98" s="42"/>
      <c r="BD98" s="42"/>
      <c r="BE98" s="42"/>
      <c r="BF98" s="42"/>
      <c r="BG98" s="42"/>
      <c r="BH98" s="42"/>
      <c r="BI98" s="42"/>
      <c r="BJ98" s="42"/>
      <c r="BK98" s="42"/>
      <c r="BL98" s="42"/>
      <c r="BM98" s="42"/>
      <c r="BN98" s="42"/>
      <c r="BO98" s="42"/>
      <c r="BP98" s="42"/>
      <c r="BQ98" s="42"/>
      <c r="BR98" s="42"/>
      <c r="BS98" s="42"/>
      <c r="BT98" s="42"/>
      <c r="BU98" s="42"/>
      <c r="BV98" s="42"/>
      <c r="BW98" s="42"/>
      <c r="BX98" s="42"/>
      <c r="BY98" s="42"/>
      <c r="BZ98" s="42"/>
      <c r="CA98" s="42"/>
      <c r="CB98" s="42"/>
      <c r="CC98" s="42"/>
      <c r="CD98" s="42"/>
      <c r="CE98" s="42"/>
      <c r="CF98" s="42"/>
      <c r="CG98" s="42"/>
      <c r="CH98" s="42"/>
      <c r="CI98" s="42"/>
      <c r="CJ98" s="42"/>
      <c r="CK98" s="42"/>
      <c r="CL98" s="42"/>
      <c r="CM98" s="42"/>
      <c r="CN98" s="42"/>
      <c r="CO98" s="42"/>
      <c r="CP98" s="42"/>
      <c r="CQ98" s="42"/>
      <c r="CR98" s="42"/>
      <c r="CS98" s="42"/>
      <c r="CT98" s="42"/>
      <c r="CU98" s="42"/>
      <c r="CV98" s="42"/>
      <c r="CW98" s="42"/>
      <c r="CX98" s="42"/>
      <c r="CY98" s="42"/>
      <c r="CZ98" s="42"/>
      <c r="DA98" s="42"/>
      <c r="DB98" s="42"/>
      <c r="DC98" s="42"/>
      <c r="DD98" s="42"/>
      <c r="DE98" s="42"/>
      <c r="DF98" s="42"/>
      <c r="DG98" s="42"/>
      <c r="DH98" s="42"/>
      <c r="DI98" s="42"/>
      <c r="DJ98" s="42"/>
      <c r="DK98" s="42"/>
      <c r="DL98" s="42"/>
      <c r="DM98" s="42"/>
      <c r="DN98" s="42"/>
      <c r="DO98" s="42"/>
      <c r="DP98" s="42"/>
      <c r="DQ98" s="42"/>
      <c r="DR98" s="42"/>
      <c r="DS98" s="42"/>
      <c r="DT98" s="42"/>
      <c r="DU98" s="42"/>
      <c r="DV98" s="42"/>
      <c r="DW98" s="42"/>
      <c r="DX98" s="42"/>
    </row>
    <row r="99" spans="1:128" s="385" customFormat="1" ht="40.35" customHeight="1" x14ac:dyDescent="0.2">
      <c r="A99" s="211"/>
      <c r="B99" s="11"/>
      <c r="C99" s="913"/>
      <c r="D99" s="1174"/>
      <c r="E99" s="1578"/>
      <c r="F99" s="1578"/>
      <c r="G99" s="1577"/>
      <c r="H99" s="1577"/>
      <c r="I99" s="1577"/>
      <c r="J99" s="1577"/>
      <c r="K99" s="11"/>
      <c r="L99" s="42"/>
      <c r="M99" s="180">
        <f>IF(C99="",1,0)</f>
        <v>1</v>
      </c>
      <c r="N99" s="547" t="s">
        <v>1005</v>
      </c>
      <c r="O99" s="211"/>
      <c r="P99" s="211"/>
      <c r="Q99" s="211"/>
      <c r="R99" s="211"/>
      <c r="S99" s="211"/>
      <c r="T99" s="211"/>
      <c r="U99" s="211"/>
      <c r="V99" s="211"/>
      <c r="W99" s="211"/>
      <c r="X99" s="211"/>
      <c r="Y99" s="211"/>
      <c r="Z99" s="211"/>
      <c r="AA99" s="211"/>
      <c r="AB99" s="211"/>
      <c r="AC99" s="211"/>
      <c r="AD99" s="180"/>
      <c r="AE99" s="180"/>
      <c r="AF99" s="180"/>
      <c r="AG99" s="180"/>
      <c r="AH99" s="180"/>
      <c r="AI99" s="180"/>
      <c r="AJ99" s="180"/>
      <c r="AK99" s="180"/>
      <c r="AL99" s="180"/>
      <c r="AM99" s="42"/>
      <c r="AN99" s="42"/>
      <c r="AO99" s="42"/>
      <c r="AP99" s="42"/>
      <c r="AQ99" s="42"/>
      <c r="AR99" s="42"/>
      <c r="AS99" s="42"/>
      <c r="AT99" s="42"/>
      <c r="AU99" s="42"/>
      <c r="AV99" s="42"/>
      <c r="AW99" s="42"/>
      <c r="AX99" s="42"/>
      <c r="AY99" s="42"/>
      <c r="AZ99" s="42"/>
      <c r="BA99" s="42"/>
      <c r="BB99" s="42"/>
      <c r="BC99" s="42"/>
      <c r="BD99" s="42"/>
      <c r="BE99" s="42"/>
      <c r="BF99" s="42"/>
      <c r="BG99" s="42"/>
      <c r="BH99" s="42"/>
      <c r="BI99" s="42"/>
      <c r="BJ99" s="42"/>
      <c r="BK99" s="42"/>
      <c r="BL99" s="42"/>
      <c r="BM99" s="42"/>
      <c r="BN99" s="42"/>
      <c r="BO99" s="42"/>
      <c r="BP99" s="42"/>
      <c r="BQ99" s="42"/>
      <c r="BR99" s="42"/>
      <c r="BS99" s="42"/>
      <c r="BT99" s="42"/>
      <c r="BU99" s="42"/>
      <c r="BV99" s="42"/>
      <c r="BW99" s="42"/>
      <c r="BX99" s="42"/>
      <c r="BY99" s="42"/>
      <c r="BZ99" s="42"/>
      <c r="CA99" s="42"/>
      <c r="CB99" s="42"/>
      <c r="CC99" s="42"/>
      <c r="CD99" s="42"/>
      <c r="CE99" s="42"/>
      <c r="CF99" s="42"/>
      <c r="CG99" s="42"/>
      <c r="CH99" s="42"/>
      <c r="CI99" s="42"/>
      <c r="CJ99" s="42"/>
      <c r="CK99" s="42"/>
      <c r="CL99" s="42"/>
      <c r="CM99" s="42"/>
      <c r="CN99" s="42"/>
      <c r="CO99" s="42"/>
      <c r="CP99" s="42"/>
      <c r="CQ99" s="42"/>
      <c r="CR99" s="42"/>
      <c r="CS99" s="42"/>
      <c r="CT99" s="42"/>
      <c r="CU99" s="42"/>
      <c r="CV99" s="42"/>
      <c r="CW99" s="42"/>
      <c r="CX99" s="42"/>
      <c r="CY99" s="42"/>
      <c r="CZ99" s="42"/>
      <c r="DA99" s="42"/>
      <c r="DB99" s="42"/>
      <c r="DC99" s="42"/>
      <c r="DD99" s="42"/>
      <c r="DE99" s="42"/>
      <c r="DF99" s="42"/>
      <c r="DG99" s="42"/>
      <c r="DH99" s="42"/>
      <c r="DI99" s="42"/>
      <c r="DJ99" s="42"/>
      <c r="DK99" s="42"/>
      <c r="DL99" s="42"/>
      <c r="DM99" s="42"/>
      <c r="DN99" s="42"/>
      <c r="DO99" s="42"/>
      <c r="DP99" s="42"/>
      <c r="DQ99" s="42"/>
      <c r="DR99" s="42"/>
      <c r="DS99" s="42"/>
      <c r="DT99" s="42"/>
      <c r="DU99" s="42"/>
      <c r="DV99" s="42"/>
      <c r="DW99" s="42"/>
      <c r="DX99" s="42"/>
    </row>
    <row r="100" spans="1:128" s="385" customFormat="1" ht="40.35" customHeight="1" x14ac:dyDescent="0.2">
      <c r="A100" s="211"/>
      <c r="B100" s="11"/>
      <c r="C100" s="913"/>
      <c r="D100" s="1174"/>
      <c r="E100" s="1578"/>
      <c r="F100" s="1578"/>
      <c r="G100" s="1577"/>
      <c r="H100" s="1577"/>
      <c r="I100" s="1577"/>
      <c r="J100" s="1577"/>
      <c r="K100" s="11"/>
      <c r="L100" s="42"/>
      <c r="M100" s="180">
        <f t="shared" ref="M100:M101" si="0">IF(C100="",1,0)</f>
        <v>1</v>
      </c>
      <c r="N100" s="547"/>
      <c r="O100" s="211"/>
      <c r="P100" s="211"/>
      <c r="Q100" s="211"/>
      <c r="R100" s="211"/>
      <c r="S100" s="211"/>
      <c r="T100" s="211"/>
      <c r="U100" s="211"/>
      <c r="V100" s="211"/>
      <c r="W100" s="211"/>
      <c r="X100" s="211"/>
      <c r="Y100" s="211"/>
      <c r="Z100" s="211"/>
      <c r="AA100" s="211"/>
      <c r="AB100" s="211"/>
      <c r="AC100" s="211"/>
      <c r="AD100" s="180"/>
      <c r="AE100" s="180"/>
      <c r="AF100" s="180"/>
      <c r="AG100" s="180"/>
      <c r="AH100" s="180"/>
      <c r="AI100" s="180"/>
      <c r="AJ100" s="180"/>
      <c r="AK100" s="180"/>
      <c r="AL100" s="180"/>
      <c r="AM100" s="42"/>
      <c r="AN100" s="42"/>
      <c r="AO100" s="42"/>
      <c r="AP100" s="42"/>
      <c r="AQ100" s="42"/>
      <c r="AR100" s="42"/>
      <c r="AS100" s="42"/>
      <c r="AT100" s="42"/>
      <c r="AU100" s="42"/>
      <c r="AV100" s="42"/>
      <c r="AW100" s="42"/>
      <c r="AX100" s="42"/>
      <c r="AY100" s="42"/>
      <c r="AZ100" s="42"/>
      <c r="BA100" s="42"/>
      <c r="BB100" s="42"/>
      <c r="BC100" s="42"/>
      <c r="BD100" s="42"/>
      <c r="BE100" s="42"/>
      <c r="BF100" s="42"/>
      <c r="BG100" s="42"/>
      <c r="BH100" s="42"/>
      <c r="BI100" s="42"/>
      <c r="BJ100" s="42"/>
      <c r="BK100" s="42"/>
      <c r="BL100" s="42"/>
      <c r="BM100" s="42"/>
      <c r="BN100" s="42"/>
      <c r="BO100" s="42"/>
      <c r="BP100" s="42"/>
      <c r="BQ100" s="42"/>
      <c r="BR100" s="42"/>
      <c r="BS100" s="42"/>
      <c r="BT100" s="42"/>
      <c r="BU100" s="42"/>
      <c r="BV100" s="42"/>
      <c r="BW100" s="42"/>
      <c r="BX100" s="42"/>
      <c r="BY100" s="42"/>
      <c r="BZ100" s="42"/>
      <c r="CA100" s="42"/>
      <c r="CB100" s="42"/>
      <c r="CC100" s="42"/>
      <c r="CD100" s="42"/>
      <c r="CE100" s="42"/>
      <c r="CF100" s="42"/>
      <c r="CG100" s="42"/>
      <c r="CH100" s="42"/>
      <c r="CI100" s="42"/>
      <c r="CJ100" s="42"/>
      <c r="CK100" s="42"/>
      <c r="CL100" s="42"/>
      <c r="CM100" s="42"/>
      <c r="CN100" s="42"/>
      <c r="CO100" s="42"/>
      <c r="CP100" s="42"/>
      <c r="CQ100" s="42"/>
      <c r="CR100" s="42"/>
      <c r="CS100" s="42"/>
      <c r="CT100" s="42"/>
      <c r="CU100" s="42"/>
      <c r="CV100" s="42"/>
      <c r="CW100" s="42"/>
      <c r="CX100" s="42"/>
      <c r="CY100" s="42"/>
      <c r="CZ100" s="42"/>
      <c r="DA100" s="42"/>
      <c r="DB100" s="42"/>
      <c r="DC100" s="42"/>
      <c r="DD100" s="42"/>
      <c r="DE100" s="42"/>
      <c r="DF100" s="42"/>
      <c r="DG100" s="42"/>
      <c r="DH100" s="42"/>
      <c r="DI100" s="42"/>
      <c r="DJ100" s="42"/>
      <c r="DK100" s="42"/>
      <c r="DL100" s="42"/>
      <c r="DM100" s="42"/>
      <c r="DN100" s="42"/>
      <c r="DO100" s="42"/>
      <c r="DP100" s="42"/>
      <c r="DQ100" s="42"/>
      <c r="DR100" s="42"/>
      <c r="DS100" s="42"/>
      <c r="DT100" s="42"/>
      <c r="DU100" s="42"/>
      <c r="DV100" s="42"/>
      <c r="DW100" s="42"/>
      <c r="DX100" s="42"/>
    </row>
    <row r="101" spans="1:128" s="385" customFormat="1" ht="40.35" customHeight="1" x14ac:dyDescent="0.2">
      <c r="A101" s="211"/>
      <c r="B101" s="11"/>
      <c r="C101" s="913"/>
      <c r="D101" s="1174"/>
      <c r="E101" s="1578"/>
      <c r="F101" s="1578"/>
      <c r="G101" s="1577"/>
      <c r="H101" s="1577"/>
      <c r="I101" s="1577"/>
      <c r="J101" s="1577"/>
      <c r="K101" s="11"/>
      <c r="L101" s="42"/>
      <c r="M101" s="180">
        <f t="shared" si="0"/>
        <v>1</v>
      </c>
      <c r="N101" s="547"/>
      <c r="O101" s="211"/>
      <c r="P101" s="211"/>
      <c r="Q101" s="211"/>
      <c r="R101" s="211"/>
      <c r="S101" s="211"/>
      <c r="T101" s="211"/>
      <c r="U101" s="211"/>
      <c r="V101" s="211"/>
      <c r="W101" s="211"/>
      <c r="X101" s="211"/>
      <c r="Y101" s="211"/>
      <c r="Z101" s="211"/>
      <c r="AA101" s="211"/>
      <c r="AB101" s="211"/>
      <c r="AC101" s="211"/>
      <c r="AD101" s="180"/>
      <c r="AE101" s="180"/>
      <c r="AF101" s="180"/>
      <c r="AG101" s="180"/>
      <c r="AH101" s="180"/>
      <c r="AI101" s="180"/>
      <c r="AJ101" s="180"/>
      <c r="AK101" s="180"/>
      <c r="AL101" s="180"/>
      <c r="AM101" s="42"/>
      <c r="AN101" s="42"/>
      <c r="AO101" s="42"/>
      <c r="AP101" s="42"/>
      <c r="AQ101" s="42"/>
      <c r="AR101" s="42"/>
      <c r="AS101" s="42"/>
      <c r="AT101" s="42"/>
      <c r="AU101" s="42"/>
      <c r="AV101" s="42"/>
      <c r="AW101" s="42"/>
      <c r="AX101" s="42"/>
      <c r="AY101" s="42"/>
      <c r="AZ101" s="42"/>
      <c r="BA101" s="42"/>
      <c r="BB101" s="42"/>
      <c r="BC101" s="42"/>
      <c r="BD101" s="42"/>
      <c r="BE101" s="42"/>
      <c r="BF101" s="42"/>
      <c r="BG101" s="42"/>
      <c r="BH101" s="42"/>
      <c r="BI101" s="42"/>
      <c r="BJ101" s="42"/>
      <c r="BK101" s="42"/>
      <c r="BL101" s="42"/>
      <c r="BM101" s="42"/>
      <c r="BN101" s="42"/>
      <c r="BO101" s="42"/>
      <c r="BP101" s="42"/>
      <c r="BQ101" s="42"/>
      <c r="BR101" s="42"/>
      <c r="BS101" s="42"/>
      <c r="BT101" s="42"/>
      <c r="BU101" s="42"/>
      <c r="BV101" s="42"/>
      <c r="BW101" s="42"/>
      <c r="BX101" s="42"/>
      <c r="BY101" s="42"/>
      <c r="BZ101" s="42"/>
      <c r="CA101" s="42"/>
      <c r="CB101" s="42"/>
      <c r="CC101" s="42"/>
      <c r="CD101" s="42"/>
      <c r="CE101" s="42"/>
      <c r="CF101" s="42"/>
      <c r="CG101" s="42"/>
      <c r="CH101" s="42"/>
      <c r="CI101" s="42"/>
      <c r="CJ101" s="42"/>
      <c r="CK101" s="42"/>
      <c r="CL101" s="42"/>
      <c r="CM101" s="42"/>
      <c r="CN101" s="42"/>
      <c r="CO101" s="42"/>
      <c r="CP101" s="42"/>
      <c r="CQ101" s="42"/>
      <c r="CR101" s="42"/>
      <c r="CS101" s="42"/>
      <c r="CT101" s="42"/>
      <c r="CU101" s="42"/>
      <c r="CV101" s="42"/>
      <c r="CW101" s="42"/>
      <c r="CX101" s="42"/>
      <c r="CY101" s="42"/>
      <c r="CZ101" s="42"/>
      <c r="DA101" s="42"/>
      <c r="DB101" s="42"/>
      <c r="DC101" s="42"/>
      <c r="DD101" s="42"/>
      <c r="DE101" s="42"/>
      <c r="DF101" s="42"/>
      <c r="DG101" s="42"/>
      <c r="DH101" s="42"/>
      <c r="DI101" s="42"/>
      <c r="DJ101" s="42"/>
      <c r="DK101" s="42"/>
      <c r="DL101" s="42"/>
      <c r="DM101" s="42"/>
      <c r="DN101" s="42"/>
      <c r="DO101" s="42"/>
      <c r="DP101" s="42"/>
      <c r="DQ101" s="42"/>
      <c r="DR101" s="42"/>
      <c r="DS101" s="42"/>
      <c r="DT101" s="42"/>
      <c r="DU101" s="42"/>
      <c r="DV101" s="42"/>
      <c r="DW101" s="42"/>
      <c r="DX101" s="42"/>
    </row>
    <row r="102" spans="1:128" ht="15" customHeight="1" x14ac:dyDescent="0.2">
      <c r="A102" s="180"/>
      <c r="C102" s="485"/>
      <c r="D102" s="485"/>
      <c r="E102" s="485"/>
      <c r="F102" s="485"/>
      <c r="G102" s="485"/>
      <c r="H102" s="485"/>
      <c r="I102" s="485"/>
      <c r="J102" s="485"/>
      <c r="K102" s="191"/>
      <c r="M102" s="192"/>
      <c r="N102" s="546"/>
      <c r="O102" s="192"/>
      <c r="P102" s="192"/>
      <c r="Q102" s="180"/>
      <c r="R102" s="180"/>
      <c r="S102" s="180"/>
      <c r="T102" s="180"/>
      <c r="U102" s="180"/>
      <c r="V102" s="180"/>
      <c r="W102" s="180"/>
      <c r="X102" s="180"/>
      <c r="Y102" s="180"/>
      <c r="Z102" s="180"/>
      <c r="AA102" s="180"/>
      <c r="AB102" s="180"/>
      <c r="AC102" s="180"/>
      <c r="AD102" s="180"/>
      <c r="AE102" s="180"/>
      <c r="AF102" s="180"/>
      <c r="AG102" s="180"/>
      <c r="AH102" s="180"/>
      <c r="AI102" s="180"/>
      <c r="AJ102" s="180"/>
      <c r="AK102" s="180"/>
      <c r="AL102" s="180"/>
    </row>
    <row r="103" spans="1:128" ht="19.5" customHeight="1" x14ac:dyDescent="0.2">
      <c r="A103" s="180"/>
      <c r="C103" s="199" t="s">
        <v>1006</v>
      </c>
      <c r="D103" s="354"/>
      <c r="E103" s="354"/>
      <c r="F103" s="215"/>
      <c r="G103" s="216"/>
      <c r="I103" s="362"/>
      <c r="J103" s="209"/>
      <c r="M103" s="192">
        <f>IF(I103="",1,0)</f>
        <v>1</v>
      </c>
      <c r="N103" s="546"/>
      <c r="O103" s="180"/>
      <c r="P103" s="180"/>
      <c r="Q103" s="180"/>
      <c r="R103" s="180"/>
      <c r="S103" s="180"/>
      <c r="T103" s="180"/>
      <c r="U103" s="180"/>
      <c r="V103" s="180"/>
      <c r="W103" s="180"/>
      <c r="X103" s="180"/>
      <c r="Y103" s="180"/>
      <c r="Z103" s="180"/>
      <c r="AA103" s="180"/>
      <c r="AB103" s="180"/>
      <c r="AC103" s="180"/>
      <c r="AD103" s="180"/>
      <c r="AE103" s="180"/>
      <c r="AF103" s="180"/>
      <c r="AG103" s="180"/>
      <c r="AH103" s="180"/>
      <c r="AI103" s="180"/>
      <c r="AJ103" s="180"/>
      <c r="AK103" s="180"/>
      <c r="AL103" s="180"/>
    </row>
    <row r="104" spans="1:128" ht="15" customHeight="1" x14ac:dyDescent="0.2">
      <c r="A104" s="180"/>
      <c r="C104" s="485"/>
      <c r="D104" s="485"/>
      <c r="E104" s="485"/>
      <c r="F104" s="485"/>
      <c r="G104" s="485"/>
      <c r="H104" s="485"/>
      <c r="I104" s="485"/>
      <c r="J104" s="485"/>
      <c r="K104" s="191"/>
      <c r="L104" s="192"/>
      <c r="M104" s="546"/>
      <c r="N104" s="192"/>
      <c r="O104" s="192"/>
      <c r="P104" s="192"/>
      <c r="Q104" s="180"/>
      <c r="R104" s="180"/>
      <c r="S104" s="180"/>
      <c r="T104" s="180"/>
      <c r="U104" s="180"/>
      <c r="V104" s="180"/>
      <c r="W104" s="180"/>
      <c r="X104" s="180"/>
      <c r="Y104" s="180"/>
      <c r="Z104" s="180"/>
      <c r="AA104" s="180"/>
      <c r="AB104" s="180"/>
      <c r="AC104" s="180"/>
      <c r="AD104" s="180"/>
      <c r="AE104" s="180"/>
      <c r="AF104" s="180"/>
      <c r="AG104" s="180"/>
      <c r="AH104" s="180"/>
      <c r="AI104" s="180"/>
      <c r="AJ104" s="180"/>
      <c r="AK104" s="180"/>
      <c r="AL104" s="180"/>
    </row>
    <row r="105" spans="1:128" s="42" customFormat="1" ht="18.75" customHeight="1" x14ac:dyDescent="0.2">
      <c r="B105" s="11"/>
      <c r="C105" s="111" t="s">
        <v>165</v>
      </c>
      <c r="D105" s="11"/>
      <c r="E105" s="1564"/>
      <c r="F105" s="1441"/>
      <c r="G105" s="1441"/>
      <c r="H105" s="1441"/>
      <c r="I105" s="1441"/>
      <c r="J105" s="1442"/>
      <c r="K105" s="570"/>
      <c r="L105" s="42" t="b">
        <f>IF(SUBSTITUTE(E105," ","")="",FALSE,TRUE)</f>
        <v>0</v>
      </c>
      <c r="M105" s="42">
        <f>IF(L105=TRUE,0,1)</f>
        <v>1</v>
      </c>
    </row>
    <row r="106" spans="1:128" s="42" customFormat="1" ht="18.75" customHeight="1" x14ac:dyDescent="0.2">
      <c r="B106" s="11"/>
      <c r="C106" s="111"/>
      <c r="D106" s="11"/>
      <c r="E106" s="563"/>
      <c r="F106" s="565"/>
      <c r="G106" s="565"/>
      <c r="H106" s="565"/>
      <c r="I106" s="565"/>
      <c r="J106" s="1143"/>
      <c r="K106" s="570"/>
      <c r="M106" s="47"/>
    </row>
    <row r="107" spans="1:128" ht="15" customHeight="1" x14ac:dyDescent="0.2">
      <c r="A107" s="180"/>
      <c r="C107" s="485"/>
      <c r="D107" s="485"/>
      <c r="E107" s="485"/>
      <c r="F107" s="485"/>
      <c r="G107" s="485"/>
      <c r="H107" s="485"/>
      <c r="I107" s="485"/>
      <c r="J107" s="485"/>
      <c r="K107" s="191"/>
      <c r="L107" s="192"/>
      <c r="M107" s="546"/>
      <c r="N107" s="192"/>
      <c r="O107" s="192"/>
      <c r="P107" s="192"/>
      <c r="Q107" s="180"/>
      <c r="R107" s="180"/>
      <c r="S107" s="180"/>
      <c r="T107" s="180"/>
      <c r="U107" s="180"/>
      <c r="V107" s="180"/>
      <c r="W107" s="180"/>
      <c r="X107" s="180"/>
      <c r="Y107" s="180"/>
      <c r="Z107" s="180"/>
      <c r="AA107" s="180"/>
      <c r="AB107" s="180"/>
      <c r="AC107" s="180"/>
      <c r="AD107" s="180"/>
      <c r="AE107" s="180"/>
      <c r="AF107" s="180"/>
      <c r="AG107" s="180"/>
      <c r="AH107" s="180"/>
      <c r="AI107" s="180"/>
      <c r="AJ107" s="180"/>
      <c r="AK107" s="180"/>
      <c r="AL107" s="180"/>
    </row>
    <row r="108" spans="1:128" ht="25.35" customHeight="1" x14ac:dyDescent="0.2">
      <c r="A108" s="180"/>
      <c r="C108" s="201" t="s">
        <v>1705</v>
      </c>
      <c r="D108" s="217"/>
      <c r="E108" s="217"/>
      <c r="F108" s="209"/>
      <c r="G108" s="209"/>
      <c r="H108" s="209"/>
      <c r="I108" s="209"/>
      <c r="J108" s="209"/>
      <c r="M108" s="546"/>
      <c r="N108" s="180"/>
      <c r="O108" s="180"/>
      <c r="P108" s="180"/>
      <c r="Q108" s="180"/>
      <c r="R108" s="180"/>
      <c r="S108" s="180"/>
      <c r="T108" s="180"/>
      <c r="U108" s="180"/>
      <c r="V108" s="180"/>
      <c r="W108" s="180"/>
      <c r="X108" s="180"/>
      <c r="Y108" s="180"/>
      <c r="Z108" s="180"/>
      <c r="AA108" s="180"/>
      <c r="AB108" s="180"/>
      <c r="AC108" s="180"/>
      <c r="AD108" s="218"/>
      <c r="AE108" s="218"/>
      <c r="AF108" s="218"/>
      <c r="AG108" s="218"/>
      <c r="AH108" s="218"/>
      <c r="AI108" s="218"/>
      <c r="AJ108" s="218"/>
      <c r="AK108" s="218"/>
      <c r="AL108" s="218"/>
    </row>
    <row r="109" spans="1:128" s="213" customFormat="1" ht="66" customHeight="1" x14ac:dyDescent="0.2">
      <c r="A109" s="218"/>
      <c r="C109" s="1458" t="s">
        <v>1007</v>
      </c>
      <c r="D109" s="1458"/>
      <c r="E109" s="1458"/>
      <c r="F109" s="1458"/>
      <c r="G109" s="1458"/>
      <c r="H109" s="1458"/>
      <c r="I109" s="1458"/>
      <c r="J109" s="1458"/>
      <c r="L109" s="218"/>
      <c r="M109" s="550"/>
      <c r="N109" s="218"/>
      <c r="O109" s="218"/>
      <c r="P109" s="218"/>
      <c r="Q109" s="218"/>
      <c r="R109" s="218"/>
      <c r="S109" s="218"/>
      <c r="T109" s="218"/>
      <c r="U109" s="218"/>
      <c r="V109" s="218"/>
      <c r="W109" s="218"/>
      <c r="X109" s="218"/>
      <c r="Y109" s="218"/>
      <c r="Z109" s="218"/>
      <c r="AA109" s="218"/>
      <c r="AB109" s="218"/>
      <c r="AC109" s="218"/>
      <c r="AD109" s="180"/>
      <c r="AE109" s="180"/>
      <c r="AF109" s="180"/>
      <c r="AG109" s="180"/>
      <c r="AH109" s="180"/>
      <c r="AI109" s="180"/>
      <c r="AJ109" s="180"/>
      <c r="AK109" s="180"/>
      <c r="AL109" s="180"/>
      <c r="AM109" s="218"/>
      <c r="AN109" s="218"/>
      <c r="AO109" s="218"/>
      <c r="AP109" s="218"/>
      <c r="AQ109" s="218"/>
      <c r="AR109" s="218"/>
      <c r="AS109" s="218"/>
      <c r="AT109" s="218"/>
      <c r="AU109" s="218"/>
      <c r="AV109" s="218"/>
      <c r="AW109" s="218"/>
      <c r="AX109" s="218"/>
      <c r="AY109" s="218"/>
      <c r="AZ109" s="218"/>
      <c r="BA109" s="218"/>
      <c r="BB109" s="218"/>
      <c r="BC109" s="218"/>
      <c r="BD109" s="218"/>
      <c r="BE109" s="218"/>
      <c r="BF109" s="218"/>
      <c r="BG109" s="218"/>
      <c r="BH109" s="218"/>
      <c r="BI109" s="218"/>
      <c r="BJ109" s="218"/>
      <c r="BK109" s="218"/>
      <c r="BL109" s="218"/>
      <c r="BM109" s="218"/>
      <c r="BN109" s="218"/>
      <c r="BO109" s="218"/>
      <c r="BP109" s="218"/>
      <c r="BQ109" s="218"/>
      <c r="BR109" s="218"/>
      <c r="BS109" s="218"/>
      <c r="BT109" s="218"/>
      <c r="BU109" s="218"/>
      <c r="BV109" s="218"/>
      <c r="BW109" s="218"/>
      <c r="BX109" s="218"/>
      <c r="BY109" s="218"/>
      <c r="BZ109" s="218"/>
      <c r="CA109" s="218"/>
      <c r="CB109" s="218"/>
      <c r="CC109" s="218"/>
      <c r="CD109" s="218"/>
      <c r="CE109" s="218"/>
      <c r="CF109" s="218"/>
      <c r="CG109" s="218"/>
      <c r="CH109" s="218"/>
      <c r="CI109" s="218"/>
      <c r="CJ109" s="218"/>
      <c r="CK109" s="218"/>
      <c r="CL109" s="218"/>
      <c r="CM109" s="218"/>
      <c r="CN109" s="218"/>
      <c r="CO109" s="218"/>
      <c r="CP109" s="218"/>
      <c r="CQ109" s="218"/>
      <c r="CR109" s="218"/>
      <c r="CS109" s="218"/>
      <c r="CT109" s="218"/>
      <c r="CU109" s="218"/>
      <c r="CV109" s="218"/>
      <c r="CW109" s="218"/>
      <c r="CX109" s="218"/>
      <c r="CY109" s="218"/>
      <c r="CZ109" s="218"/>
      <c r="DA109" s="218"/>
      <c r="DB109" s="218"/>
      <c r="DC109" s="218"/>
      <c r="DD109" s="218"/>
      <c r="DE109" s="218"/>
      <c r="DF109" s="218"/>
      <c r="DG109" s="218"/>
      <c r="DH109" s="218"/>
      <c r="DI109" s="218"/>
      <c r="DJ109" s="218"/>
      <c r="DK109" s="218"/>
      <c r="DL109" s="218"/>
      <c r="DM109" s="218"/>
      <c r="DN109" s="218"/>
      <c r="DO109" s="218"/>
      <c r="DP109" s="218"/>
      <c r="DQ109" s="218"/>
      <c r="DR109" s="218"/>
      <c r="DS109" s="218"/>
      <c r="DT109" s="218"/>
      <c r="DU109" s="218"/>
      <c r="DV109" s="218"/>
      <c r="DW109" s="218"/>
      <c r="DX109" s="218"/>
    </row>
    <row r="110" spans="1:128" ht="115.5" customHeight="1" x14ac:dyDescent="0.2">
      <c r="A110" s="180"/>
      <c r="B110" s="213"/>
      <c r="C110" s="1561" t="s">
        <v>212</v>
      </c>
      <c r="D110" s="1561"/>
      <c r="E110" s="1561"/>
      <c r="F110" s="1561"/>
      <c r="G110" s="1561"/>
      <c r="H110" s="1561"/>
      <c r="I110" s="1561"/>
      <c r="J110" s="1497"/>
      <c r="L110" s="42" t="b">
        <f>IF(SUBSTITUTE(C110," ","")="",FALSE,TRUE)</f>
        <v>0</v>
      </c>
      <c r="M110" s="42">
        <f>IF(L110=TRUE,0,1)</f>
        <v>1</v>
      </c>
      <c r="N110" s="180"/>
      <c r="O110" s="180"/>
      <c r="P110" s="180"/>
      <c r="Q110" s="180"/>
      <c r="R110" s="180"/>
      <c r="S110" s="180"/>
      <c r="T110" s="180"/>
      <c r="U110" s="180"/>
      <c r="V110" s="180"/>
      <c r="W110" s="180"/>
      <c r="X110" s="180"/>
      <c r="Y110" s="180"/>
      <c r="Z110" s="180"/>
      <c r="AA110" s="180"/>
      <c r="AB110" s="180"/>
      <c r="AC110" s="180"/>
      <c r="AD110" s="180"/>
      <c r="AE110" s="180"/>
      <c r="AF110" s="180"/>
      <c r="AG110" s="180"/>
      <c r="AH110" s="180"/>
      <c r="AI110" s="180"/>
      <c r="AJ110" s="180"/>
      <c r="AK110" s="180"/>
      <c r="AL110" s="180"/>
    </row>
    <row r="111" spans="1:128" x14ac:dyDescent="0.2">
      <c r="A111" s="180"/>
      <c r="C111" s="219"/>
      <c r="D111" s="220"/>
      <c r="E111" s="220"/>
      <c r="F111" s="220"/>
      <c r="G111" s="220"/>
      <c r="H111" s="221"/>
      <c r="I111" s="220"/>
      <c r="J111" s="220"/>
      <c r="M111" s="546"/>
      <c r="N111" s="180"/>
      <c r="O111" s="180"/>
      <c r="P111" s="180"/>
      <c r="Q111" s="180"/>
      <c r="R111" s="180"/>
      <c r="S111" s="180"/>
      <c r="T111" s="180"/>
      <c r="U111" s="180"/>
      <c r="V111" s="180"/>
      <c r="W111" s="180"/>
      <c r="X111" s="180"/>
      <c r="Y111" s="180"/>
      <c r="Z111" s="180"/>
      <c r="AA111" s="180"/>
      <c r="AB111" s="180"/>
      <c r="AC111" s="180"/>
      <c r="AD111" s="180"/>
      <c r="AE111" s="180"/>
      <c r="AF111" s="180"/>
      <c r="AG111" s="180"/>
      <c r="AH111" s="180"/>
      <c r="AI111" s="180"/>
      <c r="AJ111" s="180"/>
      <c r="AK111" s="180"/>
      <c r="AL111" s="180"/>
    </row>
    <row r="112" spans="1:128" x14ac:dyDescent="0.2">
      <c r="A112" s="180"/>
      <c r="C112" s="222"/>
      <c r="D112" s="209"/>
      <c r="E112" s="209"/>
      <c r="F112" s="209"/>
      <c r="G112" s="209"/>
      <c r="H112" s="223"/>
      <c r="I112" s="209"/>
      <c r="J112" s="209"/>
      <c r="M112" s="546"/>
      <c r="N112" s="180"/>
      <c r="O112" s="180"/>
      <c r="P112" s="180"/>
      <c r="Q112" s="180"/>
      <c r="R112" s="180"/>
      <c r="S112" s="180"/>
      <c r="T112" s="180"/>
      <c r="U112" s="180"/>
      <c r="V112" s="180"/>
      <c r="W112" s="180"/>
      <c r="X112" s="180"/>
      <c r="Y112" s="180"/>
      <c r="Z112" s="180"/>
      <c r="AA112" s="180"/>
      <c r="AB112" s="180"/>
      <c r="AC112" s="180"/>
      <c r="AD112" s="180"/>
      <c r="AE112" s="180"/>
      <c r="AF112" s="180"/>
      <c r="AG112" s="180"/>
      <c r="AH112" s="180"/>
      <c r="AI112" s="180"/>
      <c r="AJ112" s="180"/>
      <c r="AK112" s="180"/>
      <c r="AL112" s="180"/>
    </row>
    <row r="113" spans="1:128" s="11" customFormat="1" ht="17.100000000000001" customHeight="1" x14ac:dyDescent="0.2">
      <c r="A113" s="42"/>
      <c r="C113" s="396"/>
      <c r="D113" s="396"/>
      <c r="E113" s="396"/>
      <c r="F113" s="396"/>
      <c r="G113" s="396"/>
      <c r="H113" s="396"/>
      <c r="I113" s="461"/>
      <c r="J113" s="461" t="str">
        <f ca="1">"© Salix "&amp;YEAR(NOW())</f>
        <v>© Salix 2023</v>
      </c>
      <c r="K113" s="182"/>
      <c r="L113" s="180"/>
      <c r="M113" s="546"/>
      <c r="N113" s="42"/>
      <c r="O113" s="42"/>
      <c r="P113" s="42"/>
      <c r="Q113" s="180"/>
      <c r="R113" s="180"/>
      <c r="S113" s="180"/>
      <c r="T113" s="180"/>
      <c r="U113" s="180"/>
      <c r="V113" s="180"/>
      <c r="W113" s="180"/>
      <c r="X113" s="180"/>
      <c r="Y113" s="180"/>
      <c r="Z113" s="180"/>
      <c r="AA113" s="180"/>
      <c r="AB113" s="180"/>
      <c r="AC113" s="180"/>
      <c r="AD113" s="180"/>
      <c r="AE113" s="180"/>
      <c r="AF113" s="180"/>
      <c r="AG113" s="180"/>
      <c r="AH113" s="180"/>
      <c r="AI113" s="180"/>
      <c r="AJ113" s="180"/>
      <c r="AK113" s="180"/>
      <c r="AL113" s="180"/>
      <c r="AM113" s="42"/>
      <c r="AN113" s="42"/>
      <c r="AO113" s="42"/>
      <c r="AP113" s="42"/>
      <c r="AQ113" s="42"/>
      <c r="AR113" s="42"/>
      <c r="AS113" s="42"/>
      <c r="AT113" s="42"/>
      <c r="AU113" s="42"/>
      <c r="AV113" s="42"/>
      <c r="AW113" s="42"/>
      <c r="AX113" s="42"/>
      <c r="AY113" s="42"/>
      <c r="AZ113" s="42"/>
      <c r="BA113" s="42"/>
      <c r="BB113" s="42"/>
      <c r="BC113" s="42"/>
      <c r="BD113" s="42"/>
      <c r="BE113" s="42"/>
      <c r="BF113" s="42"/>
      <c r="BG113" s="42"/>
      <c r="BH113" s="42"/>
      <c r="BI113" s="42"/>
      <c r="BJ113" s="42"/>
      <c r="BK113" s="42"/>
      <c r="BL113" s="42"/>
      <c r="BM113" s="42"/>
      <c r="BN113" s="42"/>
      <c r="BO113" s="42"/>
      <c r="BP113" s="42"/>
      <c r="BQ113" s="42"/>
      <c r="BR113" s="42"/>
      <c r="BS113" s="42"/>
      <c r="BT113" s="42"/>
      <c r="BU113" s="42"/>
      <c r="BV113" s="42"/>
      <c r="BW113" s="42"/>
      <c r="BX113" s="42"/>
      <c r="BY113" s="42"/>
      <c r="BZ113" s="42"/>
      <c r="CA113" s="42"/>
      <c r="CB113" s="42"/>
      <c r="CC113" s="42"/>
      <c r="CD113" s="42"/>
      <c r="CE113" s="42"/>
      <c r="CF113" s="42"/>
      <c r="CG113" s="42"/>
      <c r="CH113" s="42"/>
      <c r="CI113" s="42"/>
      <c r="CJ113" s="42"/>
      <c r="CK113" s="42"/>
      <c r="CL113" s="42"/>
      <c r="CM113" s="42"/>
      <c r="CN113" s="42"/>
      <c r="CO113" s="42"/>
      <c r="CP113" s="42"/>
      <c r="CQ113" s="42"/>
      <c r="CR113" s="42"/>
      <c r="CS113" s="42"/>
      <c r="CT113" s="42"/>
      <c r="CU113" s="42"/>
      <c r="CV113" s="42"/>
      <c r="CW113" s="42"/>
      <c r="CX113" s="42"/>
      <c r="CY113" s="42"/>
      <c r="CZ113" s="42"/>
      <c r="DA113" s="42"/>
      <c r="DB113" s="42"/>
      <c r="DC113" s="42"/>
      <c r="DD113" s="42"/>
      <c r="DE113" s="42"/>
      <c r="DF113" s="42"/>
      <c r="DG113" s="42"/>
      <c r="DH113" s="42"/>
      <c r="DI113" s="42"/>
      <c r="DJ113" s="42"/>
      <c r="DK113" s="42"/>
      <c r="DL113" s="42"/>
      <c r="DM113" s="42"/>
      <c r="DN113" s="42"/>
      <c r="DO113" s="42"/>
      <c r="DP113" s="42"/>
      <c r="DQ113" s="42"/>
      <c r="DR113" s="42"/>
      <c r="DS113" s="42"/>
      <c r="DT113" s="42"/>
      <c r="DU113" s="42"/>
      <c r="DV113" s="42"/>
      <c r="DW113" s="42"/>
      <c r="DX113" s="42"/>
    </row>
    <row r="114" spans="1:128" s="11" customFormat="1" x14ac:dyDescent="0.15">
      <c r="A114" s="42"/>
      <c r="C114" s="1527">
        <f>M4</f>
        <v>27</v>
      </c>
      <c r="D114" s="1527"/>
      <c r="E114" s="1527"/>
      <c r="F114" s="1527"/>
      <c r="G114" s="1527"/>
      <c r="H114" s="1527"/>
      <c r="I114" s="1527"/>
      <c r="J114" s="1527"/>
      <c r="K114" s="182"/>
      <c r="L114" s="180"/>
      <c r="M114" s="546"/>
      <c r="N114" s="42"/>
      <c r="O114" s="42"/>
      <c r="P114" s="42"/>
      <c r="Q114" s="180"/>
      <c r="R114" s="180"/>
      <c r="S114" s="180"/>
      <c r="T114" s="180"/>
      <c r="U114" s="180"/>
      <c r="V114" s="180"/>
      <c r="W114" s="180"/>
      <c r="X114" s="180"/>
      <c r="Y114" s="180"/>
      <c r="Z114" s="180"/>
      <c r="AA114" s="180"/>
      <c r="AB114" s="180"/>
      <c r="AC114" s="180"/>
      <c r="AD114" s="180"/>
      <c r="AE114" s="180"/>
      <c r="AF114" s="180"/>
      <c r="AG114" s="180"/>
      <c r="AH114" s="180"/>
      <c r="AI114" s="180"/>
      <c r="AJ114" s="180"/>
      <c r="AK114" s="180"/>
      <c r="AL114" s="180"/>
      <c r="AM114" s="42"/>
      <c r="AN114" s="42"/>
      <c r="AO114" s="42"/>
      <c r="AP114" s="42"/>
      <c r="AQ114" s="42"/>
      <c r="AR114" s="42"/>
      <c r="AS114" s="42"/>
      <c r="AT114" s="42"/>
      <c r="AU114" s="42"/>
      <c r="AV114" s="42"/>
      <c r="AW114" s="42"/>
      <c r="AX114" s="42"/>
      <c r="AY114" s="42"/>
      <c r="AZ114" s="42"/>
      <c r="BA114" s="42"/>
      <c r="BB114" s="42"/>
      <c r="BC114" s="42"/>
      <c r="BD114" s="42"/>
      <c r="BE114" s="42"/>
      <c r="BF114" s="42"/>
      <c r="BG114" s="42"/>
      <c r="BH114" s="42"/>
      <c r="BI114" s="42"/>
      <c r="BJ114" s="42"/>
      <c r="BK114" s="42"/>
      <c r="BL114" s="42"/>
      <c r="BM114" s="42"/>
      <c r="BN114" s="42"/>
      <c r="BO114" s="42"/>
      <c r="BP114" s="42"/>
      <c r="BQ114" s="42"/>
      <c r="BR114" s="42"/>
      <c r="BS114" s="42"/>
      <c r="BT114" s="42"/>
      <c r="BU114" s="42"/>
      <c r="BV114" s="42"/>
      <c r="BW114" s="42"/>
      <c r="BX114" s="42"/>
      <c r="BY114" s="42"/>
      <c r="BZ114" s="42"/>
      <c r="CA114" s="42"/>
      <c r="CB114" s="42"/>
      <c r="CC114" s="42"/>
      <c r="CD114" s="42"/>
      <c r="CE114" s="42"/>
      <c r="CF114" s="42"/>
      <c r="CG114" s="42"/>
      <c r="CH114" s="42"/>
      <c r="CI114" s="42"/>
      <c r="CJ114" s="42"/>
      <c r="CK114" s="42"/>
      <c r="CL114" s="42"/>
      <c r="CM114" s="42"/>
      <c r="CN114" s="42"/>
      <c r="CO114" s="42"/>
      <c r="CP114" s="42"/>
      <c r="CQ114" s="42"/>
      <c r="CR114" s="42"/>
      <c r="CS114" s="42"/>
      <c r="CT114" s="42"/>
      <c r="CU114" s="42"/>
      <c r="CV114" s="42"/>
      <c r="CW114" s="42"/>
      <c r="CX114" s="42"/>
      <c r="CY114" s="42"/>
      <c r="CZ114" s="42"/>
      <c r="DA114" s="42"/>
      <c r="DB114" s="42"/>
      <c r="DC114" s="42"/>
      <c r="DD114" s="42"/>
      <c r="DE114" s="42"/>
      <c r="DF114" s="42"/>
      <c r="DG114" s="42"/>
      <c r="DH114" s="42"/>
      <c r="DI114" s="42"/>
      <c r="DJ114" s="42"/>
      <c r="DK114" s="42"/>
      <c r="DL114" s="42"/>
      <c r="DM114" s="42"/>
      <c r="DN114" s="42"/>
      <c r="DO114" s="42"/>
      <c r="DP114" s="42"/>
      <c r="DQ114" s="42"/>
      <c r="DR114" s="42"/>
      <c r="DS114" s="42"/>
      <c r="DT114" s="42"/>
      <c r="DU114" s="42"/>
      <c r="DV114" s="42"/>
      <c r="DW114" s="42"/>
      <c r="DX114" s="42"/>
    </row>
    <row r="115" spans="1:128" s="11" customFormat="1" x14ac:dyDescent="0.2">
      <c r="A115" s="42"/>
      <c r="C115" s="12"/>
      <c r="J115" s="1143"/>
      <c r="K115" s="182"/>
      <c r="L115" s="180"/>
      <c r="M115" s="546"/>
      <c r="N115" s="180"/>
      <c r="O115" s="180"/>
      <c r="P115" s="180"/>
      <c r="Q115" s="180"/>
      <c r="R115" s="180"/>
      <c r="S115" s="180"/>
      <c r="T115" s="180"/>
      <c r="U115" s="180"/>
      <c r="V115" s="180"/>
      <c r="W115" s="180"/>
      <c r="X115" s="180"/>
      <c r="Y115" s="180"/>
      <c r="Z115" s="180"/>
      <c r="AA115" s="180"/>
      <c r="AB115" s="180"/>
      <c r="AC115" s="180"/>
      <c r="AD115" s="180"/>
      <c r="AE115" s="180"/>
      <c r="AF115" s="180"/>
      <c r="AG115" s="180"/>
      <c r="AH115" s="180"/>
      <c r="AI115" s="180"/>
      <c r="AJ115" s="180"/>
      <c r="AK115" s="180"/>
      <c r="AL115" s="180"/>
      <c r="AM115" s="42"/>
      <c r="AN115" s="42"/>
      <c r="AO115" s="42"/>
      <c r="AP115" s="42"/>
      <c r="AQ115" s="42"/>
      <c r="AR115" s="42"/>
      <c r="AS115" s="42"/>
      <c r="AT115" s="42"/>
      <c r="AU115" s="42"/>
      <c r="AV115" s="42"/>
      <c r="AW115" s="42"/>
      <c r="AX115" s="42"/>
      <c r="AY115" s="42"/>
      <c r="AZ115" s="42"/>
      <c r="BA115" s="42"/>
      <c r="BB115" s="42"/>
      <c r="BC115" s="42"/>
      <c r="BD115" s="42"/>
      <c r="BE115" s="42"/>
      <c r="BF115" s="42"/>
      <c r="BG115" s="42"/>
      <c r="BH115" s="42"/>
      <c r="BI115" s="42"/>
      <c r="BJ115" s="42"/>
      <c r="BK115" s="42"/>
      <c r="BL115" s="42"/>
      <c r="BM115" s="42"/>
      <c r="BN115" s="42"/>
      <c r="BO115" s="42"/>
      <c r="BP115" s="42"/>
      <c r="BQ115" s="42"/>
      <c r="BR115" s="42"/>
      <c r="BS115" s="42"/>
      <c r="BT115" s="42"/>
      <c r="BU115" s="42"/>
      <c r="BV115" s="42"/>
      <c r="BW115" s="42"/>
      <c r="BX115" s="42"/>
      <c r="BY115" s="42"/>
      <c r="BZ115" s="42"/>
      <c r="CA115" s="42"/>
      <c r="CB115" s="42"/>
      <c r="CC115" s="42"/>
      <c r="CD115" s="42"/>
      <c r="CE115" s="42"/>
      <c r="CF115" s="42"/>
      <c r="CG115" s="42"/>
      <c r="CH115" s="42"/>
      <c r="CI115" s="42"/>
      <c r="CJ115" s="42"/>
      <c r="CK115" s="42"/>
      <c r="CL115" s="42"/>
      <c r="CM115" s="42"/>
      <c r="CN115" s="42"/>
      <c r="CO115" s="42"/>
      <c r="CP115" s="42"/>
      <c r="CQ115" s="42"/>
      <c r="CR115" s="42"/>
      <c r="CS115" s="42"/>
      <c r="CT115" s="42"/>
      <c r="CU115" s="42"/>
      <c r="CV115" s="42"/>
      <c r="CW115" s="42"/>
      <c r="CX115" s="42"/>
      <c r="CY115" s="42"/>
      <c r="CZ115" s="42"/>
      <c r="DA115" s="42"/>
      <c r="DB115" s="42"/>
      <c r="DC115" s="42"/>
      <c r="DD115" s="42"/>
      <c r="DE115" s="42"/>
      <c r="DF115" s="42"/>
      <c r="DG115" s="42"/>
      <c r="DH115" s="42"/>
      <c r="DI115" s="42"/>
      <c r="DJ115" s="42"/>
      <c r="DK115" s="42"/>
      <c r="DL115" s="42"/>
      <c r="DM115" s="42"/>
      <c r="DN115" s="42"/>
      <c r="DO115" s="42"/>
      <c r="DP115" s="42"/>
      <c r="DQ115" s="42"/>
      <c r="DR115" s="42"/>
      <c r="DS115" s="42"/>
      <c r="DT115" s="42"/>
      <c r="DU115" s="42"/>
      <c r="DV115" s="42"/>
      <c r="DW115" s="42"/>
      <c r="DX115" s="42"/>
    </row>
    <row r="116" spans="1:128" x14ac:dyDescent="0.2">
      <c r="A116" s="180"/>
      <c r="B116" s="180"/>
      <c r="C116" s="181"/>
      <c r="D116" s="180"/>
      <c r="E116" s="180"/>
      <c r="F116" s="180"/>
      <c r="G116" s="180"/>
      <c r="H116" s="180"/>
      <c r="I116" s="180"/>
      <c r="J116" s="180"/>
      <c r="K116" s="180"/>
      <c r="M116" s="546"/>
      <c r="N116" s="180"/>
      <c r="O116" s="180"/>
      <c r="P116" s="180"/>
      <c r="Q116" s="180"/>
      <c r="R116" s="180"/>
      <c r="S116" s="180"/>
      <c r="T116" s="180"/>
      <c r="U116" s="180"/>
      <c r="V116" s="180"/>
      <c r="W116" s="180"/>
      <c r="X116" s="180"/>
      <c r="Y116" s="180"/>
      <c r="Z116" s="180"/>
      <c r="AA116" s="180"/>
      <c r="AB116" s="180"/>
      <c r="AC116" s="180"/>
      <c r="AD116" s="180"/>
      <c r="AE116" s="180"/>
      <c r="AF116" s="180"/>
      <c r="AG116" s="180"/>
      <c r="AH116" s="180"/>
      <c r="AI116" s="180"/>
      <c r="AJ116" s="180"/>
      <c r="AK116" s="180"/>
      <c r="AL116" s="180"/>
    </row>
    <row r="117" spans="1:128" x14ac:dyDescent="0.2">
      <c r="A117" s="180"/>
      <c r="B117" s="180"/>
      <c r="C117" s="181"/>
      <c r="D117" s="180"/>
      <c r="E117" s="180"/>
      <c r="F117" s="180"/>
      <c r="G117" s="180"/>
      <c r="H117" s="180"/>
      <c r="I117" s="180"/>
      <c r="J117" s="180"/>
      <c r="K117" s="180"/>
      <c r="M117" s="546"/>
      <c r="N117" s="180"/>
      <c r="O117" s="180"/>
      <c r="P117" s="180"/>
      <c r="Q117" s="180"/>
      <c r="R117" s="180"/>
      <c r="S117" s="180"/>
      <c r="T117" s="180"/>
      <c r="U117" s="180"/>
      <c r="V117" s="180"/>
      <c r="W117" s="180"/>
      <c r="X117" s="180"/>
      <c r="Y117" s="180"/>
      <c r="Z117" s="180"/>
      <c r="AA117" s="180"/>
      <c r="AB117" s="180"/>
      <c r="AC117" s="180"/>
      <c r="AD117" s="180"/>
      <c r="AE117" s="180"/>
      <c r="AF117" s="180"/>
      <c r="AG117" s="180"/>
      <c r="AH117" s="180"/>
      <c r="AI117" s="180"/>
      <c r="AJ117" s="180"/>
      <c r="AK117" s="180"/>
      <c r="AL117" s="180"/>
    </row>
    <row r="118" spans="1:128" x14ac:dyDescent="0.2">
      <c r="A118" s="180"/>
      <c r="B118" s="180"/>
      <c r="C118" s="181"/>
      <c r="D118" s="180"/>
      <c r="E118" s="180"/>
      <c r="F118" s="180"/>
      <c r="G118" s="180"/>
      <c r="H118" s="180"/>
      <c r="I118" s="180"/>
      <c r="J118" s="180"/>
      <c r="K118" s="180"/>
      <c r="M118" s="546"/>
      <c r="N118" s="180"/>
      <c r="O118" s="180"/>
      <c r="P118" s="180"/>
      <c r="Q118" s="180"/>
      <c r="R118" s="180"/>
      <c r="S118" s="180"/>
      <c r="T118" s="180"/>
      <c r="U118" s="180"/>
      <c r="V118" s="180"/>
      <c r="W118" s="180"/>
      <c r="X118" s="180"/>
      <c r="Y118" s="180"/>
      <c r="Z118" s="180"/>
      <c r="AA118" s="180"/>
      <c r="AB118" s="180"/>
      <c r="AC118" s="180"/>
      <c r="AD118" s="180"/>
      <c r="AE118" s="180"/>
      <c r="AF118" s="180"/>
      <c r="AG118" s="180"/>
      <c r="AH118" s="180"/>
      <c r="AI118" s="180"/>
      <c r="AJ118" s="180"/>
      <c r="AK118" s="180"/>
      <c r="AL118" s="180"/>
    </row>
    <row r="119" spans="1:128" x14ac:dyDescent="0.2">
      <c r="A119" s="180"/>
      <c r="B119" s="180"/>
      <c r="C119" s="181"/>
      <c r="D119" s="180"/>
      <c r="E119" s="180"/>
      <c r="F119" s="180"/>
      <c r="G119" s="180"/>
      <c r="H119" s="180"/>
      <c r="I119" s="180"/>
      <c r="J119" s="180"/>
      <c r="K119" s="180"/>
      <c r="M119" s="546"/>
      <c r="N119" s="180"/>
      <c r="O119" s="180"/>
      <c r="P119" s="180"/>
      <c r="Q119" s="180"/>
      <c r="R119" s="180"/>
      <c r="S119" s="180"/>
      <c r="T119" s="180"/>
      <c r="U119" s="180"/>
      <c r="V119" s="180"/>
      <c r="W119" s="180"/>
      <c r="X119" s="180"/>
      <c r="Y119" s="180"/>
      <c r="Z119" s="180"/>
      <c r="AA119" s="180"/>
      <c r="AB119" s="180"/>
      <c r="AC119" s="180"/>
      <c r="AD119" s="180"/>
      <c r="AE119" s="180"/>
      <c r="AF119" s="180"/>
      <c r="AG119" s="180"/>
      <c r="AH119" s="180"/>
      <c r="AI119" s="180"/>
      <c r="AJ119" s="180"/>
      <c r="AK119" s="180"/>
      <c r="AL119" s="180"/>
    </row>
    <row r="120" spans="1:128" x14ac:dyDescent="0.2">
      <c r="A120" s="180"/>
      <c r="B120" s="180"/>
      <c r="C120" s="181"/>
      <c r="D120" s="180"/>
      <c r="E120" s="180"/>
      <c r="F120" s="180"/>
      <c r="G120" s="180"/>
      <c r="H120" s="180"/>
      <c r="I120" s="180"/>
      <c r="J120" s="180"/>
      <c r="K120" s="180"/>
      <c r="M120" s="546"/>
      <c r="N120" s="180"/>
      <c r="O120" s="180"/>
      <c r="P120" s="180"/>
      <c r="Q120" s="180"/>
      <c r="R120" s="180"/>
      <c r="S120" s="180"/>
      <c r="T120" s="180"/>
      <c r="U120" s="180"/>
      <c r="V120" s="180"/>
      <c r="W120" s="180"/>
      <c r="X120" s="180"/>
      <c r="Y120" s="180"/>
      <c r="Z120" s="180"/>
      <c r="AA120" s="180"/>
      <c r="AB120" s="180"/>
      <c r="AC120" s="180"/>
      <c r="AD120" s="180"/>
      <c r="AE120" s="180"/>
      <c r="AF120" s="180"/>
      <c r="AG120" s="180"/>
      <c r="AH120" s="180"/>
      <c r="AI120" s="180"/>
      <c r="AJ120" s="180"/>
      <c r="AK120" s="180"/>
      <c r="AL120" s="180"/>
    </row>
    <row r="121" spans="1:128" x14ac:dyDescent="0.2">
      <c r="A121" s="180"/>
      <c r="B121" s="180"/>
      <c r="C121" s="181"/>
      <c r="D121" s="180"/>
      <c r="E121" s="180"/>
      <c r="F121" s="180"/>
      <c r="G121" s="180"/>
      <c r="H121" s="180"/>
      <c r="I121" s="180"/>
      <c r="J121" s="180"/>
      <c r="K121" s="180"/>
      <c r="M121" s="546"/>
      <c r="N121" s="180"/>
      <c r="O121" s="180"/>
      <c r="P121" s="180"/>
      <c r="Q121" s="180"/>
      <c r="R121" s="180"/>
      <c r="S121" s="180"/>
      <c r="T121" s="180"/>
      <c r="U121" s="180"/>
      <c r="V121" s="180"/>
      <c r="W121" s="180"/>
      <c r="X121" s="180"/>
      <c r="Y121" s="180"/>
      <c r="Z121" s="180"/>
      <c r="AA121" s="180"/>
      <c r="AB121" s="180"/>
      <c r="AC121" s="180"/>
      <c r="AD121" s="180"/>
      <c r="AE121" s="180"/>
      <c r="AF121" s="180"/>
      <c r="AG121" s="180"/>
      <c r="AH121" s="180"/>
      <c r="AI121" s="180"/>
      <c r="AJ121" s="180"/>
      <c r="AK121" s="180"/>
      <c r="AL121" s="180"/>
    </row>
    <row r="122" spans="1:128" x14ac:dyDescent="0.2">
      <c r="A122" s="180"/>
      <c r="B122" s="180"/>
      <c r="C122" s="181"/>
      <c r="D122" s="180"/>
      <c r="E122" s="180"/>
      <c r="F122" s="180"/>
      <c r="G122" s="180"/>
      <c r="H122" s="180"/>
      <c r="I122" s="180"/>
      <c r="J122" s="180"/>
      <c r="K122" s="180"/>
      <c r="M122" s="546"/>
      <c r="N122" s="180"/>
      <c r="O122" s="180"/>
      <c r="P122" s="180"/>
      <c r="Q122" s="180"/>
      <c r="R122" s="180"/>
      <c r="S122" s="180"/>
      <c r="T122" s="180"/>
      <c r="U122" s="180"/>
      <c r="V122" s="180"/>
      <c r="W122" s="180"/>
      <c r="X122" s="180"/>
      <c r="Y122" s="180"/>
      <c r="Z122" s="180"/>
      <c r="AA122" s="180"/>
      <c r="AB122" s="180"/>
      <c r="AC122" s="180"/>
      <c r="AD122" s="180"/>
      <c r="AE122" s="180"/>
      <c r="AF122" s="180"/>
      <c r="AG122" s="180"/>
      <c r="AH122" s="180"/>
      <c r="AI122" s="180"/>
      <c r="AJ122" s="180"/>
      <c r="AK122" s="180"/>
      <c r="AL122" s="180"/>
    </row>
    <row r="123" spans="1:128" x14ac:dyDescent="0.2">
      <c r="A123" s="180"/>
      <c r="B123" s="180"/>
      <c r="C123" s="181"/>
      <c r="D123" s="180"/>
      <c r="E123" s="180"/>
      <c r="F123" s="180"/>
      <c r="G123" s="180"/>
      <c r="H123" s="180"/>
      <c r="I123" s="180"/>
      <c r="J123" s="180"/>
      <c r="K123" s="180"/>
      <c r="M123" s="546"/>
      <c r="N123" s="180"/>
      <c r="O123" s="180"/>
      <c r="P123" s="180"/>
      <c r="Q123" s="180"/>
      <c r="R123" s="180"/>
      <c r="S123" s="180"/>
      <c r="T123" s="180"/>
      <c r="U123" s="180"/>
      <c r="V123" s="180"/>
      <c r="W123" s="180"/>
      <c r="X123" s="180"/>
      <c r="Y123" s="180"/>
      <c r="Z123" s="180"/>
      <c r="AA123" s="180"/>
      <c r="AB123" s="180"/>
      <c r="AC123" s="180"/>
      <c r="AD123" s="180"/>
      <c r="AE123" s="180"/>
      <c r="AF123" s="180"/>
      <c r="AG123" s="180"/>
      <c r="AH123" s="180"/>
      <c r="AI123" s="180"/>
      <c r="AJ123" s="180"/>
      <c r="AK123" s="180"/>
      <c r="AL123" s="180"/>
    </row>
    <row r="124" spans="1:128" x14ac:dyDescent="0.2">
      <c r="A124" s="180"/>
      <c r="B124" s="180"/>
      <c r="C124" s="181"/>
      <c r="D124" s="180"/>
      <c r="E124" s="180"/>
      <c r="F124" s="180"/>
      <c r="G124" s="180"/>
      <c r="H124" s="180"/>
      <c r="I124" s="180"/>
      <c r="J124" s="180"/>
      <c r="K124" s="180"/>
      <c r="M124" s="546"/>
      <c r="N124" s="180"/>
      <c r="O124" s="180"/>
      <c r="P124" s="180"/>
      <c r="Q124" s="180"/>
      <c r="R124" s="180"/>
      <c r="S124" s="180"/>
      <c r="T124" s="180"/>
      <c r="U124" s="180"/>
      <c r="V124" s="180"/>
      <c r="W124" s="180"/>
      <c r="X124" s="180"/>
      <c r="Y124" s="180"/>
      <c r="Z124" s="180"/>
      <c r="AA124" s="180"/>
      <c r="AB124" s="180"/>
      <c r="AC124" s="180"/>
      <c r="AD124" s="180"/>
      <c r="AE124" s="180"/>
      <c r="AF124" s="180"/>
      <c r="AG124" s="180"/>
      <c r="AH124" s="180"/>
      <c r="AI124" s="180"/>
      <c r="AJ124" s="180"/>
      <c r="AK124" s="180"/>
      <c r="AL124" s="180"/>
    </row>
    <row r="125" spans="1:128" x14ac:dyDescent="0.2">
      <c r="A125" s="180"/>
      <c r="B125" s="180"/>
      <c r="C125" s="181"/>
      <c r="D125" s="180"/>
      <c r="E125" s="180"/>
      <c r="F125" s="180"/>
      <c r="G125" s="180"/>
      <c r="H125" s="180"/>
      <c r="I125" s="180"/>
      <c r="J125" s="180"/>
      <c r="K125" s="180"/>
      <c r="M125" s="546"/>
      <c r="N125" s="180"/>
      <c r="O125" s="180"/>
      <c r="P125" s="180"/>
      <c r="Q125" s="180"/>
      <c r="R125" s="180"/>
      <c r="S125" s="180"/>
      <c r="T125" s="180"/>
      <c r="U125" s="180"/>
      <c r="V125" s="180"/>
      <c r="W125" s="180"/>
      <c r="X125" s="180"/>
      <c r="Y125" s="180"/>
      <c r="Z125" s="180"/>
      <c r="AA125" s="180"/>
      <c r="AB125" s="180"/>
      <c r="AC125" s="180"/>
      <c r="AD125" s="180"/>
      <c r="AE125" s="180"/>
      <c r="AF125" s="180"/>
      <c r="AG125" s="180"/>
      <c r="AH125" s="180"/>
      <c r="AI125" s="180"/>
      <c r="AJ125" s="180"/>
      <c r="AK125" s="180"/>
      <c r="AL125" s="180"/>
    </row>
    <row r="126" spans="1:128" x14ac:dyDescent="0.2">
      <c r="A126" s="180"/>
      <c r="B126" s="180"/>
      <c r="C126" s="181"/>
      <c r="D126" s="180"/>
      <c r="E126" s="180"/>
      <c r="F126" s="180"/>
      <c r="G126" s="180"/>
      <c r="H126" s="180"/>
      <c r="I126" s="180"/>
      <c r="J126" s="180"/>
      <c r="K126" s="180"/>
      <c r="M126" s="546"/>
      <c r="N126" s="180"/>
      <c r="O126" s="180"/>
      <c r="P126" s="180"/>
      <c r="Q126" s="180"/>
      <c r="R126" s="180"/>
      <c r="S126" s="180"/>
      <c r="T126" s="180"/>
      <c r="U126" s="180"/>
      <c r="V126" s="180"/>
      <c r="W126" s="180"/>
      <c r="X126" s="180"/>
      <c r="Y126" s="180"/>
      <c r="Z126" s="180"/>
      <c r="AA126" s="180"/>
      <c r="AB126" s="180"/>
      <c r="AC126" s="180"/>
      <c r="AD126" s="180"/>
      <c r="AE126" s="180"/>
      <c r="AF126" s="180"/>
      <c r="AG126" s="180"/>
      <c r="AH126" s="180"/>
      <c r="AI126" s="180"/>
      <c r="AJ126" s="180"/>
      <c r="AK126" s="180"/>
      <c r="AL126" s="180"/>
    </row>
    <row r="127" spans="1:128" x14ac:dyDescent="0.2">
      <c r="A127" s="180"/>
      <c r="B127" s="180"/>
      <c r="C127" s="181"/>
      <c r="D127" s="180"/>
      <c r="E127" s="180"/>
      <c r="F127" s="180"/>
      <c r="G127" s="180"/>
      <c r="H127" s="180"/>
      <c r="I127" s="180"/>
      <c r="J127" s="180"/>
      <c r="K127" s="180"/>
      <c r="M127" s="546"/>
      <c r="N127" s="180"/>
      <c r="O127" s="180"/>
      <c r="P127" s="180"/>
      <c r="Q127" s="180"/>
      <c r="R127" s="180"/>
      <c r="S127" s="180"/>
      <c r="T127" s="180"/>
      <c r="U127" s="180"/>
      <c r="V127" s="180"/>
      <c r="W127" s="180"/>
      <c r="X127" s="180"/>
      <c r="Y127" s="180"/>
      <c r="Z127" s="180"/>
      <c r="AA127" s="180"/>
      <c r="AB127" s="180"/>
      <c r="AC127" s="180"/>
      <c r="AD127" s="180"/>
      <c r="AE127" s="180"/>
      <c r="AF127" s="180"/>
      <c r="AG127" s="180"/>
      <c r="AH127" s="180"/>
      <c r="AI127" s="180"/>
      <c r="AJ127" s="180"/>
      <c r="AK127" s="180"/>
      <c r="AL127" s="180"/>
    </row>
    <row r="128" spans="1:128" x14ac:dyDescent="0.2">
      <c r="A128" s="180"/>
      <c r="B128" s="180"/>
      <c r="C128" s="181"/>
      <c r="D128" s="180"/>
      <c r="E128" s="180"/>
      <c r="F128" s="180"/>
      <c r="G128" s="180"/>
      <c r="H128" s="180"/>
      <c r="I128" s="180"/>
      <c r="J128" s="180"/>
      <c r="K128" s="180"/>
      <c r="M128" s="546"/>
      <c r="N128" s="180"/>
      <c r="O128" s="180"/>
      <c r="P128" s="180"/>
      <c r="Q128" s="180"/>
      <c r="R128" s="180"/>
      <c r="S128" s="180"/>
      <c r="T128" s="180"/>
      <c r="U128" s="180"/>
      <c r="V128" s="180"/>
      <c r="W128" s="180"/>
      <c r="X128" s="180"/>
      <c r="Y128" s="180"/>
      <c r="Z128" s="180"/>
      <c r="AA128" s="180"/>
      <c r="AB128" s="180"/>
      <c r="AC128" s="180"/>
      <c r="AD128" s="180"/>
      <c r="AE128" s="180"/>
      <c r="AF128" s="180"/>
      <c r="AG128" s="180"/>
      <c r="AH128" s="180"/>
      <c r="AI128" s="180"/>
      <c r="AJ128" s="180"/>
      <c r="AK128" s="180"/>
      <c r="AL128" s="180"/>
    </row>
    <row r="129" spans="1:38" x14ac:dyDescent="0.2">
      <c r="A129" s="180"/>
      <c r="B129" s="180"/>
      <c r="C129" s="181"/>
      <c r="D129" s="180"/>
      <c r="E129" s="180"/>
      <c r="F129" s="180"/>
      <c r="G129" s="180"/>
      <c r="H129" s="180"/>
      <c r="I129" s="180"/>
      <c r="J129" s="180"/>
      <c r="K129" s="180"/>
      <c r="M129" s="546"/>
      <c r="N129" s="180"/>
      <c r="O129" s="180"/>
      <c r="P129" s="180"/>
      <c r="Q129" s="180"/>
      <c r="R129" s="180"/>
      <c r="S129" s="180"/>
      <c r="T129" s="180"/>
      <c r="U129" s="180"/>
      <c r="V129" s="180"/>
      <c r="W129" s="180"/>
      <c r="X129" s="180"/>
      <c r="Y129" s="180"/>
      <c r="Z129" s="180"/>
      <c r="AA129" s="180"/>
      <c r="AB129" s="180"/>
      <c r="AC129" s="180"/>
      <c r="AD129" s="180"/>
      <c r="AE129" s="180"/>
      <c r="AF129" s="180"/>
      <c r="AG129" s="180"/>
      <c r="AH129" s="180"/>
      <c r="AI129" s="180"/>
      <c r="AJ129" s="180"/>
      <c r="AK129" s="180"/>
      <c r="AL129" s="180"/>
    </row>
    <row r="130" spans="1:38" x14ac:dyDescent="0.2">
      <c r="A130" s="180"/>
      <c r="B130" s="180"/>
      <c r="C130" s="181"/>
      <c r="D130" s="180"/>
      <c r="E130" s="180"/>
      <c r="F130" s="180"/>
      <c r="G130" s="180"/>
      <c r="H130" s="180"/>
      <c r="I130" s="180"/>
      <c r="J130" s="180"/>
      <c r="K130" s="180"/>
      <c r="M130" s="546"/>
      <c r="N130" s="180"/>
      <c r="O130" s="180"/>
      <c r="P130" s="180"/>
      <c r="Q130" s="180"/>
      <c r="R130" s="180"/>
      <c r="S130" s="180"/>
      <c r="T130" s="180"/>
      <c r="U130" s="180"/>
      <c r="V130" s="180"/>
      <c r="W130" s="180"/>
      <c r="X130" s="180"/>
      <c r="Y130" s="180"/>
      <c r="Z130" s="180"/>
      <c r="AA130" s="180"/>
      <c r="AB130" s="180"/>
      <c r="AC130" s="180"/>
      <c r="AD130" s="180"/>
      <c r="AE130" s="180"/>
      <c r="AF130" s="180"/>
      <c r="AG130" s="180"/>
      <c r="AH130" s="180"/>
      <c r="AI130" s="180"/>
      <c r="AJ130" s="180"/>
      <c r="AK130" s="180"/>
      <c r="AL130" s="180"/>
    </row>
    <row r="131" spans="1:38" x14ac:dyDescent="0.2">
      <c r="A131" s="180"/>
      <c r="B131" s="180"/>
      <c r="C131" s="181"/>
      <c r="D131" s="180"/>
      <c r="E131" s="180"/>
      <c r="F131" s="180"/>
      <c r="G131" s="180"/>
      <c r="H131" s="180"/>
      <c r="I131" s="180"/>
      <c r="J131" s="180"/>
      <c r="K131" s="180"/>
      <c r="M131" s="546"/>
      <c r="N131" s="180"/>
      <c r="O131" s="180"/>
      <c r="P131" s="180"/>
      <c r="Q131" s="180"/>
      <c r="R131" s="180"/>
      <c r="S131" s="180"/>
      <c r="T131" s="180"/>
      <c r="U131" s="180"/>
      <c r="V131" s="180"/>
      <c r="W131" s="180"/>
      <c r="X131" s="180"/>
      <c r="Y131" s="180"/>
      <c r="Z131" s="180"/>
      <c r="AA131" s="180"/>
      <c r="AB131" s="180"/>
      <c r="AC131" s="180"/>
      <c r="AD131" s="180"/>
      <c r="AE131" s="180"/>
      <c r="AF131" s="180"/>
      <c r="AG131" s="180"/>
      <c r="AH131" s="180"/>
      <c r="AI131" s="180"/>
      <c r="AJ131" s="180"/>
      <c r="AK131" s="180"/>
      <c r="AL131" s="180"/>
    </row>
    <row r="132" spans="1:38" x14ac:dyDescent="0.2">
      <c r="A132" s="180"/>
      <c r="B132" s="180"/>
      <c r="C132" s="181"/>
      <c r="D132" s="180"/>
      <c r="E132" s="180"/>
      <c r="F132" s="180"/>
      <c r="G132" s="180"/>
      <c r="H132" s="180"/>
      <c r="I132" s="180"/>
      <c r="J132" s="180"/>
      <c r="K132" s="180"/>
      <c r="M132" s="546"/>
      <c r="N132" s="180"/>
      <c r="O132" s="180"/>
      <c r="P132" s="180"/>
      <c r="Q132" s="180"/>
      <c r="R132" s="180"/>
      <c r="S132" s="180"/>
      <c r="T132" s="180"/>
      <c r="U132" s="180"/>
      <c r="V132" s="180"/>
      <c r="W132" s="180"/>
      <c r="X132" s="180"/>
      <c r="Y132" s="180"/>
      <c r="Z132" s="180"/>
      <c r="AA132" s="180"/>
      <c r="AB132" s="180"/>
      <c r="AC132" s="180"/>
      <c r="AD132" s="180"/>
      <c r="AE132" s="180"/>
      <c r="AF132" s="180"/>
      <c r="AG132" s="180"/>
      <c r="AH132" s="180"/>
      <c r="AI132" s="180"/>
      <c r="AJ132" s="180"/>
      <c r="AK132" s="180"/>
      <c r="AL132" s="180"/>
    </row>
    <row r="133" spans="1:38" x14ac:dyDescent="0.2">
      <c r="A133" s="180"/>
      <c r="B133" s="180"/>
      <c r="C133" s="181"/>
      <c r="D133" s="180"/>
      <c r="E133" s="180"/>
      <c r="F133" s="180"/>
      <c r="G133" s="180"/>
      <c r="H133" s="180"/>
      <c r="I133" s="180"/>
      <c r="J133" s="180"/>
      <c r="K133" s="180"/>
      <c r="M133" s="546"/>
      <c r="N133" s="180"/>
      <c r="O133" s="180"/>
      <c r="P133" s="180"/>
      <c r="Q133" s="180"/>
      <c r="R133" s="180"/>
      <c r="S133" s="180"/>
      <c r="T133" s="180"/>
      <c r="U133" s="180"/>
      <c r="V133" s="180"/>
      <c r="W133" s="180"/>
      <c r="X133" s="180"/>
      <c r="Y133" s="180"/>
      <c r="Z133" s="180"/>
      <c r="AA133" s="180"/>
      <c r="AB133" s="180"/>
      <c r="AC133" s="180"/>
      <c r="AD133" s="180"/>
      <c r="AE133" s="180"/>
      <c r="AF133" s="180"/>
      <c r="AG133" s="180"/>
      <c r="AH133" s="180"/>
      <c r="AI133" s="180"/>
      <c r="AJ133" s="180"/>
      <c r="AK133" s="180"/>
      <c r="AL133" s="180"/>
    </row>
    <row r="134" spans="1:38" x14ac:dyDescent="0.2">
      <c r="A134" s="180"/>
      <c r="B134" s="180"/>
      <c r="C134" s="181"/>
      <c r="D134" s="180"/>
      <c r="E134" s="180"/>
      <c r="F134" s="180"/>
      <c r="G134" s="180"/>
      <c r="H134" s="180"/>
      <c r="I134" s="180"/>
      <c r="J134" s="180"/>
      <c r="K134" s="180"/>
      <c r="M134" s="546"/>
      <c r="N134" s="180"/>
      <c r="O134" s="180"/>
      <c r="P134" s="180"/>
      <c r="Q134" s="180"/>
      <c r="R134" s="180"/>
      <c r="S134" s="180"/>
      <c r="T134" s="180"/>
      <c r="U134" s="180"/>
      <c r="V134" s="180"/>
      <c r="W134" s="180"/>
      <c r="X134" s="180"/>
      <c r="Y134" s="180"/>
      <c r="Z134" s="180"/>
      <c r="AA134" s="180"/>
      <c r="AB134" s="180"/>
      <c r="AC134" s="180"/>
      <c r="AD134" s="180"/>
      <c r="AE134" s="180"/>
      <c r="AF134" s="180"/>
      <c r="AG134" s="180"/>
      <c r="AH134" s="180"/>
      <c r="AI134" s="180"/>
      <c r="AJ134" s="180"/>
      <c r="AK134" s="180"/>
      <c r="AL134" s="180"/>
    </row>
    <row r="135" spans="1:38" x14ac:dyDescent="0.2">
      <c r="A135" s="180"/>
      <c r="B135" s="180"/>
      <c r="C135" s="181"/>
      <c r="D135" s="180"/>
      <c r="E135" s="180"/>
      <c r="F135" s="180"/>
      <c r="G135" s="180"/>
      <c r="H135" s="180"/>
      <c r="I135" s="180"/>
      <c r="J135" s="180"/>
      <c r="K135" s="180"/>
      <c r="M135" s="546"/>
      <c r="N135" s="180"/>
      <c r="O135" s="180"/>
      <c r="P135" s="180"/>
      <c r="Q135" s="180"/>
      <c r="R135" s="180"/>
      <c r="S135" s="180"/>
      <c r="T135" s="180"/>
      <c r="U135" s="180"/>
      <c r="V135" s="180"/>
      <c r="W135" s="180"/>
      <c r="X135" s="180"/>
      <c r="Y135" s="180"/>
      <c r="Z135" s="180"/>
      <c r="AA135" s="180"/>
      <c r="AB135" s="180"/>
      <c r="AC135" s="180"/>
      <c r="AD135" s="180"/>
      <c r="AE135" s="180"/>
      <c r="AF135" s="180"/>
      <c r="AG135" s="180"/>
      <c r="AH135" s="180"/>
      <c r="AI135" s="180"/>
      <c r="AJ135" s="180"/>
      <c r="AK135" s="180"/>
      <c r="AL135" s="180"/>
    </row>
    <row r="136" spans="1:38" x14ac:dyDescent="0.2">
      <c r="A136" s="180"/>
      <c r="B136" s="180"/>
      <c r="C136" s="181"/>
      <c r="D136" s="180"/>
      <c r="E136" s="180"/>
      <c r="F136" s="180"/>
      <c r="G136" s="180"/>
      <c r="H136" s="180"/>
      <c r="I136" s="180"/>
      <c r="J136" s="180"/>
      <c r="K136" s="180"/>
      <c r="M136" s="546"/>
      <c r="N136" s="180"/>
      <c r="O136" s="180"/>
      <c r="P136" s="180"/>
      <c r="Q136" s="180"/>
      <c r="R136" s="180"/>
      <c r="S136" s="180"/>
      <c r="T136" s="180"/>
      <c r="U136" s="180"/>
      <c r="V136" s="180"/>
      <c r="W136" s="180"/>
      <c r="X136" s="180"/>
      <c r="Y136" s="180"/>
      <c r="Z136" s="180"/>
      <c r="AA136" s="180"/>
      <c r="AB136" s="180"/>
      <c r="AC136" s="180"/>
      <c r="AD136" s="180"/>
      <c r="AE136" s="180"/>
      <c r="AF136" s="180"/>
      <c r="AG136" s="180"/>
      <c r="AH136" s="180"/>
      <c r="AI136" s="180"/>
      <c r="AJ136" s="180"/>
      <c r="AK136" s="180"/>
      <c r="AL136" s="180"/>
    </row>
    <row r="137" spans="1:38" x14ac:dyDescent="0.2">
      <c r="A137" s="180"/>
      <c r="B137" s="180"/>
      <c r="C137" s="181"/>
      <c r="D137" s="180"/>
      <c r="E137" s="180"/>
      <c r="F137" s="180"/>
      <c r="G137" s="180"/>
      <c r="H137" s="180"/>
      <c r="I137" s="180"/>
      <c r="J137" s="180"/>
      <c r="K137" s="180"/>
      <c r="M137" s="546"/>
      <c r="N137" s="180"/>
      <c r="O137" s="180"/>
      <c r="P137" s="180"/>
      <c r="Q137" s="180"/>
      <c r="R137" s="180"/>
      <c r="S137" s="180"/>
      <c r="T137" s="180"/>
      <c r="U137" s="180"/>
      <c r="V137" s="180"/>
      <c r="W137" s="180"/>
      <c r="X137" s="180"/>
      <c r="Y137" s="180"/>
      <c r="Z137" s="180"/>
      <c r="AA137" s="180"/>
      <c r="AB137" s="180"/>
      <c r="AC137" s="180"/>
      <c r="AD137" s="180"/>
      <c r="AE137" s="180"/>
      <c r="AF137" s="180"/>
      <c r="AG137" s="180"/>
      <c r="AH137" s="180"/>
      <c r="AI137" s="180"/>
      <c r="AJ137" s="180"/>
      <c r="AK137" s="180"/>
      <c r="AL137" s="180"/>
    </row>
    <row r="138" spans="1:38" x14ac:dyDescent="0.2">
      <c r="A138" s="180"/>
      <c r="B138" s="180"/>
      <c r="C138" s="181"/>
      <c r="D138" s="180"/>
      <c r="E138" s="180"/>
      <c r="F138" s="180"/>
      <c r="G138" s="180"/>
      <c r="H138" s="180"/>
      <c r="I138" s="180"/>
      <c r="J138" s="180"/>
      <c r="K138" s="180"/>
      <c r="M138" s="546"/>
      <c r="N138" s="180"/>
      <c r="O138" s="180"/>
      <c r="P138" s="180"/>
      <c r="Q138" s="180"/>
      <c r="R138" s="180"/>
      <c r="S138" s="180"/>
      <c r="T138" s="180"/>
      <c r="U138" s="180"/>
      <c r="V138" s="180"/>
      <c r="W138" s="180"/>
      <c r="X138" s="180"/>
      <c r="Y138" s="180"/>
      <c r="Z138" s="180"/>
      <c r="AA138" s="180"/>
      <c r="AB138" s="180"/>
      <c r="AC138" s="180"/>
      <c r="AD138" s="180"/>
      <c r="AE138" s="180"/>
      <c r="AF138" s="180"/>
      <c r="AG138" s="180"/>
      <c r="AH138" s="180"/>
      <c r="AI138" s="180"/>
      <c r="AJ138" s="180"/>
      <c r="AK138" s="180"/>
      <c r="AL138" s="180"/>
    </row>
    <row r="139" spans="1:38" x14ac:dyDescent="0.2">
      <c r="A139" s="180"/>
      <c r="B139" s="180"/>
      <c r="C139" s="181"/>
      <c r="D139" s="180"/>
      <c r="E139" s="180"/>
      <c r="F139" s="180"/>
      <c r="G139" s="180"/>
      <c r="H139" s="180"/>
      <c r="I139" s="180"/>
      <c r="J139" s="180"/>
      <c r="K139" s="180"/>
      <c r="M139" s="546"/>
      <c r="N139" s="180"/>
      <c r="O139" s="180"/>
      <c r="P139" s="180"/>
      <c r="Q139" s="180"/>
      <c r="R139" s="180"/>
      <c r="S139" s="180"/>
      <c r="T139" s="180"/>
      <c r="U139" s="180"/>
      <c r="V139" s="180"/>
      <c r="W139" s="180"/>
      <c r="X139" s="180"/>
      <c r="Y139" s="180"/>
      <c r="Z139" s="180"/>
      <c r="AA139" s="180"/>
      <c r="AB139" s="180"/>
      <c r="AC139" s="180"/>
      <c r="AD139" s="180"/>
      <c r="AE139" s="180"/>
      <c r="AF139" s="180"/>
      <c r="AG139" s="180"/>
      <c r="AH139" s="180"/>
      <c r="AI139" s="180"/>
      <c r="AJ139" s="180"/>
      <c r="AK139" s="180"/>
      <c r="AL139" s="180"/>
    </row>
    <row r="140" spans="1:38" x14ac:dyDescent="0.2">
      <c r="A140" s="180"/>
      <c r="B140" s="180"/>
      <c r="C140" s="181"/>
      <c r="D140" s="180"/>
      <c r="E140" s="180"/>
      <c r="F140" s="180"/>
      <c r="G140" s="180"/>
      <c r="H140" s="180"/>
      <c r="I140" s="180"/>
      <c r="J140" s="180"/>
      <c r="K140" s="180"/>
      <c r="M140" s="546"/>
      <c r="N140" s="180"/>
      <c r="O140" s="180"/>
      <c r="P140" s="180"/>
      <c r="Q140" s="180"/>
      <c r="R140" s="180"/>
      <c r="S140" s="180"/>
      <c r="T140" s="180"/>
      <c r="U140" s="180"/>
      <c r="V140" s="180"/>
      <c r="W140" s="180"/>
      <c r="X140" s="180"/>
      <c r="Y140" s="180"/>
      <c r="Z140" s="180"/>
      <c r="AA140" s="180"/>
      <c r="AB140" s="180"/>
      <c r="AC140" s="180"/>
      <c r="AD140" s="180"/>
      <c r="AE140" s="180"/>
      <c r="AF140" s="180"/>
      <c r="AG140" s="180"/>
      <c r="AH140" s="180"/>
      <c r="AI140" s="180"/>
      <c r="AJ140" s="180"/>
      <c r="AK140" s="180"/>
      <c r="AL140" s="180"/>
    </row>
    <row r="141" spans="1:38" x14ac:dyDescent="0.2">
      <c r="A141" s="180"/>
      <c r="B141" s="180"/>
      <c r="C141" s="181"/>
      <c r="D141" s="180"/>
      <c r="E141" s="180"/>
      <c r="F141" s="180"/>
      <c r="G141" s="180"/>
      <c r="H141" s="180"/>
      <c r="I141" s="180"/>
      <c r="J141" s="180"/>
      <c r="K141" s="180"/>
      <c r="M141" s="546"/>
      <c r="N141" s="180"/>
      <c r="O141" s="180"/>
      <c r="P141" s="180"/>
      <c r="Q141" s="180"/>
      <c r="R141" s="180"/>
      <c r="S141" s="180"/>
      <c r="T141" s="180"/>
      <c r="U141" s="180"/>
      <c r="V141" s="180"/>
      <c r="W141" s="180"/>
      <c r="X141" s="180"/>
      <c r="Y141" s="180"/>
      <c r="Z141" s="180"/>
      <c r="AA141" s="180"/>
      <c r="AB141" s="180"/>
      <c r="AC141" s="180"/>
      <c r="AD141" s="180"/>
      <c r="AE141" s="180"/>
      <c r="AF141" s="180"/>
      <c r="AG141" s="180"/>
      <c r="AH141" s="180"/>
      <c r="AI141" s="180"/>
      <c r="AJ141" s="180"/>
      <c r="AK141" s="180"/>
      <c r="AL141" s="180"/>
    </row>
    <row r="142" spans="1:38" x14ac:dyDescent="0.2">
      <c r="A142" s="180"/>
      <c r="B142" s="180"/>
      <c r="C142" s="181"/>
      <c r="D142" s="180"/>
      <c r="E142" s="180"/>
      <c r="F142" s="180"/>
      <c r="G142" s="180"/>
      <c r="H142" s="180"/>
      <c r="I142" s="180"/>
      <c r="J142" s="180"/>
      <c r="K142" s="180"/>
      <c r="M142" s="546"/>
      <c r="N142" s="180"/>
      <c r="O142" s="180"/>
      <c r="P142" s="180"/>
      <c r="Q142" s="180"/>
      <c r="R142" s="180"/>
      <c r="S142" s="180"/>
      <c r="T142" s="180"/>
      <c r="U142" s="180"/>
      <c r="V142" s="180"/>
      <c r="W142" s="180"/>
      <c r="X142" s="180"/>
      <c r="Y142" s="180"/>
      <c r="Z142" s="180"/>
      <c r="AA142" s="180"/>
      <c r="AB142" s="180"/>
      <c r="AC142" s="180"/>
      <c r="AD142" s="180"/>
      <c r="AE142" s="180"/>
      <c r="AF142" s="180"/>
      <c r="AG142" s="180"/>
      <c r="AH142" s="180"/>
      <c r="AI142" s="180"/>
      <c r="AJ142" s="180"/>
      <c r="AK142" s="180"/>
      <c r="AL142" s="180"/>
    </row>
    <row r="143" spans="1:38" x14ac:dyDescent="0.2">
      <c r="A143" s="180"/>
      <c r="B143" s="180"/>
      <c r="C143" s="181"/>
      <c r="D143" s="180"/>
      <c r="E143" s="180"/>
      <c r="F143" s="180"/>
      <c r="G143" s="180"/>
      <c r="H143" s="180"/>
      <c r="I143" s="180"/>
      <c r="J143" s="180"/>
      <c r="K143" s="180"/>
      <c r="M143" s="546"/>
      <c r="N143" s="180"/>
      <c r="O143" s="180"/>
      <c r="P143" s="180"/>
      <c r="Q143" s="180"/>
      <c r="R143" s="180"/>
      <c r="S143" s="180"/>
      <c r="T143" s="180"/>
      <c r="U143" s="180"/>
      <c r="V143" s="180"/>
      <c r="W143" s="180"/>
      <c r="X143" s="180"/>
      <c r="Y143" s="180"/>
      <c r="Z143" s="180"/>
      <c r="AA143" s="180"/>
      <c r="AB143" s="180"/>
      <c r="AC143" s="180"/>
      <c r="AD143" s="180"/>
      <c r="AE143" s="180"/>
      <c r="AF143" s="180"/>
      <c r="AG143" s="180"/>
      <c r="AH143" s="180"/>
      <c r="AI143" s="180"/>
      <c r="AJ143" s="180"/>
      <c r="AK143" s="180"/>
      <c r="AL143" s="180"/>
    </row>
    <row r="144" spans="1:38" x14ac:dyDescent="0.2">
      <c r="A144" s="180"/>
      <c r="B144" s="180"/>
      <c r="C144" s="181"/>
      <c r="D144" s="180"/>
      <c r="E144" s="180"/>
      <c r="F144" s="180"/>
      <c r="G144" s="180"/>
      <c r="H144" s="180"/>
      <c r="I144" s="180"/>
      <c r="J144" s="180"/>
      <c r="K144" s="180"/>
      <c r="M144" s="546"/>
      <c r="N144" s="180"/>
      <c r="O144" s="180"/>
      <c r="P144" s="180"/>
      <c r="Q144" s="180"/>
      <c r="R144" s="180"/>
      <c r="S144" s="180"/>
      <c r="T144" s="180"/>
      <c r="U144" s="180"/>
      <c r="V144" s="180"/>
      <c r="W144" s="180"/>
      <c r="X144" s="180"/>
      <c r="Y144" s="180"/>
      <c r="Z144" s="180"/>
      <c r="AA144" s="180"/>
      <c r="AB144" s="180"/>
      <c r="AC144" s="180"/>
      <c r="AD144" s="180"/>
      <c r="AE144" s="180"/>
      <c r="AF144" s="180"/>
      <c r="AG144" s="180"/>
      <c r="AH144" s="180"/>
      <c r="AI144" s="180"/>
      <c r="AJ144" s="180"/>
      <c r="AK144" s="180"/>
      <c r="AL144" s="180"/>
    </row>
    <row r="145" spans="1:38" x14ac:dyDescent="0.2">
      <c r="A145" s="180"/>
      <c r="B145" s="180"/>
      <c r="C145" s="181"/>
      <c r="D145" s="180"/>
      <c r="E145" s="180"/>
      <c r="F145" s="180"/>
      <c r="G145" s="180"/>
      <c r="H145" s="180"/>
      <c r="I145" s="180"/>
      <c r="J145" s="180"/>
      <c r="K145" s="180"/>
      <c r="M145" s="546"/>
      <c r="N145" s="180"/>
      <c r="O145" s="180"/>
      <c r="P145" s="180"/>
      <c r="Q145" s="180"/>
      <c r="R145" s="180"/>
      <c r="S145" s="180"/>
      <c r="T145" s="180"/>
      <c r="U145" s="180"/>
      <c r="V145" s="180"/>
      <c r="W145" s="180"/>
      <c r="X145" s="180"/>
      <c r="Y145" s="180"/>
      <c r="Z145" s="180"/>
      <c r="AA145" s="180"/>
      <c r="AB145" s="180"/>
      <c r="AC145" s="180"/>
      <c r="AD145" s="180"/>
      <c r="AE145" s="180"/>
      <c r="AF145" s="180"/>
      <c r="AG145" s="180"/>
      <c r="AH145" s="180"/>
      <c r="AI145" s="180"/>
      <c r="AJ145" s="180"/>
      <c r="AK145" s="180"/>
      <c r="AL145" s="180"/>
    </row>
    <row r="146" spans="1:38" x14ac:dyDescent="0.2">
      <c r="A146" s="180"/>
      <c r="B146" s="180"/>
      <c r="C146" s="181"/>
      <c r="D146" s="180"/>
      <c r="E146" s="180"/>
      <c r="F146" s="180"/>
      <c r="G146" s="180"/>
      <c r="H146" s="180"/>
      <c r="I146" s="180"/>
      <c r="J146" s="180"/>
      <c r="K146" s="180"/>
      <c r="M146" s="546"/>
      <c r="N146" s="180"/>
      <c r="O146" s="180"/>
      <c r="P146" s="180"/>
      <c r="Q146" s="180"/>
      <c r="R146" s="180"/>
      <c r="S146" s="180"/>
      <c r="T146" s="180"/>
      <c r="U146" s="180"/>
      <c r="V146" s="180"/>
      <c r="W146" s="180"/>
      <c r="X146" s="180"/>
      <c r="Y146" s="180"/>
      <c r="Z146" s="180"/>
      <c r="AA146" s="180"/>
      <c r="AB146" s="180"/>
      <c r="AC146" s="180"/>
      <c r="AD146" s="180"/>
      <c r="AE146" s="180"/>
      <c r="AF146" s="180"/>
      <c r="AG146" s="180"/>
      <c r="AH146" s="180"/>
      <c r="AI146" s="180"/>
      <c r="AJ146" s="180"/>
      <c r="AK146" s="180"/>
      <c r="AL146" s="180"/>
    </row>
    <row r="147" spans="1:38" x14ac:dyDescent="0.2">
      <c r="A147" s="180"/>
      <c r="B147" s="180"/>
      <c r="C147" s="181"/>
      <c r="D147" s="180"/>
      <c r="E147" s="180"/>
      <c r="F147" s="180"/>
      <c r="G147" s="180"/>
      <c r="H147" s="180"/>
      <c r="I147" s="180"/>
      <c r="J147" s="180"/>
      <c r="K147" s="180"/>
      <c r="M147" s="546"/>
      <c r="N147" s="180"/>
      <c r="O147" s="180"/>
      <c r="P147" s="180"/>
      <c r="Q147" s="180"/>
      <c r="R147" s="180"/>
      <c r="S147" s="180"/>
      <c r="T147" s="180"/>
      <c r="U147" s="180"/>
      <c r="V147" s="180"/>
      <c r="W147" s="180"/>
      <c r="X147" s="180"/>
      <c r="Y147" s="180"/>
      <c r="Z147" s="180"/>
      <c r="AA147" s="180"/>
      <c r="AB147" s="180"/>
      <c r="AC147" s="180"/>
      <c r="AD147" s="180"/>
      <c r="AE147" s="180"/>
      <c r="AF147" s="180"/>
      <c r="AG147" s="180"/>
      <c r="AH147" s="180"/>
      <c r="AI147" s="180"/>
      <c r="AJ147" s="180"/>
      <c r="AK147" s="180"/>
      <c r="AL147" s="180"/>
    </row>
    <row r="148" spans="1:38" x14ac:dyDescent="0.2">
      <c r="A148" s="180"/>
      <c r="B148" s="180"/>
      <c r="C148" s="181"/>
      <c r="D148" s="180"/>
      <c r="E148" s="180"/>
      <c r="F148" s="180"/>
      <c r="G148" s="180"/>
      <c r="H148" s="180"/>
      <c r="I148" s="180"/>
      <c r="J148" s="180"/>
      <c r="K148" s="180"/>
      <c r="M148" s="546"/>
      <c r="N148" s="180"/>
      <c r="O148" s="180"/>
      <c r="P148" s="180"/>
      <c r="Q148" s="180"/>
      <c r="R148" s="180"/>
      <c r="S148" s="180"/>
      <c r="T148" s="180"/>
      <c r="U148" s="180"/>
      <c r="V148" s="180"/>
      <c r="W148" s="180"/>
      <c r="X148" s="180"/>
      <c r="Y148" s="180"/>
      <c r="Z148" s="180"/>
      <c r="AA148" s="180"/>
      <c r="AB148" s="180"/>
      <c r="AC148" s="180"/>
      <c r="AD148" s="180"/>
      <c r="AE148" s="180"/>
      <c r="AF148" s="180"/>
      <c r="AG148" s="180"/>
      <c r="AH148" s="180"/>
      <c r="AI148" s="180"/>
      <c r="AJ148" s="180"/>
      <c r="AK148" s="180"/>
      <c r="AL148" s="180"/>
    </row>
    <row r="149" spans="1:38" x14ac:dyDescent="0.2">
      <c r="A149" s="180"/>
      <c r="B149" s="180"/>
      <c r="C149" s="181"/>
      <c r="D149" s="180"/>
      <c r="E149" s="180"/>
      <c r="F149" s="180"/>
      <c r="G149" s="180"/>
      <c r="H149" s="180"/>
      <c r="I149" s="180"/>
      <c r="J149" s="180"/>
      <c r="K149" s="180"/>
      <c r="M149" s="546"/>
      <c r="N149" s="180"/>
      <c r="O149" s="180"/>
      <c r="P149" s="180"/>
      <c r="Q149" s="180"/>
      <c r="R149" s="180"/>
      <c r="S149" s="180"/>
      <c r="T149" s="180"/>
      <c r="U149" s="180"/>
      <c r="V149" s="180"/>
      <c r="W149" s="180"/>
      <c r="X149" s="180"/>
      <c r="Y149" s="180"/>
      <c r="Z149" s="180"/>
      <c r="AA149" s="180"/>
      <c r="AB149" s="180"/>
      <c r="AC149" s="180"/>
      <c r="AD149" s="180"/>
      <c r="AE149" s="180"/>
      <c r="AF149" s="180"/>
      <c r="AG149" s="180"/>
      <c r="AH149" s="180"/>
      <c r="AI149" s="180"/>
      <c r="AJ149" s="180"/>
      <c r="AK149" s="180"/>
      <c r="AL149" s="180"/>
    </row>
    <row r="150" spans="1:38" x14ac:dyDescent="0.2">
      <c r="A150" s="180"/>
      <c r="B150" s="180"/>
      <c r="C150" s="181"/>
      <c r="D150" s="180"/>
      <c r="E150" s="180"/>
      <c r="F150" s="180"/>
      <c r="G150" s="180"/>
      <c r="H150" s="180"/>
      <c r="I150" s="180"/>
      <c r="J150" s="180"/>
      <c r="K150" s="180"/>
      <c r="M150" s="546"/>
      <c r="N150" s="180"/>
      <c r="O150" s="180"/>
      <c r="P150" s="180"/>
      <c r="Q150" s="180"/>
      <c r="R150" s="180"/>
      <c r="S150" s="180"/>
      <c r="T150" s="180"/>
      <c r="U150" s="180"/>
      <c r="V150" s="180"/>
      <c r="W150" s="180"/>
      <c r="X150" s="180"/>
      <c r="Y150" s="180"/>
      <c r="Z150" s="180"/>
      <c r="AA150" s="180"/>
      <c r="AB150" s="180"/>
      <c r="AC150" s="180"/>
      <c r="AD150" s="180"/>
      <c r="AE150" s="180"/>
      <c r="AF150" s="180"/>
      <c r="AG150" s="180"/>
      <c r="AH150" s="180"/>
      <c r="AI150" s="180"/>
      <c r="AJ150" s="180"/>
      <c r="AK150" s="180"/>
      <c r="AL150" s="180"/>
    </row>
    <row r="151" spans="1:38" x14ac:dyDescent="0.2">
      <c r="A151" s="180"/>
      <c r="B151" s="180"/>
      <c r="C151" s="181"/>
      <c r="D151" s="180"/>
      <c r="E151" s="180"/>
      <c r="F151" s="180"/>
      <c r="G151" s="180"/>
      <c r="H151" s="180"/>
      <c r="I151" s="180"/>
      <c r="J151" s="180"/>
      <c r="K151" s="180"/>
      <c r="M151" s="546"/>
      <c r="N151" s="180"/>
      <c r="O151" s="180"/>
      <c r="P151" s="180"/>
      <c r="Q151" s="180"/>
      <c r="R151" s="180"/>
      <c r="S151" s="180"/>
      <c r="T151" s="180"/>
      <c r="U151" s="180"/>
      <c r="V151" s="180"/>
      <c r="W151" s="180"/>
      <c r="X151" s="180"/>
      <c r="Y151" s="180"/>
      <c r="Z151" s="180"/>
      <c r="AA151" s="180"/>
      <c r="AB151" s="180"/>
      <c r="AC151" s="180"/>
      <c r="AD151" s="180"/>
      <c r="AE151" s="180"/>
      <c r="AF151" s="180"/>
      <c r="AG151" s="180"/>
      <c r="AH151" s="180"/>
      <c r="AI151" s="180"/>
      <c r="AJ151" s="180"/>
      <c r="AK151" s="180"/>
      <c r="AL151" s="180"/>
    </row>
    <row r="152" spans="1:38" x14ac:dyDescent="0.2">
      <c r="A152" s="180"/>
      <c r="B152" s="180"/>
      <c r="C152" s="181"/>
      <c r="D152" s="180"/>
      <c r="E152" s="180"/>
      <c r="F152" s="180"/>
      <c r="G152" s="180"/>
      <c r="H152" s="180"/>
      <c r="I152" s="180"/>
      <c r="J152" s="180"/>
      <c r="K152" s="180"/>
      <c r="M152" s="546"/>
      <c r="N152" s="180"/>
      <c r="O152" s="180"/>
      <c r="P152" s="180"/>
      <c r="Q152" s="180"/>
      <c r="R152" s="180"/>
      <c r="S152" s="180"/>
      <c r="T152" s="180"/>
      <c r="U152" s="180"/>
      <c r="V152" s="180"/>
      <c r="W152" s="180"/>
      <c r="X152" s="180"/>
      <c r="Y152" s="180"/>
      <c r="Z152" s="180"/>
      <c r="AA152" s="180"/>
      <c r="AB152" s="180"/>
      <c r="AC152" s="180"/>
      <c r="AD152" s="180"/>
      <c r="AE152" s="180"/>
      <c r="AF152" s="180"/>
      <c r="AG152" s="180"/>
      <c r="AH152" s="180"/>
      <c r="AI152" s="180"/>
      <c r="AJ152" s="180"/>
      <c r="AK152" s="180"/>
      <c r="AL152" s="180"/>
    </row>
    <row r="153" spans="1:38" x14ac:dyDescent="0.2">
      <c r="A153" s="180"/>
      <c r="B153" s="180"/>
      <c r="C153" s="181"/>
      <c r="D153" s="180"/>
      <c r="E153" s="180"/>
      <c r="F153" s="180"/>
      <c r="G153" s="180"/>
      <c r="H153" s="180"/>
      <c r="I153" s="180"/>
      <c r="J153" s="180"/>
      <c r="K153" s="180"/>
      <c r="M153" s="546"/>
      <c r="N153" s="180"/>
      <c r="O153" s="180"/>
      <c r="P153" s="180"/>
      <c r="Q153" s="180"/>
      <c r="R153" s="180"/>
      <c r="S153" s="180"/>
      <c r="T153" s="180"/>
      <c r="U153" s="180"/>
      <c r="V153" s="180"/>
      <c r="W153" s="180"/>
      <c r="X153" s="180"/>
      <c r="Y153" s="180"/>
      <c r="Z153" s="180"/>
      <c r="AA153" s="180"/>
      <c r="AB153" s="180"/>
      <c r="AC153" s="180"/>
      <c r="AD153" s="180"/>
      <c r="AE153" s="180"/>
      <c r="AF153" s="180"/>
      <c r="AG153" s="180"/>
      <c r="AH153" s="180"/>
      <c r="AI153" s="180"/>
      <c r="AJ153" s="180"/>
      <c r="AK153" s="180"/>
      <c r="AL153" s="180"/>
    </row>
    <row r="154" spans="1:38" x14ac:dyDescent="0.2">
      <c r="A154" s="180"/>
      <c r="B154" s="180"/>
      <c r="C154" s="181"/>
      <c r="D154" s="180"/>
      <c r="E154" s="180"/>
      <c r="F154" s="180"/>
      <c r="G154" s="180"/>
      <c r="H154" s="180"/>
      <c r="I154" s="180"/>
      <c r="J154" s="180"/>
      <c r="K154" s="180"/>
      <c r="M154" s="546"/>
      <c r="N154" s="180"/>
      <c r="O154" s="180"/>
      <c r="P154" s="180"/>
      <c r="Q154" s="180"/>
      <c r="R154" s="180"/>
      <c r="S154" s="180"/>
      <c r="T154" s="180"/>
      <c r="U154" s="180"/>
      <c r="V154" s="180"/>
      <c r="W154" s="180"/>
      <c r="X154" s="180"/>
      <c r="Y154" s="180"/>
      <c r="Z154" s="180"/>
      <c r="AA154" s="180"/>
      <c r="AB154" s="180"/>
      <c r="AC154" s="180"/>
      <c r="AD154" s="180"/>
      <c r="AE154" s="180"/>
      <c r="AF154" s="180"/>
      <c r="AG154" s="180"/>
      <c r="AH154" s="180"/>
      <c r="AI154" s="180"/>
      <c r="AJ154" s="180"/>
      <c r="AK154" s="180"/>
      <c r="AL154" s="180"/>
    </row>
    <row r="155" spans="1:38" x14ac:dyDescent="0.2">
      <c r="A155" s="180"/>
      <c r="B155" s="180"/>
      <c r="C155" s="181"/>
      <c r="D155" s="180"/>
      <c r="E155" s="180"/>
      <c r="F155" s="180"/>
      <c r="G155" s="180"/>
      <c r="H155" s="180"/>
      <c r="I155" s="180"/>
      <c r="J155" s="180"/>
      <c r="K155" s="180"/>
      <c r="M155" s="546"/>
      <c r="N155" s="180"/>
      <c r="O155" s="180"/>
      <c r="P155" s="180"/>
      <c r="Q155" s="180"/>
      <c r="R155" s="180"/>
      <c r="S155" s="180"/>
      <c r="T155" s="180"/>
      <c r="U155" s="180"/>
      <c r="V155" s="180"/>
      <c r="W155" s="180"/>
      <c r="X155" s="180"/>
      <c r="Y155" s="180"/>
      <c r="Z155" s="180"/>
      <c r="AA155" s="180"/>
      <c r="AB155" s="180"/>
      <c r="AC155" s="180"/>
      <c r="AD155" s="180"/>
      <c r="AE155" s="180"/>
      <c r="AF155" s="180"/>
      <c r="AG155" s="180"/>
      <c r="AH155" s="180"/>
      <c r="AI155" s="180"/>
      <c r="AJ155" s="180"/>
      <c r="AK155" s="180"/>
      <c r="AL155" s="180"/>
    </row>
    <row r="156" spans="1:38" x14ac:dyDescent="0.2">
      <c r="A156" s="180"/>
      <c r="B156" s="180"/>
      <c r="C156" s="181"/>
      <c r="D156" s="180"/>
      <c r="E156" s="180"/>
      <c r="F156" s="180"/>
      <c r="G156" s="180"/>
      <c r="H156" s="180"/>
      <c r="I156" s="180"/>
      <c r="J156" s="180"/>
      <c r="K156" s="180"/>
      <c r="M156" s="546"/>
      <c r="N156" s="180"/>
      <c r="O156" s="180"/>
      <c r="P156" s="180"/>
      <c r="Q156" s="180"/>
      <c r="R156" s="180"/>
      <c r="S156" s="180"/>
      <c r="T156" s="180"/>
      <c r="U156" s="180"/>
      <c r="V156" s="180"/>
      <c r="W156" s="180"/>
      <c r="X156" s="180"/>
      <c r="Y156" s="180"/>
      <c r="Z156" s="180"/>
      <c r="AA156" s="180"/>
      <c r="AB156" s="180"/>
      <c r="AC156" s="180"/>
      <c r="AD156" s="180"/>
      <c r="AE156" s="180"/>
      <c r="AF156" s="180"/>
      <c r="AG156" s="180"/>
      <c r="AH156" s="180"/>
      <c r="AI156" s="180"/>
      <c r="AJ156" s="180"/>
      <c r="AK156" s="180"/>
      <c r="AL156" s="180"/>
    </row>
    <row r="157" spans="1:38" x14ac:dyDescent="0.2">
      <c r="A157" s="180"/>
      <c r="B157" s="180"/>
      <c r="C157" s="181"/>
      <c r="D157" s="180"/>
      <c r="E157" s="180"/>
      <c r="F157" s="180"/>
      <c r="G157" s="180"/>
      <c r="H157" s="180"/>
      <c r="I157" s="180"/>
      <c r="J157" s="180"/>
      <c r="K157" s="180"/>
      <c r="M157" s="546"/>
      <c r="N157" s="180"/>
      <c r="O157" s="180"/>
      <c r="P157" s="180"/>
      <c r="Q157" s="180"/>
      <c r="R157" s="180"/>
      <c r="S157" s="180"/>
      <c r="T157" s="180"/>
      <c r="U157" s="180"/>
      <c r="V157" s="180"/>
      <c r="W157" s="180"/>
      <c r="X157" s="180"/>
      <c r="Y157" s="180"/>
      <c r="Z157" s="180"/>
      <c r="AA157" s="180"/>
      <c r="AB157" s="180"/>
      <c r="AC157" s="180"/>
      <c r="AD157" s="180"/>
      <c r="AE157" s="180"/>
      <c r="AF157" s="180"/>
      <c r="AG157" s="180"/>
      <c r="AH157" s="180"/>
      <c r="AI157" s="180"/>
      <c r="AJ157" s="180"/>
      <c r="AK157" s="180"/>
      <c r="AL157" s="180"/>
    </row>
    <row r="158" spans="1:38" s="180" customFormat="1" x14ac:dyDescent="0.2">
      <c r="C158" s="181"/>
      <c r="M158" s="546"/>
    </row>
    <row r="159" spans="1:38" s="180" customFormat="1" x14ac:dyDescent="0.2">
      <c r="C159" s="181"/>
      <c r="M159" s="546"/>
    </row>
    <row r="160" spans="1:38" s="180" customFormat="1" x14ac:dyDescent="0.2">
      <c r="C160" s="181"/>
      <c r="M160" s="546"/>
    </row>
    <row r="161" spans="3:13" s="180" customFormat="1" x14ac:dyDescent="0.2">
      <c r="C161" s="181"/>
      <c r="M161" s="546"/>
    </row>
    <row r="162" spans="3:13" s="180" customFormat="1" x14ac:dyDescent="0.2">
      <c r="C162" s="181"/>
      <c r="M162" s="546"/>
    </row>
    <row r="163" spans="3:13" s="180" customFormat="1" x14ac:dyDescent="0.2">
      <c r="C163" s="181"/>
      <c r="M163" s="546"/>
    </row>
    <row r="164" spans="3:13" s="180" customFormat="1" x14ac:dyDescent="0.2">
      <c r="C164" s="181"/>
      <c r="M164" s="546"/>
    </row>
    <row r="165" spans="3:13" s="180" customFormat="1" x14ac:dyDescent="0.2">
      <c r="C165" s="181"/>
      <c r="M165" s="546"/>
    </row>
    <row r="166" spans="3:13" s="180" customFormat="1" x14ac:dyDescent="0.2">
      <c r="C166" s="181"/>
      <c r="M166" s="546"/>
    </row>
    <row r="167" spans="3:13" s="180" customFormat="1" x14ac:dyDescent="0.2">
      <c r="C167" s="181"/>
      <c r="M167" s="546"/>
    </row>
    <row r="168" spans="3:13" s="180" customFormat="1" x14ac:dyDescent="0.2">
      <c r="C168" s="181"/>
      <c r="M168" s="546"/>
    </row>
    <row r="169" spans="3:13" s="180" customFormat="1" x14ac:dyDescent="0.2">
      <c r="C169" s="181"/>
      <c r="M169" s="546"/>
    </row>
    <row r="170" spans="3:13" s="180" customFormat="1" x14ac:dyDescent="0.2">
      <c r="C170" s="181"/>
      <c r="M170" s="546"/>
    </row>
    <row r="171" spans="3:13" s="180" customFormat="1" x14ac:dyDescent="0.2">
      <c r="C171" s="181"/>
      <c r="M171" s="546"/>
    </row>
    <row r="172" spans="3:13" s="180" customFormat="1" x14ac:dyDescent="0.2">
      <c r="C172" s="181"/>
      <c r="M172" s="546"/>
    </row>
    <row r="173" spans="3:13" s="180" customFormat="1" x14ac:dyDescent="0.2">
      <c r="C173" s="181"/>
      <c r="M173" s="546"/>
    </row>
    <row r="174" spans="3:13" s="180" customFormat="1" x14ac:dyDescent="0.2">
      <c r="C174" s="181"/>
      <c r="M174" s="546"/>
    </row>
    <row r="175" spans="3:13" s="180" customFormat="1" x14ac:dyDescent="0.2">
      <c r="C175" s="181"/>
      <c r="M175" s="546"/>
    </row>
    <row r="176" spans="3:13" s="180" customFormat="1" x14ac:dyDescent="0.2">
      <c r="C176" s="181"/>
      <c r="M176" s="546"/>
    </row>
    <row r="177" spans="3:13" s="180" customFormat="1" x14ac:dyDescent="0.2">
      <c r="C177" s="181"/>
      <c r="M177" s="546"/>
    </row>
    <row r="178" spans="3:13" s="180" customFormat="1" x14ac:dyDescent="0.2">
      <c r="C178" s="181"/>
      <c r="M178" s="546"/>
    </row>
    <row r="179" spans="3:13" s="180" customFormat="1" x14ac:dyDescent="0.2">
      <c r="C179" s="181"/>
      <c r="M179" s="546"/>
    </row>
    <row r="180" spans="3:13" s="180" customFormat="1" x14ac:dyDescent="0.2">
      <c r="C180" s="181"/>
      <c r="M180" s="546"/>
    </row>
    <row r="181" spans="3:13" s="180" customFormat="1" x14ac:dyDescent="0.2">
      <c r="C181" s="181"/>
      <c r="M181" s="546"/>
    </row>
    <row r="182" spans="3:13" s="180" customFormat="1" x14ac:dyDescent="0.2">
      <c r="C182" s="181"/>
      <c r="M182" s="546"/>
    </row>
    <row r="183" spans="3:13" s="180" customFormat="1" x14ac:dyDescent="0.2">
      <c r="C183" s="181"/>
      <c r="M183" s="546"/>
    </row>
    <row r="184" spans="3:13" s="180" customFormat="1" x14ac:dyDescent="0.2">
      <c r="C184" s="181"/>
      <c r="M184" s="546"/>
    </row>
    <row r="185" spans="3:13" s="180" customFormat="1" x14ac:dyDescent="0.2">
      <c r="C185" s="181"/>
      <c r="M185" s="546"/>
    </row>
    <row r="186" spans="3:13" s="180" customFormat="1" x14ac:dyDescent="0.2">
      <c r="C186" s="181"/>
      <c r="M186" s="546"/>
    </row>
    <row r="187" spans="3:13" s="180" customFormat="1" x14ac:dyDescent="0.2">
      <c r="C187" s="181"/>
      <c r="M187" s="546"/>
    </row>
    <row r="188" spans="3:13" s="180" customFormat="1" x14ac:dyDescent="0.2">
      <c r="C188" s="181"/>
      <c r="M188" s="546"/>
    </row>
    <row r="189" spans="3:13" s="180" customFormat="1" x14ac:dyDescent="0.2">
      <c r="C189" s="181"/>
      <c r="M189" s="546"/>
    </row>
    <row r="190" spans="3:13" s="180" customFormat="1" x14ac:dyDescent="0.2">
      <c r="C190" s="181"/>
      <c r="M190" s="546"/>
    </row>
    <row r="191" spans="3:13" s="180" customFormat="1" x14ac:dyDescent="0.2">
      <c r="C191" s="181"/>
      <c r="M191" s="546"/>
    </row>
    <row r="192" spans="3:13" s="180" customFormat="1" x14ac:dyDescent="0.2">
      <c r="C192" s="181"/>
      <c r="M192" s="546"/>
    </row>
    <row r="193" spans="3:13" s="180" customFormat="1" x14ac:dyDescent="0.2">
      <c r="C193" s="181"/>
      <c r="M193" s="546"/>
    </row>
    <row r="194" spans="3:13" s="180" customFormat="1" x14ac:dyDescent="0.2">
      <c r="C194" s="181"/>
      <c r="M194" s="546"/>
    </row>
    <row r="195" spans="3:13" s="180" customFormat="1" x14ac:dyDescent="0.2">
      <c r="C195" s="181"/>
      <c r="M195" s="546"/>
    </row>
    <row r="196" spans="3:13" s="180" customFormat="1" x14ac:dyDescent="0.2">
      <c r="C196" s="181"/>
      <c r="M196" s="546"/>
    </row>
    <row r="197" spans="3:13" s="180" customFormat="1" x14ac:dyDescent="0.2">
      <c r="C197" s="181"/>
      <c r="M197" s="546"/>
    </row>
    <row r="198" spans="3:13" s="180" customFormat="1" x14ac:dyDescent="0.2">
      <c r="C198" s="181"/>
      <c r="M198" s="546"/>
    </row>
    <row r="199" spans="3:13" s="180" customFormat="1" x14ac:dyDescent="0.2">
      <c r="C199" s="181"/>
      <c r="M199" s="546"/>
    </row>
    <row r="200" spans="3:13" s="180" customFormat="1" x14ac:dyDescent="0.2">
      <c r="C200" s="181"/>
      <c r="M200" s="546"/>
    </row>
    <row r="201" spans="3:13" s="180" customFormat="1" x14ac:dyDescent="0.2">
      <c r="C201" s="181"/>
      <c r="M201" s="546"/>
    </row>
    <row r="202" spans="3:13" s="180" customFormat="1" x14ac:dyDescent="0.2">
      <c r="C202" s="181"/>
      <c r="M202" s="546"/>
    </row>
    <row r="203" spans="3:13" s="180" customFormat="1" x14ac:dyDescent="0.2">
      <c r="C203" s="181"/>
      <c r="M203" s="546"/>
    </row>
    <row r="204" spans="3:13" s="180" customFormat="1" x14ac:dyDescent="0.2">
      <c r="C204" s="181"/>
      <c r="M204" s="546"/>
    </row>
    <row r="205" spans="3:13" s="180" customFormat="1" x14ac:dyDescent="0.2">
      <c r="C205" s="181"/>
      <c r="M205" s="546"/>
    </row>
    <row r="206" spans="3:13" s="180" customFormat="1" x14ac:dyDescent="0.2">
      <c r="C206" s="181"/>
      <c r="M206" s="546"/>
    </row>
    <row r="207" spans="3:13" s="180" customFormat="1" x14ac:dyDescent="0.2">
      <c r="C207" s="181"/>
      <c r="M207" s="546"/>
    </row>
    <row r="208" spans="3:13" s="180" customFormat="1" x14ac:dyDescent="0.2">
      <c r="C208" s="181"/>
      <c r="M208" s="546"/>
    </row>
    <row r="209" spans="3:13" s="180" customFormat="1" x14ac:dyDescent="0.2">
      <c r="C209" s="181"/>
      <c r="M209" s="546"/>
    </row>
    <row r="210" spans="3:13" s="180" customFormat="1" x14ac:dyDescent="0.2">
      <c r="C210" s="181"/>
      <c r="M210" s="546"/>
    </row>
  </sheetData>
  <sheetProtection algorithmName="SHA-512" hashValue="C4Otbp2M4DBzdvaPmXThYVwU/5M/mW2Yz3dVt64jOqYwjNbh3PiJwnZN6SkDZgNKiSnabGAxZVqzbh7GeeiIXA==" saltValue="/6rIYWEMa/YTlavKkRLfIw==" spinCount="100000" sheet="1" objects="1" scenarios="1"/>
  <mergeCells count="66">
    <mergeCell ref="C72:J72"/>
    <mergeCell ref="E98:F98"/>
    <mergeCell ref="E99:F99"/>
    <mergeCell ref="G98:J98"/>
    <mergeCell ref="C96:J96"/>
    <mergeCell ref="D79:E79"/>
    <mergeCell ref="C88:J88"/>
    <mergeCell ref="G99:J99"/>
    <mergeCell ref="D76:E76"/>
    <mergeCell ref="C87:H87"/>
    <mergeCell ref="D77:E77"/>
    <mergeCell ref="D78:E78"/>
    <mergeCell ref="D80:E80"/>
    <mergeCell ref="H82:H84"/>
    <mergeCell ref="D75:E75"/>
    <mergeCell ref="C114:J114"/>
    <mergeCell ref="C109:J109"/>
    <mergeCell ref="C110:J110"/>
    <mergeCell ref="E105:J105"/>
    <mergeCell ref="G101:J101"/>
    <mergeCell ref="G100:J100"/>
    <mergeCell ref="E100:F100"/>
    <mergeCell ref="H32:J32"/>
    <mergeCell ref="C28:J28"/>
    <mergeCell ref="E101:F101"/>
    <mergeCell ref="C35:H35"/>
    <mergeCell ref="H30:I31"/>
    <mergeCell ref="C91:J91"/>
    <mergeCell ref="D81:E81"/>
    <mergeCell ref="D82:E82"/>
    <mergeCell ref="D84:E84"/>
    <mergeCell ref="D83:E83"/>
    <mergeCell ref="D74:E74"/>
    <mergeCell ref="E89:J89"/>
    <mergeCell ref="C86:H86"/>
    <mergeCell ref="C68:J68"/>
    <mergeCell ref="C3:J4"/>
    <mergeCell ref="E38:J38"/>
    <mergeCell ref="C55:J55"/>
    <mergeCell ref="C58:J58"/>
    <mergeCell ref="C61:J61"/>
    <mergeCell ref="C6:D6"/>
    <mergeCell ref="G6:H6"/>
    <mergeCell ref="C18:C19"/>
    <mergeCell ref="C22:C23"/>
    <mergeCell ref="C7:J7"/>
    <mergeCell ref="C37:J37"/>
    <mergeCell ref="C40:J40"/>
    <mergeCell ref="C14:C15"/>
    <mergeCell ref="G26:H26"/>
    <mergeCell ref="C69:J69"/>
    <mergeCell ref="H24:J24"/>
    <mergeCell ref="E56:J56"/>
    <mergeCell ref="E62:J62"/>
    <mergeCell ref="C64:J64"/>
    <mergeCell ref="C67:H67"/>
    <mergeCell ref="C46:J46"/>
    <mergeCell ref="C48:D48"/>
    <mergeCell ref="C49:J49"/>
    <mergeCell ref="C52:J52"/>
    <mergeCell ref="E44:J44"/>
    <mergeCell ref="E50:J50"/>
    <mergeCell ref="C26:D26"/>
    <mergeCell ref="C27:J27"/>
    <mergeCell ref="C36:H36"/>
    <mergeCell ref="C43:J43"/>
  </mergeCells>
  <conditionalFormatting sqref="D99:D101">
    <cfRule type="containsText" dxfId="120" priority="7" operator="containsText" text="High">
      <formula>NOT(ISERROR(SEARCH("High",D99)))</formula>
    </cfRule>
    <cfRule type="containsText" dxfId="119" priority="8" operator="containsText" text="Minor">
      <formula>NOT(ISERROR(SEARCH("Minor",D99)))</formula>
    </cfRule>
    <cfRule type="containsText" dxfId="118" priority="9" operator="containsText" text="Moderate">
      <formula>NOT(ISERROR(SEARCH("Moderate",D99)))</formula>
    </cfRule>
    <cfRule type="containsText" dxfId="117" priority="10" operator="containsText" text="Critical">
      <formula>NOT(ISERROR(SEARCH("Critical",D99)))</formula>
    </cfRule>
  </conditionalFormatting>
  <conditionalFormatting sqref="G24">
    <cfRule type="cellIs" dxfId="116" priority="5" operator="lessThan">
      <formula>0.99</formula>
    </cfRule>
    <cfRule type="cellIs" dxfId="115" priority="6" operator="greaterThan">
      <formula>1.01</formula>
    </cfRule>
  </conditionalFormatting>
  <conditionalFormatting sqref="G32">
    <cfRule type="cellIs" dxfId="114" priority="3" operator="lessThan">
      <formula>0.99</formula>
    </cfRule>
    <cfRule type="cellIs" dxfId="113" priority="4" operator="greaterThan">
      <formula>1.01</formula>
    </cfRule>
  </conditionalFormatting>
  <conditionalFormatting sqref="C114">
    <cfRule type="dataBar" priority="2">
      <dataBar>
        <cfvo type="num" val="0"/>
        <cfvo type="formula" val="COUNT($M$5:$M$110)"/>
        <color rgb="FFFFB628"/>
      </dataBar>
      <extLst>
        <ext xmlns:x14="http://schemas.microsoft.com/office/spreadsheetml/2009/9/main" uri="{B025F937-C7B1-47D3-B67F-A62EFF666E3E}">
          <x14:id>{C439BD6F-1E26-4AC0-8324-1A5F8226A1DF}</x14:id>
        </ext>
      </extLst>
    </cfRule>
  </conditionalFormatting>
  <dataValidations xWindow="1006" yWindow="412" count="19">
    <dataValidation type="decimal" operator="greaterThanOrEqual" allowBlank="1" showInputMessage="1" showErrorMessage="1" sqref="D8:E8 D10:E10 D12:E12 D14:E14 D16:E16 D18:E18 D22:E22 G75:G83" xr:uid="{2DC472B3-F6D6-4E63-B7B4-8968B42159B6}">
      <formula1>0</formula1>
    </dataValidation>
    <dataValidation allowBlank="1" showErrorMessage="1" prompt="Percentage of total project costs_x000a_" sqref="H8:H22 H24" xr:uid="{A0418100-04AB-4DD3-9D59-75256E557691}"/>
    <dataValidation allowBlank="1" showErrorMessage="1" prompt="_x000a_" sqref="F8:F22 F24" xr:uid="{E1C56568-3E0D-459A-9DED-4697D6F5BD13}"/>
    <dataValidation allowBlank="1" showInputMessage="1" showErrorMessage="1" prompt="Percentage of total project costs_x000a_" sqref="G22 G18 G16 G14 G12 G8 G10" xr:uid="{5FD7E9DE-2057-431B-A713-77205B0B85F5}"/>
    <dataValidation allowBlank="1" showInputMessage="1" showErrorMessage="1" prompt="If this figure is less than 100% please ensure all additional costs have been listed in breakdown_x000a_" sqref="G24" xr:uid="{C06AABBF-17FB-4D26-91CC-212812B48C7D}"/>
    <dataValidation allowBlank="1" showInputMessage="1" showErrorMessage="1" prompt="Please attach evidence and further breakdown of these costs." sqref="J10" xr:uid="{7A142073-8B51-43B4-9CE2-84F4DB316ECC}"/>
    <dataValidation type="date" operator="greaterThan" allowBlank="1" showInputMessage="1" showErrorMessage="1" errorTitle="Date" error="Please enter a value in a valid date format_x000a__x000a_E.g. dd/mm/yyyy" sqref="D70 D92:D98 D102:D104" xr:uid="{340570F6-CD83-47AA-A7FE-CA37269ACCEE}">
      <formula1>42736</formula1>
    </dataValidation>
    <dataValidation type="list" allowBlank="1" showInputMessage="1" showErrorMessage="1" sqref="D20" xr:uid="{47705B13-C285-4AA3-A6CC-CD465A51FF99}">
      <formula1>"Yes,No"</formula1>
    </dataValidation>
    <dataValidation type="list" allowBlank="1" showInputMessage="1" showErrorMessage="1" sqref="D99:D101" xr:uid="{403210B4-1EF5-46F6-9CF3-43394738AB9E}">
      <formula1>"Minor,Moderate,High,Critical"</formula1>
    </dataValidation>
    <dataValidation allowBlank="1" showInputMessage="1" showErrorMessage="1" prompt="This figure is the 'Total Project Costs' in placed in Step 4" sqref="D24" xr:uid="{4C00BCCD-C550-45DC-AFC9-B8BF583123DE}"/>
    <dataValidation type="list" operator="greaterThan" allowBlank="1" showInputMessage="1" showErrorMessage="1" errorTitle="Date" error="Please enter a value in a valid date format_x000a__x000a_E.g. dd/mm/yyyy" sqref="D99:D101" xr:uid="{99FE8924-948C-4950-9CEC-BBB94A0D4283}">
      <formula1>"Low, Moderate, High, Very High"</formula1>
    </dataValidation>
    <dataValidation allowBlank="1" showErrorMessage="1" sqref="G32" xr:uid="{D50473B5-1A78-4A63-96E5-7D49AEA24816}"/>
    <dataValidation type="whole" operator="greaterThanOrEqual" allowBlank="1" showInputMessage="1" showErrorMessage="1" sqref="D30:D31" xr:uid="{4C98BFD0-B359-4CE6-A22D-437604C543D8}">
      <formula1>0</formula1>
    </dataValidation>
    <dataValidation allowBlank="1" showInputMessage="1" showErrorMessage="1" prompt="Please provide all relevant file names and page number" sqref="D38:D39 D44:D45 D50:D51 D56:D57 D62:D63 D89:D90 D105:D106" xr:uid="{9AED564B-914B-496E-88F4-3E761A25E615}"/>
    <dataValidation operator="greaterThanOrEqual" allowBlank="1" showInputMessage="1" showErrorMessage="1" sqref="D84" xr:uid="{EBD866A2-F4D2-4A93-A026-814530D37E40}"/>
    <dataValidation type="list" allowBlank="1" showInputMessage="1" showErrorMessage="1" sqref="I35:I36" xr:uid="{E328E15E-843F-4F97-8668-E7A66AB90998}">
      <formula1>"Previous Project, Quantity Surveyor Estimate, Quote, Contractor Estimate, Other (list in commentary)"</formula1>
    </dataValidation>
    <dataValidation type="date" operator="greaterThanOrEqual" allowBlank="1" showInputMessage="1" showErrorMessage="1" sqref="D75:E83" xr:uid="{DB9295A1-84F3-4FE9-AFC4-D9655268CD45}">
      <formula1>44197</formula1>
    </dataValidation>
    <dataValidation type="whole" operator="greaterThanOrEqual" allowBlank="1" showInputMessage="1" showErrorMessage="1" prompt="Number of working days" sqref="F75:F83" xr:uid="{2AEA1042-04BD-4C87-B98F-8B1E65919354}">
      <formula1>0</formula1>
    </dataValidation>
    <dataValidation operator="greaterThan" allowBlank="1" showInputMessage="1" showErrorMessage="1" sqref="D29" xr:uid="{69EC3261-FABA-4E40-A5A9-62E878C2C43F}"/>
  </dataValidations>
  <pageMargins left="0.70866141732283472" right="0.70866141732283472" top="0.74803149606299213" bottom="0.74803149606299213" header="0.31496062992125984" footer="0.31496062992125984"/>
  <pageSetup paperSize="8" scale="72" fitToHeight="0" orientation="portrait" r:id="rId1"/>
  <customProperties>
    <customPr name="GUID" r:id="rId2"/>
  </customProperties>
  <drawing r:id="rId3"/>
  <extLst>
    <ext xmlns:x14="http://schemas.microsoft.com/office/spreadsheetml/2009/9/main" uri="{78C0D931-6437-407d-A8EE-F0AAD7539E65}">
      <x14:conditionalFormattings>
        <x14:conditionalFormatting xmlns:xm="http://schemas.microsoft.com/office/excel/2006/main">
          <x14:cfRule type="dataBar" id="{C439BD6F-1E26-4AC0-8324-1A5F8226A1DF}">
            <x14:dataBar minLength="0" maxLength="100" gradient="0" direction="rightToLeft">
              <x14:cfvo type="num">
                <xm:f>0</xm:f>
              </x14:cfvo>
              <x14:cfvo type="formula">
                <xm:f>COUNT($M$5:$M$110)</xm:f>
              </x14:cfvo>
              <x14:negativeFillColor rgb="FFFF0000"/>
              <x14:axisColor rgb="FF000000"/>
            </x14:dataBar>
          </x14:cfRule>
          <xm:sqref>C114</xm:sqref>
        </x14:conditionalFormatting>
      </x14:conditionalFormattings>
    </ext>
    <ext xmlns:x14="http://schemas.microsoft.com/office/spreadsheetml/2009/9/main" uri="{CCE6A557-97BC-4b89-ADB6-D9C93CAAB3DF}">
      <x14:dataValidations xmlns:xm="http://schemas.microsoft.com/office/excel/2006/main" xWindow="1006" yWindow="412" count="3">
        <x14:dataValidation type="list" allowBlank="1" showInputMessage="1" showErrorMessage="1" xr:uid="{5E95B2E5-DDAC-4EF0-BD56-12E417111B28}">
          <x14:formula1>
            <xm:f>'Extra look-up'!$D$8:$D$9</xm:f>
          </x14:formula1>
          <xm:sqref>I67 I103</xm:sqref>
        </x14:dataValidation>
        <x14:dataValidation type="list" allowBlank="1" showInputMessage="1" showErrorMessage="1" xr:uid="{01061FB3-1B53-4622-BCFE-218BA9061BC1}">
          <x14:formula1>
            <xm:f>'Extra look-up'!$A$32:$A$40</xm:f>
          </x14:formula1>
          <xm:sqref>E99:F101</xm:sqref>
        </x14:dataValidation>
        <x14:dataValidation type="list" allowBlank="1" showInputMessage="1" showErrorMessage="1" xr:uid="{A6921127-FEB5-4B1A-8AC5-D2EEEC0CF0ED}">
          <x14:formula1>
            <xm:f>'Extra look-up'!$D$4:$D$5</xm:f>
          </x14:formula1>
          <xm:sqref>I86</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788D76-6622-4127-80A3-D93D19A38605}">
  <sheetPr codeName="Sheet11">
    <tabColor theme="6"/>
    <pageSetUpPr fitToPage="1"/>
  </sheetPr>
  <dimension ref="A1:CD297"/>
  <sheetViews>
    <sheetView showGridLines="0" showRowColHeaders="0" zoomScaleNormal="100" workbookViewId="0"/>
  </sheetViews>
  <sheetFormatPr defaultColWidth="9.42578125" defaultRowHeight="15.75" x14ac:dyDescent="0.2"/>
  <cols>
    <col min="1" max="1" width="3.28515625" style="441" customWidth="1"/>
    <col min="2" max="2" width="3.42578125" style="439" customWidth="1"/>
    <col min="3" max="3" width="41" style="440" customWidth="1"/>
    <col min="4" max="4" width="34.42578125" style="439" bestFit="1" customWidth="1"/>
    <col min="5" max="9" width="20.42578125" style="439" customWidth="1"/>
    <col min="10" max="10" width="3.42578125" style="439" customWidth="1"/>
    <col min="11" max="12" width="9.42578125" style="441" hidden="1" customWidth="1"/>
    <col min="13" max="13" width="3.7109375" style="442" hidden="1" customWidth="1"/>
    <col min="14" max="14" width="9.42578125" style="439" hidden="1" customWidth="1"/>
    <col min="15" max="22" width="9.42578125" style="439" customWidth="1"/>
    <col min="23" max="16384" width="9.42578125" style="439"/>
  </cols>
  <sheetData>
    <row r="1" spans="1:82" ht="16.350000000000001" customHeight="1" x14ac:dyDescent="0.2">
      <c r="B1" s="441"/>
      <c r="C1" s="1611"/>
      <c r="D1" s="1611"/>
      <c r="E1" s="1611"/>
      <c r="F1" s="1611"/>
      <c r="G1" s="1611"/>
      <c r="H1" s="1611"/>
      <c r="I1" s="1611"/>
      <c r="J1" s="441"/>
      <c r="M1" s="49"/>
      <c r="N1" s="454"/>
      <c r="O1" s="441"/>
      <c r="P1" s="441"/>
      <c r="Q1" s="441"/>
      <c r="R1" s="441"/>
      <c r="S1" s="441"/>
      <c r="T1" s="441"/>
      <c r="U1" s="441"/>
      <c r="V1" s="441"/>
      <c r="W1" s="441"/>
      <c r="X1" s="441"/>
      <c r="Y1" s="441"/>
      <c r="Z1" s="441"/>
      <c r="AA1" s="441"/>
      <c r="AB1" s="441"/>
      <c r="AC1" s="441"/>
      <c r="AD1" s="441"/>
      <c r="AE1" s="441"/>
      <c r="AF1" s="441"/>
      <c r="AG1" s="441"/>
      <c r="AH1" s="441"/>
      <c r="AI1" s="441"/>
      <c r="AJ1" s="441"/>
      <c r="AK1" s="441"/>
      <c r="AL1" s="441"/>
      <c r="AM1" s="441"/>
      <c r="AN1" s="441"/>
      <c r="AO1" s="441"/>
      <c r="AP1" s="441"/>
      <c r="AQ1" s="441"/>
      <c r="AR1" s="441"/>
      <c r="AS1" s="441"/>
      <c r="AT1" s="441"/>
      <c r="AU1" s="441"/>
      <c r="AV1" s="441"/>
      <c r="AW1" s="441"/>
      <c r="AX1" s="441"/>
      <c r="AY1" s="441"/>
      <c r="AZ1" s="441"/>
      <c r="BA1" s="441"/>
      <c r="BB1" s="441"/>
      <c r="BC1" s="441"/>
      <c r="BD1" s="441"/>
      <c r="BE1" s="441"/>
    </row>
    <row r="2" spans="1:82" ht="40.35" customHeight="1" x14ac:dyDescent="0.2">
      <c r="C2" s="1612"/>
      <c r="D2" s="1612"/>
      <c r="E2" s="1612"/>
      <c r="F2" s="1612"/>
      <c r="G2" s="1612"/>
      <c r="H2" s="1612"/>
      <c r="I2" s="1612"/>
      <c r="M2" s="441"/>
      <c r="N2" s="441"/>
      <c r="O2" s="441"/>
      <c r="P2" s="441"/>
      <c r="Q2" s="441"/>
      <c r="R2" s="441"/>
      <c r="S2" s="441"/>
      <c r="T2" s="441"/>
      <c r="U2" s="441"/>
      <c r="V2" s="441"/>
      <c r="W2" s="441"/>
      <c r="X2" s="441"/>
      <c r="Y2" s="441"/>
      <c r="Z2" s="441"/>
      <c r="AA2" s="441"/>
      <c r="AB2" s="441"/>
      <c r="AC2" s="441"/>
      <c r="AD2" s="441"/>
      <c r="AE2" s="441"/>
      <c r="AF2" s="441"/>
      <c r="AG2" s="441"/>
      <c r="AH2" s="441"/>
      <c r="AI2" s="441"/>
      <c r="AJ2" s="441"/>
      <c r="AK2" s="441"/>
      <c r="AL2" s="441"/>
      <c r="AM2" s="441"/>
      <c r="AN2" s="441"/>
      <c r="AO2" s="441"/>
      <c r="AP2" s="441"/>
      <c r="AQ2" s="441"/>
      <c r="AR2" s="441"/>
      <c r="AS2" s="441"/>
      <c r="AT2" s="441"/>
      <c r="AU2" s="441"/>
      <c r="AV2" s="441"/>
      <c r="AW2" s="441"/>
      <c r="AX2" s="441"/>
      <c r="AY2" s="441"/>
      <c r="AZ2" s="441"/>
      <c r="BA2" s="441"/>
      <c r="BB2" s="441"/>
      <c r="BC2" s="441"/>
      <c r="BD2" s="441"/>
      <c r="BE2" s="441"/>
    </row>
    <row r="3" spans="1:82" ht="35.1" customHeight="1" x14ac:dyDescent="0.2">
      <c r="C3" s="1613" t="s">
        <v>1008</v>
      </c>
      <c r="D3" s="1613"/>
      <c r="E3" s="1613"/>
      <c r="F3" s="1613"/>
      <c r="G3" s="1613"/>
      <c r="H3" s="1613"/>
      <c r="I3" s="450"/>
      <c r="L3" s="696">
        <f>SUM(L8:L42)</f>
        <v>25</v>
      </c>
      <c r="M3" s="441"/>
      <c r="N3" s="441"/>
      <c r="O3" s="441"/>
      <c r="P3" s="441"/>
      <c r="Q3" s="441"/>
      <c r="R3" s="441"/>
      <c r="S3" s="441"/>
      <c r="T3" s="441"/>
      <c r="U3" s="441"/>
      <c r="V3" s="441"/>
      <c r="W3" s="441"/>
      <c r="X3" s="441"/>
      <c r="Y3" s="441"/>
      <c r="Z3" s="441"/>
      <c r="AA3" s="441"/>
      <c r="AB3" s="441"/>
      <c r="AC3" s="441"/>
      <c r="AD3" s="441"/>
      <c r="AE3" s="441"/>
      <c r="AF3" s="441"/>
      <c r="AG3" s="441"/>
      <c r="AH3" s="441"/>
      <c r="AI3" s="441"/>
      <c r="AJ3" s="441"/>
      <c r="AK3" s="441"/>
      <c r="AL3" s="441"/>
      <c r="AM3" s="441"/>
      <c r="AN3" s="441"/>
      <c r="AO3" s="441"/>
      <c r="AP3" s="441"/>
      <c r="AQ3" s="441"/>
      <c r="AR3" s="441"/>
      <c r="AS3" s="441"/>
      <c r="AT3" s="441"/>
      <c r="AU3" s="441"/>
      <c r="AV3" s="441"/>
      <c r="AW3" s="441"/>
      <c r="AX3" s="441"/>
      <c r="AY3" s="441"/>
      <c r="AZ3" s="441"/>
      <c r="BA3" s="441"/>
      <c r="BB3" s="441"/>
      <c r="BC3" s="441"/>
      <c r="BD3" s="441"/>
      <c r="BE3" s="441"/>
    </row>
    <row r="4" spans="1:82" ht="10.35" customHeight="1" x14ac:dyDescent="0.2">
      <c r="C4" s="453"/>
      <c r="D4" s="453"/>
      <c r="E4" s="453"/>
      <c r="F4" s="453"/>
      <c r="G4" s="453"/>
      <c r="H4" s="453"/>
      <c r="I4" s="452"/>
      <c r="N4" s="441"/>
      <c r="O4" s="441"/>
      <c r="P4" s="441"/>
      <c r="Q4" s="441"/>
      <c r="R4" s="441"/>
      <c r="S4" s="441"/>
      <c r="T4" s="441"/>
      <c r="U4" s="441"/>
      <c r="V4" s="441"/>
      <c r="W4" s="441"/>
      <c r="X4" s="441"/>
      <c r="Y4" s="441"/>
      <c r="Z4" s="441"/>
      <c r="AA4" s="441"/>
      <c r="AB4" s="441"/>
      <c r="AC4" s="441"/>
      <c r="AD4" s="441"/>
      <c r="AE4" s="441"/>
      <c r="AF4" s="441"/>
      <c r="AG4" s="441"/>
      <c r="AH4" s="441"/>
      <c r="AI4" s="441"/>
      <c r="AJ4" s="441"/>
      <c r="AK4" s="441"/>
      <c r="AL4" s="441"/>
      <c r="AM4" s="441"/>
      <c r="AN4" s="441"/>
      <c r="AO4" s="441"/>
      <c r="AP4" s="441"/>
      <c r="AQ4" s="441"/>
      <c r="AR4" s="441"/>
      <c r="AS4" s="441"/>
      <c r="AT4" s="441"/>
      <c r="AU4" s="441"/>
      <c r="AV4" s="441"/>
      <c r="AW4" s="441"/>
      <c r="AX4" s="441"/>
      <c r="AY4" s="441"/>
      <c r="AZ4" s="441"/>
      <c r="BA4" s="441"/>
      <c r="BB4" s="441"/>
      <c r="BC4" s="441"/>
      <c r="BD4" s="441"/>
      <c r="BE4" s="441"/>
    </row>
    <row r="5" spans="1:82" ht="2.65" customHeight="1" x14ac:dyDescent="0.2">
      <c r="C5" s="451"/>
      <c r="D5" s="451"/>
      <c r="E5" s="451"/>
      <c r="F5" s="451"/>
      <c r="G5" s="451"/>
      <c r="H5" s="451"/>
      <c r="I5" s="450"/>
      <c r="N5" s="441"/>
      <c r="O5" s="441"/>
      <c r="P5" s="441"/>
      <c r="Q5" s="441"/>
      <c r="R5" s="441"/>
      <c r="S5" s="441"/>
      <c r="T5" s="441"/>
      <c r="U5" s="441"/>
      <c r="V5" s="441"/>
      <c r="W5" s="441"/>
      <c r="X5" s="441"/>
      <c r="Y5" s="441"/>
      <c r="Z5" s="441"/>
      <c r="AA5" s="441"/>
      <c r="AB5" s="441"/>
      <c r="AC5" s="441"/>
      <c r="AD5" s="441"/>
      <c r="AE5" s="441"/>
      <c r="AF5" s="441"/>
      <c r="AG5" s="441"/>
      <c r="AH5" s="441"/>
      <c r="AI5" s="441"/>
      <c r="AJ5" s="441"/>
      <c r="AK5" s="441"/>
      <c r="AL5" s="441"/>
      <c r="AM5" s="441"/>
      <c r="AN5" s="441"/>
      <c r="AO5" s="441"/>
      <c r="AP5" s="441"/>
      <c r="AQ5" s="441"/>
      <c r="AR5" s="441"/>
      <c r="AS5" s="441"/>
      <c r="AT5" s="441"/>
      <c r="AU5" s="441"/>
      <c r="AV5" s="441"/>
      <c r="AW5" s="441"/>
      <c r="AX5" s="441"/>
      <c r="AY5" s="441"/>
      <c r="AZ5" s="441"/>
      <c r="BA5" s="441"/>
      <c r="BB5" s="441"/>
      <c r="BC5" s="441"/>
      <c r="BD5" s="441"/>
      <c r="BE5" s="441"/>
    </row>
    <row r="6" spans="1:82" s="444" customFormat="1" ht="36.6" customHeight="1" x14ac:dyDescent="0.2">
      <c r="A6" s="445"/>
      <c r="C6" s="1614" t="s">
        <v>1009</v>
      </c>
      <c r="D6" s="1614"/>
      <c r="E6" s="1614"/>
      <c r="F6" s="1614"/>
      <c r="G6" s="1614"/>
      <c r="H6" s="1614"/>
      <c r="I6" s="1614"/>
      <c r="K6" s="445"/>
      <c r="L6" s="445"/>
      <c r="M6" s="613"/>
      <c r="N6" s="445"/>
      <c r="O6" s="445"/>
      <c r="P6" s="445"/>
      <c r="Q6" s="445"/>
      <c r="R6" s="445"/>
      <c r="S6" s="445"/>
      <c r="T6" s="445"/>
      <c r="U6" s="445"/>
      <c r="V6" s="445"/>
      <c r="W6" s="445"/>
      <c r="X6" s="445"/>
      <c r="Y6" s="445"/>
      <c r="Z6" s="445"/>
      <c r="AA6" s="445"/>
      <c r="AB6" s="445"/>
      <c r="AC6" s="445"/>
      <c r="AD6" s="445"/>
      <c r="AE6" s="445"/>
      <c r="AF6" s="445"/>
      <c r="AG6" s="445"/>
      <c r="AH6" s="445"/>
      <c r="AI6" s="445"/>
      <c r="AJ6" s="445"/>
      <c r="AK6" s="445"/>
      <c r="AL6" s="445"/>
      <c r="AM6" s="445"/>
      <c r="AN6" s="445"/>
      <c r="AO6" s="445"/>
      <c r="AP6" s="445"/>
      <c r="AQ6" s="445"/>
      <c r="AR6" s="445"/>
      <c r="AS6" s="445"/>
      <c r="AT6" s="445"/>
      <c r="AU6" s="445"/>
      <c r="AV6" s="445"/>
      <c r="AW6" s="445"/>
      <c r="AX6" s="445"/>
      <c r="AY6" s="445"/>
      <c r="AZ6" s="445"/>
      <c r="BA6" s="445"/>
      <c r="BB6" s="445"/>
      <c r="BC6" s="445"/>
      <c r="BD6" s="445"/>
      <c r="BE6" s="445"/>
    </row>
    <row r="7" spans="1:82" s="444" customFormat="1" ht="40.15" customHeight="1" x14ac:dyDescent="0.2">
      <c r="A7" s="445"/>
      <c r="C7" s="1606" t="s">
        <v>1010</v>
      </c>
      <c r="D7" s="1606"/>
      <c r="E7" s="1606"/>
      <c r="F7" s="1606"/>
      <c r="G7" s="1606"/>
      <c r="H7" s="557" t="s">
        <v>1011</v>
      </c>
      <c r="I7" s="1022" t="s">
        <v>1012</v>
      </c>
      <c r="K7" s="445"/>
      <c r="L7" s="445"/>
      <c r="M7" s="613"/>
      <c r="N7" s="445"/>
      <c r="O7" s="445"/>
      <c r="P7" s="445"/>
      <c r="Q7" s="445"/>
      <c r="R7" s="445"/>
      <c r="S7" s="445"/>
      <c r="T7" s="445"/>
      <c r="U7" s="445"/>
      <c r="V7" s="445"/>
      <c r="W7" s="445"/>
      <c r="X7" s="445"/>
      <c r="Y7" s="445"/>
      <c r="Z7" s="445"/>
      <c r="AA7" s="445"/>
      <c r="AB7" s="445"/>
      <c r="AC7" s="445"/>
      <c r="AD7" s="445"/>
      <c r="AE7" s="445"/>
      <c r="AF7" s="445"/>
      <c r="AG7" s="445"/>
      <c r="AH7" s="445"/>
      <c r="AI7" s="445"/>
      <c r="AJ7" s="445"/>
      <c r="AK7" s="445"/>
      <c r="AL7" s="445"/>
      <c r="AM7" s="445"/>
      <c r="AN7" s="445"/>
      <c r="AO7" s="445"/>
      <c r="AP7" s="445"/>
      <c r="AQ7" s="445"/>
      <c r="AR7" s="445"/>
      <c r="AS7" s="445"/>
      <c r="AT7" s="445"/>
      <c r="AU7" s="445"/>
      <c r="AV7" s="445"/>
      <c r="AW7" s="445"/>
      <c r="AX7" s="445"/>
      <c r="AY7" s="445"/>
      <c r="AZ7" s="445"/>
      <c r="BA7" s="445"/>
      <c r="BB7" s="445"/>
      <c r="BC7" s="445"/>
      <c r="BD7" s="445"/>
      <c r="BE7" s="445"/>
    </row>
    <row r="8" spans="1:82" s="444" customFormat="1" ht="21.75" customHeight="1" x14ac:dyDescent="0.2">
      <c r="A8" s="445"/>
      <c r="C8" s="1615" t="s">
        <v>1013</v>
      </c>
      <c r="D8" s="1615"/>
      <c r="E8" s="1615"/>
      <c r="F8" s="1615"/>
      <c r="G8" s="1615"/>
      <c r="H8" s="1066">
        <f>SUM('Step 3.2 Heating System'!J10:J109)</f>
        <v>0</v>
      </c>
      <c r="I8" s="559"/>
      <c r="K8" s="614" t="b">
        <v>0</v>
      </c>
      <c r="L8" s="445">
        <f t="shared" ref="L8:L12" si="0">IF(K8=TRUE,0,1)</f>
        <v>1</v>
      </c>
      <c r="M8" s="613"/>
      <c r="N8" s="445"/>
      <c r="O8" s="445"/>
      <c r="P8" s="445"/>
      <c r="Q8" s="445"/>
      <c r="R8" s="445"/>
      <c r="S8" s="445"/>
      <c r="T8" s="445"/>
      <c r="U8" s="445"/>
      <c r="V8" s="445"/>
      <c r="W8" s="445"/>
      <c r="X8" s="445"/>
      <c r="Y8" s="445"/>
      <c r="Z8" s="445"/>
      <c r="AA8" s="445"/>
      <c r="AB8" s="445"/>
      <c r="AC8" s="445"/>
      <c r="AD8" s="445"/>
      <c r="AE8" s="445"/>
      <c r="AF8" s="445"/>
      <c r="AG8" s="445"/>
      <c r="AH8" s="445"/>
      <c r="AI8" s="445"/>
      <c r="AJ8" s="445"/>
      <c r="AK8" s="445"/>
      <c r="AL8" s="445"/>
      <c r="AM8" s="445"/>
      <c r="AN8" s="445"/>
      <c r="AO8" s="445"/>
      <c r="AP8" s="445"/>
      <c r="AQ8" s="445"/>
      <c r="AR8" s="445"/>
      <c r="AS8" s="445"/>
      <c r="AT8" s="445"/>
      <c r="AU8" s="445"/>
      <c r="AV8" s="445"/>
      <c r="AW8" s="445"/>
      <c r="AX8" s="445"/>
      <c r="AY8" s="445"/>
      <c r="AZ8" s="445"/>
      <c r="BA8" s="445"/>
      <c r="BB8" s="445"/>
      <c r="BC8" s="445"/>
      <c r="BD8" s="445"/>
      <c r="BE8" s="445"/>
    </row>
    <row r="9" spans="1:82" s="444" customFormat="1" ht="21.75" customHeight="1" x14ac:dyDescent="0.2">
      <c r="A9" s="445"/>
      <c r="C9" s="1615" t="s">
        <v>1014</v>
      </c>
      <c r="D9" s="1615"/>
      <c r="E9" s="1615"/>
      <c r="F9" s="1615"/>
      <c r="G9" s="1615"/>
      <c r="H9" s="1066">
        <f>SUM('Step 3.2 Heating System'!K118:K127)</f>
        <v>0</v>
      </c>
      <c r="I9" s="560"/>
      <c r="K9" s="614" t="b">
        <v>0</v>
      </c>
      <c r="L9" s="445">
        <f t="shared" si="0"/>
        <v>1</v>
      </c>
      <c r="M9" s="613"/>
      <c r="N9" s="445"/>
      <c r="O9" s="445"/>
      <c r="P9" s="445"/>
      <c r="Q9" s="445"/>
      <c r="R9" s="445"/>
      <c r="S9" s="445"/>
      <c r="T9" s="445"/>
      <c r="U9" s="445"/>
      <c r="V9" s="445"/>
      <c r="W9" s="445"/>
      <c r="X9" s="445"/>
      <c r="Y9" s="445"/>
      <c r="Z9" s="445"/>
      <c r="AA9" s="445"/>
      <c r="AB9" s="445"/>
      <c r="AC9" s="445"/>
      <c r="AD9" s="445"/>
      <c r="AE9" s="445"/>
      <c r="AF9" s="445"/>
      <c r="AG9" s="445"/>
      <c r="AH9" s="445"/>
      <c r="AI9" s="445"/>
      <c r="AJ9" s="445"/>
      <c r="AK9" s="445"/>
      <c r="AL9" s="445"/>
      <c r="AM9" s="445"/>
      <c r="AN9" s="445"/>
      <c r="AO9" s="445"/>
      <c r="AP9" s="445"/>
      <c r="AQ9" s="445"/>
      <c r="AR9" s="445"/>
      <c r="AS9" s="445"/>
      <c r="AT9" s="445"/>
      <c r="AU9" s="445"/>
      <c r="AV9" s="445"/>
      <c r="AW9" s="445"/>
      <c r="AX9" s="445"/>
      <c r="AY9" s="445"/>
      <c r="AZ9" s="445"/>
      <c r="BA9" s="445"/>
      <c r="BB9" s="445"/>
      <c r="BC9" s="445"/>
      <c r="BD9" s="445"/>
      <c r="BE9" s="445"/>
    </row>
    <row r="10" spans="1:82" s="444" customFormat="1" ht="21.75" customHeight="1" x14ac:dyDescent="0.2">
      <c r="A10" s="445"/>
      <c r="C10" s="1615" t="s">
        <v>1015</v>
      </c>
      <c r="D10" s="1615"/>
      <c r="E10" s="1615"/>
      <c r="F10" s="1615"/>
      <c r="G10" s="1615"/>
      <c r="H10" s="1070">
        <f>'Step 4 Support Tool'!T10</f>
        <v>0</v>
      </c>
      <c r="I10" s="560"/>
      <c r="K10" s="614" t="b">
        <v>0</v>
      </c>
      <c r="L10" s="445">
        <f t="shared" si="0"/>
        <v>1</v>
      </c>
      <c r="M10" s="613"/>
      <c r="N10" s="445"/>
      <c r="O10" s="445"/>
      <c r="P10" s="445"/>
      <c r="Q10" s="445"/>
      <c r="R10" s="445"/>
      <c r="S10" s="445"/>
      <c r="T10" s="445"/>
      <c r="U10" s="445"/>
      <c r="V10" s="445"/>
      <c r="W10" s="445"/>
      <c r="X10" s="445"/>
      <c r="Y10" s="445"/>
      <c r="Z10" s="445"/>
      <c r="AA10" s="445"/>
      <c r="AB10" s="445"/>
      <c r="AC10" s="445"/>
      <c r="AD10" s="445"/>
      <c r="AE10" s="445"/>
      <c r="AF10" s="445"/>
      <c r="AG10" s="445"/>
      <c r="AH10" s="445"/>
      <c r="AI10" s="445"/>
      <c r="AJ10" s="445"/>
      <c r="AK10" s="445"/>
      <c r="AL10" s="445"/>
      <c r="AM10" s="445"/>
      <c r="AN10" s="445"/>
      <c r="AO10" s="445"/>
      <c r="AP10" s="445"/>
      <c r="AQ10" s="445"/>
      <c r="AR10" s="445"/>
      <c r="AS10" s="445"/>
      <c r="AT10" s="445"/>
      <c r="AU10" s="445"/>
      <c r="AV10" s="445"/>
      <c r="AW10" s="445"/>
      <c r="AX10" s="445"/>
      <c r="AY10" s="445"/>
      <c r="AZ10" s="445"/>
      <c r="BA10" s="445"/>
      <c r="BB10" s="445"/>
      <c r="BC10" s="445"/>
      <c r="BD10" s="445"/>
      <c r="BE10" s="445"/>
    </row>
    <row r="11" spans="1:82" s="444" customFormat="1" ht="21.75" customHeight="1" x14ac:dyDescent="0.2">
      <c r="A11" s="445"/>
      <c r="C11" s="1618" t="s">
        <v>1016</v>
      </c>
      <c r="D11" s="1619"/>
      <c r="E11" s="1619"/>
      <c r="F11" s="1619"/>
      <c r="G11" s="1620"/>
      <c r="H11" s="1070" t="str">
        <f>'Step 4 Support Tool'!O7</f>
        <v/>
      </c>
      <c r="I11" s="559"/>
      <c r="K11" s="614" t="b">
        <v>0</v>
      </c>
      <c r="L11" s="445">
        <f t="shared" si="0"/>
        <v>1</v>
      </c>
      <c r="M11" s="613"/>
      <c r="N11" s="445"/>
      <c r="O11" s="445"/>
      <c r="P11" s="445"/>
      <c r="Q11" s="445"/>
      <c r="R11" s="445"/>
      <c r="S11" s="445"/>
      <c r="T11" s="445"/>
      <c r="U11" s="445"/>
      <c r="V11" s="445"/>
      <c r="W11" s="445"/>
      <c r="X11" s="445"/>
      <c r="Y11" s="445"/>
      <c r="Z11" s="445"/>
      <c r="AA11" s="445"/>
      <c r="AB11" s="445"/>
      <c r="AC11" s="445"/>
      <c r="AD11" s="445"/>
      <c r="AE11" s="445"/>
      <c r="AF11" s="445"/>
      <c r="AG11" s="445"/>
      <c r="AH11" s="445"/>
      <c r="AI11" s="445"/>
      <c r="AJ11" s="445"/>
      <c r="AK11" s="445"/>
      <c r="AL11" s="445"/>
      <c r="AM11" s="445"/>
      <c r="AN11" s="445"/>
      <c r="AO11" s="445"/>
      <c r="AP11" s="445"/>
      <c r="AQ11" s="445"/>
      <c r="AR11" s="445"/>
      <c r="AS11" s="445"/>
      <c r="AT11" s="445"/>
      <c r="AU11" s="445"/>
      <c r="AV11" s="445"/>
      <c r="AW11" s="445"/>
      <c r="AX11" s="445"/>
      <c r="AY11" s="445"/>
      <c r="AZ11" s="445"/>
      <c r="BA11" s="445"/>
      <c r="BB11" s="445"/>
      <c r="BC11" s="445"/>
      <c r="BD11" s="445"/>
      <c r="BE11" s="445"/>
    </row>
    <row r="12" spans="1:82" s="444" customFormat="1" ht="21.75" customHeight="1" x14ac:dyDescent="0.2">
      <c r="A12" s="445"/>
      <c r="C12" s="1615" t="s">
        <v>1017</v>
      </c>
      <c r="D12" s="1615"/>
      <c r="E12" s="1615"/>
      <c r="F12" s="1615"/>
      <c r="G12" s="1615"/>
      <c r="H12" s="1070">
        <f>'Step 4 Support Tool'!K7</f>
        <v>0</v>
      </c>
      <c r="I12" s="558"/>
      <c r="K12" s="614" t="b">
        <v>0</v>
      </c>
      <c r="L12" s="445">
        <f t="shared" si="0"/>
        <v>1</v>
      </c>
      <c r="M12" s="613"/>
      <c r="N12" s="445"/>
      <c r="O12" s="445"/>
      <c r="P12" s="445"/>
      <c r="Q12" s="445"/>
      <c r="R12" s="445"/>
      <c r="S12" s="445"/>
      <c r="T12" s="445"/>
      <c r="U12" s="445"/>
      <c r="V12" s="445"/>
      <c r="W12" s="445"/>
      <c r="X12" s="445"/>
      <c r="Y12" s="445"/>
      <c r="Z12" s="445"/>
      <c r="AA12" s="445"/>
      <c r="AB12" s="445"/>
      <c r="AC12" s="445"/>
      <c r="AD12" s="445"/>
      <c r="AE12" s="445"/>
      <c r="AF12" s="445"/>
      <c r="AG12" s="445"/>
      <c r="AH12" s="445"/>
      <c r="AI12" s="445"/>
      <c r="AJ12" s="445"/>
      <c r="AK12" s="445"/>
      <c r="AL12" s="445"/>
      <c r="AM12" s="445"/>
      <c r="AN12" s="445"/>
      <c r="AO12" s="445"/>
      <c r="AP12" s="445"/>
      <c r="AQ12" s="445"/>
      <c r="AR12" s="445"/>
      <c r="AS12" s="445"/>
      <c r="AT12" s="445"/>
      <c r="AU12" s="445"/>
      <c r="AV12" s="445"/>
      <c r="AW12" s="445"/>
      <c r="AX12" s="445"/>
      <c r="AY12" s="445"/>
      <c r="AZ12" s="445"/>
      <c r="BA12" s="445"/>
      <c r="BB12" s="445"/>
      <c r="BC12" s="445"/>
      <c r="BD12" s="445"/>
      <c r="BE12" s="445"/>
    </row>
    <row r="13" spans="1:82" s="444" customFormat="1" ht="10.9" customHeight="1" x14ac:dyDescent="0.2">
      <c r="A13" s="445"/>
      <c r="C13" s="615"/>
      <c r="D13" s="615"/>
      <c r="E13" s="615"/>
      <c r="F13" s="615"/>
      <c r="G13" s="615"/>
      <c r="H13" s="615"/>
      <c r="I13" s="615"/>
      <c r="K13" s="614"/>
      <c r="L13" s="445"/>
      <c r="M13" s="445"/>
      <c r="N13" s="445"/>
      <c r="O13" s="613"/>
      <c r="P13" s="445"/>
      <c r="Q13" s="445"/>
      <c r="R13" s="445"/>
      <c r="S13" s="445"/>
      <c r="T13" s="445"/>
      <c r="U13" s="445"/>
      <c r="V13" s="445"/>
      <c r="W13" s="445"/>
      <c r="X13" s="445"/>
      <c r="Y13" s="445"/>
      <c r="Z13" s="445"/>
      <c r="AA13" s="445"/>
      <c r="AB13" s="445"/>
      <c r="AC13" s="445"/>
      <c r="AD13" s="445"/>
      <c r="AE13" s="445"/>
      <c r="AF13" s="445"/>
      <c r="AG13" s="445"/>
      <c r="AH13" s="445"/>
      <c r="AI13" s="445"/>
      <c r="AJ13" s="445"/>
      <c r="AK13" s="445"/>
      <c r="AL13" s="445"/>
      <c r="AM13" s="445"/>
      <c r="AN13" s="445"/>
      <c r="AO13" s="445"/>
      <c r="AP13" s="445"/>
      <c r="AQ13" s="445"/>
      <c r="AR13" s="445"/>
      <c r="AS13" s="445"/>
      <c r="AT13" s="445"/>
      <c r="AU13" s="445"/>
      <c r="AV13" s="445"/>
      <c r="AW13" s="445"/>
      <c r="AX13" s="445"/>
      <c r="AY13" s="445"/>
      <c r="AZ13" s="445"/>
      <c r="BA13" s="445"/>
      <c r="BB13" s="445"/>
      <c r="BC13" s="445"/>
      <c r="BD13" s="445"/>
      <c r="BE13" s="445"/>
      <c r="BF13" s="445"/>
      <c r="BG13" s="445"/>
      <c r="BH13" s="445"/>
      <c r="BI13" s="445"/>
      <c r="BJ13" s="445"/>
      <c r="BK13" s="445"/>
      <c r="BL13" s="445"/>
    </row>
    <row r="14" spans="1:82" s="444" customFormat="1" ht="47.65" customHeight="1" x14ac:dyDescent="0.2">
      <c r="A14" s="445"/>
      <c r="C14" s="619" t="s">
        <v>924</v>
      </c>
      <c r="D14" s="619" t="s">
        <v>925</v>
      </c>
      <c r="E14" s="1617" t="s">
        <v>1018</v>
      </c>
      <c r="F14" s="1617"/>
      <c r="G14" s="1617" t="s">
        <v>923</v>
      </c>
      <c r="H14" s="1617"/>
      <c r="I14" s="1022" t="s">
        <v>1019</v>
      </c>
      <c r="K14" s="445"/>
      <c r="L14" s="445"/>
      <c r="M14" s="445"/>
      <c r="N14" s="445"/>
      <c r="O14" s="613"/>
      <c r="P14" s="445"/>
      <c r="Q14" s="445"/>
      <c r="R14" s="445"/>
      <c r="S14" s="445"/>
      <c r="T14" s="445"/>
      <c r="U14" s="445"/>
      <c r="V14" s="445"/>
      <c r="W14" s="445"/>
      <c r="X14" s="445"/>
      <c r="Y14" s="445"/>
      <c r="Z14" s="445"/>
      <c r="AA14" s="445"/>
      <c r="AB14" s="445"/>
      <c r="AC14" s="445"/>
      <c r="AD14" s="445"/>
      <c r="AE14" s="445"/>
      <c r="AF14" s="445"/>
      <c r="AG14" s="445"/>
      <c r="AH14" s="445"/>
      <c r="AI14" s="445"/>
      <c r="AJ14" s="445"/>
      <c r="AK14" s="445"/>
      <c r="AL14" s="445"/>
      <c r="AM14" s="445"/>
      <c r="AN14" s="445"/>
      <c r="AO14" s="445"/>
      <c r="AP14" s="445"/>
      <c r="AQ14" s="445"/>
      <c r="AR14" s="445"/>
      <c r="AS14" s="445"/>
      <c r="AT14" s="445"/>
      <c r="AU14" s="445"/>
      <c r="AV14" s="445"/>
      <c r="AW14" s="445"/>
      <c r="AX14" s="445"/>
      <c r="AY14" s="445"/>
      <c r="AZ14" s="445"/>
      <c r="BA14" s="445"/>
      <c r="BB14" s="445"/>
      <c r="BC14" s="445"/>
      <c r="BD14" s="445"/>
      <c r="BE14" s="445"/>
      <c r="BF14" s="445"/>
      <c r="BG14" s="445"/>
      <c r="BH14" s="445"/>
      <c r="BI14" s="445"/>
      <c r="BJ14" s="445"/>
      <c r="BK14" s="445"/>
      <c r="BL14" s="445"/>
    </row>
    <row r="15" spans="1:82" s="444" customFormat="1" ht="31.5" customHeight="1" x14ac:dyDescent="0.2">
      <c r="A15" s="445"/>
      <c r="C15" s="1069">
        <f>'Data Outputs'!$A$115</f>
        <v>0</v>
      </c>
      <c r="D15" s="1069">
        <f>'Data Outputs'!$C$115</f>
        <v>0</v>
      </c>
      <c r="E15" s="1622">
        <f>'Data Outputs'!$E$115</f>
        <v>0</v>
      </c>
      <c r="F15" s="1623"/>
      <c r="G15" s="1624" t="str">
        <f>IFERROR(IF(SUM(C15:F15)=0,"",IF(($C$15-$D$15-$E$15)&lt;0,"Fuel Displaced and Savings Greater Than Total Usage","Savings Sequenced Correctly")),"")</f>
        <v/>
      </c>
      <c r="H15" s="1625"/>
      <c r="I15" s="559"/>
      <c r="K15" s="614" t="b">
        <v>0</v>
      </c>
      <c r="L15" s="445">
        <f>IF(K15=TRUE,0,1)</f>
        <v>1</v>
      </c>
      <c r="M15" s="445"/>
      <c r="N15" s="445"/>
      <c r="O15" s="613"/>
      <c r="P15" s="445"/>
      <c r="Q15" s="445"/>
      <c r="R15" s="445"/>
      <c r="S15" s="445"/>
      <c r="T15" s="445"/>
      <c r="U15" s="445"/>
      <c r="V15" s="445"/>
      <c r="W15" s="445"/>
      <c r="X15" s="445"/>
      <c r="Y15" s="445"/>
      <c r="Z15" s="445"/>
      <c r="AA15" s="445"/>
      <c r="AB15" s="445"/>
      <c r="AC15" s="445"/>
      <c r="AD15" s="445"/>
      <c r="AE15" s="445"/>
      <c r="AF15" s="445"/>
      <c r="AG15" s="445"/>
      <c r="AH15" s="445"/>
      <c r="AI15" s="445"/>
      <c r="AJ15" s="445"/>
      <c r="AK15" s="445"/>
      <c r="AL15" s="445"/>
      <c r="AM15" s="445"/>
      <c r="AN15" s="445"/>
      <c r="AO15" s="445"/>
      <c r="AP15" s="445"/>
      <c r="AQ15" s="445"/>
      <c r="AR15" s="445"/>
      <c r="AS15" s="445"/>
      <c r="AT15" s="445"/>
      <c r="AU15" s="445"/>
      <c r="AV15" s="445"/>
      <c r="AW15" s="445"/>
      <c r="AX15" s="445"/>
      <c r="AY15" s="445"/>
      <c r="AZ15" s="445"/>
      <c r="BA15" s="445"/>
      <c r="BB15" s="445"/>
      <c r="BC15" s="445"/>
      <c r="BD15" s="445"/>
      <c r="BE15" s="445"/>
      <c r="BF15" s="445"/>
      <c r="BG15" s="445"/>
      <c r="BH15" s="445"/>
      <c r="BI15" s="445"/>
      <c r="BJ15" s="445"/>
      <c r="BK15" s="445"/>
      <c r="BL15" s="445"/>
    </row>
    <row r="16" spans="1:82" s="38" customFormat="1" ht="25.5" x14ac:dyDescent="0.2">
      <c r="A16" s="616"/>
      <c r="B16" s="617"/>
      <c r="C16" s="618" t="s">
        <v>1020</v>
      </c>
      <c r="D16" s="609" t="s">
        <v>929</v>
      </c>
      <c r="E16" s="1616" t="s">
        <v>930</v>
      </c>
      <c r="F16" s="1616"/>
      <c r="G16" s="606"/>
      <c r="H16" s="606"/>
      <c r="J16" s="617"/>
      <c r="K16" s="594"/>
      <c r="L16" s="594"/>
      <c r="M16" s="594"/>
      <c r="N16" s="594"/>
      <c r="O16" s="594"/>
      <c r="P16" s="594"/>
      <c r="Q16" s="594"/>
      <c r="R16" s="594"/>
      <c r="S16" s="594"/>
      <c r="T16" s="594"/>
      <c r="U16" s="594"/>
      <c r="V16" s="594"/>
      <c r="W16" s="594"/>
      <c r="X16" s="594"/>
      <c r="Y16" s="594"/>
      <c r="Z16" s="594"/>
      <c r="AA16" s="594"/>
      <c r="AB16" s="594"/>
      <c r="AC16" s="594"/>
      <c r="AD16" s="594"/>
      <c r="AE16" s="594"/>
      <c r="AF16" s="594"/>
      <c r="AG16" s="594"/>
      <c r="AH16" s="594"/>
      <c r="AI16" s="594"/>
      <c r="AJ16" s="594"/>
      <c r="AK16" s="594"/>
      <c r="AL16" s="594"/>
      <c r="AM16" s="594"/>
      <c r="AN16" s="594"/>
      <c r="AO16" s="594"/>
      <c r="AP16" s="594"/>
      <c r="AQ16" s="594"/>
      <c r="AR16" s="594"/>
      <c r="AS16" s="594"/>
      <c r="AT16" s="594"/>
      <c r="AU16" s="594"/>
      <c r="AV16" s="594"/>
      <c r="AW16" s="594"/>
      <c r="AX16" s="594"/>
      <c r="AY16" s="594"/>
      <c r="AZ16" s="594"/>
      <c r="BA16" s="594"/>
      <c r="BB16" s="594"/>
      <c r="BC16" s="594"/>
      <c r="BD16" s="594"/>
      <c r="BE16" s="594"/>
      <c r="BF16" s="594"/>
      <c r="BG16" s="594"/>
      <c r="BH16" s="594"/>
      <c r="BI16" s="594"/>
      <c r="BJ16" s="594"/>
      <c r="BK16" s="594"/>
      <c r="BL16" s="594"/>
      <c r="BM16" s="594"/>
      <c r="BN16" s="594"/>
      <c r="BO16" s="594"/>
      <c r="BP16" s="594"/>
      <c r="BQ16" s="594"/>
      <c r="BR16" s="594"/>
      <c r="BS16" s="594"/>
      <c r="BT16" s="594"/>
      <c r="BU16" s="594"/>
      <c r="BV16" s="594"/>
      <c r="BW16" s="594"/>
      <c r="BX16" s="594"/>
      <c r="BY16" s="594"/>
      <c r="BZ16" s="594"/>
      <c r="CA16" s="594"/>
      <c r="CB16" s="594"/>
      <c r="CC16" s="594"/>
      <c r="CD16" s="594"/>
    </row>
    <row r="17" spans="1:64" s="444" customFormat="1" ht="10.9" customHeight="1" x14ac:dyDescent="0.2">
      <c r="A17" s="445"/>
      <c r="C17" s="615"/>
      <c r="D17" s="615"/>
      <c r="E17" s="615"/>
      <c r="F17" s="615"/>
      <c r="G17" s="615"/>
      <c r="H17" s="615"/>
      <c r="I17" s="1324"/>
      <c r="K17" s="614"/>
      <c r="L17" s="445"/>
      <c r="M17" s="445"/>
      <c r="N17" s="445"/>
      <c r="O17" s="613"/>
      <c r="P17" s="445"/>
      <c r="Q17" s="445"/>
      <c r="R17" s="445"/>
      <c r="S17" s="445"/>
      <c r="T17" s="445"/>
      <c r="U17" s="445"/>
      <c r="V17" s="445"/>
      <c r="W17" s="445"/>
      <c r="X17" s="445"/>
      <c r="Y17" s="445"/>
      <c r="Z17" s="445"/>
      <c r="AA17" s="445"/>
      <c r="AB17" s="445"/>
      <c r="AC17" s="445"/>
      <c r="AD17" s="445"/>
      <c r="AE17" s="445"/>
      <c r="AF17" s="445"/>
      <c r="AG17" s="445"/>
      <c r="AH17" s="445"/>
      <c r="AI17" s="445"/>
      <c r="AJ17" s="445"/>
      <c r="AK17" s="445"/>
      <c r="AL17" s="445"/>
      <c r="AM17" s="445"/>
      <c r="AN17" s="445"/>
      <c r="AO17" s="445"/>
      <c r="AP17" s="445"/>
      <c r="AQ17" s="445"/>
      <c r="AR17" s="445"/>
      <c r="AS17" s="445"/>
      <c r="AT17" s="445"/>
      <c r="AU17" s="445"/>
      <c r="AV17" s="445"/>
      <c r="AW17" s="445"/>
      <c r="AX17" s="445"/>
      <c r="AY17" s="445"/>
      <c r="AZ17" s="445"/>
      <c r="BA17" s="445"/>
      <c r="BB17" s="445"/>
      <c r="BC17" s="445"/>
      <c r="BD17" s="445"/>
      <c r="BE17" s="445"/>
      <c r="BF17" s="445"/>
      <c r="BG17" s="445"/>
      <c r="BH17" s="445"/>
      <c r="BI17" s="445"/>
      <c r="BJ17" s="445"/>
      <c r="BK17" s="445"/>
      <c r="BL17" s="445"/>
    </row>
    <row r="18" spans="1:64" s="444" customFormat="1" ht="40.15" customHeight="1" x14ac:dyDescent="0.2">
      <c r="A18" s="445"/>
      <c r="C18" s="1606" t="s">
        <v>1021</v>
      </c>
      <c r="D18" s="1606"/>
      <c r="E18" s="1606"/>
      <c r="F18" s="1606"/>
      <c r="G18" s="1606"/>
      <c r="H18" s="1606"/>
      <c r="I18" s="1022" t="s">
        <v>1019</v>
      </c>
      <c r="K18" s="445"/>
      <c r="L18" s="445"/>
      <c r="M18" s="613"/>
      <c r="N18" s="445"/>
      <c r="O18" s="445"/>
      <c r="P18" s="445"/>
      <c r="Q18" s="445"/>
      <c r="R18" s="445"/>
      <c r="S18" s="445"/>
      <c r="T18" s="445"/>
      <c r="U18" s="445"/>
      <c r="V18" s="445"/>
      <c r="W18" s="445"/>
      <c r="X18" s="445"/>
      <c r="Y18" s="445"/>
      <c r="Z18" s="445"/>
      <c r="AA18" s="445"/>
      <c r="AB18" s="445"/>
      <c r="AC18" s="445"/>
      <c r="AD18" s="445"/>
      <c r="AE18" s="445"/>
      <c r="AF18" s="445"/>
      <c r="AG18" s="445"/>
      <c r="AH18" s="445"/>
      <c r="AI18" s="445"/>
      <c r="AJ18" s="445"/>
      <c r="AK18" s="445"/>
      <c r="AL18" s="445"/>
      <c r="AM18" s="445"/>
      <c r="AN18" s="445"/>
      <c r="AO18" s="445"/>
      <c r="AP18" s="445"/>
      <c r="AQ18" s="445"/>
      <c r="AR18" s="445"/>
      <c r="AS18" s="445"/>
      <c r="AT18" s="445"/>
      <c r="AU18" s="445"/>
      <c r="AV18" s="445"/>
      <c r="AW18" s="445"/>
      <c r="AX18" s="445"/>
      <c r="AY18" s="445"/>
      <c r="AZ18" s="445"/>
      <c r="BA18" s="445"/>
      <c r="BB18" s="445"/>
      <c r="BC18" s="445"/>
      <c r="BD18" s="445"/>
      <c r="BE18" s="445"/>
      <c r="BF18" s="445"/>
      <c r="BG18" s="445"/>
      <c r="BH18" s="445"/>
      <c r="BI18" s="445"/>
      <c r="BJ18" s="445"/>
      <c r="BK18" s="445"/>
      <c r="BL18" s="445"/>
    </row>
    <row r="19" spans="1:64" s="444" customFormat="1" ht="21.75" customHeight="1" x14ac:dyDescent="0.2">
      <c r="A19" s="445"/>
      <c r="C19" s="1621" t="s">
        <v>1022</v>
      </c>
      <c r="D19" s="1621"/>
      <c r="E19" s="1621"/>
      <c r="F19" s="1621"/>
      <c r="G19" s="1621"/>
      <c r="H19" s="1621"/>
      <c r="I19" s="1067" t="str">
        <f>IF('Step 1 Introduction'!$L$6=0,"Complete","Incomplete")</f>
        <v>Incomplete</v>
      </c>
      <c r="K19" s="445"/>
      <c r="L19" s="445">
        <f>IF(I19="Complete",0,1)</f>
        <v>1</v>
      </c>
      <c r="M19" s="613"/>
      <c r="N19" s="532"/>
      <c r="O19" s="445"/>
      <c r="P19" s="445"/>
      <c r="Q19" s="445"/>
      <c r="R19" s="445"/>
      <c r="S19" s="445"/>
      <c r="T19" s="445"/>
      <c r="U19" s="445"/>
      <c r="V19" s="445"/>
      <c r="W19" s="445"/>
      <c r="X19" s="445"/>
      <c r="Y19" s="445"/>
      <c r="Z19" s="445"/>
      <c r="AA19" s="445"/>
      <c r="AB19" s="445"/>
      <c r="AC19" s="445"/>
      <c r="AD19" s="445"/>
      <c r="AE19" s="445"/>
      <c r="AF19" s="445"/>
      <c r="AG19" s="445"/>
      <c r="AH19" s="445"/>
      <c r="AI19" s="445"/>
      <c r="AJ19" s="445"/>
      <c r="AK19" s="445"/>
      <c r="AL19" s="445"/>
      <c r="AM19" s="445"/>
      <c r="AN19" s="445"/>
      <c r="AO19" s="445"/>
      <c r="AP19" s="445"/>
      <c r="AQ19" s="445"/>
      <c r="AR19" s="445"/>
      <c r="AS19" s="445"/>
      <c r="AT19" s="445"/>
      <c r="AU19" s="445"/>
      <c r="AV19" s="445"/>
      <c r="AW19" s="445"/>
      <c r="AX19" s="445"/>
      <c r="AY19" s="445"/>
      <c r="AZ19" s="445"/>
      <c r="BA19" s="445"/>
      <c r="BB19" s="445"/>
      <c r="BC19" s="445"/>
      <c r="BD19" s="445"/>
      <c r="BE19" s="445"/>
    </row>
    <row r="20" spans="1:64" s="444" customFormat="1" ht="21.75" customHeight="1" x14ac:dyDescent="0.2">
      <c r="A20" s="445"/>
      <c r="C20" s="1602" t="s">
        <v>1023</v>
      </c>
      <c r="D20" s="1602"/>
      <c r="E20" s="1602"/>
      <c r="F20" s="1602"/>
      <c r="G20" s="1602"/>
      <c r="H20" s="1602"/>
      <c r="I20" s="1067" t="str">
        <f>IF('Step 2.1 Existing Heating'!$L$6=0,"Complete","Incomplete")</f>
        <v>Incomplete</v>
      </c>
      <c r="K20" s="445"/>
      <c r="L20" s="445">
        <f>IF(I20="Complete",0,1)</f>
        <v>1</v>
      </c>
      <c r="M20" s="613"/>
      <c r="N20" s="532"/>
      <c r="O20" s="445"/>
      <c r="P20" s="445"/>
      <c r="Q20" s="445"/>
      <c r="R20" s="445"/>
      <c r="S20" s="445"/>
      <c r="T20" s="445"/>
      <c r="U20" s="445"/>
      <c r="V20" s="445"/>
      <c r="W20" s="445"/>
      <c r="X20" s="445"/>
      <c r="Y20" s="445"/>
      <c r="Z20" s="445"/>
      <c r="AA20" s="445"/>
      <c r="AB20" s="445"/>
      <c r="AC20" s="445"/>
      <c r="AD20" s="445"/>
      <c r="AE20" s="445"/>
      <c r="AF20" s="445"/>
      <c r="AG20" s="445"/>
      <c r="AH20" s="445"/>
      <c r="AI20" s="445"/>
      <c r="AJ20" s="445"/>
      <c r="AK20" s="445"/>
      <c r="AL20" s="445"/>
      <c r="AM20" s="445"/>
      <c r="AN20" s="445"/>
      <c r="AO20" s="445"/>
      <c r="AP20" s="445"/>
      <c r="AQ20" s="445"/>
      <c r="AR20" s="445"/>
      <c r="AS20" s="445"/>
      <c r="AT20" s="445"/>
      <c r="AU20" s="445"/>
      <c r="AV20" s="445"/>
      <c r="AW20" s="445"/>
      <c r="AX20" s="445"/>
      <c r="AY20" s="445"/>
      <c r="AZ20" s="445"/>
      <c r="BA20" s="445"/>
      <c r="BB20" s="445"/>
      <c r="BC20" s="445"/>
      <c r="BD20" s="445"/>
      <c r="BE20" s="445"/>
    </row>
    <row r="21" spans="1:64" s="444" customFormat="1" ht="21.75" customHeight="1" x14ac:dyDescent="0.2">
      <c r="A21" s="445"/>
      <c r="C21" s="1602" t="s">
        <v>14</v>
      </c>
      <c r="D21" s="1602"/>
      <c r="E21" s="1602"/>
      <c r="F21" s="1602"/>
      <c r="G21" s="1602"/>
      <c r="H21" s="1602"/>
      <c r="I21" s="1067" t="str">
        <f>IF('Step 2.2 Project Design'!$L$6=0,"Complete","Incomplete")</f>
        <v>Incomplete</v>
      </c>
      <c r="K21" s="445"/>
      <c r="L21" s="445">
        <f>IF(I21="Complete",0,1)</f>
        <v>1</v>
      </c>
      <c r="M21" s="613"/>
      <c r="N21" s="532"/>
      <c r="O21" s="445"/>
      <c r="P21" s="445"/>
      <c r="Q21" s="445"/>
      <c r="R21" s="445"/>
      <c r="S21" s="445"/>
      <c r="T21" s="445"/>
      <c r="U21" s="445"/>
      <c r="V21" s="445"/>
      <c r="W21" s="445"/>
      <c r="X21" s="445"/>
      <c r="Y21" s="445"/>
      <c r="Z21" s="445"/>
      <c r="AA21" s="445"/>
      <c r="AB21" s="445"/>
      <c r="AC21" s="445"/>
      <c r="AD21" s="445"/>
      <c r="AE21" s="445"/>
      <c r="AF21" s="445"/>
      <c r="AG21" s="445"/>
      <c r="AH21" s="445"/>
      <c r="AI21" s="445"/>
      <c r="AJ21" s="445"/>
      <c r="AK21" s="445"/>
      <c r="AL21" s="445"/>
      <c r="AM21" s="445"/>
      <c r="AN21" s="445"/>
      <c r="AO21" s="445"/>
      <c r="AP21" s="445"/>
      <c r="AQ21" s="445"/>
      <c r="AR21" s="445"/>
      <c r="AS21" s="445"/>
      <c r="AT21" s="445"/>
      <c r="AU21" s="445"/>
      <c r="AV21" s="445"/>
      <c r="AW21" s="445"/>
      <c r="AX21" s="445"/>
      <c r="AY21" s="445"/>
      <c r="AZ21" s="445"/>
      <c r="BA21" s="445"/>
      <c r="BB21" s="445"/>
      <c r="BC21" s="445"/>
      <c r="BD21" s="445"/>
      <c r="BE21" s="445"/>
    </row>
    <row r="22" spans="1:64" s="444" customFormat="1" ht="21.75" customHeight="1" x14ac:dyDescent="0.2">
      <c r="A22" s="445"/>
      <c r="C22" s="1602" t="s">
        <v>22</v>
      </c>
      <c r="D22" s="1602"/>
      <c r="E22" s="1602"/>
      <c r="F22" s="1602"/>
      <c r="G22" s="1602"/>
      <c r="H22" s="1602"/>
      <c r="I22" s="1067" t="str">
        <f>IF('Step 3.1 Site Details'!$A$113=0,"Complete","Incomplete")</f>
        <v>Incomplete</v>
      </c>
      <c r="K22" s="445"/>
      <c r="L22" s="445">
        <f>IF(I22="Complete",0,1)</f>
        <v>1</v>
      </c>
      <c r="M22" s="613"/>
      <c r="N22" s="532"/>
      <c r="O22" s="445"/>
      <c r="P22" s="445"/>
      <c r="Q22" s="445"/>
      <c r="R22" s="445"/>
      <c r="S22" s="445"/>
      <c r="T22" s="445"/>
      <c r="U22" s="445"/>
      <c r="V22" s="445"/>
      <c r="W22" s="445"/>
      <c r="X22" s="445"/>
      <c r="Y22" s="445"/>
      <c r="Z22" s="445"/>
      <c r="AA22" s="445"/>
      <c r="AB22" s="445"/>
      <c r="AC22" s="445"/>
      <c r="AD22" s="445"/>
      <c r="AE22" s="445"/>
      <c r="AF22" s="445"/>
      <c r="AG22" s="445"/>
      <c r="AH22" s="445"/>
      <c r="AI22" s="445"/>
      <c r="AJ22" s="445"/>
      <c r="AK22" s="445"/>
      <c r="AL22" s="445"/>
      <c r="AM22" s="445"/>
      <c r="AN22" s="445"/>
      <c r="AO22" s="445"/>
      <c r="AP22" s="445"/>
      <c r="AQ22" s="445"/>
      <c r="AR22" s="445"/>
      <c r="AS22" s="445"/>
      <c r="AT22" s="445"/>
      <c r="AU22" s="445"/>
      <c r="AV22" s="445"/>
      <c r="AW22" s="445"/>
      <c r="AX22" s="445"/>
      <c r="AY22" s="445"/>
      <c r="AZ22" s="445"/>
      <c r="BA22" s="445"/>
      <c r="BB22" s="445"/>
      <c r="BC22" s="445"/>
      <c r="BD22" s="445"/>
      <c r="BE22" s="445"/>
    </row>
    <row r="23" spans="1:64" s="444" customFormat="1" ht="21.75" customHeight="1" x14ac:dyDescent="0.2">
      <c r="A23" s="445"/>
      <c r="C23" s="1602" t="s">
        <v>1024</v>
      </c>
      <c r="D23" s="1602"/>
      <c r="E23" s="1602"/>
      <c r="F23" s="1602"/>
      <c r="G23" s="1602"/>
      <c r="H23" s="1602"/>
      <c r="I23" s="1067" t="str">
        <f>IF('Step 3.2 Heating System'!$A$220+'Step 3.2 Heating System'!$A$112=0,"Complete","Incomplete")</f>
        <v>Incomplete</v>
      </c>
      <c r="K23" s="445"/>
      <c r="L23" s="445">
        <f>IF(I23="Complete",0,1)</f>
        <v>1</v>
      </c>
      <c r="M23" s="613"/>
      <c r="N23" s="532"/>
      <c r="O23" s="445"/>
      <c r="P23" s="445"/>
      <c r="Q23" s="445"/>
      <c r="R23" s="445"/>
      <c r="S23" s="445"/>
      <c r="T23" s="445"/>
      <c r="U23" s="445"/>
      <c r="V23" s="445"/>
      <c r="W23" s="445"/>
      <c r="X23" s="445"/>
      <c r="Y23" s="445"/>
      <c r="Z23" s="445"/>
      <c r="AA23" s="445"/>
      <c r="AB23" s="445"/>
      <c r="AC23" s="445"/>
      <c r="AD23" s="445"/>
      <c r="AE23" s="445"/>
      <c r="AF23" s="445"/>
      <c r="AG23" s="445"/>
      <c r="AH23" s="445"/>
      <c r="AI23" s="445"/>
      <c r="AJ23" s="445"/>
      <c r="AK23" s="445"/>
      <c r="AL23" s="445"/>
      <c r="AM23" s="445"/>
      <c r="AN23" s="445"/>
      <c r="AO23" s="445"/>
      <c r="AP23" s="445"/>
      <c r="AQ23" s="445"/>
      <c r="AR23" s="445"/>
      <c r="AS23" s="445"/>
      <c r="AT23" s="445"/>
      <c r="AU23" s="445"/>
      <c r="AV23" s="445"/>
      <c r="AW23" s="445"/>
      <c r="AX23" s="445"/>
      <c r="AY23" s="445"/>
      <c r="AZ23" s="445"/>
      <c r="BA23" s="445"/>
      <c r="BB23" s="445"/>
      <c r="BC23" s="445"/>
      <c r="BD23" s="445"/>
      <c r="BE23" s="445"/>
    </row>
    <row r="24" spans="1:64" s="444" customFormat="1" ht="21.75" customHeight="1" x14ac:dyDescent="0.2">
      <c r="A24" s="445"/>
      <c r="C24" s="1602" t="s">
        <v>1025</v>
      </c>
      <c r="D24" s="1602"/>
      <c r="E24" s="1602"/>
      <c r="F24" s="1602"/>
      <c r="G24" s="1602"/>
      <c r="H24" s="1602"/>
      <c r="I24" s="1068" t="str">
        <f>IF('Step 4 Support Tool'!U7="Compliant","Compliant",IF('Step 4 Support Tool'!U7="Check work type details","Incomplete","Non Compliant"))</f>
        <v>Non Compliant</v>
      </c>
      <c r="K24" s="445"/>
      <c r="L24" s="445">
        <f>IF(I24="Compliant",0,1)</f>
        <v>1</v>
      </c>
      <c r="M24" s="613"/>
      <c r="N24" s="532"/>
      <c r="O24" s="445"/>
      <c r="P24" s="445"/>
      <c r="Q24" s="445"/>
      <c r="R24" s="445"/>
      <c r="S24" s="445"/>
      <c r="T24" s="445"/>
      <c r="U24" s="445"/>
      <c r="V24" s="445"/>
      <c r="W24" s="445"/>
      <c r="X24" s="445"/>
      <c r="Y24" s="445"/>
      <c r="Z24" s="445"/>
      <c r="AA24" s="445"/>
      <c r="AB24" s="445"/>
      <c r="AC24" s="445"/>
      <c r="AD24" s="445"/>
      <c r="AE24" s="445"/>
      <c r="AF24" s="445"/>
      <c r="AG24" s="445"/>
      <c r="AH24" s="445"/>
      <c r="AI24" s="445"/>
      <c r="AJ24" s="445"/>
      <c r="AK24" s="445"/>
      <c r="AL24" s="445"/>
      <c r="AM24" s="445"/>
      <c r="AN24" s="445"/>
      <c r="AO24" s="445"/>
      <c r="AP24" s="445"/>
      <c r="AQ24" s="445"/>
      <c r="AR24" s="445"/>
      <c r="AS24" s="445"/>
      <c r="AT24" s="445"/>
      <c r="AU24" s="445"/>
      <c r="AV24" s="445"/>
      <c r="AW24" s="445"/>
      <c r="AX24" s="445"/>
      <c r="AY24" s="445"/>
      <c r="AZ24" s="445"/>
      <c r="BA24" s="445"/>
      <c r="BB24" s="445"/>
      <c r="BC24" s="445"/>
      <c r="BD24" s="445"/>
      <c r="BE24" s="445"/>
    </row>
    <row r="25" spans="1:64" s="444" customFormat="1" ht="21.75" customHeight="1" x14ac:dyDescent="0.2">
      <c r="A25" s="445"/>
      <c r="C25" s="1595" t="s">
        <v>1026</v>
      </c>
      <c r="D25" s="1596"/>
      <c r="E25" s="1596"/>
      <c r="F25" s="1596"/>
      <c r="G25" s="1596"/>
      <c r="H25" s="1597"/>
      <c r="I25" s="1068" t="str">
        <f>IF(OR('Step 5 Project Governance'!H24&lt;&gt;"",'Step 5 Project Governance'!H32&lt;&gt;"",'Step 5 Project Governance'!H82&lt;&gt;""),"Incomplete","Complete")</f>
        <v>Incomplete</v>
      </c>
      <c r="K25" s="445"/>
      <c r="L25" s="445"/>
      <c r="M25" s="613"/>
      <c r="N25" s="532"/>
      <c r="O25" s="445"/>
      <c r="P25" s="445"/>
      <c r="Q25" s="445"/>
      <c r="R25" s="445"/>
      <c r="S25" s="445"/>
      <c r="T25" s="445"/>
      <c r="U25" s="445"/>
      <c r="V25" s="445"/>
      <c r="W25" s="445"/>
      <c r="X25" s="445"/>
      <c r="Y25" s="445"/>
      <c r="Z25" s="445"/>
      <c r="AA25" s="445"/>
      <c r="AB25" s="445"/>
      <c r="AC25" s="445"/>
      <c r="AD25" s="445"/>
      <c r="AE25" s="445"/>
      <c r="AF25" s="445"/>
      <c r="AG25" s="445"/>
      <c r="AH25" s="445"/>
      <c r="AI25" s="445"/>
      <c r="AJ25" s="445"/>
      <c r="AK25" s="445"/>
      <c r="AL25" s="445"/>
      <c r="AM25" s="445"/>
      <c r="AN25" s="445"/>
      <c r="AO25" s="445"/>
      <c r="AP25" s="445"/>
      <c r="AQ25" s="445"/>
      <c r="AR25" s="445"/>
      <c r="AS25" s="445"/>
      <c r="AT25" s="445"/>
      <c r="AU25" s="445"/>
      <c r="AV25" s="445"/>
      <c r="AW25" s="445"/>
      <c r="AX25" s="445"/>
      <c r="AY25" s="445"/>
      <c r="AZ25" s="445"/>
      <c r="BA25" s="445"/>
      <c r="BB25" s="445"/>
      <c r="BC25" s="445"/>
      <c r="BD25" s="445"/>
      <c r="BE25" s="445"/>
    </row>
    <row r="26" spans="1:64" s="444" customFormat="1" ht="21.6" customHeight="1" x14ac:dyDescent="0.2">
      <c r="A26" s="445"/>
      <c r="C26" s="1602" t="s">
        <v>46</v>
      </c>
      <c r="D26" s="1602"/>
      <c r="E26" s="1602"/>
      <c r="F26" s="1602"/>
      <c r="G26" s="1602"/>
      <c r="H26" s="1602"/>
      <c r="I26" s="1067" t="str">
        <f>IF('Step 5 Project Governance'!$M$4=0,"Complete","Incomplete")</f>
        <v>Incomplete</v>
      </c>
      <c r="K26" s="445"/>
      <c r="L26" s="445">
        <f>IF(I26="Complete",0,1)</f>
        <v>1</v>
      </c>
      <c r="M26" s="613"/>
      <c r="N26" s="532"/>
      <c r="O26" s="445"/>
      <c r="P26" s="445"/>
      <c r="Q26" s="445"/>
      <c r="R26" s="445"/>
      <c r="S26" s="445"/>
      <c r="T26" s="445"/>
      <c r="U26" s="445"/>
      <c r="V26" s="445"/>
      <c r="W26" s="445"/>
      <c r="X26" s="445"/>
      <c r="Y26" s="445"/>
      <c r="Z26" s="445"/>
      <c r="AA26" s="445"/>
      <c r="AB26" s="445"/>
      <c r="AC26" s="445"/>
      <c r="AD26" s="445"/>
      <c r="AE26" s="445"/>
      <c r="AF26" s="445"/>
      <c r="AG26" s="445"/>
      <c r="AH26" s="445"/>
      <c r="AI26" s="445"/>
      <c r="AJ26" s="445"/>
      <c r="AK26" s="445"/>
      <c r="AL26" s="445"/>
      <c r="AM26" s="445"/>
      <c r="AN26" s="445"/>
      <c r="AO26" s="445"/>
      <c r="AP26" s="445"/>
      <c r="AQ26" s="445"/>
      <c r="AR26" s="445"/>
      <c r="AS26" s="445"/>
      <c r="AT26" s="445"/>
      <c r="AU26" s="445"/>
      <c r="AV26" s="445"/>
      <c r="AW26" s="445"/>
      <c r="AX26" s="445"/>
      <c r="AY26" s="445"/>
      <c r="AZ26" s="445"/>
      <c r="BA26" s="445"/>
      <c r="BB26" s="445"/>
      <c r="BC26" s="445"/>
      <c r="BD26" s="445"/>
      <c r="BE26" s="445"/>
    </row>
    <row r="27" spans="1:64" s="444" customFormat="1" ht="10.9" customHeight="1" x14ac:dyDescent="0.2">
      <c r="A27" s="445"/>
      <c r="C27" s="615"/>
      <c r="D27" s="615"/>
      <c r="E27" s="615"/>
      <c r="F27" s="615"/>
      <c r="G27" s="615"/>
      <c r="H27" s="615"/>
      <c r="I27" s="615"/>
      <c r="K27" s="614"/>
      <c r="L27" s="445"/>
      <c r="M27" s="445"/>
      <c r="N27" s="445"/>
      <c r="O27" s="613"/>
      <c r="P27" s="445"/>
      <c r="Q27" s="445"/>
      <c r="R27" s="445"/>
      <c r="S27" s="445"/>
      <c r="T27" s="445"/>
      <c r="U27" s="445"/>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B27" s="445"/>
      <c r="BC27" s="445"/>
      <c r="BD27" s="445"/>
      <c r="BE27" s="445"/>
      <c r="BF27" s="445"/>
      <c r="BG27" s="445"/>
      <c r="BH27" s="445"/>
      <c r="BI27" s="445"/>
      <c r="BJ27" s="445"/>
      <c r="BK27" s="445"/>
      <c r="BL27" s="445"/>
    </row>
    <row r="28" spans="1:64" s="444" customFormat="1" ht="40.15" customHeight="1" x14ac:dyDescent="0.2">
      <c r="A28" s="445"/>
      <c r="C28" s="1608" t="s">
        <v>1027</v>
      </c>
      <c r="D28" s="1609"/>
      <c r="E28" s="1610"/>
      <c r="F28" s="1608" t="s">
        <v>1028</v>
      </c>
      <c r="G28" s="1609"/>
      <c r="H28" s="1610"/>
      <c r="I28" s="1022" t="s">
        <v>1019</v>
      </c>
      <c r="K28" s="445"/>
      <c r="L28" s="445"/>
      <c r="M28" s="613"/>
      <c r="N28" s="445"/>
      <c r="O28" s="445"/>
      <c r="P28" s="445"/>
      <c r="Q28" s="445"/>
      <c r="R28" s="445"/>
      <c r="S28" s="445"/>
      <c r="T28" s="445"/>
      <c r="U28" s="445"/>
      <c r="V28" s="445"/>
      <c r="W28" s="445"/>
      <c r="X28" s="445"/>
      <c r="Y28" s="445"/>
      <c r="Z28" s="445"/>
      <c r="AA28" s="445"/>
      <c r="AB28" s="445"/>
      <c r="AC28" s="445"/>
      <c r="AD28" s="445"/>
      <c r="AE28" s="445"/>
      <c r="AF28" s="445"/>
      <c r="AG28" s="445"/>
      <c r="AH28" s="445"/>
      <c r="AI28" s="445"/>
      <c r="AJ28" s="445"/>
      <c r="AK28" s="445"/>
      <c r="AL28" s="445"/>
      <c r="AM28" s="445"/>
      <c r="AN28" s="445"/>
      <c r="AO28" s="445"/>
      <c r="AP28" s="445"/>
      <c r="AQ28" s="445"/>
      <c r="AR28" s="445"/>
      <c r="AS28" s="445"/>
      <c r="AT28" s="445"/>
      <c r="AU28" s="445"/>
      <c r="AV28" s="445"/>
      <c r="AW28" s="445"/>
      <c r="AX28" s="445"/>
      <c r="AY28" s="445"/>
      <c r="AZ28" s="445"/>
      <c r="BA28" s="445"/>
      <c r="BB28" s="445"/>
      <c r="BC28" s="445"/>
      <c r="BD28" s="445"/>
      <c r="BE28" s="445"/>
      <c r="BF28" s="445"/>
      <c r="BG28" s="445"/>
      <c r="BH28" s="445"/>
      <c r="BI28" s="445"/>
      <c r="BJ28" s="445"/>
      <c r="BK28" s="445"/>
      <c r="BL28" s="445"/>
    </row>
    <row r="29" spans="1:64" s="444" customFormat="1" ht="34.9" customHeight="1" x14ac:dyDescent="0.2">
      <c r="A29" s="445"/>
      <c r="C29" s="1598" t="s">
        <v>1029</v>
      </c>
      <c r="D29" s="1599"/>
      <c r="E29" s="1600"/>
      <c r="F29" s="1603"/>
      <c r="G29" s="1604"/>
      <c r="H29" s="1605"/>
      <c r="I29" s="559"/>
      <c r="K29" s="614" t="b">
        <v>0</v>
      </c>
      <c r="L29" s="445">
        <f t="shared" ref="L29:L36" si="1">IF(K29=TRUE,0,1)</f>
        <v>1</v>
      </c>
      <c r="M29" s="613"/>
      <c r="N29" s="445"/>
      <c r="O29" s="445"/>
      <c r="P29" s="445"/>
      <c r="Q29" s="445"/>
      <c r="R29" s="445"/>
      <c r="S29" s="445"/>
      <c r="T29" s="445"/>
      <c r="U29" s="445"/>
      <c r="V29" s="445"/>
      <c r="W29" s="445"/>
      <c r="X29" s="445"/>
      <c r="Y29" s="445"/>
      <c r="Z29" s="445"/>
      <c r="AA29" s="445"/>
      <c r="AB29" s="445"/>
      <c r="AC29" s="445"/>
      <c r="AD29" s="445"/>
      <c r="AE29" s="445"/>
      <c r="AF29" s="445"/>
      <c r="AG29" s="445"/>
      <c r="AH29" s="445"/>
      <c r="AI29" s="445"/>
      <c r="AJ29" s="445"/>
      <c r="AK29" s="445"/>
      <c r="AL29" s="445"/>
      <c r="AM29" s="445"/>
      <c r="AN29" s="445"/>
      <c r="AO29" s="445"/>
      <c r="AP29" s="445"/>
      <c r="AQ29" s="445"/>
      <c r="AR29" s="445"/>
      <c r="AS29" s="445"/>
      <c r="AT29" s="445"/>
      <c r="AU29" s="445"/>
      <c r="AV29" s="445"/>
      <c r="AW29" s="445"/>
      <c r="AX29" s="445"/>
      <c r="AY29" s="445"/>
      <c r="AZ29" s="445"/>
      <c r="BA29" s="445"/>
      <c r="BB29" s="445"/>
      <c r="BC29" s="445"/>
      <c r="BD29" s="445"/>
      <c r="BE29" s="445"/>
    </row>
    <row r="30" spans="1:64" s="444" customFormat="1" ht="34.9" customHeight="1" x14ac:dyDescent="0.2">
      <c r="A30" s="445"/>
      <c r="C30" s="1598" t="s">
        <v>1030</v>
      </c>
      <c r="D30" s="1599"/>
      <c r="E30" s="1600"/>
      <c r="F30" s="1603"/>
      <c r="G30" s="1604"/>
      <c r="H30" s="1605"/>
      <c r="I30" s="560"/>
      <c r="K30" s="614" t="b">
        <v>0</v>
      </c>
      <c r="L30" s="445">
        <f t="shared" si="1"/>
        <v>1</v>
      </c>
      <c r="M30" s="613"/>
      <c r="N30" s="445"/>
      <c r="O30" s="445"/>
      <c r="P30" s="445"/>
      <c r="Q30" s="445"/>
      <c r="R30" s="445"/>
      <c r="S30" s="445"/>
      <c r="T30" s="445"/>
      <c r="U30" s="445"/>
      <c r="V30" s="445"/>
      <c r="W30" s="445"/>
      <c r="X30" s="445"/>
      <c r="Y30" s="445"/>
      <c r="Z30" s="445"/>
      <c r="AA30" s="445"/>
      <c r="AB30" s="445"/>
      <c r="AC30" s="445"/>
      <c r="AD30" s="445"/>
      <c r="AE30" s="445"/>
      <c r="AF30" s="445"/>
      <c r="AG30" s="445"/>
      <c r="AH30" s="445"/>
      <c r="AI30" s="445"/>
      <c r="AJ30" s="445"/>
      <c r="AK30" s="445"/>
      <c r="AL30" s="445"/>
      <c r="AM30" s="445"/>
      <c r="AN30" s="445"/>
      <c r="AO30" s="445"/>
      <c r="AP30" s="445"/>
      <c r="AQ30" s="445"/>
      <c r="AR30" s="445"/>
      <c r="AS30" s="445"/>
      <c r="AT30" s="445"/>
      <c r="AU30" s="445"/>
      <c r="AV30" s="445"/>
      <c r="AW30" s="445"/>
      <c r="AX30" s="445"/>
      <c r="AY30" s="445"/>
      <c r="AZ30" s="445"/>
      <c r="BA30" s="445"/>
      <c r="BB30" s="445"/>
      <c r="BC30" s="445"/>
      <c r="BD30" s="445"/>
      <c r="BE30" s="445"/>
    </row>
    <row r="31" spans="1:64" s="444" customFormat="1" ht="34.9" customHeight="1" x14ac:dyDescent="0.2">
      <c r="A31" s="445"/>
      <c r="C31" s="1598" t="s">
        <v>1031</v>
      </c>
      <c r="D31" s="1599"/>
      <c r="E31" s="1600"/>
      <c r="F31" s="1603"/>
      <c r="G31" s="1604"/>
      <c r="H31" s="1605"/>
      <c r="I31" s="560"/>
      <c r="K31" s="614" t="b">
        <v>0</v>
      </c>
      <c r="L31" s="445">
        <f t="shared" si="1"/>
        <v>1</v>
      </c>
      <c r="M31" s="613"/>
      <c r="N31" s="445"/>
      <c r="O31" s="445"/>
      <c r="P31" s="445"/>
      <c r="Q31" s="445"/>
      <c r="R31" s="445"/>
      <c r="S31" s="445"/>
      <c r="T31" s="445"/>
      <c r="U31" s="445"/>
      <c r="V31" s="445"/>
      <c r="W31" s="445"/>
      <c r="X31" s="445"/>
      <c r="Y31" s="445"/>
      <c r="Z31" s="445"/>
      <c r="AA31" s="445"/>
      <c r="AB31" s="445"/>
      <c r="AC31" s="445"/>
      <c r="AD31" s="445"/>
      <c r="AE31" s="445"/>
      <c r="AF31" s="445"/>
      <c r="AG31" s="445"/>
      <c r="AH31" s="445"/>
      <c r="AI31" s="445"/>
      <c r="AJ31" s="445"/>
      <c r="AK31" s="445"/>
      <c r="AL31" s="445"/>
      <c r="AM31" s="445"/>
      <c r="AN31" s="445"/>
      <c r="AO31" s="445"/>
      <c r="AP31" s="445"/>
      <c r="AQ31" s="445"/>
      <c r="AR31" s="445"/>
      <c r="AS31" s="445"/>
      <c r="AT31" s="445"/>
      <c r="AU31" s="445"/>
      <c r="AV31" s="445"/>
      <c r="AW31" s="445"/>
      <c r="AX31" s="445"/>
      <c r="AY31" s="445"/>
      <c r="AZ31" s="445"/>
      <c r="BA31" s="445"/>
      <c r="BB31" s="445"/>
      <c r="BC31" s="445"/>
      <c r="BD31" s="445"/>
      <c r="BE31" s="445"/>
    </row>
    <row r="32" spans="1:64" s="444" customFormat="1" ht="34.9" customHeight="1" x14ac:dyDescent="0.2">
      <c r="A32" s="445"/>
      <c r="C32" s="1598" t="s">
        <v>1032</v>
      </c>
      <c r="D32" s="1599"/>
      <c r="E32" s="1600"/>
      <c r="F32" s="1603"/>
      <c r="G32" s="1604"/>
      <c r="H32" s="1605"/>
      <c r="I32" s="560"/>
      <c r="K32" s="614" t="b">
        <v>0</v>
      </c>
      <c r="L32" s="445">
        <f t="shared" si="1"/>
        <v>1</v>
      </c>
      <c r="M32" s="613"/>
      <c r="N32" s="445"/>
      <c r="O32" s="445"/>
      <c r="P32" s="445"/>
      <c r="Q32" s="445"/>
      <c r="R32" s="445"/>
      <c r="S32" s="445"/>
      <c r="T32" s="445"/>
      <c r="U32" s="445"/>
      <c r="V32" s="445"/>
      <c r="W32" s="445"/>
      <c r="X32" s="445"/>
      <c r="Y32" s="445"/>
      <c r="Z32" s="445"/>
      <c r="AA32" s="445"/>
      <c r="AB32" s="445"/>
      <c r="AC32" s="445"/>
      <c r="AD32" s="445"/>
      <c r="AE32" s="445"/>
      <c r="AF32" s="445"/>
      <c r="AG32" s="445"/>
      <c r="AH32" s="445"/>
      <c r="AI32" s="445"/>
      <c r="AJ32" s="445"/>
      <c r="AK32" s="445"/>
      <c r="AL32" s="445"/>
      <c r="AM32" s="445"/>
      <c r="AN32" s="445"/>
      <c r="AO32" s="445"/>
      <c r="AP32" s="445"/>
      <c r="AQ32" s="445"/>
      <c r="AR32" s="445"/>
      <c r="AS32" s="445"/>
      <c r="AT32" s="445"/>
      <c r="AU32" s="445"/>
      <c r="AV32" s="445"/>
      <c r="AW32" s="445"/>
      <c r="AX32" s="445"/>
      <c r="AY32" s="445"/>
      <c r="AZ32" s="445"/>
      <c r="BA32" s="445"/>
      <c r="BB32" s="445"/>
      <c r="BC32" s="445"/>
      <c r="BD32" s="445"/>
      <c r="BE32" s="445"/>
    </row>
    <row r="33" spans="1:64" s="444" customFormat="1" ht="34.9" customHeight="1" x14ac:dyDescent="0.2">
      <c r="A33" s="445"/>
      <c r="C33" s="1598" t="s">
        <v>1033</v>
      </c>
      <c r="D33" s="1599"/>
      <c r="E33" s="1600"/>
      <c r="F33" s="1603"/>
      <c r="G33" s="1604"/>
      <c r="H33" s="1605"/>
      <c r="I33" s="560"/>
      <c r="K33" s="614" t="b">
        <v>0</v>
      </c>
      <c r="L33" s="445">
        <f t="shared" si="1"/>
        <v>1</v>
      </c>
      <c r="M33" s="613"/>
      <c r="N33" s="445"/>
      <c r="O33" s="445"/>
      <c r="P33" s="445"/>
      <c r="Q33" s="445"/>
      <c r="R33" s="445"/>
      <c r="S33" s="445"/>
      <c r="T33" s="445"/>
      <c r="U33" s="445"/>
      <c r="V33" s="445"/>
      <c r="W33" s="445"/>
      <c r="X33" s="445"/>
      <c r="Y33" s="445"/>
      <c r="Z33" s="445"/>
      <c r="AA33" s="445"/>
      <c r="AB33" s="445"/>
      <c r="AC33" s="445"/>
      <c r="AD33" s="445"/>
      <c r="AE33" s="445"/>
      <c r="AF33" s="445"/>
      <c r="AG33" s="445"/>
      <c r="AH33" s="445"/>
      <c r="AI33" s="445"/>
      <c r="AJ33" s="445"/>
      <c r="AK33" s="445"/>
      <c r="AL33" s="445"/>
      <c r="AM33" s="445"/>
      <c r="AN33" s="445"/>
      <c r="AO33" s="445"/>
      <c r="AP33" s="445"/>
      <c r="AQ33" s="445"/>
      <c r="AR33" s="445"/>
      <c r="AS33" s="445"/>
      <c r="AT33" s="445"/>
      <c r="AU33" s="445"/>
      <c r="AV33" s="445"/>
      <c r="AW33" s="445"/>
      <c r="AX33" s="445"/>
      <c r="AY33" s="445"/>
      <c r="AZ33" s="445"/>
      <c r="BA33" s="445"/>
      <c r="BB33" s="445"/>
      <c r="BC33" s="445"/>
      <c r="BD33" s="445"/>
      <c r="BE33" s="445"/>
    </row>
    <row r="34" spans="1:64" s="444" customFormat="1" ht="34.9" customHeight="1" x14ac:dyDescent="0.2">
      <c r="A34" s="445"/>
      <c r="C34" s="1598" t="s">
        <v>1034</v>
      </c>
      <c r="D34" s="1599"/>
      <c r="E34" s="1600"/>
      <c r="F34" s="1603"/>
      <c r="G34" s="1604"/>
      <c r="H34" s="1605"/>
      <c r="I34" s="560"/>
      <c r="K34" s="614" t="b">
        <v>0</v>
      </c>
      <c r="L34" s="445">
        <f>IF(K34=TRUE,0,1)</f>
        <v>1</v>
      </c>
      <c r="M34" s="613"/>
      <c r="N34" s="445"/>
      <c r="O34" s="445"/>
      <c r="P34" s="445"/>
      <c r="Q34" s="445"/>
      <c r="R34" s="445"/>
      <c r="S34" s="445"/>
      <c r="T34" s="445"/>
      <c r="U34" s="445"/>
      <c r="V34" s="445"/>
      <c r="W34" s="445"/>
      <c r="X34" s="445"/>
      <c r="Y34" s="445"/>
      <c r="Z34" s="445"/>
      <c r="AA34" s="445"/>
      <c r="AB34" s="445"/>
      <c r="AC34" s="445"/>
      <c r="AD34" s="445"/>
      <c r="AE34" s="445"/>
      <c r="AF34" s="445"/>
      <c r="AG34" s="445"/>
      <c r="AH34" s="445"/>
      <c r="AI34" s="445"/>
      <c r="AJ34" s="445"/>
      <c r="AK34" s="445"/>
      <c r="AL34" s="445"/>
      <c r="AM34" s="445"/>
      <c r="AN34" s="445"/>
      <c r="AO34" s="445"/>
      <c r="AP34" s="445"/>
      <c r="AQ34" s="445"/>
      <c r="AR34" s="445"/>
      <c r="AS34" s="445"/>
      <c r="AT34" s="445"/>
      <c r="AU34" s="445"/>
      <c r="AV34" s="445"/>
      <c r="AW34" s="445"/>
      <c r="AX34" s="445"/>
      <c r="AY34" s="445"/>
      <c r="AZ34" s="445"/>
      <c r="BA34" s="445"/>
      <c r="BB34" s="445"/>
      <c r="BC34" s="445"/>
      <c r="BD34" s="445"/>
      <c r="BE34" s="445"/>
    </row>
    <row r="35" spans="1:64" s="444" customFormat="1" ht="34.9" customHeight="1" x14ac:dyDescent="0.2">
      <c r="A35" s="445"/>
      <c r="C35" s="1598" t="s">
        <v>1035</v>
      </c>
      <c r="D35" s="1599"/>
      <c r="E35" s="1600"/>
      <c r="F35" s="1603"/>
      <c r="G35" s="1604"/>
      <c r="H35" s="1605"/>
      <c r="I35" s="560"/>
      <c r="K35" s="614" t="b">
        <v>0</v>
      </c>
      <c r="L35" s="445">
        <f t="shared" si="1"/>
        <v>1</v>
      </c>
      <c r="M35" s="613"/>
      <c r="N35" s="445"/>
      <c r="O35" s="445"/>
      <c r="P35" s="445"/>
      <c r="Q35" s="445"/>
      <c r="R35" s="445"/>
      <c r="S35" s="445"/>
      <c r="T35" s="445"/>
      <c r="U35" s="445"/>
      <c r="V35" s="445"/>
      <c r="W35" s="445"/>
      <c r="X35" s="445"/>
      <c r="Y35" s="445"/>
      <c r="Z35" s="445"/>
      <c r="AA35" s="445"/>
      <c r="AB35" s="445"/>
      <c r="AC35" s="445"/>
      <c r="AD35" s="445"/>
      <c r="AE35" s="445"/>
      <c r="AF35" s="445"/>
      <c r="AG35" s="445"/>
      <c r="AH35" s="445"/>
      <c r="AI35" s="445"/>
      <c r="AJ35" s="445"/>
      <c r="AK35" s="445"/>
      <c r="AL35" s="445"/>
      <c r="AM35" s="445"/>
      <c r="AN35" s="445"/>
      <c r="AO35" s="445"/>
      <c r="AP35" s="445"/>
      <c r="AQ35" s="445"/>
      <c r="AR35" s="445"/>
      <c r="AS35" s="445"/>
      <c r="AT35" s="445"/>
      <c r="AU35" s="445"/>
      <c r="AV35" s="445"/>
      <c r="AW35" s="445"/>
      <c r="AX35" s="445"/>
      <c r="AY35" s="445"/>
      <c r="AZ35" s="445"/>
      <c r="BA35" s="445"/>
      <c r="BB35" s="445"/>
      <c r="BC35" s="445"/>
      <c r="BD35" s="445"/>
      <c r="BE35" s="445"/>
    </row>
    <row r="36" spans="1:64" s="444" customFormat="1" ht="34.9" customHeight="1" x14ac:dyDescent="0.2">
      <c r="A36" s="445"/>
      <c r="C36" s="1598" t="s">
        <v>1036</v>
      </c>
      <c r="D36" s="1599"/>
      <c r="E36" s="1600"/>
      <c r="F36" s="1603"/>
      <c r="G36" s="1604"/>
      <c r="H36" s="1605"/>
      <c r="I36" s="560"/>
      <c r="K36" s="614" t="b">
        <v>0</v>
      </c>
      <c r="L36" s="445">
        <f t="shared" si="1"/>
        <v>1</v>
      </c>
      <c r="M36" s="613"/>
      <c r="N36" s="445"/>
      <c r="O36" s="445"/>
      <c r="P36" s="445"/>
      <c r="Q36" s="445"/>
      <c r="R36" s="445"/>
      <c r="S36" s="445"/>
      <c r="T36" s="445"/>
      <c r="U36" s="445"/>
      <c r="V36" s="445"/>
      <c r="W36" s="445"/>
      <c r="X36" s="445"/>
      <c r="Y36" s="445"/>
      <c r="Z36" s="445"/>
      <c r="AA36" s="445"/>
      <c r="AB36" s="445"/>
      <c r="AC36" s="445"/>
      <c r="AD36" s="445"/>
      <c r="AE36" s="445"/>
      <c r="AF36" s="445"/>
      <c r="AG36" s="445"/>
      <c r="AH36" s="445"/>
      <c r="AI36" s="445"/>
      <c r="AJ36" s="445"/>
      <c r="AK36" s="445"/>
      <c r="AL36" s="445"/>
      <c r="AM36" s="445"/>
      <c r="AN36" s="445"/>
      <c r="AO36" s="445"/>
      <c r="AP36" s="445"/>
      <c r="AQ36" s="445"/>
      <c r="AR36" s="445"/>
      <c r="AS36" s="445"/>
      <c r="AT36" s="445"/>
      <c r="AU36" s="445"/>
      <c r="AV36" s="445"/>
      <c r="AW36" s="445"/>
      <c r="AX36" s="445"/>
      <c r="AY36" s="445"/>
      <c r="AZ36" s="445"/>
      <c r="BA36" s="445"/>
      <c r="BB36" s="445"/>
      <c r="BC36" s="445"/>
      <c r="BD36" s="445"/>
      <c r="BE36" s="445"/>
    </row>
    <row r="37" spans="1:64" s="444" customFormat="1" ht="10.9" customHeight="1" x14ac:dyDescent="0.2">
      <c r="A37" s="445"/>
      <c r="C37" s="615"/>
      <c r="D37" s="615"/>
      <c r="E37" s="615"/>
      <c r="F37" s="615"/>
      <c r="G37" s="615"/>
      <c r="H37" s="615"/>
      <c r="I37" s="615"/>
      <c r="K37" s="614"/>
      <c r="L37" s="445"/>
      <c r="M37" s="445"/>
      <c r="N37" s="445"/>
      <c r="O37" s="613"/>
      <c r="P37" s="445"/>
      <c r="Q37" s="445"/>
      <c r="R37" s="445"/>
      <c r="S37" s="445"/>
      <c r="T37" s="445"/>
      <c r="U37" s="445"/>
      <c r="V37" s="445"/>
      <c r="W37" s="445"/>
      <c r="X37" s="445"/>
      <c r="Y37" s="445"/>
      <c r="Z37" s="445"/>
      <c r="AA37" s="445"/>
      <c r="AB37" s="445"/>
      <c r="AC37" s="445"/>
      <c r="AD37" s="445"/>
      <c r="AE37" s="445"/>
      <c r="AF37" s="445"/>
      <c r="AG37" s="445"/>
      <c r="AH37" s="445"/>
      <c r="AI37" s="445"/>
      <c r="AJ37" s="445"/>
      <c r="AK37" s="445"/>
      <c r="AL37" s="445"/>
      <c r="AM37" s="445"/>
      <c r="AN37" s="445"/>
      <c r="AO37" s="445"/>
      <c r="AP37" s="445"/>
      <c r="AQ37" s="445"/>
      <c r="AR37" s="445"/>
      <c r="AS37" s="445"/>
      <c r="AT37" s="445"/>
      <c r="AU37" s="445"/>
      <c r="AV37" s="445"/>
      <c r="AW37" s="445"/>
      <c r="AX37" s="445"/>
      <c r="AY37" s="445"/>
      <c r="AZ37" s="445"/>
      <c r="BA37" s="445"/>
      <c r="BB37" s="445"/>
      <c r="BC37" s="445"/>
      <c r="BD37" s="445"/>
      <c r="BE37" s="445"/>
      <c r="BF37" s="445"/>
      <c r="BG37" s="445"/>
      <c r="BH37" s="445"/>
      <c r="BI37" s="445"/>
      <c r="BJ37" s="445"/>
      <c r="BK37" s="445"/>
      <c r="BL37" s="445"/>
    </row>
    <row r="38" spans="1:64" s="444" customFormat="1" ht="40.15" customHeight="1" x14ac:dyDescent="0.2">
      <c r="A38" s="445"/>
      <c r="C38" s="1606" t="s">
        <v>1037</v>
      </c>
      <c r="D38" s="1606"/>
      <c r="E38" s="1606"/>
      <c r="F38" s="1606"/>
      <c r="G38" s="1606"/>
      <c r="H38" s="1606"/>
      <c r="I38" s="1022" t="s">
        <v>1019</v>
      </c>
      <c r="K38" s="445"/>
      <c r="L38" s="445"/>
      <c r="M38" s="613"/>
      <c r="N38" s="445"/>
      <c r="O38" s="445"/>
      <c r="P38" s="445"/>
      <c r="Q38" s="445"/>
      <c r="R38" s="445"/>
      <c r="S38" s="445"/>
      <c r="T38" s="445"/>
      <c r="U38" s="445"/>
      <c r="V38" s="445"/>
      <c r="W38" s="445"/>
      <c r="X38" s="445"/>
      <c r="Y38" s="445"/>
      <c r="Z38" s="445"/>
      <c r="AA38" s="445"/>
      <c r="AB38" s="445"/>
      <c r="AC38" s="445"/>
      <c r="AD38" s="445"/>
      <c r="AE38" s="445"/>
      <c r="AF38" s="445"/>
      <c r="AG38" s="445"/>
      <c r="AH38" s="445"/>
      <c r="AI38" s="445"/>
      <c r="AJ38" s="445"/>
      <c r="AK38" s="445"/>
      <c r="AL38" s="445"/>
      <c r="AM38" s="445"/>
      <c r="AN38" s="445"/>
      <c r="AO38" s="445"/>
      <c r="AP38" s="445"/>
      <c r="AQ38" s="445"/>
      <c r="AR38" s="445"/>
      <c r="AS38" s="445"/>
      <c r="AT38" s="445"/>
      <c r="AU38" s="445"/>
      <c r="AV38" s="445"/>
      <c r="AW38" s="445"/>
      <c r="AX38" s="445"/>
      <c r="AY38" s="445"/>
      <c r="AZ38" s="445"/>
      <c r="BA38" s="445"/>
      <c r="BB38" s="445"/>
      <c r="BC38" s="445"/>
      <c r="BD38" s="445"/>
      <c r="BE38" s="445"/>
    </row>
    <row r="39" spans="1:64" s="444" customFormat="1" ht="21.4" customHeight="1" x14ac:dyDescent="0.2">
      <c r="A39" s="445"/>
      <c r="C39" s="1602" t="s">
        <v>1038</v>
      </c>
      <c r="D39" s="1602"/>
      <c r="E39" s="1602"/>
      <c r="F39" s="1602"/>
      <c r="G39" s="1602"/>
      <c r="H39" s="1602"/>
      <c r="I39" s="1320" t="str">
        <f>IF('Step 2.1 Existing Heating'!L6&lt;&gt;0,"Incomplete",'Step 2.1 Existing Heating'!$I$8)</f>
        <v>Incomplete</v>
      </c>
      <c r="K39" s="445" t="b">
        <f>IF(I39&lt;&gt;"incomplete",TRUE,FALSE)</f>
        <v>0</v>
      </c>
      <c r="L39" s="445">
        <f>IF(K39=TRUE,0,1)</f>
        <v>1</v>
      </c>
      <c r="M39" s="613"/>
      <c r="N39" s="445"/>
      <c r="O39" s="445"/>
      <c r="P39" s="445"/>
      <c r="Q39" s="445"/>
      <c r="R39" s="445"/>
      <c r="S39" s="445"/>
      <c r="T39" s="445"/>
      <c r="U39" s="445"/>
      <c r="V39" s="445"/>
      <c r="W39" s="445"/>
      <c r="X39" s="445"/>
      <c r="Y39" s="445"/>
      <c r="Z39" s="445"/>
      <c r="AA39" s="445"/>
      <c r="AB39" s="445"/>
      <c r="AC39" s="445"/>
      <c r="AD39" s="445"/>
      <c r="AE39" s="445"/>
      <c r="AF39" s="445"/>
      <c r="AG39" s="445"/>
      <c r="AH39" s="445"/>
      <c r="AI39" s="445"/>
      <c r="AJ39" s="445"/>
      <c r="AK39" s="445"/>
      <c r="AL39" s="445"/>
      <c r="AM39" s="445"/>
      <c r="AN39" s="445"/>
      <c r="AO39" s="445"/>
      <c r="AP39" s="445"/>
      <c r="AQ39" s="445"/>
      <c r="AR39" s="445"/>
      <c r="AS39" s="445"/>
      <c r="AT39" s="445"/>
      <c r="AU39" s="445"/>
      <c r="AV39" s="445"/>
      <c r="AW39" s="445"/>
      <c r="AX39" s="445"/>
      <c r="AY39" s="445"/>
      <c r="AZ39" s="445"/>
      <c r="BA39" s="445"/>
      <c r="BB39" s="445"/>
      <c r="BC39" s="445"/>
      <c r="BD39" s="445"/>
      <c r="BE39" s="445"/>
    </row>
    <row r="40" spans="1:64" s="444" customFormat="1" ht="21.75" customHeight="1" x14ac:dyDescent="0.2">
      <c r="A40" s="445"/>
      <c r="C40" s="1602" t="s">
        <v>1039</v>
      </c>
      <c r="D40" s="1602"/>
      <c r="E40" s="1602"/>
      <c r="F40" s="1602"/>
      <c r="G40" s="1602"/>
      <c r="H40" s="1602"/>
      <c r="I40" s="1321" t="str">
        <f>IF('Step 2.1 Existing Heating'!H15="","Incomplete",'Step 2.1 Existing Heating'!H15)</f>
        <v>Incomplete</v>
      </c>
      <c r="K40" s="445" t="b">
        <f>IF(I40&lt;&gt;"incomplete",TRUE,FALSE)</f>
        <v>0</v>
      </c>
      <c r="L40" s="445">
        <f>IF(K40=TRUE,0,1)</f>
        <v>1</v>
      </c>
      <c r="M40" s="613"/>
      <c r="N40" s="445"/>
      <c r="O40" s="445"/>
      <c r="P40" s="445"/>
      <c r="Q40" s="445"/>
      <c r="R40" s="445"/>
      <c r="S40" s="445"/>
      <c r="T40" s="445"/>
      <c r="U40" s="445"/>
      <c r="V40" s="445"/>
      <c r="W40" s="445"/>
      <c r="X40" s="445"/>
      <c r="Y40" s="445"/>
      <c r="Z40" s="445"/>
      <c r="AA40" s="445"/>
      <c r="AB40" s="445"/>
      <c r="AC40" s="445"/>
      <c r="AD40" s="445"/>
      <c r="AE40" s="445"/>
      <c r="AF40" s="445"/>
      <c r="AG40" s="445"/>
      <c r="AH40" s="445"/>
      <c r="AI40" s="445"/>
      <c r="AJ40" s="445"/>
      <c r="AK40" s="445"/>
      <c r="AL40" s="445"/>
      <c r="AM40" s="445"/>
      <c r="AN40" s="445"/>
      <c r="AO40" s="445"/>
      <c r="AP40" s="445"/>
      <c r="AQ40" s="445"/>
      <c r="AR40" s="445"/>
      <c r="AS40" s="445"/>
      <c r="AT40" s="445"/>
      <c r="AU40" s="445"/>
      <c r="AV40" s="445"/>
      <c r="AW40" s="445"/>
      <c r="AX40" s="445"/>
      <c r="AY40" s="445"/>
      <c r="AZ40" s="445"/>
      <c r="BA40" s="445"/>
      <c r="BB40" s="445"/>
      <c r="BC40" s="445"/>
      <c r="BD40" s="445"/>
      <c r="BE40" s="445"/>
    </row>
    <row r="41" spans="1:64" s="444" customFormat="1" ht="21.75" customHeight="1" x14ac:dyDescent="0.2">
      <c r="A41" s="445"/>
      <c r="C41" s="1602" t="s">
        <v>1040</v>
      </c>
      <c r="D41" s="1602"/>
      <c r="E41" s="1602"/>
      <c r="F41" s="1602"/>
      <c r="G41" s="1602"/>
      <c r="H41" s="1602"/>
      <c r="I41" s="1322" t="str">
        <f>IF(SUM('Step 4 Support Tool'!N220:N229)=0,"Incomplete","Complete")</f>
        <v>Incomplete</v>
      </c>
      <c r="K41" s="445" t="b">
        <f>IF(I41="Complete",TRUE,FALSE)</f>
        <v>0</v>
      </c>
      <c r="L41" s="445">
        <f>IF(K41=TRUE,0,1)</f>
        <v>1</v>
      </c>
      <c r="M41" s="613"/>
      <c r="N41" s="445"/>
      <c r="O41" s="445"/>
      <c r="P41" s="445"/>
      <c r="Q41" s="445"/>
      <c r="R41" s="445"/>
      <c r="S41" s="445"/>
      <c r="T41" s="445"/>
      <c r="U41" s="445"/>
      <c r="V41" s="445"/>
      <c r="W41" s="445"/>
      <c r="X41" s="445"/>
      <c r="Y41" s="445"/>
      <c r="Z41" s="445"/>
      <c r="AA41" s="445"/>
      <c r="AB41" s="445"/>
      <c r="AC41" s="445"/>
      <c r="AD41" s="445"/>
      <c r="AE41" s="445"/>
      <c r="AF41" s="445"/>
      <c r="AG41" s="445"/>
      <c r="AH41" s="445"/>
      <c r="AI41" s="445"/>
      <c r="AJ41" s="445"/>
      <c r="AK41" s="445"/>
      <c r="AL41" s="445"/>
      <c r="AM41" s="445"/>
      <c r="AN41" s="445"/>
      <c r="AO41" s="445"/>
      <c r="AP41" s="445"/>
      <c r="AQ41" s="445"/>
      <c r="AR41" s="445"/>
      <c r="AS41" s="445"/>
      <c r="AT41" s="445"/>
      <c r="AU41" s="445"/>
      <c r="AV41" s="445"/>
      <c r="AW41" s="445"/>
      <c r="AX41" s="445"/>
      <c r="AY41" s="445"/>
      <c r="AZ41" s="445"/>
      <c r="BA41" s="445"/>
      <c r="BB41" s="445"/>
      <c r="BC41" s="445"/>
      <c r="BD41" s="445"/>
      <c r="BE41" s="445"/>
    </row>
    <row r="42" spans="1:64" s="444" customFormat="1" ht="21.4" customHeight="1" x14ac:dyDescent="0.2">
      <c r="A42" s="445"/>
      <c r="C42" s="1602" t="s">
        <v>1041</v>
      </c>
      <c r="D42" s="1602"/>
      <c r="E42" s="1602"/>
      <c r="F42" s="1602"/>
      <c r="G42" s="1602"/>
      <c r="H42" s="1602"/>
      <c r="I42" s="1323" t="str">
        <f>IF('Step 4 Support Tool'!D7="","Incomplete",'Step 4 Support Tool'!D7)</f>
        <v>Incomplete</v>
      </c>
      <c r="K42" s="445" t="b">
        <f>IF(OR(I42="incomplete",I42=""),FALSE,TRUE)</f>
        <v>0</v>
      </c>
      <c r="L42" s="445">
        <f>IF(K42=TRUE,0,1)</f>
        <v>1</v>
      </c>
      <c r="M42" s="613"/>
      <c r="N42" s="445"/>
      <c r="O42" s="445"/>
      <c r="P42" s="743"/>
      <c r="Q42" s="743"/>
      <c r="R42" s="743"/>
      <c r="S42" s="743"/>
      <c r="T42" s="743"/>
      <c r="U42" s="445"/>
      <c r="V42" s="445"/>
      <c r="W42" s="445"/>
      <c r="X42" s="445"/>
      <c r="Y42" s="445"/>
      <c r="Z42" s="445"/>
      <c r="AA42" s="445"/>
      <c r="AB42" s="445"/>
      <c r="AC42" s="445"/>
      <c r="AD42" s="445"/>
      <c r="AE42" s="445"/>
      <c r="AF42" s="445"/>
      <c r="AG42" s="445"/>
      <c r="AH42" s="445"/>
      <c r="AI42" s="445"/>
      <c r="AJ42" s="445"/>
      <c r="AK42" s="445"/>
      <c r="AL42" s="445"/>
      <c r="AM42" s="445"/>
      <c r="AN42" s="445"/>
      <c r="AO42" s="445"/>
      <c r="AP42" s="445"/>
      <c r="AQ42" s="445"/>
      <c r="AR42" s="445"/>
      <c r="AS42" s="445"/>
      <c r="AT42" s="445"/>
      <c r="AU42" s="445"/>
      <c r="AV42" s="445"/>
      <c r="AW42" s="445"/>
      <c r="AX42" s="445"/>
      <c r="AY42" s="445"/>
      <c r="AZ42" s="445"/>
      <c r="BA42" s="445"/>
      <c r="BB42" s="445"/>
      <c r="BC42" s="445"/>
      <c r="BD42" s="445"/>
      <c r="BE42" s="445"/>
    </row>
    <row r="43" spans="1:64" s="444" customFormat="1" ht="21.75" customHeight="1" x14ac:dyDescent="0.2">
      <c r="A43" s="445"/>
      <c r="C43" s="448"/>
      <c r="D43" s="448"/>
      <c r="E43" s="448"/>
      <c r="F43" s="448"/>
      <c r="G43" s="448"/>
      <c r="H43" s="448"/>
      <c r="I43" s="448"/>
      <c r="K43" s="445"/>
      <c r="L43" s="445"/>
      <c r="M43" s="613"/>
      <c r="N43" s="445"/>
      <c r="O43" s="445"/>
      <c r="P43" s="445"/>
      <c r="Q43" s="445"/>
      <c r="R43" s="445"/>
      <c r="S43" s="445"/>
      <c r="T43" s="445"/>
      <c r="U43" s="445"/>
      <c r="V43" s="445"/>
      <c r="W43" s="445"/>
      <c r="X43" s="445"/>
      <c r="Y43" s="445"/>
      <c r="Z43" s="445"/>
      <c r="AA43" s="445"/>
      <c r="AB43" s="445"/>
      <c r="AC43" s="445"/>
      <c r="AD43" s="445"/>
      <c r="AE43" s="445"/>
      <c r="AF43" s="445"/>
      <c r="AG43" s="445"/>
      <c r="AH43" s="445"/>
      <c r="AI43" s="445"/>
      <c r="AJ43" s="445"/>
      <c r="AK43" s="445"/>
      <c r="AL43" s="445"/>
      <c r="AM43" s="445"/>
      <c r="AN43" s="445"/>
      <c r="AO43" s="445"/>
      <c r="AP43" s="445"/>
      <c r="AQ43" s="445"/>
      <c r="AR43" s="445"/>
      <c r="AS43" s="445"/>
      <c r="AT43" s="445"/>
      <c r="AU43" s="445"/>
      <c r="AV43" s="445"/>
      <c r="AW43" s="445"/>
      <c r="AX43" s="445"/>
      <c r="AY43" s="445"/>
      <c r="AZ43" s="445"/>
      <c r="BA43" s="445"/>
      <c r="BB43" s="445"/>
      <c r="BC43" s="445"/>
      <c r="BD43" s="445"/>
      <c r="BE43" s="445"/>
    </row>
    <row r="44" spans="1:64" s="444" customFormat="1" ht="40.15" customHeight="1" x14ac:dyDescent="0.2">
      <c r="A44" s="445"/>
      <c r="C44" s="1606" t="s">
        <v>1042</v>
      </c>
      <c r="D44" s="1606"/>
      <c r="E44" s="1606"/>
      <c r="F44" s="1606"/>
      <c r="G44" s="1606"/>
      <c r="H44" s="1606"/>
      <c r="I44" s="449"/>
      <c r="K44" s="445"/>
      <c r="L44" s="744"/>
      <c r="M44" s="613"/>
      <c r="N44" s="445"/>
      <c r="O44" s="445"/>
      <c r="P44" s="445"/>
      <c r="Q44" s="445"/>
      <c r="R44" s="445"/>
      <c r="S44" s="445"/>
      <c r="T44" s="445"/>
      <c r="U44" s="445"/>
      <c r="V44" s="445"/>
      <c r="W44" s="445"/>
      <c r="X44" s="445"/>
      <c r="Y44" s="445"/>
      <c r="Z44" s="445"/>
      <c r="AA44" s="445"/>
      <c r="AB44" s="445"/>
      <c r="AC44" s="445"/>
      <c r="AD44" s="445"/>
      <c r="AE44" s="445"/>
      <c r="AF44" s="445"/>
      <c r="AG44" s="445"/>
      <c r="AH44" s="445"/>
      <c r="AI44" s="445"/>
      <c r="AJ44" s="445"/>
      <c r="AK44" s="445"/>
      <c r="AL44" s="445"/>
      <c r="AM44" s="445"/>
      <c r="AN44" s="445"/>
      <c r="AO44" s="445"/>
      <c r="AP44" s="445"/>
      <c r="AQ44" s="445"/>
      <c r="AR44" s="445"/>
      <c r="AS44" s="445"/>
      <c r="AT44" s="445"/>
      <c r="AU44" s="445"/>
      <c r="AV44" s="445"/>
      <c r="AW44" s="445"/>
      <c r="AX44" s="445"/>
      <c r="AY44" s="445"/>
      <c r="AZ44" s="445"/>
      <c r="BA44" s="445"/>
      <c r="BB44" s="445"/>
      <c r="BC44" s="445"/>
      <c r="BD44" s="445"/>
      <c r="BE44" s="445"/>
    </row>
    <row r="45" spans="1:64" s="444" customFormat="1" ht="19.5" customHeight="1" x14ac:dyDescent="0.2">
      <c r="A45" s="445"/>
      <c r="C45" s="1607" t="str">
        <f>IF(L3=0,"You are ready to submit your application to the portal","")</f>
        <v/>
      </c>
      <c r="D45" s="1607"/>
      <c r="E45" s="1607"/>
      <c r="F45" s="1607"/>
      <c r="G45" s="1607"/>
      <c r="H45" s="1607"/>
      <c r="I45" s="1607"/>
      <c r="K45" s="445"/>
      <c r="L45" s="445"/>
      <c r="M45" s="613"/>
      <c r="N45" s="445"/>
      <c r="O45" s="445"/>
      <c r="P45" s="445"/>
      <c r="Q45" s="445"/>
      <c r="R45" s="445"/>
      <c r="S45" s="445"/>
      <c r="T45" s="445"/>
      <c r="U45" s="445"/>
      <c r="V45" s="445"/>
      <c r="W45" s="445"/>
      <c r="X45" s="445"/>
      <c r="Y45" s="445"/>
      <c r="Z45" s="445"/>
      <c r="AA45" s="445"/>
      <c r="AB45" s="445"/>
      <c r="AC45" s="445"/>
      <c r="AD45" s="445"/>
      <c r="AE45" s="445"/>
      <c r="AF45" s="445"/>
      <c r="AG45" s="445"/>
      <c r="AH45" s="445"/>
      <c r="AI45" s="445"/>
      <c r="AJ45" s="445"/>
      <c r="AK45" s="445"/>
      <c r="AL45" s="445"/>
      <c r="AM45" s="445"/>
      <c r="AN45" s="445"/>
      <c r="AO45" s="445"/>
      <c r="AP45" s="445"/>
      <c r="AQ45" s="445"/>
      <c r="AR45" s="445"/>
      <c r="AS45" s="445"/>
      <c r="AT45" s="445"/>
      <c r="AU45" s="445"/>
      <c r="AV45" s="445"/>
      <c r="AW45" s="445"/>
      <c r="AX45" s="445"/>
      <c r="AY45" s="445"/>
      <c r="AZ45" s="445"/>
      <c r="BA45" s="445"/>
      <c r="BB45" s="445"/>
      <c r="BC45" s="445"/>
      <c r="BD45" s="445"/>
      <c r="BE45" s="445"/>
    </row>
    <row r="46" spans="1:64" s="444" customFormat="1" ht="19.5" customHeight="1" x14ac:dyDescent="0.2">
      <c r="A46" s="445"/>
      <c r="C46" s="1607"/>
      <c r="D46" s="1607"/>
      <c r="E46" s="1607"/>
      <c r="F46" s="1607"/>
      <c r="G46" s="1607"/>
      <c r="H46" s="1607"/>
      <c r="I46" s="1607"/>
      <c r="K46" s="445"/>
      <c r="L46" s="445"/>
      <c r="M46" s="613"/>
      <c r="N46" s="445"/>
      <c r="O46" s="445"/>
      <c r="P46" s="445"/>
      <c r="Q46" s="445"/>
      <c r="R46" s="445"/>
      <c r="S46" s="445"/>
      <c r="T46" s="445"/>
      <c r="U46" s="445"/>
      <c r="V46" s="445"/>
      <c r="W46" s="445"/>
      <c r="X46" s="445"/>
      <c r="Y46" s="445"/>
      <c r="Z46" s="445"/>
      <c r="AA46" s="445"/>
      <c r="AB46" s="445"/>
      <c r="AC46" s="445"/>
      <c r="AD46" s="445"/>
      <c r="AE46" s="445"/>
      <c r="AF46" s="445"/>
      <c r="AG46" s="445"/>
      <c r="AH46" s="445"/>
      <c r="AI46" s="445"/>
      <c r="AJ46" s="445"/>
      <c r="AK46" s="445"/>
      <c r="AL46" s="445"/>
      <c r="AM46" s="445"/>
      <c r="AN46" s="445"/>
      <c r="AO46" s="445"/>
      <c r="AP46" s="445"/>
      <c r="AQ46" s="445"/>
      <c r="AR46" s="445"/>
      <c r="AS46" s="445"/>
      <c r="AT46" s="445"/>
      <c r="AU46" s="445"/>
      <c r="AV46" s="445"/>
      <c r="AW46" s="445"/>
      <c r="AX46" s="445"/>
      <c r="AY46" s="445"/>
      <c r="AZ46" s="445"/>
      <c r="BA46" s="445"/>
      <c r="BB46" s="445"/>
      <c r="BC46" s="445"/>
      <c r="BD46" s="445"/>
      <c r="BE46" s="445"/>
    </row>
    <row r="47" spans="1:64" s="444" customFormat="1" ht="19.5" customHeight="1" x14ac:dyDescent="0.2">
      <c r="A47" s="445"/>
      <c r="C47" s="1607"/>
      <c r="D47" s="1607"/>
      <c r="E47" s="1607"/>
      <c r="F47" s="1607"/>
      <c r="G47" s="1607"/>
      <c r="H47" s="1607"/>
      <c r="I47" s="1607"/>
      <c r="K47" s="445"/>
      <c r="L47" s="445"/>
      <c r="M47" s="613"/>
      <c r="N47" s="445"/>
      <c r="O47" s="445"/>
      <c r="P47" s="445"/>
      <c r="Q47" s="445"/>
      <c r="R47" s="445"/>
      <c r="S47" s="445"/>
      <c r="T47" s="445"/>
      <c r="U47" s="445"/>
      <c r="V47" s="445"/>
      <c r="W47" s="445"/>
      <c r="X47" s="445"/>
      <c r="Y47" s="445"/>
      <c r="Z47" s="445"/>
      <c r="AA47" s="445"/>
      <c r="AB47" s="445"/>
      <c r="AC47" s="445"/>
      <c r="AD47" s="445"/>
      <c r="AE47" s="445"/>
      <c r="AF47" s="445"/>
      <c r="AG47" s="445"/>
      <c r="AH47" s="445"/>
      <c r="AI47" s="445"/>
      <c r="AJ47" s="445"/>
      <c r="AK47" s="445"/>
      <c r="AL47" s="445"/>
      <c r="AM47" s="445"/>
      <c r="AN47" s="445"/>
      <c r="AO47" s="445"/>
      <c r="AP47" s="445"/>
      <c r="AQ47" s="445"/>
      <c r="AR47" s="445"/>
      <c r="AS47" s="445"/>
      <c r="AT47" s="445"/>
      <c r="AU47" s="445"/>
      <c r="AV47" s="445"/>
      <c r="AW47" s="445"/>
      <c r="AX47" s="445"/>
      <c r="AY47" s="445"/>
      <c r="AZ47" s="445"/>
      <c r="BA47" s="445"/>
      <c r="BB47" s="445"/>
      <c r="BC47" s="445"/>
      <c r="BD47" s="445"/>
      <c r="BE47" s="445"/>
    </row>
    <row r="48" spans="1:64" s="444" customFormat="1" ht="19.5" customHeight="1" x14ac:dyDescent="0.2">
      <c r="A48" s="445"/>
      <c r="D48" s="446"/>
      <c r="E48" s="447"/>
      <c r="F48" s="46"/>
      <c r="G48" s="446"/>
      <c r="H48" s="1601" t="str">
        <f ca="1">"© Salix "&amp;YEAR(NOW())</f>
        <v>© Salix 2023</v>
      </c>
      <c r="I48" s="1601"/>
      <c r="K48" s="445"/>
      <c r="L48" s="445"/>
      <c r="M48" s="613"/>
      <c r="N48" s="445"/>
      <c r="O48" s="445"/>
      <c r="P48" s="445"/>
      <c r="Q48" s="445"/>
      <c r="R48" s="445"/>
      <c r="S48" s="445"/>
      <c r="T48" s="445"/>
      <c r="U48" s="445"/>
      <c r="V48" s="445"/>
      <c r="W48" s="445"/>
      <c r="X48" s="445"/>
      <c r="Y48" s="445"/>
      <c r="Z48" s="445"/>
      <c r="AA48" s="445"/>
      <c r="AB48" s="445"/>
      <c r="AC48" s="445"/>
      <c r="AD48" s="445"/>
      <c r="AE48" s="445"/>
      <c r="AF48" s="445"/>
      <c r="AG48" s="445"/>
      <c r="AH48" s="445"/>
      <c r="AI48" s="445"/>
      <c r="AJ48" s="445"/>
      <c r="AK48" s="445"/>
      <c r="AL48" s="445"/>
      <c r="AM48" s="445"/>
      <c r="AN48" s="445"/>
      <c r="AO48" s="445"/>
      <c r="AP48" s="445"/>
      <c r="AQ48" s="445"/>
      <c r="AR48" s="445"/>
      <c r="AS48" s="445"/>
      <c r="AT48" s="445"/>
      <c r="AU48" s="445"/>
      <c r="AV48" s="445"/>
      <c r="AW48" s="445"/>
      <c r="AX48" s="445"/>
      <c r="AY48" s="445"/>
      <c r="AZ48" s="445"/>
      <c r="BA48" s="445"/>
      <c r="BB48" s="445"/>
      <c r="BC48" s="445"/>
      <c r="BD48" s="445"/>
      <c r="BE48" s="445"/>
    </row>
    <row r="49" spans="1:57" s="444" customFormat="1" ht="19.5" customHeight="1" x14ac:dyDescent="0.15">
      <c r="A49" s="445"/>
      <c r="C49" s="1527">
        <f>L3</f>
        <v>25</v>
      </c>
      <c r="D49" s="1527"/>
      <c r="E49" s="1527"/>
      <c r="F49" s="1527"/>
      <c r="G49" s="1527"/>
      <c r="H49" s="1527"/>
      <c r="I49" s="1527"/>
      <c r="K49" s="445"/>
      <c r="L49" s="445"/>
      <c r="M49" s="613"/>
      <c r="N49" s="445"/>
      <c r="O49" s="445"/>
      <c r="P49" s="445"/>
      <c r="Q49" s="445"/>
      <c r="R49" s="445"/>
      <c r="S49" s="445"/>
      <c r="T49" s="445"/>
      <c r="U49" s="445"/>
      <c r="V49" s="445"/>
      <c r="W49" s="445"/>
      <c r="X49" s="445"/>
      <c r="Y49" s="445"/>
      <c r="Z49" s="445"/>
      <c r="AA49" s="445"/>
      <c r="AB49" s="445"/>
      <c r="AC49" s="445"/>
      <c r="AD49" s="445"/>
      <c r="AE49" s="445"/>
      <c r="AF49" s="445"/>
      <c r="AG49" s="445"/>
      <c r="AH49" s="445"/>
      <c r="AI49" s="445"/>
      <c r="AJ49" s="445"/>
      <c r="AK49" s="445"/>
      <c r="AL49" s="445"/>
      <c r="AM49" s="445"/>
      <c r="AN49" s="445"/>
      <c r="AO49" s="445"/>
      <c r="AP49" s="445"/>
      <c r="AQ49" s="445"/>
      <c r="AR49" s="445"/>
      <c r="AS49" s="445"/>
      <c r="AT49" s="445"/>
      <c r="AU49" s="445"/>
      <c r="AV49" s="445"/>
      <c r="AW49" s="445"/>
      <c r="AX49" s="445"/>
      <c r="AY49" s="445"/>
      <c r="AZ49" s="445"/>
      <c r="BA49" s="445"/>
      <c r="BB49" s="445"/>
      <c r="BC49" s="445"/>
      <c r="BD49" s="445"/>
      <c r="BE49" s="445"/>
    </row>
    <row r="50" spans="1:57" s="444" customFormat="1" ht="19.5" customHeight="1" x14ac:dyDescent="0.2">
      <c r="A50" s="445"/>
      <c r="C50" s="440"/>
      <c r="D50" s="439"/>
      <c r="E50" s="439"/>
      <c r="F50" s="439"/>
      <c r="G50" s="439"/>
      <c r="H50" s="439"/>
      <c r="I50" s="439"/>
      <c r="K50" s="445"/>
      <c r="L50" s="445"/>
      <c r="M50" s="613"/>
      <c r="N50" s="445"/>
      <c r="O50" s="445"/>
      <c r="P50" s="445"/>
      <c r="Q50" s="445"/>
      <c r="R50" s="445"/>
      <c r="S50" s="445"/>
      <c r="T50" s="445"/>
      <c r="U50" s="445"/>
      <c r="V50" s="445"/>
      <c r="W50" s="445"/>
      <c r="X50" s="445"/>
      <c r="Y50" s="445"/>
      <c r="Z50" s="445"/>
      <c r="AA50" s="445"/>
      <c r="AB50" s="445"/>
      <c r="AC50" s="445"/>
      <c r="AD50" s="445"/>
      <c r="AE50" s="445"/>
      <c r="AF50" s="445"/>
      <c r="AG50" s="445"/>
      <c r="AH50" s="445"/>
      <c r="AI50" s="445"/>
      <c r="AJ50" s="445"/>
      <c r="AK50" s="445"/>
      <c r="AL50" s="445"/>
      <c r="AM50" s="445"/>
      <c r="AN50" s="445"/>
      <c r="AO50" s="445"/>
      <c r="AP50" s="445"/>
      <c r="AQ50" s="445"/>
      <c r="AR50" s="445"/>
      <c r="AS50" s="445"/>
      <c r="AT50" s="445"/>
      <c r="AU50" s="445"/>
      <c r="AV50" s="445"/>
      <c r="AW50" s="445"/>
      <c r="AX50" s="445"/>
      <c r="AY50" s="445"/>
      <c r="AZ50" s="445"/>
      <c r="BA50" s="445"/>
      <c r="BB50" s="445"/>
      <c r="BC50" s="445"/>
      <c r="BD50" s="445"/>
      <c r="BE50" s="445"/>
    </row>
    <row r="51" spans="1:57" x14ac:dyDescent="0.2">
      <c r="B51" s="441"/>
      <c r="C51" s="443"/>
      <c r="D51" s="441"/>
      <c r="E51" s="441"/>
      <c r="F51" s="441"/>
      <c r="G51" s="441"/>
      <c r="H51" s="441"/>
      <c r="I51" s="441"/>
      <c r="J51" s="441"/>
      <c r="M51" s="441"/>
      <c r="N51" s="441"/>
      <c r="O51" s="441"/>
      <c r="P51" s="441"/>
      <c r="Q51" s="441"/>
      <c r="R51" s="441"/>
      <c r="S51" s="441"/>
      <c r="T51" s="441"/>
      <c r="U51" s="441"/>
      <c r="V51" s="441"/>
      <c r="W51" s="441"/>
      <c r="X51" s="441"/>
      <c r="Y51" s="441"/>
      <c r="Z51" s="441"/>
      <c r="AA51" s="441"/>
      <c r="AB51" s="441"/>
      <c r="AC51" s="441"/>
      <c r="AD51" s="441"/>
      <c r="AE51" s="441"/>
      <c r="AF51" s="441"/>
      <c r="AG51" s="441"/>
      <c r="AH51" s="441"/>
      <c r="AI51" s="441"/>
      <c r="AJ51" s="441"/>
      <c r="AK51" s="441"/>
      <c r="AL51" s="441"/>
      <c r="AM51" s="441"/>
      <c r="AN51" s="441"/>
      <c r="AO51" s="441"/>
      <c r="AP51" s="441"/>
      <c r="AQ51" s="441"/>
      <c r="AR51" s="441"/>
      <c r="AS51" s="441"/>
      <c r="AT51" s="441"/>
      <c r="AU51" s="441"/>
      <c r="AV51" s="441"/>
      <c r="AW51" s="441"/>
      <c r="AX51" s="441"/>
      <c r="AY51" s="441"/>
      <c r="AZ51" s="441"/>
      <c r="BA51" s="441"/>
      <c r="BB51" s="441"/>
      <c r="BC51" s="441"/>
      <c r="BD51" s="441"/>
      <c r="BE51" s="441"/>
    </row>
    <row r="52" spans="1:57" ht="15.75" customHeight="1" x14ac:dyDescent="0.2">
      <c r="B52" s="441"/>
      <c r="C52" s="443"/>
      <c r="D52" s="441"/>
      <c r="E52" s="441"/>
      <c r="F52" s="441"/>
      <c r="G52" s="441"/>
      <c r="H52" s="441"/>
      <c r="I52" s="441"/>
      <c r="J52" s="441"/>
      <c r="M52" s="441"/>
      <c r="N52" s="441"/>
      <c r="O52" s="441"/>
      <c r="P52" s="441"/>
      <c r="Q52" s="441"/>
      <c r="R52" s="441"/>
      <c r="S52" s="441"/>
      <c r="T52" s="441"/>
      <c r="U52" s="441"/>
      <c r="V52" s="441"/>
      <c r="W52" s="441"/>
      <c r="X52" s="441"/>
      <c r="Y52" s="441"/>
      <c r="Z52" s="441"/>
      <c r="AA52" s="441"/>
      <c r="AB52" s="441"/>
      <c r="AC52" s="441"/>
      <c r="AD52" s="441"/>
      <c r="AE52" s="441"/>
      <c r="AF52" s="441"/>
      <c r="AG52" s="441"/>
      <c r="AH52" s="441"/>
      <c r="AI52" s="441"/>
      <c r="AJ52" s="441"/>
      <c r="AK52" s="441"/>
      <c r="AL52" s="441"/>
      <c r="AM52" s="441"/>
      <c r="AN52" s="441"/>
      <c r="AO52" s="441"/>
      <c r="AP52" s="441"/>
      <c r="AQ52" s="441"/>
      <c r="AR52" s="441"/>
      <c r="AS52" s="441"/>
      <c r="AT52" s="441"/>
      <c r="AU52" s="441"/>
      <c r="AV52" s="441"/>
      <c r="AW52" s="441"/>
      <c r="AX52" s="441"/>
      <c r="AY52" s="441"/>
      <c r="AZ52" s="441"/>
      <c r="BA52" s="441"/>
      <c r="BB52" s="441"/>
      <c r="BC52" s="441"/>
      <c r="BD52" s="441"/>
      <c r="BE52" s="441"/>
    </row>
    <row r="53" spans="1:57" ht="15.75" customHeight="1" x14ac:dyDescent="0.2">
      <c r="B53" s="441"/>
      <c r="C53" s="443"/>
      <c r="D53" s="441"/>
      <c r="E53" s="441"/>
      <c r="F53" s="441"/>
      <c r="G53" s="441"/>
      <c r="H53" s="441"/>
      <c r="I53" s="441"/>
      <c r="J53" s="441"/>
      <c r="M53" s="441"/>
      <c r="N53" s="441"/>
      <c r="O53" s="441"/>
      <c r="P53" s="441"/>
      <c r="Q53" s="441"/>
      <c r="R53" s="441"/>
      <c r="S53" s="441"/>
      <c r="T53" s="441"/>
      <c r="U53" s="441"/>
      <c r="V53" s="441"/>
      <c r="W53" s="441"/>
      <c r="X53" s="441"/>
      <c r="Y53" s="441"/>
      <c r="Z53" s="441"/>
      <c r="AA53" s="441"/>
      <c r="AB53" s="441"/>
      <c r="AC53" s="441"/>
      <c r="AD53" s="441"/>
      <c r="AE53" s="441"/>
      <c r="AF53" s="441"/>
      <c r="AG53" s="441"/>
      <c r="AH53" s="441"/>
      <c r="AI53" s="441"/>
      <c r="AJ53" s="441"/>
      <c r="AK53" s="441"/>
      <c r="AL53" s="441"/>
      <c r="AM53" s="441"/>
      <c r="AN53" s="441"/>
      <c r="AO53" s="441"/>
      <c r="AP53" s="441"/>
      <c r="AQ53" s="441"/>
      <c r="AR53" s="441"/>
      <c r="AS53" s="441"/>
      <c r="AT53" s="441"/>
      <c r="AU53" s="441"/>
      <c r="AV53" s="441"/>
      <c r="AW53" s="441"/>
      <c r="AX53" s="441"/>
      <c r="AY53" s="441"/>
      <c r="AZ53" s="441"/>
      <c r="BA53" s="441"/>
      <c r="BB53" s="441"/>
      <c r="BC53" s="441"/>
      <c r="BD53" s="441"/>
      <c r="BE53" s="441"/>
    </row>
    <row r="54" spans="1:57" x14ac:dyDescent="0.2">
      <c r="B54" s="441"/>
      <c r="C54" s="443"/>
      <c r="D54" s="441"/>
      <c r="E54" s="441"/>
      <c r="F54" s="441"/>
      <c r="G54" s="441"/>
      <c r="H54" s="441"/>
      <c r="I54" s="441"/>
      <c r="J54" s="441"/>
      <c r="N54" s="441"/>
      <c r="O54" s="441"/>
      <c r="P54" s="441"/>
      <c r="Q54" s="441"/>
      <c r="R54" s="441"/>
      <c r="S54" s="441"/>
      <c r="T54" s="441"/>
      <c r="U54" s="441"/>
      <c r="V54" s="441"/>
      <c r="W54" s="441"/>
      <c r="X54" s="441"/>
      <c r="Y54" s="441"/>
      <c r="Z54" s="441"/>
      <c r="AA54" s="441"/>
      <c r="AB54" s="441"/>
      <c r="AC54" s="441"/>
      <c r="AD54" s="441"/>
      <c r="AE54" s="441"/>
      <c r="AF54" s="441"/>
      <c r="AG54" s="441"/>
      <c r="AH54" s="441"/>
      <c r="AI54" s="441"/>
      <c r="AJ54" s="441"/>
      <c r="AK54" s="441"/>
      <c r="AL54" s="441"/>
      <c r="AM54" s="441"/>
      <c r="AN54" s="441"/>
      <c r="AO54" s="441"/>
      <c r="AP54" s="441"/>
      <c r="AQ54" s="441"/>
      <c r="AR54" s="441"/>
      <c r="AS54" s="441"/>
      <c r="AT54" s="441"/>
      <c r="AU54" s="441"/>
      <c r="AV54" s="441"/>
      <c r="AW54" s="441"/>
      <c r="AX54" s="441"/>
      <c r="AY54" s="441"/>
      <c r="AZ54" s="441"/>
      <c r="BA54" s="441"/>
      <c r="BB54" s="441"/>
      <c r="BC54" s="441"/>
      <c r="BD54" s="441"/>
      <c r="BE54" s="441"/>
    </row>
    <row r="55" spans="1:57" x14ac:dyDescent="0.2">
      <c r="B55" s="441"/>
      <c r="C55" s="443"/>
      <c r="D55" s="441"/>
      <c r="E55" s="441"/>
      <c r="F55" s="441"/>
      <c r="G55" s="441"/>
      <c r="H55" s="441"/>
      <c r="I55" s="441"/>
      <c r="J55" s="441"/>
      <c r="N55" s="441"/>
      <c r="O55" s="441"/>
      <c r="P55" s="441"/>
      <c r="Q55" s="441"/>
      <c r="R55" s="441"/>
      <c r="S55" s="441"/>
      <c r="T55" s="441"/>
      <c r="U55" s="441"/>
      <c r="V55" s="441"/>
      <c r="W55" s="441"/>
      <c r="X55" s="441"/>
      <c r="Y55" s="441"/>
      <c r="Z55" s="441"/>
      <c r="AA55" s="441"/>
      <c r="AB55" s="441"/>
      <c r="AC55" s="441"/>
      <c r="AD55" s="441"/>
      <c r="AE55" s="441"/>
      <c r="AF55" s="441"/>
      <c r="AG55" s="441"/>
      <c r="AH55" s="441"/>
      <c r="AI55" s="441"/>
      <c r="AJ55" s="441"/>
      <c r="AK55" s="441"/>
      <c r="AL55" s="441"/>
      <c r="AM55" s="441"/>
      <c r="AN55" s="441"/>
      <c r="AO55" s="441"/>
      <c r="AP55" s="441"/>
      <c r="AQ55" s="441"/>
      <c r="AR55" s="441"/>
      <c r="AS55" s="441"/>
      <c r="AT55" s="441"/>
      <c r="AU55" s="441"/>
      <c r="AV55" s="441"/>
      <c r="AW55" s="441"/>
      <c r="AX55" s="441"/>
      <c r="AY55" s="441"/>
      <c r="AZ55" s="441"/>
      <c r="BA55" s="441"/>
      <c r="BB55" s="441"/>
      <c r="BC55" s="441"/>
      <c r="BD55" s="441"/>
      <c r="BE55" s="441"/>
    </row>
    <row r="56" spans="1:57" ht="15.75" customHeight="1" x14ac:dyDescent="0.2">
      <c r="B56" s="441"/>
      <c r="C56" s="443"/>
      <c r="D56" s="441"/>
      <c r="E56" s="441"/>
      <c r="F56" s="441"/>
      <c r="G56" s="441"/>
      <c r="H56" s="441"/>
      <c r="I56" s="441"/>
      <c r="J56" s="441"/>
      <c r="N56" s="441"/>
      <c r="O56" s="441"/>
      <c r="P56" s="441"/>
      <c r="Q56" s="441"/>
      <c r="R56" s="441"/>
      <c r="S56" s="441"/>
      <c r="T56" s="441"/>
      <c r="U56" s="441"/>
      <c r="V56" s="441"/>
      <c r="W56" s="441"/>
      <c r="X56" s="441"/>
      <c r="Y56" s="441"/>
      <c r="Z56" s="441"/>
      <c r="AA56" s="441"/>
      <c r="AB56" s="441"/>
      <c r="AC56" s="441"/>
      <c r="AD56" s="441"/>
      <c r="AE56" s="441"/>
      <c r="AF56" s="441"/>
      <c r="AG56" s="441"/>
      <c r="AH56" s="441"/>
      <c r="AI56" s="441"/>
      <c r="AJ56" s="441"/>
      <c r="AK56" s="441"/>
      <c r="AL56" s="441"/>
      <c r="AM56" s="441"/>
      <c r="AN56" s="441"/>
      <c r="AO56" s="441"/>
      <c r="AP56" s="441"/>
      <c r="AQ56" s="441"/>
      <c r="AR56" s="441"/>
      <c r="AS56" s="441"/>
      <c r="AT56" s="441"/>
      <c r="AU56" s="441"/>
      <c r="AV56" s="441"/>
      <c r="AW56" s="441"/>
      <c r="AX56" s="441"/>
      <c r="AY56" s="441"/>
      <c r="AZ56" s="441"/>
      <c r="BA56" s="441"/>
      <c r="BB56" s="441"/>
      <c r="BC56" s="441"/>
      <c r="BD56" s="441"/>
      <c r="BE56" s="441"/>
    </row>
    <row r="57" spans="1:57" x14ac:dyDescent="0.2">
      <c r="B57" s="441"/>
      <c r="C57" s="443"/>
      <c r="D57" s="441"/>
      <c r="E57" s="441"/>
      <c r="F57" s="441"/>
      <c r="G57" s="441"/>
      <c r="H57" s="441"/>
      <c r="I57" s="441"/>
      <c r="J57" s="441"/>
      <c r="N57" s="441"/>
      <c r="O57" s="441"/>
      <c r="P57" s="441"/>
      <c r="Q57" s="441"/>
      <c r="R57" s="441"/>
      <c r="S57" s="441"/>
      <c r="T57" s="441"/>
      <c r="U57" s="441"/>
      <c r="V57" s="441"/>
      <c r="W57" s="441"/>
      <c r="X57" s="441"/>
      <c r="Y57" s="441"/>
      <c r="Z57" s="441"/>
      <c r="AA57" s="441"/>
      <c r="AB57" s="441"/>
      <c r="AC57" s="441"/>
      <c r="AD57" s="441"/>
      <c r="AE57" s="441"/>
      <c r="AF57" s="441"/>
      <c r="AG57" s="441"/>
      <c r="AH57" s="441"/>
      <c r="AI57" s="441"/>
      <c r="AJ57" s="441"/>
      <c r="AK57" s="441"/>
      <c r="AL57" s="441"/>
      <c r="AM57" s="441"/>
      <c r="AN57" s="441"/>
      <c r="AO57" s="441"/>
      <c r="AP57" s="441"/>
      <c r="AQ57" s="441"/>
      <c r="AR57" s="441"/>
      <c r="AS57" s="441"/>
      <c r="AT57" s="441"/>
      <c r="AU57" s="441"/>
      <c r="AV57" s="441"/>
      <c r="AW57" s="441"/>
      <c r="AX57" s="441"/>
      <c r="AY57" s="441"/>
      <c r="AZ57" s="441"/>
      <c r="BA57" s="441"/>
      <c r="BB57" s="441"/>
      <c r="BC57" s="441"/>
      <c r="BD57" s="441"/>
      <c r="BE57" s="441"/>
    </row>
    <row r="58" spans="1:57" x14ac:dyDescent="0.2">
      <c r="B58" s="441"/>
      <c r="C58" s="443"/>
      <c r="D58" s="441"/>
      <c r="E58" s="441"/>
      <c r="F58" s="441"/>
      <c r="G58" s="441"/>
      <c r="H58" s="441"/>
      <c r="I58" s="441"/>
      <c r="J58" s="441"/>
      <c r="N58" s="441"/>
      <c r="O58" s="441"/>
      <c r="P58" s="441"/>
      <c r="Q58" s="441"/>
      <c r="R58" s="441"/>
      <c r="S58" s="441"/>
      <c r="T58" s="441"/>
      <c r="U58" s="441"/>
      <c r="V58" s="441"/>
      <c r="W58" s="441"/>
      <c r="X58" s="441"/>
      <c r="Y58" s="441"/>
      <c r="Z58" s="441"/>
      <c r="AA58" s="441"/>
      <c r="AB58" s="441"/>
      <c r="AC58" s="441"/>
      <c r="AD58" s="441"/>
      <c r="AE58" s="441"/>
      <c r="AF58" s="441"/>
      <c r="AG58" s="441"/>
      <c r="AH58" s="441"/>
      <c r="AI58" s="441"/>
      <c r="AJ58" s="441"/>
      <c r="AK58" s="441"/>
      <c r="AL58" s="441"/>
      <c r="AM58" s="441"/>
      <c r="AN58" s="441"/>
      <c r="AO58" s="441"/>
      <c r="AP58" s="441"/>
      <c r="AQ58" s="441"/>
      <c r="AR58" s="441"/>
      <c r="AS58" s="441"/>
      <c r="AT58" s="441"/>
      <c r="AU58" s="441"/>
      <c r="AV58" s="441"/>
      <c r="AW58" s="441"/>
      <c r="AX58" s="441"/>
      <c r="AY58" s="441"/>
      <c r="AZ58" s="441"/>
      <c r="BA58" s="441"/>
      <c r="BB58" s="441"/>
      <c r="BC58" s="441"/>
      <c r="BD58" s="441"/>
      <c r="BE58" s="441"/>
    </row>
    <row r="59" spans="1:57" x14ac:dyDescent="0.2">
      <c r="B59" s="441"/>
      <c r="C59" s="443"/>
      <c r="D59" s="441"/>
      <c r="E59" s="441"/>
      <c r="F59" s="441"/>
      <c r="G59" s="441"/>
      <c r="H59" s="441"/>
      <c r="I59" s="441"/>
      <c r="J59" s="441"/>
      <c r="N59" s="441"/>
      <c r="O59" s="441"/>
      <c r="P59" s="441"/>
      <c r="Q59" s="441"/>
      <c r="R59" s="441"/>
      <c r="S59" s="441"/>
      <c r="T59" s="441"/>
      <c r="U59" s="441"/>
      <c r="V59" s="441"/>
      <c r="W59" s="441"/>
      <c r="X59" s="441"/>
      <c r="Y59" s="441"/>
      <c r="Z59" s="441"/>
      <c r="AA59" s="441"/>
      <c r="AB59" s="441"/>
      <c r="AC59" s="441"/>
      <c r="AD59" s="441"/>
      <c r="AE59" s="441"/>
      <c r="AF59" s="441"/>
      <c r="AG59" s="441"/>
      <c r="AH59" s="441"/>
      <c r="AI59" s="441"/>
      <c r="AJ59" s="441"/>
      <c r="AK59" s="441"/>
      <c r="AL59" s="441"/>
      <c r="AM59" s="441"/>
      <c r="AN59" s="441"/>
      <c r="AO59" s="441"/>
      <c r="AP59" s="441"/>
      <c r="AQ59" s="441"/>
      <c r="AR59" s="441"/>
      <c r="AS59" s="441"/>
      <c r="AT59" s="441"/>
      <c r="AU59" s="441"/>
      <c r="AV59" s="441"/>
      <c r="AW59" s="441"/>
      <c r="AX59" s="441"/>
      <c r="AY59" s="441"/>
      <c r="AZ59" s="441"/>
      <c r="BA59" s="441"/>
      <c r="BB59" s="441"/>
      <c r="BC59" s="441"/>
      <c r="BD59" s="441"/>
      <c r="BE59" s="441"/>
    </row>
    <row r="60" spans="1:57" x14ac:dyDescent="0.2">
      <c r="B60" s="441"/>
      <c r="C60" s="443"/>
      <c r="D60" s="441"/>
      <c r="E60" s="441"/>
      <c r="F60" s="441"/>
      <c r="G60" s="441"/>
      <c r="H60" s="441"/>
      <c r="I60" s="441"/>
      <c r="J60" s="441"/>
      <c r="N60" s="441"/>
      <c r="O60" s="441"/>
      <c r="P60" s="441"/>
      <c r="Q60" s="441"/>
      <c r="R60" s="441"/>
      <c r="S60" s="441"/>
      <c r="T60" s="441"/>
      <c r="U60" s="441"/>
      <c r="V60" s="441"/>
      <c r="W60" s="441"/>
      <c r="X60" s="441"/>
      <c r="Y60" s="441"/>
      <c r="Z60" s="441"/>
      <c r="AA60" s="441"/>
      <c r="AB60" s="441"/>
      <c r="AC60" s="441"/>
      <c r="AD60" s="441"/>
      <c r="AE60" s="441"/>
      <c r="AF60" s="441"/>
      <c r="AG60" s="441"/>
      <c r="AH60" s="441"/>
      <c r="AI60" s="441"/>
      <c r="AJ60" s="441"/>
      <c r="AK60" s="441"/>
      <c r="AL60" s="441"/>
      <c r="AM60" s="441"/>
      <c r="AN60" s="441"/>
      <c r="AO60" s="441"/>
      <c r="AP60" s="441"/>
      <c r="AQ60" s="441"/>
      <c r="AR60" s="441"/>
      <c r="AS60" s="441"/>
      <c r="AT60" s="441"/>
      <c r="AU60" s="441"/>
      <c r="AV60" s="441"/>
      <c r="AW60" s="441"/>
      <c r="AX60" s="441"/>
      <c r="AY60" s="441"/>
      <c r="AZ60" s="441"/>
      <c r="BA60" s="441"/>
      <c r="BB60" s="441"/>
      <c r="BC60" s="441"/>
      <c r="BD60" s="441"/>
      <c r="BE60" s="441"/>
    </row>
    <row r="61" spans="1:57" x14ac:dyDescent="0.2">
      <c r="B61" s="441"/>
      <c r="C61" s="443"/>
      <c r="D61" s="441"/>
      <c r="E61" s="441"/>
      <c r="F61" s="441"/>
      <c r="G61" s="441"/>
      <c r="H61" s="441"/>
      <c r="I61" s="441"/>
      <c r="J61" s="441"/>
      <c r="N61" s="441"/>
      <c r="O61" s="441"/>
      <c r="P61" s="441"/>
      <c r="Q61" s="441"/>
      <c r="R61" s="441"/>
      <c r="S61" s="441"/>
      <c r="T61" s="441"/>
      <c r="U61" s="441"/>
      <c r="V61" s="441"/>
      <c r="W61" s="441"/>
      <c r="X61" s="441"/>
      <c r="Y61" s="441"/>
      <c r="Z61" s="441"/>
      <c r="AA61" s="441"/>
      <c r="AB61" s="441"/>
      <c r="AC61" s="441"/>
      <c r="AD61" s="441"/>
      <c r="AE61" s="441"/>
      <c r="AF61" s="441"/>
      <c r="AG61" s="441"/>
      <c r="AH61" s="441"/>
      <c r="AI61" s="441"/>
      <c r="AJ61" s="441"/>
      <c r="AK61" s="441"/>
      <c r="AL61" s="441"/>
      <c r="AM61" s="441"/>
      <c r="AN61" s="441"/>
      <c r="AO61" s="441"/>
      <c r="AP61" s="441"/>
      <c r="AQ61" s="441"/>
      <c r="AR61" s="441"/>
      <c r="AS61" s="441"/>
      <c r="AT61" s="441"/>
      <c r="AU61" s="441"/>
      <c r="AV61" s="441"/>
      <c r="AW61" s="441"/>
      <c r="AX61" s="441"/>
      <c r="AY61" s="441"/>
      <c r="AZ61" s="441"/>
      <c r="BA61" s="441"/>
      <c r="BB61" s="441"/>
      <c r="BC61" s="441"/>
      <c r="BD61" s="441"/>
      <c r="BE61" s="441"/>
    </row>
    <row r="62" spans="1:57" x14ac:dyDescent="0.2">
      <c r="B62" s="441"/>
      <c r="C62" s="443"/>
      <c r="D62" s="441"/>
      <c r="E62" s="441"/>
      <c r="F62" s="441"/>
      <c r="G62" s="441"/>
      <c r="H62" s="441"/>
      <c r="I62" s="441"/>
      <c r="J62" s="441"/>
      <c r="N62" s="441"/>
      <c r="O62" s="441"/>
      <c r="P62" s="441"/>
      <c r="Q62" s="441"/>
      <c r="R62" s="441"/>
      <c r="S62" s="441"/>
      <c r="T62" s="441"/>
      <c r="U62" s="441"/>
      <c r="V62" s="441"/>
      <c r="W62" s="441"/>
      <c r="X62" s="441"/>
      <c r="Y62" s="441"/>
      <c r="Z62" s="441"/>
      <c r="AA62" s="441"/>
      <c r="AB62" s="441"/>
      <c r="AC62" s="441"/>
      <c r="AD62" s="441"/>
      <c r="AE62" s="441"/>
      <c r="AF62" s="441"/>
      <c r="AG62" s="441"/>
      <c r="AH62" s="441"/>
      <c r="AI62" s="441"/>
      <c r="AJ62" s="441"/>
      <c r="AK62" s="441"/>
      <c r="AL62" s="441"/>
      <c r="AM62" s="441"/>
      <c r="AN62" s="441"/>
      <c r="AO62" s="441"/>
      <c r="AP62" s="441"/>
      <c r="AQ62" s="441"/>
      <c r="AR62" s="441"/>
      <c r="AS62" s="441"/>
      <c r="AT62" s="441"/>
      <c r="AU62" s="441"/>
      <c r="AV62" s="441"/>
      <c r="AW62" s="441"/>
      <c r="AX62" s="441"/>
      <c r="AY62" s="441"/>
      <c r="AZ62" s="441"/>
      <c r="BA62" s="441"/>
      <c r="BB62" s="441"/>
      <c r="BC62" s="441"/>
      <c r="BD62" s="441"/>
      <c r="BE62" s="441"/>
    </row>
    <row r="63" spans="1:57" x14ac:dyDescent="0.2">
      <c r="B63" s="441"/>
      <c r="C63" s="443"/>
      <c r="D63" s="441"/>
      <c r="E63" s="441"/>
      <c r="F63" s="441"/>
      <c r="G63" s="441"/>
      <c r="H63" s="441"/>
      <c r="I63" s="441"/>
      <c r="J63" s="441"/>
      <c r="N63" s="441"/>
      <c r="O63" s="441"/>
      <c r="P63" s="441"/>
      <c r="Q63" s="441"/>
      <c r="R63" s="441"/>
      <c r="S63" s="441"/>
      <c r="T63" s="441"/>
      <c r="U63" s="441"/>
      <c r="V63" s="441"/>
      <c r="W63" s="441"/>
      <c r="X63" s="441"/>
      <c r="Y63" s="441"/>
      <c r="Z63" s="441"/>
      <c r="AA63" s="441"/>
      <c r="AB63" s="441"/>
      <c r="AC63" s="441"/>
      <c r="AD63" s="441"/>
      <c r="AE63" s="441"/>
      <c r="AF63" s="441"/>
      <c r="AG63" s="441"/>
      <c r="AH63" s="441"/>
      <c r="AI63" s="441"/>
      <c r="AJ63" s="441"/>
      <c r="AK63" s="441"/>
      <c r="AL63" s="441"/>
      <c r="AM63" s="441"/>
      <c r="AN63" s="441"/>
      <c r="AO63" s="441"/>
      <c r="AP63" s="441"/>
      <c r="AQ63" s="441"/>
      <c r="AR63" s="441"/>
      <c r="AS63" s="441"/>
      <c r="AT63" s="441"/>
      <c r="AU63" s="441"/>
      <c r="AV63" s="441"/>
      <c r="AW63" s="441"/>
      <c r="AX63" s="441"/>
      <c r="AY63" s="441"/>
      <c r="AZ63" s="441"/>
      <c r="BA63" s="441"/>
      <c r="BB63" s="441"/>
      <c r="BC63" s="441"/>
      <c r="BD63" s="441"/>
      <c r="BE63" s="441"/>
    </row>
    <row r="64" spans="1:57" x14ac:dyDescent="0.2">
      <c r="B64" s="441"/>
      <c r="C64" s="443"/>
      <c r="D64" s="441"/>
      <c r="E64" s="441"/>
      <c r="F64" s="441"/>
      <c r="G64" s="441"/>
      <c r="H64" s="441"/>
      <c r="I64" s="441"/>
      <c r="J64" s="441"/>
      <c r="N64" s="441"/>
      <c r="O64" s="441"/>
      <c r="P64" s="441"/>
      <c r="Q64" s="441"/>
      <c r="R64" s="441"/>
      <c r="S64" s="441"/>
      <c r="T64" s="441"/>
      <c r="U64" s="441"/>
      <c r="V64" s="441"/>
      <c r="W64" s="441"/>
      <c r="X64" s="441"/>
      <c r="Y64" s="441"/>
      <c r="Z64" s="441"/>
      <c r="AA64" s="441"/>
      <c r="AB64" s="441"/>
      <c r="AC64" s="441"/>
      <c r="AD64" s="441"/>
      <c r="AE64" s="441"/>
      <c r="AF64" s="441"/>
      <c r="AG64" s="441"/>
      <c r="AH64" s="441"/>
      <c r="AI64" s="441"/>
      <c r="AJ64" s="441"/>
      <c r="AK64" s="441"/>
      <c r="AL64" s="441"/>
      <c r="AM64" s="441"/>
      <c r="AN64" s="441"/>
      <c r="AO64" s="441"/>
      <c r="AP64" s="441"/>
      <c r="AQ64" s="441"/>
      <c r="AR64" s="441"/>
      <c r="AS64" s="441"/>
      <c r="AT64" s="441"/>
      <c r="AU64" s="441"/>
      <c r="AV64" s="441"/>
      <c r="AW64" s="441"/>
      <c r="AX64" s="441"/>
      <c r="AY64" s="441"/>
      <c r="AZ64" s="441"/>
      <c r="BA64" s="441"/>
      <c r="BB64" s="441"/>
      <c r="BC64" s="441"/>
      <c r="BD64" s="441"/>
      <c r="BE64" s="441"/>
    </row>
    <row r="65" spans="2:57" x14ac:dyDescent="0.2">
      <c r="B65" s="441"/>
      <c r="C65" s="443"/>
      <c r="D65" s="441"/>
      <c r="E65" s="441"/>
      <c r="F65" s="441"/>
      <c r="G65" s="441"/>
      <c r="H65" s="441"/>
      <c r="I65" s="441"/>
      <c r="J65" s="441"/>
      <c r="N65" s="441"/>
      <c r="O65" s="441"/>
      <c r="P65" s="441"/>
      <c r="Q65" s="441"/>
      <c r="R65" s="441"/>
      <c r="S65" s="441"/>
      <c r="T65" s="441"/>
      <c r="U65" s="441"/>
      <c r="V65" s="441"/>
      <c r="W65" s="441"/>
      <c r="X65" s="441"/>
      <c r="Y65" s="441"/>
      <c r="Z65" s="441"/>
      <c r="AA65" s="441"/>
      <c r="AB65" s="441"/>
      <c r="AC65" s="441"/>
      <c r="AD65" s="441"/>
      <c r="AE65" s="441"/>
      <c r="AF65" s="441"/>
      <c r="AG65" s="441"/>
      <c r="AH65" s="441"/>
      <c r="AI65" s="441"/>
      <c r="AJ65" s="441"/>
      <c r="AK65" s="441"/>
      <c r="AL65" s="441"/>
      <c r="AM65" s="441"/>
      <c r="AN65" s="441"/>
      <c r="AO65" s="441"/>
      <c r="AP65" s="441"/>
      <c r="AQ65" s="441"/>
      <c r="AR65" s="441"/>
      <c r="AS65" s="441"/>
      <c r="AT65" s="441"/>
      <c r="AU65" s="441"/>
      <c r="AV65" s="441"/>
      <c r="AW65" s="441"/>
      <c r="AX65" s="441"/>
      <c r="AY65" s="441"/>
      <c r="AZ65" s="441"/>
      <c r="BA65" s="441"/>
      <c r="BB65" s="441"/>
      <c r="BC65" s="441"/>
      <c r="BD65" s="441"/>
      <c r="BE65" s="441"/>
    </row>
    <row r="66" spans="2:57" x14ac:dyDescent="0.2">
      <c r="B66" s="441"/>
      <c r="C66" s="443"/>
      <c r="D66" s="441"/>
      <c r="E66" s="441"/>
      <c r="F66" s="441"/>
      <c r="G66" s="441"/>
      <c r="H66" s="441"/>
      <c r="I66" s="441"/>
      <c r="J66" s="441"/>
      <c r="N66" s="441"/>
      <c r="O66" s="441"/>
      <c r="P66" s="441"/>
      <c r="Q66" s="441"/>
      <c r="R66" s="441"/>
      <c r="S66" s="441"/>
      <c r="T66" s="441"/>
      <c r="U66" s="441"/>
      <c r="V66" s="441"/>
      <c r="W66" s="441"/>
      <c r="X66" s="441"/>
      <c r="Y66" s="441"/>
      <c r="Z66" s="441"/>
      <c r="AA66" s="441"/>
      <c r="AB66" s="441"/>
      <c r="AC66" s="441"/>
      <c r="AD66" s="441"/>
      <c r="AE66" s="441"/>
      <c r="AF66" s="441"/>
      <c r="AG66" s="441"/>
      <c r="AH66" s="441"/>
      <c r="AI66" s="441"/>
      <c r="AJ66" s="441"/>
      <c r="AK66" s="441"/>
      <c r="AL66" s="441"/>
      <c r="AM66" s="441"/>
      <c r="AN66" s="441"/>
      <c r="AO66" s="441"/>
      <c r="AP66" s="441"/>
      <c r="AQ66" s="441"/>
      <c r="AR66" s="441"/>
      <c r="AS66" s="441"/>
      <c r="AT66" s="441"/>
      <c r="AU66" s="441"/>
      <c r="AV66" s="441"/>
      <c r="AW66" s="441"/>
      <c r="AX66" s="441"/>
      <c r="AY66" s="441"/>
      <c r="AZ66" s="441"/>
      <c r="BA66" s="441"/>
      <c r="BB66" s="441"/>
      <c r="BC66" s="441"/>
      <c r="BD66" s="441"/>
      <c r="BE66" s="441"/>
    </row>
    <row r="67" spans="2:57" x14ac:dyDescent="0.2">
      <c r="B67" s="441"/>
      <c r="C67" s="443"/>
      <c r="D67" s="441"/>
      <c r="E67" s="441"/>
      <c r="F67" s="441"/>
      <c r="G67" s="441"/>
      <c r="H67" s="441"/>
      <c r="I67" s="441"/>
      <c r="J67" s="441"/>
      <c r="N67" s="441"/>
      <c r="O67" s="441"/>
      <c r="P67" s="441"/>
      <c r="Q67" s="441"/>
      <c r="R67" s="441"/>
      <c r="S67" s="441"/>
      <c r="T67" s="441"/>
      <c r="U67" s="441"/>
      <c r="V67" s="441"/>
      <c r="W67" s="441"/>
      <c r="X67" s="441"/>
      <c r="Y67" s="441"/>
      <c r="Z67" s="441"/>
      <c r="AA67" s="441"/>
      <c r="AB67" s="441"/>
      <c r="AC67" s="441"/>
      <c r="AD67" s="441"/>
      <c r="AE67" s="441"/>
      <c r="AF67" s="441"/>
      <c r="AG67" s="441"/>
      <c r="AH67" s="441"/>
      <c r="AI67" s="441"/>
      <c r="AJ67" s="441"/>
      <c r="AK67" s="441"/>
      <c r="AL67" s="441"/>
      <c r="AM67" s="441"/>
      <c r="AN67" s="441"/>
      <c r="AO67" s="441"/>
      <c r="AP67" s="441"/>
      <c r="AQ67" s="441"/>
      <c r="AR67" s="441"/>
      <c r="AS67" s="441"/>
      <c r="AT67" s="441"/>
      <c r="AU67" s="441"/>
      <c r="AV67" s="441"/>
      <c r="AW67" s="441"/>
      <c r="AX67" s="441"/>
      <c r="AY67" s="441"/>
      <c r="AZ67" s="441"/>
      <c r="BA67" s="441"/>
      <c r="BB67" s="441"/>
      <c r="BC67" s="441"/>
      <c r="BD67" s="441"/>
      <c r="BE67" s="441"/>
    </row>
    <row r="68" spans="2:57" x14ac:dyDescent="0.2">
      <c r="B68" s="441"/>
      <c r="C68" s="443"/>
      <c r="D68" s="441"/>
      <c r="E68" s="441"/>
      <c r="F68" s="441"/>
      <c r="G68" s="441"/>
      <c r="H68" s="441"/>
      <c r="I68" s="441"/>
      <c r="J68" s="441"/>
      <c r="N68" s="441"/>
      <c r="O68" s="441"/>
      <c r="P68" s="441"/>
      <c r="Q68" s="441"/>
      <c r="R68" s="441"/>
      <c r="S68" s="441"/>
      <c r="T68" s="441"/>
      <c r="U68" s="441"/>
      <c r="V68" s="441"/>
      <c r="W68" s="441"/>
      <c r="X68" s="441"/>
      <c r="Y68" s="441"/>
      <c r="Z68" s="441"/>
      <c r="AA68" s="441"/>
      <c r="AB68" s="441"/>
      <c r="AC68" s="441"/>
      <c r="AD68" s="441"/>
      <c r="AE68" s="441"/>
      <c r="AF68" s="441"/>
      <c r="AG68" s="441"/>
      <c r="AH68" s="441"/>
      <c r="AI68" s="441"/>
      <c r="AJ68" s="441"/>
      <c r="AK68" s="441"/>
      <c r="AL68" s="441"/>
      <c r="AM68" s="441"/>
      <c r="AN68" s="441"/>
      <c r="AO68" s="441"/>
      <c r="AP68" s="441"/>
      <c r="AQ68" s="441"/>
      <c r="AR68" s="441"/>
      <c r="AS68" s="441"/>
      <c r="AT68" s="441"/>
      <c r="AU68" s="441"/>
      <c r="AV68" s="441"/>
      <c r="AW68" s="441"/>
      <c r="AX68" s="441"/>
      <c r="AY68" s="441"/>
      <c r="AZ68" s="441"/>
      <c r="BA68" s="441"/>
      <c r="BB68" s="441"/>
      <c r="BC68" s="441"/>
      <c r="BD68" s="441"/>
      <c r="BE68" s="441"/>
    </row>
    <row r="69" spans="2:57" x14ac:dyDescent="0.2">
      <c r="B69" s="441"/>
      <c r="C69" s="443"/>
      <c r="D69" s="441"/>
      <c r="E69" s="441"/>
      <c r="F69" s="441"/>
      <c r="G69" s="441"/>
      <c r="H69" s="441"/>
      <c r="I69" s="441"/>
      <c r="J69" s="441"/>
      <c r="N69" s="441"/>
      <c r="O69" s="441"/>
      <c r="P69" s="441"/>
      <c r="Q69" s="441"/>
      <c r="R69" s="441"/>
      <c r="S69" s="441"/>
      <c r="T69" s="441"/>
      <c r="U69" s="441"/>
      <c r="V69" s="441"/>
      <c r="W69" s="441"/>
      <c r="X69" s="441"/>
      <c r="Y69" s="441"/>
      <c r="Z69" s="441"/>
      <c r="AA69" s="441"/>
      <c r="AB69" s="441"/>
      <c r="AC69" s="441"/>
      <c r="AD69" s="441"/>
      <c r="AE69" s="441"/>
      <c r="AF69" s="441"/>
      <c r="AG69" s="441"/>
      <c r="AH69" s="441"/>
      <c r="AI69" s="441"/>
      <c r="AJ69" s="441"/>
      <c r="AK69" s="441"/>
      <c r="AL69" s="441"/>
      <c r="AM69" s="441"/>
      <c r="AN69" s="441"/>
      <c r="AO69" s="441"/>
      <c r="AP69" s="441"/>
      <c r="AQ69" s="441"/>
      <c r="AR69" s="441"/>
      <c r="AS69" s="441"/>
      <c r="AT69" s="441"/>
      <c r="AU69" s="441"/>
      <c r="AV69" s="441"/>
      <c r="AW69" s="441"/>
      <c r="AX69" s="441"/>
      <c r="AY69" s="441"/>
      <c r="AZ69" s="441"/>
      <c r="BA69" s="441"/>
      <c r="BB69" s="441"/>
      <c r="BC69" s="441"/>
      <c r="BD69" s="441"/>
      <c r="BE69" s="441"/>
    </row>
    <row r="70" spans="2:57" x14ac:dyDescent="0.2">
      <c r="B70" s="441"/>
      <c r="C70" s="443"/>
      <c r="D70" s="441"/>
      <c r="E70" s="441"/>
      <c r="F70" s="441"/>
      <c r="G70" s="441"/>
      <c r="H70" s="441"/>
      <c r="I70" s="441"/>
      <c r="J70" s="441"/>
      <c r="N70" s="441"/>
      <c r="O70" s="441"/>
      <c r="P70" s="441"/>
      <c r="Q70" s="441"/>
      <c r="R70" s="441"/>
      <c r="S70" s="441"/>
      <c r="T70" s="441"/>
      <c r="U70" s="441"/>
      <c r="V70" s="441"/>
      <c r="W70" s="441"/>
      <c r="X70" s="441"/>
      <c r="Y70" s="441"/>
      <c r="Z70" s="441"/>
      <c r="AA70" s="441"/>
      <c r="AB70" s="441"/>
      <c r="AC70" s="441"/>
      <c r="AD70" s="441"/>
      <c r="AE70" s="441"/>
      <c r="AF70" s="441"/>
      <c r="AG70" s="441"/>
      <c r="AH70" s="441"/>
      <c r="AI70" s="441"/>
      <c r="AJ70" s="441"/>
      <c r="AK70" s="441"/>
      <c r="AL70" s="441"/>
      <c r="AM70" s="441"/>
      <c r="AN70" s="441"/>
      <c r="AO70" s="441"/>
      <c r="AP70" s="441"/>
      <c r="AQ70" s="441"/>
      <c r="AR70" s="441"/>
      <c r="AS70" s="441"/>
      <c r="AT70" s="441"/>
      <c r="AU70" s="441"/>
      <c r="AV70" s="441"/>
      <c r="AW70" s="441"/>
      <c r="AX70" s="441"/>
      <c r="AY70" s="441"/>
      <c r="AZ70" s="441"/>
      <c r="BA70" s="441"/>
      <c r="BB70" s="441"/>
      <c r="BC70" s="441"/>
      <c r="BD70" s="441"/>
      <c r="BE70" s="441"/>
    </row>
    <row r="71" spans="2:57" x14ac:dyDescent="0.2">
      <c r="B71" s="441"/>
      <c r="C71" s="443"/>
      <c r="D71" s="441"/>
      <c r="E71" s="441"/>
      <c r="F71" s="441"/>
      <c r="G71" s="441"/>
      <c r="H71" s="441"/>
      <c r="I71" s="441"/>
      <c r="J71" s="441"/>
      <c r="N71" s="441"/>
      <c r="O71" s="441"/>
      <c r="P71" s="441"/>
      <c r="Q71" s="441"/>
      <c r="R71" s="441"/>
      <c r="S71" s="441"/>
      <c r="T71" s="441"/>
      <c r="U71" s="441"/>
      <c r="V71" s="441"/>
      <c r="W71" s="441"/>
      <c r="X71" s="441"/>
      <c r="Y71" s="441"/>
      <c r="Z71" s="441"/>
      <c r="AA71" s="441"/>
      <c r="AB71" s="441"/>
      <c r="AC71" s="441"/>
      <c r="AD71" s="441"/>
      <c r="AE71" s="441"/>
      <c r="AF71" s="441"/>
      <c r="AG71" s="441"/>
      <c r="AH71" s="441"/>
      <c r="AI71" s="441"/>
      <c r="AJ71" s="441"/>
      <c r="AK71" s="441"/>
      <c r="AL71" s="441"/>
      <c r="AM71" s="441"/>
      <c r="AN71" s="441"/>
      <c r="AO71" s="441"/>
      <c r="AP71" s="441"/>
      <c r="AQ71" s="441"/>
      <c r="AR71" s="441"/>
      <c r="AS71" s="441"/>
      <c r="AT71" s="441"/>
      <c r="AU71" s="441"/>
      <c r="AV71" s="441"/>
      <c r="AW71" s="441"/>
      <c r="AX71" s="441"/>
      <c r="AY71" s="441"/>
      <c r="AZ71" s="441"/>
      <c r="BA71" s="441"/>
      <c r="BB71" s="441"/>
      <c r="BC71" s="441"/>
      <c r="BD71" s="441"/>
      <c r="BE71" s="441"/>
    </row>
    <row r="72" spans="2:57" x14ac:dyDescent="0.2">
      <c r="B72" s="441"/>
      <c r="C72" s="443"/>
      <c r="D72" s="441"/>
      <c r="E72" s="441"/>
      <c r="F72" s="441"/>
      <c r="G72" s="441"/>
      <c r="H72" s="441"/>
      <c r="I72" s="441"/>
      <c r="J72" s="441"/>
      <c r="N72" s="441"/>
      <c r="O72" s="441"/>
      <c r="P72" s="441"/>
      <c r="Q72" s="441"/>
      <c r="R72" s="441"/>
      <c r="S72" s="441"/>
      <c r="T72" s="441"/>
      <c r="U72" s="441"/>
      <c r="V72" s="441"/>
      <c r="W72" s="441"/>
      <c r="X72" s="441"/>
      <c r="Y72" s="441"/>
      <c r="Z72" s="441"/>
      <c r="AA72" s="441"/>
      <c r="AB72" s="441"/>
      <c r="AC72" s="441"/>
      <c r="AD72" s="441"/>
      <c r="AE72" s="441"/>
      <c r="AF72" s="441"/>
      <c r="AG72" s="441"/>
      <c r="AH72" s="441"/>
      <c r="AI72" s="441"/>
      <c r="AJ72" s="441"/>
      <c r="AK72" s="441"/>
      <c r="AL72" s="441"/>
      <c r="AM72" s="441"/>
      <c r="AN72" s="441"/>
      <c r="AO72" s="441"/>
      <c r="AP72" s="441"/>
      <c r="AQ72" s="441"/>
      <c r="AR72" s="441"/>
      <c r="AS72" s="441"/>
      <c r="AT72" s="441"/>
      <c r="AU72" s="441"/>
      <c r="AV72" s="441"/>
      <c r="AW72" s="441"/>
      <c r="AX72" s="441"/>
      <c r="AY72" s="441"/>
      <c r="AZ72" s="441"/>
      <c r="BA72" s="441"/>
      <c r="BB72" s="441"/>
      <c r="BC72" s="441"/>
      <c r="BD72" s="441"/>
      <c r="BE72" s="441"/>
    </row>
    <row r="73" spans="2:57" x14ac:dyDescent="0.2">
      <c r="B73" s="441"/>
      <c r="C73" s="443"/>
      <c r="D73" s="441"/>
      <c r="E73" s="441"/>
      <c r="F73" s="441"/>
      <c r="G73" s="441"/>
      <c r="H73" s="441"/>
      <c r="I73" s="441"/>
      <c r="J73" s="441"/>
      <c r="N73" s="441"/>
      <c r="O73" s="441"/>
      <c r="P73" s="441"/>
      <c r="Q73" s="441"/>
      <c r="R73" s="441"/>
      <c r="S73" s="441"/>
      <c r="T73" s="441"/>
      <c r="U73" s="441"/>
      <c r="V73" s="441"/>
      <c r="W73" s="441"/>
      <c r="X73" s="441"/>
      <c r="Y73" s="441"/>
      <c r="Z73" s="441"/>
      <c r="AA73" s="441"/>
      <c r="AB73" s="441"/>
      <c r="AC73" s="441"/>
      <c r="AD73" s="441"/>
      <c r="AE73" s="441"/>
      <c r="AF73" s="441"/>
      <c r="AG73" s="441"/>
      <c r="AH73" s="441"/>
      <c r="AI73" s="441"/>
      <c r="AJ73" s="441"/>
      <c r="AK73" s="441"/>
      <c r="AL73" s="441"/>
      <c r="AM73" s="441"/>
      <c r="AN73" s="441"/>
      <c r="AO73" s="441"/>
      <c r="AP73" s="441"/>
      <c r="AQ73" s="441"/>
      <c r="AR73" s="441"/>
      <c r="AS73" s="441"/>
      <c r="AT73" s="441"/>
      <c r="AU73" s="441"/>
      <c r="AV73" s="441"/>
      <c r="AW73" s="441"/>
      <c r="AX73" s="441"/>
      <c r="AY73" s="441"/>
      <c r="AZ73" s="441"/>
      <c r="BA73" s="441"/>
      <c r="BB73" s="441"/>
      <c r="BC73" s="441"/>
      <c r="BD73" s="441"/>
      <c r="BE73" s="441"/>
    </row>
    <row r="74" spans="2:57" x14ac:dyDescent="0.2">
      <c r="B74" s="441"/>
      <c r="C74" s="443"/>
      <c r="D74" s="441"/>
      <c r="E74" s="441"/>
      <c r="F74" s="441"/>
      <c r="G74" s="441"/>
      <c r="H74" s="441"/>
      <c r="I74" s="441"/>
      <c r="J74" s="441"/>
      <c r="N74" s="441"/>
      <c r="O74" s="441"/>
      <c r="P74" s="441"/>
      <c r="Q74" s="441"/>
      <c r="R74" s="441"/>
      <c r="S74" s="441"/>
      <c r="T74" s="441"/>
      <c r="U74" s="441"/>
      <c r="V74" s="441"/>
      <c r="W74" s="441"/>
      <c r="X74" s="441"/>
      <c r="Y74" s="441"/>
      <c r="Z74" s="441"/>
      <c r="AA74" s="441"/>
      <c r="AB74" s="441"/>
      <c r="AC74" s="441"/>
      <c r="AD74" s="441"/>
      <c r="AE74" s="441"/>
      <c r="AF74" s="441"/>
      <c r="AG74" s="441"/>
      <c r="AH74" s="441"/>
      <c r="AI74" s="441"/>
      <c r="AJ74" s="441"/>
      <c r="AK74" s="441"/>
      <c r="AL74" s="441"/>
      <c r="AM74" s="441"/>
      <c r="AN74" s="441"/>
      <c r="AO74" s="441"/>
      <c r="AP74" s="441"/>
      <c r="AQ74" s="441"/>
      <c r="AR74" s="441"/>
      <c r="AS74" s="441"/>
      <c r="AT74" s="441"/>
      <c r="AU74" s="441"/>
      <c r="AV74" s="441"/>
      <c r="AW74" s="441"/>
      <c r="AX74" s="441"/>
      <c r="AY74" s="441"/>
      <c r="AZ74" s="441"/>
      <c r="BA74" s="441"/>
      <c r="BB74" s="441"/>
      <c r="BC74" s="441"/>
      <c r="BD74" s="441"/>
      <c r="BE74" s="441"/>
    </row>
    <row r="75" spans="2:57" x14ac:dyDescent="0.2">
      <c r="B75" s="441"/>
      <c r="C75" s="443"/>
      <c r="D75" s="441"/>
      <c r="E75" s="441"/>
      <c r="F75" s="441"/>
      <c r="G75" s="441"/>
      <c r="H75" s="441"/>
      <c r="I75" s="441"/>
      <c r="J75" s="441"/>
      <c r="N75" s="441"/>
      <c r="O75" s="441"/>
      <c r="P75" s="441"/>
      <c r="Q75" s="441"/>
      <c r="R75" s="441"/>
      <c r="S75" s="441"/>
      <c r="T75" s="441"/>
      <c r="U75" s="441"/>
      <c r="V75" s="441"/>
      <c r="W75" s="441"/>
      <c r="X75" s="441"/>
      <c r="Y75" s="441"/>
      <c r="Z75" s="441"/>
      <c r="AA75" s="441"/>
      <c r="AB75" s="441"/>
      <c r="AC75" s="441"/>
      <c r="AD75" s="441"/>
      <c r="AE75" s="441"/>
      <c r="AF75" s="441"/>
      <c r="AG75" s="441"/>
      <c r="AH75" s="441"/>
      <c r="AI75" s="441"/>
      <c r="AJ75" s="441"/>
      <c r="AK75" s="441"/>
      <c r="AL75" s="441"/>
      <c r="AM75" s="441"/>
      <c r="AN75" s="441"/>
      <c r="AO75" s="441"/>
      <c r="AP75" s="441"/>
      <c r="AQ75" s="441"/>
      <c r="AR75" s="441"/>
      <c r="AS75" s="441"/>
      <c r="AT75" s="441"/>
      <c r="AU75" s="441"/>
      <c r="AV75" s="441"/>
      <c r="AW75" s="441"/>
      <c r="AX75" s="441"/>
      <c r="AY75" s="441"/>
      <c r="AZ75" s="441"/>
      <c r="BA75" s="441"/>
      <c r="BB75" s="441"/>
      <c r="BC75" s="441"/>
      <c r="BD75" s="441"/>
      <c r="BE75" s="441"/>
    </row>
    <row r="76" spans="2:57" x14ac:dyDescent="0.2">
      <c r="B76" s="441"/>
      <c r="C76" s="443"/>
      <c r="D76" s="441"/>
      <c r="E76" s="441"/>
      <c r="F76" s="441"/>
      <c r="G76" s="441"/>
      <c r="H76" s="441"/>
      <c r="I76" s="441"/>
      <c r="J76" s="441"/>
      <c r="N76" s="441"/>
      <c r="O76" s="441"/>
      <c r="P76" s="441"/>
      <c r="Q76" s="441"/>
      <c r="R76" s="441"/>
      <c r="S76" s="441"/>
      <c r="T76" s="441"/>
      <c r="U76" s="441"/>
      <c r="V76" s="441"/>
      <c r="W76" s="441"/>
      <c r="X76" s="441"/>
      <c r="Y76" s="441"/>
      <c r="Z76" s="441"/>
      <c r="AA76" s="441"/>
      <c r="AB76" s="441"/>
      <c r="AC76" s="441"/>
      <c r="AD76" s="441"/>
      <c r="AE76" s="441"/>
      <c r="AF76" s="441"/>
      <c r="AG76" s="441"/>
      <c r="AH76" s="441"/>
      <c r="AI76" s="441"/>
      <c r="AJ76" s="441"/>
      <c r="AK76" s="441"/>
      <c r="AL76" s="441"/>
      <c r="AM76" s="441"/>
      <c r="AN76" s="441"/>
      <c r="AO76" s="441"/>
      <c r="AP76" s="441"/>
      <c r="AQ76" s="441"/>
      <c r="AR76" s="441"/>
      <c r="AS76" s="441"/>
      <c r="AT76" s="441"/>
      <c r="AU76" s="441"/>
      <c r="AV76" s="441"/>
      <c r="AW76" s="441"/>
      <c r="AX76" s="441"/>
      <c r="AY76" s="441"/>
      <c r="AZ76" s="441"/>
      <c r="BA76" s="441"/>
      <c r="BB76" s="441"/>
      <c r="BC76" s="441"/>
      <c r="BD76" s="441"/>
      <c r="BE76" s="441"/>
    </row>
    <row r="77" spans="2:57" x14ac:dyDescent="0.2">
      <c r="B77" s="441"/>
      <c r="C77" s="443"/>
      <c r="D77" s="441"/>
      <c r="E77" s="441"/>
      <c r="F77" s="441"/>
      <c r="G77" s="441"/>
      <c r="H77" s="441"/>
      <c r="I77" s="441"/>
      <c r="J77" s="441"/>
      <c r="N77" s="441"/>
      <c r="O77" s="441"/>
      <c r="P77" s="441"/>
      <c r="Q77" s="441"/>
      <c r="R77" s="441"/>
      <c r="S77" s="441"/>
      <c r="T77" s="441"/>
      <c r="U77" s="441"/>
      <c r="V77" s="441"/>
      <c r="W77" s="441"/>
      <c r="X77" s="441"/>
      <c r="Y77" s="441"/>
      <c r="Z77" s="441"/>
      <c r="AA77" s="441"/>
      <c r="AB77" s="441"/>
      <c r="AC77" s="441"/>
      <c r="AD77" s="441"/>
      <c r="AE77" s="441"/>
      <c r="AF77" s="441"/>
      <c r="AG77" s="441"/>
      <c r="AH77" s="441"/>
      <c r="AI77" s="441"/>
      <c r="AJ77" s="441"/>
      <c r="AK77" s="441"/>
      <c r="AL77" s="441"/>
      <c r="AM77" s="441"/>
      <c r="AN77" s="441"/>
      <c r="AO77" s="441"/>
      <c r="AP77" s="441"/>
      <c r="AQ77" s="441"/>
      <c r="AR77" s="441"/>
      <c r="AS77" s="441"/>
      <c r="AT77" s="441"/>
      <c r="AU77" s="441"/>
      <c r="AV77" s="441"/>
      <c r="AW77" s="441"/>
      <c r="AX77" s="441"/>
      <c r="AY77" s="441"/>
      <c r="AZ77" s="441"/>
      <c r="BA77" s="441"/>
      <c r="BB77" s="441"/>
      <c r="BC77" s="441"/>
      <c r="BD77" s="441"/>
      <c r="BE77" s="441"/>
    </row>
    <row r="78" spans="2:57" x14ac:dyDescent="0.2">
      <c r="B78" s="441"/>
      <c r="C78" s="443"/>
      <c r="D78" s="441"/>
      <c r="E78" s="441"/>
      <c r="F78" s="441"/>
      <c r="G78" s="441"/>
      <c r="H78" s="441"/>
      <c r="I78" s="441"/>
      <c r="J78" s="441"/>
      <c r="N78" s="441"/>
      <c r="O78" s="441"/>
      <c r="P78" s="441"/>
      <c r="Q78" s="441"/>
      <c r="R78" s="441"/>
      <c r="S78" s="441"/>
      <c r="T78" s="441"/>
      <c r="U78" s="441"/>
      <c r="V78" s="441"/>
      <c r="W78" s="441"/>
      <c r="X78" s="441"/>
      <c r="Y78" s="441"/>
      <c r="Z78" s="441"/>
      <c r="AA78" s="441"/>
      <c r="AB78" s="441"/>
      <c r="AC78" s="441"/>
      <c r="AD78" s="441"/>
      <c r="AE78" s="441"/>
      <c r="AF78" s="441"/>
      <c r="AG78" s="441"/>
      <c r="AH78" s="441"/>
      <c r="AI78" s="441"/>
      <c r="AJ78" s="441"/>
      <c r="AK78" s="441"/>
      <c r="AL78" s="441"/>
      <c r="AM78" s="441"/>
      <c r="AN78" s="441"/>
      <c r="AO78" s="441"/>
      <c r="AP78" s="441"/>
      <c r="AQ78" s="441"/>
      <c r="AR78" s="441"/>
      <c r="AS78" s="441"/>
      <c r="AT78" s="441"/>
      <c r="AU78" s="441"/>
      <c r="AV78" s="441"/>
      <c r="AW78" s="441"/>
      <c r="AX78" s="441"/>
      <c r="AY78" s="441"/>
      <c r="AZ78" s="441"/>
      <c r="BA78" s="441"/>
      <c r="BB78" s="441"/>
      <c r="BC78" s="441"/>
      <c r="BD78" s="441"/>
      <c r="BE78" s="441"/>
    </row>
    <row r="79" spans="2:57" x14ac:dyDescent="0.2">
      <c r="B79" s="441"/>
      <c r="C79" s="443"/>
      <c r="D79" s="441"/>
      <c r="E79" s="441"/>
      <c r="F79" s="441"/>
      <c r="G79" s="441"/>
      <c r="H79" s="441"/>
      <c r="I79" s="441"/>
      <c r="J79" s="441"/>
      <c r="N79" s="441"/>
      <c r="O79" s="441"/>
      <c r="P79" s="441"/>
      <c r="Q79" s="441"/>
      <c r="R79" s="441"/>
      <c r="S79" s="441"/>
      <c r="T79" s="441"/>
      <c r="U79" s="441"/>
      <c r="V79" s="441"/>
      <c r="W79" s="441"/>
      <c r="X79" s="441"/>
      <c r="Y79" s="441"/>
      <c r="Z79" s="441"/>
      <c r="AA79" s="441"/>
      <c r="AB79" s="441"/>
      <c r="AC79" s="441"/>
      <c r="AD79" s="441"/>
      <c r="AE79" s="441"/>
      <c r="AF79" s="441"/>
      <c r="AG79" s="441"/>
      <c r="AH79" s="441"/>
      <c r="AI79" s="441"/>
      <c r="AJ79" s="441"/>
      <c r="AK79" s="441"/>
      <c r="AL79" s="441"/>
      <c r="AM79" s="441"/>
      <c r="AN79" s="441"/>
      <c r="AO79" s="441"/>
      <c r="AP79" s="441"/>
      <c r="AQ79" s="441"/>
      <c r="AR79" s="441"/>
      <c r="AS79" s="441"/>
      <c r="AT79" s="441"/>
      <c r="AU79" s="441"/>
      <c r="AV79" s="441"/>
      <c r="AW79" s="441"/>
      <c r="AX79" s="441"/>
      <c r="AY79" s="441"/>
      <c r="AZ79" s="441"/>
      <c r="BA79" s="441"/>
      <c r="BB79" s="441"/>
      <c r="BC79" s="441"/>
      <c r="BD79" s="441"/>
      <c r="BE79" s="441"/>
    </row>
    <row r="80" spans="2:57" x14ac:dyDescent="0.2">
      <c r="B80" s="441"/>
      <c r="C80" s="443"/>
      <c r="D80" s="441"/>
      <c r="E80" s="441"/>
      <c r="F80" s="441"/>
      <c r="G80" s="441"/>
      <c r="H80" s="441"/>
      <c r="I80" s="441"/>
      <c r="J80" s="441"/>
      <c r="N80" s="441"/>
      <c r="O80" s="441"/>
      <c r="P80" s="441"/>
      <c r="Q80" s="441"/>
      <c r="R80" s="441"/>
      <c r="S80" s="441"/>
      <c r="T80" s="441"/>
      <c r="U80" s="441"/>
      <c r="V80" s="441"/>
      <c r="W80" s="441"/>
      <c r="X80" s="441"/>
      <c r="Y80" s="441"/>
      <c r="Z80" s="441"/>
      <c r="AA80" s="441"/>
      <c r="AB80" s="441"/>
      <c r="AC80" s="441"/>
      <c r="AD80" s="441"/>
      <c r="AE80" s="441"/>
      <c r="AF80" s="441"/>
      <c r="AG80" s="441"/>
      <c r="AH80" s="441"/>
      <c r="AI80" s="441"/>
      <c r="AJ80" s="441"/>
      <c r="AK80" s="441"/>
      <c r="AL80" s="441"/>
      <c r="AM80" s="441"/>
      <c r="AN80" s="441"/>
      <c r="AO80" s="441"/>
      <c r="AP80" s="441"/>
      <c r="AQ80" s="441"/>
      <c r="AR80" s="441"/>
      <c r="AS80" s="441"/>
      <c r="AT80" s="441"/>
      <c r="AU80" s="441"/>
      <c r="AV80" s="441"/>
      <c r="AW80" s="441"/>
      <c r="AX80" s="441"/>
      <c r="AY80" s="441"/>
      <c r="AZ80" s="441"/>
      <c r="BA80" s="441"/>
      <c r="BB80" s="441"/>
      <c r="BC80" s="441"/>
      <c r="BD80" s="441"/>
      <c r="BE80" s="441"/>
    </row>
    <row r="81" spans="2:57" x14ac:dyDescent="0.2">
      <c r="B81" s="441"/>
      <c r="C81" s="443"/>
      <c r="D81" s="441"/>
      <c r="E81" s="441"/>
      <c r="F81" s="441"/>
      <c r="G81" s="441"/>
      <c r="H81" s="441"/>
      <c r="I81" s="441"/>
      <c r="J81" s="441"/>
      <c r="N81" s="441"/>
      <c r="O81" s="441"/>
      <c r="P81" s="441"/>
      <c r="Q81" s="441"/>
      <c r="R81" s="441"/>
      <c r="S81" s="441"/>
      <c r="T81" s="441"/>
      <c r="U81" s="441"/>
      <c r="V81" s="441"/>
      <c r="W81" s="441"/>
      <c r="X81" s="441"/>
      <c r="Y81" s="441"/>
      <c r="Z81" s="441"/>
      <c r="AA81" s="441"/>
      <c r="AB81" s="441"/>
      <c r="AC81" s="441"/>
      <c r="AD81" s="441"/>
      <c r="AE81" s="441"/>
      <c r="AF81" s="441"/>
      <c r="AG81" s="441"/>
      <c r="AH81" s="441"/>
      <c r="AI81" s="441"/>
      <c r="AJ81" s="441"/>
      <c r="AK81" s="441"/>
      <c r="AL81" s="441"/>
      <c r="AM81" s="441"/>
      <c r="AN81" s="441"/>
      <c r="AO81" s="441"/>
      <c r="AP81" s="441"/>
      <c r="AQ81" s="441"/>
      <c r="AR81" s="441"/>
      <c r="AS81" s="441"/>
      <c r="AT81" s="441"/>
      <c r="AU81" s="441"/>
      <c r="AV81" s="441"/>
      <c r="AW81" s="441"/>
      <c r="AX81" s="441"/>
      <c r="AY81" s="441"/>
      <c r="AZ81" s="441"/>
      <c r="BA81" s="441"/>
      <c r="BB81" s="441"/>
      <c r="BC81" s="441"/>
      <c r="BD81" s="441"/>
      <c r="BE81" s="441"/>
    </row>
    <row r="82" spans="2:57" x14ac:dyDescent="0.2">
      <c r="B82" s="441"/>
      <c r="C82" s="443"/>
      <c r="D82" s="441"/>
      <c r="E82" s="441"/>
      <c r="F82" s="441"/>
      <c r="G82" s="441"/>
      <c r="H82" s="441"/>
      <c r="I82" s="441"/>
      <c r="J82" s="441"/>
      <c r="N82" s="441"/>
      <c r="O82" s="441"/>
      <c r="P82" s="441"/>
      <c r="Q82" s="441"/>
      <c r="R82" s="441"/>
      <c r="S82" s="441"/>
      <c r="T82" s="441"/>
      <c r="U82" s="441"/>
      <c r="V82" s="441"/>
      <c r="W82" s="441"/>
      <c r="X82" s="441"/>
      <c r="Y82" s="441"/>
      <c r="Z82" s="441"/>
      <c r="AA82" s="441"/>
      <c r="AB82" s="441"/>
      <c r="AC82" s="441"/>
      <c r="AD82" s="441"/>
      <c r="AE82" s="441"/>
      <c r="AF82" s="441"/>
      <c r="AG82" s="441"/>
      <c r="AH82" s="441"/>
      <c r="AI82" s="441"/>
      <c r="AJ82" s="441"/>
      <c r="AK82" s="441"/>
      <c r="AL82" s="441"/>
      <c r="AM82" s="441"/>
      <c r="AN82" s="441"/>
      <c r="AO82" s="441"/>
      <c r="AP82" s="441"/>
      <c r="AQ82" s="441"/>
      <c r="AR82" s="441"/>
      <c r="AS82" s="441"/>
      <c r="AT82" s="441"/>
      <c r="AU82" s="441"/>
      <c r="AV82" s="441"/>
      <c r="AW82" s="441"/>
      <c r="AX82" s="441"/>
      <c r="AY82" s="441"/>
      <c r="AZ82" s="441"/>
      <c r="BA82" s="441"/>
      <c r="BB82" s="441"/>
      <c r="BC82" s="441"/>
      <c r="BD82" s="441"/>
      <c r="BE82" s="441"/>
    </row>
    <row r="83" spans="2:57" x14ac:dyDescent="0.2">
      <c r="B83" s="441"/>
      <c r="C83" s="443"/>
      <c r="D83" s="441"/>
      <c r="E83" s="441"/>
      <c r="F83" s="441"/>
      <c r="G83" s="441"/>
      <c r="H83" s="441"/>
      <c r="I83" s="441"/>
      <c r="J83" s="441"/>
      <c r="N83" s="441"/>
      <c r="O83" s="441"/>
      <c r="P83" s="441"/>
      <c r="Q83" s="441"/>
      <c r="R83" s="441"/>
      <c r="S83" s="441"/>
      <c r="T83" s="441"/>
      <c r="U83" s="441"/>
      <c r="V83" s="441"/>
      <c r="W83" s="441"/>
      <c r="X83" s="441"/>
      <c r="Y83" s="441"/>
      <c r="Z83" s="441"/>
      <c r="AA83" s="441"/>
      <c r="AB83" s="441"/>
      <c r="AC83" s="441"/>
      <c r="AD83" s="441"/>
      <c r="AE83" s="441"/>
      <c r="AF83" s="441"/>
      <c r="AG83" s="441"/>
      <c r="AH83" s="441"/>
      <c r="AI83" s="441"/>
      <c r="AJ83" s="441"/>
      <c r="AK83" s="441"/>
      <c r="AL83" s="441"/>
      <c r="AM83" s="441"/>
      <c r="AN83" s="441"/>
      <c r="AO83" s="441"/>
      <c r="AP83" s="441"/>
      <c r="AQ83" s="441"/>
      <c r="AR83" s="441"/>
      <c r="AS83" s="441"/>
      <c r="AT83" s="441"/>
      <c r="AU83" s="441"/>
      <c r="AV83" s="441"/>
      <c r="AW83" s="441"/>
      <c r="AX83" s="441"/>
      <c r="AY83" s="441"/>
      <c r="AZ83" s="441"/>
      <c r="BA83" s="441"/>
      <c r="BB83" s="441"/>
      <c r="BC83" s="441"/>
      <c r="BD83" s="441"/>
      <c r="BE83" s="441"/>
    </row>
    <row r="84" spans="2:57" x14ac:dyDescent="0.2">
      <c r="B84" s="441"/>
      <c r="C84" s="443"/>
      <c r="D84" s="441"/>
      <c r="E84" s="441"/>
      <c r="F84" s="441"/>
      <c r="G84" s="441"/>
      <c r="H84" s="441"/>
      <c r="I84" s="441"/>
      <c r="J84" s="441"/>
      <c r="N84" s="441"/>
      <c r="O84" s="441"/>
      <c r="P84" s="441"/>
      <c r="Q84" s="441"/>
      <c r="R84" s="441"/>
      <c r="S84" s="441"/>
      <c r="T84" s="441"/>
      <c r="U84" s="441"/>
      <c r="V84" s="441"/>
      <c r="W84" s="441"/>
      <c r="X84" s="441"/>
      <c r="Y84" s="441"/>
      <c r="Z84" s="441"/>
      <c r="AA84" s="441"/>
      <c r="AB84" s="441"/>
      <c r="AC84" s="441"/>
      <c r="AD84" s="441"/>
      <c r="AE84" s="441"/>
      <c r="AF84" s="441"/>
      <c r="AG84" s="441"/>
      <c r="AH84" s="441"/>
      <c r="AI84" s="441"/>
      <c r="AJ84" s="441"/>
      <c r="AK84" s="441"/>
      <c r="AL84" s="441"/>
      <c r="AM84" s="441"/>
      <c r="AN84" s="441"/>
      <c r="AO84" s="441"/>
      <c r="AP84" s="441"/>
      <c r="AQ84" s="441"/>
      <c r="AR84" s="441"/>
      <c r="AS84" s="441"/>
      <c r="AT84" s="441"/>
      <c r="AU84" s="441"/>
      <c r="AV84" s="441"/>
      <c r="AW84" s="441"/>
      <c r="AX84" s="441"/>
      <c r="AY84" s="441"/>
      <c r="AZ84" s="441"/>
      <c r="BA84" s="441"/>
      <c r="BB84" s="441"/>
      <c r="BC84" s="441"/>
      <c r="BD84" s="441"/>
      <c r="BE84" s="441"/>
    </row>
    <row r="85" spans="2:57" x14ac:dyDescent="0.2">
      <c r="B85" s="441"/>
      <c r="C85" s="443"/>
      <c r="D85" s="441"/>
      <c r="E85" s="441"/>
      <c r="F85" s="441"/>
      <c r="G85" s="441"/>
      <c r="H85" s="441"/>
      <c r="I85" s="441"/>
      <c r="J85" s="441"/>
      <c r="N85" s="441"/>
      <c r="O85" s="441"/>
      <c r="P85" s="441"/>
      <c r="Q85" s="441"/>
      <c r="R85" s="441"/>
      <c r="S85" s="441"/>
      <c r="T85" s="441"/>
      <c r="U85" s="441"/>
      <c r="V85" s="441"/>
      <c r="W85" s="441"/>
      <c r="X85" s="441"/>
      <c r="Y85" s="441"/>
      <c r="Z85" s="441"/>
      <c r="AA85" s="441"/>
      <c r="AB85" s="441"/>
      <c r="AC85" s="441"/>
      <c r="AD85" s="441"/>
      <c r="AE85" s="441"/>
      <c r="AF85" s="441"/>
      <c r="AG85" s="441"/>
      <c r="AH85" s="441"/>
      <c r="AI85" s="441"/>
      <c r="AJ85" s="441"/>
      <c r="AK85" s="441"/>
      <c r="AL85" s="441"/>
      <c r="AM85" s="441"/>
      <c r="AN85" s="441"/>
      <c r="AO85" s="441"/>
      <c r="AP85" s="441"/>
      <c r="AQ85" s="441"/>
      <c r="AR85" s="441"/>
      <c r="AS85" s="441"/>
      <c r="AT85" s="441"/>
      <c r="AU85" s="441"/>
      <c r="AV85" s="441"/>
      <c r="AW85" s="441"/>
      <c r="AX85" s="441"/>
      <c r="AY85" s="441"/>
      <c r="AZ85" s="441"/>
      <c r="BA85" s="441"/>
      <c r="BB85" s="441"/>
      <c r="BC85" s="441"/>
      <c r="BD85" s="441"/>
      <c r="BE85" s="441"/>
    </row>
    <row r="86" spans="2:57" x14ac:dyDescent="0.2">
      <c r="B86" s="441"/>
      <c r="C86" s="443"/>
      <c r="D86" s="441"/>
      <c r="E86" s="441"/>
      <c r="F86" s="441"/>
      <c r="G86" s="441"/>
      <c r="H86" s="441"/>
      <c r="I86" s="441"/>
      <c r="J86" s="441"/>
      <c r="N86" s="441"/>
      <c r="O86" s="441"/>
      <c r="P86" s="441"/>
      <c r="Q86" s="441"/>
      <c r="R86" s="441"/>
      <c r="S86" s="441"/>
      <c r="T86" s="441"/>
      <c r="U86" s="441"/>
      <c r="V86" s="441"/>
      <c r="W86" s="441"/>
      <c r="X86" s="441"/>
      <c r="Y86" s="441"/>
      <c r="Z86" s="441"/>
      <c r="AA86" s="441"/>
      <c r="AB86" s="441"/>
      <c r="AC86" s="441"/>
      <c r="AD86" s="441"/>
      <c r="AE86" s="441"/>
      <c r="AF86" s="441"/>
      <c r="AG86" s="441"/>
      <c r="AH86" s="441"/>
      <c r="AI86" s="441"/>
      <c r="AJ86" s="441"/>
      <c r="AK86" s="441"/>
      <c r="AL86" s="441"/>
      <c r="AM86" s="441"/>
      <c r="AN86" s="441"/>
      <c r="AO86" s="441"/>
      <c r="AP86" s="441"/>
      <c r="AQ86" s="441"/>
      <c r="AR86" s="441"/>
      <c r="AS86" s="441"/>
      <c r="AT86" s="441"/>
      <c r="AU86" s="441"/>
      <c r="AV86" s="441"/>
      <c r="AW86" s="441"/>
      <c r="AX86" s="441"/>
      <c r="AY86" s="441"/>
      <c r="AZ86" s="441"/>
      <c r="BA86" s="441"/>
      <c r="BB86" s="441"/>
      <c r="BC86" s="441"/>
      <c r="BD86" s="441"/>
      <c r="BE86" s="441"/>
    </row>
    <row r="87" spans="2:57" x14ac:dyDescent="0.2">
      <c r="B87" s="441"/>
      <c r="C87" s="443"/>
      <c r="D87" s="441"/>
      <c r="E87" s="441"/>
      <c r="F87" s="441"/>
      <c r="G87" s="441"/>
      <c r="H87" s="441"/>
      <c r="I87" s="441"/>
      <c r="J87" s="441"/>
      <c r="N87" s="441"/>
      <c r="O87" s="441"/>
      <c r="P87" s="441"/>
      <c r="Q87" s="441"/>
      <c r="R87" s="441"/>
      <c r="S87" s="441"/>
      <c r="T87" s="441"/>
      <c r="U87" s="441"/>
      <c r="V87" s="441"/>
      <c r="W87" s="441"/>
      <c r="X87" s="441"/>
      <c r="Y87" s="441"/>
      <c r="Z87" s="441"/>
      <c r="AA87" s="441"/>
      <c r="AB87" s="441"/>
      <c r="AC87" s="441"/>
      <c r="AD87" s="441"/>
      <c r="AE87" s="441"/>
      <c r="AF87" s="441"/>
      <c r="AG87" s="441"/>
      <c r="AH87" s="441"/>
      <c r="AI87" s="441"/>
      <c r="AJ87" s="441"/>
      <c r="AK87" s="441"/>
      <c r="AL87" s="441"/>
      <c r="AM87" s="441"/>
      <c r="AN87" s="441"/>
      <c r="AO87" s="441"/>
      <c r="AP87" s="441"/>
      <c r="AQ87" s="441"/>
      <c r="AR87" s="441"/>
      <c r="AS87" s="441"/>
      <c r="AT87" s="441"/>
      <c r="AU87" s="441"/>
      <c r="AV87" s="441"/>
      <c r="AW87" s="441"/>
      <c r="AX87" s="441"/>
      <c r="AY87" s="441"/>
      <c r="AZ87" s="441"/>
      <c r="BA87" s="441"/>
      <c r="BB87" s="441"/>
      <c r="BC87" s="441"/>
      <c r="BD87" s="441"/>
      <c r="BE87" s="441"/>
    </row>
    <row r="88" spans="2:57" x14ac:dyDescent="0.2">
      <c r="B88" s="441"/>
      <c r="C88" s="443"/>
      <c r="D88" s="441"/>
      <c r="E88" s="441"/>
      <c r="F88" s="441"/>
      <c r="G88" s="441"/>
      <c r="H88" s="441"/>
      <c r="I88" s="441"/>
      <c r="J88" s="441"/>
      <c r="N88" s="441"/>
      <c r="O88" s="441"/>
      <c r="P88" s="441"/>
      <c r="Q88" s="441"/>
      <c r="R88" s="441"/>
      <c r="S88" s="441"/>
      <c r="T88" s="441"/>
      <c r="U88" s="441"/>
      <c r="V88" s="441"/>
      <c r="W88" s="441"/>
      <c r="X88" s="441"/>
      <c r="Y88" s="441"/>
      <c r="Z88" s="441"/>
      <c r="AA88" s="441"/>
      <c r="AB88" s="441"/>
      <c r="AC88" s="441"/>
      <c r="AD88" s="441"/>
      <c r="AE88" s="441"/>
      <c r="AF88" s="441"/>
      <c r="AG88" s="441"/>
      <c r="AH88" s="441"/>
      <c r="AI88" s="441"/>
      <c r="AJ88" s="441"/>
      <c r="AK88" s="441"/>
      <c r="AL88" s="441"/>
      <c r="AM88" s="441"/>
      <c r="AN88" s="441"/>
      <c r="AO88" s="441"/>
      <c r="AP88" s="441"/>
      <c r="AQ88" s="441"/>
      <c r="AR88" s="441"/>
      <c r="AS88" s="441"/>
      <c r="AT88" s="441"/>
      <c r="AU88" s="441"/>
      <c r="AV88" s="441"/>
      <c r="AW88" s="441"/>
      <c r="AX88" s="441"/>
      <c r="AY88" s="441"/>
      <c r="AZ88" s="441"/>
      <c r="BA88" s="441"/>
      <c r="BB88" s="441"/>
      <c r="BC88" s="441"/>
      <c r="BD88" s="441"/>
      <c r="BE88" s="441"/>
    </row>
    <row r="89" spans="2:57" x14ac:dyDescent="0.2">
      <c r="B89" s="441"/>
      <c r="C89" s="443"/>
      <c r="D89" s="441"/>
      <c r="E89" s="441"/>
      <c r="F89" s="441"/>
      <c r="G89" s="441"/>
      <c r="H89" s="441"/>
      <c r="I89" s="441"/>
      <c r="J89" s="441"/>
      <c r="N89" s="441"/>
      <c r="O89" s="441"/>
      <c r="P89" s="441"/>
      <c r="Q89" s="441"/>
      <c r="R89" s="441"/>
      <c r="S89" s="441"/>
      <c r="T89" s="441"/>
      <c r="U89" s="441"/>
      <c r="V89" s="441"/>
      <c r="W89" s="441"/>
      <c r="X89" s="441"/>
      <c r="Y89" s="441"/>
      <c r="Z89" s="441"/>
      <c r="AA89" s="441"/>
      <c r="AB89" s="441"/>
      <c r="AC89" s="441"/>
      <c r="AD89" s="441"/>
      <c r="AE89" s="441"/>
      <c r="AF89" s="441"/>
      <c r="AG89" s="441"/>
      <c r="AH89" s="441"/>
      <c r="AI89" s="441"/>
      <c r="AJ89" s="441"/>
      <c r="AK89" s="441"/>
      <c r="AL89" s="441"/>
      <c r="AM89" s="441"/>
      <c r="AN89" s="441"/>
      <c r="AO89" s="441"/>
      <c r="AP89" s="441"/>
      <c r="AQ89" s="441"/>
      <c r="AR89" s="441"/>
      <c r="AS89" s="441"/>
      <c r="AT89" s="441"/>
      <c r="AU89" s="441"/>
      <c r="AV89" s="441"/>
      <c r="AW89" s="441"/>
      <c r="AX89" s="441"/>
      <c r="AY89" s="441"/>
      <c r="AZ89" s="441"/>
      <c r="BA89" s="441"/>
      <c r="BB89" s="441"/>
      <c r="BC89" s="441"/>
      <c r="BD89" s="441"/>
      <c r="BE89" s="441"/>
    </row>
    <row r="90" spans="2:57" x14ac:dyDescent="0.2">
      <c r="B90" s="441"/>
      <c r="C90" s="443"/>
      <c r="D90" s="441"/>
      <c r="E90" s="441"/>
      <c r="F90" s="441"/>
      <c r="G90" s="441"/>
      <c r="H90" s="441"/>
      <c r="I90" s="441"/>
      <c r="J90" s="441"/>
      <c r="N90" s="441"/>
      <c r="O90" s="441"/>
      <c r="P90" s="441"/>
      <c r="Q90" s="441"/>
      <c r="R90" s="441"/>
      <c r="S90" s="441"/>
      <c r="T90" s="441"/>
      <c r="U90" s="441"/>
      <c r="V90" s="441"/>
      <c r="W90" s="441"/>
      <c r="X90" s="441"/>
      <c r="Y90" s="441"/>
      <c r="Z90" s="441"/>
      <c r="AA90" s="441"/>
      <c r="AB90" s="441"/>
      <c r="AC90" s="441"/>
      <c r="AD90" s="441"/>
      <c r="AE90" s="441"/>
      <c r="AF90" s="441"/>
      <c r="AG90" s="441"/>
      <c r="AH90" s="441"/>
      <c r="AI90" s="441"/>
      <c r="AJ90" s="441"/>
      <c r="AK90" s="441"/>
      <c r="AL90" s="441"/>
      <c r="AM90" s="441"/>
      <c r="AN90" s="441"/>
      <c r="AO90" s="441"/>
      <c r="AP90" s="441"/>
      <c r="AQ90" s="441"/>
      <c r="AR90" s="441"/>
      <c r="AS90" s="441"/>
      <c r="AT90" s="441"/>
      <c r="AU90" s="441"/>
      <c r="AV90" s="441"/>
      <c r="AW90" s="441"/>
      <c r="AX90" s="441"/>
      <c r="AY90" s="441"/>
      <c r="AZ90" s="441"/>
      <c r="BA90" s="441"/>
      <c r="BB90" s="441"/>
      <c r="BC90" s="441"/>
      <c r="BD90" s="441"/>
      <c r="BE90" s="441"/>
    </row>
    <row r="91" spans="2:57" x14ac:dyDescent="0.2">
      <c r="B91" s="441"/>
      <c r="C91" s="443"/>
      <c r="D91" s="441"/>
      <c r="E91" s="441"/>
      <c r="F91" s="441"/>
      <c r="G91" s="441"/>
      <c r="H91" s="441"/>
      <c r="I91" s="441"/>
      <c r="J91" s="441"/>
      <c r="N91" s="441"/>
      <c r="O91" s="441"/>
      <c r="P91" s="441"/>
      <c r="Q91" s="441"/>
      <c r="R91" s="441"/>
      <c r="S91" s="441"/>
      <c r="T91" s="441"/>
      <c r="U91" s="441"/>
      <c r="V91" s="441"/>
      <c r="W91" s="441"/>
      <c r="X91" s="441"/>
      <c r="Y91" s="441"/>
      <c r="Z91" s="441"/>
      <c r="AA91" s="441"/>
      <c r="AB91" s="441"/>
      <c r="AC91" s="441"/>
      <c r="AD91" s="441"/>
      <c r="AE91" s="441"/>
      <c r="AF91" s="441"/>
      <c r="AG91" s="441"/>
      <c r="AH91" s="441"/>
      <c r="AI91" s="441"/>
      <c r="AJ91" s="441"/>
      <c r="AK91" s="441"/>
      <c r="AL91" s="441"/>
      <c r="AM91" s="441"/>
      <c r="AN91" s="441"/>
      <c r="AO91" s="441"/>
      <c r="AP91" s="441"/>
      <c r="AQ91" s="441"/>
      <c r="AR91" s="441"/>
      <c r="AS91" s="441"/>
      <c r="AT91" s="441"/>
      <c r="AU91" s="441"/>
      <c r="AV91" s="441"/>
      <c r="AW91" s="441"/>
      <c r="AX91" s="441"/>
      <c r="AY91" s="441"/>
      <c r="AZ91" s="441"/>
      <c r="BA91" s="441"/>
      <c r="BB91" s="441"/>
      <c r="BC91" s="441"/>
      <c r="BD91" s="441"/>
      <c r="BE91" s="441"/>
    </row>
    <row r="92" spans="2:57" x14ac:dyDescent="0.2">
      <c r="B92" s="441"/>
      <c r="C92" s="443"/>
      <c r="D92" s="441"/>
      <c r="E92" s="441"/>
      <c r="F92" s="441"/>
      <c r="G92" s="441"/>
      <c r="H92" s="441"/>
      <c r="I92" s="441"/>
      <c r="J92" s="441"/>
      <c r="N92" s="441"/>
      <c r="O92" s="441"/>
      <c r="P92" s="441"/>
      <c r="Q92" s="441"/>
      <c r="R92" s="441"/>
      <c r="S92" s="441"/>
      <c r="T92" s="441"/>
      <c r="U92" s="441"/>
      <c r="V92" s="441"/>
      <c r="W92" s="441"/>
      <c r="X92" s="441"/>
      <c r="Y92" s="441"/>
      <c r="Z92" s="441"/>
      <c r="AA92" s="441"/>
      <c r="AB92" s="441"/>
      <c r="AC92" s="441"/>
      <c r="AD92" s="441"/>
      <c r="AE92" s="441"/>
      <c r="AF92" s="441"/>
      <c r="AG92" s="441"/>
      <c r="AH92" s="441"/>
      <c r="AI92" s="441"/>
      <c r="AJ92" s="441"/>
      <c r="AK92" s="441"/>
      <c r="AL92" s="441"/>
      <c r="AM92" s="441"/>
      <c r="AN92" s="441"/>
      <c r="AO92" s="441"/>
      <c r="AP92" s="441"/>
      <c r="AQ92" s="441"/>
      <c r="AR92" s="441"/>
      <c r="AS92" s="441"/>
      <c r="AT92" s="441"/>
      <c r="AU92" s="441"/>
      <c r="AV92" s="441"/>
      <c r="AW92" s="441"/>
      <c r="AX92" s="441"/>
      <c r="AY92" s="441"/>
      <c r="AZ92" s="441"/>
      <c r="BA92" s="441"/>
      <c r="BB92" s="441"/>
      <c r="BC92" s="441"/>
      <c r="BD92" s="441"/>
      <c r="BE92" s="441"/>
    </row>
    <row r="93" spans="2:57" x14ac:dyDescent="0.2">
      <c r="B93" s="441"/>
      <c r="C93" s="443"/>
      <c r="D93" s="441"/>
      <c r="E93" s="441"/>
      <c r="F93" s="441"/>
      <c r="G93" s="441"/>
      <c r="H93" s="441"/>
      <c r="I93" s="441"/>
      <c r="J93" s="441"/>
      <c r="N93" s="441"/>
      <c r="O93" s="441"/>
      <c r="P93" s="441"/>
      <c r="Q93" s="441"/>
      <c r="R93" s="441"/>
      <c r="S93" s="441"/>
      <c r="T93" s="441"/>
      <c r="U93" s="441"/>
      <c r="V93" s="441"/>
      <c r="W93" s="441"/>
      <c r="X93" s="441"/>
      <c r="Y93" s="441"/>
      <c r="Z93" s="441"/>
      <c r="AA93" s="441"/>
      <c r="AB93" s="441"/>
      <c r="AC93" s="441"/>
      <c r="AD93" s="441"/>
      <c r="AE93" s="441"/>
      <c r="AF93" s="441"/>
      <c r="AG93" s="441"/>
      <c r="AH93" s="441"/>
      <c r="AI93" s="441"/>
      <c r="AJ93" s="441"/>
      <c r="AK93" s="441"/>
      <c r="AL93" s="441"/>
      <c r="AM93" s="441"/>
      <c r="AN93" s="441"/>
      <c r="AO93" s="441"/>
      <c r="AP93" s="441"/>
      <c r="AQ93" s="441"/>
      <c r="AR93" s="441"/>
      <c r="AS93" s="441"/>
      <c r="AT93" s="441"/>
      <c r="AU93" s="441"/>
      <c r="AV93" s="441"/>
      <c r="AW93" s="441"/>
      <c r="AX93" s="441"/>
      <c r="AY93" s="441"/>
      <c r="AZ93" s="441"/>
      <c r="BA93" s="441"/>
      <c r="BB93" s="441"/>
      <c r="BC93" s="441"/>
      <c r="BD93" s="441"/>
      <c r="BE93" s="441"/>
    </row>
    <row r="94" spans="2:57" x14ac:dyDescent="0.2">
      <c r="B94" s="441"/>
      <c r="C94" s="443"/>
      <c r="D94" s="441"/>
      <c r="E94" s="441"/>
      <c r="F94" s="441"/>
      <c r="G94" s="441"/>
      <c r="H94" s="441"/>
      <c r="I94" s="441"/>
      <c r="J94" s="441"/>
      <c r="N94" s="441"/>
      <c r="O94" s="441"/>
      <c r="P94" s="441"/>
      <c r="Q94" s="441"/>
      <c r="R94" s="441"/>
      <c r="S94" s="441"/>
      <c r="T94" s="441"/>
      <c r="U94" s="441"/>
      <c r="V94" s="441"/>
      <c r="W94" s="441"/>
      <c r="X94" s="441"/>
      <c r="Y94" s="441"/>
      <c r="Z94" s="441"/>
      <c r="AA94" s="441"/>
      <c r="AB94" s="441"/>
      <c r="AC94" s="441"/>
      <c r="AD94" s="441"/>
      <c r="AE94" s="441"/>
      <c r="AF94" s="441"/>
      <c r="AG94" s="441"/>
      <c r="AH94" s="441"/>
      <c r="AI94" s="441"/>
      <c r="AJ94" s="441"/>
      <c r="AK94" s="441"/>
      <c r="AL94" s="441"/>
      <c r="AM94" s="441"/>
      <c r="AN94" s="441"/>
      <c r="AO94" s="441"/>
      <c r="AP94" s="441"/>
      <c r="AQ94" s="441"/>
      <c r="AR94" s="441"/>
      <c r="AS94" s="441"/>
      <c r="AT94" s="441"/>
      <c r="AU94" s="441"/>
      <c r="AV94" s="441"/>
      <c r="AW94" s="441"/>
      <c r="AX94" s="441"/>
      <c r="AY94" s="441"/>
      <c r="AZ94" s="441"/>
      <c r="BA94" s="441"/>
      <c r="BB94" s="441"/>
      <c r="BC94" s="441"/>
      <c r="BD94" s="441"/>
      <c r="BE94" s="441"/>
    </row>
    <row r="95" spans="2:57" x14ac:dyDescent="0.2">
      <c r="B95" s="441"/>
      <c r="C95" s="443"/>
      <c r="D95" s="441"/>
      <c r="E95" s="441"/>
      <c r="F95" s="441"/>
      <c r="G95" s="441"/>
      <c r="H95" s="441"/>
      <c r="I95" s="441"/>
      <c r="J95" s="441"/>
      <c r="N95" s="441"/>
      <c r="O95" s="441"/>
      <c r="P95" s="441"/>
      <c r="Q95" s="441"/>
      <c r="R95" s="441"/>
      <c r="S95" s="441"/>
      <c r="T95" s="441"/>
      <c r="U95" s="441"/>
      <c r="V95" s="441"/>
      <c r="W95" s="441"/>
      <c r="X95" s="441"/>
      <c r="Y95" s="441"/>
      <c r="Z95" s="441"/>
      <c r="AA95" s="441"/>
      <c r="AB95" s="441"/>
      <c r="AC95" s="441"/>
      <c r="AD95" s="441"/>
      <c r="AE95" s="441"/>
      <c r="AF95" s="441"/>
      <c r="AG95" s="441"/>
      <c r="AH95" s="441"/>
      <c r="AI95" s="441"/>
      <c r="AJ95" s="441"/>
      <c r="AK95" s="441"/>
      <c r="AL95" s="441"/>
      <c r="AM95" s="441"/>
      <c r="AN95" s="441"/>
      <c r="AO95" s="441"/>
      <c r="AP95" s="441"/>
      <c r="AQ95" s="441"/>
      <c r="AR95" s="441"/>
      <c r="AS95" s="441"/>
      <c r="AT95" s="441"/>
      <c r="AU95" s="441"/>
      <c r="AV95" s="441"/>
      <c r="AW95" s="441"/>
      <c r="AX95" s="441"/>
      <c r="AY95" s="441"/>
      <c r="AZ95" s="441"/>
      <c r="BA95" s="441"/>
      <c r="BB95" s="441"/>
      <c r="BC95" s="441"/>
      <c r="BD95" s="441"/>
      <c r="BE95" s="441"/>
    </row>
    <row r="96" spans="2:57" x14ac:dyDescent="0.2">
      <c r="B96" s="441"/>
      <c r="C96" s="443"/>
      <c r="D96" s="441"/>
      <c r="E96" s="441"/>
      <c r="F96" s="441"/>
      <c r="G96" s="441"/>
      <c r="H96" s="441"/>
      <c r="I96" s="441"/>
      <c r="J96" s="441"/>
      <c r="N96" s="441"/>
      <c r="O96" s="441"/>
      <c r="P96" s="441"/>
      <c r="Q96" s="441"/>
      <c r="R96" s="441"/>
      <c r="S96" s="441"/>
      <c r="T96" s="441"/>
      <c r="U96" s="441"/>
      <c r="V96" s="441"/>
      <c r="W96" s="441"/>
      <c r="X96" s="441"/>
      <c r="Y96" s="441"/>
      <c r="Z96" s="441"/>
      <c r="AA96" s="441"/>
      <c r="AB96" s="441"/>
      <c r="AC96" s="441"/>
      <c r="AD96" s="441"/>
      <c r="AE96" s="441"/>
      <c r="AF96" s="441"/>
      <c r="AG96" s="441"/>
      <c r="AH96" s="441"/>
      <c r="AI96" s="441"/>
      <c r="AJ96" s="441"/>
      <c r="AK96" s="441"/>
      <c r="AL96" s="441"/>
      <c r="AM96" s="441"/>
      <c r="AN96" s="441"/>
      <c r="AO96" s="441"/>
      <c r="AP96" s="441"/>
      <c r="AQ96" s="441"/>
      <c r="AR96" s="441"/>
      <c r="AS96" s="441"/>
      <c r="AT96" s="441"/>
      <c r="AU96" s="441"/>
      <c r="AV96" s="441"/>
      <c r="AW96" s="441"/>
      <c r="AX96" s="441"/>
      <c r="AY96" s="441"/>
      <c r="AZ96" s="441"/>
      <c r="BA96" s="441"/>
      <c r="BB96" s="441"/>
      <c r="BC96" s="441"/>
      <c r="BD96" s="441"/>
      <c r="BE96" s="441"/>
    </row>
    <row r="97" spans="2:57" x14ac:dyDescent="0.2">
      <c r="B97" s="441"/>
      <c r="C97" s="443"/>
      <c r="D97" s="441"/>
      <c r="E97" s="441"/>
      <c r="F97" s="441"/>
      <c r="G97" s="441"/>
      <c r="H97" s="441"/>
      <c r="I97" s="441"/>
      <c r="J97" s="441"/>
      <c r="N97" s="441"/>
      <c r="O97" s="441"/>
      <c r="P97" s="441"/>
      <c r="Q97" s="441"/>
      <c r="R97" s="441"/>
      <c r="S97" s="441"/>
      <c r="T97" s="441"/>
      <c r="U97" s="441"/>
      <c r="V97" s="441"/>
      <c r="W97" s="441"/>
      <c r="X97" s="441"/>
      <c r="Y97" s="441"/>
      <c r="Z97" s="441"/>
      <c r="AA97" s="441"/>
      <c r="AB97" s="441"/>
      <c r="AC97" s="441"/>
      <c r="AD97" s="441"/>
      <c r="AE97" s="441"/>
      <c r="AF97" s="441"/>
      <c r="AG97" s="441"/>
      <c r="AH97" s="441"/>
      <c r="AI97" s="441"/>
      <c r="AJ97" s="441"/>
      <c r="AK97" s="441"/>
      <c r="AL97" s="441"/>
      <c r="AM97" s="441"/>
      <c r="AN97" s="441"/>
      <c r="AO97" s="441"/>
      <c r="AP97" s="441"/>
      <c r="AQ97" s="441"/>
      <c r="AR97" s="441"/>
      <c r="AS97" s="441"/>
      <c r="AT97" s="441"/>
      <c r="AU97" s="441"/>
      <c r="AV97" s="441"/>
      <c r="AW97" s="441"/>
      <c r="AX97" s="441"/>
      <c r="AY97" s="441"/>
      <c r="AZ97" s="441"/>
      <c r="BA97" s="441"/>
      <c r="BB97" s="441"/>
      <c r="BC97" s="441"/>
      <c r="BD97" s="441"/>
      <c r="BE97" s="441"/>
    </row>
    <row r="98" spans="2:57" x14ac:dyDescent="0.2">
      <c r="B98" s="441"/>
      <c r="C98" s="443"/>
      <c r="D98" s="441"/>
      <c r="E98" s="441"/>
      <c r="F98" s="441"/>
      <c r="G98" s="441"/>
      <c r="H98" s="441"/>
      <c r="I98" s="441"/>
      <c r="J98" s="441"/>
      <c r="N98" s="441"/>
      <c r="O98" s="441"/>
      <c r="P98" s="441"/>
      <c r="Q98" s="441"/>
      <c r="R98" s="441"/>
      <c r="S98" s="441"/>
      <c r="T98" s="441"/>
      <c r="U98" s="441"/>
      <c r="V98" s="441"/>
      <c r="W98" s="441"/>
      <c r="X98" s="441"/>
      <c r="Y98" s="441"/>
      <c r="Z98" s="441"/>
      <c r="AA98" s="441"/>
      <c r="AB98" s="441"/>
      <c r="AC98" s="441"/>
      <c r="AD98" s="441"/>
      <c r="AE98" s="441"/>
      <c r="AF98" s="441"/>
      <c r="AG98" s="441"/>
      <c r="AH98" s="441"/>
      <c r="AI98" s="441"/>
      <c r="AJ98" s="441"/>
      <c r="AK98" s="441"/>
      <c r="AL98" s="441"/>
      <c r="AM98" s="441"/>
      <c r="AN98" s="441"/>
      <c r="AO98" s="441"/>
      <c r="AP98" s="441"/>
      <c r="AQ98" s="441"/>
      <c r="AR98" s="441"/>
      <c r="AS98" s="441"/>
      <c r="AT98" s="441"/>
      <c r="AU98" s="441"/>
      <c r="AV98" s="441"/>
      <c r="AW98" s="441"/>
      <c r="AX98" s="441"/>
      <c r="AY98" s="441"/>
      <c r="AZ98" s="441"/>
      <c r="BA98" s="441"/>
      <c r="BB98" s="441"/>
      <c r="BC98" s="441"/>
      <c r="BD98" s="441"/>
      <c r="BE98" s="441"/>
    </row>
    <row r="99" spans="2:57" x14ac:dyDescent="0.2">
      <c r="B99" s="441"/>
      <c r="C99" s="443"/>
      <c r="D99" s="441"/>
      <c r="E99" s="441"/>
      <c r="F99" s="441"/>
      <c r="G99" s="441"/>
      <c r="H99" s="441"/>
      <c r="I99" s="441"/>
      <c r="J99" s="441"/>
      <c r="N99" s="441"/>
      <c r="O99" s="441"/>
      <c r="P99" s="441"/>
      <c r="Q99" s="441"/>
      <c r="R99" s="441"/>
      <c r="S99" s="441"/>
      <c r="T99" s="441"/>
      <c r="U99" s="441"/>
      <c r="V99" s="441"/>
      <c r="W99" s="441"/>
      <c r="X99" s="441"/>
      <c r="Y99" s="441"/>
      <c r="Z99" s="441"/>
      <c r="AA99" s="441"/>
      <c r="AB99" s="441"/>
      <c r="AC99" s="441"/>
      <c r="AD99" s="441"/>
      <c r="AE99" s="441"/>
      <c r="AF99" s="441"/>
      <c r="AG99" s="441"/>
      <c r="AH99" s="441"/>
      <c r="AI99" s="441"/>
      <c r="AJ99" s="441"/>
      <c r="AK99" s="441"/>
      <c r="AL99" s="441"/>
      <c r="AM99" s="441"/>
      <c r="AN99" s="441"/>
      <c r="AO99" s="441"/>
      <c r="AP99" s="441"/>
      <c r="AQ99" s="441"/>
      <c r="AR99" s="441"/>
      <c r="AS99" s="441"/>
      <c r="AT99" s="441"/>
      <c r="AU99" s="441"/>
      <c r="AV99" s="441"/>
      <c r="AW99" s="441"/>
      <c r="AX99" s="441"/>
      <c r="AY99" s="441"/>
      <c r="AZ99" s="441"/>
      <c r="BA99" s="441"/>
      <c r="BB99" s="441"/>
      <c r="BC99" s="441"/>
      <c r="BD99" s="441"/>
      <c r="BE99" s="441"/>
    </row>
    <row r="100" spans="2:57" x14ac:dyDescent="0.2">
      <c r="B100" s="441"/>
      <c r="C100" s="443"/>
      <c r="D100" s="441"/>
      <c r="E100" s="441"/>
      <c r="F100" s="441"/>
      <c r="G100" s="441"/>
      <c r="H100" s="441"/>
      <c r="I100" s="441"/>
      <c r="J100" s="441"/>
      <c r="N100" s="441"/>
      <c r="O100" s="441"/>
      <c r="P100" s="441"/>
      <c r="Q100" s="441"/>
      <c r="R100" s="441"/>
      <c r="S100" s="441"/>
      <c r="T100" s="441"/>
      <c r="U100" s="441"/>
      <c r="V100" s="441"/>
      <c r="W100" s="441"/>
      <c r="X100" s="441"/>
      <c r="Y100" s="441"/>
      <c r="Z100" s="441"/>
      <c r="AA100" s="441"/>
      <c r="AB100" s="441"/>
      <c r="AC100" s="441"/>
      <c r="AD100" s="441"/>
      <c r="AE100" s="441"/>
      <c r="AF100" s="441"/>
      <c r="AG100" s="441"/>
      <c r="AH100" s="441"/>
      <c r="AI100" s="441"/>
      <c r="AJ100" s="441"/>
      <c r="AK100" s="441"/>
      <c r="AL100" s="441"/>
      <c r="AM100" s="441"/>
      <c r="AN100" s="441"/>
      <c r="AO100" s="441"/>
      <c r="AP100" s="441"/>
      <c r="AQ100" s="441"/>
      <c r="AR100" s="441"/>
      <c r="AS100" s="441"/>
      <c r="AT100" s="441"/>
      <c r="AU100" s="441"/>
      <c r="AV100" s="441"/>
      <c r="AW100" s="441"/>
      <c r="AX100" s="441"/>
      <c r="AY100" s="441"/>
      <c r="AZ100" s="441"/>
      <c r="BA100" s="441"/>
      <c r="BB100" s="441"/>
      <c r="BC100" s="441"/>
      <c r="BD100" s="441"/>
      <c r="BE100" s="441"/>
    </row>
    <row r="101" spans="2:57" x14ac:dyDescent="0.2">
      <c r="B101" s="441"/>
      <c r="C101" s="443"/>
      <c r="D101" s="441"/>
      <c r="E101" s="441"/>
      <c r="F101" s="441"/>
      <c r="G101" s="441"/>
      <c r="H101" s="441"/>
      <c r="I101" s="441"/>
      <c r="J101" s="441"/>
      <c r="N101" s="441"/>
      <c r="O101" s="441"/>
      <c r="P101" s="441"/>
      <c r="Q101" s="441"/>
      <c r="R101" s="441"/>
      <c r="S101" s="441"/>
      <c r="T101" s="441"/>
      <c r="U101" s="441"/>
      <c r="V101" s="441"/>
      <c r="W101" s="441"/>
      <c r="X101" s="441"/>
      <c r="Y101" s="441"/>
      <c r="Z101" s="441"/>
      <c r="AA101" s="441"/>
      <c r="AB101" s="441"/>
      <c r="AC101" s="441"/>
      <c r="AD101" s="441"/>
      <c r="AE101" s="441"/>
      <c r="AF101" s="441"/>
      <c r="AG101" s="441"/>
      <c r="AH101" s="441"/>
      <c r="AI101" s="441"/>
      <c r="AJ101" s="441"/>
      <c r="AK101" s="441"/>
      <c r="AL101" s="441"/>
      <c r="AM101" s="441"/>
      <c r="AN101" s="441"/>
      <c r="AO101" s="441"/>
      <c r="AP101" s="441"/>
      <c r="AQ101" s="441"/>
      <c r="AR101" s="441"/>
      <c r="AS101" s="441"/>
      <c r="AT101" s="441"/>
      <c r="AU101" s="441"/>
      <c r="AV101" s="441"/>
      <c r="AW101" s="441"/>
      <c r="AX101" s="441"/>
      <c r="AY101" s="441"/>
      <c r="AZ101" s="441"/>
      <c r="BA101" s="441"/>
      <c r="BB101" s="441"/>
      <c r="BC101" s="441"/>
      <c r="BD101" s="441"/>
      <c r="BE101" s="441"/>
    </row>
    <row r="102" spans="2:57" x14ac:dyDescent="0.2">
      <c r="B102" s="441"/>
      <c r="C102" s="443"/>
      <c r="D102" s="441"/>
      <c r="E102" s="441"/>
      <c r="F102" s="441"/>
      <c r="G102" s="441"/>
      <c r="H102" s="441"/>
      <c r="I102" s="441"/>
      <c r="J102" s="441"/>
      <c r="N102" s="441"/>
      <c r="O102" s="441"/>
      <c r="P102" s="441"/>
      <c r="Q102" s="441"/>
      <c r="R102" s="441"/>
      <c r="S102" s="441"/>
      <c r="T102" s="441"/>
      <c r="U102" s="441"/>
      <c r="V102" s="441"/>
      <c r="W102" s="441"/>
      <c r="X102" s="441"/>
      <c r="Y102" s="441"/>
      <c r="Z102" s="441"/>
      <c r="AA102" s="441"/>
      <c r="AB102" s="441"/>
      <c r="AC102" s="441"/>
      <c r="AD102" s="441"/>
      <c r="AE102" s="441"/>
      <c r="AF102" s="441"/>
      <c r="AG102" s="441"/>
      <c r="AH102" s="441"/>
      <c r="AI102" s="441"/>
      <c r="AJ102" s="441"/>
      <c r="AK102" s="441"/>
      <c r="AL102" s="441"/>
      <c r="AM102" s="441"/>
      <c r="AN102" s="441"/>
      <c r="AO102" s="441"/>
      <c r="AP102" s="441"/>
      <c r="AQ102" s="441"/>
      <c r="AR102" s="441"/>
      <c r="AS102" s="441"/>
      <c r="AT102" s="441"/>
      <c r="AU102" s="441"/>
      <c r="AV102" s="441"/>
      <c r="AW102" s="441"/>
      <c r="AX102" s="441"/>
      <c r="AY102" s="441"/>
      <c r="AZ102" s="441"/>
      <c r="BA102" s="441"/>
      <c r="BB102" s="441"/>
      <c r="BC102" s="441"/>
      <c r="BD102" s="441"/>
      <c r="BE102" s="441"/>
    </row>
    <row r="103" spans="2:57" x14ac:dyDescent="0.2">
      <c r="B103" s="441"/>
      <c r="C103" s="443"/>
      <c r="D103" s="441"/>
      <c r="E103" s="441"/>
      <c r="F103" s="441"/>
      <c r="G103" s="441"/>
      <c r="H103" s="441"/>
      <c r="I103" s="441"/>
      <c r="J103" s="441"/>
      <c r="N103" s="441"/>
      <c r="O103" s="441"/>
      <c r="P103" s="441"/>
      <c r="Q103" s="441"/>
      <c r="R103" s="441"/>
      <c r="S103" s="441"/>
      <c r="T103" s="441"/>
      <c r="U103" s="441"/>
      <c r="V103" s="441"/>
      <c r="W103" s="441"/>
      <c r="X103" s="441"/>
      <c r="Y103" s="441"/>
      <c r="Z103" s="441"/>
      <c r="AA103" s="441"/>
      <c r="AB103" s="441"/>
      <c r="AC103" s="441"/>
      <c r="AD103" s="441"/>
      <c r="AE103" s="441"/>
      <c r="AF103" s="441"/>
      <c r="AG103" s="441"/>
      <c r="AH103" s="441"/>
      <c r="AI103" s="441"/>
      <c r="AJ103" s="441"/>
      <c r="AK103" s="441"/>
      <c r="AL103" s="441"/>
      <c r="AM103" s="441"/>
      <c r="AN103" s="441"/>
      <c r="AO103" s="441"/>
      <c r="AP103" s="441"/>
      <c r="AQ103" s="441"/>
      <c r="AR103" s="441"/>
      <c r="AS103" s="441"/>
      <c r="AT103" s="441"/>
      <c r="AU103" s="441"/>
      <c r="AV103" s="441"/>
      <c r="AW103" s="441"/>
      <c r="AX103" s="441"/>
      <c r="AY103" s="441"/>
      <c r="AZ103" s="441"/>
      <c r="BA103" s="441"/>
      <c r="BB103" s="441"/>
      <c r="BC103" s="441"/>
      <c r="BD103" s="441"/>
      <c r="BE103" s="441"/>
    </row>
    <row r="104" spans="2:57" x14ac:dyDescent="0.2">
      <c r="B104" s="441"/>
      <c r="C104" s="443"/>
      <c r="D104" s="441"/>
      <c r="E104" s="441"/>
      <c r="F104" s="441"/>
      <c r="G104" s="441"/>
      <c r="H104" s="441"/>
      <c r="I104" s="441"/>
      <c r="J104" s="441"/>
      <c r="N104" s="441"/>
      <c r="O104" s="441"/>
      <c r="P104" s="441"/>
      <c r="Q104" s="441"/>
      <c r="R104" s="441"/>
      <c r="S104" s="441"/>
      <c r="T104" s="441"/>
      <c r="U104" s="441"/>
      <c r="V104" s="441"/>
      <c r="W104" s="441"/>
      <c r="X104" s="441"/>
      <c r="Y104" s="441"/>
      <c r="Z104" s="441"/>
      <c r="AA104" s="441"/>
      <c r="AB104" s="441"/>
      <c r="AC104" s="441"/>
      <c r="AD104" s="441"/>
      <c r="AE104" s="441"/>
      <c r="AF104" s="441"/>
      <c r="AG104" s="441"/>
      <c r="AH104" s="441"/>
      <c r="AI104" s="441"/>
      <c r="AJ104" s="441"/>
      <c r="AK104" s="441"/>
      <c r="AL104" s="441"/>
      <c r="AM104" s="441"/>
      <c r="AN104" s="441"/>
      <c r="AO104" s="441"/>
      <c r="AP104" s="441"/>
      <c r="AQ104" s="441"/>
      <c r="AR104" s="441"/>
      <c r="AS104" s="441"/>
      <c r="AT104" s="441"/>
      <c r="AU104" s="441"/>
      <c r="AV104" s="441"/>
      <c r="AW104" s="441"/>
      <c r="AX104" s="441"/>
      <c r="AY104" s="441"/>
      <c r="AZ104" s="441"/>
      <c r="BA104" s="441"/>
      <c r="BB104" s="441"/>
      <c r="BC104" s="441"/>
      <c r="BD104" s="441"/>
      <c r="BE104" s="441"/>
    </row>
    <row r="105" spans="2:57" x14ac:dyDescent="0.2">
      <c r="B105" s="441"/>
      <c r="C105" s="443"/>
      <c r="D105" s="441"/>
      <c r="E105" s="441"/>
      <c r="F105" s="441"/>
      <c r="G105" s="441"/>
      <c r="H105" s="441"/>
      <c r="I105" s="441"/>
      <c r="J105" s="441"/>
      <c r="N105" s="441"/>
      <c r="O105" s="441"/>
      <c r="P105" s="441"/>
      <c r="Q105" s="441"/>
      <c r="R105" s="441"/>
      <c r="S105" s="441"/>
      <c r="T105" s="441"/>
      <c r="U105" s="441"/>
      <c r="V105" s="441"/>
      <c r="W105" s="441"/>
      <c r="X105" s="441"/>
      <c r="Y105" s="441"/>
      <c r="Z105" s="441"/>
      <c r="AA105" s="441"/>
      <c r="AB105" s="441"/>
      <c r="AC105" s="441"/>
      <c r="AD105" s="441"/>
      <c r="AE105" s="441"/>
      <c r="AF105" s="441"/>
      <c r="AG105" s="441"/>
      <c r="AH105" s="441"/>
      <c r="AI105" s="441"/>
      <c r="AJ105" s="441"/>
      <c r="AK105" s="441"/>
      <c r="AL105" s="441"/>
      <c r="AM105" s="441"/>
      <c r="AN105" s="441"/>
      <c r="AO105" s="441"/>
      <c r="AP105" s="441"/>
      <c r="AQ105" s="441"/>
      <c r="AR105" s="441"/>
      <c r="AS105" s="441"/>
      <c r="AT105" s="441"/>
      <c r="AU105" s="441"/>
      <c r="AV105" s="441"/>
      <c r="AW105" s="441"/>
      <c r="AX105" s="441"/>
      <c r="AY105" s="441"/>
      <c r="AZ105" s="441"/>
      <c r="BA105" s="441"/>
      <c r="BB105" s="441"/>
      <c r="BC105" s="441"/>
      <c r="BD105" s="441"/>
      <c r="BE105" s="441"/>
    </row>
    <row r="106" spans="2:57" x14ac:dyDescent="0.2">
      <c r="B106" s="441"/>
      <c r="C106" s="443"/>
      <c r="D106" s="441"/>
      <c r="E106" s="441"/>
      <c r="F106" s="441"/>
      <c r="G106" s="441"/>
      <c r="H106" s="441"/>
      <c r="I106" s="441"/>
      <c r="J106" s="441"/>
      <c r="N106" s="441"/>
      <c r="O106" s="441"/>
      <c r="P106" s="441"/>
      <c r="Q106" s="441"/>
      <c r="R106" s="441"/>
      <c r="S106" s="441"/>
      <c r="T106" s="441"/>
      <c r="U106" s="441"/>
      <c r="V106" s="441"/>
      <c r="W106" s="441"/>
      <c r="X106" s="441"/>
      <c r="Y106" s="441"/>
      <c r="Z106" s="441"/>
      <c r="AA106" s="441"/>
      <c r="AB106" s="441"/>
      <c r="AC106" s="441"/>
      <c r="AD106" s="441"/>
      <c r="AE106" s="441"/>
      <c r="AF106" s="441"/>
      <c r="AG106" s="441"/>
      <c r="AH106" s="441"/>
      <c r="AI106" s="441"/>
      <c r="AJ106" s="441"/>
      <c r="AK106" s="441"/>
      <c r="AL106" s="441"/>
      <c r="AM106" s="441"/>
      <c r="AN106" s="441"/>
      <c r="AO106" s="441"/>
      <c r="AP106" s="441"/>
      <c r="AQ106" s="441"/>
      <c r="AR106" s="441"/>
      <c r="AS106" s="441"/>
      <c r="AT106" s="441"/>
      <c r="AU106" s="441"/>
      <c r="AV106" s="441"/>
      <c r="AW106" s="441"/>
      <c r="AX106" s="441"/>
      <c r="AY106" s="441"/>
      <c r="AZ106" s="441"/>
      <c r="BA106" s="441"/>
      <c r="BB106" s="441"/>
      <c r="BC106" s="441"/>
      <c r="BD106" s="441"/>
      <c r="BE106" s="441"/>
    </row>
    <row r="107" spans="2:57" x14ac:dyDescent="0.2">
      <c r="B107" s="441"/>
      <c r="C107" s="443"/>
      <c r="D107" s="441"/>
      <c r="E107" s="441"/>
      <c r="F107" s="441"/>
      <c r="G107" s="441"/>
      <c r="H107" s="441"/>
      <c r="I107" s="441"/>
      <c r="J107" s="441"/>
      <c r="N107" s="441"/>
      <c r="O107" s="441"/>
      <c r="P107" s="441"/>
      <c r="Q107" s="441"/>
      <c r="R107" s="441"/>
      <c r="S107" s="441"/>
      <c r="T107" s="441"/>
      <c r="U107" s="441"/>
      <c r="V107" s="441"/>
      <c r="W107" s="441"/>
      <c r="X107" s="441"/>
      <c r="Y107" s="441"/>
      <c r="Z107" s="441"/>
      <c r="AA107" s="441"/>
      <c r="AB107" s="441"/>
      <c r="AC107" s="441"/>
      <c r="AD107" s="441"/>
      <c r="AE107" s="441"/>
      <c r="AF107" s="441"/>
      <c r="AG107" s="441"/>
      <c r="AH107" s="441"/>
      <c r="AI107" s="441"/>
      <c r="AJ107" s="441"/>
      <c r="AK107" s="441"/>
      <c r="AL107" s="441"/>
      <c r="AM107" s="441"/>
      <c r="AN107" s="441"/>
      <c r="AO107" s="441"/>
      <c r="AP107" s="441"/>
      <c r="AQ107" s="441"/>
      <c r="AR107" s="441"/>
      <c r="AS107" s="441"/>
      <c r="AT107" s="441"/>
      <c r="AU107" s="441"/>
      <c r="AV107" s="441"/>
      <c r="AW107" s="441"/>
      <c r="AX107" s="441"/>
      <c r="AY107" s="441"/>
      <c r="AZ107" s="441"/>
      <c r="BA107" s="441"/>
      <c r="BB107" s="441"/>
      <c r="BC107" s="441"/>
      <c r="BD107" s="441"/>
      <c r="BE107" s="441"/>
    </row>
    <row r="108" spans="2:57" x14ac:dyDescent="0.2">
      <c r="B108" s="441"/>
      <c r="C108" s="443"/>
      <c r="D108" s="441"/>
      <c r="E108" s="441"/>
      <c r="F108" s="441"/>
      <c r="G108" s="441"/>
      <c r="H108" s="441"/>
      <c r="I108" s="441"/>
      <c r="J108" s="441"/>
      <c r="N108" s="441"/>
      <c r="O108" s="441"/>
      <c r="P108" s="441"/>
      <c r="Q108" s="441"/>
      <c r="R108" s="441"/>
      <c r="S108" s="441"/>
      <c r="T108" s="441"/>
      <c r="U108" s="441"/>
      <c r="V108" s="441"/>
      <c r="W108" s="441"/>
      <c r="X108" s="441"/>
      <c r="Y108" s="441"/>
      <c r="Z108" s="441"/>
      <c r="AA108" s="441"/>
      <c r="AB108" s="441"/>
      <c r="AC108" s="441"/>
      <c r="AD108" s="441"/>
      <c r="AE108" s="441"/>
      <c r="AF108" s="441"/>
      <c r="AG108" s="441"/>
      <c r="AH108" s="441"/>
      <c r="AI108" s="441"/>
      <c r="AJ108" s="441"/>
      <c r="AK108" s="441"/>
      <c r="AL108" s="441"/>
      <c r="AM108" s="441"/>
      <c r="AN108" s="441"/>
      <c r="AO108" s="441"/>
      <c r="AP108" s="441"/>
      <c r="AQ108" s="441"/>
      <c r="AR108" s="441"/>
      <c r="AS108" s="441"/>
      <c r="AT108" s="441"/>
      <c r="AU108" s="441"/>
      <c r="AV108" s="441"/>
      <c r="AW108" s="441"/>
      <c r="AX108" s="441"/>
      <c r="AY108" s="441"/>
      <c r="AZ108" s="441"/>
      <c r="BA108" s="441"/>
      <c r="BB108" s="441"/>
      <c r="BC108" s="441"/>
      <c r="BD108" s="441"/>
      <c r="BE108" s="441"/>
    </row>
    <row r="109" spans="2:57" x14ac:dyDescent="0.2">
      <c r="B109" s="441"/>
      <c r="C109" s="443"/>
      <c r="D109" s="441"/>
      <c r="E109" s="441"/>
      <c r="F109" s="441"/>
      <c r="G109" s="441"/>
      <c r="H109" s="441"/>
      <c r="I109" s="441"/>
      <c r="J109" s="441"/>
      <c r="N109" s="441"/>
      <c r="O109" s="441"/>
      <c r="P109" s="441"/>
      <c r="Q109" s="441"/>
      <c r="R109" s="441"/>
      <c r="S109" s="441"/>
      <c r="T109" s="441"/>
      <c r="U109" s="441"/>
      <c r="V109" s="441"/>
      <c r="W109" s="441"/>
      <c r="X109" s="441"/>
      <c r="Y109" s="441"/>
      <c r="Z109" s="441"/>
      <c r="AA109" s="441"/>
      <c r="AB109" s="441"/>
      <c r="AC109" s="441"/>
      <c r="AD109" s="441"/>
      <c r="AE109" s="441"/>
      <c r="AF109" s="441"/>
      <c r="AG109" s="441"/>
      <c r="AH109" s="441"/>
      <c r="AI109" s="441"/>
      <c r="AJ109" s="441"/>
      <c r="AK109" s="441"/>
      <c r="AL109" s="441"/>
      <c r="AM109" s="441"/>
      <c r="AN109" s="441"/>
      <c r="AO109" s="441"/>
      <c r="AP109" s="441"/>
      <c r="AQ109" s="441"/>
      <c r="AR109" s="441"/>
      <c r="AS109" s="441"/>
      <c r="AT109" s="441"/>
      <c r="AU109" s="441"/>
      <c r="AV109" s="441"/>
      <c r="AW109" s="441"/>
      <c r="AX109" s="441"/>
      <c r="AY109" s="441"/>
      <c r="AZ109" s="441"/>
      <c r="BA109" s="441"/>
      <c r="BB109" s="441"/>
      <c r="BC109" s="441"/>
      <c r="BD109" s="441"/>
      <c r="BE109" s="441"/>
    </row>
    <row r="110" spans="2:57" x14ac:dyDescent="0.2">
      <c r="B110" s="441"/>
      <c r="C110" s="443"/>
      <c r="D110" s="441"/>
      <c r="E110" s="441"/>
      <c r="F110" s="441"/>
      <c r="G110" s="441"/>
      <c r="H110" s="441"/>
      <c r="I110" s="441"/>
      <c r="J110" s="441"/>
      <c r="N110" s="441"/>
      <c r="O110" s="441"/>
      <c r="P110" s="441"/>
      <c r="Q110" s="441"/>
      <c r="R110" s="441"/>
      <c r="S110" s="441"/>
      <c r="T110" s="441"/>
      <c r="U110" s="441"/>
      <c r="V110" s="441"/>
      <c r="W110" s="441"/>
      <c r="X110" s="441"/>
      <c r="Y110" s="441"/>
      <c r="Z110" s="441"/>
      <c r="AA110" s="441"/>
      <c r="AB110" s="441"/>
      <c r="AC110" s="441"/>
      <c r="AD110" s="441"/>
      <c r="AE110" s="441"/>
      <c r="AF110" s="441"/>
      <c r="AG110" s="441"/>
      <c r="AH110" s="441"/>
      <c r="AI110" s="441"/>
      <c r="AJ110" s="441"/>
      <c r="AK110" s="441"/>
      <c r="AL110" s="441"/>
      <c r="AM110" s="441"/>
      <c r="AN110" s="441"/>
      <c r="AO110" s="441"/>
      <c r="AP110" s="441"/>
      <c r="AQ110" s="441"/>
      <c r="AR110" s="441"/>
      <c r="AS110" s="441"/>
      <c r="AT110" s="441"/>
      <c r="AU110" s="441"/>
      <c r="AV110" s="441"/>
      <c r="AW110" s="441"/>
      <c r="AX110" s="441"/>
      <c r="AY110" s="441"/>
      <c r="AZ110" s="441"/>
      <c r="BA110" s="441"/>
      <c r="BB110" s="441"/>
      <c r="BC110" s="441"/>
      <c r="BD110" s="441"/>
      <c r="BE110" s="441"/>
    </row>
    <row r="111" spans="2:57" x14ac:dyDescent="0.2">
      <c r="B111" s="441"/>
      <c r="C111" s="443"/>
      <c r="D111" s="441"/>
      <c r="E111" s="441"/>
      <c r="F111" s="441"/>
      <c r="G111" s="441"/>
      <c r="H111" s="441"/>
      <c r="I111" s="441"/>
      <c r="J111" s="441"/>
      <c r="N111" s="441"/>
      <c r="O111" s="441"/>
      <c r="P111" s="441"/>
      <c r="Q111" s="441"/>
      <c r="R111" s="441"/>
      <c r="S111" s="441"/>
      <c r="T111" s="441"/>
      <c r="U111" s="441"/>
      <c r="V111" s="441"/>
      <c r="W111" s="441"/>
      <c r="X111" s="441"/>
      <c r="Y111" s="441"/>
      <c r="Z111" s="441"/>
      <c r="AA111" s="441"/>
      <c r="AB111" s="441"/>
      <c r="AC111" s="441"/>
      <c r="AD111" s="441"/>
      <c r="AE111" s="441"/>
      <c r="AF111" s="441"/>
      <c r="AG111" s="441"/>
      <c r="AH111" s="441"/>
      <c r="AI111" s="441"/>
      <c r="AJ111" s="441"/>
      <c r="AK111" s="441"/>
      <c r="AL111" s="441"/>
      <c r="AM111" s="441"/>
      <c r="AN111" s="441"/>
      <c r="AO111" s="441"/>
      <c r="AP111" s="441"/>
      <c r="AQ111" s="441"/>
      <c r="AR111" s="441"/>
      <c r="AS111" s="441"/>
      <c r="AT111" s="441"/>
      <c r="AU111" s="441"/>
      <c r="AV111" s="441"/>
      <c r="AW111" s="441"/>
      <c r="AX111" s="441"/>
      <c r="AY111" s="441"/>
      <c r="AZ111" s="441"/>
      <c r="BA111" s="441"/>
      <c r="BB111" s="441"/>
      <c r="BC111" s="441"/>
      <c r="BD111" s="441"/>
      <c r="BE111" s="441"/>
    </row>
    <row r="112" spans="2:57" x14ac:dyDescent="0.2">
      <c r="B112" s="441"/>
      <c r="C112" s="443"/>
      <c r="D112" s="441"/>
      <c r="E112" s="441"/>
      <c r="F112" s="441"/>
      <c r="G112" s="441"/>
      <c r="H112" s="441"/>
      <c r="I112" s="441"/>
      <c r="J112" s="441"/>
      <c r="N112" s="441"/>
      <c r="O112" s="441"/>
      <c r="P112" s="441"/>
      <c r="Q112" s="441"/>
      <c r="R112" s="441"/>
      <c r="S112" s="441"/>
      <c r="T112" s="441"/>
      <c r="U112" s="441"/>
      <c r="V112" s="441"/>
      <c r="W112" s="441"/>
      <c r="X112" s="441"/>
      <c r="Y112" s="441"/>
      <c r="Z112" s="441"/>
      <c r="AA112" s="441"/>
      <c r="AB112" s="441"/>
      <c r="AC112" s="441"/>
      <c r="AD112" s="441"/>
      <c r="AE112" s="441"/>
      <c r="AF112" s="441"/>
      <c r="AG112" s="441"/>
      <c r="AH112" s="441"/>
      <c r="AI112" s="441"/>
      <c r="AJ112" s="441"/>
      <c r="AK112" s="441"/>
      <c r="AL112" s="441"/>
      <c r="AM112" s="441"/>
      <c r="AN112" s="441"/>
      <c r="AO112" s="441"/>
      <c r="AP112" s="441"/>
      <c r="AQ112" s="441"/>
      <c r="AR112" s="441"/>
      <c r="AS112" s="441"/>
      <c r="AT112" s="441"/>
      <c r="AU112" s="441"/>
      <c r="AV112" s="441"/>
      <c r="AW112" s="441"/>
      <c r="AX112" s="441"/>
      <c r="AY112" s="441"/>
      <c r="AZ112" s="441"/>
      <c r="BA112" s="441"/>
      <c r="BB112" s="441"/>
      <c r="BC112" s="441"/>
      <c r="BD112" s="441"/>
      <c r="BE112" s="441"/>
    </row>
    <row r="113" spans="2:57" x14ac:dyDescent="0.2">
      <c r="B113" s="441"/>
      <c r="C113" s="443"/>
      <c r="D113" s="441"/>
      <c r="E113" s="441"/>
      <c r="F113" s="441"/>
      <c r="G113" s="441"/>
      <c r="H113" s="441"/>
      <c r="I113" s="441"/>
      <c r="J113" s="441"/>
      <c r="N113" s="441"/>
      <c r="O113" s="441"/>
      <c r="P113" s="441"/>
      <c r="Q113" s="441"/>
      <c r="R113" s="441"/>
      <c r="S113" s="441"/>
      <c r="T113" s="441"/>
      <c r="U113" s="441"/>
      <c r="V113" s="441"/>
      <c r="W113" s="441"/>
      <c r="X113" s="441"/>
      <c r="Y113" s="441"/>
      <c r="Z113" s="441"/>
      <c r="AA113" s="441"/>
      <c r="AB113" s="441"/>
      <c r="AC113" s="441"/>
      <c r="AD113" s="441"/>
      <c r="AE113" s="441"/>
      <c r="AF113" s="441"/>
      <c r="AG113" s="441"/>
      <c r="AH113" s="441"/>
      <c r="AI113" s="441"/>
      <c r="AJ113" s="441"/>
      <c r="AK113" s="441"/>
      <c r="AL113" s="441"/>
      <c r="AM113" s="441"/>
      <c r="AN113" s="441"/>
      <c r="AO113" s="441"/>
      <c r="AP113" s="441"/>
      <c r="AQ113" s="441"/>
      <c r="AR113" s="441"/>
      <c r="AS113" s="441"/>
      <c r="AT113" s="441"/>
      <c r="AU113" s="441"/>
      <c r="AV113" s="441"/>
      <c r="AW113" s="441"/>
      <c r="AX113" s="441"/>
      <c r="AY113" s="441"/>
      <c r="AZ113" s="441"/>
      <c r="BA113" s="441"/>
      <c r="BB113" s="441"/>
      <c r="BC113" s="441"/>
      <c r="BD113" s="441"/>
      <c r="BE113" s="441"/>
    </row>
    <row r="114" spans="2:57" x14ac:dyDescent="0.2">
      <c r="B114" s="441"/>
      <c r="C114" s="443"/>
      <c r="D114" s="441"/>
      <c r="E114" s="441"/>
      <c r="F114" s="441"/>
      <c r="G114" s="441"/>
      <c r="H114" s="441"/>
      <c r="I114" s="441"/>
      <c r="J114" s="441"/>
      <c r="N114" s="441"/>
      <c r="O114" s="441"/>
      <c r="P114" s="441"/>
      <c r="Q114" s="441"/>
      <c r="R114" s="441"/>
      <c r="S114" s="441"/>
      <c r="T114" s="441"/>
      <c r="U114" s="441"/>
      <c r="V114" s="441"/>
      <c r="W114" s="441"/>
      <c r="X114" s="441"/>
      <c r="Y114" s="441"/>
      <c r="Z114" s="441"/>
      <c r="AA114" s="441"/>
      <c r="AB114" s="441"/>
      <c r="AC114" s="441"/>
      <c r="AD114" s="441"/>
      <c r="AE114" s="441"/>
      <c r="AF114" s="441"/>
      <c r="AG114" s="441"/>
      <c r="AH114" s="441"/>
      <c r="AI114" s="441"/>
      <c r="AJ114" s="441"/>
      <c r="AK114" s="441"/>
      <c r="AL114" s="441"/>
      <c r="AM114" s="441"/>
      <c r="AN114" s="441"/>
      <c r="AO114" s="441"/>
      <c r="AP114" s="441"/>
      <c r="AQ114" s="441"/>
      <c r="AR114" s="441"/>
      <c r="AS114" s="441"/>
      <c r="AT114" s="441"/>
      <c r="AU114" s="441"/>
      <c r="AV114" s="441"/>
      <c r="AW114" s="441"/>
      <c r="AX114" s="441"/>
      <c r="AY114" s="441"/>
      <c r="AZ114" s="441"/>
      <c r="BA114" s="441"/>
      <c r="BB114" s="441"/>
      <c r="BC114" s="441"/>
      <c r="BD114" s="441"/>
      <c r="BE114" s="441"/>
    </row>
    <row r="115" spans="2:57" x14ac:dyDescent="0.2">
      <c r="B115" s="441"/>
      <c r="C115" s="443"/>
      <c r="D115" s="441"/>
      <c r="E115" s="441"/>
      <c r="F115" s="441"/>
      <c r="G115" s="441"/>
      <c r="H115" s="441"/>
      <c r="I115" s="441"/>
      <c r="J115" s="441"/>
      <c r="N115" s="441"/>
      <c r="O115" s="441"/>
      <c r="P115" s="441"/>
      <c r="Q115" s="441"/>
      <c r="R115" s="441"/>
      <c r="S115" s="441"/>
      <c r="T115" s="441"/>
      <c r="U115" s="441"/>
      <c r="V115" s="441"/>
      <c r="W115" s="441"/>
      <c r="X115" s="441"/>
      <c r="Y115" s="441"/>
      <c r="Z115" s="441"/>
      <c r="AA115" s="441"/>
      <c r="AB115" s="441"/>
      <c r="AC115" s="441"/>
      <c r="AD115" s="441"/>
      <c r="AE115" s="441"/>
      <c r="AF115" s="441"/>
      <c r="AG115" s="441"/>
      <c r="AH115" s="441"/>
      <c r="AI115" s="441"/>
      <c r="AJ115" s="441"/>
      <c r="AK115" s="441"/>
      <c r="AL115" s="441"/>
      <c r="AM115" s="441"/>
      <c r="AN115" s="441"/>
      <c r="AO115" s="441"/>
      <c r="AP115" s="441"/>
      <c r="AQ115" s="441"/>
      <c r="AR115" s="441"/>
      <c r="AS115" s="441"/>
      <c r="AT115" s="441"/>
      <c r="AU115" s="441"/>
      <c r="AV115" s="441"/>
      <c r="AW115" s="441"/>
      <c r="AX115" s="441"/>
      <c r="AY115" s="441"/>
      <c r="AZ115" s="441"/>
      <c r="BA115" s="441"/>
      <c r="BB115" s="441"/>
      <c r="BC115" s="441"/>
      <c r="BD115" s="441"/>
      <c r="BE115" s="441"/>
    </row>
    <row r="116" spans="2:57" x14ac:dyDescent="0.2">
      <c r="B116" s="441"/>
      <c r="C116" s="443"/>
      <c r="D116" s="441"/>
      <c r="E116" s="441"/>
      <c r="F116" s="441"/>
      <c r="G116" s="441"/>
      <c r="H116" s="441"/>
      <c r="I116" s="441"/>
      <c r="J116" s="441"/>
      <c r="N116" s="441"/>
      <c r="O116" s="441"/>
      <c r="P116" s="441"/>
      <c r="Q116" s="441"/>
      <c r="R116" s="441"/>
      <c r="S116" s="441"/>
      <c r="T116" s="441"/>
      <c r="U116" s="441"/>
      <c r="V116" s="441"/>
      <c r="W116" s="441"/>
      <c r="X116" s="441"/>
      <c r="Y116" s="441"/>
      <c r="Z116" s="441"/>
      <c r="AA116" s="441"/>
      <c r="AB116" s="441"/>
      <c r="AC116" s="441"/>
      <c r="AD116" s="441"/>
      <c r="AE116" s="441"/>
      <c r="AF116" s="441"/>
      <c r="AG116" s="441"/>
      <c r="AH116" s="441"/>
      <c r="AI116" s="441"/>
      <c r="AJ116" s="441"/>
      <c r="AK116" s="441"/>
      <c r="AL116" s="441"/>
      <c r="AM116" s="441"/>
      <c r="AN116" s="441"/>
      <c r="AO116" s="441"/>
      <c r="AP116" s="441"/>
      <c r="AQ116" s="441"/>
      <c r="AR116" s="441"/>
      <c r="AS116" s="441"/>
      <c r="AT116" s="441"/>
      <c r="AU116" s="441"/>
      <c r="AV116" s="441"/>
      <c r="AW116" s="441"/>
      <c r="AX116" s="441"/>
      <c r="AY116" s="441"/>
      <c r="AZ116" s="441"/>
      <c r="BA116" s="441"/>
      <c r="BB116" s="441"/>
      <c r="BC116" s="441"/>
      <c r="BD116" s="441"/>
      <c r="BE116" s="441"/>
    </row>
    <row r="117" spans="2:57" x14ac:dyDescent="0.2">
      <c r="B117" s="441"/>
      <c r="C117" s="443"/>
      <c r="D117" s="441"/>
      <c r="E117" s="441"/>
      <c r="F117" s="441"/>
      <c r="G117" s="441"/>
      <c r="H117" s="441"/>
      <c r="I117" s="441"/>
      <c r="J117" s="441"/>
      <c r="N117" s="441"/>
      <c r="O117" s="441"/>
      <c r="P117" s="441"/>
      <c r="Q117" s="441"/>
      <c r="R117" s="441"/>
      <c r="S117" s="441"/>
      <c r="T117" s="441"/>
      <c r="U117" s="441"/>
      <c r="V117" s="441"/>
      <c r="W117" s="441"/>
      <c r="X117" s="441"/>
      <c r="Y117" s="441"/>
      <c r="Z117" s="441"/>
      <c r="AA117" s="441"/>
      <c r="AB117" s="441"/>
      <c r="AC117" s="441"/>
      <c r="AD117" s="441"/>
      <c r="AE117" s="441"/>
      <c r="AF117" s="441"/>
      <c r="AG117" s="441"/>
      <c r="AH117" s="441"/>
      <c r="AI117" s="441"/>
      <c r="AJ117" s="441"/>
      <c r="AK117" s="441"/>
      <c r="AL117" s="441"/>
      <c r="AM117" s="441"/>
      <c r="AN117" s="441"/>
      <c r="AO117" s="441"/>
      <c r="AP117" s="441"/>
      <c r="AQ117" s="441"/>
      <c r="AR117" s="441"/>
      <c r="AS117" s="441"/>
      <c r="AT117" s="441"/>
      <c r="AU117" s="441"/>
      <c r="AV117" s="441"/>
      <c r="AW117" s="441"/>
      <c r="AX117" s="441"/>
      <c r="AY117" s="441"/>
      <c r="AZ117" s="441"/>
      <c r="BA117" s="441"/>
      <c r="BB117" s="441"/>
      <c r="BC117" s="441"/>
      <c r="BD117" s="441"/>
      <c r="BE117" s="441"/>
    </row>
    <row r="118" spans="2:57" x14ac:dyDescent="0.2">
      <c r="B118" s="441"/>
      <c r="C118" s="443"/>
      <c r="D118" s="441"/>
      <c r="E118" s="441"/>
      <c r="F118" s="441"/>
      <c r="G118" s="441"/>
      <c r="H118" s="441"/>
      <c r="I118" s="441"/>
      <c r="J118" s="441"/>
      <c r="N118" s="441"/>
      <c r="O118" s="441"/>
      <c r="P118" s="441"/>
      <c r="Q118" s="441"/>
      <c r="R118" s="441"/>
      <c r="S118" s="441"/>
      <c r="T118" s="441"/>
      <c r="U118" s="441"/>
      <c r="V118" s="441"/>
      <c r="W118" s="441"/>
      <c r="X118" s="441"/>
      <c r="Y118" s="441"/>
      <c r="Z118" s="441"/>
      <c r="AA118" s="441"/>
      <c r="AB118" s="441"/>
      <c r="AC118" s="441"/>
      <c r="AD118" s="441"/>
      <c r="AE118" s="441"/>
      <c r="AF118" s="441"/>
      <c r="AG118" s="441"/>
      <c r="AH118" s="441"/>
      <c r="AI118" s="441"/>
      <c r="AJ118" s="441"/>
      <c r="AK118" s="441"/>
      <c r="AL118" s="441"/>
      <c r="AM118" s="441"/>
      <c r="AN118" s="441"/>
      <c r="AO118" s="441"/>
      <c r="AP118" s="441"/>
      <c r="AQ118" s="441"/>
      <c r="AR118" s="441"/>
      <c r="AS118" s="441"/>
      <c r="AT118" s="441"/>
      <c r="AU118" s="441"/>
      <c r="AV118" s="441"/>
      <c r="AW118" s="441"/>
      <c r="AX118" s="441"/>
      <c r="AY118" s="441"/>
      <c r="AZ118" s="441"/>
      <c r="BA118" s="441"/>
      <c r="BB118" s="441"/>
      <c r="BC118" s="441"/>
      <c r="BD118" s="441"/>
      <c r="BE118" s="441"/>
    </row>
    <row r="119" spans="2:57" x14ac:dyDescent="0.2">
      <c r="B119" s="441"/>
      <c r="C119" s="443"/>
      <c r="D119" s="441"/>
      <c r="E119" s="441"/>
      <c r="F119" s="441"/>
      <c r="G119" s="441"/>
      <c r="H119" s="441"/>
      <c r="I119" s="441"/>
      <c r="J119" s="441"/>
      <c r="N119" s="441"/>
      <c r="O119" s="441"/>
      <c r="P119" s="441"/>
      <c r="Q119" s="441"/>
      <c r="R119" s="441"/>
      <c r="S119" s="441"/>
      <c r="T119" s="441"/>
      <c r="U119" s="441"/>
      <c r="V119" s="441"/>
      <c r="W119" s="441"/>
      <c r="X119" s="441"/>
      <c r="Y119" s="441"/>
      <c r="Z119" s="441"/>
      <c r="AA119" s="441"/>
      <c r="AB119" s="441"/>
      <c r="AC119" s="441"/>
      <c r="AD119" s="441"/>
      <c r="AE119" s="441"/>
      <c r="AF119" s="441"/>
      <c r="AG119" s="441"/>
      <c r="AH119" s="441"/>
      <c r="AI119" s="441"/>
      <c r="AJ119" s="441"/>
      <c r="AK119" s="441"/>
      <c r="AL119" s="441"/>
      <c r="AM119" s="441"/>
      <c r="AN119" s="441"/>
      <c r="AO119" s="441"/>
      <c r="AP119" s="441"/>
      <c r="AQ119" s="441"/>
      <c r="AR119" s="441"/>
      <c r="AS119" s="441"/>
      <c r="AT119" s="441"/>
      <c r="AU119" s="441"/>
      <c r="AV119" s="441"/>
      <c r="AW119" s="441"/>
      <c r="AX119" s="441"/>
      <c r="AY119" s="441"/>
      <c r="AZ119" s="441"/>
      <c r="BA119" s="441"/>
      <c r="BB119" s="441"/>
      <c r="BC119" s="441"/>
      <c r="BD119" s="441"/>
      <c r="BE119" s="441"/>
    </row>
    <row r="120" spans="2:57" x14ac:dyDescent="0.2">
      <c r="B120" s="441"/>
      <c r="C120" s="443"/>
      <c r="D120" s="441"/>
      <c r="E120" s="441"/>
      <c r="F120" s="441"/>
      <c r="G120" s="441"/>
      <c r="H120" s="441"/>
      <c r="I120" s="441"/>
      <c r="J120" s="441"/>
      <c r="N120" s="441"/>
      <c r="O120" s="441"/>
      <c r="P120" s="441"/>
      <c r="Q120" s="441"/>
      <c r="R120" s="441"/>
      <c r="S120" s="441"/>
      <c r="T120" s="441"/>
      <c r="U120" s="441"/>
      <c r="V120" s="441"/>
      <c r="W120" s="441"/>
      <c r="X120" s="441"/>
      <c r="Y120" s="441"/>
      <c r="Z120" s="441"/>
      <c r="AA120" s="441"/>
      <c r="AB120" s="441"/>
      <c r="AC120" s="441"/>
      <c r="AD120" s="441"/>
      <c r="AE120" s="441"/>
      <c r="AF120" s="441"/>
      <c r="AG120" s="441"/>
      <c r="AH120" s="441"/>
      <c r="AI120" s="441"/>
      <c r="AJ120" s="441"/>
      <c r="AK120" s="441"/>
      <c r="AL120" s="441"/>
      <c r="AM120" s="441"/>
      <c r="AN120" s="441"/>
      <c r="AO120" s="441"/>
      <c r="AP120" s="441"/>
      <c r="AQ120" s="441"/>
      <c r="AR120" s="441"/>
      <c r="AS120" s="441"/>
      <c r="AT120" s="441"/>
      <c r="AU120" s="441"/>
      <c r="AV120" s="441"/>
      <c r="AW120" s="441"/>
      <c r="AX120" s="441"/>
      <c r="AY120" s="441"/>
      <c r="AZ120" s="441"/>
      <c r="BA120" s="441"/>
      <c r="BB120" s="441"/>
      <c r="BC120" s="441"/>
      <c r="BD120" s="441"/>
      <c r="BE120" s="441"/>
    </row>
    <row r="121" spans="2:57" x14ac:dyDescent="0.2">
      <c r="B121" s="441"/>
      <c r="C121" s="443"/>
      <c r="D121" s="441"/>
      <c r="E121" s="441"/>
      <c r="F121" s="441"/>
      <c r="G121" s="441"/>
      <c r="H121" s="441"/>
      <c r="I121" s="441"/>
      <c r="J121" s="441"/>
      <c r="N121" s="441"/>
      <c r="O121" s="441"/>
      <c r="P121" s="441"/>
      <c r="Q121" s="441"/>
      <c r="R121" s="441"/>
      <c r="S121" s="441"/>
      <c r="T121" s="441"/>
      <c r="U121" s="441"/>
      <c r="V121" s="441"/>
      <c r="W121" s="441"/>
      <c r="X121" s="441"/>
      <c r="Y121" s="441"/>
      <c r="Z121" s="441"/>
      <c r="AA121" s="441"/>
      <c r="AB121" s="441"/>
      <c r="AC121" s="441"/>
      <c r="AD121" s="441"/>
      <c r="AE121" s="441"/>
      <c r="AF121" s="441"/>
      <c r="AG121" s="441"/>
      <c r="AH121" s="441"/>
      <c r="AI121" s="441"/>
      <c r="AJ121" s="441"/>
      <c r="AK121" s="441"/>
      <c r="AL121" s="441"/>
      <c r="AM121" s="441"/>
      <c r="AN121" s="441"/>
      <c r="AO121" s="441"/>
      <c r="AP121" s="441"/>
      <c r="AQ121" s="441"/>
      <c r="AR121" s="441"/>
      <c r="AS121" s="441"/>
      <c r="AT121" s="441"/>
      <c r="AU121" s="441"/>
      <c r="AV121" s="441"/>
      <c r="AW121" s="441"/>
      <c r="AX121" s="441"/>
      <c r="AY121" s="441"/>
      <c r="AZ121" s="441"/>
      <c r="BA121" s="441"/>
      <c r="BB121" s="441"/>
      <c r="BC121" s="441"/>
      <c r="BD121" s="441"/>
      <c r="BE121" s="441"/>
    </row>
    <row r="122" spans="2:57" x14ac:dyDescent="0.2">
      <c r="B122" s="441"/>
      <c r="C122" s="443"/>
      <c r="D122" s="441"/>
      <c r="E122" s="441"/>
      <c r="F122" s="441"/>
      <c r="G122" s="441"/>
      <c r="H122" s="441"/>
      <c r="I122" s="441"/>
      <c r="J122" s="441"/>
      <c r="N122" s="441"/>
      <c r="O122" s="441"/>
      <c r="P122" s="441"/>
      <c r="Q122" s="441"/>
      <c r="R122" s="441"/>
      <c r="S122" s="441"/>
      <c r="T122" s="441"/>
      <c r="U122" s="441"/>
      <c r="V122" s="441"/>
      <c r="W122" s="441"/>
      <c r="X122" s="441"/>
      <c r="Y122" s="441"/>
      <c r="Z122" s="441"/>
      <c r="AA122" s="441"/>
      <c r="AB122" s="441"/>
      <c r="AC122" s="441"/>
      <c r="AD122" s="441"/>
      <c r="AE122" s="441"/>
      <c r="AF122" s="441"/>
      <c r="AG122" s="441"/>
      <c r="AH122" s="441"/>
      <c r="AI122" s="441"/>
      <c r="AJ122" s="441"/>
      <c r="AK122" s="441"/>
      <c r="AL122" s="441"/>
      <c r="AM122" s="441"/>
      <c r="AN122" s="441"/>
      <c r="AO122" s="441"/>
      <c r="AP122" s="441"/>
      <c r="AQ122" s="441"/>
      <c r="AR122" s="441"/>
      <c r="AS122" s="441"/>
      <c r="AT122" s="441"/>
      <c r="AU122" s="441"/>
      <c r="AV122" s="441"/>
      <c r="AW122" s="441"/>
      <c r="AX122" s="441"/>
      <c r="AY122" s="441"/>
      <c r="AZ122" s="441"/>
      <c r="BA122" s="441"/>
      <c r="BB122" s="441"/>
      <c r="BC122" s="441"/>
      <c r="BD122" s="441"/>
      <c r="BE122" s="441"/>
    </row>
    <row r="123" spans="2:57" x14ac:dyDescent="0.2">
      <c r="B123" s="441"/>
      <c r="C123" s="443"/>
      <c r="D123" s="441"/>
      <c r="E123" s="441"/>
      <c r="F123" s="441"/>
      <c r="G123" s="441"/>
      <c r="H123" s="441"/>
      <c r="I123" s="441"/>
      <c r="J123" s="441"/>
      <c r="N123" s="441"/>
      <c r="O123" s="441"/>
      <c r="P123" s="441"/>
      <c r="Q123" s="441"/>
      <c r="R123" s="441"/>
      <c r="S123" s="441"/>
      <c r="T123" s="441"/>
      <c r="U123" s="441"/>
      <c r="V123" s="441"/>
      <c r="W123" s="441"/>
      <c r="X123" s="441"/>
      <c r="Y123" s="441"/>
      <c r="Z123" s="441"/>
      <c r="AA123" s="441"/>
      <c r="AB123" s="441"/>
      <c r="AC123" s="441"/>
      <c r="AD123" s="441"/>
      <c r="AE123" s="441"/>
      <c r="AF123" s="441"/>
      <c r="AG123" s="441"/>
      <c r="AH123" s="441"/>
      <c r="AI123" s="441"/>
      <c r="AJ123" s="441"/>
      <c r="AK123" s="441"/>
      <c r="AL123" s="441"/>
      <c r="AM123" s="441"/>
      <c r="AN123" s="441"/>
      <c r="AO123" s="441"/>
      <c r="AP123" s="441"/>
      <c r="AQ123" s="441"/>
      <c r="AR123" s="441"/>
      <c r="AS123" s="441"/>
      <c r="AT123" s="441"/>
      <c r="AU123" s="441"/>
      <c r="AV123" s="441"/>
      <c r="AW123" s="441"/>
      <c r="AX123" s="441"/>
      <c r="AY123" s="441"/>
      <c r="AZ123" s="441"/>
      <c r="BA123" s="441"/>
      <c r="BB123" s="441"/>
      <c r="BC123" s="441"/>
      <c r="BD123" s="441"/>
      <c r="BE123" s="441"/>
    </row>
    <row r="124" spans="2:57" x14ac:dyDescent="0.2">
      <c r="B124" s="441"/>
      <c r="C124" s="443"/>
      <c r="D124" s="441"/>
      <c r="E124" s="441"/>
      <c r="F124" s="441"/>
      <c r="G124" s="441"/>
      <c r="H124" s="441"/>
      <c r="I124" s="441"/>
      <c r="J124" s="441"/>
      <c r="N124" s="441"/>
      <c r="O124" s="441"/>
      <c r="P124" s="441"/>
      <c r="Q124" s="441"/>
      <c r="R124" s="441"/>
      <c r="S124" s="441"/>
      <c r="T124" s="441"/>
      <c r="U124" s="441"/>
      <c r="V124" s="441"/>
      <c r="W124" s="441"/>
      <c r="X124" s="441"/>
      <c r="Y124" s="441"/>
      <c r="Z124" s="441"/>
      <c r="AA124" s="441"/>
      <c r="AB124" s="441"/>
      <c r="AC124" s="441"/>
      <c r="AD124" s="441"/>
      <c r="AE124" s="441"/>
      <c r="AF124" s="441"/>
      <c r="AG124" s="441"/>
      <c r="AH124" s="441"/>
      <c r="AI124" s="441"/>
      <c r="AJ124" s="441"/>
      <c r="AK124" s="441"/>
      <c r="AL124" s="441"/>
      <c r="AM124" s="441"/>
      <c r="AN124" s="441"/>
      <c r="AO124" s="441"/>
      <c r="AP124" s="441"/>
      <c r="AQ124" s="441"/>
      <c r="AR124" s="441"/>
      <c r="AS124" s="441"/>
      <c r="AT124" s="441"/>
      <c r="AU124" s="441"/>
      <c r="AV124" s="441"/>
      <c r="AW124" s="441"/>
      <c r="AX124" s="441"/>
      <c r="AY124" s="441"/>
      <c r="AZ124" s="441"/>
      <c r="BA124" s="441"/>
      <c r="BB124" s="441"/>
      <c r="BC124" s="441"/>
      <c r="BD124" s="441"/>
      <c r="BE124" s="441"/>
    </row>
    <row r="125" spans="2:57" x14ac:dyDescent="0.2">
      <c r="B125" s="441"/>
      <c r="C125" s="443"/>
      <c r="D125" s="441"/>
      <c r="E125" s="441"/>
      <c r="F125" s="441"/>
      <c r="G125" s="441"/>
      <c r="H125" s="441"/>
      <c r="I125" s="441"/>
      <c r="J125" s="441"/>
      <c r="N125" s="441"/>
      <c r="O125" s="441"/>
      <c r="P125" s="441"/>
      <c r="Q125" s="441"/>
      <c r="R125" s="441"/>
      <c r="S125" s="441"/>
      <c r="T125" s="441"/>
      <c r="U125" s="441"/>
      <c r="V125" s="441"/>
      <c r="W125" s="441"/>
      <c r="X125" s="441"/>
      <c r="Y125" s="441"/>
      <c r="Z125" s="441"/>
      <c r="AA125" s="441"/>
      <c r="AB125" s="441"/>
      <c r="AC125" s="441"/>
      <c r="AD125" s="441"/>
      <c r="AE125" s="441"/>
      <c r="AF125" s="441"/>
      <c r="AG125" s="441"/>
      <c r="AH125" s="441"/>
      <c r="AI125" s="441"/>
      <c r="AJ125" s="441"/>
      <c r="AK125" s="441"/>
      <c r="AL125" s="441"/>
      <c r="AM125" s="441"/>
      <c r="AN125" s="441"/>
      <c r="AO125" s="441"/>
      <c r="AP125" s="441"/>
      <c r="AQ125" s="441"/>
      <c r="AR125" s="441"/>
      <c r="AS125" s="441"/>
      <c r="AT125" s="441"/>
      <c r="AU125" s="441"/>
      <c r="AV125" s="441"/>
      <c r="AW125" s="441"/>
      <c r="AX125" s="441"/>
      <c r="AY125" s="441"/>
      <c r="AZ125" s="441"/>
      <c r="BA125" s="441"/>
      <c r="BB125" s="441"/>
      <c r="BC125" s="441"/>
      <c r="BD125" s="441"/>
      <c r="BE125" s="441"/>
    </row>
    <row r="126" spans="2:57" x14ac:dyDescent="0.2">
      <c r="B126" s="441"/>
      <c r="C126" s="443"/>
      <c r="D126" s="441"/>
      <c r="E126" s="441"/>
      <c r="F126" s="441"/>
      <c r="G126" s="441"/>
      <c r="H126" s="441"/>
      <c r="I126" s="441"/>
      <c r="J126" s="441"/>
      <c r="N126" s="441"/>
      <c r="O126" s="441"/>
      <c r="P126" s="441"/>
      <c r="Q126" s="441"/>
      <c r="R126" s="441"/>
      <c r="S126" s="441"/>
      <c r="T126" s="441"/>
      <c r="U126" s="441"/>
      <c r="V126" s="441"/>
      <c r="W126" s="441"/>
      <c r="X126" s="441"/>
      <c r="Y126" s="441"/>
      <c r="Z126" s="441"/>
      <c r="AA126" s="441"/>
      <c r="AB126" s="441"/>
      <c r="AC126" s="441"/>
      <c r="AD126" s="441"/>
      <c r="AE126" s="441"/>
      <c r="AF126" s="441"/>
      <c r="AG126" s="441"/>
      <c r="AH126" s="441"/>
      <c r="AI126" s="441"/>
      <c r="AJ126" s="441"/>
      <c r="AK126" s="441"/>
      <c r="AL126" s="441"/>
      <c r="AM126" s="441"/>
      <c r="AN126" s="441"/>
      <c r="AO126" s="441"/>
      <c r="AP126" s="441"/>
      <c r="AQ126" s="441"/>
      <c r="AR126" s="441"/>
      <c r="AS126" s="441"/>
      <c r="AT126" s="441"/>
      <c r="AU126" s="441"/>
      <c r="AV126" s="441"/>
      <c r="AW126" s="441"/>
      <c r="AX126" s="441"/>
      <c r="AY126" s="441"/>
      <c r="AZ126" s="441"/>
      <c r="BA126" s="441"/>
      <c r="BB126" s="441"/>
      <c r="BC126" s="441"/>
      <c r="BD126" s="441"/>
      <c r="BE126" s="441"/>
    </row>
    <row r="127" spans="2:57" x14ac:dyDescent="0.2">
      <c r="B127" s="441"/>
      <c r="C127" s="443"/>
      <c r="D127" s="441"/>
      <c r="E127" s="441"/>
      <c r="F127" s="441"/>
      <c r="G127" s="441"/>
      <c r="H127" s="441"/>
      <c r="I127" s="441"/>
      <c r="J127" s="441"/>
      <c r="N127" s="441"/>
      <c r="O127" s="441"/>
      <c r="P127" s="441"/>
      <c r="Q127" s="441"/>
      <c r="R127" s="441"/>
      <c r="S127" s="441"/>
      <c r="T127" s="441"/>
      <c r="U127" s="441"/>
      <c r="V127" s="441"/>
      <c r="W127" s="441"/>
      <c r="X127" s="441"/>
      <c r="Y127" s="441"/>
      <c r="Z127" s="441"/>
      <c r="AA127" s="441"/>
      <c r="AB127" s="441"/>
      <c r="AC127" s="441"/>
      <c r="AD127" s="441"/>
      <c r="AE127" s="441"/>
      <c r="AF127" s="441"/>
      <c r="AG127" s="441"/>
      <c r="AH127" s="441"/>
      <c r="AI127" s="441"/>
      <c r="AJ127" s="441"/>
      <c r="AK127" s="441"/>
      <c r="AL127" s="441"/>
      <c r="AM127" s="441"/>
      <c r="AN127" s="441"/>
      <c r="AO127" s="441"/>
      <c r="AP127" s="441"/>
      <c r="AQ127" s="441"/>
      <c r="AR127" s="441"/>
      <c r="AS127" s="441"/>
      <c r="AT127" s="441"/>
      <c r="AU127" s="441"/>
      <c r="AV127" s="441"/>
      <c r="AW127" s="441"/>
      <c r="AX127" s="441"/>
      <c r="AY127" s="441"/>
      <c r="AZ127" s="441"/>
      <c r="BA127" s="441"/>
      <c r="BB127" s="441"/>
      <c r="BC127" s="441"/>
      <c r="BD127" s="441"/>
      <c r="BE127" s="441"/>
    </row>
    <row r="128" spans="2:57" x14ac:dyDescent="0.2">
      <c r="B128" s="441"/>
      <c r="C128" s="443"/>
      <c r="D128" s="441"/>
      <c r="E128" s="441"/>
      <c r="F128" s="441"/>
      <c r="G128" s="441"/>
      <c r="H128" s="441"/>
      <c r="I128" s="441"/>
      <c r="J128" s="441"/>
      <c r="N128" s="441"/>
      <c r="O128" s="441"/>
      <c r="P128" s="441"/>
      <c r="Q128" s="441"/>
      <c r="R128" s="441"/>
      <c r="S128" s="441"/>
      <c r="T128" s="441"/>
      <c r="U128" s="441"/>
      <c r="V128" s="441"/>
      <c r="W128" s="441"/>
      <c r="X128" s="441"/>
      <c r="Y128" s="441"/>
      <c r="Z128" s="441"/>
      <c r="AA128" s="441"/>
      <c r="AB128" s="441"/>
      <c r="AC128" s="441"/>
      <c r="AD128" s="441"/>
      <c r="AE128" s="441"/>
      <c r="AF128" s="441"/>
      <c r="AG128" s="441"/>
      <c r="AH128" s="441"/>
      <c r="AI128" s="441"/>
      <c r="AJ128" s="441"/>
      <c r="AK128" s="441"/>
      <c r="AL128" s="441"/>
      <c r="AM128" s="441"/>
      <c r="AN128" s="441"/>
      <c r="AO128" s="441"/>
      <c r="AP128" s="441"/>
      <c r="AQ128" s="441"/>
      <c r="AR128" s="441"/>
      <c r="AS128" s="441"/>
      <c r="AT128" s="441"/>
      <c r="AU128" s="441"/>
      <c r="AV128" s="441"/>
      <c r="AW128" s="441"/>
      <c r="AX128" s="441"/>
      <c r="AY128" s="441"/>
      <c r="AZ128" s="441"/>
      <c r="BA128" s="441"/>
      <c r="BB128" s="441"/>
      <c r="BC128" s="441"/>
      <c r="BD128" s="441"/>
      <c r="BE128" s="441"/>
    </row>
    <row r="129" spans="2:57" x14ac:dyDescent="0.2">
      <c r="B129" s="441"/>
      <c r="C129" s="443"/>
      <c r="D129" s="441"/>
      <c r="E129" s="441"/>
      <c r="F129" s="441"/>
      <c r="G129" s="441"/>
      <c r="H129" s="441"/>
      <c r="I129" s="441"/>
      <c r="J129" s="441"/>
      <c r="N129" s="441"/>
      <c r="O129" s="441"/>
      <c r="P129" s="441"/>
      <c r="Q129" s="441"/>
      <c r="R129" s="441"/>
      <c r="S129" s="441"/>
      <c r="T129" s="441"/>
      <c r="U129" s="441"/>
      <c r="V129" s="441"/>
      <c r="W129" s="441"/>
      <c r="X129" s="441"/>
      <c r="Y129" s="441"/>
      <c r="Z129" s="441"/>
      <c r="AA129" s="441"/>
      <c r="AB129" s="441"/>
      <c r="AC129" s="441"/>
      <c r="AD129" s="441"/>
      <c r="AE129" s="441"/>
      <c r="AF129" s="441"/>
      <c r="AG129" s="441"/>
      <c r="AH129" s="441"/>
      <c r="AI129" s="441"/>
      <c r="AJ129" s="441"/>
      <c r="AK129" s="441"/>
      <c r="AL129" s="441"/>
      <c r="AM129" s="441"/>
      <c r="AN129" s="441"/>
      <c r="AO129" s="441"/>
      <c r="AP129" s="441"/>
      <c r="AQ129" s="441"/>
      <c r="AR129" s="441"/>
      <c r="AS129" s="441"/>
      <c r="AT129" s="441"/>
      <c r="AU129" s="441"/>
      <c r="AV129" s="441"/>
      <c r="AW129" s="441"/>
      <c r="AX129" s="441"/>
      <c r="AY129" s="441"/>
      <c r="AZ129" s="441"/>
      <c r="BA129" s="441"/>
      <c r="BB129" s="441"/>
      <c r="BC129" s="441"/>
      <c r="BD129" s="441"/>
      <c r="BE129" s="441"/>
    </row>
    <row r="130" spans="2:57" x14ac:dyDescent="0.2">
      <c r="B130" s="441"/>
      <c r="C130" s="443"/>
      <c r="D130" s="441"/>
      <c r="E130" s="441"/>
      <c r="F130" s="441"/>
      <c r="G130" s="441"/>
      <c r="H130" s="441"/>
      <c r="I130" s="441"/>
      <c r="J130" s="441"/>
      <c r="N130" s="441"/>
      <c r="O130" s="441"/>
      <c r="P130" s="441"/>
      <c r="Q130" s="441"/>
      <c r="R130" s="441"/>
      <c r="S130" s="441"/>
      <c r="T130" s="441"/>
      <c r="U130" s="441"/>
      <c r="V130" s="441"/>
      <c r="W130" s="441"/>
      <c r="X130" s="441"/>
      <c r="Y130" s="441"/>
      <c r="Z130" s="441"/>
      <c r="AA130" s="441"/>
      <c r="AB130" s="441"/>
      <c r="AC130" s="441"/>
      <c r="AD130" s="441"/>
      <c r="AE130" s="441"/>
      <c r="AF130" s="441"/>
      <c r="AG130" s="441"/>
      <c r="AH130" s="441"/>
      <c r="AI130" s="441"/>
      <c r="AJ130" s="441"/>
      <c r="AK130" s="441"/>
      <c r="AL130" s="441"/>
      <c r="AM130" s="441"/>
      <c r="AN130" s="441"/>
      <c r="AO130" s="441"/>
      <c r="AP130" s="441"/>
      <c r="AQ130" s="441"/>
      <c r="AR130" s="441"/>
      <c r="AS130" s="441"/>
      <c r="AT130" s="441"/>
      <c r="AU130" s="441"/>
      <c r="AV130" s="441"/>
      <c r="AW130" s="441"/>
      <c r="AX130" s="441"/>
      <c r="AY130" s="441"/>
      <c r="AZ130" s="441"/>
      <c r="BA130" s="441"/>
      <c r="BB130" s="441"/>
      <c r="BC130" s="441"/>
      <c r="BD130" s="441"/>
      <c r="BE130" s="441"/>
    </row>
    <row r="131" spans="2:57" x14ac:dyDescent="0.2">
      <c r="B131" s="441"/>
      <c r="C131" s="443"/>
      <c r="D131" s="441"/>
      <c r="E131" s="441"/>
      <c r="F131" s="441"/>
      <c r="G131" s="441"/>
      <c r="H131" s="441"/>
      <c r="I131" s="441"/>
      <c r="J131" s="441"/>
      <c r="N131" s="441"/>
      <c r="O131" s="441"/>
      <c r="P131" s="441"/>
      <c r="Q131" s="441"/>
      <c r="R131" s="441"/>
      <c r="S131" s="441"/>
      <c r="T131" s="441"/>
      <c r="U131" s="441"/>
      <c r="V131" s="441"/>
      <c r="W131" s="441"/>
      <c r="X131" s="441"/>
      <c r="Y131" s="441"/>
      <c r="Z131" s="441"/>
      <c r="AA131" s="441"/>
      <c r="AB131" s="441"/>
      <c r="AC131" s="441"/>
      <c r="AD131" s="441"/>
      <c r="AE131" s="441"/>
      <c r="AF131" s="441"/>
      <c r="AG131" s="441"/>
      <c r="AH131" s="441"/>
      <c r="AI131" s="441"/>
      <c r="AJ131" s="441"/>
      <c r="AK131" s="441"/>
      <c r="AL131" s="441"/>
      <c r="AM131" s="441"/>
      <c r="AN131" s="441"/>
      <c r="AO131" s="441"/>
      <c r="AP131" s="441"/>
      <c r="AQ131" s="441"/>
      <c r="AR131" s="441"/>
      <c r="AS131" s="441"/>
      <c r="AT131" s="441"/>
      <c r="AU131" s="441"/>
      <c r="AV131" s="441"/>
      <c r="AW131" s="441"/>
      <c r="AX131" s="441"/>
      <c r="AY131" s="441"/>
      <c r="AZ131" s="441"/>
      <c r="BA131" s="441"/>
      <c r="BB131" s="441"/>
      <c r="BC131" s="441"/>
      <c r="BD131" s="441"/>
      <c r="BE131" s="441"/>
    </row>
    <row r="132" spans="2:57" x14ac:dyDescent="0.2">
      <c r="B132" s="441"/>
      <c r="C132" s="443"/>
      <c r="D132" s="441"/>
      <c r="E132" s="441"/>
      <c r="F132" s="441"/>
      <c r="G132" s="441"/>
      <c r="H132" s="441"/>
      <c r="I132" s="441"/>
      <c r="J132" s="441"/>
      <c r="N132" s="441"/>
      <c r="O132" s="441"/>
      <c r="P132" s="441"/>
      <c r="Q132" s="441"/>
      <c r="R132" s="441"/>
      <c r="S132" s="441"/>
      <c r="T132" s="441"/>
      <c r="U132" s="441"/>
      <c r="V132" s="441"/>
      <c r="W132" s="441"/>
      <c r="X132" s="441"/>
      <c r="Y132" s="441"/>
      <c r="Z132" s="441"/>
      <c r="AA132" s="441"/>
      <c r="AB132" s="441"/>
      <c r="AC132" s="441"/>
      <c r="AD132" s="441"/>
      <c r="AE132" s="441"/>
      <c r="AF132" s="441"/>
      <c r="AG132" s="441"/>
      <c r="AH132" s="441"/>
      <c r="AI132" s="441"/>
      <c r="AJ132" s="441"/>
      <c r="AK132" s="441"/>
      <c r="AL132" s="441"/>
      <c r="AM132" s="441"/>
      <c r="AN132" s="441"/>
      <c r="AO132" s="441"/>
      <c r="AP132" s="441"/>
      <c r="AQ132" s="441"/>
      <c r="AR132" s="441"/>
      <c r="AS132" s="441"/>
      <c r="AT132" s="441"/>
      <c r="AU132" s="441"/>
      <c r="AV132" s="441"/>
      <c r="AW132" s="441"/>
      <c r="AX132" s="441"/>
      <c r="AY132" s="441"/>
      <c r="AZ132" s="441"/>
      <c r="BA132" s="441"/>
      <c r="BB132" s="441"/>
      <c r="BC132" s="441"/>
      <c r="BD132" s="441"/>
      <c r="BE132" s="441"/>
    </row>
    <row r="133" spans="2:57" x14ac:dyDescent="0.2">
      <c r="B133" s="441"/>
      <c r="C133" s="443"/>
      <c r="D133" s="441"/>
      <c r="E133" s="441"/>
      <c r="F133" s="441"/>
      <c r="G133" s="441"/>
      <c r="H133" s="441"/>
      <c r="I133" s="441"/>
      <c r="J133" s="441"/>
      <c r="N133" s="441"/>
      <c r="O133" s="441"/>
      <c r="P133" s="441"/>
      <c r="Q133" s="441"/>
      <c r="R133" s="441"/>
      <c r="S133" s="441"/>
      <c r="T133" s="441"/>
      <c r="U133" s="441"/>
      <c r="V133" s="441"/>
      <c r="W133" s="441"/>
      <c r="X133" s="441"/>
      <c r="Y133" s="441"/>
      <c r="Z133" s="441"/>
      <c r="AA133" s="441"/>
      <c r="AB133" s="441"/>
      <c r="AC133" s="441"/>
      <c r="AD133" s="441"/>
      <c r="AE133" s="441"/>
      <c r="AF133" s="441"/>
      <c r="AG133" s="441"/>
      <c r="AH133" s="441"/>
      <c r="AI133" s="441"/>
      <c r="AJ133" s="441"/>
      <c r="AK133" s="441"/>
      <c r="AL133" s="441"/>
      <c r="AM133" s="441"/>
      <c r="AN133" s="441"/>
      <c r="AO133" s="441"/>
      <c r="AP133" s="441"/>
      <c r="AQ133" s="441"/>
      <c r="AR133" s="441"/>
      <c r="AS133" s="441"/>
      <c r="AT133" s="441"/>
      <c r="AU133" s="441"/>
      <c r="AV133" s="441"/>
      <c r="AW133" s="441"/>
      <c r="AX133" s="441"/>
      <c r="AY133" s="441"/>
      <c r="AZ133" s="441"/>
      <c r="BA133" s="441"/>
      <c r="BB133" s="441"/>
      <c r="BC133" s="441"/>
      <c r="BD133" s="441"/>
      <c r="BE133" s="441"/>
    </row>
    <row r="134" spans="2:57" x14ac:dyDescent="0.2">
      <c r="B134" s="441"/>
      <c r="C134" s="443"/>
      <c r="D134" s="441"/>
      <c r="E134" s="441"/>
      <c r="F134" s="441"/>
      <c r="G134" s="441"/>
      <c r="H134" s="441"/>
      <c r="I134" s="441"/>
      <c r="J134" s="441"/>
      <c r="N134" s="441"/>
      <c r="O134" s="441"/>
      <c r="P134" s="441"/>
      <c r="Q134" s="441"/>
      <c r="R134" s="441"/>
      <c r="S134" s="441"/>
      <c r="T134" s="441"/>
      <c r="U134" s="441"/>
      <c r="V134" s="441"/>
      <c r="W134" s="441"/>
      <c r="X134" s="441"/>
      <c r="Y134" s="441"/>
      <c r="Z134" s="441"/>
      <c r="AA134" s="441"/>
      <c r="AB134" s="441"/>
      <c r="AC134" s="441"/>
      <c r="AD134" s="441"/>
      <c r="AE134" s="441"/>
      <c r="AF134" s="441"/>
      <c r="AG134" s="441"/>
      <c r="AH134" s="441"/>
      <c r="AI134" s="441"/>
      <c r="AJ134" s="441"/>
      <c r="AK134" s="441"/>
      <c r="AL134" s="441"/>
      <c r="AM134" s="441"/>
      <c r="AN134" s="441"/>
      <c r="AO134" s="441"/>
      <c r="AP134" s="441"/>
      <c r="AQ134" s="441"/>
      <c r="AR134" s="441"/>
      <c r="AS134" s="441"/>
      <c r="AT134" s="441"/>
      <c r="AU134" s="441"/>
      <c r="AV134" s="441"/>
      <c r="AW134" s="441"/>
      <c r="AX134" s="441"/>
      <c r="AY134" s="441"/>
      <c r="AZ134" s="441"/>
      <c r="BA134" s="441"/>
      <c r="BB134" s="441"/>
      <c r="BC134" s="441"/>
      <c r="BD134" s="441"/>
      <c r="BE134" s="441"/>
    </row>
    <row r="135" spans="2:57" x14ac:dyDescent="0.2">
      <c r="B135" s="441"/>
      <c r="C135" s="443"/>
      <c r="D135" s="441"/>
      <c r="E135" s="441"/>
      <c r="F135" s="441"/>
      <c r="G135" s="441"/>
      <c r="H135" s="441"/>
      <c r="I135" s="441"/>
      <c r="J135" s="441"/>
      <c r="N135" s="441"/>
      <c r="O135" s="441"/>
      <c r="P135" s="441"/>
      <c r="Q135" s="441"/>
      <c r="R135" s="441"/>
      <c r="S135" s="441"/>
      <c r="T135" s="441"/>
      <c r="U135" s="441"/>
      <c r="V135" s="441"/>
      <c r="W135" s="441"/>
      <c r="X135" s="441"/>
      <c r="Y135" s="441"/>
      <c r="Z135" s="441"/>
      <c r="AA135" s="441"/>
      <c r="AB135" s="441"/>
      <c r="AC135" s="441"/>
      <c r="AD135" s="441"/>
      <c r="AE135" s="441"/>
      <c r="AF135" s="441"/>
      <c r="AG135" s="441"/>
      <c r="AH135" s="441"/>
      <c r="AI135" s="441"/>
      <c r="AJ135" s="441"/>
      <c r="AK135" s="441"/>
      <c r="AL135" s="441"/>
      <c r="AM135" s="441"/>
      <c r="AN135" s="441"/>
      <c r="AO135" s="441"/>
      <c r="AP135" s="441"/>
      <c r="AQ135" s="441"/>
      <c r="AR135" s="441"/>
      <c r="AS135" s="441"/>
      <c r="AT135" s="441"/>
      <c r="AU135" s="441"/>
      <c r="AV135" s="441"/>
      <c r="AW135" s="441"/>
      <c r="AX135" s="441"/>
      <c r="AY135" s="441"/>
      <c r="AZ135" s="441"/>
      <c r="BA135" s="441"/>
      <c r="BB135" s="441"/>
      <c r="BC135" s="441"/>
      <c r="BD135" s="441"/>
      <c r="BE135" s="441"/>
    </row>
    <row r="136" spans="2:57" x14ac:dyDescent="0.2">
      <c r="B136" s="441"/>
      <c r="C136" s="443"/>
      <c r="D136" s="441"/>
      <c r="E136" s="441"/>
      <c r="F136" s="441"/>
      <c r="G136" s="441"/>
      <c r="H136" s="441"/>
      <c r="I136" s="441"/>
      <c r="J136" s="441"/>
      <c r="N136" s="441"/>
      <c r="O136" s="441"/>
      <c r="P136" s="441"/>
      <c r="Q136" s="441"/>
      <c r="R136" s="441"/>
      <c r="S136" s="441"/>
      <c r="T136" s="441"/>
      <c r="U136" s="441"/>
      <c r="V136" s="441"/>
      <c r="W136" s="441"/>
      <c r="X136" s="441"/>
      <c r="Y136" s="441"/>
      <c r="Z136" s="441"/>
      <c r="AA136" s="441"/>
      <c r="AB136" s="441"/>
      <c r="AC136" s="441"/>
      <c r="AD136" s="441"/>
      <c r="AE136" s="441"/>
      <c r="AF136" s="441"/>
      <c r="AG136" s="441"/>
      <c r="AH136" s="441"/>
      <c r="AI136" s="441"/>
      <c r="AJ136" s="441"/>
      <c r="AK136" s="441"/>
      <c r="AL136" s="441"/>
      <c r="AM136" s="441"/>
      <c r="AN136" s="441"/>
      <c r="AO136" s="441"/>
      <c r="AP136" s="441"/>
      <c r="AQ136" s="441"/>
      <c r="AR136" s="441"/>
      <c r="AS136" s="441"/>
      <c r="AT136" s="441"/>
      <c r="AU136" s="441"/>
      <c r="AV136" s="441"/>
      <c r="AW136" s="441"/>
      <c r="AX136" s="441"/>
      <c r="AY136" s="441"/>
      <c r="AZ136" s="441"/>
      <c r="BA136" s="441"/>
      <c r="BB136" s="441"/>
      <c r="BC136" s="441"/>
      <c r="BD136" s="441"/>
      <c r="BE136" s="441"/>
    </row>
    <row r="137" spans="2:57" x14ac:dyDescent="0.2">
      <c r="B137" s="441"/>
      <c r="C137" s="443"/>
      <c r="D137" s="441"/>
      <c r="E137" s="441"/>
      <c r="F137" s="441"/>
      <c r="G137" s="441"/>
      <c r="H137" s="441"/>
      <c r="I137" s="441"/>
      <c r="J137" s="441"/>
      <c r="N137" s="441"/>
      <c r="O137" s="441"/>
      <c r="P137" s="441"/>
      <c r="Q137" s="441"/>
      <c r="R137" s="441"/>
      <c r="S137" s="441"/>
      <c r="T137" s="441"/>
      <c r="U137" s="441"/>
      <c r="V137" s="441"/>
      <c r="W137" s="441"/>
      <c r="X137" s="441"/>
      <c r="Y137" s="441"/>
      <c r="Z137" s="441"/>
      <c r="AA137" s="441"/>
      <c r="AB137" s="441"/>
      <c r="AC137" s="441"/>
      <c r="AD137" s="441"/>
      <c r="AE137" s="441"/>
      <c r="AF137" s="441"/>
      <c r="AG137" s="441"/>
      <c r="AH137" s="441"/>
      <c r="AI137" s="441"/>
      <c r="AJ137" s="441"/>
      <c r="AK137" s="441"/>
      <c r="AL137" s="441"/>
      <c r="AM137" s="441"/>
      <c r="AN137" s="441"/>
      <c r="AO137" s="441"/>
      <c r="AP137" s="441"/>
      <c r="AQ137" s="441"/>
      <c r="AR137" s="441"/>
      <c r="AS137" s="441"/>
      <c r="AT137" s="441"/>
      <c r="AU137" s="441"/>
      <c r="AV137" s="441"/>
      <c r="AW137" s="441"/>
      <c r="AX137" s="441"/>
      <c r="AY137" s="441"/>
      <c r="AZ137" s="441"/>
      <c r="BA137" s="441"/>
      <c r="BB137" s="441"/>
      <c r="BC137" s="441"/>
      <c r="BD137" s="441"/>
      <c r="BE137" s="441"/>
    </row>
    <row r="138" spans="2:57" x14ac:dyDescent="0.2">
      <c r="B138" s="441"/>
      <c r="C138" s="443"/>
      <c r="D138" s="441"/>
      <c r="E138" s="441"/>
      <c r="F138" s="441"/>
      <c r="G138" s="441"/>
      <c r="H138" s="441"/>
      <c r="I138" s="441"/>
      <c r="J138" s="441"/>
      <c r="N138" s="441"/>
      <c r="O138" s="441"/>
      <c r="P138" s="441"/>
      <c r="Q138" s="441"/>
      <c r="R138" s="441"/>
      <c r="S138" s="441"/>
      <c r="T138" s="441"/>
      <c r="U138" s="441"/>
      <c r="V138" s="441"/>
      <c r="W138" s="441"/>
      <c r="X138" s="441"/>
      <c r="Y138" s="441"/>
      <c r="Z138" s="441"/>
      <c r="AA138" s="441"/>
      <c r="AB138" s="441"/>
      <c r="AC138" s="441"/>
      <c r="AD138" s="441"/>
      <c r="AE138" s="441"/>
      <c r="AF138" s="441"/>
      <c r="AG138" s="441"/>
      <c r="AH138" s="441"/>
      <c r="AI138" s="441"/>
      <c r="AJ138" s="441"/>
      <c r="AK138" s="441"/>
      <c r="AL138" s="441"/>
      <c r="AM138" s="441"/>
      <c r="AN138" s="441"/>
      <c r="AO138" s="441"/>
      <c r="AP138" s="441"/>
      <c r="AQ138" s="441"/>
      <c r="AR138" s="441"/>
      <c r="AS138" s="441"/>
      <c r="AT138" s="441"/>
      <c r="AU138" s="441"/>
      <c r="AV138" s="441"/>
      <c r="AW138" s="441"/>
      <c r="AX138" s="441"/>
      <c r="AY138" s="441"/>
      <c r="AZ138" s="441"/>
      <c r="BA138" s="441"/>
      <c r="BB138" s="441"/>
      <c r="BC138" s="441"/>
      <c r="BD138" s="441"/>
      <c r="BE138" s="441"/>
    </row>
    <row r="139" spans="2:57" x14ac:dyDescent="0.2">
      <c r="B139" s="441"/>
      <c r="C139" s="443"/>
      <c r="D139" s="441"/>
      <c r="E139" s="441"/>
      <c r="F139" s="441"/>
      <c r="G139" s="441"/>
      <c r="H139" s="441"/>
      <c r="I139" s="441"/>
      <c r="J139" s="441"/>
      <c r="N139" s="441"/>
      <c r="O139" s="441"/>
      <c r="P139" s="441"/>
      <c r="Q139" s="441"/>
      <c r="R139" s="441"/>
      <c r="S139" s="441"/>
      <c r="T139" s="441"/>
      <c r="U139" s="441"/>
      <c r="V139" s="441"/>
      <c r="W139" s="441"/>
      <c r="X139" s="441"/>
      <c r="Y139" s="441"/>
      <c r="Z139" s="441"/>
      <c r="AA139" s="441"/>
      <c r="AB139" s="441"/>
      <c r="AC139" s="441"/>
      <c r="AD139" s="441"/>
      <c r="AE139" s="441"/>
      <c r="AF139" s="441"/>
      <c r="AG139" s="441"/>
      <c r="AH139" s="441"/>
      <c r="AI139" s="441"/>
      <c r="AJ139" s="441"/>
      <c r="AK139" s="441"/>
      <c r="AL139" s="441"/>
      <c r="AM139" s="441"/>
      <c r="AN139" s="441"/>
      <c r="AO139" s="441"/>
      <c r="AP139" s="441"/>
      <c r="AQ139" s="441"/>
      <c r="AR139" s="441"/>
      <c r="AS139" s="441"/>
      <c r="AT139" s="441"/>
      <c r="AU139" s="441"/>
      <c r="AV139" s="441"/>
      <c r="AW139" s="441"/>
      <c r="AX139" s="441"/>
      <c r="AY139" s="441"/>
      <c r="AZ139" s="441"/>
      <c r="BA139" s="441"/>
      <c r="BB139" s="441"/>
      <c r="BC139" s="441"/>
      <c r="BD139" s="441"/>
      <c r="BE139" s="441"/>
    </row>
    <row r="140" spans="2:57" x14ac:dyDescent="0.2">
      <c r="B140" s="441"/>
      <c r="C140" s="443"/>
      <c r="D140" s="441"/>
      <c r="E140" s="441"/>
      <c r="F140" s="441"/>
      <c r="G140" s="441"/>
      <c r="H140" s="441"/>
      <c r="I140" s="441"/>
      <c r="J140" s="441"/>
      <c r="N140" s="441"/>
      <c r="O140" s="441"/>
      <c r="P140" s="441"/>
      <c r="Q140" s="441"/>
      <c r="R140" s="441"/>
      <c r="S140" s="441"/>
      <c r="T140" s="441"/>
      <c r="U140" s="441"/>
      <c r="V140" s="441"/>
      <c r="W140" s="441"/>
      <c r="X140" s="441"/>
      <c r="Y140" s="441"/>
      <c r="Z140" s="441"/>
      <c r="AA140" s="441"/>
      <c r="AB140" s="441"/>
      <c r="AC140" s="441"/>
      <c r="AD140" s="441"/>
      <c r="AE140" s="441"/>
      <c r="AF140" s="441"/>
      <c r="AG140" s="441"/>
      <c r="AH140" s="441"/>
      <c r="AI140" s="441"/>
      <c r="AJ140" s="441"/>
      <c r="AK140" s="441"/>
      <c r="AL140" s="441"/>
      <c r="AM140" s="441"/>
      <c r="AN140" s="441"/>
      <c r="AO140" s="441"/>
      <c r="AP140" s="441"/>
      <c r="AQ140" s="441"/>
      <c r="AR140" s="441"/>
      <c r="AS140" s="441"/>
      <c r="AT140" s="441"/>
      <c r="AU140" s="441"/>
      <c r="AV140" s="441"/>
      <c r="AW140" s="441"/>
      <c r="AX140" s="441"/>
      <c r="AY140" s="441"/>
      <c r="AZ140" s="441"/>
      <c r="BA140" s="441"/>
      <c r="BB140" s="441"/>
      <c r="BC140" s="441"/>
      <c r="BD140" s="441"/>
      <c r="BE140" s="441"/>
    </row>
    <row r="141" spans="2:57" x14ac:dyDescent="0.2">
      <c r="B141" s="441"/>
      <c r="C141" s="443"/>
      <c r="D141" s="441"/>
      <c r="E141" s="441"/>
      <c r="F141" s="441"/>
      <c r="G141" s="441"/>
      <c r="H141" s="441"/>
      <c r="I141" s="441"/>
      <c r="J141" s="441"/>
      <c r="N141" s="441"/>
      <c r="O141" s="441"/>
      <c r="P141" s="441"/>
      <c r="Q141" s="441"/>
      <c r="R141" s="441"/>
      <c r="S141" s="441"/>
      <c r="T141" s="441"/>
      <c r="U141" s="441"/>
      <c r="V141" s="441"/>
      <c r="W141" s="441"/>
      <c r="X141" s="441"/>
      <c r="Y141" s="441"/>
      <c r="Z141" s="441"/>
      <c r="AA141" s="441"/>
      <c r="AB141" s="441"/>
      <c r="AC141" s="441"/>
      <c r="AD141" s="441"/>
      <c r="AE141" s="441"/>
      <c r="AF141" s="441"/>
      <c r="AG141" s="441"/>
      <c r="AH141" s="441"/>
      <c r="AI141" s="441"/>
      <c r="AJ141" s="441"/>
      <c r="AK141" s="441"/>
      <c r="AL141" s="441"/>
      <c r="AM141" s="441"/>
      <c r="AN141" s="441"/>
      <c r="AO141" s="441"/>
      <c r="AP141" s="441"/>
      <c r="AQ141" s="441"/>
      <c r="AR141" s="441"/>
      <c r="AS141" s="441"/>
      <c r="AT141" s="441"/>
      <c r="AU141" s="441"/>
      <c r="AV141" s="441"/>
      <c r="AW141" s="441"/>
      <c r="AX141" s="441"/>
      <c r="AY141" s="441"/>
      <c r="AZ141" s="441"/>
      <c r="BA141" s="441"/>
      <c r="BB141" s="441"/>
      <c r="BC141" s="441"/>
      <c r="BD141" s="441"/>
      <c r="BE141" s="441"/>
    </row>
    <row r="142" spans="2:57" x14ac:dyDescent="0.2">
      <c r="B142" s="441"/>
      <c r="C142" s="443"/>
      <c r="D142" s="441"/>
      <c r="E142" s="441"/>
      <c r="F142" s="441"/>
      <c r="G142" s="441"/>
      <c r="H142" s="441"/>
      <c r="I142" s="441"/>
      <c r="J142" s="441"/>
      <c r="N142" s="441"/>
      <c r="O142" s="441"/>
      <c r="P142" s="441"/>
      <c r="Q142" s="441"/>
      <c r="R142" s="441"/>
      <c r="S142" s="441"/>
      <c r="T142" s="441"/>
      <c r="U142" s="441"/>
      <c r="V142" s="441"/>
      <c r="W142" s="441"/>
      <c r="X142" s="441"/>
      <c r="Y142" s="441"/>
      <c r="Z142" s="441"/>
      <c r="AA142" s="441"/>
      <c r="AB142" s="441"/>
      <c r="AC142" s="441"/>
      <c r="AD142" s="441"/>
      <c r="AE142" s="441"/>
      <c r="AF142" s="441"/>
      <c r="AG142" s="441"/>
      <c r="AH142" s="441"/>
      <c r="AI142" s="441"/>
      <c r="AJ142" s="441"/>
      <c r="AK142" s="441"/>
      <c r="AL142" s="441"/>
      <c r="AM142" s="441"/>
      <c r="AN142" s="441"/>
      <c r="AO142" s="441"/>
      <c r="AP142" s="441"/>
      <c r="AQ142" s="441"/>
      <c r="AR142" s="441"/>
      <c r="AS142" s="441"/>
      <c r="AT142" s="441"/>
      <c r="AU142" s="441"/>
      <c r="AV142" s="441"/>
      <c r="AW142" s="441"/>
      <c r="AX142" s="441"/>
      <c r="AY142" s="441"/>
      <c r="AZ142" s="441"/>
      <c r="BA142" s="441"/>
      <c r="BB142" s="441"/>
      <c r="BC142" s="441"/>
      <c r="BD142" s="441"/>
      <c r="BE142" s="441"/>
    </row>
    <row r="143" spans="2:57" x14ac:dyDescent="0.2">
      <c r="B143" s="441"/>
      <c r="C143" s="443"/>
      <c r="D143" s="441"/>
      <c r="E143" s="441"/>
      <c r="F143" s="441"/>
      <c r="G143" s="441"/>
      <c r="H143" s="441"/>
      <c r="I143" s="441"/>
      <c r="J143" s="441"/>
      <c r="N143" s="441"/>
      <c r="O143" s="441"/>
      <c r="P143" s="441"/>
      <c r="Q143" s="441"/>
      <c r="R143" s="441"/>
      <c r="S143" s="441"/>
      <c r="T143" s="441"/>
      <c r="U143" s="441"/>
      <c r="V143" s="441"/>
      <c r="W143" s="441"/>
      <c r="X143" s="441"/>
      <c r="Y143" s="441"/>
      <c r="Z143" s="441"/>
      <c r="AA143" s="441"/>
      <c r="AB143" s="441"/>
      <c r="AC143" s="441"/>
      <c r="AD143" s="441"/>
      <c r="AE143" s="441"/>
      <c r="AF143" s="441"/>
      <c r="AG143" s="441"/>
      <c r="AH143" s="441"/>
      <c r="AI143" s="441"/>
      <c r="AJ143" s="441"/>
      <c r="AK143" s="441"/>
      <c r="AL143" s="441"/>
      <c r="AM143" s="441"/>
      <c r="AN143" s="441"/>
      <c r="AO143" s="441"/>
      <c r="AP143" s="441"/>
      <c r="AQ143" s="441"/>
      <c r="AR143" s="441"/>
      <c r="AS143" s="441"/>
      <c r="AT143" s="441"/>
      <c r="AU143" s="441"/>
      <c r="AV143" s="441"/>
      <c r="AW143" s="441"/>
      <c r="AX143" s="441"/>
      <c r="AY143" s="441"/>
      <c r="AZ143" s="441"/>
      <c r="BA143" s="441"/>
      <c r="BB143" s="441"/>
      <c r="BC143" s="441"/>
      <c r="BD143" s="441"/>
      <c r="BE143" s="441"/>
    </row>
    <row r="144" spans="2:57" x14ac:dyDescent="0.2">
      <c r="B144" s="441"/>
      <c r="C144" s="443"/>
      <c r="D144" s="441"/>
      <c r="E144" s="441"/>
      <c r="F144" s="441"/>
      <c r="G144" s="441"/>
      <c r="H144" s="441"/>
      <c r="I144" s="441"/>
      <c r="J144" s="441"/>
      <c r="N144" s="441"/>
      <c r="O144" s="441"/>
      <c r="P144" s="441"/>
      <c r="Q144" s="441"/>
      <c r="R144" s="441"/>
      <c r="S144" s="441"/>
      <c r="T144" s="441"/>
      <c r="U144" s="441"/>
      <c r="V144" s="441"/>
      <c r="W144" s="441"/>
      <c r="X144" s="441"/>
      <c r="Y144" s="441"/>
      <c r="Z144" s="441"/>
      <c r="AA144" s="441"/>
      <c r="AB144" s="441"/>
      <c r="AC144" s="441"/>
      <c r="AD144" s="441"/>
      <c r="AE144" s="441"/>
      <c r="AF144" s="441"/>
      <c r="AG144" s="441"/>
      <c r="AH144" s="441"/>
      <c r="AI144" s="441"/>
      <c r="AJ144" s="441"/>
      <c r="AK144" s="441"/>
      <c r="AL144" s="441"/>
      <c r="AM144" s="441"/>
      <c r="AN144" s="441"/>
      <c r="AO144" s="441"/>
      <c r="AP144" s="441"/>
      <c r="AQ144" s="441"/>
      <c r="AR144" s="441"/>
      <c r="AS144" s="441"/>
      <c r="AT144" s="441"/>
      <c r="AU144" s="441"/>
      <c r="AV144" s="441"/>
      <c r="AW144" s="441"/>
      <c r="AX144" s="441"/>
      <c r="AY144" s="441"/>
      <c r="AZ144" s="441"/>
      <c r="BA144" s="441"/>
      <c r="BB144" s="441"/>
      <c r="BC144" s="441"/>
      <c r="BD144" s="441"/>
      <c r="BE144" s="441"/>
    </row>
    <row r="145" spans="2:57" x14ac:dyDescent="0.2">
      <c r="B145" s="441"/>
      <c r="C145" s="443"/>
      <c r="D145" s="441"/>
      <c r="E145" s="441"/>
      <c r="F145" s="441"/>
      <c r="G145" s="441"/>
      <c r="H145" s="441"/>
      <c r="I145" s="441"/>
      <c r="J145" s="441"/>
      <c r="N145" s="441"/>
      <c r="O145" s="441"/>
      <c r="P145" s="441"/>
      <c r="Q145" s="441"/>
      <c r="R145" s="441"/>
      <c r="S145" s="441"/>
      <c r="T145" s="441"/>
      <c r="U145" s="441"/>
      <c r="V145" s="441"/>
      <c r="W145" s="441"/>
      <c r="X145" s="441"/>
      <c r="Y145" s="441"/>
      <c r="Z145" s="441"/>
      <c r="AA145" s="441"/>
      <c r="AB145" s="441"/>
      <c r="AC145" s="441"/>
      <c r="AD145" s="441"/>
      <c r="AE145" s="441"/>
      <c r="AF145" s="441"/>
      <c r="AG145" s="441"/>
      <c r="AH145" s="441"/>
      <c r="AI145" s="441"/>
      <c r="AJ145" s="441"/>
      <c r="AK145" s="441"/>
      <c r="AL145" s="441"/>
      <c r="AM145" s="441"/>
      <c r="AN145" s="441"/>
      <c r="AO145" s="441"/>
      <c r="AP145" s="441"/>
      <c r="AQ145" s="441"/>
      <c r="AR145" s="441"/>
      <c r="AS145" s="441"/>
      <c r="AT145" s="441"/>
      <c r="AU145" s="441"/>
      <c r="AV145" s="441"/>
      <c r="AW145" s="441"/>
      <c r="AX145" s="441"/>
      <c r="AY145" s="441"/>
      <c r="AZ145" s="441"/>
      <c r="BA145" s="441"/>
      <c r="BB145" s="441"/>
      <c r="BC145" s="441"/>
      <c r="BD145" s="441"/>
      <c r="BE145" s="441"/>
    </row>
    <row r="146" spans="2:57" x14ac:dyDescent="0.2">
      <c r="B146" s="441"/>
      <c r="C146" s="443"/>
      <c r="D146" s="441"/>
      <c r="E146" s="441"/>
      <c r="F146" s="441"/>
      <c r="G146" s="441"/>
      <c r="H146" s="441"/>
      <c r="I146" s="441"/>
      <c r="J146" s="441"/>
      <c r="N146" s="441"/>
      <c r="O146" s="441"/>
      <c r="P146" s="441"/>
      <c r="Q146" s="441"/>
      <c r="R146" s="441"/>
      <c r="S146" s="441"/>
      <c r="T146" s="441"/>
      <c r="U146" s="441"/>
      <c r="V146" s="441"/>
      <c r="W146" s="441"/>
      <c r="X146" s="441"/>
      <c r="Y146" s="441"/>
      <c r="Z146" s="441"/>
      <c r="AA146" s="441"/>
      <c r="AB146" s="441"/>
      <c r="AC146" s="441"/>
      <c r="AD146" s="441"/>
      <c r="AE146" s="441"/>
      <c r="AF146" s="441"/>
      <c r="AG146" s="441"/>
      <c r="AH146" s="441"/>
      <c r="AI146" s="441"/>
      <c r="AJ146" s="441"/>
      <c r="AK146" s="441"/>
      <c r="AL146" s="441"/>
      <c r="AM146" s="441"/>
      <c r="AN146" s="441"/>
      <c r="AO146" s="441"/>
      <c r="AP146" s="441"/>
      <c r="AQ146" s="441"/>
      <c r="AR146" s="441"/>
      <c r="AS146" s="441"/>
      <c r="AT146" s="441"/>
      <c r="AU146" s="441"/>
      <c r="AV146" s="441"/>
      <c r="AW146" s="441"/>
      <c r="AX146" s="441"/>
      <c r="AY146" s="441"/>
      <c r="AZ146" s="441"/>
      <c r="BA146" s="441"/>
      <c r="BB146" s="441"/>
      <c r="BC146" s="441"/>
      <c r="BD146" s="441"/>
      <c r="BE146" s="441"/>
    </row>
    <row r="147" spans="2:57" x14ac:dyDescent="0.2">
      <c r="B147" s="441"/>
      <c r="C147" s="443"/>
      <c r="D147" s="441"/>
      <c r="E147" s="441"/>
      <c r="F147" s="441"/>
      <c r="G147" s="441"/>
      <c r="H147" s="441"/>
      <c r="I147" s="441"/>
      <c r="J147" s="441"/>
      <c r="N147" s="441"/>
      <c r="O147" s="441"/>
      <c r="P147" s="441"/>
      <c r="Q147" s="441"/>
      <c r="R147" s="441"/>
      <c r="S147" s="441"/>
      <c r="T147" s="441"/>
      <c r="U147" s="441"/>
      <c r="V147" s="441"/>
      <c r="W147" s="441"/>
      <c r="X147" s="441"/>
      <c r="Y147" s="441"/>
      <c r="Z147" s="441"/>
      <c r="AA147" s="441"/>
      <c r="AB147" s="441"/>
      <c r="AC147" s="441"/>
      <c r="AD147" s="441"/>
      <c r="AE147" s="441"/>
      <c r="AF147" s="441"/>
      <c r="AG147" s="441"/>
      <c r="AH147" s="441"/>
      <c r="AI147" s="441"/>
      <c r="AJ147" s="441"/>
      <c r="AK147" s="441"/>
      <c r="AL147" s="441"/>
      <c r="AM147" s="441"/>
      <c r="AN147" s="441"/>
      <c r="AO147" s="441"/>
      <c r="AP147" s="441"/>
      <c r="AQ147" s="441"/>
      <c r="AR147" s="441"/>
      <c r="AS147" s="441"/>
      <c r="AT147" s="441"/>
      <c r="AU147" s="441"/>
      <c r="AV147" s="441"/>
      <c r="AW147" s="441"/>
      <c r="AX147" s="441"/>
      <c r="AY147" s="441"/>
      <c r="AZ147" s="441"/>
      <c r="BA147" s="441"/>
      <c r="BB147" s="441"/>
      <c r="BC147" s="441"/>
      <c r="BD147" s="441"/>
      <c r="BE147" s="441"/>
    </row>
    <row r="148" spans="2:57" x14ac:dyDescent="0.2">
      <c r="B148" s="441"/>
      <c r="C148" s="443"/>
      <c r="D148" s="441"/>
      <c r="E148" s="441"/>
      <c r="F148" s="441"/>
      <c r="G148" s="441"/>
      <c r="H148" s="441"/>
      <c r="I148" s="441"/>
      <c r="J148" s="441"/>
      <c r="N148" s="441"/>
      <c r="O148" s="441"/>
      <c r="P148" s="441"/>
      <c r="Q148" s="441"/>
      <c r="R148" s="441"/>
      <c r="S148" s="441"/>
      <c r="T148" s="441"/>
      <c r="U148" s="441"/>
      <c r="V148" s="441"/>
      <c r="W148" s="441"/>
      <c r="X148" s="441"/>
      <c r="Y148" s="441"/>
      <c r="Z148" s="441"/>
      <c r="AA148" s="441"/>
      <c r="AB148" s="441"/>
      <c r="AC148" s="441"/>
      <c r="AD148" s="441"/>
      <c r="AE148" s="441"/>
      <c r="AF148" s="441"/>
      <c r="AG148" s="441"/>
      <c r="AH148" s="441"/>
      <c r="AI148" s="441"/>
      <c r="AJ148" s="441"/>
      <c r="AK148" s="441"/>
      <c r="AL148" s="441"/>
      <c r="AM148" s="441"/>
      <c r="AN148" s="441"/>
      <c r="AO148" s="441"/>
      <c r="AP148" s="441"/>
      <c r="AQ148" s="441"/>
      <c r="AR148" s="441"/>
      <c r="AS148" s="441"/>
      <c r="AT148" s="441"/>
      <c r="AU148" s="441"/>
      <c r="AV148" s="441"/>
      <c r="AW148" s="441"/>
      <c r="AX148" s="441"/>
      <c r="AY148" s="441"/>
      <c r="AZ148" s="441"/>
      <c r="BA148" s="441"/>
      <c r="BB148" s="441"/>
      <c r="BC148" s="441"/>
      <c r="BD148" s="441"/>
      <c r="BE148" s="441"/>
    </row>
    <row r="149" spans="2:57" x14ac:dyDescent="0.2">
      <c r="B149" s="441"/>
      <c r="C149" s="443"/>
      <c r="D149" s="441"/>
      <c r="E149" s="441"/>
      <c r="F149" s="441"/>
      <c r="G149" s="441"/>
      <c r="H149" s="441"/>
      <c r="I149" s="441"/>
      <c r="J149" s="441"/>
      <c r="N149" s="441"/>
      <c r="O149" s="441"/>
      <c r="P149" s="441"/>
      <c r="Q149" s="441"/>
      <c r="R149" s="441"/>
      <c r="S149" s="441"/>
      <c r="T149" s="441"/>
      <c r="U149" s="441"/>
      <c r="V149" s="441"/>
      <c r="W149" s="441"/>
      <c r="X149" s="441"/>
      <c r="Y149" s="441"/>
      <c r="Z149" s="441"/>
      <c r="AA149" s="441"/>
      <c r="AB149" s="441"/>
      <c r="AC149" s="441"/>
      <c r="AD149" s="441"/>
      <c r="AE149" s="441"/>
      <c r="AF149" s="441"/>
      <c r="AG149" s="441"/>
      <c r="AH149" s="441"/>
      <c r="AI149" s="441"/>
      <c r="AJ149" s="441"/>
      <c r="AK149" s="441"/>
      <c r="AL149" s="441"/>
      <c r="AM149" s="441"/>
      <c r="AN149" s="441"/>
      <c r="AO149" s="441"/>
      <c r="AP149" s="441"/>
      <c r="AQ149" s="441"/>
      <c r="AR149" s="441"/>
      <c r="AS149" s="441"/>
      <c r="AT149" s="441"/>
      <c r="AU149" s="441"/>
      <c r="AV149" s="441"/>
      <c r="AW149" s="441"/>
      <c r="AX149" s="441"/>
      <c r="AY149" s="441"/>
      <c r="AZ149" s="441"/>
      <c r="BA149" s="441"/>
      <c r="BB149" s="441"/>
      <c r="BC149" s="441"/>
      <c r="BD149" s="441"/>
      <c r="BE149" s="441"/>
    </row>
    <row r="150" spans="2:57" x14ac:dyDescent="0.2">
      <c r="B150" s="441"/>
      <c r="C150" s="443"/>
      <c r="D150" s="441"/>
      <c r="E150" s="441"/>
      <c r="F150" s="441"/>
      <c r="G150" s="441"/>
      <c r="H150" s="441"/>
      <c r="I150" s="441"/>
      <c r="J150" s="441"/>
      <c r="N150" s="441"/>
      <c r="O150" s="441"/>
      <c r="P150" s="441"/>
      <c r="Q150" s="441"/>
      <c r="R150" s="441"/>
      <c r="S150" s="441"/>
      <c r="T150" s="441"/>
      <c r="U150" s="441"/>
      <c r="V150" s="441"/>
      <c r="W150" s="441"/>
      <c r="X150" s="441"/>
      <c r="Y150" s="441"/>
      <c r="Z150" s="441"/>
      <c r="AA150" s="441"/>
      <c r="AB150" s="441"/>
      <c r="AC150" s="441"/>
      <c r="AD150" s="441"/>
      <c r="AE150" s="441"/>
      <c r="AF150" s="441"/>
      <c r="AG150" s="441"/>
      <c r="AH150" s="441"/>
      <c r="AI150" s="441"/>
      <c r="AJ150" s="441"/>
      <c r="AK150" s="441"/>
      <c r="AL150" s="441"/>
      <c r="AM150" s="441"/>
      <c r="AN150" s="441"/>
      <c r="AO150" s="441"/>
      <c r="AP150" s="441"/>
      <c r="AQ150" s="441"/>
      <c r="AR150" s="441"/>
      <c r="AS150" s="441"/>
      <c r="AT150" s="441"/>
      <c r="AU150" s="441"/>
      <c r="AV150" s="441"/>
      <c r="AW150" s="441"/>
      <c r="AX150" s="441"/>
      <c r="AY150" s="441"/>
      <c r="AZ150" s="441"/>
      <c r="BA150" s="441"/>
      <c r="BB150" s="441"/>
      <c r="BC150" s="441"/>
      <c r="BD150" s="441"/>
      <c r="BE150" s="441"/>
    </row>
    <row r="151" spans="2:57" x14ac:dyDescent="0.2">
      <c r="B151" s="441"/>
      <c r="C151" s="443"/>
      <c r="D151" s="441"/>
      <c r="E151" s="441"/>
      <c r="F151" s="441"/>
      <c r="G151" s="441"/>
      <c r="H151" s="441"/>
      <c r="I151" s="441"/>
      <c r="J151" s="441"/>
      <c r="N151" s="441"/>
      <c r="O151" s="441"/>
      <c r="P151" s="441"/>
      <c r="Q151" s="441"/>
      <c r="R151" s="441"/>
      <c r="S151" s="441"/>
      <c r="T151" s="441"/>
      <c r="U151" s="441"/>
      <c r="V151" s="441"/>
      <c r="W151" s="441"/>
      <c r="X151" s="441"/>
      <c r="Y151" s="441"/>
      <c r="Z151" s="441"/>
      <c r="AA151" s="441"/>
      <c r="AB151" s="441"/>
      <c r="AC151" s="441"/>
      <c r="AD151" s="441"/>
      <c r="AE151" s="441"/>
      <c r="AF151" s="441"/>
      <c r="AG151" s="441"/>
      <c r="AH151" s="441"/>
      <c r="AI151" s="441"/>
      <c r="AJ151" s="441"/>
      <c r="AK151" s="441"/>
      <c r="AL151" s="441"/>
      <c r="AM151" s="441"/>
      <c r="AN151" s="441"/>
      <c r="AO151" s="441"/>
      <c r="AP151" s="441"/>
      <c r="AQ151" s="441"/>
      <c r="AR151" s="441"/>
      <c r="AS151" s="441"/>
      <c r="AT151" s="441"/>
      <c r="AU151" s="441"/>
      <c r="AV151" s="441"/>
      <c r="AW151" s="441"/>
      <c r="AX151" s="441"/>
      <c r="AY151" s="441"/>
      <c r="AZ151" s="441"/>
      <c r="BA151" s="441"/>
      <c r="BB151" s="441"/>
      <c r="BC151" s="441"/>
      <c r="BD151" s="441"/>
      <c r="BE151" s="441"/>
    </row>
    <row r="152" spans="2:57" x14ac:dyDescent="0.2">
      <c r="B152" s="441"/>
      <c r="C152" s="443"/>
      <c r="D152" s="441"/>
      <c r="E152" s="441"/>
      <c r="F152" s="441"/>
      <c r="G152" s="441"/>
      <c r="H152" s="441"/>
      <c r="I152" s="441"/>
      <c r="J152" s="441"/>
      <c r="N152" s="441"/>
      <c r="O152" s="441"/>
      <c r="P152" s="441"/>
      <c r="Q152" s="441"/>
      <c r="R152" s="441"/>
      <c r="S152" s="441"/>
      <c r="T152" s="441"/>
      <c r="U152" s="441"/>
      <c r="V152" s="441"/>
      <c r="W152" s="441"/>
      <c r="X152" s="441"/>
      <c r="Y152" s="441"/>
      <c r="Z152" s="441"/>
      <c r="AA152" s="441"/>
      <c r="AB152" s="441"/>
      <c r="AC152" s="441"/>
      <c r="AD152" s="441"/>
      <c r="AE152" s="441"/>
      <c r="AF152" s="441"/>
      <c r="AG152" s="441"/>
      <c r="AH152" s="441"/>
      <c r="AI152" s="441"/>
      <c r="AJ152" s="441"/>
      <c r="AK152" s="441"/>
      <c r="AL152" s="441"/>
      <c r="AM152" s="441"/>
      <c r="AN152" s="441"/>
      <c r="AO152" s="441"/>
      <c r="AP152" s="441"/>
      <c r="AQ152" s="441"/>
      <c r="AR152" s="441"/>
      <c r="AS152" s="441"/>
      <c r="AT152" s="441"/>
      <c r="AU152" s="441"/>
      <c r="AV152" s="441"/>
      <c r="AW152" s="441"/>
      <c r="AX152" s="441"/>
      <c r="AY152" s="441"/>
      <c r="AZ152" s="441"/>
      <c r="BA152" s="441"/>
      <c r="BB152" s="441"/>
      <c r="BC152" s="441"/>
      <c r="BD152" s="441"/>
      <c r="BE152" s="441"/>
    </row>
    <row r="153" spans="2:57" x14ac:dyDescent="0.2">
      <c r="B153" s="441"/>
      <c r="C153" s="443"/>
      <c r="D153" s="441"/>
      <c r="E153" s="441"/>
      <c r="F153" s="441"/>
      <c r="G153" s="441"/>
      <c r="H153" s="441"/>
      <c r="I153" s="441"/>
      <c r="J153" s="441"/>
      <c r="N153" s="441"/>
      <c r="O153" s="441"/>
      <c r="P153" s="441"/>
      <c r="Q153" s="441"/>
      <c r="R153" s="441"/>
      <c r="S153" s="441"/>
      <c r="T153" s="441"/>
      <c r="U153" s="441"/>
      <c r="V153" s="441"/>
      <c r="W153" s="441"/>
      <c r="X153" s="441"/>
      <c r="Y153" s="441"/>
      <c r="Z153" s="441"/>
      <c r="AA153" s="441"/>
      <c r="AB153" s="441"/>
      <c r="AC153" s="441"/>
      <c r="AD153" s="441"/>
      <c r="AE153" s="441"/>
      <c r="AF153" s="441"/>
      <c r="AG153" s="441"/>
      <c r="AH153" s="441"/>
      <c r="AI153" s="441"/>
      <c r="AJ153" s="441"/>
      <c r="AK153" s="441"/>
      <c r="AL153" s="441"/>
      <c r="AM153" s="441"/>
      <c r="AN153" s="441"/>
      <c r="AO153" s="441"/>
      <c r="AP153" s="441"/>
      <c r="AQ153" s="441"/>
      <c r="AR153" s="441"/>
      <c r="AS153" s="441"/>
      <c r="AT153" s="441"/>
      <c r="AU153" s="441"/>
      <c r="AV153" s="441"/>
      <c r="AW153" s="441"/>
      <c r="AX153" s="441"/>
      <c r="AY153" s="441"/>
      <c r="AZ153" s="441"/>
      <c r="BA153" s="441"/>
      <c r="BB153" s="441"/>
      <c r="BC153" s="441"/>
      <c r="BD153" s="441"/>
      <c r="BE153" s="441"/>
    </row>
    <row r="154" spans="2:57" x14ac:dyDescent="0.2">
      <c r="B154" s="441"/>
      <c r="C154" s="443"/>
      <c r="D154" s="441"/>
      <c r="E154" s="441"/>
      <c r="F154" s="441"/>
      <c r="G154" s="441"/>
      <c r="H154" s="441"/>
      <c r="I154" s="441"/>
      <c r="J154" s="441"/>
      <c r="N154" s="441"/>
      <c r="O154" s="441"/>
      <c r="P154" s="441"/>
      <c r="Q154" s="441"/>
      <c r="R154" s="441"/>
      <c r="S154" s="441"/>
      <c r="T154" s="441"/>
      <c r="U154" s="441"/>
      <c r="V154" s="441"/>
      <c r="W154" s="441"/>
      <c r="X154" s="441"/>
      <c r="Y154" s="441"/>
      <c r="Z154" s="441"/>
      <c r="AA154" s="441"/>
      <c r="AB154" s="441"/>
      <c r="AC154" s="441"/>
      <c r="AD154" s="441"/>
      <c r="AE154" s="441"/>
      <c r="AF154" s="441"/>
      <c r="AG154" s="441"/>
      <c r="AH154" s="441"/>
      <c r="AI154" s="441"/>
      <c r="AJ154" s="441"/>
      <c r="AK154" s="441"/>
      <c r="AL154" s="441"/>
      <c r="AM154" s="441"/>
      <c r="AN154" s="441"/>
      <c r="AO154" s="441"/>
      <c r="AP154" s="441"/>
      <c r="AQ154" s="441"/>
      <c r="AR154" s="441"/>
      <c r="AS154" s="441"/>
      <c r="AT154" s="441"/>
      <c r="AU154" s="441"/>
      <c r="AV154" s="441"/>
      <c r="AW154" s="441"/>
      <c r="AX154" s="441"/>
      <c r="AY154" s="441"/>
      <c r="AZ154" s="441"/>
      <c r="BA154" s="441"/>
      <c r="BB154" s="441"/>
      <c r="BC154" s="441"/>
      <c r="BD154" s="441"/>
      <c r="BE154" s="441"/>
    </row>
    <row r="155" spans="2:57" x14ac:dyDescent="0.2">
      <c r="B155" s="441"/>
      <c r="C155" s="443"/>
      <c r="D155" s="441"/>
      <c r="E155" s="441"/>
      <c r="F155" s="441"/>
      <c r="G155" s="441"/>
      <c r="H155" s="441"/>
      <c r="I155" s="441"/>
      <c r="J155" s="441"/>
      <c r="N155" s="441"/>
      <c r="O155" s="441"/>
      <c r="P155" s="441"/>
      <c r="Q155" s="441"/>
      <c r="R155" s="441"/>
      <c r="S155" s="441"/>
      <c r="T155" s="441"/>
      <c r="U155" s="441"/>
      <c r="V155" s="441"/>
      <c r="W155" s="441"/>
      <c r="X155" s="441"/>
      <c r="Y155" s="441"/>
      <c r="Z155" s="441"/>
      <c r="AA155" s="441"/>
      <c r="AB155" s="441"/>
      <c r="AC155" s="441"/>
      <c r="AD155" s="441"/>
      <c r="AE155" s="441"/>
      <c r="AF155" s="441"/>
      <c r="AG155" s="441"/>
      <c r="AH155" s="441"/>
      <c r="AI155" s="441"/>
      <c r="AJ155" s="441"/>
      <c r="AK155" s="441"/>
      <c r="AL155" s="441"/>
      <c r="AM155" s="441"/>
      <c r="AN155" s="441"/>
      <c r="AO155" s="441"/>
      <c r="AP155" s="441"/>
      <c r="AQ155" s="441"/>
      <c r="AR155" s="441"/>
      <c r="AS155" s="441"/>
      <c r="AT155" s="441"/>
      <c r="AU155" s="441"/>
      <c r="AV155" s="441"/>
      <c r="AW155" s="441"/>
      <c r="AX155" s="441"/>
      <c r="AY155" s="441"/>
      <c r="AZ155" s="441"/>
      <c r="BA155" s="441"/>
      <c r="BB155" s="441"/>
      <c r="BC155" s="441"/>
      <c r="BD155" s="441"/>
      <c r="BE155" s="441"/>
    </row>
    <row r="156" spans="2:57" x14ac:dyDescent="0.2">
      <c r="B156" s="441"/>
      <c r="C156" s="443"/>
      <c r="D156" s="441"/>
      <c r="E156" s="441"/>
      <c r="F156" s="441"/>
      <c r="G156" s="441"/>
      <c r="H156" s="441"/>
      <c r="I156" s="441"/>
      <c r="J156" s="441"/>
      <c r="N156" s="441"/>
      <c r="O156" s="441"/>
      <c r="P156" s="441"/>
      <c r="Q156" s="441"/>
      <c r="R156" s="441"/>
      <c r="S156" s="441"/>
      <c r="T156" s="441"/>
      <c r="U156" s="441"/>
      <c r="V156" s="441"/>
      <c r="W156" s="441"/>
      <c r="X156" s="441"/>
      <c r="Y156" s="441"/>
      <c r="Z156" s="441"/>
      <c r="AA156" s="441"/>
      <c r="AB156" s="441"/>
      <c r="AC156" s="441"/>
      <c r="AD156" s="441"/>
      <c r="AE156" s="441"/>
      <c r="AF156" s="441"/>
      <c r="AG156" s="441"/>
      <c r="AH156" s="441"/>
      <c r="AI156" s="441"/>
      <c r="AJ156" s="441"/>
      <c r="AK156" s="441"/>
      <c r="AL156" s="441"/>
      <c r="AM156" s="441"/>
      <c r="AN156" s="441"/>
      <c r="AO156" s="441"/>
      <c r="AP156" s="441"/>
      <c r="AQ156" s="441"/>
      <c r="AR156" s="441"/>
      <c r="AS156" s="441"/>
      <c r="AT156" s="441"/>
      <c r="AU156" s="441"/>
      <c r="AV156" s="441"/>
      <c r="AW156" s="441"/>
      <c r="AX156" s="441"/>
      <c r="AY156" s="441"/>
      <c r="AZ156" s="441"/>
      <c r="BA156" s="441"/>
      <c r="BB156" s="441"/>
      <c r="BC156" s="441"/>
      <c r="BD156" s="441"/>
      <c r="BE156" s="441"/>
    </row>
    <row r="157" spans="2:57" x14ac:dyDescent="0.2">
      <c r="B157" s="441"/>
      <c r="C157" s="443"/>
      <c r="D157" s="441"/>
      <c r="E157" s="441"/>
      <c r="F157" s="441"/>
      <c r="G157" s="441"/>
      <c r="H157" s="441"/>
      <c r="I157" s="441"/>
      <c r="J157" s="441"/>
      <c r="N157" s="441"/>
      <c r="O157" s="441"/>
      <c r="P157" s="441"/>
      <c r="Q157" s="441"/>
      <c r="R157" s="441"/>
      <c r="S157" s="441"/>
      <c r="T157" s="441"/>
      <c r="U157" s="441"/>
      <c r="V157" s="441"/>
      <c r="W157" s="441"/>
      <c r="X157" s="441"/>
      <c r="Y157" s="441"/>
      <c r="Z157" s="441"/>
      <c r="AA157" s="441"/>
      <c r="AB157" s="441"/>
      <c r="AC157" s="441"/>
      <c r="AD157" s="441"/>
      <c r="AE157" s="441"/>
      <c r="AF157" s="441"/>
      <c r="AG157" s="441"/>
      <c r="AH157" s="441"/>
      <c r="AI157" s="441"/>
      <c r="AJ157" s="441"/>
      <c r="AK157" s="441"/>
      <c r="AL157" s="441"/>
      <c r="AM157" s="441"/>
      <c r="AN157" s="441"/>
      <c r="AO157" s="441"/>
      <c r="AP157" s="441"/>
      <c r="AQ157" s="441"/>
      <c r="AR157" s="441"/>
      <c r="AS157" s="441"/>
      <c r="AT157" s="441"/>
      <c r="AU157" s="441"/>
      <c r="AV157" s="441"/>
      <c r="AW157" s="441"/>
      <c r="AX157" s="441"/>
      <c r="AY157" s="441"/>
      <c r="AZ157" s="441"/>
      <c r="BA157" s="441"/>
      <c r="BB157" s="441"/>
      <c r="BC157" s="441"/>
      <c r="BD157" s="441"/>
      <c r="BE157" s="441"/>
    </row>
    <row r="158" spans="2:57" x14ac:dyDescent="0.2">
      <c r="B158" s="441"/>
      <c r="C158" s="443"/>
      <c r="D158" s="441"/>
      <c r="E158" s="441"/>
      <c r="F158" s="441"/>
      <c r="G158" s="441"/>
      <c r="H158" s="441"/>
      <c r="I158" s="441"/>
      <c r="J158" s="441"/>
      <c r="N158" s="441"/>
      <c r="O158" s="441"/>
      <c r="P158" s="441"/>
      <c r="Q158" s="441"/>
      <c r="R158" s="441"/>
      <c r="S158" s="441"/>
      <c r="T158" s="441"/>
      <c r="U158" s="441"/>
      <c r="V158" s="441"/>
      <c r="W158" s="441"/>
      <c r="X158" s="441"/>
      <c r="Y158" s="441"/>
      <c r="Z158" s="441"/>
      <c r="AA158" s="441"/>
      <c r="AB158" s="441"/>
      <c r="AC158" s="441"/>
      <c r="AD158" s="441"/>
      <c r="AE158" s="441"/>
      <c r="AF158" s="441"/>
      <c r="AG158" s="441"/>
      <c r="AH158" s="441"/>
      <c r="AI158" s="441"/>
      <c r="AJ158" s="441"/>
      <c r="AK158" s="441"/>
      <c r="AL158" s="441"/>
      <c r="AM158" s="441"/>
      <c r="AN158" s="441"/>
      <c r="AO158" s="441"/>
      <c r="AP158" s="441"/>
      <c r="AQ158" s="441"/>
      <c r="AR158" s="441"/>
      <c r="AS158" s="441"/>
      <c r="AT158" s="441"/>
      <c r="AU158" s="441"/>
      <c r="AV158" s="441"/>
      <c r="AW158" s="441"/>
      <c r="AX158" s="441"/>
      <c r="AY158" s="441"/>
      <c r="AZ158" s="441"/>
      <c r="BA158" s="441"/>
      <c r="BB158" s="441"/>
      <c r="BC158" s="441"/>
      <c r="BD158" s="441"/>
      <c r="BE158" s="441"/>
    </row>
    <row r="159" spans="2:57" x14ac:dyDescent="0.2">
      <c r="B159" s="441"/>
      <c r="C159" s="443"/>
      <c r="D159" s="441"/>
      <c r="E159" s="441"/>
      <c r="F159" s="441"/>
      <c r="G159" s="441"/>
      <c r="H159" s="441"/>
      <c r="I159" s="441"/>
      <c r="J159" s="441"/>
      <c r="N159" s="441"/>
      <c r="O159" s="441"/>
      <c r="P159" s="441"/>
      <c r="Q159" s="441"/>
      <c r="R159" s="441"/>
      <c r="S159" s="441"/>
      <c r="T159" s="441"/>
      <c r="U159" s="441"/>
      <c r="V159" s="441"/>
      <c r="W159" s="441"/>
      <c r="X159" s="441"/>
      <c r="Y159" s="441"/>
      <c r="Z159" s="441"/>
      <c r="AA159" s="441"/>
      <c r="AB159" s="441"/>
      <c r="AC159" s="441"/>
      <c r="AD159" s="441"/>
      <c r="AE159" s="441"/>
      <c r="AF159" s="441"/>
      <c r="AG159" s="441"/>
      <c r="AH159" s="441"/>
      <c r="AI159" s="441"/>
      <c r="AJ159" s="441"/>
      <c r="AK159" s="441"/>
      <c r="AL159" s="441"/>
      <c r="AM159" s="441"/>
      <c r="AN159" s="441"/>
      <c r="AO159" s="441"/>
      <c r="AP159" s="441"/>
      <c r="AQ159" s="441"/>
      <c r="AR159" s="441"/>
      <c r="AS159" s="441"/>
      <c r="AT159" s="441"/>
      <c r="AU159" s="441"/>
      <c r="AV159" s="441"/>
      <c r="AW159" s="441"/>
      <c r="AX159" s="441"/>
      <c r="AY159" s="441"/>
      <c r="AZ159" s="441"/>
      <c r="BA159" s="441"/>
      <c r="BB159" s="441"/>
      <c r="BC159" s="441"/>
      <c r="BD159" s="441"/>
      <c r="BE159" s="441"/>
    </row>
    <row r="160" spans="2:57" x14ac:dyDescent="0.2">
      <c r="B160" s="441"/>
      <c r="C160" s="443"/>
      <c r="D160" s="441"/>
      <c r="E160" s="441"/>
      <c r="F160" s="441"/>
      <c r="G160" s="441"/>
      <c r="H160" s="441"/>
      <c r="I160" s="441"/>
      <c r="J160" s="441"/>
      <c r="N160" s="441"/>
      <c r="O160" s="441"/>
      <c r="P160" s="441"/>
      <c r="Q160" s="441"/>
      <c r="R160" s="441"/>
      <c r="S160" s="441"/>
      <c r="T160" s="441"/>
      <c r="U160" s="441"/>
      <c r="V160" s="441"/>
      <c r="W160" s="441"/>
      <c r="X160" s="441"/>
      <c r="Y160" s="441"/>
      <c r="Z160" s="441"/>
      <c r="AA160" s="441"/>
      <c r="AB160" s="441"/>
      <c r="AC160" s="441"/>
      <c r="AD160" s="441"/>
      <c r="AE160" s="441"/>
      <c r="AF160" s="441"/>
      <c r="AG160" s="441"/>
      <c r="AH160" s="441"/>
      <c r="AI160" s="441"/>
      <c r="AJ160" s="441"/>
      <c r="AK160" s="441"/>
      <c r="AL160" s="441"/>
      <c r="AM160" s="441"/>
      <c r="AN160" s="441"/>
      <c r="AO160" s="441"/>
      <c r="AP160" s="441"/>
      <c r="AQ160" s="441"/>
      <c r="AR160" s="441"/>
      <c r="AS160" s="441"/>
      <c r="AT160" s="441"/>
      <c r="AU160" s="441"/>
      <c r="AV160" s="441"/>
      <c r="AW160" s="441"/>
      <c r="AX160" s="441"/>
      <c r="AY160" s="441"/>
      <c r="AZ160" s="441"/>
      <c r="BA160" s="441"/>
      <c r="BB160" s="441"/>
      <c r="BC160" s="441"/>
      <c r="BD160" s="441"/>
      <c r="BE160" s="441"/>
    </row>
    <row r="161" spans="2:57" x14ac:dyDescent="0.2">
      <c r="B161" s="441"/>
      <c r="C161" s="443"/>
      <c r="D161" s="441"/>
      <c r="E161" s="441"/>
      <c r="F161" s="441"/>
      <c r="G161" s="441"/>
      <c r="H161" s="441"/>
      <c r="I161" s="441"/>
      <c r="J161" s="441"/>
      <c r="N161" s="441"/>
      <c r="O161" s="441"/>
      <c r="P161" s="441"/>
      <c r="Q161" s="441"/>
      <c r="R161" s="441"/>
      <c r="S161" s="441"/>
      <c r="T161" s="441"/>
      <c r="U161" s="441"/>
      <c r="V161" s="441"/>
      <c r="W161" s="441"/>
      <c r="X161" s="441"/>
      <c r="Y161" s="441"/>
      <c r="Z161" s="441"/>
      <c r="AA161" s="441"/>
      <c r="AB161" s="441"/>
      <c r="AC161" s="441"/>
      <c r="AD161" s="441"/>
      <c r="AE161" s="441"/>
      <c r="AF161" s="441"/>
      <c r="AG161" s="441"/>
      <c r="AH161" s="441"/>
      <c r="AI161" s="441"/>
      <c r="AJ161" s="441"/>
      <c r="AK161" s="441"/>
      <c r="AL161" s="441"/>
      <c r="AM161" s="441"/>
      <c r="AN161" s="441"/>
      <c r="AO161" s="441"/>
      <c r="AP161" s="441"/>
      <c r="AQ161" s="441"/>
      <c r="AR161" s="441"/>
      <c r="AS161" s="441"/>
      <c r="AT161" s="441"/>
      <c r="AU161" s="441"/>
      <c r="AV161" s="441"/>
      <c r="AW161" s="441"/>
      <c r="AX161" s="441"/>
      <c r="AY161" s="441"/>
      <c r="AZ161" s="441"/>
      <c r="BA161" s="441"/>
      <c r="BB161" s="441"/>
      <c r="BC161" s="441"/>
      <c r="BD161" s="441"/>
      <c r="BE161" s="441"/>
    </row>
    <row r="162" spans="2:57" x14ac:dyDescent="0.2">
      <c r="B162" s="441"/>
      <c r="C162" s="443"/>
      <c r="D162" s="441"/>
      <c r="E162" s="441"/>
      <c r="F162" s="441"/>
      <c r="G162" s="441"/>
      <c r="H162" s="441"/>
      <c r="I162" s="441"/>
      <c r="J162" s="441"/>
      <c r="N162" s="441"/>
      <c r="O162" s="441"/>
      <c r="P162" s="441"/>
      <c r="Q162" s="441"/>
      <c r="R162" s="441"/>
      <c r="S162" s="441"/>
      <c r="T162" s="441"/>
      <c r="U162" s="441"/>
      <c r="V162" s="441"/>
      <c r="W162" s="441"/>
      <c r="X162" s="441"/>
      <c r="Y162" s="441"/>
      <c r="Z162" s="441"/>
      <c r="AA162" s="441"/>
      <c r="AB162" s="441"/>
      <c r="AC162" s="441"/>
      <c r="AD162" s="441"/>
      <c r="AE162" s="441"/>
      <c r="AF162" s="441"/>
      <c r="AG162" s="441"/>
      <c r="AH162" s="441"/>
      <c r="AI162" s="441"/>
      <c r="AJ162" s="441"/>
      <c r="AK162" s="441"/>
      <c r="AL162" s="441"/>
      <c r="AM162" s="441"/>
      <c r="AN162" s="441"/>
      <c r="AO162" s="441"/>
      <c r="AP162" s="441"/>
      <c r="AQ162" s="441"/>
      <c r="AR162" s="441"/>
      <c r="AS162" s="441"/>
      <c r="AT162" s="441"/>
      <c r="AU162" s="441"/>
      <c r="AV162" s="441"/>
      <c r="AW162" s="441"/>
      <c r="AX162" s="441"/>
      <c r="AY162" s="441"/>
      <c r="AZ162" s="441"/>
      <c r="BA162" s="441"/>
      <c r="BB162" s="441"/>
      <c r="BC162" s="441"/>
      <c r="BD162" s="441"/>
      <c r="BE162" s="441"/>
    </row>
    <row r="163" spans="2:57" x14ac:dyDescent="0.2">
      <c r="B163" s="441"/>
      <c r="C163" s="443"/>
      <c r="D163" s="441"/>
      <c r="E163" s="441"/>
      <c r="F163" s="441"/>
      <c r="G163" s="441"/>
      <c r="H163" s="441"/>
      <c r="I163" s="441"/>
      <c r="J163" s="441"/>
      <c r="N163" s="441"/>
      <c r="O163" s="441"/>
      <c r="P163" s="441"/>
      <c r="Q163" s="441"/>
      <c r="R163" s="441"/>
      <c r="S163" s="441"/>
      <c r="T163" s="441"/>
      <c r="U163" s="441"/>
      <c r="V163" s="441"/>
      <c r="W163" s="441"/>
      <c r="X163" s="441"/>
      <c r="Y163" s="441"/>
      <c r="Z163" s="441"/>
      <c r="AA163" s="441"/>
      <c r="AB163" s="441"/>
      <c r="AC163" s="441"/>
      <c r="AD163" s="441"/>
      <c r="AE163" s="441"/>
      <c r="AF163" s="441"/>
      <c r="AG163" s="441"/>
      <c r="AH163" s="441"/>
      <c r="AI163" s="441"/>
      <c r="AJ163" s="441"/>
      <c r="AK163" s="441"/>
      <c r="AL163" s="441"/>
      <c r="AM163" s="441"/>
      <c r="AN163" s="441"/>
      <c r="AO163" s="441"/>
      <c r="AP163" s="441"/>
      <c r="AQ163" s="441"/>
      <c r="AR163" s="441"/>
      <c r="AS163" s="441"/>
      <c r="AT163" s="441"/>
      <c r="AU163" s="441"/>
      <c r="AV163" s="441"/>
      <c r="AW163" s="441"/>
      <c r="AX163" s="441"/>
      <c r="AY163" s="441"/>
      <c r="AZ163" s="441"/>
      <c r="BA163" s="441"/>
      <c r="BB163" s="441"/>
      <c r="BC163" s="441"/>
      <c r="BD163" s="441"/>
      <c r="BE163" s="441"/>
    </row>
    <row r="164" spans="2:57" x14ac:dyDescent="0.2">
      <c r="B164" s="441"/>
      <c r="C164" s="443"/>
      <c r="D164" s="441"/>
      <c r="E164" s="441"/>
      <c r="F164" s="441"/>
      <c r="G164" s="441"/>
      <c r="H164" s="441"/>
      <c r="I164" s="441"/>
      <c r="J164" s="441"/>
      <c r="N164" s="441"/>
      <c r="O164" s="441"/>
      <c r="P164" s="441"/>
      <c r="Q164" s="441"/>
      <c r="R164" s="441"/>
      <c r="S164" s="441"/>
      <c r="T164" s="441"/>
      <c r="U164" s="441"/>
      <c r="V164" s="441"/>
      <c r="W164" s="441"/>
      <c r="X164" s="441"/>
      <c r="Y164" s="441"/>
      <c r="Z164" s="441"/>
      <c r="AA164" s="441"/>
      <c r="AB164" s="441"/>
      <c r="AC164" s="441"/>
      <c r="AD164" s="441"/>
      <c r="AE164" s="441"/>
      <c r="AF164" s="441"/>
      <c r="AG164" s="441"/>
      <c r="AH164" s="441"/>
      <c r="AI164" s="441"/>
      <c r="AJ164" s="441"/>
      <c r="AK164" s="441"/>
      <c r="AL164" s="441"/>
      <c r="AM164" s="441"/>
      <c r="AN164" s="441"/>
      <c r="AO164" s="441"/>
      <c r="AP164" s="441"/>
      <c r="AQ164" s="441"/>
      <c r="AR164" s="441"/>
      <c r="AS164" s="441"/>
      <c r="AT164" s="441"/>
      <c r="AU164" s="441"/>
      <c r="AV164" s="441"/>
      <c r="AW164" s="441"/>
      <c r="AX164" s="441"/>
      <c r="AY164" s="441"/>
      <c r="AZ164" s="441"/>
      <c r="BA164" s="441"/>
      <c r="BB164" s="441"/>
      <c r="BC164" s="441"/>
      <c r="BD164" s="441"/>
      <c r="BE164" s="441"/>
    </row>
    <row r="165" spans="2:57" x14ac:dyDescent="0.2">
      <c r="B165" s="441"/>
      <c r="C165" s="443"/>
      <c r="D165" s="441"/>
      <c r="E165" s="441"/>
      <c r="F165" s="441"/>
      <c r="G165" s="441"/>
      <c r="H165" s="441"/>
      <c r="I165" s="441"/>
      <c r="J165" s="441"/>
      <c r="N165" s="441"/>
      <c r="O165" s="441"/>
      <c r="P165" s="441"/>
      <c r="Q165" s="441"/>
      <c r="R165" s="441"/>
      <c r="S165" s="441"/>
      <c r="T165" s="441"/>
      <c r="U165" s="441"/>
      <c r="V165" s="441"/>
      <c r="W165" s="441"/>
      <c r="X165" s="441"/>
      <c r="Y165" s="441"/>
      <c r="Z165" s="441"/>
      <c r="AA165" s="441"/>
      <c r="AB165" s="441"/>
      <c r="AC165" s="441"/>
      <c r="AD165" s="441"/>
      <c r="AE165" s="441"/>
      <c r="AF165" s="441"/>
      <c r="AG165" s="441"/>
      <c r="AH165" s="441"/>
      <c r="AI165" s="441"/>
      <c r="AJ165" s="441"/>
      <c r="AK165" s="441"/>
      <c r="AL165" s="441"/>
      <c r="AM165" s="441"/>
      <c r="AN165" s="441"/>
      <c r="AO165" s="441"/>
      <c r="AP165" s="441"/>
      <c r="AQ165" s="441"/>
      <c r="AR165" s="441"/>
      <c r="AS165" s="441"/>
      <c r="AT165" s="441"/>
      <c r="AU165" s="441"/>
      <c r="AV165" s="441"/>
      <c r="AW165" s="441"/>
      <c r="AX165" s="441"/>
      <c r="AY165" s="441"/>
      <c r="AZ165" s="441"/>
      <c r="BA165" s="441"/>
      <c r="BB165" s="441"/>
      <c r="BC165" s="441"/>
      <c r="BD165" s="441"/>
      <c r="BE165" s="441"/>
    </row>
    <row r="166" spans="2:57" x14ac:dyDescent="0.2">
      <c r="B166" s="441"/>
      <c r="C166" s="443"/>
      <c r="D166" s="441"/>
      <c r="E166" s="441"/>
      <c r="F166" s="441"/>
      <c r="G166" s="441"/>
      <c r="H166" s="441"/>
      <c r="I166" s="441"/>
      <c r="J166" s="441"/>
      <c r="N166" s="441"/>
      <c r="O166" s="441"/>
      <c r="P166" s="441"/>
      <c r="Q166" s="441"/>
      <c r="R166" s="441"/>
      <c r="S166" s="441"/>
      <c r="T166" s="441"/>
      <c r="U166" s="441"/>
      <c r="V166" s="441"/>
      <c r="W166" s="441"/>
      <c r="X166" s="441"/>
      <c r="Y166" s="441"/>
      <c r="Z166" s="441"/>
      <c r="AA166" s="441"/>
      <c r="AB166" s="441"/>
      <c r="AC166" s="441"/>
      <c r="AD166" s="441"/>
      <c r="AE166" s="441"/>
      <c r="AF166" s="441"/>
      <c r="AG166" s="441"/>
      <c r="AH166" s="441"/>
      <c r="AI166" s="441"/>
      <c r="AJ166" s="441"/>
      <c r="AK166" s="441"/>
      <c r="AL166" s="441"/>
      <c r="AM166" s="441"/>
      <c r="AN166" s="441"/>
      <c r="AO166" s="441"/>
      <c r="AP166" s="441"/>
      <c r="AQ166" s="441"/>
      <c r="AR166" s="441"/>
      <c r="AS166" s="441"/>
      <c r="AT166" s="441"/>
      <c r="AU166" s="441"/>
      <c r="AV166" s="441"/>
      <c r="AW166" s="441"/>
      <c r="AX166" s="441"/>
      <c r="AY166" s="441"/>
      <c r="AZ166" s="441"/>
      <c r="BA166" s="441"/>
      <c r="BB166" s="441"/>
      <c r="BC166" s="441"/>
      <c r="BD166" s="441"/>
      <c r="BE166" s="441"/>
    </row>
    <row r="167" spans="2:57" x14ac:dyDescent="0.2">
      <c r="B167" s="441"/>
      <c r="C167" s="443"/>
      <c r="D167" s="441"/>
      <c r="E167" s="441"/>
      <c r="F167" s="441"/>
      <c r="G167" s="441"/>
      <c r="H167" s="441"/>
      <c r="I167" s="441"/>
      <c r="J167" s="441"/>
      <c r="N167" s="441"/>
      <c r="O167" s="441"/>
      <c r="P167" s="441"/>
      <c r="Q167" s="441"/>
      <c r="R167" s="441"/>
      <c r="S167" s="441"/>
      <c r="T167" s="441"/>
      <c r="U167" s="441"/>
      <c r="V167" s="441"/>
      <c r="W167" s="441"/>
      <c r="X167" s="441"/>
      <c r="Y167" s="441"/>
      <c r="Z167" s="441"/>
      <c r="AA167" s="441"/>
      <c r="AB167" s="441"/>
      <c r="AC167" s="441"/>
      <c r="AD167" s="441"/>
      <c r="AE167" s="441"/>
      <c r="AF167" s="441"/>
      <c r="AG167" s="441"/>
      <c r="AH167" s="441"/>
      <c r="AI167" s="441"/>
      <c r="AJ167" s="441"/>
      <c r="AK167" s="441"/>
      <c r="AL167" s="441"/>
      <c r="AM167" s="441"/>
      <c r="AN167" s="441"/>
      <c r="AO167" s="441"/>
      <c r="AP167" s="441"/>
      <c r="AQ167" s="441"/>
      <c r="AR167" s="441"/>
      <c r="AS167" s="441"/>
      <c r="AT167" s="441"/>
      <c r="AU167" s="441"/>
      <c r="AV167" s="441"/>
      <c r="AW167" s="441"/>
      <c r="AX167" s="441"/>
      <c r="AY167" s="441"/>
      <c r="AZ167" s="441"/>
      <c r="BA167" s="441"/>
      <c r="BB167" s="441"/>
      <c r="BC167" s="441"/>
      <c r="BD167" s="441"/>
      <c r="BE167" s="441"/>
    </row>
    <row r="168" spans="2:57" x14ac:dyDescent="0.2">
      <c r="B168" s="441"/>
      <c r="C168" s="443"/>
      <c r="D168" s="441"/>
      <c r="E168" s="441"/>
      <c r="F168" s="441"/>
      <c r="G168" s="441"/>
      <c r="H168" s="441"/>
      <c r="I168" s="441"/>
      <c r="J168" s="441"/>
      <c r="N168" s="441"/>
      <c r="O168" s="441"/>
      <c r="P168" s="441"/>
      <c r="Q168" s="441"/>
      <c r="R168" s="441"/>
      <c r="S168" s="441"/>
      <c r="T168" s="441"/>
      <c r="U168" s="441"/>
      <c r="V168" s="441"/>
      <c r="W168" s="441"/>
      <c r="X168" s="441"/>
      <c r="Y168" s="441"/>
      <c r="Z168" s="441"/>
      <c r="AA168" s="441"/>
      <c r="AB168" s="441"/>
      <c r="AC168" s="441"/>
      <c r="AD168" s="441"/>
      <c r="AE168" s="441"/>
      <c r="AF168" s="441"/>
      <c r="AG168" s="441"/>
      <c r="AH168" s="441"/>
      <c r="AI168" s="441"/>
      <c r="AJ168" s="441"/>
      <c r="AK168" s="441"/>
      <c r="AL168" s="441"/>
      <c r="AM168" s="441"/>
      <c r="AN168" s="441"/>
      <c r="AO168" s="441"/>
      <c r="AP168" s="441"/>
      <c r="AQ168" s="441"/>
      <c r="AR168" s="441"/>
      <c r="AS168" s="441"/>
      <c r="AT168" s="441"/>
      <c r="AU168" s="441"/>
      <c r="AV168" s="441"/>
      <c r="AW168" s="441"/>
      <c r="AX168" s="441"/>
      <c r="AY168" s="441"/>
      <c r="AZ168" s="441"/>
      <c r="BA168" s="441"/>
      <c r="BB168" s="441"/>
      <c r="BC168" s="441"/>
      <c r="BD168" s="441"/>
      <c r="BE168" s="441"/>
    </row>
    <row r="169" spans="2:57" x14ac:dyDescent="0.2">
      <c r="B169" s="441"/>
      <c r="C169" s="443"/>
      <c r="D169" s="441"/>
      <c r="E169" s="441"/>
      <c r="F169" s="441"/>
      <c r="G169" s="441"/>
      <c r="H169" s="441"/>
      <c r="I169" s="441"/>
      <c r="J169" s="441"/>
      <c r="N169" s="441"/>
      <c r="O169" s="441"/>
      <c r="P169" s="441"/>
      <c r="Q169" s="441"/>
      <c r="R169" s="441"/>
      <c r="S169" s="441"/>
      <c r="T169" s="441"/>
      <c r="U169" s="441"/>
      <c r="V169" s="441"/>
      <c r="W169" s="441"/>
      <c r="X169" s="441"/>
      <c r="Y169" s="441"/>
      <c r="Z169" s="441"/>
      <c r="AA169" s="441"/>
      <c r="AB169" s="441"/>
      <c r="AC169" s="441"/>
      <c r="AD169" s="441"/>
      <c r="AE169" s="441"/>
      <c r="AF169" s="441"/>
      <c r="AG169" s="441"/>
      <c r="AH169" s="441"/>
      <c r="AI169" s="441"/>
      <c r="AJ169" s="441"/>
      <c r="AK169" s="441"/>
      <c r="AL169" s="441"/>
      <c r="AM169" s="441"/>
      <c r="AN169" s="441"/>
      <c r="AO169" s="441"/>
      <c r="AP169" s="441"/>
      <c r="AQ169" s="441"/>
      <c r="AR169" s="441"/>
      <c r="AS169" s="441"/>
      <c r="AT169" s="441"/>
      <c r="AU169" s="441"/>
      <c r="AV169" s="441"/>
      <c r="AW169" s="441"/>
      <c r="AX169" s="441"/>
      <c r="AY169" s="441"/>
      <c r="AZ169" s="441"/>
      <c r="BA169" s="441"/>
      <c r="BB169" s="441"/>
      <c r="BC169" s="441"/>
      <c r="BD169" s="441"/>
      <c r="BE169" s="441"/>
    </row>
    <row r="170" spans="2:57" x14ac:dyDescent="0.2">
      <c r="B170" s="441"/>
      <c r="C170" s="443"/>
      <c r="D170" s="441"/>
      <c r="E170" s="441"/>
      <c r="F170" s="441"/>
      <c r="G170" s="441"/>
      <c r="H170" s="441"/>
      <c r="I170" s="441"/>
      <c r="J170" s="441"/>
      <c r="N170" s="441"/>
      <c r="O170" s="441"/>
      <c r="P170" s="441"/>
      <c r="Q170" s="441"/>
      <c r="R170" s="441"/>
      <c r="S170" s="441"/>
      <c r="T170" s="441"/>
      <c r="U170" s="441"/>
      <c r="V170" s="441"/>
      <c r="W170" s="441"/>
      <c r="X170" s="441"/>
      <c r="Y170" s="441"/>
      <c r="Z170" s="441"/>
      <c r="AA170" s="441"/>
      <c r="AB170" s="441"/>
      <c r="AC170" s="441"/>
      <c r="AD170" s="441"/>
      <c r="AE170" s="441"/>
      <c r="AF170" s="441"/>
      <c r="AG170" s="441"/>
      <c r="AH170" s="441"/>
      <c r="AI170" s="441"/>
      <c r="AJ170" s="441"/>
      <c r="AK170" s="441"/>
      <c r="AL170" s="441"/>
      <c r="AM170" s="441"/>
      <c r="AN170" s="441"/>
      <c r="AO170" s="441"/>
      <c r="AP170" s="441"/>
      <c r="AQ170" s="441"/>
      <c r="AR170" s="441"/>
      <c r="AS170" s="441"/>
      <c r="AT170" s="441"/>
      <c r="AU170" s="441"/>
      <c r="AV170" s="441"/>
      <c r="AW170" s="441"/>
      <c r="AX170" s="441"/>
      <c r="AY170" s="441"/>
      <c r="AZ170" s="441"/>
      <c r="BA170" s="441"/>
      <c r="BB170" s="441"/>
      <c r="BC170" s="441"/>
      <c r="BD170" s="441"/>
      <c r="BE170" s="441"/>
    </row>
    <row r="171" spans="2:57" x14ac:dyDescent="0.2">
      <c r="B171" s="441"/>
      <c r="C171" s="443"/>
      <c r="D171" s="441"/>
      <c r="E171" s="441"/>
      <c r="F171" s="441"/>
      <c r="G171" s="441"/>
      <c r="H171" s="441"/>
      <c r="I171" s="441"/>
      <c r="J171" s="441"/>
      <c r="N171" s="441"/>
      <c r="O171" s="441"/>
      <c r="P171" s="441"/>
      <c r="Q171" s="441"/>
      <c r="R171" s="441"/>
      <c r="S171" s="441"/>
      <c r="T171" s="441"/>
      <c r="U171" s="441"/>
      <c r="V171" s="441"/>
      <c r="W171" s="441"/>
      <c r="X171" s="441"/>
      <c r="Y171" s="441"/>
      <c r="Z171" s="441"/>
      <c r="AA171" s="441"/>
      <c r="AB171" s="441"/>
      <c r="AC171" s="441"/>
      <c r="AD171" s="441"/>
      <c r="AE171" s="441"/>
      <c r="AF171" s="441"/>
      <c r="AG171" s="441"/>
      <c r="AH171" s="441"/>
      <c r="AI171" s="441"/>
      <c r="AJ171" s="441"/>
      <c r="AK171" s="441"/>
      <c r="AL171" s="441"/>
      <c r="AM171" s="441"/>
      <c r="AN171" s="441"/>
      <c r="AO171" s="441"/>
      <c r="AP171" s="441"/>
      <c r="AQ171" s="441"/>
      <c r="AR171" s="441"/>
      <c r="AS171" s="441"/>
      <c r="AT171" s="441"/>
      <c r="AU171" s="441"/>
      <c r="AV171" s="441"/>
      <c r="AW171" s="441"/>
      <c r="AX171" s="441"/>
      <c r="AY171" s="441"/>
      <c r="AZ171" s="441"/>
      <c r="BA171" s="441"/>
      <c r="BB171" s="441"/>
      <c r="BC171" s="441"/>
      <c r="BD171" s="441"/>
      <c r="BE171" s="441"/>
    </row>
    <row r="172" spans="2:57" x14ac:dyDescent="0.2">
      <c r="B172" s="441"/>
      <c r="C172" s="443"/>
      <c r="D172" s="441"/>
      <c r="E172" s="441"/>
      <c r="F172" s="441"/>
      <c r="G172" s="441"/>
      <c r="H172" s="441"/>
      <c r="I172" s="441"/>
      <c r="J172" s="441"/>
      <c r="N172" s="441"/>
      <c r="O172" s="441"/>
      <c r="P172" s="441"/>
      <c r="Q172" s="441"/>
      <c r="R172" s="441"/>
      <c r="S172" s="441"/>
      <c r="T172" s="441"/>
      <c r="U172" s="441"/>
      <c r="V172" s="441"/>
      <c r="W172" s="441"/>
      <c r="X172" s="441"/>
      <c r="Y172" s="441"/>
      <c r="Z172" s="441"/>
      <c r="AA172" s="441"/>
      <c r="AB172" s="441"/>
      <c r="AC172" s="441"/>
      <c r="AD172" s="441"/>
      <c r="AE172" s="441"/>
      <c r="AF172" s="441"/>
      <c r="AG172" s="441"/>
      <c r="AH172" s="441"/>
      <c r="AI172" s="441"/>
      <c r="AJ172" s="441"/>
      <c r="AK172" s="441"/>
      <c r="AL172" s="441"/>
      <c r="AM172" s="441"/>
      <c r="AN172" s="441"/>
      <c r="AO172" s="441"/>
      <c r="AP172" s="441"/>
      <c r="AQ172" s="441"/>
      <c r="AR172" s="441"/>
      <c r="AS172" s="441"/>
      <c r="AT172" s="441"/>
      <c r="AU172" s="441"/>
      <c r="AV172" s="441"/>
      <c r="AW172" s="441"/>
      <c r="AX172" s="441"/>
      <c r="AY172" s="441"/>
      <c r="AZ172" s="441"/>
      <c r="BA172" s="441"/>
      <c r="BB172" s="441"/>
      <c r="BC172" s="441"/>
      <c r="BD172" s="441"/>
      <c r="BE172" s="441"/>
    </row>
    <row r="173" spans="2:57" x14ac:dyDescent="0.2">
      <c r="B173" s="441"/>
      <c r="C173" s="443"/>
      <c r="D173" s="441"/>
      <c r="E173" s="441"/>
      <c r="F173" s="441"/>
      <c r="G173" s="441"/>
      <c r="H173" s="441"/>
      <c r="I173" s="441"/>
      <c r="J173" s="441"/>
      <c r="N173" s="441"/>
      <c r="O173" s="441"/>
      <c r="P173" s="441"/>
      <c r="Q173" s="441"/>
      <c r="R173" s="441"/>
      <c r="S173" s="441"/>
      <c r="T173" s="441"/>
      <c r="U173" s="441"/>
      <c r="V173" s="441"/>
      <c r="W173" s="441"/>
      <c r="X173" s="441"/>
      <c r="Y173" s="441"/>
      <c r="Z173" s="441"/>
      <c r="AA173" s="441"/>
      <c r="AB173" s="441"/>
      <c r="AC173" s="441"/>
      <c r="AD173" s="441"/>
      <c r="AE173" s="441"/>
      <c r="AF173" s="441"/>
      <c r="AG173" s="441"/>
      <c r="AH173" s="441"/>
      <c r="AI173" s="441"/>
      <c r="AJ173" s="441"/>
      <c r="AK173" s="441"/>
      <c r="AL173" s="441"/>
      <c r="AM173" s="441"/>
      <c r="AN173" s="441"/>
      <c r="AO173" s="441"/>
      <c r="AP173" s="441"/>
      <c r="AQ173" s="441"/>
      <c r="AR173" s="441"/>
      <c r="AS173" s="441"/>
      <c r="AT173" s="441"/>
      <c r="AU173" s="441"/>
      <c r="AV173" s="441"/>
      <c r="AW173" s="441"/>
      <c r="AX173" s="441"/>
      <c r="AY173" s="441"/>
      <c r="AZ173" s="441"/>
      <c r="BA173" s="441"/>
      <c r="BB173" s="441"/>
      <c r="BC173" s="441"/>
      <c r="BD173" s="441"/>
      <c r="BE173" s="441"/>
    </row>
    <row r="174" spans="2:57" x14ac:dyDescent="0.2">
      <c r="B174" s="441"/>
      <c r="C174" s="443"/>
      <c r="D174" s="441"/>
      <c r="E174" s="441"/>
      <c r="F174" s="441"/>
      <c r="G174" s="441"/>
      <c r="H174" s="441"/>
      <c r="I174" s="441"/>
      <c r="J174" s="441"/>
      <c r="N174" s="441"/>
      <c r="O174" s="441"/>
      <c r="P174" s="441"/>
      <c r="Q174" s="441"/>
      <c r="R174" s="441"/>
      <c r="S174" s="441"/>
      <c r="T174" s="441"/>
      <c r="U174" s="441"/>
      <c r="V174" s="441"/>
      <c r="W174" s="441"/>
      <c r="X174" s="441"/>
      <c r="Y174" s="441"/>
      <c r="Z174" s="441"/>
      <c r="AA174" s="441"/>
      <c r="AB174" s="441"/>
      <c r="AC174" s="441"/>
      <c r="AD174" s="441"/>
      <c r="AE174" s="441"/>
      <c r="AF174" s="441"/>
      <c r="AG174" s="441"/>
      <c r="AH174" s="441"/>
      <c r="AI174" s="441"/>
      <c r="AJ174" s="441"/>
      <c r="AK174" s="441"/>
      <c r="AL174" s="441"/>
      <c r="AM174" s="441"/>
      <c r="AN174" s="441"/>
      <c r="AO174" s="441"/>
      <c r="AP174" s="441"/>
      <c r="AQ174" s="441"/>
      <c r="AR174" s="441"/>
      <c r="AS174" s="441"/>
      <c r="AT174" s="441"/>
      <c r="AU174" s="441"/>
      <c r="AV174" s="441"/>
      <c r="AW174" s="441"/>
      <c r="AX174" s="441"/>
      <c r="AY174" s="441"/>
      <c r="AZ174" s="441"/>
      <c r="BA174" s="441"/>
      <c r="BB174" s="441"/>
      <c r="BC174" s="441"/>
      <c r="BD174" s="441"/>
      <c r="BE174" s="441"/>
    </row>
    <row r="175" spans="2:57" x14ac:dyDescent="0.2">
      <c r="B175" s="441"/>
      <c r="C175" s="443"/>
      <c r="D175" s="441"/>
      <c r="E175" s="441"/>
      <c r="F175" s="441"/>
      <c r="G175" s="441"/>
      <c r="H175" s="441"/>
      <c r="I175" s="441"/>
      <c r="J175" s="441"/>
      <c r="N175" s="441"/>
      <c r="O175" s="441"/>
      <c r="P175" s="441"/>
      <c r="Q175" s="441"/>
      <c r="R175" s="441"/>
      <c r="S175" s="441"/>
      <c r="T175" s="441"/>
      <c r="U175" s="441"/>
      <c r="V175" s="441"/>
      <c r="W175" s="441"/>
      <c r="X175" s="441"/>
      <c r="Y175" s="441"/>
      <c r="Z175" s="441"/>
      <c r="AA175" s="441"/>
      <c r="AB175" s="441"/>
      <c r="AC175" s="441"/>
      <c r="AD175" s="441"/>
      <c r="AE175" s="441"/>
      <c r="AF175" s="441"/>
      <c r="AG175" s="441"/>
      <c r="AH175" s="441"/>
      <c r="AI175" s="441"/>
      <c r="AJ175" s="441"/>
      <c r="AK175" s="441"/>
      <c r="AL175" s="441"/>
      <c r="AM175" s="441"/>
      <c r="AN175" s="441"/>
      <c r="AO175" s="441"/>
      <c r="AP175" s="441"/>
      <c r="AQ175" s="441"/>
      <c r="AR175" s="441"/>
      <c r="AS175" s="441"/>
      <c r="AT175" s="441"/>
      <c r="AU175" s="441"/>
      <c r="AV175" s="441"/>
      <c r="AW175" s="441"/>
      <c r="AX175" s="441"/>
      <c r="AY175" s="441"/>
      <c r="AZ175" s="441"/>
      <c r="BA175" s="441"/>
      <c r="BB175" s="441"/>
      <c r="BC175" s="441"/>
      <c r="BD175" s="441"/>
      <c r="BE175" s="441"/>
    </row>
    <row r="176" spans="2:57" x14ac:dyDescent="0.2">
      <c r="B176" s="441"/>
      <c r="C176" s="443"/>
      <c r="D176" s="441"/>
      <c r="E176" s="441"/>
      <c r="F176" s="441"/>
      <c r="G176" s="441"/>
      <c r="H176" s="441"/>
      <c r="I176" s="441"/>
      <c r="J176" s="441"/>
      <c r="N176" s="441"/>
      <c r="O176" s="441"/>
      <c r="P176" s="441"/>
      <c r="Q176" s="441"/>
      <c r="R176" s="441"/>
      <c r="S176" s="441"/>
      <c r="T176" s="441"/>
      <c r="U176" s="441"/>
      <c r="V176" s="441"/>
      <c r="W176" s="441"/>
      <c r="X176" s="441"/>
      <c r="Y176" s="441"/>
      <c r="Z176" s="441"/>
      <c r="AA176" s="441"/>
      <c r="AB176" s="441"/>
      <c r="AC176" s="441"/>
      <c r="AD176" s="441"/>
      <c r="AE176" s="441"/>
      <c r="AF176" s="441"/>
      <c r="AG176" s="441"/>
      <c r="AH176" s="441"/>
      <c r="AI176" s="441"/>
      <c r="AJ176" s="441"/>
      <c r="AK176" s="441"/>
      <c r="AL176" s="441"/>
      <c r="AM176" s="441"/>
      <c r="AN176" s="441"/>
      <c r="AO176" s="441"/>
      <c r="AP176" s="441"/>
      <c r="AQ176" s="441"/>
      <c r="AR176" s="441"/>
      <c r="AS176" s="441"/>
      <c r="AT176" s="441"/>
      <c r="AU176" s="441"/>
      <c r="AV176" s="441"/>
      <c r="AW176" s="441"/>
      <c r="AX176" s="441"/>
      <c r="AY176" s="441"/>
      <c r="AZ176" s="441"/>
      <c r="BA176" s="441"/>
      <c r="BB176" s="441"/>
      <c r="BC176" s="441"/>
      <c r="BD176" s="441"/>
      <c r="BE176" s="441"/>
    </row>
    <row r="177" spans="2:57" x14ac:dyDescent="0.2">
      <c r="B177" s="441"/>
      <c r="C177" s="443"/>
      <c r="D177" s="441"/>
      <c r="E177" s="441"/>
      <c r="F177" s="441"/>
      <c r="G177" s="441"/>
      <c r="H177" s="441"/>
      <c r="I177" s="441"/>
      <c r="J177" s="441"/>
      <c r="N177" s="441"/>
      <c r="O177" s="441"/>
      <c r="P177" s="441"/>
      <c r="Q177" s="441"/>
      <c r="R177" s="441"/>
      <c r="S177" s="441"/>
      <c r="T177" s="441"/>
      <c r="U177" s="441"/>
      <c r="V177" s="441"/>
      <c r="W177" s="441"/>
      <c r="X177" s="441"/>
      <c r="Y177" s="441"/>
      <c r="Z177" s="441"/>
      <c r="AA177" s="441"/>
      <c r="AB177" s="441"/>
      <c r="AC177" s="441"/>
      <c r="AD177" s="441"/>
      <c r="AE177" s="441"/>
      <c r="AF177" s="441"/>
      <c r="AG177" s="441"/>
      <c r="AH177" s="441"/>
      <c r="AI177" s="441"/>
      <c r="AJ177" s="441"/>
      <c r="AK177" s="441"/>
      <c r="AL177" s="441"/>
      <c r="AM177" s="441"/>
      <c r="AN177" s="441"/>
      <c r="AO177" s="441"/>
      <c r="AP177" s="441"/>
      <c r="AQ177" s="441"/>
      <c r="AR177" s="441"/>
      <c r="AS177" s="441"/>
      <c r="AT177" s="441"/>
      <c r="AU177" s="441"/>
      <c r="AV177" s="441"/>
      <c r="AW177" s="441"/>
      <c r="AX177" s="441"/>
      <c r="AY177" s="441"/>
      <c r="AZ177" s="441"/>
      <c r="BA177" s="441"/>
      <c r="BB177" s="441"/>
      <c r="BC177" s="441"/>
      <c r="BD177" s="441"/>
      <c r="BE177" s="441"/>
    </row>
    <row r="178" spans="2:57" x14ac:dyDescent="0.2">
      <c r="B178" s="441"/>
      <c r="C178" s="443"/>
      <c r="D178" s="441"/>
      <c r="E178" s="441"/>
      <c r="F178" s="441"/>
      <c r="G178" s="441"/>
      <c r="H178" s="441"/>
      <c r="I178" s="441"/>
      <c r="J178" s="441"/>
      <c r="N178" s="441"/>
      <c r="O178" s="441"/>
      <c r="P178" s="441"/>
      <c r="Q178" s="441"/>
      <c r="R178" s="441"/>
      <c r="S178" s="441"/>
      <c r="T178" s="441"/>
      <c r="U178" s="441"/>
      <c r="V178" s="441"/>
      <c r="W178" s="441"/>
      <c r="X178" s="441"/>
      <c r="Y178" s="441"/>
      <c r="Z178" s="441"/>
      <c r="AA178" s="441"/>
      <c r="AB178" s="441"/>
      <c r="AC178" s="441"/>
      <c r="AD178" s="441"/>
      <c r="AE178" s="441"/>
      <c r="AF178" s="441"/>
      <c r="AG178" s="441"/>
      <c r="AH178" s="441"/>
      <c r="AI178" s="441"/>
      <c r="AJ178" s="441"/>
      <c r="AK178" s="441"/>
      <c r="AL178" s="441"/>
      <c r="AM178" s="441"/>
      <c r="AN178" s="441"/>
      <c r="AO178" s="441"/>
      <c r="AP178" s="441"/>
      <c r="AQ178" s="441"/>
      <c r="AR178" s="441"/>
      <c r="AS178" s="441"/>
      <c r="AT178" s="441"/>
      <c r="AU178" s="441"/>
      <c r="AV178" s="441"/>
      <c r="AW178" s="441"/>
      <c r="AX178" s="441"/>
      <c r="AY178" s="441"/>
      <c r="AZ178" s="441"/>
      <c r="BA178" s="441"/>
      <c r="BB178" s="441"/>
      <c r="BC178" s="441"/>
      <c r="BD178" s="441"/>
      <c r="BE178" s="441"/>
    </row>
    <row r="179" spans="2:57" x14ac:dyDescent="0.2">
      <c r="B179" s="441"/>
      <c r="C179" s="443"/>
      <c r="D179" s="441"/>
      <c r="E179" s="441"/>
      <c r="F179" s="441"/>
      <c r="G179" s="441"/>
      <c r="H179" s="441"/>
      <c r="I179" s="441"/>
      <c r="J179" s="441"/>
      <c r="N179" s="441"/>
      <c r="O179" s="441"/>
      <c r="P179" s="441"/>
      <c r="Q179" s="441"/>
      <c r="R179" s="441"/>
      <c r="S179" s="441"/>
      <c r="T179" s="441"/>
      <c r="U179" s="441"/>
      <c r="V179" s="441"/>
      <c r="W179" s="441"/>
      <c r="X179" s="441"/>
      <c r="Y179" s="441"/>
      <c r="Z179" s="441"/>
      <c r="AA179" s="441"/>
      <c r="AB179" s="441"/>
      <c r="AC179" s="441"/>
      <c r="AD179" s="441"/>
      <c r="AE179" s="441"/>
      <c r="AF179" s="441"/>
      <c r="AG179" s="441"/>
      <c r="AH179" s="441"/>
      <c r="AI179" s="441"/>
      <c r="AJ179" s="441"/>
      <c r="AK179" s="441"/>
      <c r="AL179" s="441"/>
      <c r="AM179" s="441"/>
      <c r="AN179" s="441"/>
      <c r="AO179" s="441"/>
      <c r="AP179" s="441"/>
      <c r="AQ179" s="441"/>
      <c r="AR179" s="441"/>
      <c r="AS179" s="441"/>
      <c r="AT179" s="441"/>
      <c r="AU179" s="441"/>
      <c r="AV179" s="441"/>
      <c r="AW179" s="441"/>
      <c r="AX179" s="441"/>
      <c r="AY179" s="441"/>
      <c r="AZ179" s="441"/>
      <c r="BA179" s="441"/>
      <c r="BB179" s="441"/>
      <c r="BC179" s="441"/>
      <c r="BD179" s="441"/>
      <c r="BE179" s="441"/>
    </row>
    <row r="180" spans="2:57" x14ac:dyDescent="0.2">
      <c r="B180" s="441"/>
      <c r="C180" s="443"/>
      <c r="D180" s="441"/>
      <c r="E180" s="441"/>
      <c r="F180" s="441"/>
      <c r="G180" s="441"/>
      <c r="H180" s="441"/>
      <c r="I180" s="441"/>
      <c r="J180" s="441"/>
      <c r="N180" s="441"/>
      <c r="O180" s="441"/>
      <c r="P180" s="441"/>
      <c r="Q180" s="441"/>
      <c r="R180" s="441"/>
      <c r="S180" s="441"/>
      <c r="T180" s="441"/>
      <c r="U180" s="441"/>
      <c r="V180" s="441"/>
      <c r="W180" s="441"/>
      <c r="X180" s="441"/>
      <c r="Y180" s="441"/>
      <c r="Z180" s="441"/>
      <c r="AA180" s="441"/>
      <c r="AB180" s="441"/>
      <c r="AC180" s="441"/>
      <c r="AD180" s="441"/>
      <c r="AE180" s="441"/>
      <c r="AF180" s="441"/>
      <c r="AG180" s="441"/>
      <c r="AH180" s="441"/>
      <c r="AI180" s="441"/>
      <c r="AJ180" s="441"/>
      <c r="AK180" s="441"/>
      <c r="AL180" s="441"/>
      <c r="AM180" s="441"/>
      <c r="AN180" s="441"/>
      <c r="AO180" s="441"/>
      <c r="AP180" s="441"/>
      <c r="AQ180" s="441"/>
      <c r="AR180" s="441"/>
      <c r="AS180" s="441"/>
      <c r="AT180" s="441"/>
      <c r="AU180" s="441"/>
      <c r="AV180" s="441"/>
      <c r="AW180" s="441"/>
      <c r="AX180" s="441"/>
      <c r="AY180" s="441"/>
      <c r="AZ180" s="441"/>
      <c r="BA180" s="441"/>
      <c r="BB180" s="441"/>
      <c r="BC180" s="441"/>
      <c r="BD180" s="441"/>
      <c r="BE180" s="441"/>
    </row>
    <row r="181" spans="2:57" x14ac:dyDescent="0.2">
      <c r="B181" s="441"/>
      <c r="C181" s="443"/>
      <c r="D181" s="441"/>
      <c r="E181" s="441"/>
      <c r="F181" s="441"/>
      <c r="G181" s="441"/>
      <c r="H181" s="441"/>
      <c r="I181" s="441"/>
      <c r="J181" s="441"/>
      <c r="N181" s="441"/>
      <c r="O181" s="441"/>
      <c r="P181" s="441"/>
      <c r="Q181" s="441"/>
      <c r="R181" s="441"/>
      <c r="S181" s="441"/>
      <c r="T181" s="441"/>
      <c r="U181" s="441"/>
      <c r="V181" s="441"/>
      <c r="W181" s="441"/>
      <c r="X181" s="441"/>
      <c r="Y181" s="441"/>
      <c r="Z181" s="441"/>
      <c r="AA181" s="441"/>
      <c r="AB181" s="441"/>
      <c r="AC181" s="441"/>
      <c r="AD181" s="441"/>
      <c r="AE181" s="441"/>
      <c r="AF181" s="441"/>
      <c r="AG181" s="441"/>
      <c r="AH181" s="441"/>
      <c r="AI181" s="441"/>
      <c r="AJ181" s="441"/>
      <c r="AK181" s="441"/>
      <c r="AL181" s="441"/>
      <c r="AM181" s="441"/>
      <c r="AN181" s="441"/>
      <c r="AO181" s="441"/>
      <c r="AP181" s="441"/>
      <c r="AQ181" s="441"/>
      <c r="AR181" s="441"/>
      <c r="AS181" s="441"/>
      <c r="AT181" s="441"/>
      <c r="AU181" s="441"/>
      <c r="AV181" s="441"/>
      <c r="AW181" s="441"/>
      <c r="AX181" s="441"/>
      <c r="AY181" s="441"/>
      <c r="AZ181" s="441"/>
      <c r="BA181" s="441"/>
      <c r="BB181" s="441"/>
      <c r="BC181" s="441"/>
      <c r="BD181" s="441"/>
      <c r="BE181" s="441"/>
    </row>
    <row r="182" spans="2:57" x14ac:dyDescent="0.2">
      <c r="B182" s="441"/>
      <c r="C182" s="443"/>
      <c r="D182" s="441"/>
      <c r="E182" s="441"/>
      <c r="F182" s="441"/>
      <c r="G182" s="441"/>
      <c r="H182" s="441"/>
      <c r="I182" s="441"/>
      <c r="J182" s="441"/>
      <c r="N182" s="441"/>
      <c r="O182" s="441"/>
      <c r="P182" s="441"/>
      <c r="Q182" s="441"/>
      <c r="R182" s="441"/>
      <c r="S182" s="441"/>
      <c r="T182" s="441"/>
      <c r="U182" s="441"/>
      <c r="V182" s="441"/>
      <c r="W182" s="441"/>
      <c r="X182" s="441"/>
      <c r="Y182" s="441"/>
      <c r="Z182" s="441"/>
      <c r="AA182" s="441"/>
      <c r="AB182" s="441"/>
      <c r="AC182" s="441"/>
      <c r="AD182" s="441"/>
      <c r="AE182" s="441"/>
      <c r="AF182" s="441"/>
      <c r="AG182" s="441"/>
      <c r="AH182" s="441"/>
      <c r="AI182" s="441"/>
      <c r="AJ182" s="441"/>
      <c r="AK182" s="441"/>
      <c r="AL182" s="441"/>
      <c r="AM182" s="441"/>
      <c r="AN182" s="441"/>
      <c r="AO182" s="441"/>
      <c r="AP182" s="441"/>
      <c r="AQ182" s="441"/>
      <c r="AR182" s="441"/>
      <c r="AS182" s="441"/>
      <c r="AT182" s="441"/>
      <c r="AU182" s="441"/>
      <c r="AV182" s="441"/>
      <c r="AW182" s="441"/>
      <c r="AX182" s="441"/>
      <c r="AY182" s="441"/>
      <c r="AZ182" s="441"/>
      <c r="BA182" s="441"/>
      <c r="BB182" s="441"/>
      <c r="BC182" s="441"/>
      <c r="BD182" s="441"/>
      <c r="BE182" s="441"/>
    </row>
    <row r="183" spans="2:57" x14ac:dyDescent="0.2">
      <c r="B183" s="441"/>
      <c r="C183" s="443"/>
      <c r="D183" s="441"/>
      <c r="E183" s="441"/>
      <c r="F183" s="441"/>
      <c r="G183" s="441"/>
      <c r="H183" s="441"/>
      <c r="I183" s="441"/>
      <c r="J183" s="441"/>
      <c r="N183" s="441"/>
      <c r="O183" s="441"/>
      <c r="P183" s="441"/>
      <c r="Q183" s="441"/>
      <c r="R183" s="441"/>
      <c r="S183" s="441"/>
      <c r="T183" s="441"/>
      <c r="U183" s="441"/>
      <c r="V183" s="441"/>
      <c r="W183" s="441"/>
      <c r="X183" s="441"/>
      <c r="Y183" s="441"/>
      <c r="Z183" s="441"/>
      <c r="AA183" s="441"/>
      <c r="AB183" s="441"/>
      <c r="AC183" s="441"/>
      <c r="AD183" s="441"/>
      <c r="AE183" s="441"/>
      <c r="AF183" s="441"/>
      <c r="AG183" s="441"/>
      <c r="AH183" s="441"/>
      <c r="AI183" s="441"/>
      <c r="AJ183" s="441"/>
      <c r="AK183" s="441"/>
      <c r="AL183" s="441"/>
      <c r="AM183" s="441"/>
      <c r="AN183" s="441"/>
      <c r="AO183" s="441"/>
      <c r="AP183" s="441"/>
      <c r="AQ183" s="441"/>
      <c r="AR183" s="441"/>
      <c r="AS183" s="441"/>
      <c r="AT183" s="441"/>
      <c r="AU183" s="441"/>
      <c r="AV183" s="441"/>
      <c r="AW183" s="441"/>
      <c r="AX183" s="441"/>
      <c r="AY183" s="441"/>
      <c r="AZ183" s="441"/>
      <c r="BA183" s="441"/>
      <c r="BB183" s="441"/>
      <c r="BC183" s="441"/>
      <c r="BD183" s="441"/>
      <c r="BE183" s="441"/>
    </row>
    <row r="184" spans="2:57" x14ac:dyDescent="0.2">
      <c r="B184" s="441"/>
      <c r="C184" s="443"/>
      <c r="D184" s="441"/>
      <c r="E184" s="441"/>
      <c r="F184" s="441"/>
      <c r="G184" s="441"/>
      <c r="H184" s="441"/>
      <c r="I184" s="441"/>
      <c r="J184" s="441"/>
      <c r="N184" s="441"/>
      <c r="O184" s="441"/>
      <c r="P184" s="441"/>
      <c r="Q184" s="441"/>
      <c r="R184" s="441"/>
      <c r="S184" s="441"/>
      <c r="T184" s="441"/>
      <c r="U184" s="441"/>
      <c r="V184" s="441"/>
      <c r="W184" s="441"/>
      <c r="X184" s="441"/>
      <c r="Y184" s="441"/>
      <c r="Z184" s="441"/>
      <c r="AA184" s="441"/>
      <c r="AB184" s="441"/>
      <c r="AC184" s="441"/>
      <c r="AD184" s="441"/>
      <c r="AE184" s="441"/>
      <c r="AF184" s="441"/>
      <c r="AG184" s="441"/>
      <c r="AH184" s="441"/>
      <c r="AI184" s="441"/>
      <c r="AJ184" s="441"/>
      <c r="AK184" s="441"/>
      <c r="AL184" s="441"/>
      <c r="AM184" s="441"/>
      <c r="AN184" s="441"/>
      <c r="AO184" s="441"/>
      <c r="AP184" s="441"/>
      <c r="AQ184" s="441"/>
      <c r="AR184" s="441"/>
      <c r="AS184" s="441"/>
      <c r="AT184" s="441"/>
      <c r="AU184" s="441"/>
      <c r="AV184" s="441"/>
      <c r="AW184" s="441"/>
      <c r="AX184" s="441"/>
      <c r="AY184" s="441"/>
      <c r="AZ184" s="441"/>
      <c r="BA184" s="441"/>
      <c r="BB184" s="441"/>
      <c r="BC184" s="441"/>
      <c r="BD184" s="441"/>
      <c r="BE184" s="441"/>
    </row>
    <row r="185" spans="2:57" x14ac:dyDescent="0.2">
      <c r="B185" s="441"/>
      <c r="C185" s="443"/>
      <c r="D185" s="441"/>
      <c r="E185" s="441"/>
      <c r="F185" s="441"/>
      <c r="G185" s="441"/>
      <c r="H185" s="441"/>
      <c r="I185" s="441"/>
      <c r="J185" s="441"/>
      <c r="N185" s="441"/>
      <c r="O185" s="441"/>
      <c r="P185" s="441"/>
      <c r="Q185" s="441"/>
      <c r="R185" s="441"/>
      <c r="S185" s="441"/>
      <c r="T185" s="441"/>
      <c r="U185" s="441"/>
      <c r="V185" s="441"/>
      <c r="W185" s="441"/>
      <c r="X185" s="441"/>
      <c r="Y185" s="441"/>
      <c r="Z185" s="441"/>
      <c r="AA185" s="441"/>
      <c r="AB185" s="441"/>
      <c r="AC185" s="441"/>
      <c r="AD185" s="441"/>
      <c r="AE185" s="441"/>
      <c r="AF185" s="441"/>
      <c r="AG185" s="441"/>
      <c r="AH185" s="441"/>
      <c r="AI185" s="441"/>
      <c r="AJ185" s="441"/>
      <c r="AK185" s="441"/>
      <c r="AL185" s="441"/>
      <c r="AM185" s="441"/>
      <c r="AN185" s="441"/>
      <c r="AO185" s="441"/>
      <c r="AP185" s="441"/>
      <c r="AQ185" s="441"/>
      <c r="AR185" s="441"/>
      <c r="AS185" s="441"/>
      <c r="AT185" s="441"/>
      <c r="AU185" s="441"/>
      <c r="AV185" s="441"/>
      <c r="AW185" s="441"/>
      <c r="AX185" s="441"/>
      <c r="AY185" s="441"/>
      <c r="AZ185" s="441"/>
      <c r="BA185" s="441"/>
      <c r="BB185" s="441"/>
      <c r="BC185" s="441"/>
      <c r="BD185" s="441"/>
      <c r="BE185" s="441"/>
    </row>
    <row r="186" spans="2:57" x14ac:dyDescent="0.2">
      <c r="B186" s="441"/>
      <c r="C186" s="443"/>
      <c r="D186" s="441"/>
      <c r="E186" s="441"/>
      <c r="F186" s="441"/>
      <c r="G186" s="441"/>
      <c r="H186" s="441"/>
      <c r="I186" s="441"/>
      <c r="J186" s="441"/>
      <c r="N186" s="441"/>
      <c r="O186" s="441"/>
      <c r="P186" s="441"/>
      <c r="Q186" s="441"/>
      <c r="R186" s="441"/>
      <c r="S186" s="441"/>
      <c r="T186" s="441"/>
      <c r="U186" s="441"/>
      <c r="V186" s="441"/>
      <c r="W186" s="441"/>
      <c r="X186" s="441"/>
      <c r="Y186" s="441"/>
      <c r="Z186" s="441"/>
      <c r="AA186" s="441"/>
      <c r="AB186" s="441"/>
      <c r="AC186" s="441"/>
      <c r="AD186" s="441"/>
      <c r="AE186" s="441"/>
      <c r="AF186" s="441"/>
      <c r="AG186" s="441"/>
      <c r="AH186" s="441"/>
      <c r="AI186" s="441"/>
      <c r="AJ186" s="441"/>
      <c r="AK186" s="441"/>
      <c r="AL186" s="441"/>
      <c r="AM186" s="441"/>
      <c r="AN186" s="441"/>
      <c r="AO186" s="441"/>
      <c r="AP186" s="441"/>
      <c r="AQ186" s="441"/>
      <c r="AR186" s="441"/>
      <c r="AS186" s="441"/>
      <c r="AT186" s="441"/>
      <c r="AU186" s="441"/>
      <c r="AV186" s="441"/>
      <c r="AW186" s="441"/>
      <c r="AX186" s="441"/>
      <c r="AY186" s="441"/>
      <c r="AZ186" s="441"/>
      <c r="BA186" s="441"/>
      <c r="BB186" s="441"/>
      <c r="BC186" s="441"/>
      <c r="BD186" s="441"/>
      <c r="BE186" s="441"/>
    </row>
    <row r="187" spans="2:57" x14ac:dyDescent="0.2">
      <c r="B187" s="441"/>
      <c r="C187" s="443"/>
      <c r="D187" s="441"/>
      <c r="E187" s="441"/>
      <c r="F187" s="441"/>
      <c r="G187" s="441"/>
      <c r="H187" s="441"/>
      <c r="I187" s="441"/>
      <c r="J187" s="441"/>
      <c r="N187" s="441"/>
      <c r="O187" s="441"/>
      <c r="P187" s="441"/>
      <c r="Q187" s="441"/>
      <c r="R187" s="441"/>
      <c r="S187" s="441"/>
      <c r="T187" s="441"/>
      <c r="U187" s="441"/>
      <c r="V187" s="441"/>
      <c r="W187" s="441"/>
      <c r="X187" s="441"/>
      <c r="Y187" s="441"/>
      <c r="Z187" s="441"/>
      <c r="AA187" s="441"/>
      <c r="AB187" s="441"/>
      <c r="AC187" s="441"/>
      <c r="AD187" s="441"/>
      <c r="AE187" s="441"/>
      <c r="AF187" s="441"/>
      <c r="AG187" s="441"/>
      <c r="AH187" s="441"/>
      <c r="AI187" s="441"/>
      <c r="AJ187" s="441"/>
      <c r="AK187" s="441"/>
      <c r="AL187" s="441"/>
      <c r="AM187" s="441"/>
      <c r="AN187" s="441"/>
      <c r="AO187" s="441"/>
      <c r="AP187" s="441"/>
      <c r="AQ187" s="441"/>
      <c r="AR187" s="441"/>
      <c r="AS187" s="441"/>
      <c r="AT187" s="441"/>
      <c r="AU187" s="441"/>
      <c r="AV187" s="441"/>
      <c r="AW187" s="441"/>
      <c r="AX187" s="441"/>
      <c r="AY187" s="441"/>
      <c r="AZ187" s="441"/>
      <c r="BA187" s="441"/>
      <c r="BB187" s="441"/>
      <c r="BC187" s="441"/>
      <c r="BD187" s="441"/>
      <c r="BE187" s="441"/>
    </row>
    <row r="188" spans="2:57" x14ac:dyDescent="0.2">
      <c r="B188" s="441"/>
      <c r="C188" s="443"/>
      <c r="D188" s="441"/>
      <c r="E188" s="441"/>
      <c r="F188" s="441"/>
      <c r="G188" s="441"/>
      <c r="H188" s="441"/>
      <c r="I188" s="441"/>
      <c r="J188" s="441"/>
      <c r="N188" s="441"/>
      <c r="O188" s="441"/>
      <c r="P188" s="441"/>
      <c r="Q188" s="441"/>
      <c r="R188" s="441"/>
      <c r="S188" s="441"/>
      <c r="T188" s="441"/>
      <c r="U188" s="441"/>
      <c r="V188" s="441"/>
      <c r="W188" s="441"/>
      <c r="X188" s="441"/>
      <c r="Y188" s="441"/>
      <c r="Z188" s="441"/>
      <c r="AA188" s="441"/>
      <c r="AB188" s="441"/>
      <c r="AC188" s="441"/>
      <c r="AD188" s="441"/>
      <c r="AE188" s="441"/>
      <c r="AF188" s="441"/>
      <c r="AG188" s="441"/>
      <c r="AH188" s="441"/>
      <c r="AI188" s="441"/>
      <c r="AJ188" s="441"/>
      <c r="AK188" s="441"/>
      <c r="AL188" s="441"/>
      <c r="AM188" s="441"/>
      <c r="AN188" s="441"/>
      <c r="AO188" s="441"/>
      <c r="AP188" s="441"/>
      <c r="AQ188" s="441"/>
      <c r="AR188" s="441"/>
      <c r="AS188" s="441"/>
      <c r="AT188" s="441"/>
      <c r="AU188" s="441"/>
      <c r="AV188" s="441"/>
      <c r="AW188" s="441"/>
      <c r="AX188" s="441"/>
      <c r="AY188" s="441"/>
      <c r="AZ188" s="441"/>
      <c r="BA188" s="441"/>
      <c r="BB188" s="441"/>
      <c r="BC188" s="441"/>
      <c r="BD188" s="441"/>
      <c r="BE188" s="441"/>
    </row>
    <row r="189" spans="2:57" x14ac:dyDescent="0.2">
      <c r="B189" s="441"/>
      <c r="C189" s="443"/>
      <c r="D189" s="441"/>
      <c r="E189" s="441"/>
      <c r="F189" s="441"/>
      <c r="G189" s="441"/>
      <c r="H189" s="441"/>
      <c r="I189" s="441"/>
      <c r="J189" s="441"/>
      <c r="N189" s="441"/>
      <c r="O189" s="441"/>
      <c r="P189" s="441"/>
      <c r="Q189" s="441"/>
      <c r="R189" s="441"/>
      <c r="S189" s="441"/>
      <c r="T189" s="441"/>
      <c r="U189" s="441"/>
      <c r="V189" s="441"/>
      <c r="W189" s="441"/>
      <c r="X189" s="441"/>
      <c r="Y189" s="441"/>
      <c r="Z189" s="441"/>
      <c r="AA189" s="441"/>
      <c r="AB189" s="441"/>
      <c r="AC189" s="441"/>
      <c r="AD189" s="441"/>
      <c r="AE189" s="441"/>
      <c r="AF189" s="441"/>
      <c r="AG189" s="441"/>
      <c r="AH189" s="441"/>
      <c r="AI189" s="441"/>
      <c r="AJ189" s="441"/>
      <c r="AK189" s="441"/>
      <c r="AL189" s="441"/>
      <c r="AM189" s="441"/>
      <c r="AN189" s="441"/>
      <c r="AO189" s="441"/>
      <c r="AP189" s="441"/>
      <c r="AQ189" s="441"/>
      <c r="AR189" s="441"/>
      <c r="AS189" s="441"/>
      <c r="AT189" s="441"/>
      <c r="AU189" s="441"/>
      <c r="AV189" s="441"/>
      <c r="AW189" s="441"/>
      <c r="AX189" s="441"/>
      <c r="AY189" s="441"/>
      <c r="AZ189" s="441"/>
      <c r="BA189" s="441"/>
      <c r="BB189" s="441"/>
      <c r="BC189" s="441"/>
      <c r="BD189" s="441"/>
      <c r="BE189" s="441"/>
    </row>
    <row r="190" spans="2:57" x14ac:dyDescent="0.2">
      <c r="B190" s="441"/>
      <c r="C190" s="443"/>
      <c r="D190" s="441"/>
      <c r="E190" s="441"/>
      <c r="F190" s="441"/>
      <c r="G190" s="441"/>
      <c r="H190" s="441"/>
      <c r="I190" s="441"/>
      <c r="J190" s="441"/>
      <c r="N190" s="441"/>
      <c r="O190" s="441"/>
      <c r="P190" s="441"/>
      <c r="Q190" s="441"/>
      <c r="R190" s="441"/>
      <c r="S190" s="441"/>
      <c r="T190" s="441"/>
      <c r="U190" s="441"/>
      <c r="V190" s="441"/>
      <c r="W190" s="441"/>
      <c r="X190" s="441"/>
      <c r="Y190" s="441"/>
      <c r="Z190" s="441"/>
      <c r="AA190" s="441"/>
      <c r="AB190" s="441"/>
      <c r="AC190" s="441"/>
      <c r="AD190" s="441"/>
      <c r="AE190" s="441"/>
      <c r="AF190" s="441"/>
      <c r="AG190" s="441"/>
      <c r="AH190" s="441"/>
      <c r="AI190" s="441"/>
      <c r="AJ190" s="441"/>
      <c r="AK190" s="441"/>
      <c r="AL190" s="441"/>
      <c r="AM190" s="441"/>
      <c r="AN190" s="441"/>
      <c r="AO190" s="441"/>
      <c r="AP190" s="441"/>
      <c r="AQ190" s="441"/>
      <c r="AR190" s="441"/>
      <c r="AS190" s="441"/>
      <c r="AT190" s="441"/>
      <c r="AU190" s="441"/>
      <c r="AV190" s="441"/>
      <c r="AW190" s="441"/>
      <c r="AX190" s="441"/>
      <c r="AY190" s="441"/>
      <c r="AZ190" s="441"/>
      <c r="BA190" s="441"/>
      <c r="BB190" s="441"/>
      <c r="BC190" s="441"/>
      <c r="BD190" s="441"/>
      <c r="BE190" s="441"/>
    </row>
    <row r="191" spans="2:57" x14ac:dyDescent="0.2">
      <c r="B191" s="441"/>
      <c r="C191" s="443"/>
      <c r="D191" s="441"/>
      <c r="E191" s="441"/>
      <c r="F191" s="441"/>
      <c r="G191" s="441"/>
      <c r="H191" s="441"/>
      <c r="I191" s="441"/>
      <c r="J191" s="441"/>
      <c r="N191" s="441"/>
      <c r="O191" s="441"/>
      <c r="P191" s="441"/>
      <c r="Q191" s="441"/>
      <c r="R191" s="441"/>
      <c r="S191" s="441"/>
      <c r="T191" s="441"/>
      <c r="U191" s="441"/>
      <c r="V191" s="441"/>
      <c r="W191" s="441"/>
      <c r="X191" s="441"/>
      <c r="Y191" s="441"/>
      <c r="Z191" s="441"/>
      <c r="AA191" s="441"/>
      <c r="AB191" s="441"/>
      <c r="AC191" s="441"/>
      <c r="AD191" s="441"/>
      <c r="AE191" s="441"/>
      <c r="AF191" s="441"/>
      <c r="AG191" s="441"/>
      <c r="AH191" s="441"/>
      <c r="AI191" s="441"/>
      <c r="AJ191" s="441"/>
      <c r="AK191" s="441"/>
      <c r="AL191" s="441"/>
      <c r="AM191" s="441"/>
      <c r="AN191" s="441"/>
      <c r="AO191" s="441"/>
      <c r="AP191" s="441"/>
      <c r="AQ191" s="441"/>
      <c r="AR191" s="441"/>
      <c r="AS191" s="441"/>
      <c r="AT191" s="441"/>
      <c r="AU191" s="441"/>
      <c r="AV191" s="441"/>
      <c r="AW191" s="441"/>
      <c r="AX191" s="441"/>
      <c r="AY191" s="441"/>
      <c r="AZ191" s="441"/>
      <c r="BA191" s="441"/>
      <c r="BB191" s="441"/>
      <c r="BC191" s="441"/>
      <c r="BD191" s="441"/>
      <c r="BE191" s="441"/>
    </row>
    <row r="192" spans="2:57" x14ac:dyDescent="0.2">
      <c r="B192" s="441"/>
      <c r="C192" s="443"/>
      <c r="D192" s="441"/>
      <c r="E192" s="441"/>
      <c r="F192" s="441"/>
      <c r="G192" s="441"/>
      <c r="H192" s="441"/>
      <c r="I192" s="441"/>
      <c r="J192" s="441"/>
      <c r="N192" s="441"/>
      <c r="O192" s="441"/>
      <c r="P192" s="441"/>
      <c r="Q192" s="441"/>
      <c r="R192" s="441"/>
      <c r="S192" s="441"/>
      <c r="T192" s="441"/>
      <c r="U192" s="441"/>
      <c r="V192" s="441"/>
      <c r="W192" s="441"/>
      <c r="X192" s="441"/>
      <c r="Y192" s="441"/>
      <c r="Z192" s="441"/>
      <c r="AA192" s="441"/>
      <c r="AB192" s="441"/>
      <c r="AC192" s="441"/>
      <c r="AD192" s="441"/>
      <c r="AE192" s="441"/>
      <c r="AF192" s="441"/>
      <c r="AG192" s="441"/>
      <c r="AH192" s="441"/>
      <c r="AI192" s="441"/>
      <c r="AJ192" s="441"/>
      <c r="AK192" s="441"/>
      <c r="AL192" s="441"/>
      <c r="AM192" s="441"/>
      <c r="AN192" s="441"/>
      <c r="AO192" s="441"/>
      <c r="AP192" s="441"/>
      <c r="AQ192" s="441"/>
      <c r="AR192" s="441"/>
      <c r="AS192" s="441"/>
      <c r="AT192" s="441"/>
      <c r="AU192" s="441"/>
      <c r="AV192" s="441"/>
      <c r="AW192" s="441"/>
      <c r="AX192" s="441"/>
      <c r="AY192" s="441"/>
      <c r="AZ192" s="441"/>
      <c r="BA192" s="441"/>
      <c r="BB192" s="441"/>
      <c r="BC192" s="441"/>
      <c r="BD192" s="441"/>
      <c r="BE192" s="441"/>
    </row>
    <row r="193" spans="2:57" x14ac:dyDescent="0.2">
      <c r="B193" s="441"/>
      <c r="C193" s="443"/>
      <c r="D193" s="441"/>
      <c r="E193" s="441"/>
      <c r="F193" s="441"/>
      <c r="G193" s="441"/>
      <c r="H193" s="441"/>
      <c r="I193" s="441"/>
      <c r="J193" s="441"/>
      <c r="N193" s="441"/>
      <c r="O193" s="441"/>
      <c r="P193" s="441"/>
      <c r="Q193" s="441"/>
      <c r="R193" s="441"/>
      <c r="S193" s="441"/>
      <c r="T193" s="441"/>
      <c r="U193" s="441"/>
      <c r="V193" s="441"/>
      <c r="W193" s="441"/>
      <c r="X193" s="441"/>
      <c r="Y193" s="441"/>
      <c r="Z193" s="441"/>
      <c r="AA193" s="441"/>
      <c r="AB193" s="441"/>
      <c r="AC193" s="441"/>
      <c r="AD193" s="441"/>
      <c r="AE193" s="441"/>
      <c r="AF193" s="441"/>
      <c r="AG193" s="441"/>
      <c r="AH193" s="441"/>
      <c r="AI193" s="441"/>
      <c r="AJ193" s="441"/>
      <c r="AK193" s="441"/>
      <c r="AL193" s="441"/>
      <c r="AM193" s="441"/>
      <c r="AN193" s="441"/>
      <c r="AO193" s="441"/>
      <c r="AP193" s="441"/>
      <c r="AQ193" s="441"/>
      <c r="AR193" s="441"/>
      <c r="AS193" s="441"/>
      <c r="AT193" s="441"/>
      <c r="AU193" s="441"/>
      <c r="AV193" s="441"/>
      <c r="AW193" s="441"/>
      <c r="AX193" s="441"/>
      <c r="AY193" s="441"/>
      <c r="AZ193" s="441"/>
      <c r="BA193" s="441"/>
      <c r="BB193" s="441"/>
      <c r="BC193" s="441"/>
      <c r="BD193" s="441"/>
      <c r="BE193" s="441"/>
    </row>
    <row r="194" spans="2:57" x14ac:dyDescent="0.2">
      <c r="B194" s="441"/>
      <c r="C194" s="443"/>
      <c r="D194" s="441"/>
      <c r="E194" s="441"/>
      <c r="F194" s="441"/>
      <c r="G194" s="441"/>
      <c r="H194" s="441"/>
      <c r="I194" s="441"/>
      <c r="J194" s="441"/>
      <c r="N194" s="441"/>
      <c r="O194" s="441"/>
      <c r="P194" s="441"/>
      <c r="Q194" s="441"/>
      <c r="R194" s="441"/>
      <c r="S194" s="441"/>
      <c r="T194" s="441"/>
      <c r="U194" s="441"/>
      <c r="V194" s="441"/>
      <c r="W194" s="441"/>
      <c r="X194" s="441"/>
      <c r="Y194" s="441"/>
      <c r="Z194" s="441"/>
      <c r="AA194" s="441"/>
      <c r="AB194" s="441"/>
      <c r="AC194" s="441"/>
      <c r="AD194" s="441"/>
      <c r="AE194" s="441"/>
      <c r="AF194" s="441"/>
      <c r="AG194" s="441"/>
      <c r="AH194" s="441"/>
      <c r="AI194" s="441"/>
      <c r="AJ194" s="441"/>
      <c r="AK194" s="441"/>
      <c r="AL194" s="441"/>
      <c r="AM194" s="441"/>
      <c r="AN194" s="441"/>
      <c r="AO194" s="441"/>
      <c r="AP194" s="441"/>
      <c r="AQ194" s="441"/>
      <c r="AR194" s="441"/>
      <c r="AS194" s="441"/>
      <c r="AT194" s="441"/>
      <c r="AU194" s="441"/>
      <c r="AV194" s="441"/>
      <c r="AW194" s="441"/>
      <c r="AX194" s="441"/>
      <c r="AY194" s="441"/>
      <c r="AZ194" s="441"/>
      <c r="BA194" s="441"/>
      <c r="BB194" s="441"/>
      <c r="BC194" s="441"/>
      <c r="BD194" s="441"/>
      <c r="BE194" s="441"/>
    </row>
    <row r="195" spans="2:57" x14ac:dyDescent="0.2">
      <c r="B195" s="441"/>
      <c r="C195" s="443"/>
      <c r="D195" s="441"/>
      <c r="E195" s="441"/>
      <c r="F195" s="441"/>
      <c r="G195" s="441"/>
      <c r="H195" s="441"/>
      <c r="I195" s="441"/>
      <c r="J195" s="441"/>
      <c r="N195" s="441"/>
      <c r="O195" s="441"/>
      <c r="P195" s="441"/>
      <c r="Q195" s="441"/>
      <c r="R195" s="441"/>
      <c r="S195" s="441"/>
      <c r="T195" s="441"/>
      <c r="U195" s="441"/>
      <c r="V195" s="441"/>
      <c r="W195" s="441"/>
      <c r="X195" s="441"/>
      <c r="Y195" s="441"/>
      <c r="Z195" s="441"/>
      <c r="AA195" s="441"/>
      <c r="AB195" s="441"/>
      <c r="AC195" s="441"/>
      <c r="AD195" s="441"/>
      <c r="AE195" s="441"/>
      <c r="AF195" s="441"/>
      <c r="AG195" s="441"/>
      <c r="AH195" s="441"/>
      <c r="AI195" s="441"/>
      <c r="AJ195" s="441"/>
      <c r="AK195" s="441"/>
      <c r="AL195" s="441"/>
      <c r="AM195" s="441"/>
      <c r="AN195" s="441"/>
      <c r="AO195" s="441"/>
      <c r="AP195" s="441"/>
      <c r="AQ195" s="441"/>
      <c r="AR195" s="441"/>
      <c r="AS195" s="441"/>
      <c r="AT195" s="441"/>
      <c r="AU195" s="441"/>
      <c r="AV195" s="441"/>
      <c r="AW195" s="441"/>
      <c r="AX195" s="441"/>
      <c r="AY195" s="441"/>
      <c r="AZ195" s="441"/>
      <c r="BA195" s="441"/>
      <c r="BB195" s="441"/>
      <c r="BC195" s="441"/>
      <c r="BD195" s="441"/>
      <c r="BE195" s="441"/>
    </row>
    <row r="196" spans="2:57" x14ac:dyDescent="0.2">
      <c r="B196" s="441"/>
      <c r="C196" s="443"/>
      <c r="D196" s="441"/>
      <c r="E196" s="441"/>
      <c r="F196" s="441"/>
      <c r="G196" s="441"/>
      <c r="H196" s="441"/>
      <c r="I196" s="441"/>
      <c r="J196" s="441"/>
      <c r="N196" s="441"/>
      <c r="O196" s="441"/>
      <c r="P196" s="441"/>
      <c r="Q196" s="441"/>
      <c r="R196" s="441"/>
      <c r="S196" s="441"/>
      <c r="T196" s="441"/>
      <c r="U196" s="441"/>
      <c r="V196" s="441"/>
      <c r="W196" s="441"/>
      <c r="X196" s="441"/>
      <c r="Y196" s="441"/>
      <c r="Z196" s="441"/>
      <c r="AA196" s="441"/>
      <c r="AB196" s="441"/>
      <c r="AC196" s="441"/>
      <c r="AD196" s="441"/>
      <c r="AE196" s="441"/>
      <c r="AF196" s="441"/>
      <c r="AG196" s="441"/>
      <c r="AH196" s="441"/>
      <c r="AI196" s="441"/>
      <c r="AJ196" s="441"/>
      <c r="AK196" s="441"/>
      <c r="AL196" s="441"/>
      <c r="AM196" s="441"/>
      <c r="AN196" s="441"/>
      <c r="AO196" s="441"/>
      <c r="AP196" s="441"/>
      <c r="AQ196" s="441"/>
      <c r="AR196" s="441"/>
      <c r="AS196" s="441"/>
      <c r="AT196" s="441"/>
      <c r="AU196" s="441"/>
      <c r="AV196" s="441"/>
      <c r="AW196" s="441"/>
      <c r="AX196" s="441"/>
      <c r="AY196" s="441"/>
      <c r="AZ196" s="441"/>
      <c r="BA196" s="441"/>
      <c r="BB196" s="441"/>
      <c r="BC196" s="441"/>
      <c r="BD196" s="441"/>
      <c r="BE196" s="441"/>
    </row>
    <row r="197" spans="2:57" x14ac:dyDescent="0.2">
      <c r="B197" s="441"/>
      <c r="C197" s="443"/>
      <c r="D197" s="441"/>
      <c r="E197" s="441"/>
      <c r="F197" s="441"/>
      <c r="G197" s="441"/>
      <c r="H197" s="441"/>
      <c r="I197" s="441"/>
      <c r="J197" s="441"/>
      <c r="N197" s="441"/>
      <c r="O197" s="441"/>
      <c r="P197" s="441"/>
      <c r="Q197" s="441"/>
      <c r="R197" s="441"/>
      <c r="S197" s="441"/>
      <c r="T197" s="441"/>
      <c r="U197" s="441"/>
      <c r="V197" s="441"/>
      <c r="W197" s="441"/>
      <c r="X197" s="441"/>
      <c r="Y197" s="441"/>
      <c r="Z197" s="441"/>
      <c r="AA197" s="441"/>
      <c r="AB197" s="441"/>
      <c r="AC197" s="441"/>
      <c r="AD197" s="441"/>
      <c r="AE197" s="441"/>
      <c r="AF197" s="441"/>
      <c r="AG197" s="441"/>
      <c r="AH197" s="441"/>
      <c r="AI197" s="441"/>
      <c r="AJ197" s="441"/>
      <c r="AK197" s="441"/>
      <c r="AL197" s="441"/>
      <c r="AM197" s="441"/>
      <c r="AN197" s="441"/>
      <c r="AO197" s="441"/>
      <c r="AP197" s="441"/>
      <c r="AQ197" s="441"/>
      <c r="AR197" s="441"/>
      <c r="AS197" s="441"/>
      <c r="AT197" s="441"/>
      <c r="AU197" s="441"/>
      <c r="AV197" s="441"/>
      <c r="AW197" s="441"/>
      <c r="AX197" s="441"/>
      <c r="AY197" s="441"/>
      <c r="AZ197" s="441"/>
      <c r="BA197" s="441"/>
      <c r="BB197" s="441"/>
      <c r="BC197" s="441"/>
      <c r="BD197" s="441"/>
      <c r="BE197" s="441"/>
    </row>
    <row r="198" spans="2:57" x14ac:dyDescent="0.2">
      <c r="B198" s="441"/>
      <c r="C198" s="443"/>
      <c r="D198" s="441"/>
      <c r="E198" s="441"/>
      <c r="F198" s="441"/>
      <c r="G198" s="441"/>
      <c r="H198" s="441"/>
      <c r="I198" s="441"/>
      <c r="J198" s="441"/>
      <c r="N198" s="441"/>
      <c r="O198" s="441"/>
      <c r="P198" s="441"/>
      <c r="Q198" s="441"/>
      <c r="R198" s="441"/>
      <c r="S198" s="441"/>
      <c r="T198" s="441"/>
      <c r="U198" s="441"/>
      <c r="V198" s="441"/>
      <c r="W198" s="441"/>
      <c r="X198" s="441"/>
      <c r="Y198" s="441"/>
      <c r="Z198" s="441"/>
      <c r="AA198" s="441"/>
      <c r="AB198" s="441"/>
      <c r="AC198" s="441"/>
      <c r="AD198" s="441"/>
      <c r="AE198" s="441"/>
      <c r="AF198" s="441"/>
      <c r="AG198" s="441"/>
      <c r="AH198" s="441"/>
      <c r="AI198" s="441"/>
      <c r="AJ198" s="441"/>
      <c r="AK198" s="441"/>
      <c r="AL198" s="441"/>
      <c r="AM198" s="441"/>
      <c r="AN198" s="441"/>
      <c r="AO198" s="441"/>
      <c r="AP198" s="441"/>
      <c r="AQ198" s="441"/>
      <c r="AR198" s="441"/>
      <c r="AS198" s="441"/>
      <c r="AT198" s="441"/>
      <c r="AU198" s="441"/>
      <c r="AV198" s="441"/>
      <c r="AW198" s="441"/>
      <c r="AX198" s="441"/>
      <c r="AY198" s="441"/>
      <c r="AZ198" s="441"/>
      <c r="BA198" s="441"/>
      <c r="BB198" s="441"/>
      <c r="BC198" s="441"/>
      <c r="BD198" s="441"/>
      <c r="BE198" s="441"/>
    </row>
    <row r="199" spans="2:57" x14ac:dyDescent="0.2">
      <c r="B199" s="441"/>
      <c r="C199" s="443"/>
      <c r="D199" s="441"/>
      <c r="E199" s="441"/>
      <c r="F199" s="441"/>
      <c r="G199" s="441"/>
      <c r="H199" s="441"/>
      <c r="I199" s="441"/>
      <c r="J199" s="441"/>
      <c r="N199" s="441"/>
      <c r="O199" s="441"/>
      <c r="P199" s="441"/>
      <c r="Q199" s="441"/>
      <c r="R199" s="441"/>
      <c r="S199" s="441"/>
      <c r="T199" s="441"/>
      <c r="U199" s="441"/>
      <c r="V199" s="441"/>
      <c r="W199" s="441"/>
      <c r="X199" s="441"/>
      <c r="Y199" s="441"/>
      <c r="Z199" s="441"/>
      <c r="AA199" s="441"/>
      <c r="AB199" s="441"/>
      <c r="AC199" s="441"/>
      <c r="AD199" s="441"/>
      <c r="AE199" s="441"/>
      <c r="AF199" s="441"/>
      <c r="AG199" s="441"/>
      <c r="AH199" s="441"/>
      <c r="AI199" s="441"/>
      <c r="AJ199" s="441"/>
      <c r="AK199" s="441"/>
      <c r="AL199" s="441"/>
      <c r="AM199" s="441"/>
      <c r="AN199" s="441"/>
      <c r="AO199" s="441"/>
      <c r="AP199" s="441"/>
      <c r="AQ199" s="441"/>
      <c r="AR199" s="441"/>
      <c r="AS199" s="441"/>
      <c r="AT199" s="441"/>
      <c r="AU199" s="441"/>
      <c r="AV199" s="441"/>
      <c r="AW199" s="441"/>
      <c r="AX199" s="441"/>
      <c r="AY199" s="441"/>
      <c r="AZ199" s="441"/>
      <c r="BA199" s="441"/>
      <c r="BB199" s="441"/>
      <c r="BC199" s="441"/>
      <c r="BD199" s="441"/>
      <c r="BE199" s="441"/>
    </row>
    <row r="200" spans="2:57" x14ac:dyDescent="0.2">
      <c r="B200" s="441"/>
      <c r="C200" s="443"/>
      <c r="D200" s="441"/>
      <c r="E200" s="441"/>
      <c r="F200" s="441"/>
      <c r="G200" s="441"/>
      <c r="H200" s="441"/>
      <c r="I200" s="441"/>
      <c r="J200" s="441"/>
      <c r="N200" s="441"/>
      <c r="O200" s="441"/>
      <c r="P200" s="441"/>
      <c r="Q200" s="441"/>
      <c r="R200" s="441"/>
      <c r="S200" s="441"/>
      <c r="T200" s="441"/>
      <c r="U200" s="441"/>
      <c r="V200" s="441"/>
      <c r="W200" s="441"/>
      <c r="X200" s="441"/>
      <c r="Y200" s="441"/>
      <c r="Z200" s="441"/>
      <c r="AA200" s="441"/>
      <c r="AB200" s="441"/>
      <c r="AC200" s="441"/>
      <c r="AD200" s="441"/>
      <c r="AE200" s="441"/>
      <c r="AF200" s="441"/>
      <c r="AG200" s="441"/>
      <c r="AH200" s="441"/>
      <c r="AI200" s="441"/>
      <c r="AJ200" s="441"/>
      <c r="AK200" s="441"/>
      <c r="AL200" s="441"/>
      <c r="AM200" s="441"/>
      <c r="AN200" s="441"/>
      <c r="AO200" s="441"/>
      <c r="AP200" s="441"/>
      <c r="AQ200" s="441"/>
      <c r="AR200" s="441"/>
      <c r="AS200" s="441"/>
      <c r="AT200" s="441"/>
      <c r="AU200" s="441"/>
      <c r="AV200" s="441"/>
      <c r="AW200" s="441"/>
      <c r="AX200" s="441"/>
      <c r="AY200" s="441"/>
      <c r="AZ200" s="441"/>
      <c r="BA200" s="441"/>
      <c r="BB200" s="441"/>
      <c r="BC200" s="441"/>
      <c r="BD200" s="441"/>
      <c r="BE200" s="441"/>
    </row>
    <row r="201" spans="2:57" x14ac:dyDescent="0.2">
      <c r="B201" s="441"/>
      <c r="C201" s="443"/>
      <c r="D201" s="441"/>
      <c r="E201" s="441"/>
      <c r="F201" s="441"/>
      <c r="G201" s="441"/>
      <c r="H201" s="441"/>
      <c r="I201" s="441"/>
      <c r="J201" s="441"/>
      <c r="N201" s="441"/>
      <c r="O201" s="441"/>
      <c r="P201" s="441"/>
      <c r="Q201" s="441"/>
      <c r="R201" s="441"/>
      <c r="S201" s="441"/>
      <c r="T201" s="441"/>
      <c r="U201" s="441"/>
      <c r="V201" s="441"/>
      <c r="W201" s="441"/>
      <c r="X201" s="441"/>
      <c r="Y201" s="441"/>
      <c r="Z201" s="441"/>
      <c r="AA201" s="441"/>
      <c r="AB201" s="441"/>
      <c r="AC201" s="441"/>
      <c r="AD201" s="441"/>
      <c r="AE201" s="441"/>
      <c r="AF201" s="441"/>
      <c r="AG201" s="441"/>
      <c r="AH201" s="441"/>
      <c r="AI201" s="441"/>
      <c r="AJ201" s="441"/>
      <c r="AK201" s="441"/>
      <c r="AL201" s="441"/>
      <c r="AM201" s="441"/>
      <c r="AN201" s="441"/>
      <c r="AO201" s="441"/>
      <c r="AP201" s="441"/>
      <c r="AQ201" s="441"/>
      <c r="AR201" s="441"/>
      <c r="AS201" s="441"/>
      <c r="AT201" s="441"/>
      <c r="AU201" s="441"/>
      <c r="AV201" s="441"/>
      <c r="AW201" s="441"/>
      <c r="AX201" s="441"/>
      <c r="AY201" s="441"/>
      <c r="AZ201" s="441"/>
      <c r="BA201" s="441"/>
      <c r="BB201" s="441"/>
      <c r="BC201" s="441"/>
      <c r="BD201" s="441"/>
      <c r="BE201" s="441"/>
    </row>
    <row r="202" spans="2:57" x14ac:dyDescent="0.2">
      <c r="B202" s="441"/>
      <c r="C202" s="443"/>
      <c r="D202" s="441"/>
      <c r="E202" s="441"/>
      <c r="F202" s="441"/>
      <c r="G202" s="441"/>
      <c r="H202" s="441"/>
      <c r="I202" s="441"/>
      <c r="J202" s="441"/>
      <c r="N202" s="441"/>
      <c r="O202" s="441"/>
      <c r="P202" s="441"/>
      <c r="Q202" s="441"/>
      <c r="R202" s="441"/>
      <c r="S202" s="441"/>
      <c r="T202" s="441"/>
      <c r="U202" s="441"/>
      <c r="V202" s="441"/>
      <c r="W202" s="441"/>
      <c r="X202" s="441"/>
      <c r="Y202" s="441"/>
      <c r="Z202" s="441"/>
      <c r="AA202" s="441"/>
      <c r="AB202" s="441"/>
      <c r="AC202" s="441"/>
      <c r="AD202" s="441"/>
      <c r="AE202" s="441"/>
      <c r="AF202" s="441"/>
      <c r="AG202" s="441"/>
      <c r="AH202" s="441"/>
      <c r="AI202" s="441"/>
      <c r="AJ202" s="441"/>
      <c r="AK202" s="441"/>
      <c r="AL202" s="441"/>
      <c r="AM202" s="441"/>
      <c r="AN202" s="441"/>
      <c r="AO202" s="441"/>
      <c r="AP202" s="441"/>
      <c r="AQ202" s="441"/>
      <c r="AR202" s="441"/>
      <c r="AS202" s="441"/>
      <c r="AT202" s="441"/>
      <c r="AU202" s="441"/>
      <c r="AV202" s="441"/>
      <c r="AW202" s="441"/>
      <c r="AX202" s="441"/>
      <c r="AY202" s="441"/>
      <c r="AZ202" s="441"/>
      <c r="BA202" s="441"/>
      <c r="BB202" s="441"/>
      <c r="BC202" s="441"/>
      <c r="BD202" s="441"/>
      <c r="BE202" s="441"/>
    </row>
    <row r="203" spans="2:57" x14ac:dyDescent="0.2">
      <c r="B203" s="441"/>
      <c r="C203" s="443"/>
      <c r="D203" s="441"/>
      <c r="E203" s="441"/>
      <c r="F203" s="441"/>
      <c r="G203" s="441"/>
      <c r="H203" s="441"/>
      <c r="I203" s="441"/>
      <c r="J203" s="441"/>
      <c r="N203" s="441"/>
      <c r="O203" s="441"/>
      <c r="P203" s="441"/>
      <c r="Q203" s="441"/>
      <c r="R203" s="441"/>
      <c r="S203" s="441"/>
      <c r="T203" s="441"/>
      <c r="U203" s="441"/>
      <c r="V203" s="441"/>
      <c r="W203" s="441"/>
      <c r="X203" s="441"/>
      <c r="Y203" s="441"/>
      <c r="Z203" s="441"/>
      <c r="AA203" s="441"/>
      <c r="AB203" s="441"/>
      <c r="AC203" s="441"/>
      <c r="AD203" s="441"/>
      <c r="AE203" s="441"/>
      <c r="AF203" s="441"/>
      <c r="AG203" s="441"/>
      <c r="AH203" s="441"/>
      <c r="AI203" s="441"/>
      <c r="AJ203" s="441"/>
      <c r="AK203" s="441"/>
      <c r="AL203" s="441"/>
      <c r="AM203" s="441"/>
      <c r="AN203" s="441"/>
      <c r="AO203" s="441"/>
      <c r="AP203" s="441"/>
      <c r="AQ203" s="441"/>
      <c r="AR203" s="441"/>
      <c r="AS203" s="441"/>
      <c r="AT203" s="441"/>
      <c r="AU203" s="441"/>
      <c r="AV203" s="441"/>
      <c r="AW203" s="441"/>
      <c r="AX203" s="441"/>
      <c r="AY203" s="441"/>
      <c r="AZ203" s="441"/>
      <c r="BA203" s="441"/>
      <c r="BB203" s="441"/>
      <c r="BC203" s="441"/>
      <c r="BD203" s="441"/>
      <c r="BE203" s="441"/>
    </row>
    <row r="204" spans="2:57" x14ac:dyDescent="0.2">
      <c r="B204" s="441"/>
      <c r="C204" s="443"/>
      <c r="D204" s="441"/>
      <c r="E204" s="441"/>
      <c r="F204" s="441"/>
      <c r="G204" s="441"/>
      <c r="H204" s="441"/>
      <c r="I204" s="441"/>
      <c r="J204" s="441"/>
      <c r="N204" s="441"/>
      <c r="O204" s="441"/>
      <c r="P204" s="441"/>
      <c r="Q204" s="441"/>
      <c r="R204" s="441"/>
      <c r="S204" s="441"/>
      <c r="T204" s="441"/>
      <c r="U204" s="441"/>
      <c r="V204" s="441"/>
      <c r="W204" s="441"/>
      <c r="X204" s="441"/>
      <c r="Y204" s="441"/>
      <c r="Z204" s="441"/>
      <c r="AA204" s="441"/>
      <c r="AB204" s="441"/>
      <c r="AC204" s="441"/>
      <c r="AD204" s="441"/>
      <c r="AE204" s="441"/>
      <c r="AF204" s="441"/>
      <c r="AG204" s="441"/>
      <c r="AH204" s="441"/>
      <c r="AI204" s="441"/>
      <c r="AJ204" s="441"/>
      <c r="AK204" s="441"/>
      <c r="AL204" s="441"/>
      <c r="AM204" s="441"/>
      <c r="AN204" s="441"/>
      <c r="AO204" s="441"/>
      <c r="AP204" s="441"/>
      <c r="AQ204" s="441"/>
      <c r="AR204" s="441"/>
      <c r="AS204" s="441"/>
      <c r="AT204" s="441"/>
      <c r="AU204" s="441"/>
      <c r="AV204" s="441"/>
      <c r="AW204" s="441"/>
      <c r="AX204" s="441"/>
      <c r="AY204" s="441"/>
      <c r="AZ204" s="441"/>
      <c r="BA204" s="441"/>
      <c r="BB204" s="441"/>
      <c r="BC204" s="441"/>
      <c r="BD204" s="441"/>
      <c r="BE204" s="441"/>
    </row>
    <row r="205" spans="2:57" x14ac:dyDescent="0.2">
      <c r="B205" s="441"/>
      <c r="C205" s="443"/>
      <c r="D205" s="441"/>
      <c r="E205" s="441"/>
      <c r="F205" s="441"/>
      <c r="G205" s="441"/>
      <c r="H205" s="441"/>
      <c r="I205" s="441"/>
      <c r="J205" s="441"/>
      <c r="N205" s="441"/>
      <c r="O205" s="441"/>
      <c r="P205" s="441"/>
      <c r="Q205" s="441"/>
      <c r="R205" s="441"/>
      <c r="S205" s="441"/>
      <c r="T205" s="441"/>
      <c r="U205" s="441"/>
      <c r="V205" s="441"/>
      <c r="W205" s="441"/>
      <c r="X205" s="441"/>
      <c r="Y205" s="441"/>
      <c r="Z205" s="441"/>
      <c r="AA205" s="441"/>
      <c r="AB205" s="441"/>
      <c r="AC205" s="441"/>
      <c r="AD205" s="441"/>
      <c r="AE205" s="441"/>
      <c r="AF205" s="441"/>
      <c r="AG205" s="441"/>
      <c r="AH205" s="441"/>
      <c r="AI205" s="441"/>
      <c r="AJ205" s="441"/>
      <c r="AK205" s="441"/>
      <c r="AL205" s="441"/>
      <c r="AM205" s="441"/>
      <c r="AN205" s="441"/>
      <c r="AO205" s="441"/>
      <c r="AP205" s="441"/>
      <c r="AQ205" s="441"/>
      <c r="AR205" s="441"/>
      <c r="AS205" s="441"/>
      <c r="AT205" s="441"/>
      <c r="AU205" s="441"/>
      <c r="AV205" s="441"/>
      <c r="AW205" s="441"/>
      <c r="AX205" s="441"/>
      <c r="AY205" s="441"/>
      <c r="AZ205" s="441"/>
      <c r="BA205" s="441"/>
      <c r="BB205" s="441"/>
      <c r="BC205" s="441"/>
      <c r="BD205" s="441"/>
      <c r="BE205" s="441"/>
    </row>
    <row r="206" spans="2:57" x14ac:dyDescent="0.2">
      <c r="B206" s="441"/>
      <c r="C206" s="443"/>
      <c r="D206" s="441"/>
      <c r="E206" s="441"/>
      <c r="F206" s="441"/>
      <c r="G206" s="441"/>
      <c r="H206" s="441"/>
      <c r="I206" s="441"/>
      <c r="J206" s="441"/>
      <c r="N206" s="441"/>
      <c r="O206" s="441"/>
      <c r="P206" s="441"/>
      <c r="Q206" s="441"/>
      <c r="R206" s="441"/>
      <c r="S206" s="441"/>
      <c r="T206" s="441"/>
      <c r="U206" s="441"/>
      <c r="V206" s="441"/>
      <c r="W206" s="441"/>
      <c r="X206" s="441"/>
      <c r="Y206" s="441"/>
      <c r="Z206" s="441"/>
      <c r="AA206" s="441"/>
      <c r="AB206" s="441"/>
      <c r="AC206" s="441"/>
      <c r="AD206" s="441"/>
      <c r="AE206" s="441"/>
      <c r="AF206" s="441"/>
      <c r="AG206" s="441"/>
      <c r="AH206" s="441"/>
      <c r="AI206" s="441"/>
      <c r="AJ206" s="441"/>
      <c r="AK206" s="441"/>
      <c r="AL206" s="441"/>
      <c r="AM206" s="441"/>
      <c r="AN206" s="441"/>
      <c r="AO206" s="441"/>
      <c r="AP206" s="441"/>
      <c r="AQ206" s="441"/>
      <c r="AR206" s="441"/>
      <c r="AS206" s="441"/>
      <c r="AT206" s="441"/>
      <c r="AU206" s="441"/>
      <c r="AV206" s="441"/>
      <c r="AW206" s="441"/>
      <c r="AX206" s="441"/>
      <c r="AY206" s="441"/>
      <c r="AZ206" s="441"/>
      <c r="BA206" s="441"/>
      <c r="BB206" s="441"/>
      <c r="BC206" s="441"/>
      <c r="BD206" s="441"/>
      <c r="BE206" s="441"/>
    </row>
    <row r="207" spans="2:57" x14ac:dyDescent="0.2">
      <c r="B207" s="441"/>
      <c r="C207" s="443"/>
      <c r="D207" s="441"/>
      <c r="E207" s="441"/>
      <c r="F207" s="441"/>
      <c r="G207" s="441"/>
      <c r="H207" s="441"/>
      <c r="I207" s="441"/>
      <c r="J207" s="441"/>
      <c r="N207" s="441"/>
      <c r="O207" s="441"/>
      <c r="P207" s="441"/>
      <c r="Q207" s="441"/>
      <c r="R207" s="441"/>
      <c r="S207" s="441"/>
      <c r="T207" s="441"/>
      <c r="U207" s="441"/>
      <c r="V207" s="441"/>
      <c r="W207" s="441"/>
      <c r="X207" s="441"/>
      <c r="Y207" s="441"/>
      <c r="Z207" s="441"/>
      <c r="AA207" s="441"/>
      <c r="AB207" s="441"/>
      <c r="AC207" s="441"/>
      <c r="AD207" s="441"/>
      <c r="AE207" s="441"/>
      <c r="AF207" s="441"/>
      <c r="AG207" s="441"/>
      <c r="AH207" s="441"/>
      <c r="AI207" s="441"/>
      <c r="AJ207" s="441"/>
      <c r="AK207" s="441"/>
      <c r="AL207" s="441"/>
      <c r="AM207" s="441"/>
      <c r="AN207" s="441"/>
      <c r="AO207" s="441"/>
      <c r="AP207" s="441"/>
      <c r="AQ207" s="441"/>
      <c r="AR207" s="441"/>
      <c r="AS207" s="441"/>
      <c r="AT207" s="441"/>
      <c r="AU207" s="441"/>
      <c r="AV207" s="441"/>
      <c r="AW207" s="441"/>
      <c r="AX207" s="441"/>
      <c r="AY207" s="441"/>
      <c r="AZ207" s="441"/>
      <c r="BA207" s="441"/>
      <c r="BB207" s="441"/>
      <c r="BC207" s="441"/>
      <c r="BD207" s="441"/>
      <c r="BE207" s="441"/>
    </row>
    <row r="208" spans="2:57" x14ac:dyDescent="0.2">
      <c r="B208" s="441"/>
      <c r="C208" s="443"/>
      <c r="D208" s="441"/>
      <c r="E208" s="441"/>
      <c r="F208" s="441"/>
      <c r="G208" s="441"/>
      <c r="H208" s="441"/>
      <c r="I208" s="441"/>
      <c r="J208" s="441"/>
      <c r="N208" s="441"/>
      <c r="O208" s="441"/>
      <c r="P208" s="441"/>
      <c r="Q208" s="441"/>
      <c r="R208" s="441"/>
      <c r="S208" s="441"/>
      <c r="T208" s="441"/>
      <c r="U208" s="441"/>
      <c r="V208" s="441"/>
      <c r="W208" s="441"/>
      <c r="X208" s="441"/>
      <c r="Y208" s="441"/>
      <c r="Z208" s="441"/>
      <c r="AA208" s="441"/>
      <c r="AB208" s="441"/>
      <c r="AC208" s="441"/>
      <c r="AD208" s="441"/>
      <c r="AE208" s="441"/>
      <c r="AF208" s="441"/>
      <c r="AG208" s="441"/>
      <c r="AH208" s="441"/>
      <c r="AI208" s="441"/>
      <c r="AJ208" s="441"/>
      <c r="AK208" s="441"/>
      <c r="AL208" s="441"/>
      <c r="AM208" s="441"/>
      <c r="AN208" s="441"/>
      <c r="AO208" s="441"/>
      <c r="AP208" s="441"/>
      <c r="AQ208" s="441"/>
      <c r="AR208" s="441"/>
      <c r="AS208" s="441"/>
      <c r="AT208" s="441"/>
      <c r="AU208" s="441"/>
      <c r="AV208" s="441"/>
      <c r="AW208" s="441"/>
      <c r="AX208" s="441"/>
      <c r="AY208" s="441"/>
      <c r="AZ208" s="441"/>
      <c r="BA208" s="441"/>
      <c r="BB208" s="441"/>
      <c r="BC208" s="441"/>
      <c r="BD208" s="441"/>
      <c r="BE208" s="441"/>
    </row>
    <row r="209" spans="2:57" x14ac:dyDescent="0.2">
      <c r="B209" s="441"/>
      <c r="C209" s="443"/>
      <c r="D209" s="441"/>
      <c r="E209" s="441"/>
      <c r="F209" s="441"/>
      <c r="G209" s="441"/>
      <c r="H209" s="441"/>
      <c r="I209" s="441"/>
      <c r="J209" s="441"/>
      <c r="N209" s="441"/>
      <c r="O209" s="441"/>
      <c r="P209" s="441"/>
      <c r="Q209" s="441"/>
      <c r="R209" s="441"/>
      <c r="S209" s="441"/>
      <c r="T209" s="441"/>
      <c r="U209" s="441"/>
      <c r="V209" s="441"/>
      <c r="W209" s="441"/>
      <c r="X209" s="441"/>
      <c r="Y209" s="441"/>
      <c r="Z209" s="441"/>
      <c r="AA209" s="441"/>
      <c r="AB209" s="441"/>
      <c r="AC209" s="441"/>
      <c r="AD209" s="441"/>
      <c r="AE209" s="441"/>
      <c r="AF209" s="441"/>
      <c r="AG209" s="441"/>
      <c r="AH209" s="441"/>
      <c r="AI209" s="441"/>
      <c r="AJ209" s="441"/>
      <c r="AK209" s="441"/>
      <c r="AL209" s="441"/>
      <c r="AM209" s="441"/>
      <c r="AN209" s="441"/>
      <c r="AO209" s="441"/>
      <c r="AP209" s="441"/>
      <c r="AQ209" s="441"/>
      <c r="AR209" s="441"/>
      <c r="AS209" s="441"/>
      <c r="AT209" s="441"/>
      <c r="AU209" s="441"/>
      <c r="AV209" s="441"/>
      <c r="AW209" s="441"/>
      <c r="AX209" s="441"/>
      <c r="AY209" s="441"/>
      <c r="AZ209" s="441"/>
      <c r="BA209" s="441"/>
      <c r="BB209" s="441"/>
      <c r="BC209" s="441"/>
      <c r="BD209" s="441"/>
      <c r="BE209" s="441"/>
    </row>
    <row r="210" spans="2:57" x14ac:dyDescent="0.2">
      <c r="B210" s="441"/>
      <c r="C210" s="443"/>
      <c r="D210" s="441"/>
      <c r="E210" s="441"/>
      <c r="F210" s="441"/>
      <c r="G210" s="441"/>
      <c r="H210" s="441"/>
      <c r="I210" s="441"/>
      <c r="J210" s="441"/>
      <c r="N210" s="441"/>
      <c r="O210" s="441"/>
      <c r="P210" s="441"/>
      <c r="Q210" s="441"/>
      <c r="R210" s="441"/>
      <c r="S210" s="441"/>
      <c r="T210" s="441"/>
      <c r="U210" s="441"/>
      <c r="V210" s="441"/>
      <c r="W210" s="441"/>
      <c r="X210" s="441"/>
      <c r="Y210" s="441"/>
      <c r="Z210" s="441"/>
      <c r="AA210" s="441"/>
      <c r="AB210" s="441"/>
      <c r="AC210" s="441"/>
      <c r="AD210" s="441"/>
      <c r="AE210" s="441"/>
      <c r="AF210" s="441"/>
      <c r="AG210" s="441"/>
      <c r="AH210" s="441"/>
      <c r="AI210" s="441"/>
      <c r="AJ210" s="441"/>
      <c r="AK210" s="441"/>
      <c r="AL210" s="441"/>
      <c r="AM210" s="441"/>
      <c r="AN210" s="441"/>
      <c r="AO210" s="441"/>
      <c r="AP210" s="441"/>
      <c r="AQ210" s="441"/>
      <c r="AR210" s="441"/>
      <c r="AS210" s="441"/>
      <c r="AT210" s="441"/>
      <c r="AU210" s="441"/>
      <c r="AV210" s="441"/>
      <c r="AW210" s="441"/>
      <c r="AX210" s="441"/>
      <c r="AY210" s="441"/>
      <c r="AZ210" s="441"/>
      <c r="BA210" s="441"/>
      <c r="BB210" s="441"/>
      <c r="BC210" s="441"/>
      <c r="BD210" s="441"/>
      <c r="BE210" s="441"/>
    </row>
    <row r="211" spans="2:57" x14ac:dyDescent="0.2">
      <c r="B211" s="441"/>
      <c r="C211" s="443"/>
      <c r="D211" s="441"/>
      <c r="E211" s="441"/>
      <c r="F211" s="441"/>
      <c r="G211" s="441"/>
      <c r="H211" s="441"/>
      <c r="I211" s="441"/>
      <c r="J211" s="441"/>
      <c r="N211" s="441"/>
      <c r="O211" s="441"/>
      <c r="P211" s="441"/>
      <c r="Q211" s="441"/>
      <c r="R211" s="441"/>
      <c r="S211" s="441"/>
      <c r="T211" s="441"/>
      <c r="U211" s="441"/>
      <c r="V211" s="441"/>
      <c r="W211" s="441"/>
      <c r="X211" s="441"/>
      <c r="Y211" s="441"/>
      <c r="Z211" s="441"/>
      <c r="AA211" s="441"/>
      <c r="AB211" s="441"/>
      <c r="AC211" s="441"/>
      <c r="AD211" s="441"/>
      <c r="AE211" s="441"/>
      <c r="AF211" s="441"/>
      <c r="AG211" s="441"/>
      <c r="AH211" s="441"/>
      <c r="AI211" s="441"/>
      <c r="AJ211" s="441"/>
      <c r="AK211" s="441"/>
      <c r="AL211" s="441"/>
      <c r="AM211" s="441"/>
      <c r="AN211" s="441"/>
      <c r="AO211" s="441"/>
      <c r="AP211" s="441"/>
      <c r="AQ211" s="441"/>
      <c r="AR211" s="441"/>
      <c r="AS211" s="441"/>
      <c r="AT211" s="441"/>
      <c r="AU211" s="441"/>
      <c r="AV211" s="441"/>
      <c r="AW211" s="441"/>
      <c r="AX211" s="441"/>
      <c r="AY211" s="441"/>
      <c r="AZ211" s="441"/>
      <c r="BA211" s="441"/>
      <c r="BB211" s="441"/>
      <c r="BC211" s="441"/>
      <c r="BD211" s="441"/>
      <c r="BE211" s="441"/>
    </row>
    <row r="212" spans="2:57" x14ac:dyDescent="0.2">
      <c r="B212" s="441"/>
      <c r="C212" s="443"/>
      <c r="D212" s="441"/>
      <c r="E212" s="441"/>
      <c r="F212" s="441"/>
      <c r="G212" s="441"/>
      <c r="H212" s="441"/>
      <c r="I212" s="441"/>
      <c r="J212" s="441"/>
      <c r="N212" s="441"/>
      <c r="O212" s="441"/>
      <c r="P212" s="441"/>
      <c r="Q212" s="441"/>
      <c r="R212" s="441"/>
      <c r="S212" s="441"/>
      <c r="T212" s="441"/>
      <c r="U212" s="441"/>
      <c r="V212" s="441"/>
      <c r="W212" s="441"/>
      <c r="X212" s="441"/>
      <c r="Y212" s="441"/>
      <c r="Z212" s="441"/>
      <c r="AA212" s="441"/>
      <c r="AB212" s="441"/>
      <c r="AC212" s="441"/>
      <c r="AD212" s="441"/>
      <c r="AE212" s="441"/>
      <c r="AF212" s="441"/>
      <c r="AG212" s="441"/>
      <c r="AH212" s="441"/>
      <c r="AI212" s="441"/>
      <c r="AJ212" s="441"/>
      <c r="AK212" s="441"/>
      <c r="AL212" s="441"/>
      <c r="AM212" s="441"/>
      <c r="AN212" s="441"/>
      <c r="AO212" s="441"/>
      <c r="AP212" s="441"/>
      <c r="AQ212" s="441"/>
      <c r="AR212" s="441"/>
      <c r="AS212" s="441"/>
      <c r="AT212" s="441"/>
      <c r="AU212" s="441"/>
      <c r="AV212" s="441"/>
      <c r="AW212" s="441"/>
      <c r="AX212" s="441"/>
      <c r="AY212" s="441"/>
      <c r="AZ212" s="441"/>
      <c r="BA212" s="441"/>
      <c r="BB212" s="441"/>
      <c r="BC212" s="441"/>
      <c r="BD212" s="441"/>
      <c r="BE212" s="441"/>
    </row>
    <row r="213" spans="2:57" x14ac:dyDescent="0.2">
      <c r="B213" s="441"/>
      <c r="C213" s="443"/>
      <c r="D213" s="441"/>
      <c r="E213" s="441"/>
      <c r="F213" s="441"/>
      <c r="G213" s="441"/>
      <c r="H213" s="441"/>
      <c r="I213" s="441"/>
      <c r="J213" s="441"/>
      <c r="N213" s="441"/>
      <c r="O213" s="441"/>
      <c r="P213" s="441"/>
      <c r="Q213" s="441"/>
      <c r="R213" s="441"/>
      <c r="S213" s="441"/>
      <c r="T213" s="441"/>
      <c r="U213" s="441"/>
      <c r="V213" s="441"/>
      <c r="W213" s="441"/>
      <c r="X213" s="441"/>
      <c r="Y213" s="441"/>
      <c r="Z213" s="441"/>
      <c r="AA213" s="441"/>
      <c r="AB213" s="441"/>
      <c r="AC213" s="441"/>
      <c r="AD213" s="441"/>
      <c r="AE213" s="441"/>
      <c r="AF213" s="441"/>
      <c r="AG213" s="441"/>
      <c r="AH213" s="441"/>
      <c r="AI213" s="441"/>
      <c r="AJ213" s="441"/>
      <c r="AK213" s="441"/>
      <c r="AL213" s="441"/>
      <c r="AM213" s="441"/>
      <c r="AN213" s="441"/>
      <c r="AO213" s="441"/>
      <c r="AP213" s="441"/>
      <c r="AQ213" s="441"/>
      <c r="AR213" s="441"/>
      <c r="AS213" s="441"/>
      <c r="AT213" s="441"/>
      <c r="AU213" s="441"/>
      <c r="AV213" s="441"/>
      <c r="AW213" s="441"/>
      <c r="AX213" s="441"/>
      <c r="AY213" s="441"/>
      <c r="AZ213" s="441"/>
      <c r="BA213" s="441"/>
      <c r="BB213" s="441"/>
      <c r="BC213" s="441"/>
      <c r="BD213" s="441"/>
      <c r="BE213" s="441"/>
    </row>
    <row r="214" spans="2:57" x14ac:dyDescent="0.2">
      <c r="B214" s="441"/>
      <c r="C214" s="443"/>
      <c r="D214" s="441"/>
      <c r="E214" s="441"/>
      <c r="F214" s="441"/>
      <c r="G214" s="441"/>
      <c r="H214" s="441"/>
      <c r="I214" s="441"/>
      <c r="J214" s="441"/>
      <c r="N214" s="441"/>
      <c r="O214" s="441"/>
      <c r="P214" s="441"/>
      <c r="Q214" s="441"/>
      <c r="R214" s="441"/>
      <c r="S214" s="441"/>
      <c r="T214" s="441"/>
      <c r="U214" s="441"/>
      <c r="V214" s="441"/>
      <c r="W214" s="441"/>
      <c r="X214" s="441"/>
      <c r="Y214" s="441"/>
      <c r="Z214" s="441"/>
      <c r="AA214" s="441"/>
      <c r="AB214" s="441"/>
      <c r="AC214" s="441"/>
      <c r="AD214" s="441"/>
      <c r="AE214" s="441"/>
      <c r="AF214" s="441"/>
      <c r="AG214" s="441"/>
      <c r="AH214" s="441"/>
      <c r="AI214" s="441"/>
      <c r="AJ214" s="441"/>
      <c r="AK214" s="441"/>
      <c r="AL214" s="441"/>
      <c r="AM214" s="441"/>
      <c r="AN214" s="441"/>
      <c r="AO214" s="441"/>
      <c r="AP214" s="441"/>
      <c r="AQ214" s="441"/>
      <c r="AR214" s="441"/>
      <c r="AS214" s="441"/>
      <c r="AT214" s="441"/>
      <c r="AU214" s="441"/>
      <c r="AV214" s="441"/>
      <c r="AW214" s="441"/>
      <c r="AX214" s="441"/>
      <c r="AY214" s="441"/>
      <c r="AZ214" s="441"/>
      <c r="BA214" s="441"/>
      <c r="BB214" s="441"/>
      <c r="BC214" s="441"/>
      <c r="BD214" s="441"/>
      <c r="BE214" s="441"/>
    </row>
    <row r="215" spans="2:57" x14ac:dyDescent="0.2">
      <c r="B215" s="441"/>
      <c r="C215" s="443"/>
      <c r="D215" s="441"/>
      <c r="E215" s="441"/>
      <c r="F215" s="441"/>
      <c r="G215" s="441"/>
      <c r="H215" s="441"/>
      <c r="I215" s="441"/>
      <c r="J215" s="441"/>
      <c r="N215" s="441"/>
      <c r="O215" s="441"/>
      <c r="P215" s="441"/>
      <c r="Q215" s="441"/>
      <c r="R215" s="441"/>
      <c r="S215" s="441"/>
      <c r="T215" s="441"/>
      <c r="U215" s="441"/>
      <c r="V215" s="441"/>
      <c r="W215" s="441"/>
      <c r="X215" s="441"/>
      <c r="Y215" s="441"/>
      <c r="Z215" s="441"/>
      <c r="AA215" s="441"/>
      <c r="AB215" s="441"/>
      <c r="AC215" s="441"/>
      <c r="AD215" s="441"/>
      <c r="AE215" s="441"/>
      <c r="AF215" s="441"/>
      <c r="AG215" s="441"/>
      <c r="AH215" s="441"/>
      <c r="AI215" s="441"/>
      <c r="AJ215" s="441"/>
      <c r="AK215" s="441"/>
      <c r="AL215" s="441"/>
      <c r="AM215" s="441"/>
      <c r="AN215" s="441"/>
      <c r="AO215" s="441"/>
      <c r="AP215" s="441"/>
      <c r="AQ215" s="441"/>
      <c r="AR215" s="441"/>
      <c r="AS215" s="441"/>
      <c r="AT215" s="441"/>
      <c r="AU215" s="441"/>
      <c r="AV215" s="441"/>
      <c r="AW215" s="441"/>
      <c r="AX215" s="441"/>
      <c r="AY215" s="441"/>
      <c r="AZ215" s="441"/>
      <c r="BA215" s="441"/>
      <c r="BB215" s="441"/>
      <c r="BC215" s="441"/>
      <c r="BD215" s="441"/>
      <c r="BE215" s="441"/>
    </row>
    <row r="216" spans="2:57" x14ac:dyDescent="0.2">
      <c r="B216" s="441"/>
      <c r="C216" s="443"/>
      <c r="D216" s="441"/>
      <c r="E216" s="441"/>
      <c r="F216" s="441"/>
      <c r="G216" s="441"/>
      <c r="H216" s="441"/>
      <c r="I216" s="441"/>
      <c r="J216" s="441"/>
      <c r="N216" s="441"/>
      <c r="O216" s="441"/>
      <c r="P216" s="441"/>
      <c r="Q216" s="441"/>
      <c r="R216" s="441"/>
      <c r="S216" s="441"/>
      <c r="T216" s="441"/>
      <c r="U216" s="441"/>
      <c r="V216" s="441"/>
      <c r="W216" s="441"/>
      <c r="X216" s="441"/>
      <c r="Y216" s="441"/>
      <c r="Z216" s="441"/>
      <c r="AA216" s="441"/>
      <c r="AB216" s="441"/>
      <c r="AC216" s="441"/>
      <c r="AD216" s="441"/>
      <c r="AE216" s="441"/>
      <c r="AF216" s="441"/>
      <c r="AG216" s="441"/>
      <c r="AH216" s="441"/>
      <c r="AI216" s="441"/>
      <c r="AJ216" s="441"/>
      <c r="AK216" s="441"/>
      <c r="AL216" s="441"/>
      <c r="AM216" s="441"/>
      <c r="AN216" s="441"/>
      <c r="AO216" s="441"/>
      <c r="AP216" s="441"/>
      <c r="AQ216" s="441"/>
      <c r="AR216" s="441"/>
      <c r="AS216" s="441"/>
      <c r="AT216" s="441"/>
      <c r="AU216" s="441"/>
      <c r="AV216" s="441"/>
      <c r="AW216" s="441"/>
      <c r="AX216" s="441"/>
      <c r="AY216" s="441"/>
      <c r="AZ216" s="441"/>
      <c r="BA216" s="441"/>
      <c r="BB216" s="441"/>
      <c r="BC216" s="441"/>
      <c r="BD216" s="441"/>
      <c r="BE216" s="441"/>
    </row>
    <row r="217" spans="2:57" x14ac:dyDescent="0.2">
      <c r="B217" s="441"/>
      <c r="C217" s="443"/>
      <c r="D217" s="441"/>
      <c r="E217" s="441"/>
      <c r="F217" s="441"/>
      <c r="G217" s="441"/>
      <c r="H217" s="441"/>
      <c r="I217" s="441"/>
      <c r="J217" s="441"/>
      <c r="N217" s="441"/>
      <c r="O217" s="441"/>
      <c r="P217" s="441"/>
      <c r="Q217" s="441"/>
      <c r="R217" s="441"/>
      <c r="S217" s="441"/>
      <c r="T217" s="441"/>
      <c r="U217" s="441"/>
      <c r="V217" s="441"/>
      <c r="W217" s="441"/>
      <c r="X217" s="441"/>
      <c r="Y217" s="441"/>
      <c r="Z217" s="441"/>
      <c r="AA217" s="441"/>
      <c r="AB217" s="441"/>
      <c r="AC217" s="441"/>
      <c r="AD217" s="441"/>
      <c r="AE217" s="441"/>
      <c r="AF217" s="441"/>
      <c r="AG217" s="441"/>
      <c r="AH217" s="441"/>
      <c r="AI217" s="441"/>
      <c r="AJ217" s="441"/>
      <c r="AK217" s="441"/>
      <c r="AL217" s="441"/>
      <c r="AM217" s="441"/>
      <c r="AN217" s="441"/>
      <c r="AO217" s="441"/>
      <c r="AP217" s="441"/>
      <c r="AQ217" s="441"/>
      <c r="AR217" s="441"/>
      <c r="AS217" s="441"/>
      <c r="AT217" s="441"/>
      <c r="AU217" s="441"/>
      <c r="AV217" s="441"/>
      <c r="AW217" s="441"/>
      <c r="AX217" s="441"/>
      <c r="AY217" s="441"/>
      <c r="AZ217" s="441"/>
      <c r="BA217" s="441"/>
      <c r="BB217" s="441"/>
      <c r="BC217" s="441"/>
      <c r="BD217" s="441"/>
      <c r="BE217" s="441"/>
    </row>
    <row r="218" spans="2:57" x14ac:dyDescent="0.2">
      <c r="B218" s="441"/>
      <c r="C218" s="443"/>
      <c r="D218" s="441"/>
      <c r="E218" s="441"/>
      <c r="F218" s="441"/>
      <c r="G218" s="441"/>
      <c r="H218" s="441"/>
      <c r="I218" s="441"/>
      <c r="J218" s="441"/>
      <c r="N218" s="441"/>
      <c r="O218" s="441"/>
      <c r="P218" s="441"/>
      <c r="Q218" s="441"/>
      <c r="R218" s="441"/>
      <c r="S218" s="441"/>
      <c r="T218" s="441"/>
      <c r="U218" s="441"/>
      <c r="V218" s="441"/>
      <c r="W218" s="441"/>
      <c r="X218" s="441"/>
      <c r="Y218" s="441"/>
      <c r="Z218" s="441"/>
      <c r="AA218" s="441"/>
      <c r="AB218" s="441"/>
      <c r="AC218" s="441"/>
      <c r="AD218" s="441"/>
      <c r="AE218" s="441"/>
      <c r="AF218" s="441"/>
      <c r="AG218" s="441"/>
      <c r="AH218" s="441"/>
      <c r="AI218" s="441"/>
      <c r="AJ218" s="441"/>
      <c r="AK218" s="441"/>
      <c r="AL218" s="441"/>
      <c r="AM218" s="441"/>
      <c r="AN218" s="441"/>
      <c r="AO218" s="441"/>
      <c r="AP218" s="441"/>
      <c r="AQ218" s="441"/>
      <c r="AR218" s="441"/>
      <c r="AS218" s="441"/>
      <c r="AT218" s="441"/>
      <c r="AU218" s="441"/>
      <c r="AV218" s="441"/>
      <c r="AW218" s="441"/>
      <c r="AX218" s="441"/>
      <c r="AY218" s="441"/>
      <c r="AZ218" s="441"/>
      <c r="BA218" s="441"/>
      <c r="BB218" s="441"/>
      <c r="BC218" s="441"/>
      <c r="BD218" s="441"/>
      <c r="BE218" s="441"/>
    </row>
    <row r="219" spans="2:57" x14ac:dyDescent="0.2">
      <c r="B219" s="441"/>
      <c r="C219" s="443"/>
      <c r="D219" s="441"/>
      <c r="E219" s="441"/>
      <c r="F219" s="441"/>
      <c r="G219" s="441"/>
      <c r="H219" s="441"/>
      <c r="I219" s="441"/>
      <c r="J219" s="441"/>
      <c r="N219" s="441"/>
      <c r="O219" s="441"/>
      <c r="P219" s="441"/>
      <c r="Q219" s="441"/>
      <c r="R219" s="441"/>
      <c r="S219" s="441"/>
      <c r="T219" s="441"/>
      <c r="U219" s="441"/>
      <c r="V219" s="441"/>
      <c r="W219" s="441"/>
      <c r="X219" s="441"/>
      <c r="Y219" s="441"/>
      <c r="Z219" s="441"/>
      <c r="AA219" s="441"/>
      <c r="AB219" s="441"/>
      <c r="AC219" s="441"/>
      <c r="AD219" s="441"/>
      <c r="AE219" s="441"/>
      <c r="AF219" s="441"/>
      <c r="AG219" s="441"/>
      <c r="AH219" s="441"/>
      <c r="AI219" s="441"/>
      <c r="AJ219" s="441"/>
      <c r="AK219" s="441"/>
      <c r="AL219" s="441"/>
      <c r="AM219" s="441"/>
      <c r="AN219" s="441"/>
      <c r="AO219" s="441"/>
      <c r="AP219" s="441"/>
      <c r="AQ219" s="441"/>
      <c r="AR219" s="441"/>
      <c r="AS219" s="441"/>
      <c r="AT219" s="441"/>
      <c r="AU219" s="441"/>
      <c r="AV219" s="441"/>
      <c r="AW219" s="441"/>
      <c r="AX219" s="441"/>
      <c r="AY219" s="441"/>
      <c r="AZ219" s="441"/>
      <c r="BA219" s="441"/>
      <c r="BB219" s="441"/>
      <c r="BC219" s="441"/>
      <c r="BD219" s="441"/>
      <c r="BE219" s="441"/>
    </row>
    <row r="220" spans="2:57" x14ac:dyDescent="0.2">
      <c r="B220" s="441"/>
      <c r="C220" s="443"/>
      <c r="D220" s="441"/>
      <c r="E220" s="441"/>
      <c r="F220" s="441"/>
      <c r="G220" s="441"/>
      <c r="H220" s="441"/>
      <c r="I220" s="441"/>
      <c r="J220" s="441"/>
      <c r="N220" s="441"/>
      <c r="O220" s="441"/>
      <c r="P220" s="441"/>
      <c r="Q220" s="441"/>
      <c r="R220" s="441"/>
      <c r="S220" s="441"/>
      <c r="T220" s="441"/>
      <c r="U220" s="441"/>
      <c r="V220" s="441"/>
      <c r="W220" s="441"/>
      <c r="X220" s="441"/>
      <c r="Y220" s="441"/>
      <c r="Z220" s="441"/>
      <c r="AA220" s="441"/>
      <c r="AB220" s="441"/>
      <c r="AC220" s="441"/>
      <c r="AD220" s="441"/>
      <c r="AE220" s="441"/>
      <c r="AF220" s="441"/>
      <c r="AG220" s="441"/>
      <c r="AH220" s="441"/>
      <c r="AI220" s="441"/>
      <c r="AJ220" s="441"/>
      <c r="AK220" s="441"/>
      <c r="AL220" s="441"/>
      <c r="AM220" s="441"/>
      <c r="AN220" s="441"/>
      <c r="AO220" s="441"/>
      <c r="AP220" s="441"/>
      <c r="AQ220" s="441"/>
      <c r="AR220" s="441"/>
      <c r="AS220" s="441"/>
      <c r="AT220" s="441"/>
      <c r="AU220" s="441"/>
      <c r="AV220" s="441"/>
      <c r="AW220" s="441"/>
      <c r="AX220" s="441"/>
      <c r="AY220" s="441"/>
      <c r="AZ220" s="441"/>
      <c r="BA220" s="441"/>
      <c r="BB220" s="441"/>
      <c r="BC220" s="441"/>
      <c r="BD220" s="441"/>
      <c r="BE220" s="441"/>
    </row>
    <row r="221" spans="2:57" x14ac:dyDescent="0.2">
      <c r="B221" s="441"/>
      <c r="C221" s="443"/>
      <c r="D221" s="441"/>
      <c r="E221" s="441"/>
      <c r="F221" s="441"/>
      <c r="G221" s="441"/>
      <c r="H221" s="441"/>
      <c r="I221" s="441"/>
      <c r="J221" s="441"/>
      <c r="N221" s="441"/>
      <c r="O221" s="441"/>
      <c r="P221" s="441"/>
      <c r="Q221" s="441"/>
      <c r="R221" s="441"/>
      <c r="S221" s="441"/>
      <c r="T221" s="441"/>
      <c r="U221" s="441"/>
      <c r="V221" s="441"/>
      <c r="W221" s="441"/>
      <c r="X221" s="441"/>
      <c r="Y221" s="441"/>
      <c r="Z221" s="441"/>
      <c r="AA221" s="441"/>
      <c r="AB221" s="441"/>
      <c r="AC221" s="441"/>
      <c r="AD221" s="441"/>
      <c r="AE221" s="441"/>
      <c r="AF221" s="441"/>
      <c r="AG221" s="441"/>
      <c r="AH221" s="441"/>
      <c r="AI221" s="441"/>
      <c r="AJ221" s="441"/>
      <c r="AK221" s="441"/>
      <c r="AL221" s="441"/>
      <c r="AM221" s="441"/>
      <c r="AN221" s="441"/>
      <c r="AO221" s="441"/>
      <c r="AP221" s="441"/>
      <c r="AQ221" s="441"/>
      <c r="AR221" s="441"/>
      <c r="AS221" s="441"/>
      <c r="AT221" s="441"/>
      <c r="AU221" s="441"/>
      <c r="AV221" s="441"/>
      <c r="AW221" s="441"/>
      <c r="AX221" s="441"/>
      <c r="AY221" s="441"/>
      <c r="AZ221" s="441"/>
      <c r="BA221" s="441"/>
      <c r="BB221" s="441"/>
      <c r="BC221" s="441"/>
      <c r="BD221" s="441"/>
      <c r="BE221" s="441"/>
    </row>
    <row r="222" spans="2:57" x14ac:dyDescent="0.2">
      <c r="B222" s="441"/>
      <c r="C222" s="443"/>
      <c r="D222" s="441"/>
      <c r="E222" s="441"/>
      <c r="F222" s="441"/>
      <c r="G222" s="441"/>
      <c r="H222" s="441"/>
      <c r="I222" s="441"/>
      <c r="J222" s="441"/>
      <c r="N222" s="441"/>
      <c r="O222" s="441"/>
      <c r="P222" s="441"/>
      <c r="Q222" s="441"/>
      <c r="R222" s="441"/>
      <c r="S222" s="441"/>
      <c r="T222" s="441"/>
      <c r="U222" s="441"/>
      <c r="V222" s="441"/>
      <c r="W222" s="441"/>
      <c r="X222" s="441"/>
      <c r="Y222" s="441"/>
      <c r="Z222" s="441"/>
      <c r="AA222" s="441"/>
      <c r="AB222" s="441"/>
      <c r="AC222" s="441"/>
      <c r="AD222" s="441"/>
      <c r="AE222" s="441"/>
      <c r="AF222" s="441"/>
      <c r="AG222" s="441"/>
      <c r="AH222" s="441"/>
      <c r="AI222" s="441"/>
      <c r="AJ222" s="441"/>
      <c r="AK222" s="441"/>
      <c r="AL222" s="441"/>
      <c r="AM222" s="441"/>
      <c r="AN222" s="441"/>
      <c r="AO222" s="441"/>
      <c r="AP222" s="441"/>
      <c r="AQ222" s="441"/>
      <c r="AR222" s="441"/>
      <c r="AS222" s="441"/>
      <c r="AT222" s="441"/>
      <c r="AU222" s="441"/>
      <c r="AV222" s="441"/>
      <c r="AW222" s="441"/>
      <c r="AX222" s="441"/>
      <c r="AY222" s="441"/>
      <c r="AZ222" s="441"/>
      <c r="BA222" s="441"/>
      <c r="BB222" s="441"/>
      <c r="BC222" s="441"/>
      <c r="BD222" s="441"/>
      <c r="BE222" s="441"/>
    </row>
    <row r="223" spans="2:57" x14ac:dyDescent="0.2">
      <c r="B223" s="441"/>
      <c r="C223" s="443"/>
      <c r="D223" s="441"/>
      <c r="E223" s="441"/>
      <c r="F223" s="441"/>
      <c r="G223" s="441"/>
      <c r="H223" s="441"/>
      <c r="I223" s="441"/>
      <c r="J223" s="441"/>
      <c r="N223" s="441"/>
      <c r="O223" s="441"/>
      <c r="P223" s="441"/>
      <c r="Q223" s="441"/>
      <c r="R223" s="441"/>
      <c r="S223" s="441"/>
      <c r="T223" s="441"/>
      <c r="U223" s="441"/>
      <c r="V223" s="441"/>
      <c r="W223" s="441"/>
      <c r="X223" s="441"/>
      <c r="Y223" s="441"/>
      <c r="Z223" s="441"/>
      <c r="AA223" s="441"/>
      <c r="AB223" s="441"/>
      <c r="AC223" s="441"/>
      <c r="AD223" s="441"/>
      <c r="AE223" s="441"/>
      <c r="AF223" s="441"/>
      <c r="AG223" s="441"/>
      <c r="AH223" s="441"/>
      <c r="AI223" s="441"/>
      <c r="AJ223" s="441"/>
      <c r="AK223" s="441"/>
      <c r="AL223" s="441"/>
      <c r="AM223" s="441"/>
      <c r="AN223" s="441"/>
      <c r="AO223" s="441"/>
      <c r="AP223" s="441"/>
      <c r="AQ223" s="441"/>
      <c r="AR223" s="441"/>
      <c r="AS223" s="441"/>
      <c r="AT223" s="441"/>
      <c r="AU223" s="441"/>
      <c r="AV223" s="441"/>
      <c r="AW223" s="441"/>
      <c r="AX223" s="441"/>
      <c r="AY223" s="441"/>
      <c r="AZ223" s="441"/>
      <c r="BA223" s="441"/>
      <c r="BB223" s="441"/>
      <c r="BC223" s="441"/>
      <c r="BD223" s="441"/>
      <c r="BE223" s="441"/>
    </row>
    <row r="224" spans="2:57" x14ac:dyDescent="0.2">
      <c r="B224" s="441"/>
      <c r="C224" s="443"/>
      <c r="D224" s="441"/>
      <c r="E224" s="441"/>
      <c r="F224" s="441"/>
      <c r="G224" s="441"/>
      <c r="H224" s="441"/>
      <c r="I224" s="441"/>
      <c r="J224" s="441"/>
      <c r="N224" s="441"/>
      <c r="O224" s="441"/>
      <c r="P224" s="441"/>
      <c r="Q224" s="441"/>
      <c r="R224" s="441"/>
      <c r="S224" s="441"/>
      <c r="T224" s="441"/>
      <c r="U224" s="441"/>
      <c r="V224" s="441"/>
      <c r="W224" s="441"/>
      <c r="X224" s="441"/>
      <c r="Y224" s="441"/>
      <c r="Z224" s="441"/>
      <c r="AA224" s="441"/>
      <c r="AB224" s="441"/>
      <c r="AC224" s="441"/>
      <c r="AD224" s="441"/>
      <c r="AE224" s="441"/>
      <c r="AF224" s="441"/>
      <c r="AG224" s="441"/>
      <c r="AH224" s="441"/>
      <c r="AI224" s="441"/>
      <c r="AJ224" s="441"/>
      <c r="AK224" s="441"/>
      <c r="AL224" s="441"/>
      <c r="AM224" s="441"/>
      <c r="AN224" s="441"/>
      <c r="AO224" s="441"/>
      <c r="AP224" s="441"/>
      <c r="AQ224" s="441"/>
      <c r="AR224" s="441"/>
      <c r="AS224" s="441"/>
      <c r="AT224" s="441"/>
      <c r="AU224" s="441"/>
      <c r="AV224" s="441"/>
      <c r="AW224" s="441"/>
      <c r="AX224" s="441"/>
      <c r="AY224" s="441"/>
      <c r="AZ224" s="441"/>
      <c r="BA224" s="441"/>
      <c r="BB224" s="441"/>
      <c r="BC224" s="441"/>
      <c r="BD224" s="441"/>
      <c r="BE224" s="441"/>
    </row>
    <row r="225" spans="2:57" x14ac:dyDescent="0.2">
      <c r="B225" s="441"/>
      <c r="C225" s="443"/>
      <c r="D225" s="441"/>
      <c r="E225" s="441"/>
      <c r="F225" s="441"/>
      <c r="G225" s="441"/>
      <c r="H225" s="441"/>
      <c r="I225" s="441"/>
      <c r="J225" s="441"/>
      <c r="N225" s="441"/>
      <c r="O225" s="441"/>
      <c r="P225" s="441"/>
      <c r="Q225" s="441"/>
      <c r="R225" s="441"/>
      <c r="S225" s="441"/>
      <c r="T225" s="441"/>
      <c r="U225" s="441"/>
      <c r="V225" s="441"/>
      <c r="W225" s="441"/>
      <c r="X225" s="441"/>
      <c r="Y225" s="441"/>
      <c r="Z225" s="441"/>
      <c r="AA225" s="441"/>
      <c r="AB225" s="441"/>
      <c r="AC225" s="441"/>
      <c r="AD225" s="441"/>
      <c r="AE225" s="441"/>
      <c r="AF225" s="441"/>
      <c r="AG225" s="441"/>
      <c r="AH225" s="441"/>
      <c r="AI225" s="441"/>
      <c r="AJ225" s="441"/>
      <c r="AK225" s="441"/>
      <c r="AL225" s="441"/>
      <c r="AM225" s="441"/>
      <c r="AN225" s="441"/>
      <c r="AO225" s="441"/>
      <c r="AP225" s="441"/>
      <c r="AQ225" s="441"/>
      <c r="AR225" s="441"/>
      <c r="AS225" s="441"/>
      <c r="AT225" s="441"/>
      <c r="AU225" s="441"/>
      <c r="AV225" s="441"/>
      <c r="AW225" s="441"/>
      <c r="AX225" s="441"/>
      <c r="AY225" s="441"/>
      <c r="AZ225" s="441"/>
      <c r="BA225" s="441"/>
      <c r="BB225" s="441"/>
      <c r="BC225" s="441"/>
      <c r="BD225" s="441"/>
      <c r="BE225" s="441"/>
    </row>
    <row r="226" spans="2:57" x14ac:dyDescent="0.2">
      <c r="B226" s="441"/>
      <c r="C226" s="443"/>
      <c r="D226" s="441"/>
      <c r="E226" s="441"/>
      <c r="F226" s="441"/>
      <c r="G226" s="441"/>
      <c r="H226" s="441"/>
      <c r="I226" s="441"/>
      <c r="J226" s="441"/>
      <c r="N226" s="441"/>
      <c r="O226" s="441"/>
      <c r="P226" s="441"/>
      <c r="Q226" s="441"/>
      <c r="R226" s="441"/>
      <c r="S226" s="441"/>
      <c r="T226" s="441"/>
      <c r="U226" s="441"/>
      <c r="V226" s="441"/>
      <c r="W226" s="441"/>
      <c r="X226" s="441"/>
      <c r="Y226" s="441"/>
      <c r="Z226" s="441"/>
      <c r="AA226" s="441"/>
      <c r="AB226" s="441"/>
      <c r="AC226" s="441"/>
      <c r="AD226" s="441"/>
      <c r="AE226" s="441"/>
      <c r="AF226" s="441"/>
      <c r="AG226" s="441"/>
      <c r="AH226" s="441"/>
      <c r="AI226" s="441"/>
      <c r="AJ226" s="441"/>
      <c r="AK226" s="441"/>
      <c r="AL226" s="441"/>
      <c r="AM226" s="441"/>
      <c r="AN226" s="441"/>
      <c r="AO226" s="441"/>
      <c r="AP226" s="441"/>
      <c r="AQ226" s="441"/>
      <c r="AR226" s="441"/>
      <c r="AS226" s="441"/>
      <c r="AT226" s="441"/>
      <c r="AU226" s="441"/>
      <c r="AV226" s="441"/>
      <c r="AW226" s="441"/>
      <c r="AX226" s="441"/>
      <c r="AY226" s="441"/>
      <c r="AZ226" s="441"/>
      <c r="BA226" s="441"/>
      <c r="BB226" s="441"/>
      <c r="BC226" s="441"/>
      <c r="BD226" s="441"/>
      <c r="BE226" s="441"/>
    </row>
    <row r="227" spans="2:57" x14ac:dyDescent="0.2">
      <c r="B227" s="441"/>
      <c r="C227" s="443"/>
      <c r="D227" s="441"/>
      <c r="E227" s="441"/>
      <c r="F227" s="441"/>
      <c r="G227" s="441"/>
      <c r="H227" s="441"/>
      <c r="I227" s="441"/>
      <c r="J227" s="441"/>
      <c r="N227" s="441"/>
      <c r="O227" s="441"/>
      <c r="P227" s="441"/>
      <c r="Q227" s="441"/>
      <c r="R227" s="441"/>
      <c r="S227" s="441"/>
      <c r="T227" s="441"/>
      <c r="U227" s="441"/>
      <c r="V227" s="441"/>
      <c r="W227" s="441"/>
      <c r="X227" s="441"/>
      <c r="Y227" s="441"/>
      <c r="Z227" s="441"/>
      <c r="AA227" s="441"/>
      <c r="AB227" s="441"/>
      <c r="AC227" s="441"/>
      <c r="AD227" s="441"/>
      <c r="AE227" s="441"/>
      <c r="AF227" s="441"/>
      <c r="AG227" s="441"/>
      <c r="AH227" s="441"/>
      <c r="AI227" s="441"/>
      <c r="AJ227" s="441"/>
      <c r="AK227" s="441"/>
      <c r="AL227" s="441"/>
      <c r="AM227" s="441"/>
      <c r="AN227" s="441"/>
      <c r="AO227" s="441"/>
      <c r="AP227" s="441"/>
      <c r="AQ227" s="441"/>
      <c r="AR227" s="441"/>
      <c r="AS227" s="441"/>
      <c r="AT227" s="441"/>
      <c r="AU227" s="441"/>
      <c r="AV227" s="441"/>
      <c r="AW227" s="441"/>
      <c r="AX227" s="441"/>
      <c r="AY227" s="441"/>
      <c r="AZ227" s="441"/>
      <c r="BA227" s="441"/>
      <c r="BB227" s="441"/>
      <c r="BC227" s="441"/>
      <c r="BD227" s="441"/>
      <c r="BE227" s="441"/>
    </row>
    <row r="228" spans="2:57" x14ac:dyDescent="0.2">
      <c r="B228" s="441"/>
      <c r="C228" s="443"/>
      <c r="D228" s="441"/>
      <c r="E228" s="441"/>
      <c r="F228" s="441"/>
      <c r="G228" s="441"/>
      <c r="H228" s="441"/>
      <c r="I228" s="441"/>
      <c r="J228" s="441"/>
      <c r="N228" s="441"/>
      <c r="O228" s="441"/>
      <c r="P228" s="441"/>
      <c r="Q228" s="441"/>
      <c r="R228" s="441"/>
      <c r="S228" s="441"/>
      <c r="T228" s="441"/>
      <c r="U228" s="441"/>
      <c r="V228" s="441"/>
      <c r="W228" s="441"/>
      <c r="X228" s="441"/>
      <c r="Y228" s="441"/>
      <c r="Z228" s="441"/>
      <c r="AA228" s="441"/>
      <c r="AB228" s="441"/>
      <c r="AC228" s="441"/>
      <c r="AD228" s="441"/>
      <c r="AE228" s="441"/>
      <c r="AF228" s="441"/>
      <c r="AG228" s="441"/>
      <c r="AH228" s="441"/>
      <c r="AI228" s="441"/>
      <c r="AJ228" s="441"/>
      <c r="AK228" s="441"/>
      <c r="AL228" s="441"/>
      <c r="AM228" s="441"/>
      <c r="AN228" s="441"/>
      <c r="AO228" s="441"/>
      <c r="AP228" s="441"/>
      <c r="AQ228" s="441"/>
      <c r="AR228" s="441"/>
      <c r="AS228" s="441"/>
      <c r="AT228" s="441"/>
      <c r="AU228" s="441"/>
      <c r="AV228" s="441"/>
      <c r="AW228" s="441"/>
      <c r="AX228" s="441"/>
      <c r="AY228" s="441"/>
      <c r="AZ228" s="441"/>
      <c r="BA228" s="441"/>
      <c r="BB228" s="441"/>
      <c r="BC228" s="441"/>
      <c r="BD228" s="441"/>
      <c r="BE228" s="441"/>
    </row>
    <row r="229" spans="2:57" x14ac:dyDescent="0.2">
      <c r="B229" s="441"/>
      <c r="C229" s="443"/>
      <c r="D229" s="441"/>
      <c r="E229" s="441"/>
      <c r="F229" s="441"/>
      <c r="G229" s="441"/>
      <c r="H229" s="441"/>
      <c r="I229" s="441"/>
      <c r="J229" s="441"/>
      <c r="N229" s="441"/>
      <c r="O229" s="441"/>
      <c r="P229" s="441"/>
      <c r="Q229" s="441"/>
      <c r="R229" s="441"/>
      <c r="S229" s="441"/>
      <c r="T229" s="441"/>
      <c r="U229" s="441"/>
      <c r="V229" s="441"/>
      <c r="W229" s="441"/>
      <c r="X229" s="441"/>
      <c r="Y229" s="441"/>
      <c r="Z229" s="441"/>
      <c r="AA229" s="441"/>
      <c r="AB229" s="441"/>
      <c r="AC229" s="441"/>
      <c r="AD229" s="441"/>
      <c r="AE229" s="441"/>
      <c r="AF229" s="441"/>
      <c r="AG229" s="441"/>
      <c r="AH229" s="441"/>
      <c r="AI229" s="441"/>
      <c r="AJ229" s="441"/>
      <c r="AK229" s="441"/>
      <c r="AL229" s="441"/>
      <c r="AM229" s="441"/>
      <c r="AN229" s="441"/>
      <c r="AO229" s="441"/>
      <c r="AP229" s="441"/>
      <c r="AQ229" s="441"/>
      <c r="AR229" s="441"/>
      <c r="AS229" s="441"/>
      <c r="AT229" s="441"/>
      <c r="AU229" s="441"/>
      <c r="AV229" s="441"/>
      <c r="AW229" s="441"/>
      <c r="AX229" s="441"/>
      <c r="AY229" s="441"/>
      <c r="AZ229" s="441"/>
      <c r="BA229" s="441"/>
      <c r="BB229" s="441"/>
      <c r="BC229" s="441"/>
      <c r="BD229" s="441"/>
      <c r="BE229" s="441"/>
    </row>
    <row r="230" spans="2:57" x14ac:dyDescent="0.2">
      <c r="B230" s="441"/>
      <c r="C230" s="443"/>
      <c r="D230" s="441"/>
      <c r="E230" s="441"/>
      <c r="F230" s="441"/>
      <c r="G230" s="441"/>
      <c r="H230" s="441"/>
      <c r="I230" s="441"/>
      <c r="J230" s="441"/>
      <c r="N230" s="441"/>
      <c r="O230" s="441"/>
      <c r="P230" s="441"/>
      <c r="Q230" s="441"/>
      <c r="R230" s="441"/>
      <c r="S230" s="441"/>
      <c r="T230" s="441"/>
      <c r="U230" s="441"/>
      <c r="V230" s="441"/>
      <c r="W230" s="441"/>
      <c r="X230" s="441"/>
      <c r="Y230" s="441"/>
      <c r="Z230" s="441"/>
      <c r="AA230" s="441"/>
      <c r="AB230" s="441"/>
      <c r="AC230" s="441"/>
      <c r="AD230" s="441"/>
      <c r="AE230" s="441"/>
      <c r="AF230" s="441"/>
      <c r="AG230" s="441"/>
      <c r="AH230" s="441"/>
      <c r="AI230" s="441"/>
      <c r="AJ230" s="441"/>
      <c r="AK230" s="441"/>
      <c r="AL230" s="441"/>
      <c r="AM230" s="441"/>
      <c r="AN230" s="441"/>
      <c r="AO230" s="441"/>
      <c r="AP230" s="441"/>
      <c r="AQ230" s="441"/>
      <c r="AR230" s="441"/>
      <c r="AS230" s="441"/>
      <c r="AT230" s="441"/>
      <c r="AU230" s="441"/>
      <c r="AV230" s="441"/>
      <c r="AW230" s="441"/>
      <c r="AX230" s="441"/>
      <c r="AY230" s="441"/>
      <c r="AZ230" s="441"/>
      <c r="BA230" s="441"/>
      <c r="BB230" s="441"/>
      <c r="BC230" s="441"/>
      <c r="BD230" s="441"/>
      <c r="BE230" s="441"/>
    </row>
    <row r="231" spans="2:57" x14ac:dyDescent="0.2">
      <c r="B231" s="441"/>
      <c r="C231" s="443"/>
      <c r="D231" s="441"/>
      <c r="E231" s="441"/>
      <c r="F231" s="441"/>
      <c r="G231" s="441"/>
      <c r="H231" s="441"/>
      <c r="I231" s="441"/>
      <c r="J231" s="441"/>
      <c r="N231" s="441"/>
      <c r="O231" s="441"/>
      <c r="P231" s="441"/>
      <c r="Q231" s="441"/>
      <c r="R231" s="441"/>
      <c r="S231" s="441"/>
      <c r="T231" s="441"/>
      <c r="U231" s="441"/>
      <c r="V231" s="441"/>
      <c r="W231" s="441"/>
      <c r="X231" s="441"/>
      <c r="Y231" s="441"/>
      <c r="Z231" s="441"/>
      <c r="AA231" s="441"/>
      <c r="AB231" s="441"/>
      <c r="AC231" s="441"/>
      <c r="AD231" s="441"/>
      <c r="AE231" s="441"/>
      <c r="AF231" s="441"/>
      <c r="AG231" s="441"/>
      <c r="AH231" s="441"/>
      <c r="AI231" s="441"/>
      <c r="AJ231" s="441"/>
      <c r="AK231" s="441"/>
      <c r="AL231" s="441"/>
      <c r="AM231" s="441"/>
      <c r="AN231" s="441"/>
      <c r="AO231" s="441"/>
      <c r="AP231" s="441"/>
      <c r="AQ231" s="441"/>
      <c r="AR231" s="441"/>
      <c r="AS231" s="441"/>
      <c r="AT231" s="441"/>
      <c r="AU231" s="441"/>
      <c r="AV231" s="441"/>
      <c r="AW231" s="441"/>
      <c r="AX231" s="441"/>
      <c r="AY231" s="441"/>
      <c r="AZ231" s="441"/>
      <c r="BA231" s="441"/>
      <c r="BB231" s="441"/>
      <c r="BC231" s="441"/>
      <c r="BD231" s="441"/>
      <c r="BE231" s="441"/>
    </row>
    <row r="232" spans="2:57" x14ac:dyDescent="0.2">
      <c r="B232" s="441"/>
      <c r="C232" s="443"/>
      <c r="D232" s="441"/>
      <c r="E232" s="441"/>
      <c r="F232" s="441"/>
      <c r="G232" s="441"/>
      <c r="H232" s="441"/>
      <c r="I232" s="441"/>
      <c r="J232" s="441"/>
      <c r="N232" s="441"/>
      <c r="O232" s="441"/>
      <c r="P232" s="441"/>
      <c r="Q232" s="441"/>
      <c r="R232" s="441"/>
      <c r="S232" s="441"/>
      <c r="T232" s="441"/>
      <c r="U232" s="441"/>
      <c r="V232" s="441"/>
      <c r="W232" s="441"/>
      <c r="X232" s="441"/>
      <c r="Y232" s="441"/>
      <c r="Z232" s="441"/>
      <c r="AA232" s="441"/>
      <c r="AB232" s="441"/>
      <c r="AC232" s="441"/>
      <c r="AD232" s="441"/>
      <c r="AE232" s="441"/>
      <c r="AF232" s="441"/>
      <c r="AG232" s="441"/>
      <c r="AH232" s="441"/>
      <c r="AI232" s="441"/>
      <c r="AJ232" s="441"/>
      <c r="AK232" s="441"/>
      <c r="AL232" s="441"/>
      <c r="AM232" s="441"/>
      <c r="AN232" s="441"/>
      <c r="AO232" s="441"/>
      <c r="AP232" s="441"/>
      <c r="AQ232" s="441"/>
      <c r="AR232" s="441"/>
      <c r="AS232" s="441"/>
      <c r="AT232" s="441"/>
      <c r="AU232" s="441"/>
      <c r="AV232" s="441"/>
      <c r="AW232" s="441"/>
      <c r="AX232" s="441"/>
      <c r="AY232" s="441"/>
      <c r="AZ232" s="441"/>
      <c r="BA232" s="441"/>
      <c r="BB232" s="441"/>
      <c r="BC232" s="441"/>
      <c r="BD232" s="441"/>
      <c r="BE232" s="441"/>
    </row>
    <row r="233" spans="2:57" x14ac:dyDescent="0.2">
      <c r="B233" s="441"/>
      <c r="C233" s="443"/>
      <c r="D233" s="441"/>
      <c r="E233" s="441"/>
      <c r="F233" s="441"/>
      <c r="G233" s="441"/>
      <c r="H233" s="441"/>
      <c r="I233" s="441"/>
      <c r="J233" s="441"/>
      <c r="N233" s="441"/>
      <c r="O233" s="441"/>
      <c r="P233" s="441"/>
      <c r="Q233" s="441"/>
      <c r="R233" s="441"/>
      <c r="S233" s="441"/>
      <c r="T233" s="441"/>
      <c r="U233" s="441"/>
      <c r="V233" s="441"/>
      <c r="W233" s="441"/>
      <c r="X233" s="441"/>
      <c r="Y233" s="441"/>
      <c r="Z233" s="441"/>
      <c r="AA233" s="441"/>
      <c r="AB233" s="441"/>
      <c r="AC233" s="441"/>
      <c r="AD233" s="441"/>
      <c r="AE233" s="441"/>
      <c r="AF233" s="441"/>
      <c r="AG233" s="441"/>
      <c r="AH233" s="441"/>
      <c r="AI233" s="441"/>
      <c r="AJ233" s="441"/>
      <c r="AK233" s="441"/>
      <c r="AL233" s="441"/>
      <c r="AM233" s="441"/>
      <c r="AN233" s="441"/>
      <c r="AO233" s="441"/>
      <c r="AP233" s="441"/>
      <c r="AQ233" s="441"/>
      <c r="AR233" s="441"/>
      <c r="AS233" s="441"/>
      <c r="AT233" s="441"/>
      <c r="AU233" s="441"/>
      <c r="AV233" s="441"/>
      <c r="AW233" s="441"/>
      <c r="AX233" s="441"/>
      <c r="AY233" s="441"/>
      <c r="AZ233" s="441"/>
      <c r="BA233" s="441"/>
      <c r="BB233" s="441"/>
      <c r="BC233" s="441"/>
      <c r="BD233" s="441"/>
      <c r="BE233" s="441"/>
    </row>
    <row r="234" spans="2:57" x14ac:dyDescent="0.2">
      <c r="B234" s="441"/>
      <c r="C234" s="443"/>
      <c r="D234" s="441"/>
      <c r="E234" s="441"/>
      <c r="F234" s="441"/>
      <c r="G234" s="441"/>
      <c r="H234" s="441"/>
      <c r="I234" s="441"/>
      <c r="J234" s="441"/>
      <c r="N234" s="441"/>
      <c r="O234" s="441"/>
      <c r="P234" s="441"/>
      <c r="Q234" s="441"/>
      <c r="R234" s="441"/>
      <c r="S234" s="441"/>
      <c r="T234" s="441"/>
      <c r="U234" s="441"/>
      <c r="V234" s="441"/>
      <c r="W234" s="441"/>
      <c r="X234" s="441"/>
      <c r="Y234" s="441"/>
      <c r="Z234" s="441"/>
      <c r="AA234" s="441"/>
      <c r="AB234" s="441"/>
      <c r="AC234" s="441"/>
      <c r="AD234" s="441"/>
      <c r="AE234" s="441"/>
      <c r="AF234" s="441"/>
      <c r="AG234" s="441"/>
      <c r="AH234" s="441"/>
      <c r="AI234" s="441"/>
      <c r="AJ234" s="441"/>
      <c r="AK234" s="441"/>
      <c r="AL234" s="441"/>
      <c r="AM234" s="441"/>
      <c r="AN234" s="441"/>
      <c r="AO234" s="441"/>
      <c r="AP234" s="441"/>
      <c r="AQ234" s="441"/>
      <c r="AR234" s="441"/>
      <c r="AS234" s="441"/>
      <c r="AT234" s="441"/>
      <c r="AU234" s="441"/>
      <c r="AV234" s="441"/>
      <c r="AW234" s="441"/>
      <c r="AX234" s="441"/>
      <c r="AY234" s="441"/>
      <c r="AZ234" s="441"/>
      <c r="BA234" s="441"/>
      <c r="BB234" s="441"/>
      <c r="BC234" s="441"/>
      <c r="BD234" s="441"/>
      <c r="BE234" s="441"/>
    </row>
    <row r="235" spans="2:57" x14ac:dyDescent="0.2">
      <c r="B235" s="441"/>
      <c r="C235" s="443"/>
      <c r="D235" s="441"/>
      <c r="E235" s="441"/>
      <c r="F235" s="441"/>
      <c r="G235" s="441"/>
      <c r="H235" s="441"/>
      <c r="I235" s="441"/>
      <c r="J235" s="441"/>
      <c r="N235" s="441"/>
      <c r="O235" s="441"/>
      <c r="P235" s="441"/>
      <c r="Q235" s="441"/>
      <c r="R235" s="441"/>
      <c r="S235" s="441"/>
      <c r="T235" s="441"/>
      <c r="U235" s="441"/>
      <c r="V235" s="441"/>
      <c r="W235" s="441"/>
      <c r="X235" s="441"/>
      <c r="Y235" s="441"/>
      <c r="Z235" s="441"/>
      <c r="AA235" s="441"/>
      <c r="AB235" s="441"/>
      <c r="AC235" s="441"/>
      <c r="AD235" s="441"/>
      <c r="AE235" s="441"/>
      <c r="AF235" s="441"/>
      <c r="AG235" s="441"/>
      <c r="AH235" s="441"/>
      <c r="AI235" s="441"/>
      <c r="AJ235" s="441"/>
      <c r="AK235" s="441"/>
      <c r="AL235" s="441"/>
      <c r="AM235" s="441"/>
      <c r="AN235" s="441"/>
      <c r="AO235" s="441"/>
      <c r="AP235" s="441"/>
      <c r="AQ235" s="441"/>
      <c r="AR235" s="441"/>
      <c r="AS235" s="441"/>
      <c r="AT235" s="441"/>
      <c r="AU235" s="441"/>
      <c r="AV235" s="441"/>
      <c r="AW235" s="441"/>
      <c r="AX235" s="441"/>
      <c r="AY235" s="441"/>
      <c r="AZ235" s="441"/>
      <c r="BA235" s="441"/>
      <c r="BB235" s="441"/>
      <c r="BC235" s="441"/>
      <c r="BD235" s="441"/>
      <c r="BE235" s="441"/>
    </row>
    <row r="236" spans="2:57" x14ac:dyDescent="0.2">
      <c r="B236" s="441"/>
      <c r="C236" s="443"/>
      <c r="D236" s="441"/>
      <c r="E236" s="441"/>
      <c r="F236" s="441"/>
      <c r="G236" s="441"/>
      <c r="H236" s="441"/>
      <c r="I236" s="441"/>
      <c r="J236" s="441"/>
      <c r="N236" s="441"/>
      <c r="O236" s="441"/>
      <c r="P236" s="441"/>
      <c r="Q236" s="441"/>
      <c r="R236" s="441"/>
      <c r="S236" s="441"/>
      <c r="T236" s="441"/>
      <c r="U236" s="441"/>
      <c r="V236" s="441"/>
      <c r="W236" s="441"/>
      <c r="X236" s="441"/>
      <c r="Y236" s="441"/>
      <c r="Z236" s="441"/>
      <c r="AA236" s="441"/>
      <c r="AB236" s="441"/>
      <c r="AC236" s="441"/>
      <c r="AD236" s="441"/>
      <c r="AE236" s="441"/>
      <c r="AF236" s="441"/>
      <c r="AG236" s="441"/>
      <c r="AH236" s="441"/>
      <c r="AI236" s="441"/>
      <c r="AJ236" s="441"/>
      <c r="AK236" s="441"/>
      <c r="AL236" s="441"/>
      <c r="AM236" s="441"/>
      <c r="AN236" s="441"/>
      <c r="AO236" s="441"/>
      <c r="AP236" s="441"/>
      <c r="AQ236" s="441"/>
      <c r="AR236" s="441"/>
      <c r="AS236" s="441"/>
      <c r="AT236" s="441"/>
      <c r="AU236" s="441"/>
      <c r="AV236" s="441"/>
      <c r="AW236" s="441"/>
      <c r="AX236" s="441"/>
      <c r="AY236" s="441"/>
      <c r="AZ236" s="441"/>
      <c r="BA236" s="441"/>
      <c r="BB236" s="441"/>
      <c r="BC236" s="441"/>
      <c r="BD236" s="441"/>
      <c r="BE236" s="441"/>
    </row>
    <row r="237" spans="2:57" x14ac:dyDescent="0.2">
      <c r="B237" s="441"/>
      <c r="C237" s="443"/>
      <c r="D237" s="441"/>
      <c r="E237" s="441"/>
      <c r="F237" s="441"/>
      <c r="G237" s="441"/>
      <c r="H237" s="441"/>
      <c r="I237" s="441"/>
      <c r="J237" s="441"/>
      <c r="N237" s="441"/>
      <c r="O237" s="441"/>
      <c r="P237" s="441"/>
      <c r="Q237" s="441"/>
      <c r="R237" s="441"/>
      <c r="S237" s="441"/>
      <c r="T237" s="441"/>
      <c r="U237" s="441"/>
      <c r="V237" s="441"/>
      <c r="W237" s="441"/>
      <c r="X237" s="441"/>
      <c r="Y237" s="441"/>
      <c r="Z237" s="441"/>
      <c r="AA237" s="441"/>
      <c r="AB237" s="441"/>
      <c r="AC237" s="441"/>
      <c r="AD237" s="441"/>
      <c r="AE237" s="441"/>
      <c r="AF237" s="441"/>
      <c r="AG237" s="441"/>
      <c r="AH237" s="441"/>
      <c r="AI237" s="441"/>
      <c r="AJ237" s="441"/>
      <c r="AK237" s="441"/>
      <c r="AL237" s="441"/>
      <c r="AM237" s="441"/>
      <c r="AN237" s="441"/>
      <c r="AO237" s="441"/>
      <c r="AP237" s="441"/>
      <c r="AQ237" s="441"/>
      <c r="AR237" s="441"/>
      <c r="AS237" s="441"/>
      <c r="AT237" s="441"/>
      <c r="AU237" s="441"/>
      <c r="AV237" s="441"/>
      <c r="AW237" s="441"/>
      <c r="AX237" s="441"/>
      <c r="AY237" s="441"/>
      <c r="AZ237" s="441"/>
      <c r="BA237" s="441"/>
      <c r="BB237" s="441"/>
      <c r="BC237" s="441"/>
      <c r="BD237" s="441"/>
      <c r="BE237" s="441"/>
    </row>
    <row r="238" spans="2:57" x14ac:dyDescent="0.2">
      <c r="B238" s="441"/>
      <c r="C238" s="443"/>
      <c r="D238" s="441"/>
      <c r="E238" s="441"/>
      <c r="F238" s="441"/>
      <c r="G238" s="441"/>
      <c r="H238" s="441"/>
      <c r="I238" s="441"/>
      <c r="J238" s="441"/>
      <c r="N238" s="441"/>
      <c r="O238" s="441"/>
      <c r="P238" s="441"/>
      <c r="Q238" s="441"/>
      <c r="R238" s="441"/>
      <c r="S238" s="441"/>
      <c r="T238" s="441"/>
      <c r="U238" s="441"/>
      <c r="V238" s="441"/>
      <c r="W238" s="441"/>
      <c r="X238" s="441"/>
      <c r="Y238" s="441"/>
      <c r="Z238" s="441"/>
      <c r="AA238" s="441"/>
      <c r="AB238" s="441"/>
      <c r="AC238" s="441"/>
      <c r="AD238" s="441"/>
      <c r="AE238" s="441"/>
      <c r="AF238" s="441"/>
      <c r="AG238" s="441"/>
      <c r="AH238" s="441"/>
      <c r="AI238" s="441"/>
      <c r="AJ238" s="441"/>
      <c r="AK238" s="441"/>
      <c r="AL238" s="441"/>
      <c r="AM238" s="441"/>
      <c r="AN238" s="441"/>
      <c r="AO238" s="441"/>
      <c r="AP238" s="441"/>
      <c r="AQ238" s="441"/>
      <c r="AR238" s="441"/>
      <c r="AS238" s="441"/>
      <c r="AT238" s="441"/>
      <c r="AU238" s="441"/>
      <c r="AV238" s="441"/>
      <c r="AW238" s="441"/>
      <c r="AX238" s="441"/>
      <c r="AY238" s="441"/>
      <c r="AZ238" s="441"/>
      <c r="BA238" s="441"/>
      <c r="BB238" s="441"/>
      <c r="BC238" s="441"/>
      <c r="BD238" s="441"/>
      <c r="BE238" s="441"/>
    </row>
    <row r="239" spans="2:57" x14ac:dyDescent="0.2">
      <c r="B239" s="441"/>
      <c r="C239" s="443"/>
      <c r="D239" s="441"/>
      <c r="E239" s="441"/>
      <c r="F239" s="441"/>
      <c r="G239" s="441"/>
      <c r="H239" s="441"/>
      <c r="I239" s="441"/>
      <c r="J239" s="441"/>
      <c r="N239" s="441"/>
      <c r="O239" s="441"/>
      <c r="P239" s="441"/>
      <c r="Q239" s="441"/>
      <c r="R239" s="441"/>
      <c r="S239" s="441"/>
      <c r="T239" s="441"/>
      <c r="U239" s="441"/>
      <c r="V239" s="441"/>
      <c r="W239" s="441"/>
      <c r="X239" s="441"/>
      <c r="Y239" s="441"/>
      <c r="Z239" s="441"/>
      <c r="AA239" s="441"/>
      <c r="AB239" s="441"/>
      <c r="AC239" s="441"/>
      <c r="AD239" s="441"/>
      <c r="AE239" s="441"/>
      <c r="AF239" s="441"/>
      <c r="AG239" s="441"/>
      <c r="AH239" s="441"/>
      <c r="AI239" s="441"/>
      <c r="AJ239" s="441"/>
      <c r="AK239" s="441"/>
      <c r="AL239" s="441"/>
      <c r="AM239" s="441"/>
      <c r="AN239" s="441"/>
      <c r="AO239" s="441"/>
      <c r="AP239" s="441"/>
      <c r="AQ239" s="441"/>
      <c r="AR239" s="441"/>
      <c r="AS239" s="441"/>
      <c r="AT239" s="441"/>
      <c r="AU239" s="441"/>
      <c r="AV239" s="441"/>
      <c r="AW239" s="441"/>
      <c r="AX239" s="441"/>
      <c r="AY239" s="441"/>
      <c r="AZ239" s="441"/>
      <c r="BA239" s="441"/>
      <c r="BB239" s="441"/>
      <c r="BC239" s="441"/>
      <c r="BD239" s="441"/>
      <c r="BE239" s="441"/>
    </row>
    <row r="240" spans="2:57" x14ac:dyDescent="0.2">
      <c r="B240" s="441"/>
      <c r="C240" s="443"/>
      <c r="D240" s="441"/>
      <c r="E240" s="441"/>
      <c r="F240" s="441"/>
      <c r="G240" s="441"/>
      <c r="H240" s="441"/>
      <c r="I240" s="441"/>
      <c r="J240" s="441"/>
      <c r="N240" s="441"/>
      <c r="O240" s="441"/>
      <c r="P240" s="441"/>
      <c r="Q240" s="441"/>
      <c r="R240" s="441"/>
      <c r="S240" s="441"/>
      <c r="T240" s="441"/>
      <c r="U240" s="441"/>
      <c r="V240" s="441"/>
      <c r="W240" s="441"/>
      <c r="X240" s="441"/>
      <c r="Y240" s="441"/>
      <c r="Z240" s="441"/>
      <c r="AA240" s="441"/>
      <c r="AB240" s="441"/>
      <c r="AC240" s="441"/>
      <c r="AD240" s="441"/>
      <c r="AE240" s="441"/>
      <c r="AF240" s="441"/>
      <c r="AG240" s="441"/>
      <c r="AH240" s="441"/>
      <c r="AI240" s="441"/>
      <c r="AJ240" s="441"/>
      <c r="AK240" s="441"/>
      <c r="AL240" s="441"/>
      <c r="AM240" s="441"/>
      <c r="AN240" s="441"/>
      <c r="AO240" s="441"/>
      <c r="AP240" s="441"/>
      <c r="AQ240" s="441"/>
      <c r="AR240" s="441"/>
      <c r="AS240" s="441"/>
      <c r="AT240" s="441"/>
      <c r="AU240" s="441"/>
      <c r="AV240" s="441"/>
      <c r="AW240" s="441"/>
      <c r="AX240" s="441"/>
      <c r="AY240" s="441"/>
      <c r="AZ240" s="441"/>
      <c r="BA240" s="441"/>
      <c r="BB240" s="441"/>
      <c r="BC240" s="441"/>
      <c r="BD240" s="441"/>
      <c r="BE240" s="441"/>
    </row>
    <row r="241" spans="2:57" x14ac:dyDescent="0.2">
      <c r="B241" s="441"/>
      <c r="C241" s="443"/>
      <c r="D241" s="441"/>
      <c r="E241" s="441"/>
      <c r="F241" s="441"/>
      <c r="G241" s="441"/>
      <c r="H241" s="441"/>
      <c r="I241" s="441"/>
      <c r="J241" s="441"/>
      <c r="N241" s="441"/>
      <c r="O241" s="441"/>
      <c r="P241" s="441"/>
      <c r="Q241" s="441"/>
      <c r="R241" s="441"/>
      <c r="S241" s="441"/>
      <c r="T241" s="441"/>
      <c r="U241" s="441"/>
      <c r="V241" s="441"/>
      <c r="W241" s="441"/>
      <c r="X241" s="441"/>
      <c r="Y241" s="441"/>
      <c r="Z241" s="441"/>
      <c r="AA241" s="441"/>
      <c r="AB241" s="441"/>
      <c r="AC241" s="441"/>
      <c r="AD241" s="441"/>
      <c r="AE241" s="441"/>
      <c r="AF241" s="441"/>
      <c r="AG241" s="441"/>
      <c r="AH241" s="441"/>
      <c r="AI241" s="441"/>
      <c r="AJ241" s="441"/>
      <c r="AK241" s="441"/>
      <c r="AL241" s="441"/>
      <c r="AM241" s="441"/>
      <c r="AN241" s="441"/>
      <c r="AO241" s="441"/>
      <c r="AP241" s="441"/>
      <c r="AQ241" s="441"/>
      <c r="AR241" s="441"/>
      <c r="AS241" s="441"/>
      <c r="AT241" s="441"/>
      <c r="AU241" s="441"/>
      <c r="AV241" s="441"/>
      <c r="AW241" s="441"/>
      <c r="AX241" s="441"/>
      <c r="AY241" s="441"/>
      <c r="AZ241" s="441"/>
      <c r="BA241" s="441"/>
      <c r="BB241" s="441"/>
      <c r="BC241" s="441"/>
      <c r="BD241" s="441"/>
      <c r="BE241" s="441"/>
    </row>
    <row r="242" spans="2:57" x14ac:dyDescent="0.2">
      <c r="B242" s="441"/>
      <c r="C242" s="443"/>
      <c r="D242" s="441"/>
      <c r="E242" s="441"/>
      <c r="F242" s="441"/>
      <c r="G242" s="441"/>
      <c r="H242" s="441"/>
      <c r="I242" s="441"/>
      <c r="J242" s="441"/>
      <c r="N242" s="441"/>
      <c r="O242" s="441"/>
      <c r="P242" s="441"/>
      <c r="Q242" s="441"/>
      <c r="R242" s="441"/>
      <c r="S242" s="441"/>
      <c r="T242" s="441"/>
      <c r="U242" s="441"/>
      <c r="V242" s="441"/>
      <c r="W242" s="441"/>
      <c r="X242" s="441"/>
      <c r="Y242" s="441"/>
      <c r="Z242" s="441"/>
      <c r="AA242" s="441"/>
      <c r="AB242" s="441"/>
      <c r="AC242" s="441"/>
      <c r="AD242" s="441"/>
      <c r="AE242" s="441"/>
      <c r="AF242" s="441"/>
      <c r="AG242" s="441"/>
      <c r="AH242" s="441"/>
      <c r="AI242" s="441"/>
      <c r="AJ242" s="441"/>
      <c r="AK242" s="441"/>
      <c r="AL242" s="441"/>
      <c r="AM242" s="441"/>
      <c r="AN242" s="441"/>
      <c r="AO242" s="441"/>
      <c r="AP242" s="441"/>
      <c r="AQ242" s="441"/>
      <c r="AR242" s="441"/>
      <c r="AS242" s="441"/>
      <c r="AT242" s="441"/>
      <c r="AU242" s="441"/>
      <c r="AV242" s="441"/>
      <c r="AW242" s="441"/>
      <c r="AX242" s="441"/>
      <c r="AY242" s="441"/>
      <c r="AZ242" s="441"/>
      <c r="BA242" s="441"/>
      <c r="BB242" s="441"/>
      <c r="BC242" s="441"/>
      <c r="BD242" s="441"/>
      <c r="BE242" s="441"/>
    </row>
    <row r="243" spans="2:57" x14ac:dyDescent="0.2">
      <c r="B243" s="441"/>
      <c r="C243" s="443"/>
      <c r="D243" s="441"/>
      <c r="E243" s="441"/>
      <c r="F243" s="441"/>
      <c r="G243" s="441"/>
      <c r="H243" s="441"/>
      <c r="I243" s="441"/>
      <c r="J243" s="441"/>
      <c r="N243" s="441"/>
      <c r="O243" s="441"/>
      <c r="P243" s="441"/>
      <c r="Q243" s="441"/>
      <c r="R243" s="441"/>
      <c r="S243" s="441"/>
      <c r="T243" s="441"/>
      <c r="U243" s="441"/>
      <c r="V243" s="441"/>
      <c r="W243" s="441"/>
      <c r="X243" s="441"/>
      <c r="Y243" s="441"/>
      <c r="Z243" s="441"/>
      <c r="AA243" s="441"/>
      <c r="AB243" s="441"/>
      <c r="AC243" s="441"/>
      <c r="AD243" s="441"/>
      <c r="AE243" s="441"/>
      <c r="AF243" s="441"/>
      <c r="AG243" s="441"/>
      <c r="AH243" s="441"/>
      <c r="AI243" s="441"/>
      <c r="AJ243" s="441"/>
      <c r="AK243" s="441"/>
      <c r="AL243" s="441"/>
      <c r="AM243" s="441"/>
      <c r="AN243" s="441"/>
      <c r="AO243" s="441"/>
      <c r="AP243" s="441"/>
      <c r="AQ243" s="441"/>
      <c r="AR243" s="441"/>
      <c r="AS243" s="441"/>
      <c r="AT243" s="441"/>
      <c r="AU243" s="441"/>
      <c r="AV243" s="441"/>
      <c r="AW243" s="441"/>
      <c r="AX243" s="441"/>
      <c r="AY243" s="441"/>
      <c r="AZ243" s="441"/>
      <c r="BA243" s="441"/>
      <c r="BB243" s="441"/>
      <c r="BC243" s="441"/>
      <c r="BD243" s="441"/>
      <c r="BE243" s="441"/>
    </row>
    <row r="244" spans="2:57" x14ac:dyDescent="0.2">
      <c r="B244" s="441"/>
      <c r="C244" s="443"/>
      <c r="D244" s="441"/>
      <c r="E244" s="441"/>
      <c r="F244" s="441"/>
      <c r="G244" s="441"/>
      <c r="H244" s="441"/>
      <c r="I244" s="441"/>
      <c r="J244" s="441"/>
      <c r="N244" s="441"/>
      <c r="O244" s="441"/>
      <c r="P244" s="441"/>
      <c r="Q244" s="441"/>
      <c r="R244" s="441"/>
      <c r="S244" s="441"/>
      <c r="T244" s="441"/>
      <c r="U244" s="441"/>
      <c r="V244" s="441"/>
      <c r="W244" s="441"/>
      <c r="X244" s="441"/>
      <c r="Y244" s="441"/>
      <c r="Z244" s="441"/>
      <c r="AA244" s="441"/>
      <c r="AB244" s="441"/>
      <c r="AC244" s="441"/>
      <c r="AD244" s="441"/>
      <c r="AE244" s="441"/>
      <c r="AF244" s="441"/>
      <c r="AG244" s="441"/>
      <c r="AH244" s="441"/>
      <c r="AI244" s="441"/>
      <c r="AJ244" s="441"/>
      <c r="AK244" s="441"/>
      <c r="AL244" s="441"/>
      <c r="AM244" s="441"/>
      <c r="AN244" s="441"/>
      <c r="AO244" s="441"/>
      <c r="AP244" s="441"/>
      <c r="AQ244" s="441"/>
      <c r="AR244" s="441"/>
      <c r="AS244" s="441"/>
      <c r="AT244" s="441"/>
      <c r="AU244" s="441"/>
      <c r="AV244" s="441"/>
      <c r="AW244" s="441"/>
      <c r="AX244" s="441"/>
      <c r="AY244" s="441"/>
      <c r="AZ244" s="441"/>
      <c r="BA244" s="441"/>
      <c r="BB244" s="441"/>
      <c r="BC244" s="441"/>
      <c r="BD244" s="441"/>
      <c r="BE244" s="441"/>
    </row>
    <row r="245" spans="2:57" x14ac:dyDescent="0.2">
      <c r="B245" s="441"/>
      <c r="C245" s="443"/>
      <c r="D245" s="441"/>
      <c r="E245" s="441"/>
      <c r="F245" s="441"/>
      <c r="G245" s="441"/>
      <c r="H245" s="441"/>
      <c r="I245" s="441"/>
      <c r="J245" s="441"/>
      <c r="N245" s="441"/>
      <c r="O245" s="441"/>
      <c r="P245" s="441"/>
      <c r="Q245" s="441"/>
      <c r="R245" s="441"/>
      <c r="S245" s="441"/>
      <c r="T245" s="441"/>
      <c r="U245" s="441"/>
      <c r="V245" s="441"/>
      <c r="W245" s="441"/>
      <c r="X245" s="441"/>
      <c r="Y245" s="441"/>
      <c r="Z245" s="441"/>
      <c r="AA245" s="441"/>
      <c r="AB245" s="441"/>
      <c r="AC245" s="441"/>
      <c r="AD245" s="441"/>
      <c r="AE245" s="441"/>
      <c r="AF245" s="441"/>
      <c r="AG245" s="441"/>
      <c r="AH245" s="441"/>
      <c r="AI245" s="441"/>
      <c r="AJ245" s="441"/>
      <c r="AK245" s="441"/>
      <c r="AL245" s="441"/>
      <c r="AM245" s="441"/>
      <c r="AN245" s="441"/>
      <c r="AO245" s="441"/>
      <c r="AP245" s="441"/>
      <c r="AQ245" s="441"/>
      <c r="AR245" s="441"/>
      <c r="AS245" s="441"/>
      <c r="AT245" s="441"/>
      <c r="AU245" s="441"/>
      <c r="AV245" s="441"/>
      <c r="AW245" s="441"/>
      <c r="AX245" s="441"/>
      <c r="AY245" s="441"/>
      <c r="AZ245" s="441"/>
      <c r="BA245" s="441"/>
      <c r="BB245" s="441"/>
      <c r="BC245" s="441"/>
      <c r="BD245" s="441"/>
      <c r="BE245" s="441"/>
    </row>
    <row r="246" spans="2:57" x14ac:dyDescent="0.2">
      <c r="B246" s="441"/>
      <c r="C246" s="443"/>
      <c r="D246" s="441"/>
      <c r="E246" s="441"/>
      <c r="F246" s="441"/>
      <c r="G246" s="441"/>
      <c r="H246" s="441"/>
      <c r="I246" s="441"/>
      <c r="J246" s="441"/>
      <c r="N246" s="441"/>
      <c r="O246" s="441"/>
      <c r="P246" s="441"/>
      <c r="Q246" s="441"/>
      <c r="R246" s="441"/>
      <c r="S246" s="441"/>
      <c r="T246" s="441"/>
      <c r="U246" s="441"/>
      <c r="V246" s="441"/>
      <c r="W246" s="441"/>
      <c r="X246" s="441"/>
      <c r="Y246" s="441"/>
      <c r="Z246" s="441"/>
      <c r="AA246" s="441"/>
      <c r="AB246" s="441"/>
      <c r="AC246" s="441"/>
      <c r="AD246" s="441"/>
      <c r="AE246" s="441"/>
      <c r="AF246" s="441"/>
      <c r="AG246" s="441"/>
      <c r="AH246" s="441"/>
      <c r="AI246" s="441"/>
      <c r="AJ246" s="441"/>
      <c r="AK246" s="441"/>
      <c r="AL246" s="441"/>
      <c r="AM246" s="441"/>
      <c r="AN246" s="441"/>
      <c r="AO246" s="441"/>
      <c r="AP246" s="441"/>
      <c r="AQ246" s="441"/>
      <c r="AR246" s="441"/>
      <c r="AS246" s="441"/>
      <c r="AT246" s="441"/>
      <c r="AU246" s="441"/>
      <c r="AV246" s="441"/>
      <c r="AW246" s="441"/>
      <c r="AX246" s="441"/>
      <c r="AY246" s="441"/>
      <c r="AZ246" s="441"/>
      <c r="BA246" s="441"/>
      <c r="BB246" s="441"/>
      <c r="BC246" s="441"/>
      <c r="BD246" s="441"/>
      <c r="BE246" s="441"/>
    </row>
    <row r="247" spans="2:57" x14ac:dyDescent="0.2">
      <c r="B247" s="441"/>
      <c r="C247" s="443"/>
      <c r="D247" s="441"/>
      <c r="E247" s="441"/>
      <c r="F247" s="441"/>
      <c r="G247" s="441"/>
      <c r="H247" s="441"/>
      <c r="I247" s="441"/>
      <c r="J247" s="441"/>
      <c r="N247" s="441"/>
      <c r="O247" s="441"/>
      <c r="P247" s="441"/>
      <c r="Q247" s="441"/>
      <c r="R247" s="441"/>
      <c r="S247" s="441"/>
      <c r="T247" s="441"/>
      <c r="U247" s="441"/>
      <c r="V247" s="441"/>
      <c r="W247" s="441"/>
      <c r="X247" s="441"/>
      <c r="Y247" s="441"/>
      <c r="Z247" s="441"/>
      <c r="AA247" s="441"/>
      <c r="AB247" s="441"/>
      <c r="AC247" s="441"/>
      <c r="AD247" s="441"/>
      <c r="AE247" s="441"/>
      <c r="AF247" s="441"/>
      <c r="AG247" s="441"/>
      <c r="AH247" s="441"/>
      <c r="AI247" s="441"/>
      <c r="AJ247" s="441"/>
      <c r="AK247" s="441"/>
      <c r="AL247" s="441"/>
      <c r="AM247" s="441"/>
      <c r="AN247" s="441"/>
      <c r="AO247" s="441"/>
      <c r="AP247" s="441"/>
      <c r="AQ247" s="441"/>
      <c r="AR247" s="441"/>
      <c r="AS247" s="441"/>
      <c r="AT247" s="441"/>
      <c r="AU247" s="441"/>
      <c r="AV247" s="441"/>
      <c r="AW247" s="441"/>
      <c r="AX247" s="441"/>
      <c r="AY247" s="441"/>
      <c r="AZ247" s="441"/>
      <c r="BA247" s="441"/>
      <c r="BB247" s="441"/>
      <c r="BC247" s="441"/>
      <c r="BD247" s="441"/>
      <c r="BE247" s="441"/>
    </row>
    <row r="248" spans="2:57" x14ac:dyDescent="0.2">
      <c r="B248" s="441"/>
      <c r="C248" s="443"/>
      <c r="D248" s="441"/>
      <c r="E248" s="441"/>
      <c r="F248" s="441"/>
      <c r="G248" s="441"/>
      <c r="H248" s="441"/>
      <c r="I248" s="441"/>
      <c r="J248" s="441"/>
      <c r="N248" s="441"/>
      <c r="O248" s="441"/>
      <c r="P248" s="441"/>
      <c r="Q248" s="441"/>
      <c r="R248" s="441"/>
      <c r="S248" s="441"/>
      <c r="T248" s="441"/>
      <c r="U248" s="441"/>
      <c r="V248" s="441"/>
      <c r="W248" s="441"/>
      <c r="X248" s="441"/>
      <c r="Y248" s="441"/>
      <c r="Z248" s="441"/>
      <c r="AA248" s="441"/>
      <c r="AB248" s="441"/>
      <c r="AC248" s="441"/>
      <c r="AD248" s="441"/>
      <c r="AE248" s="441"/>
      <c r="AF248" s="441"/>
      <c r="AG248" s="441"/>
      <c r="AH248" s="441"/>
      <c r="AI248" s="441"/>
      <c r="AJ248" s="441"/>
      <c r="AK248" s="441"/>
      <c r="AL248" s="441"/>
      <c r="AM248" s="441"/>
      <c r="AN248" s="441"/>
      <c r="AO248" s="441"/>
      <c r="AP248" s="441"/>
      <c r="AQ248" s="441"/>
      <c r="AR248" s="441"/>
      <c r="AS248" s="441"/>
      <c r="AT248" s="441"/>
      <c r="AU248" s="441"/>
      <c r="AV248" s="441"/>
      <c r="AW248" s="441"/>
      <c r="AX248" s="441"/>
      <c r="AY248" s="441"/>
      <c r="AZ248" s="441"/>
      <c r="BA248" s="441"/>
      <c r="BB248" s="441"/>
      <c r="BC248" s="441"/>
      <c r="BD248" s="441"/>
      <c r="BE248" s="441"/>
    </row>
    <row r="249" spans="2:57" x14ac:dyDescent="0.2">
      <c r="B249" s="441"/>
      <c r="C249" s="443"/>
      <c r="D249" s="441"/>
      <c r="E249" s="441"/>
      <c r="F249" s="441"/>
      <c r="G249" s="441"/>
      <c r="H249" s="441"/>
      <c r="I249" s="441"/>
      <c r="J249" s="441"/>
      <c r="N249" s="441"/>
      <c r="O249" s="441"/>
      <c r="P249" s="441"/>
      <c r="Q249" s="441"/>
      <c r="R249" s="441"/>
      <c r="S249" s="441"/>
      <c r="T249" s="441"/>
      <c r="U249" s="441"/>
      <c r="V249" s="441"/>
      <c r="W249" s="441"/>
      <c r="X249" s="441"/>
      <c r="Y249" s="441"/>
      <c r="Z249" s="441"/>
      <c r="AA249" s="441"/>
      <c r="AB249" s="441"/>
      <c r="AC249" s="441"/>
      <c r="AD249" s="441"/>
      <c r="AE249" s="441"/>
      <c r="AF249" s="441"/>
      <c r="AG249" s="441"/>
      <c r="AH249" s="441"/>
      <c r="AI249" s="441"/>
      <c r="AJ249" s="441"/>
      <c r="AK249" s="441"/>
      <c r="AL249" s="441"/>
      <c r="AM249" s="441"/>
      <c r="AN249" s="441"/>
      <c r="AO249" s="441"/>
      <c r="AP249" s="441"/>
      <c r="AQ249" s="441"/>
      <c r="AR249" s="441"/>
      <c r="AS249" s="441"/>
      <c r="AT249" s="441"/>
      <c r="AU249" s="441"/>
      <c r="AV249" s="441"/>
      <c r="AW249" s="441"/>
      <c r="AX249" s="441"/>
      <c r="AY249" s="441"/>
      <c r="AZ249" s="441"/>
      <c r="BA249" s="441"/>
      <c r="BB249" s="441"/>
      <c r="BC249" s="441"/>
      <c r="BD249" s="441"/>
      <c r="BE249" s="441"/>
    </row>
    <row r="250" spans="2:57" x14ac:dyDescent="0.2">
      <c r="B250" s="441"/>
      <c r="C250" s="443"/>
      <c r="D250" s="441"/>
      <c r="E250" s="441"/>
      <c r="F250" s="441"/>
      <c r="G250" s="441"/>
      <c r="H250" s="441"/>
      <c r="I250" s="441"/>
      <c r="J250" s="441"/>
      <c r="N250" s="441"/>
      <c r="O250" s="441"/>
      <c r="P250" s="441"/>
      <c r="Q250" s="441"/>
      <c r="R250" s="441"/>
      <c r="S250" s="441"/>
      <c r="T250" s="441"/>
      <c r="U250" s="441"/>
      <c r="V250" s="441"/>
      <c r="W250" s="441"/>
      <c r="X250" s="441"/>
      <c r="Y250" s="441"/>
      <c r="Z250" s="441"/>
      <c r="AA250" s="441"/>
      <c r="AB250" s="441"/>
      <c r="AC250" s="441"/>
      <c r="AD250" s="441"/>
      <c r="AE250" s="441"/>
      <c r="AF250" s="441"/>
      <c r="AG250" s="441"/>
      <c r="AH250" s="441"/>
      <c r="AI250" s="441"/>
      <c r="AJ250" s="441"/>
      <c r="AK250" s="441"/>
      <c r="AL250" s="441"/>
      <c r="AM250" s="441"/>
      <c r="AN250" s="441"/>
      <c r="AO250" s="441"/>
      <c r="AP250" s="441"/>
      <c r="AQ250" s="441"/>
      <c r="AR250" s="441"/>
      <c r="AS250" s="441"/>
      <c r="AT250" s="441"/>
      <c r="AU250" s="441"/>
      <c r="AV250" s="441"/>
      <c r="AW250" s="441"/>
      <c r="AX250" s="441"/>
      <c r="AY250" s="441"/>
      <c r="AZ250" s="441"/>
      <c r="BA250" s="441"/>
      <c r="BB250" s="441"/>
      <c r="BC250" s="441"/>
      <c r="BD250" s="441"/>
      <c r="BE250" s="441"/>
    </row>
    <row r="251" spans="2:57" x14ac:dyDescent="0.2">
      <c r="B251" s="441"/>
      <c r="C251" s="443"/>
      <c r="D251" s="441"/>
      <c r="E251" s="441"/>
      <c r="F251" s="441"/>
      <c r="G251" s="441"/>
      <c r="H251" s="441"/>
      <c r="I251" s="441"/>
      <c r="J251" s="441"/>
      <c r="N251" s="441"/>
      <c r="O251" s="441"/>
      <c r="P251" s="441"/>
      <c r="Q251" s="441"/>
      <c r="R251" s="441"/>
      <c r="S251" s="441"/>
      <c r="T251" s="441"/>
      <c r="U251" s="441"/>
      <c r="V251" s="441"/>
      <c r="W251" s="441"/>
      <c r="X251" s="441"/>
      <c r="Y251" s="441"/>
      <c r="Z251" s="441"/>
      <c r="AA251" s="441"/>
      <c r="AB251" s="441"/>
      <c r="AC251" s="441"/>
      <c r="AD251" s="441"/>
      <c r="AE251" s="441"/>
      <c r="AF251" s="441"/>
      <c r="AG251" s="441"/>
      <c r="AH251" s="441"/>
      <c r="AI251" s="441"/>
      <c r="AJ251" s="441"/>
      <c r="AK251" s="441"/>
      <c r="AL251" s="441"/>
      <c r="AM251" s="441"/>
      <c r="AN251" s="441"/>
      <c r="AO251" s="441"/>
      <c r="AP251" s="441"/>
      <c r="AQ251" s="441"/>
      <c r="AR251" s="441"/>
      <c r="AS251" s="441"/>
      <c r="AT251" s="441"/>
      <c r="AU251" s="441"/>
      <c r="AV251" s="441"/>
      <c r="AW251" s="441"/>
      <c r="AX251" s="441"/>
      <c r="AY251" s="441"/>
      <c r="AZ251" s="441"/>
      <c r="BA251" s="441"/>
      <c r="BB251" s="441"/>
      <c r="BC251" s="441"/>
      <c r="BD251" s="441"/>
      <c r="BE251" s="441"/>
    </row>
    <row r="252" spans="2:57" x14ac:dyDescent="0.2">
      <c r="B252" s="441"/>
      <c r="C252" s="443"/>
      <c r="D252" s="441"/>
      <c r="E252" s="441"/>
      <c r="F252" s="441"/>
      <c r="G252" s="441"/>
      <c r="H252" s="441"/>
      <c r="I252" s="441"/>
      <c r="J252" s="441"/>
      <c r="N252" s="441"/>
      <c r="O252" s="441"/>
      <c r="P252" s="441"/>
      <c r="Q252" s="441"/>
      <c r="R252" s="441"/>
      <c r="S252" s="441"/>
      <c r="T252" s="441"/>
      <c r="U252" s="441"/>
      <c r="V252" s="441"/>
      <c r="W252" s="441"/>
      <c r="X252" s="441"/>
      <c r="Y252" s="441"/>
      <c r="Z252" s="441"/>
      <c r="AA252" s="441"/>
      <c r="AB252" s="441"/>
      <c r="AC252" s="441"/>
      <c r="AD252" s="441"/>
      <c r="AE252" s="441"/>
      <c r="AF252" s="441"/>
      <c r="AG252" s="441"/>
      <c r="AH252" s="441"/>
      <c r="AI252" s="441"/>
      <c r="AJ252" s="441"/>
      <c r="AK252" s="441"/>
      <c r="AL252" s="441"/>
      <c r="AM252" s="441"/>
      <c r="AN252" s="441"/>
      <c r="AO252" s="441"/>
      <c r="AP252" s="441"/>
      <c r="AQ252" s="441"/>
      <c r="AR252" s="441"/>
      <c r="AS252" s="441"/>
      <c r="AT252" s="441"/>
      <c r="AU252" s="441"/>
      <c r="AV252" s="441"/>
      <c r="AW252" s="441"/>
      <c r="AX252" s="441"/>
      <c r="AY252" s="441"/>
      <c r="AZ252" s="441"/>
      <c r="BA252" s="441"/>
      <c r="BB252" s="441"/>
      <c r="BC252" s="441"/>
      <c r="BD252" s="441"/>
      <c r="BE252" s="441"/>
    </row>
    <row r="253" spans="2:57" x14ac:dyDescent="0.2">
      <c r="B253" s="441"/>
      <c r="C253" s="443"/>
      <c r="D253" s="441"/>
      <c r="E253" s="441"/>
      <c r="F253" s="441"/>
      <c r="G253" s="441"/>
      <c r="H253" s="441"/>
      <c r="I253" s="441"/>
      <c r="J253" s="441"/>
      <c r="N253" s="441"/>
      <c r="O253" s="441"/>
      <c r="P253" s="441"/>
      <c r="Q253" s="441"/>
      <c r="R253" s="441"/>
      <c r="S253" s="441"/>
      <c r="T253" s="441"/>
      <c r="U253" s="441"/>
      <c r="V253" s="441"/>
      <c r="W253" s="441"/>
      <c r="X253" s="441"/>
      <c r="Y253" s="441"/>
      <c r="Z253" s="441"/>
      <c r="AA253" s="441"/>
      <c r="AB253" s="441"/>
      <c r="AC253" s="441"/>
      <c r="AD253" s="441"/>
      <c r="AE253" s="441"/>
      <c r="AF253" s="441"/>
      <c r="AG253" s="441"/>
      <c r="AH253" s="441"/>
      <c r="AI253" s="441"/>
      <c r="AJ253" s="441"/>
      <c r="AK253" s="441"/>
      <c r="AL253" s="441"/>
      <c r="AM253" s="441"/>
      <c r="AN253" s="441"/>
      <c r="AO253" s="441"/>
      <c r="AP253" s="441"/>
      <c r="AQ253" s="441"/>
      <c r="AR253" s="441"/>
      <c r="AS253" s="441"/>
      <c r="AT253" s="441"/>
      <c r="AU253" s="441"/>
      <c r="AV253" s="441"/>
      <c r="AW253" s="441"/>
      <c r="AX253" s="441"/>
      <c r="AY253" s="441"/>
      <c r="AZ253" s="441"/>
      <c r="BA253" s="441"/>
      <c r="BB253" s="441"/>
      <c r="BC253" s="441"/>
      <c r="BD253" s="441"/>
      <c r="BE253" s="441"/>
    </row>
    <row r="254" spans="2:57" x14ac:dyDescent="0.2">
      <c r="B254" s="441"/>
      <c r="C254" s="443"/>
      <c r="D254" s="441"/>
      <c r="E254" s="441"/>
      <c r="F254" s="441"/>
      <c r="G254" s="441"/>
      <c r="H254" s="441"/>
      <c r="I254" s="441"/>
      <c r="J254" s="441"/>
      <c r="N254" s="441"/>
      <c r="O254" s="441"/>
      <c r="P254" s="441"/>
      <c r="Q254" s="441"/>
      <c r="R254" s="441"/>
      <c r="S254" s="441"/>
      <c r="T254" s="441"/>
      <c r="U254" s="441"/>
      <c r="V254" s="441"/>
      <c r="W254" s="441"/>
      <c r="X254" s="441"/>
      <c r="Y254" s="441"/>
      <c r="Z254" s="441"/>
      <c r="AA254" s="441"/>
      <c r="AB254" s="441"/>
      <c r="AC254" s="441"/>
      <c r="AD254" s="441"/>
      <c r="AE254" s="441"/>
      <c r="AF254" s="441"/>
      <c r="AG254" s="441"/>
      <c r="AH254" s="441"/>
      <c r="AI254" s="441"/>
      <c r="AJ254" s="441"/>
      <c r="AK254" s="441"/>
      <c r="AL254" s="441"/>
      <c r="AM254" s="441"/>
      <c r="AN254" s="441"/>
      <c r="AO254" s="441"/>
      <c r="AP254" s="441"/>
      <c r="AQ254" s="441"/>
      <c r="AR254" s="441"/>
      <c r="AS254" s="441"/>
      <c r="AT254" s="441"/>
      <c r="AU254" s="441"/>
      <c r="AV254" s="441"/>
      <c r="AW254" s="441"/>
      <c r="AX254" s="441"/>
      <c r="AY254" s="441"/>
      <c r="AZ254" s="441"/>
      <c r="BA254" s="441"/>
      <c r="BB254" s="441"/>
      <c r="BC254" s="441"/>
      <c r="BD254" s="441"/>
      <c r="BE254" s="441"/>
    </row>
    <row r="255" spans="2:57" x14ac:dyDescent="0.2">
      <c r="B255" s="441"/>
      <c r="C255" s="443"/>
      <c r="D255" s="441"/>
      <c r="E255" s="441"/>
      <c r="F255" s="441"/>
      <c r="G255" s="441"/>
      <c r="H255" s="441"/>
      <c r="I255" s="441"/>
      <c r="J255" s="441"/>
      <c r="N255" s="441"/>
      <c r="O255" s="441"/>
      <c r="P255" s="441"/>
      <c r="Q255" s="441"/>
      <c r="R255" s="441"/>
      <c r="S255" s="441"/>
      <c r="T255" s="441"/>
      <c r="U255" s="441"/>
      <c r="V255" s="441"/>
      <c r="W255" s="441"/>
      <c r="X255" s="441"/>
      <c r="Y255" s="441"/>
      <c r="Z255" s="441"/>
      <c r="AA255" s="441"/>
      <c r="AB255" s="441"/>
      <c r="AC255" s="441"/>
      <c r="AD255" s="441"/>
      <c r="AE255" s="441"/>
      <c r="AF255" s="441"/>
      <c r="AG255" s="441"/>
      <c r="AH255" s="441"/>
      <c r="AI255" s="441"/>
      <c r="AJ255" s="441"/>
      <c r="AK255" s="441"/>
      <c r="AL255" s="441"/>
      <c r="AM255" s="441"/>
      <c r="AN255" s="441"/>
      <c r="AO255" s="441"/>
      <c r="AP255" s="441"/>
      <c r="AQ255" s="441"/>
      <c r="AR255" s="441"/>
      <c r="AS255" s="441"/>
      <c r="AT255" s="441"/>
      <c r="AU255" s="441"/>
      <c r="AV255" s="441"/>
      <c r="AW255" s="441"/>
      <c r="AX255" s="441"/>
      <c r="AY255" s="441"/>
      <c r="AZ255" s="441"/>
      <c r="BA255" s="441"/>
      <c r="BB255" s="441"/>
      <c r="BC255" s="441"/>
      <c r="BD255" s="441"/>
      <c r="BE255" s="441"/>
    </row>
    <row r="256" spans="2:57" x14ac:dyDescent="0.2">
      <c r="B256" s="441"/>
      <c r="C256" s="443"/>
      <c r="D256" s="441"/>
      <c r="E256" s="441"/>
      <c r="F256" s="441"/>
      <c r="G256" s="441"/>
      <c r="H256" s="441"/>
      <c r="I256" s="441"/>
      <c r="J256" s="441"/>
      <c r="N256" s="441"/>
      <c r="O256" s="441"/>
      <c r="P256" s="441"/>
      <c r="Q256" s="441"/>
      <c r="R256" s="441"/>
      <c r="S256" s="441"/>
      <c r="T256" s="441"/>
      <c r="U256" s="441"/>
      <c r="V256" s="441"/>
      <c r="W256" s="441"/>
      <c r="X256" s="441"/>
      <c r="Y256" s="441"/>
      <c r="Z256" s="441"/>
      <c r="AA256" s="441"/>
      <c r="AB256" s="441"/>
      <c r="AC256" s="441"/>
      <c r="AD256" s="441"/>
      <c r="AE256" s="441"/>
      <c r="AF256" s="441"/>
      <c r="AG256" s="441"/>
      <c r="AH256" s="441"/>
      <c r="AI256" s="441"/>
      <c r="AJ256" s="441"/>
      <c r="AK256" s="441"/>
      <c r="AL256" s="441"/>
      <c r="AM256" s="441"/>
      <c r="AN256" s="441"/>
      <c r="AO256" s="441"/>
      <c r="AP256" s="441"/>
      <c r="AQ256" s="441"/>
      <c r="AR256" s="441"/>
      <c r="AS256" s="441"/>
      <c r="AT256" s="441"/>
      <c r="AU256" s="441"/>
      <c r="AV256" s="441"/>
      <c r="AW256" s="441"/>
      <c r="AX256" s="441"/>
      <c r="AY256" s="441"/>
      <c r="AZ256" s="441"/>
      <c r="BA256" s="441"/>
      <c r="BB256" s="441"/>
      <c r="BC256" s="441"/>
      <c r="BD256" s="441"/>
      <c r="BE256" s="441"/>
    </row>
    <row r="257" spans="2:57" x14ac:dyDescent="0.2">
      <c r="B257" s="441"/>
      <c r="C257" s="443"/>
      <c r="D257" s="441"/>
      <c r="E257" s="441"/>
      <c r="F257" s="441"/>
      <c r="G257" s="441"/>
      <c r="H257" s="441"/>
      <c r="I257" s="441"/>
      <c r="J257" s="441"/>
      <c r="N257" s="441"/>
      <c r="O257" s="441"/>
      <c r="P257" s="441"/>
      <c r="Q257" s="441"/>
      <c r="R257" s="441"/>
      <c r="S257" s="441"/>
      <c r="T257" s="441"/>
      <c r="U257" s="441"/>
      <c r="V257" s="441"/>
      <c r="W257" s="441"/>
      <c r="X257" s="441"/>
      <c r="Y257" s="441"/>
      <c r="Z257" s="441"/>
      <c r="AA257" s="441"/>
      <c r="AB257" s="441"/>
      <c r="AC257" s="441"/>
      <c r="AD257" s="441"/>
      <c r="AE257" s="441"/>
      <c r="AF257" s="441"/>
      <c r="AG257" s="441"/>
      <c r="AH257" s="441"/>
      <c r="AI257" s="441"/>
      <c r="AJ257" s="441"/>
      <c r="AK257" s="441"/>
      <c r="AL257" s="441"/>
      <c r="AM257" s="441"/>
      <c r="AN257" s="441"/>
      <c r="AO257" s="441"/>
      <c r="AP257" s="441"/>
      <c r="AQ257" s="441"/>
      <c r="AR257" s="441"/>
      <c r="AS257" s="441"/>
      <c r="AT257" s="441"/>
      <c r="AU257" s="441"/>
      <c r="AV257" s="441"/>
      <c r="AW257" s="441"/>
      <c r="AX257" s="441"/>
      <c r="AY257" s="441"/>
      <c r="AZ257" s="441"/>
      <c r="BA257" s="441"/>
      <c r="BB257" s="441"/>
      <c r="BC257" s="441"/>
      <c r="BD257" s="441"/>
      <c r="BE257" s="441"/>
    </row>
    <row r="258" spans="2:57" x14ac:dyDescent="0.2">
      <c r="B258" s="441"/>
      <c r="C258" s="443"/>
      <c r="D258" s="441"/>
      <c r="E258" s="441"/>
      <c r="F258" s="441"/>
      <c r="G258" s="441"/>
      <c r="H258" s="441"/>
      <c r="I258" s="441"/>
      <c r="J258" s="441"/>
      <c r="N258" s="441"/>
      <c r="O258" s="441"/>
      <c r="P258" s="441"/>
      <c r="Q258" s="441"/>
      <c r="R258" s="441"/>
      <c r="S258" s="441"/>
      <c r="T258" s="441"/>
      <c r="U258" s="441"/>
      <c r="V258" s="441"/>
      <c r="W258" s="441"/>
      <c r="X258" s="441"/>
      <c r="Y258" s="441"/>
      <c r="Z258" s="441"/>
      <c r="AA258" s="441"/>
      <c r="AB258" s="441"/>
      <c r="AC258" s="441"/>
      <c r="AD258" s="441"/>
      <c r="AE258" s="441"/>
      <c r="AF258" s="441"/>
      <c r="AG258" s="441"/>
      <c r="AH258" s="441"/>
      <c r="AI258" s="441"/>
      <c r="AJ258" s="441"/>
      <c r="AK258" s="441"/>
      <c r="AL258" s="441"/>
      <c r="AM258" s="441"/>
      <c r="AN258" s="441"/>
      <c r="AO258" s="441"/>
      <c r="AP258" s="441"/>
      <c r="AQ258" s="441"/>
      <c r="AR258" s="441"/>
      <c r="AS258" s="441"/>
      <c r="AT258" s="441"/>
      <c r="AU258" s="441"/>
      <c r="AV258" s="441"/>
      <c r="AW258" s="441"/>
      <c r="AX258" s="441"/>
      <c r="AY258" s="441"/>
      <c r="AZ258" s="441"/>
      <c r="BA258" s="441"/>
      <c r="BB258" s="441"/>
      <c r="BC258" s="441"/>
      <c r="BD258" s="441"/>
      <c r="BE258" s="441"/>
    </row>
    <row r="259" spans="2:57" x14ac:dyDescent="0.2">
      <c r="B259" s="441"/>
      <c r="C259" s="443"/>
      <c r="D259" s="441"/>
      <c r="E259" s="441"/>
      <c r="F259" s="441"/>
      <c r="G259" s="441"/>
      <c r="H259" s="441"/>
      <c r="I259" s="441"/>
      <c r="J259" s="441"/>
      <c r="N259" s="441"/>
      <c r="O259" s="441"/>
      <c r="P259" s="441"/>
      <c r="Q259" s="441"/>
      <c r="R259" s="441"/>
      <c r="S259" s="441"/>
      <c r="T259" s="441"/>
      <c r="U259" s="441"/>
      <c r="V259" s="441"/>
      <c r="W259" s="441"/>
      <c r="X259" s="441"/>
      <c r="Y259" s="441"/>
      <c r="Z259" s="441"/>
      <c r="AA259" s="441"/>
      <c r="AB259" s="441"/>
      <c r="AC259" s="441"/>
      <c r="AD259" s="441"/>
      <c r="AE259" s="441"/>
      <c r="AF259" s="441"/>
      <c r="AG259" s="441"/>
      <c r="AH259" s="441"/>
      <c r="AI259" s="441"/>
      <c r="AJ259" s="441"/>
      <c r="AK259" s="441"/>
      <c r="AL259" s="441"/>
      <c r="AM259" s="441"/>
      <c r="AN259" s="441"/>
      <c r="AO259" s="441"/>
      <c r="AP259" s="441"/>
      <c r="AQ259" s="441"/>
      <c r="AR259" s="441"/>
      <c r="AS259" s="441"/>
      <c r="AT259" s="441"/>
      <c r="AU259" s="441"/>
      <c r="AV259" s="441"/>
      <c r="AW259" s="441"/>
      <c r="AX259" s="441"/>
      <c r="AY259" s="441"/>
      <c r="AZ259" s="441"/>
      <c r="BA259" s="441"/>
      <c r="BB259" s="441"/>
      <c r="BC259" s="441"/>
      <c r="BD259" s="441"/>
      <c r="BE259" s="441"/>
    </row>
    <row r="260" spans="2:57" x14ac:dyDescent="0.2">
      <c r="B260" s="441"/>
      <c r="C260" s="443"/>
      <c r="D260" s="441"/>
      <c r="E260" s="441"/>
      <c r="F260" s="441"/>
      <c r="G260" s="441"/>
      <c r="H260" s="441"/>
      <c r="I260" s="441"/>
      <c r="J260" s="441"/>
      <c r="N260" s="441"/>
      <c r="O260" s="441"/>
      <c r="P260" s="441"/>
      <c r="Q260" s="441"/>
      <c r="R260" s="441"/>
      <c r="S260" s="441"/>
      <c r="T260" s="441"/>
      <c r="U260" s="441"/>
      <c r="V260" s="441"/>
      <c r="W260" s="441"/>
      <c r="X260" s="441"/>
      <c r="Y260" s="441"/>
      <c r="Z260" s="441"/>
      <c r="AA260" s="441"/>
      <c r="AB260" s="441"/>
      <c r="AC260" s="441"/>
      <c r="AD260" s="441"/>
      <c r="AE260" s="441"/>
      <c r="AF260" s="441"/>
      <c r="AG260" s="441"/>
      <c r="AH260" s="441"/>
      <c r="AI260" s="441"/>
      <c r="AJ260" s="441"/>
      <c r="AK260" s="441"/>
      <c r="AL260" s="441"/>
      <c r="AM260" s="441"/>
      <c r="AN260" s="441"/>
      <c r="AO260" s="441"/>
      <c r="AP260" s="441"/>
      <c r="AQ260" s="441"/>
      <c r="AR260" s="441"/>
      <c r="AS260" s="441"/>
      <c r="AT260" s="441"/>
      <c r="AU260" s="441"/>
      <c r="AV260" s="441"/>
      <c r="AW260" s="441"/>
      <c r="AX260" s="441"/>
      <c r="AY260" s="441"/>
      <c r="AZ260" s="441"/>
      <c r="BA260" s="441"/>
      <c r="BB260" s="441"/>
      <c r="BC260" s="441"/>
      <c r="BD260" s="441"/>
      <c r="BE260" s="441"/>
    </row>
    <row r="261" spans="2:57" x14ac:dyDescent="0.2">
      <c r="B261" s="441"/>
      <c r="C261" s="443"/>
      <c r="D261" s="441"/>
      <c r="E261" s="441"/>
      <c r="F261" s="441"/>
      <c r="G261" s="441"/>
      <c r="H261" s="441"/>
      <c r="I261" s="441"/>
      <c r="J261" s="441"/>
      <c r="N261" s="441"/>
      <c r="O261" s="441"/>
      <c r="P261" s="441"/>
      <c r="Q261" s="441"/>
      <c r="R261" s="441"/>
      <c r="S261" s="441"/>
      <c r="T261" s="441"/>
      <c r="U261" s="441"/>
      <c r="V261" s="441"/>
      <c r="W261" s="441"/>
      <c r="X261" s="441"/>
      <c r="Y261" s="441"/>
      <c r="Z261" s="441"/>
      <c r="AA261" s="441"/>
      <c r="AB261" s="441"/>
      <c r="AC261" s="441"/>
      <c r="AD261" s="441"/>
      <c r="AE261" s="441"/>
      <c r="AF261" s="441"/>
      <c r="AG261" s="441"/>
      <c r="AH261" s="441"/>
      <c r="AI261" s="441"/>
      <c r="AJ261" s="441"/>
      <c r="AK261" s="441"/>
      <c r="AL261" s="441"/>
      <c r="AM261" s="441"/>
      <c r="AN261" s="441"/>
      <c r="AO261" s="441"/>
      <c r="AP261" s="441"/>
      <c r="AQ261" s="441"/>
      <c r="AR261" s="441"/>
      <c r="AS261" s="441"/>
      <c r="AT261" s="441"/>
      <c r="AU261" s="441"/>
      <c r="AV261" s="441"/>
      <c r="AW261" s="441"/>
      <c r="AX261" s="441"/>
      <c r="AY261" s="441"/>
      <c r="AZ261" s="441"/>
      <c r="BA261" s="441"/>
      <c r="BB261" s="441"/>
      <c r="BC261" s="441"/>
      <c r="BD261" s="441"/>
      <c r="BE261" s="441"/>
    </row>
    <row r="262" spans="2:57" x14ac:dyDescent="0.2">
      <c r="B262" s="441"/>
      <c r="C262" s="443"/>
      <c r="D262" s="441"/>
      <c r="E262" s="441"/>
      <c r="F262" s="441"/>
      <c r="G262" s="441"/>
      <c r="H262" s="441"/>
      <c r="I262" s="441"/>
      <c r="J262" s="441"/>
      <c r="N262" s="441"/>
      <c r="O262" s="441"/>
      <c r="P262" s="441"/>
      <c r="Q262" s="441"/>
      <c r="R262" s="441"/>
      <c r="S262" s="441"/>
      <c r="T262" s="441"/>
      <c r="U262" s="441"/>
      <c r="V262" s="441"/>
      <c r="W262" s="441"/>
      <c r="X262" s="441"/>
      <c r="Y262" s="441"/>
      <c r="Z262" s="441"/>
      <c r="AA262" s="441"/>
      <c r="AB262" s="441"/>
      <c r="AC262" s="441"/>
      <c r="AD262" s="441"/>
      <c r="AE262" s="441"/>
      <c r="AF262" s="441"/>
      <c r="AG262" s="441"/>
      <c r="AH262" s="441"/>
      <c r="AI262" s="441"/>
      <c r="AJ262" s="441"/>
      <c r="AK262" s="441"/>
      <c r="AL262" s="441"/>
      <c r="AM262" s="441"/>
      <c r="AN262" s="441"/>
      <c r="AO262" s="441"/>
      <c r="AP262" s="441"/>
      <c r="AQ262" s="441"/>
      <c r="AR262" s="441"/>
      <c r="AS262" s="441"/>
      <c r="AT262" s="441"/>
      <c r="AU262" s="441"/>
      <c r="AV262" s="441"/>
      <c r="AW262" s="441"/>
      <c r="AX262" s="441"/>
      <c r="AY262" s="441"/>
      <c r="AZ262" s="441"/>
      <c r="BA262" s="441"/>
      <c r="BB262" s="441"/>
      <c r="BC262" s="441"/>
      <c r="BD262" s="441"/>
      <c r="BE262" s="441"/>
    </row>
    <row r="263" spans="2:57" x14ac:dyDescent="0.2">
      <c r="B263" s="441"/>
      <c r="C263" s="443"/>
      <c r="D263" s="441"/>
      <c r="E263" s="441"/>
      <c r="F263" s="441"/>
      <c r="G263" s="441"/>
      <c r="H263" s="441"/>
      <c r="I263" s="441"/>
      <c r="J263" s="441"/>
      <c r="N263" s="441"/>
      <c r="O263" s="441"/>
      <c r="P263" s="441"/>
      <c r="Q263" s="441"/>
      <c r="R263" s="441"/>
      <c r="S263" s="441"/>
      <c r="T263" s="441"/>
      <c r="U263" s="441"/>
      <c r="V263" s="441"/>
      <c r="W263" s="441"/>
      <c r="X263" s="441"/>
      <c r="Y263" s="441"/>
      <c r="Z263" s="441"/>
      <c r="AA263" s="441"/>
      <c r="AB263" s="441"/>
      <c r="AC263" s="441"/>
      <c r="AD263" s="441"/>
      <c r="AE263" s="441"/>
      <c r="AF263" s="441"/>
      <c r="AG263" s="441"/>
      <c r="AH263" s="441"/>
      <c r="AI263" s="441"/>
      <c r="AJ263" s="441"/>
      <c r="AK263" s="441"/>
      <c r="AL263" s="441"/>
      <c r="AM263" s="441"/>
      <c r="AN263" s="441"/>
      <c r="AO263" s="441"/>
      <c r="AP263" s="441"/>
      <c r="AQ263" s="441"/>
      <c r="AR263" s="441"/>
      <c r="AS263" s="441"/>
      <c r="AT263" s="441"/>
      <c r="AU263" s="441"/>
      <c r="AV263" s="441"/>
      <c r="AW263" s="441"/>
      <c r="AX263" s="441"/>
      <c r="AY263" s="441"/>
      <c r="AZ263" s="441"/>
      <c r="BA263" s="441"/>
      <c r="BB263" s="441"/>
      <c r="BC263" s="441"/>
      <c r="BD263" s="441"/>
      <c r="BE263" s="441"/>
    </row>
    <row r="264" spans="2:57" x14ac:dyDescent="0.2">
      <c r="B264" s="441"/>
      <c r="C264" s="443"/>
      <c r="D264" s="441"/>
      <c r="E264" s="441"/>
      <c r="F264" s="441"/>
      <c r="G264" s="441"/>
      <c r="H264" s="441"/>
      <c r="I264" s="441"/>
      <c r="J264" s="441"/>
      <c r="N264" s="441"/>
      <c r="O264" s="441"/>
      <c r="P264" s="441"/>
      <c r="Q264" s="441"/>
      <c r="R264" s="441"/>
      <c r="S264" s="441"/>
      <c r="T264" s="441"/>
      <c r="U264" s="441"/>
      <c r="V264" s="441"/>
      <c r="W264" s="441"/>
      <c r="X264" s="441"/>
      <c r="Y264" s="441"/>
      <c r="Z264" s="441"/>
      <c r="AA264" s="441"/>
      <c r="AB264" s="441"/>
      <c r="AC264" s="441"/>
      <c r="AD264" s="441"/>
      <c r="AE264" s="441"/>
      <c r="AF264" s="441"/>
      <c r="AG264" s="441"/>
      <c r="AH264" s="441"/>
      <c r="AI264" s="441"/>
      <c r="AJ264" s="441"/>
      <c r="AK264" s="441"/>
      <c r="AL264" s="441"/>
      <c r="AM264" s="441"/>
      <c r="AN264" s="441"/>
      <c r="AO264" s="441"/>
      <c r="AP264" s="441"/>
      <c r="AQ264" s="441"/>
      <c r="AR264" s="441"/>
      <c r="AS264" s="441"/>
      <c r="AT264" s="441"/>
      <c r="AU264" s="441"/>
      <c r="AV264" s="441"/>
      <c r="AW264" s="441"/>
      <c r="AX264" s="441"/>
      <c r="AY264" s="441"/>
      <c r="AZ264" s="441"/>
      <c r="BA264" s="441"/>
      <c r="BB264" s="441"/>
      <c r="BC264" s="441"/>
      <c r="BD264" s="441"/>
      <c r="BE264" s="441"/>
    </row>
    <row r="265" spans="2:57" x14ac:dyDescent="0.2">
      <c r="B265" s="441"/>
      <c r="C265" s="443"/>
      <c r="D265" s="441"/>
      <c r="E265" s="441"/>
      <c r="F265" s="441"/>
      <c r="G265" s="441"/>
      <c r="H265" s="441"/>
      <c r="I265" s="441"/>
      <c r="J265" s="441"/>
      <c r="N265" s="441"/>
      <c r="O265" s="441"/>
      <c r="P265" s="441"/>
      <c r="Q265" s="441"/>
      <c r="R265" s="441"/>
      <c r="S265" s="441"/>
      <c r="T265" s="441"/>
      <c r="U265" s="441"/>
      <c r="V265" s="441"/>
      <c r="W265" s="441"/>
      <c r="X265" s="441"/>
      <c r="Y265" s="441"/>
      <c r="Z265" s="441"/>
      <c r="AA265" s="441"/>
      <c r="AB265" s="441"/>
      <c r="AC265" s="441"/>
      <c r="AD265" s="441"/>
      <c r="AE265" s="441"/>
      <c r="AF265" s="441"/>
      <c r="AG265" s="441"/>
      <c r="AH265" s="441"/>
      <c r="AI265" s="441"/>
      <c r="AJ265" s="441"/>
      <c r="AK265" s="441"/>
      <c r="AL265" s="441"/>
      <c r="AM265" s="441"/>
      <c r="AN265" s="441"/>
      <c r="AO265" s="441"/>
      <c r="AP265" s="441"/>
      <c r="AQ265" s="441"/>
      <c r="AR265" s="441"/>
      <c r="AS265" s="441"/>
      <c r="AT265" s="441"/>
      <c r="AU265" s="441"/>
      <c r="AV265" s="441"/>
      <c r="AW265" s="441"/>
      <c r="AX265" s="441"/>
      <c r="AY265" s="441"/>
      <c r="AZ265" s="441"/>
      <c r="BA265" s="441"/>
      <c r="BB265" s="441"/>
      <c r="BC265" s="441"/>
      <c r="BD265" s="441"/>
      <c r="BE265" s="441"/>
    </row>
    <row r="266" spans="2:57" x14ac:dyDescent="0.2">
      <c r="B266" s="441"/>
      <c r="C266" s="443"/>
      <c r="D266" s="441"/>
      <c r="E266" s="441"/>
      <c r="F266" s="441"/>
      <c r="G266" s="441"/>
      <c r="H266" s="441"/>
      <c r="I266" s="441"/>
      <c r="J266" s="441"/>
      <c r="N266" s="441"/>
      <c r="O266" s="441"/>
      <c r="P266" s="441"/>
      <c r="Q266" s="441"/>
      <c r="R266" s="441"/>
      <c r="S266" s="441"/>
      <c r="T266" s="441"/>
      <c r="U266" s="441"/>
      <c r="V266" s="441"/>
      <c r="W266" s="441"/>
      <c r="X266" s="441"/>
      <c r="Y266" s="441"/>
      <c r="Z266" s="441"/>
      <c r="AA266" s="441"/>
      <c r="AB266" s="441"/>
      <c r="AC266" s="441"/>
      <c r="AD266" s="441"/>
      <c r="AE266" s="441"/>
      <c r="AF266" s="441"/>
      <c r="AG266" s="441"/>
      <c r="AH266" s="441"/>
      <c r="AI266" s="441"/>
      <c r="AJ266" s="441"/>
      <c r="AK266" s="441"/>
      <c r="AL266" s="441"/>
      <c r="AM266" s="441"/>
      <c r="AN266" s="441"/>
      <c r="AO266" s="441"/>
      <c r="AP266" s="441"/>
      <c r="AQ266" s="441"/>
      <c r="AR266" s="441"/>
      <c r="AS266" s="441"/>
      <c r="AT266" s="441"/>
      <c r="AU266" s="441"/>
      <c r="AV266" s="441"/>
      <c r="AW266" s="441"/>
      <c r="AX266" s="441"/>
      <c r="AY266" s="441"/>
      <c r="AZ266" s="441"/>
      <c r="BA266" s="441"/>
      <c r="BB266" s="441"/>
      <c r="BC266" s="441"/>
      <c r="BD266" s="441"/>
      <c r="BE266" s="441"/>
    </row>
    <row r="267" spans="2:57" x14ac:dyDescent="0.2">
      <c r="B267" s="441"/>
      <c r="C267" s="443"/>
      <c r="D267" s="441"/>
      <c r="E267" s="441"/>
      <c r="F267" s="441"/>
      <c r="G267" s="441"/>
      <c r="H267" s="441"/>
      <c r="I267" s="441"/>
      <c r="J267" s="441"/>
      <c r="N267" s="441"/>
      <c r="O267" s="441"/>
      <c r="P267" s="441"/>
      <c r="Q267" s="441"/>
      <c r="R267" s="441"/>
      <c r="S267" s="441"/>
      <c r="T267" s="441"/>
      <c r="U267" s="441"/>
      <c r="V267" s="441"/>
      <c r="W267" s="441"/>
      <c r="X267" s="441"/>
      <c r="Y267" s="441"/>
      <c r="Z267" s="441"/>
      <c r="AA267" s="441"/>
      <c r="AB267" s="441"/>
      <c r="AC267" s="441"/>
      <c r="AD267" s="441"/>
      <c r="AE267" s="441"/>
      <c r="AF267" s="441"/>
      <c r="AG267" s="441"/>
      <c r="AH267" s="441"/>
      <c r="AI267" s="441"/>
      <c r="AJ267" s="441"/>
      <c r="AK267" s="441"/>
      <c r="AL267" s="441"/>
      <c r="AM267" s="441"/>
      <c r="AN267" s="441"/>
      <c r="AO267" s="441"/>
      <c r="AP267" s="441"/>
      <c r="AQ267" s="441"/>
      <c r="AR267" s="441"/>
      <c r="AS267" s="441"/>
      <c r="AT267" s="441"/>
      <c r="AU267" s="441"/>
      <c r="AV267" s="441"/>
      <c r="AW267" s="441"/>
      <c r="AX267" s="441"/>
      <c r="AY267" s="441"/>
      <c r="AZ267" s="441"/>
      <c r="BA267" s="441"/>
      <c r="BB267" s="441"/>
      <c r="BC267" s="441"/>
      <c r="BD267" s="441"/>
      <c r="BE267" s="441"/>
    </row>
    <row r="268" spans="2:57" x14ac:dyDescent="0.2">
      <c r="B268" s="441"/>
      <c r="C268" s="443"/>
      <c r="D268" s="441"/>
      <c r="E268" s="441"/>
      <c r="F268" s="441"/>
      <c r="G268" s="441"/>
      <c r="H268" s="441"/>
      <c r="I268" s="441"/>
      <c r="J268" s="441"/>
      <c r="N268" s="441"/>
      <c r="O268" s="441"/>
      <c r="P268" s="441"/>
      <c r="Q268" s="441"/>
      <c r="R268" s="441"/>
      <c r="S268" s="441"/>
      <c r="T268" s="441"/>
      <c r="U268" s="441"/>
      <c r="V268" s="441"/>
      <c r="W268" s="441"/>
      <c r="X268" s="441"/>
      <c r="Y268" s="441"/>
      <c r="Z268" s="441"/>
      <c r="AA268" s="441"/>
      <c r="AB268" s="441"/>
      <c r="AC268" s="441"/>
      <c r="AD268" s="441"/>
      <c r="AE268" s="441"/>
      <c r="AF268" s="441"/>
      <c r="AG268" s="441"/>
      <c r="AH268" s="441"/>
      <c r="AI268" s="441"/>
      <c r="AJ268" s="441"/>
      <c r="AK268" s="441"/>
      <c r="AL268" s="441"/>
      <c r="AM268" s="441"/>
      <c r="AN268" s="441"/>
      <c r="AO268" s="441"/>
      <c r="AP268" s="441"/>
      <c r="AQ268" s="441"/>
      <c r="AR268" s="441"/>
      <c r="AS268" s="441"/>
      <c r="AT268" s="441"/>
      <c r="AU268" s="441"/>
      <c r="AV268" s="441"/>
      <c r="AW268" s="441"/>
      <c r="AX268" s="441"/>
      <c r="AY268" s="441"/>
      <c r="AZ268" s="441"/>
      <c r="BA268" s="441"/>
      <c r="BB268" s="441"/>
      <c r="BC268" s="441"/>
      <c r="BD268" s="441"/>
      <c r="BE268" s="441"/>
    </row>
    <row r="269" spans="2:57" x14ac:dyDescent="0.2">
      <c r="B269" s="441"/>
      <c r="C269" s="443"/>
      <c r="D269" s="441"/>
      <c r="E269" s="441"/>
      <c r="F269" s="441"/>
      <c r="G269" s="441"/>
      <c r="H269" s="441"/>
      <c r="I269" s="441"/>
      <c r="J269" s="441"/>
      <c r="N269" s="441"/>
      <c r="O269" s="441"/>
      <c r="P269" s="441"/>
      <c r="Q269" s="441"/>
      <c r="R269" s="441"/>
      <c r="S269" s="441"/>
      <c r="T269" s="441"/>
      <c r="U269" s="441"/>
      <c r="V269" s="441"/>
      <c r="W269" s="441"/>
      <c r="X269" s="441"/>
      <c r="Y269" s="441"/>
      <c r="Z269" s="441"/>
      <c r="AA269" s="441"/>
      <c r="AB269" s="441"/>
      <c r="AC269" s="441"/>
      <c r="AD269" s="441"/>
      <c r="AE269" s="441"/>
      <c r="AF269" s="441"/>
      <c r="AG269" s="441"/>
      <c r="AH269" s="441"/>
      <c r="AI269" s="441"/>
      <c r="AJ269" s="441"/>
      <c r="AK269" s="441"/>
      <c r="AL269" s="441"/>
      <c r="AM269" s="441"/>
      <c r="AN269" s="441"/>
      <c r="AO269" s="441"/>
      <c r="AP269" s="441"/>
      <c r="AQ269" s="441"/>
      <c r="AR269" s="441"/>
      <c r="AS269" s="441"/>
      <c r="AT269" s="441"/>
      <c r="AU269" s="441"/>
      <c r="AV269" s="441"/>
      <c r="AW269" s="441"/>
      <c r="AX269" s="441"/>
      <c r="AY269" s="441"/>
      <c r="AZ269" s="441"/>
      <c r="BA269" s="441"/>
      <c r="BB269" s="441"/>
      <c r="BC269" s="441"/>
      <c r="BD269" s="441"/>
      <c r="BE269" s="441"/>
    </row>
    <row r="270" spans="2:57" x14ac:dyDescent="0.2">
      <c r="B270" s="441"/>
      <c r="C270" s="443"/>
      <c r="D270" s="441"/>
      <c r="E270" s="441"/>
      <c r="F270" s="441"/>
      <c r="G270" s="441"/>
      <c r="H270" s="441"/>
      <c r="I270" s="441"/>
      <c r="J270" s="441"/>
      <c r="N270" s="441"/>
      <c r="O270" s="441"/>
      <c r="P270" s="441"/>
      <c r="Q270" s="441"/>
      <c r="R270" s="441"/>
      <c r="S270" s="441"/>
      <c r="T270" s="441"/>
      <c r="U270" s="441"/>
      <c r="V270" s="441"/>
      <c r="W270" s="441"/>
      <c r="X270" s="441"/>
      <c r="Y270" s="441"/>
      <c r="Z270" s="441"/>
      <c r="AA270" s="441"/>
      <c r="AB270" s="441"/>
      <c r="AC270" s="441"/>
      <c r="AD270" s="441"/>
      <c r="AE270" s="441"/>
      <c r="AF270" s="441"/>
      <c r="AG270" s="441"/>
      <c r="AH270" s="441"/>
      <c r="AI270" s="441"/>
      <c r="AJ270" s="441"/>
      <c r="AK270" s="441"/>
      <c r="AL270" s="441"/>
      <c r="AM270" s="441"/>
      <c r="AN270" s="441"/>
      <c r="AO270" s="441"/>
      <c r="AP270" s="441"/>
      <c r="AQ270" s="441"/>
      <c r="AR270" s="441"/>
      <c r="AS270" s="441"/>
      <c r="AT270" s="441"/>
      <c r="AU270" s="441"/>
      <c r="AV270" s="441"/>
      <c r="AW270" s="441"/>
      <c r="AX270" s="441"/>
      <c r="AY270" s="441"/>
      <c r="AZ270" s="441"/>
      <c r="BA270" s="441"/>
      <c r="BB270" s="441"/>
      <c r="BC270" s="441"/>
      <c r="BD270" s="441"/>
      <c r="BE270" s="441"/>
    </row>
    <row r="271" spans="2:57" x14ac:dyDescent="0.2">
      <c r="B271" s="441"/>
      <c r="C271" s="443"/>
      <c r="D271" s="441"/>
      <c r="E271" s="441"/>
      <c r="F271" s="441"/>
      <c r="G271" s="441"/>
      <c r="H271" s="441"/>
      <c r="I271" s="441"/>
      <c r="J271" s="441"/>
      <c r="N271" s="441"/>
      <c r="O271" s="441"/>
      <c r="P271" s="441"/>
      <c r="Q271" s="441"/>
      <c r="R271" s="441"/>
      <c r="S271" s="441"/>
      <c r="T271" s="441"/>
      <c r="U271" s="441"/>
      <c r="V271" s="441"/>
      <c r="W271" s="441"/>
      <c r="X271" s="441"/>
      <c r="Y271" s="441"/>
      <c r="Z271" s="441"/>
      <c r="AA271" s="441"/>
      <c r="AB271" s="441"/>
      <c r="AC271" s="441"/>
      <c r="AD271" s="441"/>
      <c r="AE271" s="441"/>
      <c r="AF271" s="441"/>
      <c r="AG271" s="441"/>
      <c r="AH271" s="441"/>
      <c r="AI271" s="441"/>
      <c r="AJ271" s="441"/>
      <c r="AK271" s="441"/>
      <c r="AL271" s="441"/>
      <c r="AM271" s="441"/>
      <c r="AN271" s="441"/>
      <c r="AO271" s="441"/>
      <c r="AP271" s="441"/>
      <c r="AQ271" s="441"/>
      <c r="AR271" s="441"/>
      <c r="AS271" s="441"/>
      <c r="AT271" s="441"/>
      <c r="AU271" s="441"/>
      <c r="AV271" s="441"/>
      <c r="AW271" s="441"/>
      <c r="AX271" s="441"/>
      <c r="AY271" s="441"/>
      <c r="AZ271" s="441"/>
      <c r="BA271" s="441"/>
      <c r="BB271" s="441"/>
      <c r="BC271" s="441"/>
      <c r="BD271" s="441"/>
      <c r="BE271" s="441"/>
    </row>
    <row r="272" spans="2:57" x14ac:dyDescent="0.2">
      <c r="B272" s="441"/>
      <c r="C272" s="443"/>
      <c r="D272" s="441"/>
      <c r="E272" s="441"/>
      <c r="F272" s="441"/>
      <c r="G272" s="441"/>
      <c r="H272" s="441"/>
      <c r="I272" s="441"/>
      <c r="J272" s="441"/>
      <c r="N272" s="441"/>
      <c r="O272" s="441"/>
      <c r="P272" s="441"/>
      <c r="Q272" s="441"/>
      <c r="R272" s="441"/>
      <c r="S272" s="441"/>
      <c r="T272" s="441"/>
      <c r="U272" s="441"/>
      <c r="V272" s="441"/>
      <c r="W272" s="441"/>
      <c r="X272" s="441"/>
      <c r="Y272" s="441"/>
      <c r="Z272" s="441"/>
      <c r="AA272" s="441"/>
      <c r="AB272" s="441"/>
      <c r="AC272" s="441"/>
      <c r="AD272" s="441"/>
      <c r="AE272" s="441"/>
      <c r="AF272" s="441"/>
      <c r="AG272" s="441"/>
      <c r="AH272" s="441"/>
      <c r="AI272" s="441"/>
      <c r="AJ272" s="441"/>
      <c r="AK272" s="441"/>
      <c r="AL272" s="441"/>
      <c r="AM272" s="441"/>
      <c r="AN272" s="441"/>
      <c r="AO272" s="441"/>
      <c r="AP272" s="441"/>
      <c r="AQ272" s="441"/>
      <c r="AR272" s="441"/>
      <c r="AS272" s="441"/>
      <c r="AT272" s="441"/>
      <c r="AU272" s="441"/>
      <c r="AV272" s="441"/>
      <c r="AW272" s="441"/>
      <c r="AX272" s="441"/>
      <c r="AY272" s="441"/>
      <c r="AZ272" s="441"/>
      <c r="BA272" s="441"/>
      <c r="BB272" s="441"/>
      <c r="BC272" s="441"/>
      <c r="BD272" s="441"/>
      <c r="BE272" s="441"/>
    </row>
    <row r="273" spans="2:57" x14ac:dyDescent="0.2">
      <c r="B273" s="441"/>
      <c r="C273" s="443"/>
      <c r="D273" s="441"/>
      <c r="E273" s="441"/>
      <c r="F273" s="441"/>
      <c r="G273" s="441"/>
      <c r="H273" s="441"/>
      <c r="I273" s="441"/>
      <c r="J273" s="441"/>
      <c r="N273" s="441"/>
      <c r="O273" s="441"/>
      <c r="P273" s="441"/>
      <c r="Q273" s="441"/>
      <c r="R273" s="441"/>
      <c r="S273" s="441"/>
      <c r="T273" s="441"/>
      <c r="U273" s="441"/>
      <c r="V273" s="441"/>
      <c r="W273" s="441"/>
      <c r="X273" s="441"/>
      <c r="Y273" s="441"/>
      <c r="Z273" s="441"/>
      <c r="AA273" s="441"/>
      <c r="AB273" s="441"/>
      <c r="AC273" s="441"/>
      <c r="AD273" s="441"/>
      <c r="AE273" s="441"/>
      <c r="AF273" s="441"/>
      <c r="AG273" s="441"/>
      <c r="AH273" s="441"/>
      <c r="AI273" s="441"/>
      <c r="AJ273" s="441"/>
      <c r="AK273" s="441"/>
      <c r="AL273" s="441"/>
      <c r="AM273" s="441"/>
      <c r="AN273" s="441"/>
      <c r="AO273" s="441"/>
      <c r="AP273" s="441"/>
      <c r="AQ273" s="441"/>
      <c r="AR273" s="441"/>
      <c r="AS273" s="441"/>
      <c r="AT273" s="441"/>
      <c r="AU273" s="441"/>
      <c r="AV273" s="441"/>
      <c r="AW273" s="441"/>
      <c r="AX273" s="441"/>
      <c r="AY273" s="441"/>
      <c r="AZ273" s="441"/>
      <c r="BA273" s="441"/>
      <c r="BB273" s="441"/>
      <c r="BC273" s="441"/>
      <c r="BD273" s="441"/>
      <c r="BE273" s="441"/>
    </row>
    <row r="274" spans="2:57" x14ac:dyDescent="0.2">
      <c r="B274" s="441"/>
      <c r="C274" s="443"/>
      <c r="D274" s="441"/>
      <c r="E274" s="441"/>
      <c r="F274" s="441"/>
      <c r="G274" s="441"/>
      <c r="H274" s="441"/>
      <c r="I274" s="441"/>
      <c r="J274" s="441"/>
      <c r="N274" s="441"/>
      <c r="O274" s="441"/>
      <c r="P274" s="441"/>
      <c r="Q274" s="441"/>
      <c r="R274" s="441"/>
      <c r="S274" s="441"/>
      <c r="T274" s="441"/>
      <c r="U274" s="441"/>
      <c r="V274" s="441"/>
      <c r="W274" s="441"/>
      <c r="X274" s="441"/>
      <c r="Y274" s="441"/>
      <c r="Z274" s="441"/>
      <c r="AA274" s="441"/>
      <c r="AB274" s="441"/>
      <c r="AC274" s="441"/>
      <c r="AD274" s="441"/>
      <c r="AE274" s="441"/>
      <c r="AF274" s="441"/>
      <c r="AG274" s="441"/>
      <c r="AH274" s="441"/>
      <c r="AI274" s="441"/>
      <c r="AJ274" s="441"/>
      <c r="AK274" s="441"/>
      <c r="AL274" s="441"/>
      <c r="AM274" s="441"/>
      <c r="AN274" s="441"/>
      <c r="AO274" s="441"/>
      <c r="AP274" s="441"/>
      <c r="AQ274" s="441"/>
      <c r="AR274" s="441"/>
      <c r="AS274" s="441"/>
      <c r="AT274" s="441"/>
      <c r="AU274" s="441"/>
      <c r="AV274" s="441"/>
      <c r="AW274" s="441"/>
      <c r="AX274" s="441"/>
      <c r="AY274" s="441"/>
      <c r="AZ274" s="441"/>
      <c r="BA274" s="441"/>
      <c r="BB274" s="441"/>
      <c r="BC274" s="441"/>
      <c r="BD274" s="441"/>
      <c r="BE274" s="441"/>
    </row>
    <row r="275" spans="2:57" x14ac:dyDescent="0.2">
      <c r="B275" s="441"/>
      <c r="C275" s="443"/>
      <c r="D275" s="441"/>
      <c r="E275" s="441"/>
      <c r="F275" s="441"/>
      <c r="G275" s="441"/>
      <c r="H275" s="441"/>
      <c r="I275" s="441"/>
      <c r="J275" s="441"/>
      <c r="N275" s="441"/>
      <c r="O275" s="441"/>
      <c r="P275" s="441"/>
      <c r="Q275" s="441"/>
      <c r="R275" s="441"/>
      <c r="S275" s="441"/>
      <c r="T275" s="441"/>
      <c r="U275" s="441"/>
      <c r="V275" s="441"/>
      <c r="W275" s="441"/>
      <c r="X275" s="441"/>
      <c r="Y275" s="441"/>
      <c r="Z275" s="441"/>
      <c r="AA275" s="441"/>
      <c r="AB275" s="441"/>
      <c r="AC275" s="441"/>
      <c r="AD275" s="441"/>
      <c r="AE275" s="441"/>
      <c r="AF275" s="441"/>
      <c r="AG275" s="441"/>
      <c r="AH275" s="441"/>
      <c r="AI275" s="441"/>
      <c r="AJ275" s="441"/>
      <c r="AK275" s="441"/>
      <c r="AL275" s="441"/>
      <c r="AM275" s="441"/>
      <c r="AN275" s="441"/>
      <c r="AO275" s="441"/>
      <c r="AP275" s="441"/>
      <c r="AQ275" s="441"/>
      <c r="AR275" s="441"/>
      <c r="AS275" s="441"/>
      <c r="AT275" s="441"/>
      <c r="AU275" s="441"/>
      <c r="AV275" s="441"/>
      <c r="AW275" s="441"/>
      <c r="AX275" s="441"/>
      <c r="AY275" s="441"/>
      <c r="AZ275" s="441"/>
      <c r="BA275" s="441"/>
      <c r="BB275" s="441"/>
      <c r="BC275" s="441"/>
      <c r="BD275" s="441"/>
      <c r="BE275" s="441"/>
    </row>
    <row r="276" spans="2:57" x14ac:dyDescent="0.2">
      <c r="B276" s="441"/>
      <c r="C276" s="443"/>
      <c r="D276" s="441"/>
      <c r="E276" s="441"/>
      <c r="F276" s="441"/>
      <c r="G276" s="441"/>
      <c r="H276" s="441"/>
      <c r="I276" s="441"/>
      <c r="J276" s="441"/>
      <c r="N276" s="441"/>
      <c r="O276" s="441"/>
      <c r="P276" s="441"/>
      <c r="Q276" s="441"/>
      <c r="R276" s="441"/>
      <c r="S276" s="441"/>
      <c r="T276" s="441"/>
      <c r="U276" s="441"/>
      <c r="V276" s="441"/>
      <c r="W276" s="441"/>
      <c r="X276" s="441"/>
      <c r="Y276" s="441"/>
      <c r="Z276" s="441"/>
      <c r="AA276" s="441"/>
      <c r="AB276" s="441"/>
      <c r="AC276" s="441"/>
      <c r="AD276" s="441"/>
      <c r="AE276" s="441"/>
      <c r="AF276" s="441"/>
      <c r="AG276" s="441"/>
      <c r="AH276" s="441"/>
      <c r="AI276" s="441"/>
      <c r="AJ276" s="441"/>
      <c r="AK276" s="441"/>
      <c r="AL276" s="441"/>
      <c r="AM276" s="441"/>
      <c r="AN276" s="441"/>
      <c r="AO276" s="441"/>
      <c r="AP276" s="441"/>
      <c r="AQ276" s="441"/>
      <c r="AR276" s="441"/>
      <c r="AS276" s="441"/>
      <c r="AT276" s="441"/>
      <c r="AU276" s="441"/>
      <c r="AV276" s="441"/>
      <c r="AW276" s="441"/>
      <c r="AX276" s="441"/>
      <c r="AY276" s="441"/>
      <c r="AZ276" s="441"/>
      <c r="BA276" s="441"/>
      <c r="BB276" s="441"/>
      <c r="BC276" s="441"/>
      <c r="BD276" s="441"/>
      <c r="BE276" s="441"/>
    </row>
    <row r="277" spans="2:57" x14ac:dyDescent="0.2">
      <c r="B277" s="441"/>
      <c r="C277" s="443"/>
      <c r="D277" s="441"/>
      <c r="E277" s="441"/>
      <c r="F277" s="441"/>
      <c r="G277" s="441"/>
      <c r="H277" s="441"/>
      <c r="I277" s="441"/>
      <c r="J277" s="441"/>
      <c r="N277" s="441"/>
      <c r="O277" s="441"/>
      <c r="P277" s="441"/>
      <c r="Q277" s="441"/>
      <c r="R277" s="441"/>
      <c r="S277" s="441"/>
      <c r="T277" s="441"/>
      <c r="U277" s="441"/>
      <c r="V277" s="441"/>
      <c r="W277" s="441"/>
      <c r="X277" s="441"/>
      <c r="Y277" s="441"/>
      <c r="Z277" s="441"/>
      <c r="AA277" s="441"/>
      <c r="AB277" s="441"/>
      <c r="AC277" s="441"/>
      <c r="AD277" s="441"/>
      <c r="AE277" s="441"/>
      <c r="AF277" s="441"/>
      <c r="AG277" s="441"/>
      <c r="AH277" s="441"/>
      <c r="AI277" s="441"/>
      <c r="AJ277" s="441"/>
      <c r="AK277" s="441"/>
      <c r="AL277" s="441"/>
      <c r="AM277" s="441"/>
      <c r="AN277" s="441"/>
      <c r="AO277" s="441"/>
      <c r="AP277" s="441"/>
      <c r="AQ277" s="441"/>
      <c r="AR277" s="441"/>
      <c r="AS277" s="441"/>
      <c r="AT277" s="441"/>
      <c r="AU277" s="441"/>
      <c r="AV277" s="441"/>
      <c r="AW277" s="441"/>
      <c r="AX277" s="441"/>
      <c r="AY277" s="441"/>
      <c r="AZ277" s="441"/>
      <c r="BA277" s="441"/>
      <c r="BB277" s="441"/>
      <c r="BC277" s="441"/>
      <c r="BD277" s="441"/>
      <c r="BE277" s="441"/>
    </row>
    <row r="278" spans="2:57" x14ac:dyDescent="0.2">
      <c r="B278" s="441"/>
      <c r="C278" s="443"/>
      <c r="D278" s="441"/>
      <c r="E278" s="441"/>
      <c r="F278" s="441"/>
      <c r="G278" s="441"/>
      <c r="H278" s="441"/>
      <c r="I278" s="441"/>
      <c r="J278" s="441"/>
      <c r="N278" s="441"/>
      <c r="O278" s="441"/>
      <c r="P278" s="441"/>
      <c r="Q278" s="441"/>
      <c r="R278" s="441"/>
      <c r="S278" s="441"/>
      <c r="T278" s="441"/>
      <c r="U278" s="441"/>
      <c r="V278" s="441"/>
      <c r="W278" s="441"/>
      <c r="X278" s="441"/>
      <c r="Y278" s="441"/>
      <c r="Z278" s="441"/>
      <c r="AA278" s="441"/>
      <c r="AB278" s="441"/>
      <c r="AC278" s="441"/>
      <c r="AD278" s="441"/>
      <c r="AE278" s="441"/>
      <c r="AF278" s="441"/>
      <c r="AG278" s="441"/>
      <c r="AH278" s="441"/>
      <c r="AI278" s="441"/>
      <c r="AJ278" s="441"/>
      <c r="AK278" s="441"/>
      <c r="AL278" s="441"/>
      <c r="AM278" s="441"/>
      <c r="AN278" s="441"/>
      <c r="AO278" s="441"/>
      <c r="AP278" s="441"/>
      <c r="AQ278" s="441"/>
      <c r="AR278" s="441"/>
      <c r="AS278" s="441"/>
      <c r="AT278" s="441"/>
      <c r="AU278" s="441"/>
      <c r="AV278" s="441"/>
      <c r="AW278" s="441"/>
      <c r="AX278" s="441"/>
      <c r="AY278" s="441"/>
      <c r="AZ278" s="441"/>
      <c r="BA278" s="441"/>
      <c r="BB278" s="441"/>
      <c r="BC278" s="441"/>
      <c r="BD278" s="441"/>
      <c r="BE278" s="441"/>
    </row>
    <row r="279" spans="2:57" x14ac:dyDescent="0.2">
      <c r="B279" s="441"/>
      <c r="C279" s="443"/>
      <c r="D279" s="441"/>
      <c r="E279" s="441"/>
      <c r="F279" s="441"/>
      <c r="G279" s="441"/>
      <c r="H279" s="441"/>
      <c r="I279" s="441"/>
      <c r="J279" s="441"/>
      <c r="N279" s="441"/>
      <c r="O279" s="441"/>
      <c r="P279" s="441"/>
      <c r="Q279" s="441"/>
      <c r="R279" s="441"/>
      <c r="S279" s="441"/>
      <c r="T279" s="441"/>
      <c r="U279" s="441"/>
      <c r="V279" s="441"/>
      <c r="W279" s="441"/>
      <c r="X279" s="441"/>
      <c r="Y279" s="441"/>
      <c r="Z279" s="441"/>
      <c r="AA279" s="441"/>
      <c r="AB279" s="441"/>
      <c r="AC279" s="441"/>
      <c r="AD279" s="441"/>
      <c r="AE279" s="441"/>
      <c r="AF279" s="441"/>
      <c r="AG279" s="441"/>
      <c r="AH279" s="441"/>
      <c r="AI279" s="441"/>
      <c r="AJ279" s="441"/>
      <c r="AK279" s="441"/>
      <c r="AL279" s="441"/>
      <c r="AM279" s="441"/>
      <c r="AN279" s="441"/>
      <c r="AO279" s="441"/>
      <c r="AP279" s="441"/>
      <c r="AQ279" s="441"/>
      <c r="AR279" s="441"/>
      <c r="AS279" s="441"/>
      <c r="AT279" s="441"/>
      <c r="AU279" s="441"/>
      <c r="AV279" s="441"/>
      <c r="AW279" s="441"/>
      <c r="AX279" s="441"/>
      <c r="AY279" s="441"/>
      <c r="AZ279" s="441"/>
      <c r="BA279" s="441"/>
      <c r="BB279" s="441"/>
      <c r="BC279" s="441"/>
      <c r="BD279" s="441"/>
      <c r="BE279" s="441"/>
    </row>
    <row r="280" spans="2:57" x14ac:dyDescent="0.2">
      <c r="B280" s="441"/>
      <c r="C280" s="443"/>
      <c r="D280" s="441"/>
      <c r="E280" s="441"/>
      <c r="F280" s="441"/>
      <c r="G280" s="441"/>
      <c r="H280" s="441"/>
      <c r="I280" s="441"/>
      <c r="J280" s="441"/>
      <c r="N280" s="441"/>
      <c r="O280" s="441"/>
      <c r="P280" s="441"/>
      <c r="Q280" s="441"/>
      <c r="R280" s="441"/>
      <c r="S280" s="441"/>
      <c r="T280" s="441"/>
      <c r="U280" s="441"/>
      <c r="V280" s="441"/>
      <c r="W280" s="441"/>
      <c r="X280" s="441"/>
      <c r="Y280" s="441"/>
      <c r="Z280" s="441"/>
      <c r="AA280" s="441"/>
      <c r="AB280" s="441"/>
      <c r="AC280" s="441"/>
      <c r="AD280" s="441"/>
      <c r="AE280" s="441"/>
      <c r="AF280" s="441"/>
      <c r="AG280" s="441"/>
      <c r="AH280" s="441"/>
      <c r="AI280" s="441"/>
      <c r="AJ280" s="441"/>
      <c r="AK280" s="441"/>
      <c r="AL280" s="441"/>
      <c r="AM280" s="441"/>
      <c r="AN280" s="441"/>
      <c r="AO280" s="441"/>
      <c r="AP280" s="441"/>
      <c r="AQ280" s="441"/>
      <c r="AR280" s="441"/>
      <c r="AS280" s="441"/>
      <c r="AT280" s="441"/>
      <c r="AU280" s="441"/>
      <c r="AV280" s="441"/>
      <c r="AW280" s="441"/>
      <c r="AX280" s="441"/>
      <c r="AY280" s="441"/>
      <c r="AZ280" s="441"/>
      <c r="BA280" s="441"/>
      <c r="BB280" s="441"/>
      <c r="BC280" s="441"/>
      <c r="BD280" s="441"/>
      <c r="BE280" s="441"/>
    </row>
    <row r="281" spans="2:57" x14ac:dyDescent="0.2">
      <c r="B281" s="441"/>
      <c r="C281" s="443"/>
      <c r="D281" s="441"/>
      <c r="E281" s="441"/>
      <c r="F281" s="441"/>
      <c r="G281" s="441"/>
      <c r="H281" s="441"/>
      <c r="I281" s="441"/>
      <c r="J281" s="441"/>
      <c r="N281" s="441"/>
      <c r="O281" s="441"/>
      <c r="P281" s="441"/>
      <c r="Q281" s="441"/>
      <c r="R281" s="441"/>
      <c r="S281" s="441"/>
      <c r="T281" s="441"/>
      <c r="U281" s="441"/>
      <c r="V281" s="441"/>
      <c r="W281" s="441"/>
      <c r="X281" s="441"/>
      <c r="Y281" s="441"/>
      <c r="Z281" s="441"/>
      <c r="AA281" s="441"/>
      <c r="AB281" s="441"/>
      <c r="AC281" s="441"/>
      <c r="AD281" s="441"/>
      <c r="AE281" s="441"/>
      <c r="AF281" s="441"/>
      <c r="AG281" s="441"/>
      <c r="AH281" s="441"/>
      <c r="AI281" s="441"/>
      <c r="AJ281" s="441"/>
      <c r="AK281" s="441"/>
      <c r="AL281" s="441"/>
      <c r="AM281" s="441"/>
      <c r="AN281" s="441"/>
      <c r="AO281" s="441"/>
      <c r="AP281" s="441"/>
      <c r="AQ281" s="441"/>
      <c r="AR281" s="441"/>
      <c r="AS281" s="441"/>
      <c r="AT281" s="441"/>
      <c r="AU281" s="441"/>
      <c r="AV281" s="441"/>
      <c r="AW281" s="441"/>
      <c r="AX281" s="441"/>
      <c r="AY281" s="441"/>
      <c r="AZ281" s="441"/>
      <c r="BA281" s="441"/>
      <c r="BB281" s="441"/>
      <c r="BC281" s="441"/>
      <c r="BD281" s="441"/>
      <c r="BE281" s="441"/>
    </row>
    <row r="282" spans="2:57" x14ac:dyDescent="0.2">
      <c r="B282" s="441"/>
      <c r="C282" s="443"/>
      <c r="D282" s="441"/>
      <c r="E282" s="441"/>
      <c r="F282" s="441"/>
      <c r="G282" s="441"/>
      <c r="H282" s="441"/>
      <c r="I282" s="441"/>
      <c r="J282" s="441"/>
      <c r="N282" s="441"/>
      <c r="O282" s="441"/>
      <c r="P282" s="441"/>
      <c r="Q282" s="441"/>
      <c r="R282" s="441"/>
      <c r="S282" s="441"/>
      <c r="T282" s="441"/>
      <c r="U282" s="441"/>
      <c r="V282" s="441"/>
      <c r="W282" s="441"/>
      <c r="X282" s="441"/>
      <c r="Y282" s="441"/>
      <c r="Z282" s="441"/>
      <c r="AA282" s="441"/>
      <c r="AB282" s="441"/>
      <c r="AC282" s="441"/>
      <c r="AD282" s="441"/>
      <c r="AE282" s="441"/>
      <c r="AF282" s="441"/>
      <c r="AG282" s="441"/>
      <c r="AH282" s="441"/>
      <c r="AI282" s="441"/>
      <c r="AJ282" s="441"/>
      <c r="AK282" s="441"/>
      <c r="AL282" s="441"/>
      <c r="AM282" s="441"/>
      <c r="AN282" s="441"/>
      <c r="AO282" s="441"/>
      <c r="AP282" s="441"/>
      <c r="AQ282" s="441"/>
      <c r="AR282" s="441"/>
      <c r="AS282" s="441"/>
      <c r="AT282" s="441"/>
      <c r="AU282" s="441"/>
      <c r="AV282" s="441"/>
      <c r="AW282" s="441"/>
      <c r="AX282" s="441"/>
      <c r="AY282" s="441"/>
      <c r="AZ282" s="441"/>
      <c r="BA282" s="441"/>
      <c r="BB282" s="441"/>
      <c r="BC282" s="441"/>
      <c r="BD282" s="441"/>
      <c r="BE282" s="441"/>
    </row>
    <row r="283" spans="2:57" x14ac:dyDescent="0.2">
      <c r="B283" s="441"/>
      <c r="C283" s="443"/>
      <c r="D283" s="441"/>
      <c r="E283" s="441"/>
      <c r="F283" s="441"/>
      <c r="G283" s="441"/>
      <c r="H283" s="441"/>
      <c r="I283" s="441"/>
      <c r="J283" s="441"/>
      <c r="N283" s="441"/>
      <c r="O283" s="441"/>
      <c r="P283" s="441"/>
      <c r="Q283" s="441"/>
      <c r="R283" s="441"/>
      <c r="S283" s="441"/>
      <c r="T283" s="441"/>
      <c r="U283" s="441"/>
      <c r="V283" s="441"/>
      <c r="W283" s="441"/>
      <c r="X283" s="441"/>
      <c r="Y283" s="441"/>
      <c r="Z283" s="441"/>
      <c r="AA283" s="441"/>
      <c r="AB283" s="441"/>
      <c r="AC283" s="441"/>
      <c r="AD283" s="441"/>
      <c r="AE283" s="441"/>
      <c r="AF283" s="441"/>
      <c r="AG283" s="441"/>
      <c r="AH283" s="441"/>
      <c r="AI283" s="441"/>
      <c r="AJ283" s="441"/>
      <c r="AK283" s="441"/>
      <c r="AL283" s="441"/>
      <c r="AM283" s="441"/>
      <c r="AN283" s="441"/>
      <c r="AO283" s="441"/>
      <c r="AP283" s="441"/>
      <c r="AQ283" s="441"/>
      <c r="AR283" s="441"/>
      <c r="AS283" s="441"/>
      <c r="AT283" s="441"/>
      <c r="AU283" s="441"/>
      <c r="AV283" s="441"/>
      <c r="AW283" s="441"/>
      <c r="AX283" s="441"/>
      <c r="AY283" s="441"/>
      <c r="AZ283" s="441"/>
      <c r="BA283" s="441"/>
      <c r="BB283" s="441"/>
      <c r="BC283" s="441"/>
      <c r="BD283" s="441"/>
      <c r="BE283" s="441"/>
    </row>
    <row r="284" spans="2:57" x14ac:dyDescent="0.2">
      <c r="B284" s="441"/>
      <c r="C284" s="443"/>
      <c r="D284" s="441"/>
      <c r="E284" s="441"/>
      <c r="F284" s="441"/>
      <c r="G284" s="441"/>
      <c r="H284" s="441"/>
      <c r="I284" s="441"/>
      <c r="J284" s="441"/>
      <c r="N284" s="441"/>
      <c r="O284" s="441"/>
      <c r="P284" s="441"/>
      <c r="Q284" s="441"/>
      <c r="R284" s="441"/>
      <c r="S284" s="441"/>
      <c r="T284" s="441"/>
      <c r="U284" s="441"/>
      <c r="V284" s="441"/>
      <c r="W284" s="441"/>
      <c r="X284" s="441"/>
      <c r="Y284" s="441"/>
      <c r="Z284" s="441"/>
      <c r="AA284" s="441"/>
      <c r="AB284" s="441"/>
      <c r="AC284" s="441"/>
      <c r="AD284" s="441"/>
      <c r="AE284" s="441"/>
      <c r="AF284" s="441"/>
      <c r="AG284" s="441"/>
      <c r="AH284" s="441"/>
      <c r="AI284" s="441"/>
      <c r="AJ284" s="441"/>
      <c r="AK284" s="441"/>
      <c r="AL284" s="441"/>
      <c r="AM284" s="441"/>
      <c r="AN284" s="441"/>
      <c r="AO284" s="441"/>
      <c r="AP284" s="441"/>
      <c r="AQ284" s="441"/>
      <c r="AR284" s="441"/>
      <c r="AS284" s="441"/>
      <c r="AT284" s="441"/>
      <c r="AU284" s="441"/>
      <c r="AV284" s="441"/>
      <c r="AW284" s="441"/>
      <c r="AX284" s="441"/>
      <c r="AY284" s="441"/>
      <c r="AZ284" s="441"/>
      <c r="BA284" s="441"/>
      <c r="BB284" s="441"/>
      <c r="BC284" s="441"/>
      <c r="BD284" s="441"/>
      <c r="BE284" s="441"/>
    </row>
    <row r="285" spans="2:57" x14ac:dyDescent="0.2">
      <c r="B285" s="441"/>
      <c r="C285" s="443"/>
      <c r="D285" s="441"/>
      <c r="E285" s="441"/>
      <c r="F285" s="441"/>
      <c r="G285" s="441"/>
      <c r="H285" s="441"/>
      <c r="I285" s="441"/>
      <c r="J285" s="441"/>
      <c r="N285" s="441"/>
      <c r="O285" s="441"/>
      <c r="P285" s="441"/>
      <c r="Q285" s="441"/>
      <c r="R285" s="441"/>
      <c r="S285" s="441"/>
      <c r="T285" s="441"/>
      <c r="U285" s="441"/>
      <c r="V285" s="441"/>
      <c r="W285" s="441"/>
      <c r="X285" s="441"/>
      <c r="Y285" s="441"/>
      <c r="Z285" s="441"/>
      <c r="AA285" s="441"/>
      <c r="AB285" s="441"/>
      <c r="AC285" s="441"/>
      <c r="AD285" s="441"/>
      <c r="AE285" s="441"/>
      <c r="AF285" s="441"/>
      <c r="AG285" s="441"/>
      <c r="AH285" s="441"/>
      <c r="AI285" s="441"/>
      <c r="AJ285" s="441"/>
      <c r="AK285" s="441"/>
      <c r="AL285" s="441"/>
      <c r="AM285" s="441"/>
      <c r="AN285" s="441"/>
      <c r="AO285" s="441"/>
      <c r="AP285" s="441"/>
      <c r="AQ285" s="441"/>
      <c r="AR285" s="441"/>
      <c r="AS285" s="441"/>
      <c r="AT285" s="441"/>
      <c r="AU285" s="441"/>
      <c r="AV285" s="441"/>
      <c r="AW285" s="441"/>
      <c r="AX285" s="441"/>
      <c r="AY285" s="441"/>
      <c r="AZ285" s="441"/>
      <c r="BA285" s="441"/>
      <c r="BB285" s="441"/>
      <c r="BC285" s="441"/>
      <c r="BD285" s="441"/>
      <c r="BE285" s="441"/>
    </row>
    <row r="286" spans="2:57" x14ac:dyDescent="0.2">
      <c r="B286" s="441"/>
      <c r="C286" s="443"/>
      <c r="D286" s="441"/>
      <c r="E286" s="441"/>
      <c r="F286" s="441"/>
      <c r="G286" s="441"/>
      <c r="H286" s="441"/>
      <c r="I286" s="441"/>
      <c r="J286" s="441"/>
      <c r="N286" s="441"/>
      <c r="O286" s="441"/>
      <c r="P286" s="441"/>
      <c r="Q286" s="441"/>
      <c r="R286" s="441"/>
      <c r="S286" s="441"/>
      <c r="T286" s="441"/>
      <c r="U286" s="441"/>
      <c r="V286" s="441"/>
      <c r="W286" s="441"/>
      <c r="X286" s="441"/>
      <c r="Y286" s="441"/>
      <c r="Z286" s="441"/>
      <c r="AA286" s="441"/>
      <c r="AB286" s="441"/>
      <c r="AC286" s="441"/>
      <c r="AD286" s="441"/>
      <c r="AE286" s="441"/>
      <c r="AF286" s="441"/>
      <c r="AG286" s="441"/>
      <c r="AH286" s="441"/>
      <c r="AI286" s="441"/>
      <c r="AJ286" s="441"/>
      <c r="AK286" s="441"/>
      <c r="AL286" s="441"/>
      <c r="AM286" s="441"/>
      <c r="AN286" s="441"/>
      <c r="AO286" s="441"/>
      <c r="AP286" s="441"/>
      <c r="AQ286" s="441"/>
      <c r="AR286" s="441"/>
      <c r="AS286" s="441"/>
      <c r="AT286" s="441"/>
      <c r="AU286" s="441"/>
      <c r="AV286" s="441"/>
      <c r="AW286" s="441"/>
      <c r="AX286" s="441"/>
      <c r="AY286" s="441"/>
      <c r="AZ286" s="441"/>
      <c r="BA286" s="441"/>
      <c r="BB286" s="441"/>
      <c r="BC286" s="441"/>
      <c r="BD286" s="441"/>
      <c r="BE286" s="441"/>
    </row>
    <row r="287" spans="2:57" x14ac:dyDescent="0.2">
      <c r="B287" s="441"/>
      <c r="C287" s="443"/>
      <c r="D287" s="441"/>
      <c r="E287" s="441"/>
      <c r="F287" s="441"/>
      <c r="G287" s="441"/>
      <c r="H287" s="441"/>
      <c r="I287" s="441"/>
      <c r="J287" s="441"/>
      <c r="N287" s="441"/>
      <c r="O287" s="441"/>
      <c r="P287" s="441"/>
      <c r="Q287" s="441"/>
      <c r="R287" s="441"/>
      <c r="S287" s="441"/>
      <c r="T287" s="441"/>
      <c r="U287" s="441"/>
      <c r="V287" s="441"/>
      <c r="W287" s="441"/>
      <c r="X287" s="441"/>
      <c r="Y287" s="441"/>
      <c r="Z287" s="441"/>
      <c r="AA287" s="441"/>
      <c r="AB287" s="441"/>
      <c r="AC287" s="441"/>
      <c r="AD287" s="441"/>
      <c r="AE287" s="441"/>
      <c r="AF287" s="441"/>
      <c r="AG287" s="441"/>
      <c r="AH287" s="441"/>
      <c r="AI287" s="441"/>
      <c r="AJ287" s="441"/>
      <c r="AK287" s="441"/>
      <c r="AL287" s="441"/>
      <c r="AM287" s="441"/>
      <c r="AN287" s="441"/>
      <c r="AO287" s="441"/>
      <c r="AP287" s="441"/>
      <c r="AQ287" s="441"/>
      <c r="AR287" s="441"/>
      <c r="AS287" s="441"/>
      <c r="AT287" s="441"/>
      <c r="AU287" s="441"/>
      <c r="AV287" s="441"/>
      <c r="AW287" s="441"/>
      <c r="AX287" s="441"/>
      <c r="AY287" s="441"/>
      <c r="AZ287" s="441"/>
      <c r="BA287" s="441"/>
      <c r="BB287" s="441"/>
      <c r="BC287" s="441"/>
      <c r="BD287" s="441"/>
      <c r="BE287" s="441"/>
    </row>
    <row r="288" spans="2:57" x14ac:dyDescent="0.2">
      <c r="B288" s="441"/>
      <c r="C288" s="443"/>
      <c r="D288" s="441"/>
      <c r="E288" s="441"/>
      <c r="F288" s="441"/>
      <c r="G288" s="441"/>
      <c r="H288" s="441"/>
      <c r="I288" s="441"/>
      <c r="J288" s="441"/>
      <c r="N288" s="441"/>
      <c r="O288" s="441"/>
      <c r="P288" s="441"/>
      <c r="Q288" s="441"/>
      <c r="R288" s="441"/>
      <c r="S288" s="441"/>
      <c r="T288" s="441"/>
      <c r="U288" s="441"/>
      <c r="V288" s="441"/>
      <c r="W288" s="441"/>
      <c r="X288" s="441"/>
      <c r="Y288" s="441"/>
      <c r="Z288" s="441"/>
      <c r="AA288" s="441"/>
      <c r="AB288" s="441"/>
      <c r="AC288" s="441"/>
      <c r="AD288" s="441"/>
      <c r="AE288" s="441"/>
      <c r="AF288" s="441"/>
      <c r="AG288" s="441"/>
      <c r="AH288" s="441"/>
      <c r="AI288" s="441"/>
      <c r="AJ288" s="441"/>
      <c r="AK288" s="441"/>
      <c r="AL288" s="441"/>
      <c r="AM288" s="441"/>
      <c r="AN288" s="441"/>
      <c r="AO288" s="441"/>
      <c r="AP288" s="441"/>
      <c r="AQ288" s="441"/>
      <c r="AR288" s="441"/>
      <c r="AS288" s="441"/>
      <c r="AT288" s="441"/>
      <c r="AU288" s="441"/>
      <c r="AV288" s="441"/>
      <c r="AW288" s="441"/>
      <c r="AX288" s="441"/>
      <c r="AY288" s="441"/>
      <c r="AZ288" s="441"/>
      <c r="BA288" s="441"/>
      <c r="BB288" s="441"/>
      <c r="BC288" s="441"/>
      <c r="BD288" s="441"/>
      <c r="BE288" s="441"/>
    </row>
    <row r="289" spans="2:57" x14ac:dyDescent="0.2">
      <c r="B289" s="441"/>
      <c r="C289" s="443"/>
      <c r="D289" s="441"/>
      <c r="E289" s="441"/>
      <c r="F289" s="441"/>
      <c r="G289" s="441"/>
      <c r="H289" s="441"/>
      <c r="I289" s="441"/>
      <c r="J289" s="441"/>
      <c r="N289" s="441"/>
      <c r="O289" s="441"/>
      <c r="P289" s="441"/>
      <c r="Q289" s="441"/>
      <c r="R289" s="441"/>
      <c r="S289" s="441"/>
      <c r="T289" s="441"/>
      <c r="U289" s="441"/>
      <c r="V289" s="441"/>
      <c r="W289" s="441"/>
      <c r="X289" s="441"/>
      <c r="Y289" s="441"/>
      <c r="Z289" s="441"/>
      <c r="AA289" s="441"/>
      <c r="AB289" s="441"/>
      <c r="AC289" s="441"/>
      <c r="AD289" s="441"/>
      <c r="AE289" s="441"/>
      <c r="AF289" s="441"/>
      <c r="AG289" s="441"/>
      <c r="AH289" s="441"/>
      <c r="AI289" s="441"/>
      <c r="AJ289" s="441"/>
      <c r="AK289" s="441"/>
      <c r="AL289" s="441"/>
      <c r="AM289" s="441"/>
      <c r="AN289" s="441"/>
      <c r="AO289" s="441"/>
      <c r="AP289" s="441"/>
      <c r="AQ289" s="441"/>
      <c r="AR289" s="441"/>
      <c r="AS289" s="441"/>
      <c r="AT289" s="441"/>
      <c r="AU289" s="441"/>
      <c r="AV289" s="441"/>
      <c r="AW289" s="441"/>
      <c r="AX289" s="441"/>
      <c r="AY289" s="441"/>
      <c r="AZ289" s="441"/>
      <c r="BA289" s="441"/>
      <c r="BB289" s="441"/>
      <c r="BC289" s="441"/>
      <c r="BD289" s="441"/>
      <c r="BE289" s="441"/>
    </row>
    <row r="290" spans="2:57" x14ac:dyDescent="0.2">
      <c r="B290" s="441"/>
      <c r="C290" s="443"/>
      <c r="D290" s="441"/>
      <c r="E290" s="441"/>
      <c r="F290" s="441"/>
      <c r="G290" s="441"/>
      <c r="H290" s="441"/>
      <c r="I290" s="441"/>
      <c r="J290" s="441"/>
      <c r="N290" s="441"/>
      <c r="O290" s="441"/>
      <c r="P290" s="441"/>
      <c r="Q290" s="441"/>
      <c r="R290" s="441"/>
      <c r="S290" s="441"/>
      <c r="T290" s="441"/>
      <c r="U290" s="441"/>
      <c r="V290" s="441"/>
      <c r="W290" s="441"/>
      <c r="X290" s="441"/>
      <c r="Y290" s="441"/>
      <c r="Z290" s="441"/>
      <c r="AA290" s="441"/>
      <c r="AB290" s="441"/>
      <c r="AC290" s="441"/>
      <c r="AD290" s="441"/>
      <c r="AE290" s="441"/>
      <c r="AF290" s="441"/>
      <c r="AG290" s="441"/>
      <c r="AH290" s="441"/>
      <c r="AI290" s="441"/>
      <c r="AJ290" s="441"/>
      <c r="AK290" s="441"/>
      <c r="AL290" s="441"/>
      <c r="AM290" s="441"/>
      <c r="AN290" s="441"/>
      <c r="AO290" s="441"/>
      <c r="AP290" s="441"/>
      <c r="AQ290" s="441"/>
      <c r="AR290" s="441"/>
      <c r="AS290" s="441"/>
      <c r="AT290" s="441"/>
      <c r="AU290" s="441"/>
      <c r="AV290" s="441"/>
      <c r="AW290" s="441"/>
      <c r="AX290" s="441"/>
      <c r="AY290" s="441"/>
      <c r="AZ290" s="441"/>
      <c r="BA290" s="441"/>
      <c r="BB290" s="441"/>
      <c r="BC290" s="441"/>
      <c r="BD290" s="441"/>
      <c r="BE290" s="441"/>
    </row>
    <row r="291" spans="2:57" x14ac:dyDescent="0.2">
      <c r="B291" s="441"/>
      <c r="C291" s="443"/>
      <c r="D291" s="441"/>
      <c r="E291" s="441"/>
      <c r="F291" s="441"/>
      <c r="G291" s="441"/>
      <c r="H291" s="441"/>
      <c r="I291" s="441"/>
      <c r="J291" s="441"/>
      <c r="N291" s="441"/>
      <c r="O291" s="441"/>
      <c r="P291" s="441"/>
      <c r="Q291" s="441"/>
      <c r="R291" s="441"/>
      <c r="S291" s="441"/>
      <c r="T291" s="441"/>
      <c r="U291" s="441"/>
      <c r="V291" s="441"/>
      <c r="W291" s="441"/>
      <c r="X291" s="441"/>
      <c r="Y291" s="441"/>
      <c r="Z291" s="441"/>
      <c r="AA291" s="441"/>
      <c r="AB291" s="441"/>
      <c r="AC291" s="441"/>
      <c r="AD291" s="441"/>
      <c r="AE291" s="441"/>
      <c r="AF291" s="441"/>
      <c r="AG291" s="441"/>
      <c r="AH291" s="441"/>
      <c r="AI291" s="441"/>
      <c r="AJ291" s="441"/>
      <c r="AK291" s="441"/>
      <c r="AL291" s="441"/>
      <c r="AM291" s="441"/>
      <c r="AN291" s="441"/>
      <c r="AO291" s="441"/>
      <c r="AP291" s="441"/>
      <c r="AQ291" s="441"/>
      <c r="AR291" s="441"/>
      <c r="AS291" s="441"/>
      <c r="AT291" s="441"/>
      <c r="AU291" s="441"/>
      <c r="AV291" s="441"/>
      <c r="AW291" s="441"/>
      <c r="AX291" s="441"/>
      <c r="AY291" s="441"/>
      <c r="AZ291" s="441"/>
      <c r="BA291" s="441"/>
      <c r="BB291" s="441"/>
      <c r="BC291" s="441"/>
      <c r="BD291" s="441"/>
      <c r="BE291" s="441"/>
    </row>
    <row r="292" spans="2:57" x14ac:dyDescent="0.2">
      <c r="B292" s="441"/>
      <c r="C292" s="443"/>
      <c r="D292" s="441"/>
      <c r="E292" s="441"/>
      <c r="F292" s="441"/>
      <c r="G292" s="441"/>
      <c r="H292" s="441"/>
      <c r="I292" s="441"/>
      <c r="J292" s="441"/>
      <c r="N292" s="441"/>
      <c r="O292" s="441"/>
      <c r="P292" s="441"/>
      <c r="Q292" s="441"/>
      <c r="R292" s="441"/>
      <c r="S292" s="441"/>
      <c r="T292" s="441"/>
      <c r="U292" s="441"/>
      <c r="V292" s="441"/>
      <c r="W292" s="441"/>
      <c r="X292" s="441"/>
      <c r="Y292" s="441"/>
      <c r="Z292" s="441"/>
      <c r="AA292" s="441"/>
      <c r="AB292" s="441"/>
      <c r="AC292" s="441"/>
      <c r="AD292" s="441"/>
      <c r="AE292" s="441"/>
      <c r="AF292" s="441"/>
      <c r="AG292" s="441"/>
      <c r="AH292" s="441"/>
      <c r="AI292" s="441"/>
      <c r="AJ292" s="441"/>
      <c r="AK292" s="441"/>
      <c r="AL292" s="441"/>
      <c r="AM292" s="441"/>
      <c r="AN292" s="441"/>
      <c r="AO292" s="441"/>
      <c r="AP292" s="441"/>
      <c r="AQ292" s="441"/>
      <c r="AR292" s="441"/>
      <c r="AS292" s="441"/>
      <c r="AT292" s="441"/>
      <c r="AU292" s="441"/>
      <c r="AV292" s="441"/>
      <c r="AW292" s="441"/>
      <c r="AX292" s="441"/>
      <c r="AY292" s="441"/>
      <c r="AZ292" s="441"/>
      <c r="BA292" s="441"/>
      <c r="BB292" s="441"/>
      <c r="BC292" s="441"/>
      <c r="BD292" s="441"/>
      <c r="BE292" s="441"/>
    </row>
    <row r="293" spans="2:57" x14ac:dyDescent="0.2">
      <c r="B293" s="441"/>
      <c r="C293" s="443"/>
      <c r="D293" s="441"/>
      <c r="E293" s="441"/>
      <c r="F293" s="441"/>
      <c r="G293" s="441"/>
      <c r="H293" s="441"/>
      <c r="I293" s="441"/>
      <c r="J293" s="441"/>
      <c r="N293" s="441"/>
      <c r="O293" s="441"/>
      <c r="P293" s="441"/>
      <c r="Q293" s="441"/>
      <c r="R293" s="441"/>
      <c r="S293" s="441"/>
      <c r="T293" s="441"/>
      <c r="U293" s="441"/>
      <c r="V293" s="441"/>
      <c r="W293" s="441"/>
      <c r="X293" s="441"/>
      <c r="Y293" s="441"/>
      <c r="Z293" s="441"/>
      <c r="AA293" s="441"/>
      <c r="AB293" s="441"/>
      <c r="AC293" s="441"/>
      <c r="AD293" s="441"/>
      <c r="AE293" s="441"/>
      <c r="AF293" s="441"/>
      <c r="AG293" s="441"/>
      <c r="AH293" s="441"/>
      <c r="AI293" s="441"/>
      <c r="AJ293" s="441"/>
      <c r="AK293" s="441"/>
      <c r="AL293" s="441"/>
      <c r="AM293" s="441"/>
      <c r="AN293" s="441"/>
      <c r="AO293" s="441"/>
      <c r="AP293" s="441"/>
      <c r="AQ293" s="441"/>
      <c r="AR293" s="441"/>
      <c r="AS293" s="441"/>
      <c r="AT293" s="441"/>
      <c r="AU293" s="441"/>
      <c r="AV293" s="441"/>
      <c r="AW293" s="441"/>
      <c r="AX293" s="441"/>
      <c r="AY293" s="441"/>
      <c r="AZ293" s="441"/>
      <c r="BA293" s="441"/>
      <c r="BB293" s="441"/>
      <c r="BC293" s="441"/>
      <c r="BD293" s="441"/>
      <c r="BE293" s="441"/>
    </row>
    <row r="294" spans="2:57" x14ac:dyDescent="0.2">
      <c r="B294" s="441"/>
      <c r="C294" s="443"/>
      <c r="D294" s="441"/>
      <c r="E294" s="441"/>
      <c r="F294" s="441"/>
      <c r="G294" s="441"/>
      <c r="H294" s="441"/>
      <c r="I294" s="441"/>
      <c r="J294" s="441"/>
      <c r="N294" s="441"/>
      <c r="O294" s="441"/>
      <c r="P294" s="441"/>
      <c r="Q294" s="441"/>
      <c r="R294" s="441"/>
      <c r="S294" s="441"/>
      <c r="T294" s="441"/>
      <c r="U294" s="441"/>
      <c r="V294" s="441"/>
      <c r="W294" s="441"/>
      <c r="X294" s="441"/>
      <c r="Y294" s="441"/>
      <c r="Z294" s="441"/>
      <c r="AA294" s="441"/>
      <c r="AB294" s="441"/>
      <c r="AC294" s="441"/>
      <c r="AD294" s="441"/>
      <c r="AE294" s="441"/>
      <c r="AF294" s="441"/>
      <c r="AG294" s="441"/>
      <c r="AH294" s="441"/>
      <c r="AI294" s="441"/>
      <c r="AJ294" s="441"/>
      <c r="AK294" s="441"/>
      <c r="AL294" s="441"/>
      <c r="AM294" s="441"/>
      <c r="AN294" s="441"/>
      <c r="AO294" s="441"/>
      <c r="AP294" s="441"/>
      <c r="AQ294" s="441"/>
      <c r="AR294" s="441"/>
      <c r="AS294" s="441"/>
      <c r="AT294" s="441"/>
      <c r="AU294" s="441"/>
      <c r="AV294" s="441"/>
      <c r="AW294" s="441"/>
      <c r="AX294" s="441"/>
      <c r="AY294" s="441"/>
      <c r="AZ294" s="441"/>
      <c r="BA294" s="441"/>
      <c r="BB294" s="441"/>
      <c r="BC294" s="441"/>
      <c r="BD294" s="441"/>
      <c r="BE294" s="441"/>
    </row>
    <row r="295" spans="2:57" x14ac:dyDescent="0.2">
      <c r="B295" s="441"/>
      <c r="C295" s="443"/>
      <c r="D295" s="441"/>
      <c r="E295" s="441"/>
      <c r="F295" s="441"/>
      <c r="G295" s="441"/>
      <c r="H295" s="441"/>
      <c r="I295" s="441"/>
      <c r="J295" s="441"/>
      <c r="N295" s="441"/>
      <c r="O295" s="441"/>
      <c r="P295" s="441"/>
      <c r="Q295" s="441"/>
      <c r="R295" s="441"/>
      <c r="S295" s="441"/>
      <c r="T295" s="441"/>
      <c r="U295" s="441"/>
      <c r="V295" s="441"/>
      <c r="W295" s="441"/>
      <c r="X295" s="441"/>
      <c r="Y295" s="441"/>
      <c r="Z295" s="441"/>
      <c r="AA295" s="441"/>
      <c r="AB295" s="441"/>
      <c r="AC295" s="441"/>
      <c r="AD295" s="441"/>
      <c r="AE295" s="441"/>
      <c r="AF295" s="441"/>
      <c r="AG295" s="441"/>
      <c r="AH295" s="441"/>
      <c r="AI295" s="441"/>
      <c r="AJ295" s="441"/>
      <c r="AK295" s="441"/>
      <c r="AL295" s="441"/>
      <c r="AM295" s="441"/>
      <c r="AN295" s="441"/>
      <c r="AO295" s="441"/>
      <c r="AP295" s="441"/>
      <c r="AQ295" s="441"/>
      <c r="AR295" s="441"/>
      <c r="AS295" s="441"/>
      <c r="AT295" s="441"/>
      <c r="AU295" s="441"/>
      <c r="AV295" s="441"/>
      <c r="AW295" s="441"/>
      <c r="AX295" s="441"/>
      <c r="AY295" s="441"/>
      <c r="AZ295" s="441"/>
      <c r="BA295" s="441"/>
      <c r="BB295" s="441"/>
      <c r="BC295" s="441"/>
      <c r="BD295" s="441"/>
      <c r="BE295" s="441"/>
    </row>
    <row r="296" spans="2:57" x14ac:dyDescent="0.2">
      <c r="B296" s="441"/>
      <c r="C296" s="443"/>
      <c r="D296" s="441"/>
      <c r="E296" s="441"/>
      <c r="F296" s="441"/>
      <c r="G296" s="441"/>
      <c r="H296" s="441"/>
      <c r="I296" s="441"/>
      <c r="J296" s="441"/>
      <c r="N296" s="441"/>
      <c r="O296" s="441"/>
      <c r="P296" s="441"/>
      <c r="Q296" s="441"/>
      <c r="R296" s="441"/>
      <c r="S296" s="441"/>
      <c r="T296" s="441"/>
      <c r="U296" s="441"/>
      <c r="V296" s="441"/>
      <c r="W296" s="441"/>
      <c r="X296" s="441"/>
      <c r="Y296" s="441"/>
      <c r="Z296" s="441"/>
      <c r="AA296" s="441"/>
      <c r="AB296" s="441"/>
      <c r="AC296" s="441"/>
      <c r="AD296" s="441"/>
      <c r="AE296" s="441"/>
      <c r="AF296" s="441"/>
      <c r="AG296" s="441"/>
      <c r="AH296" s="441"/>
      <c r="AI296" s="441"/>
      <c r="AJ296" s="441"/>
      <c r="AK296" s="441"/>
      <c r="AL296" s="441"/>
      <c r="AM296" s="441"/>
      <c r="AN296" s="441"/>
      <c r="AO296" s="441"/>
      <c r="AP296" s="441"/>
      <c r="AQ296" s="441"/>
      <c r="AR296" s="441"/>
      <c r="AS296" s="441"/>
      <c r="AT296" s="441"/>
      <c r="AU296" s="441"/>
      <c r="AV296" s="441"/>
      <c r="AW296" s="441"/>
      <c r="AX296" s="441"/>
      <c r="AY296" s="441"/>
      <c r="AZ296" s="441"/>
      <c r="BA296" s="441"/>
      <c r="BB296" s="441"/>
      <c r="BC296" s="441"/>
      <c r="BD296" s="441"/>
      <c r="BE296" s="441"/>
    </row>
    <row r="297" spans="2:57" x14ac:dyDescent="0.2">
      <c r="B297" s="441"/>
      <c r="C297" s="443"/>
      <c r="D297" s="441"/>
      <c r="E297" s="441"/>
      <c r="F297" s="441"/>
      <c r="G297" s="441"/>
      <c r="H297" s="441"/>
      <c r="I297" s="441"/>
      <c r="J297" s="441"/>
      <c r="N297" s="441"/>
      <c r="O297" s="441"/>
      <c r="P297" s="441"/>
      <c r="Q297" s="441"/>
      <c r="R297" s="441"/>
      <c r="S297" s="441"/>
      <c r="T297" s="441"/>
      <c r="U297" s="441"/>
      <c r="V297" s="441"/>
      <c r="W297" s="441"/>
      <c r="X297" s="441"/>
      <c r="Y297" s="441"/>
      <c r="Z297" s="441"/>
      <c r="AA297" s="441"/>
      <c r="AB297" s="441"/>
      <c r="AC297" s="441"/>
      <c r="AD297" s="441"/>
      <c r="AE297" s="441"/>
      <c r="AF297" s="441"/>
      <c r="AG297" s="441"/>
      <c r="AH297" s="441"/>
      <c r="AI297" s="441"/>
      <c r="AJ297" s="441"/>
      <c r="AK297" s="441"/>
      <c r="AL297" s="441"/>
      <c r="AM297" s="441"/>
      <c r="AN297" s="441"/>
      <c r="AO297" s="441"/>
      <c r="AP297" s="441"/>
      <c r="AQ297" s="441"/>
      <c r="AR297" s="441"/>
      <c r="AS297" s="441"/>
      <c r="AT297" s="441"/>
      <c r="AU297" s="441"/>
      <c r="AV297" s="441"/>
      <c r="AW297" s="441"/>
      <c r="AX297" s="441"/>
      <c r="AY297" s="441"/>
      <c r="AZ297" s="441"/>
      <c r="BA297" s="441"/>
      <c r="BB297" s="441"/>
      <c r="BC297" s="441"/>
      <c r="BD297" s="441"/>
      <c r="BE297" s="441"/>
    </row>
  </sheetData>
  <sheetProtection algorithmName="SHA-512" hashValue="3TxJcmfdFkPzW3r1Ce8xIKKF2Ty1QOSMGKfQOHcS7nG1y3pmvdBePqo1CtCwzEoQ1PABYqJZ64Xroa5id4zMGw==" saltValue="hBAGzFFsoWOjRdIHLjSf7Q==" spinCount="100000" sheet="1" objects="1" scenarios="1"/>
  <mergeCells count="51">
    <mergeCell ref="C10:G10"/>
    <mergeCell ref="C12:G12"/>
    <mergeCell ref="C24:H24"/>
    <mergeCell ref="E16:F16"/>
    <mergeCell ref="E14:F14"/>
    <mergeCell ref="C23:H23"/>
    <mergeCell ref="C22:H22"/>
    <mergeCell ref="C11:G11"/>
    <mergeCell ref="C18:H18"/>
    <mergeCell ref="C19:H19"/>
    <mergeCell ref="C20:H20"/>
    <mergeCell ref="C21:H21"/>
    <mergeCell ref="E15:F15"/>
    <mergeCell ref="G14:H14"/>
    <mergeCell ref="G15:H15"/>
    <mergeCell ref="C1:I1"/>
    <mergeCell ref="C2:I2"/>
    <mergeCell ref="C3:H3"/>
    <mergeCell ref="C6:I6"/>
    <mergeCell ref="C9:G9"/>
    <mergeCell ref="C7:G7"/>
    <mergeCell ref="C8:G8"/>
    <mergeCell ref="F35:H35"/>
    <mergeCell ref="C26:H26"/>
    <mergeCell ref="C29:E29"/>
    <mergeCell ref="F32:H32"/>
    <mergeCell ref="C38:H38"/>
    <mergeCell ref="C28:E28"/>
    <mergeCell ref="F28:H28"/>
    <mergeCell ref="F33:H33"/>
    <mergeCell ref="C34:E34"/>
    <mergeCell ref="F30:H30"/>
    <mergeCell ref="F29:H29"/>
    <mergeCell ref="C30:E30"/>
    <mergeCell ref="F31:H31"/>
    <mergeCell ref="C25:H25"/>
    <mergeCell ref="C49:I49"/>
    <mergeCell ref="C31:E31"/>
    <mergeCell ref="C32:E32"/>
    <mergeCell ref="C33:E33"/>
    <mergeCell ref="C35:E35"/>
    <mergeCell ref="C36:E36"/>
    <mergeCell ref="H48:I48"/>
    <mergeCell ref="C42:H42"/>
    <mergeCell ref="F36:H36"/>
    <mergeCell ref="C41:H41"/>
    <mergeCell ref="C40:H40"/>
    <mergeCell ref="C39:H39"/>
    <mergeCell ref="F34:H34"/>
    <mergeCell ref="C44:H44"/>
    <mergeCell ref="C45:I47"/>
  </mergeCells>
  <conditionalFormatting sqref="I20 I11">
    <cfRule type="containsText" dxfId="112" priority="26" operator="containsText" text="Not">
      <formula>NOT(ISERROR(SEARCH("Not",I11)))</formula>
    </cfRule>
  </conditionalFormatting>
  <conditionalFormatting sqref="I19">
    <cfRule type="containsText" dxfId="111" priority="25" operator="containsText" text="Not">
      <formula>NOT(ISERROR(SEARCH("Not",I19)))</formula>
    </cfRule>
  </conditionalFormatting>
  <conditionalFormatting sqref="I29">
    <cfRule type="containsText" dxfId="110" priority="24" operator="containsText" text="Not">
      <formula>NOT(ISERROR(SEARCH("Not",I29)))</formula>
    </cfRule>
  </conditionalFormatting>
  <conditionalFormatting sqref="I40">
    <cfRule type="containsText" dxfId="109" priority="23" operator="containsText" text="Not">
      <formula>NOT(ISERROR(SEARCH("Not",I40)))</formula>
    </cfRule>
  </conditionalFormatting>
  <conditionalFormatting sqref="I39">
    <cfRule type="containsText" dxfId="108" priority="22" operator="containsText" text="Not">
      <formula>NOT(ISERROR(SEARCH("Not",I39)))</formula>
    </cfRule>
  </conditionalFormatting>
  <conditionalFormatting sqref="I12">
    <cfRule type="containsText" dxfId="107" priority="17" operator="containsText" text="Not">
      <formula>NOT(ISERROR(SEARCH("Not",I12)))</formula>
    </cfRule>
  </conditionalFormatting>
  <conditionalFormatting sqref="I21">
    <cfRule type="containsText" dxfId="106" priority="16" operator="containsText" text="Not">
      <formula>NOT(ISERROR(SEARCH("Not",I21)))</formula>
    </cfRule>
  </conditionalFormatting>
  <conditionalFormatting sqref="I22">
    <cfRule type="containsText" dxfId="105" priority="15" operator="containsText" text="Not">
      <formula>NOT(ISERROR(SEARCH("Not",I22)))</formula>
    </cfRule>
  </conditionalFormatting>
  <conditionalFormatting sqref="I26">
    <cfRule type="containsText" dxfId="104" priority="13" operator="containsText" text="Not">
      <formula>NOT(ISERROR(SEARCH("Not",I26)))</formula>
    </cfRule>
  </conditionalFormatting>
  <conditionalFormatting sqref="I8">
    <cfRule type="containsText" dxfId="103" priority="11" operator="containsText" text="Not">
      <formula>NOT(ISERROR(SEARCH("Not",I8)))</formula>
    </cfRule>
  </conditionalFormatting>
  <conditionalFormatting sqref="I15">
    <cfRule type="containsText" dxfId="102" priority="5" operator="containsText" text="Not">
      <formula>NOT(ISERROR(SEARCH("Not",I15)))</formula>
    </cfRule>
  </conditionalFormatting>
  <conditionalFormatting sqref="G15:H15">
    <cfRule type="containsText" dxfId="101" priority="4" operator="containsText" text="Savings Greater than">
      <formula>NOT(ISERROR(SEARCH("Savings Greater than",G15)))</formula>
    </cfRule>
  </conditionalFormatting>
  <conditionalFormatting sqref="G15:H15">
    <cfRule type="containsText" dxfId="100" priority="3" operator="containsText" text="correct">
      <formula>NOT(ISERROR(SEARCH("correct",G15)))</formula>
    </cfRule>
  </conditionalFormatting>
  <conditionalFormatting sqref="C49">
    <cfRule type="dataBar" priority="2">
      <dataBar>
        <cfvo type="num" val="0"/>
        <cfvo type="formula" val="COUNT($L$6:$L$116)"/>
        <color rgb="FFFFB628"/>
      </dataBar>
      <extLst>
        <ext xmlns:x14="http://schemas.microsoft.com/office/spreadsheetml/2009/9/main" uri="{B025F937-C7B1-47D3-B67F-A62EFF666E3E}">
          <x14:id>{4E2A74C2-B145-4EAE-A070-E18EA76D3833}</x14:id>
        </ext>
      </extLst>
    </cfRule>
  </conditionalFormatting>
  <conditionalFormatting sqref="I23">
    <cfRule type="containsText" dxfId="99" priority="1" operator="containsText" text="Not">
      <formula>NOT(ISERROR(SEARCH("Not",I23)))</formula>
    </cfRule>
  </conditionalFormatting>
  <pageMargins left="0.7" right="0.7" top="0.75" bottom="0.75" header="0.3" footer="0.3"/>
  <pageSetup paperSize="8" scale="72" fitToHeight="0" orientation="portrait" r:id="rId1"/>
  <customProperties>
    <customPr name="GUID" r:id="rId2"/>
  </customProperties>
  <drawing r:id="rId3"/>
  <legacyDrawing r:id="rId4"/>
  <mc:AlternateContent xmlns:mc="http://schemas.openxmlformats.org/markup-compatibility/2006">
    <mc:Choice Requires="x14">
      <controls>
        <mc:AlternateContent xmlns:mc="http://schemas.openxmlformats.org/markup-compatibility/2006">
          <mc:Choice Requires="x14">
            <control shapeId="38913" r:id="rId5" name="Check Box 1">
              <controlPr locked="0" defaultSize="0" autoFill="0" autoLine="0" autoPict="0">
                <anchor moveWithCells="1">
                  <from>
                    <xdr:col>8</xdr:col>
                    <xdr:colOff>609600</xdr:colOff>
                    <xdr:row>28</xdr:row>
                    <xdr:rowOff>38100</xdr:rowOff>
                  </from>
                  <to>
                    <xdr:col>8</xdr:col>
                    <xdr:colOff>904875</xdr:colOff>
                    <xdr:row>28</xdr:row>
                    <xdr:rowOff>276225</xdr:rowOff>
                  </to>
                </anchor>
              </controlPr>
            </control>
          </mc:Choice>
        </mc:AlternateContent>
        <mc:AlternateContent xmlns:mc="http://schemas.openxmlformats.org/markup-compatibility/2006">
          <mc:Choice Requires="x14">
            <control shapeId="38914" r:id="rId6" name="Check Box 2">
              <controlPr locked="0" defaultSize="0" autoFill="0" autoLine="0" autoPict="0">
                <anchor moveWithCells="1">
                  <from>
                    <xdr:col>8</xdr:col>
                    <xdr:colOff>609600</xdr:colOff>
                    <xdr:row>29</xdr:row>
                    <xdr:rowOff>38100</xdr:rowOff>
                  </from>
                  <to>
                    <xdr:col>8</xdr:col>
                    <xdr:colOff>904875</xdr:colOff>
                    <xdr:row>29</xdr:row>
                    <xdr:rowOff>276225</xdr:rowOff>
                  </to>
                </anchor>
              </controlPr>
            </control>
          </mc:Choice>
        </mc:AlternateContent>
        <mc:AlternateContent xmlns:mc="http://schemas.openxmlformats.org/markup-compatibility/2006">
          <mc:Choice Requires="x14">
            <control shapeId="38915" r:id="rId7" name="Check Box 3">
              <controlPr locked="0" defaultSize="0" autoFill="0" autoLine="0" autoPict="0">
                <anchor moveWithCells="1">
                  <from>
                    <xdr:col>8</xdr:col>
                    <xdr:colOff>609600</xdr:colOff>
                    <xdr:row>30</xdr:row>
                    <xdr:rowOff>38100</xdr:rowOff>
                  </from>
                  <to>
                    <xdr:col>8</xdr:col>
                    <xdr:colOff>904875</xdr:colOff>
                    <xdr:row>30</xdr:row>
                    <xdr:rowOff>276225</xdr:rowOff>
                  </to>
                </anchor>
              </controlPr>
            </control>
          </mc:Choice>
        </mc:AlternateContent>
        <mc:AlternateContent xmlns:mc="http://schemas.openxmlformats.org/markup-compatibility/2006">
          <mc:Choice Requires="x14">
            <control shapeId="38916" r:id="rId8" name="Check Box 4">
              <controlPr locked="0" defaultSize="0" autoFill="0" autoLine="0" autoPict="0">
                <anchor moveWithCells="1">
                  <from>
                    <xdr:col>8</xdr:col>
                    <xdr:colOff>609600</xdr:colOff>
                    <xdr:row>31</xdr:row>
                    <xdr:rowOff>38100</xdr:rowOff>
                  </from>
                  <to>
                    <xdr:col>8</xdr:col>
                    <xdr:colOff>904875</xdr:colOff>
                    <xdr:row>31</xdr:row>
                    <xdr:rowOff>276225</xdr:rowOff>
                  </to>
                </anchor>
              </controlPr>
            </control>
          </mc:Choice>
        </mc:AlternateContent>
        <mc:AlternateContent xmlns:mc="http://schemas.openxmlformats.org/markup-compatibility/2006">
          <mc:Choice Requires="x14">
            <control shapeId="38917" r:id="rId9" name="Check Box 5">
              <controlPr locked="0" defaultSize="0" autoFill="0" autoLine="0" autoPict="0">
                <anchor moveWithCells="1">
                  <from>
                    <xdr:col>8</xdr:col>
                    <xdr:colOff>609600</xdr:colOff>
                    <xdr:row>32</xdr:row>
                    <xdr:rowOff>38100</xdr:rowOff>
                  </from>
                  <to>
                    <xdr:col>8</xdr:col>
                    <xdr:colOff>904875</xdr:colOff>
                    <xdr:row>32</xdr:row>
                    <xdr:rowOff>276225</xdr:rowOff>
                  </to>
                </anchor>
              </controlPr>
            </control>
          </mc:Choice>
        </mc:AlternateContent>
        <mc:AlternateContent xmlns:mc="http://schemas.openxmlformats.org/markup-compatibility/2006">
          <mc:Choice Requires="x14">
            <control shapeId="38918" r:id="rId10" name="Check Box 6">
              <controlPr locked="0" defaultSize="0" autoFill="0" autoLine="0" autoPict="0">
                <anchor moveWithCells="1">
                  <from>
                    <xdr:col>8</xdr:col>
                    <xdr:colOff>609600</xdr:colOff>
                    <xdr:row>34</xdr:row>
                    <xdr:rowOff>38100</xdr:rowOff>
                  </from>
                  <to>
                    <xdr:col>8</xdr:col>
                    <xdr:colOff>904875</xdr:colOff>
                    <xdr:row>34</xdr:row>
                    <xdr:rowOff>276225</xdr:rowOff>
                  </to>
                </anchor>
              </controlPr>
            </control>
          </mc:Choice>
        </mc:AlternateContent>
        <mc:AlternateContent xmlns:mc="http://schemas.openxmlformats.org/markup-compatibility/2006">
          <mc:Choice Requires="x14">
            <control shapeId="38927" r:id="rId11" name="Check Box 15">
              <controlPr locked="0" defaultSize="0" autoFill="0" autoLine="0" autoPict="0">
                <anchor moveWithCells="1">
                  <from>
                    <xdr:col>8</xdr:col>
                    <xdr:colOff>609600</xdr:colOff>
                    <xdr:row>7</xdr:row>
                    <xdr:rowOff>38100</xdr:rowOff>
                  </from>
                  <to>
                    <xdr:col>8</xdr:col>
                    <xdr:colOff>904875</xdr:colOff>
                    <xdr:row>7</xdr:row>
                    <xdr:rowOff>266700</xdr:rowOff>
                  </to>
                </anchor>
              </controlPr>
            </control>
          </mc:Choice>
        </mc:AlternateContent>
        <mc:AlternateContent xmlns:mc="http://schemas.openxmlformats.org/markup-compatibility/2006">
          <mc:Choice Requires="x14">
            <control shapeId="38928" r:id="rId12" name="Check Box 16">
              <controlPr locked="0" defaultSize="0" autoFill="0" autoLine="0" autoPict="0">
                <anchor moveWithCells="1">
                  <from>
                    <xdr:col>8</xdr:col>
                    <xdr:colOff>609600</xdr:colOff>
                    <xdr:row>8</xdr:row>
                    <xdr:rowOff>38100</xdr:rowOff>
                  </from>
                  <to>
                    <xdr:col>8</xdr:col>
                    <xdr:colOff>904875</xdr:colOff>
                    <xdr:row>8</xdr:row>
                    <xdr:rowOff>266700</xdr:rowOff>
                  </to>
                </anchor>
              </controlPr>
            </control>
          </mc:Choice>
        </mc:AlternateContent>
        <mc:AlternateContent xmlns:mc="http://schemas.openxmlformats.org/markup-compatibility/2006">
          <mc:Choice Requires="x14">
            <control shapeId="38929" r:id="rId13" name="Check Box 17">
              <controlPr locked="0" defaultSize="0" autoFill="0" autoLine="0" autoPict="0">
                <anchor moveWithCells="1">
                  <from>
                    <xdr:col>8</xdr:col>
                    <xdr:colOff>609600</xdr:colOff>
                    <xdr:row>9</xdr:row>
                    <xdr:rowOff>38100</xdr:rowOff>
                  </from>
                  <to>
                    <xdr:col>8</xdr:col>
                    <xdr:colOff>904875</xdr:colOff>
                    <xdr:row>9</xdr:row>
                    <xdr:rowOff>266700</xdr:rowOff>
                  </to>
                </anchor>
              </controlPr>
            </control>
          </mc:Choice>
        </mc:AlternateContent>
        <mc:AlternateContent xmlns:mc="http://schemas.openxmlformats.org/markup-compatibility/2006">
          <mc:Choice Requires="x14">
            <control shapeId="38931" r:id="rId14" name="Check Box 19">
              <controlPr locked="0" defaultSize="0" autoFill="0" autoLine="0" autoPict="0">
                <anchor moveWithCells="1">
                  <from>
                    <xdr:col>8</xdr:col>
                    <xdr:colOff>609600</xdr:colOff>
                    <xdr:row>11</xdr:row>
                    <xdr:rowOff>38100</xdr:rowOff>
                  </from>
                  <to>
                    <xdr:col>8</xdr:col>
                    <xdr:colOff>904875</xdr:colOff>
                    <xdr:row>11</xdr:row>
                    <xdr:rowOff>266700</xdr:rowOff>
                  </to>
                </anchor>
              </controlPr>
            </control>
          </mc:Choice>
        </mc:AlternateContent>
        <mc:AlternateContent xmlns:mc="http://schemas.openxmlformats.org/markup-compatibility/2006">
          <mc:Choice Requires="x14">
            <control shapeId="38932" r:id="rId15" name="Check Box 20">
              <controlPr locked="0" defaultSize="0" autoFill="0" autoLine="0" autoPict="0">
                <anchor moveWithCells="1">
                  <from>
                    <xdr:col>8</xdr:col>
                    <xdr:colOff>609600</xdr:colOff>
                    <xdr:row>35</xdr:row>
                    <xdr:rowOff>0</xdr:rowOff>
                  </from>
                  <to>
                    <xdr:col>8</xdr:col>
                    <xdr:colOff>904875</xdr:colOff>
                    <xdr:row>35</xdr:row>
                    <xdr:rowOff>247650</xdr:rowOff>
                  </to>
                </anchor>
              </controlPr>
            </control>
          </mc:Choice>
        </mc:AlternateContent>
        <mc:AlternateContent xmlns:mc="http://schemas.openxmlformats.org/markup-compatibility/2006">
          <mc:Choice Requires="x14">
            <control shapeId="38945" r:id="rId16" name="Check Box 33">
              <controlPr locked="0" defaultSize="0" autoFill="0" autoLine="0" autoPict="0">
                <anchor moveWithCells="1">
                  <from>
                    <xdr:col>8</xdr:col>
                    <xdr:colOff>609600</xdr:colOff>
                    <xdr:row>14</xdr:row>
                    <xdr:rowOff>38100</xdr:rowOff>
                  </from>
                  <to>
                    <xdr:col>8</xdr:col>
                    <xdr:colOff>895350</xdr:colOff>
                    <xdr:row>14</xdr:row>
                    <xdr:rowOff>266700</xdr:rowOff>
                  </to>
                </anchor>
              </controlPr>
            </control>
          </mc:Choice>
        </mc:AlternateContent>
        <mc:AlternateContent xmlns:mc="http://schemas.openxmlformats.org/markup-compatibility/2006">
          <mc:Choice Requires="x14">
            <control shapeId="38946" r:id="rId17" name="Check Box 34">
              <controlPr locked="0" defaultSize="0" autoFill="0" autoLine="0" autoPict="0">
                <anchor moveWithCells="1">
                  <from>
                    <xdr:col>8</xdr:col>
                    <xdr:colOff>609600</xdr:colOff>
                    <xdr:row>33</xdr:row>
                    <xdr:rowOff>38100</xdr:rowOff>
                  </from>
                  <to>
                    <xdr:col>8</xdr:col>
                    <xdr:colOff>895350</xdr:colOff>
                    <xdr:row>33</xdr:row>
                    <xdr:rowOff>295275</xdr:rowOff>
                  </to>
                </anchor>
              </controlPr>
            </control>
          </mc:Choice>
        </mc:AlternateContent>
        <mc:AlternateContent xmlns:mc="http://schemas.openxmlformats.org/markup-compatibility/2006">
          <mc:Choice Requires="x14">
            <control shapeId="38947" r:id="rId18" name="Check Box 35">
              <controlPr locked="0" defaultSize="0" autoFill="0" autoLine="0" autoPict="0">
                <anchor moveWithCells="1">
                  <from>
                    <xdr:col>8</xdr:col>
                    <xdr:colOff>609600</xdr:colOff>
                    <xdr:row>10</xdr:row>
                    <xdr:rowOff>38100</xdr:rowOff>
                  </from>
                  <to>
                    <xdr:col>8</xdr:col>
                    <xdr:colOff>895350</xdr:colOff>
                    <xdr:row>10</xdr:row>
                    <xdr:rowOff>266700</xdr:rowOff>
                  </to>
                </anchor>
              </controlPr>
            </control>
          </mc:Choice>
        </mc:AlternateContent>
        <mc:AlternateContent xmlns:mc="http://schemas.openxmlformats.org/markup-compatibility/2006">
          <mc:Choice Requires="x14">
            <control shapeId="38948" r:id="rId19" name="Check Box 36">
              <controlPr locked="0" defaultSize="0" autoFill="0" autoLine="0" autoPict="0">
                <anchor moveWithCells="1">
                  <from>
                    <xdr:col>8</xdr:col>
                    <xdr:colOff>609600</xdr:colOff>
                    <xdr:row>43</xdr:row>
                    <xdr:rowOff>133350</xdr:rowOff>
                  </from>
                  <to>
                    <xdr:col>8</xdr:col>
                    <xdr:colOff>904875</xdr:colOff>
                    <xdr:row>43</xdr:row>
                    <xdr:rowOff>381000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dataBar" id="{4E2A74C2-B145-4EAE-A070-E18EA76D3833}">
            <x14:dataBar minLength="0" maxLength="100" gradient="0" direction="rightToLeft">
              <x14:cfvo type="num">
                <xm:f>0</xm:f>
              </x14:cfvo>
              <x14:cfvo type="formula">
                <xm:f>COUNT($L$6:$L$116)</xm:f>
              </x14:cfvo>
              <x14:negativeFillColor rgb="FFFF0000"/>
              <x14:axisColor rgb="FF000000"/>
            </x14:dataBar>
          </x14:cfRule>
          <xm:sqref>C49</xm:sqref>
        </x14:conditionalFormatting>
      </x14:conditionalFormatting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2C6FC1-11F6-4CBA-AC11-6377BAFE329B}">
  <sheetPr codeName="Sheet13">
    <tabColor theme="0" tint="-4.9989318521683403E-2"/>
  </sheetPr>
  <dimension ref="A1:FG478"/>
  <sheetViews>
    <sheetView zoomScale="85" zoomScaleNormal="85" workbookViewId="0">
      <selection activeCell="B3" sqref="B3"/>
    </sheetView>
  </sheetViews>
  <sheetFormatPr defaultColWidth="16.42578125" defaultRowHeight="12.75" x14ac:dyDescent="0.2"/>
  <cols>
    <col min="1" max="1" width="18.28515625" style="418" customWidth="1"/>
    <col min="2" max="2" width="26" style="418" customWidth="1"/>
    <col min="3" max="3" width="17.7109375" style="418" customWidth="1"/>
    <col min="4" max="4" width="18.7109375" style="418" customWidth="1"/>
    <col min="5" max="5" width="16.42578125" style="418"/>
    <col min="6" max="6" width="18.42578125" style="418" customWidth="1"/>
    <col min="7" max="7" width="16.42578125" style="418"/>
    <col min="8" max="8" width="18.28515625" style="418" customWidth="1"/>
    <col min="9" max="13" width="16.42578125" style="418"/>
    <col min="14" max="14" width="18.5703125" style="418" customWidth="1"/>
    <col min="15" max="28" width="16.42578125" style="418"/>
    <col min="29" max="29" width="16.42578125" style="418" customWidth="1"/>
    <col min="30" max="30" width="18.7109375" style="418" customWidth="1"/>
    <col min="31" max="38" width="16.42578125" style="418"/>
    <col min="39" max="39" width="42.28515625" style="418" bestFit="1" customWidth="1"/>
    <col min="40" max="41" width="16.42578125" style="418"/>
    <col min="42" max="42" width="23.7109375" style="418" bestFit="1" customWidth="1"/>
    <col min="43" max="16384" width="16.42578125" style="418"/>
  </cols>
  <sheetData>
    <row r="1" spans="1:163" ht="12.75" customHeight="1" x14ac:dyDescent="0.2">
      <c r="A1" s="768" t="s">
        <v>1043</v>
      </c>
      <c r="B1" s="769"/>
      <c r="C1" s="769"/>
      <c r="D1" s="507" t="s">
        <v>1044</v>
      </c>
      <c r="E1" s="507" t="s">
        <v>1045</v>
      </c>
      <c r="F1" s="507" t="s">
        <v>1046</v>
      </c>
      <c r="G1" s="507" t="s">
        <v>1047</v>
      </c>
      <c r="H1" s="769"/>
      <c r="I1" s="769"/>
      <c r="J1" s="769"/>
      <c r="K1" s="769"/>
      <c r="CX1" s="419"/>
    </row>
    <row r="2" spans="1:163" ht="15.75" customHeight="1" x14ac:dyDescent="0.2">
      <c r="A2" s="771"/>
      <c r="B2" s="769"/>
      <c r="C2" s="769"/>
      <c r="D2" s="772"/>
      <c r="E2" s="772"/>
      <c r="F2" s="772"/>
      <c r="G2" s="771" t="str">
        <f>$D$2&amp;"G"&amp;$E$2&amp;"V"&amp;$F$2</f>
        <v>GV</v>
      </c>
      <c r="H2" s="770"/>
      <c r="I2" s="1029"/>
      <c r="J2" s="1029"/>
      <c r="K2" s="1029"/>
      <c r="L2" s="1175"/>
      <c r="M2" s="420"/>
      <c r="V2" s="421"/>
      <c r="W2" s="421"/>
      <c r="Y2" s="422"/>
      <c r="Z2" s="422"/>
      <c r="AC2" s="422"/>
      <c r="AD2" s="422"/>
      <c r="CW2" s="423"/>
      <c r="CX2" s="423"/>
      <c r="CY2" s="423"/>
      <c r="CZ2" s="423"/>
      <c r="DA2" s="423"/>
      <c r="DB2" s="423"/>
      <c r="DC2" s="423"/>
      <c r="DD2" s="423"/>
      <c r="DE2" s="423"/>
      <c r="DF2" s="423"/>
      <c r="DG2" s="423"/>
      <c r="DI2" s="423"/>
      <c r="DK2" s="423"/>
      <c r="DL2" s="423"/>
      <c r="DM2" s="423"/>
      <c r="DN2" s="423"/>
      <c r="DU2" s="423"/>
      <c r="DV2" s="423"/>
      <c r="DZ2" s="423"/>
      <c r="EA2" s="423"/>
      <c r="EB2" s="423"/>
      <c r="EC2" s="423"/>
      <c r="EI2" s="423"/>
      <c r="EJ2" s="423"/>
      <c r="EN2" s="423"/>
      <c r="EO2" s="423"/>
      <c r="EP2" s="423"/>
      <c r="EQ2" s="423"/>
    </row>
    <row r="3" spans="1:163" ht="12.75" customHeight="1" x14ac:dyDescent="0.2">
      <c r="A3" s="769"/>
      <c r="B3" s="769"/>
      <c r="C3" s="769"/>
      <c r="D3" s="769"/>
      <c r="E3" s="769"/>
      <c r="F3" s="769"/>
      <c r="G3" s="769"/>
      <c r="J3" s="1030"/>
      <c r="K3" s="718"/>
      <c r="L3" s="491"/>
      <c r="M3" s="491"/>
      <c r="N3" s="491"/>
      <c r="O3" s="491"/>
      <c r="P3" s="491"/>
      <c r="Q3" s="491"/>
      <c r="R3" s="491"/>
      <c r="S3" s="491"/>
      <c r="T3" s="491"/>
      <c r="U3" s="491"/>
      <c r="V3" s="491"/>
      <c r="W3" s="491"/>
      <c r="X3" s="491"/>
      <c r="Y3" s="491"/>
      <c r="Z3" s="491"/>
      <c r="AA3" s="491"/>
      <c r="AB3" s="491"/>
      <c r="AC3" s="491"/>
      <c r="AD3" s="491"/>
      <c r="AE3" s="491"/>
      <c r="AF3" s="491"/>
      <c r="AG3" s="491"/>
      <c r="AH3" s="491"/>
      <c r="AI3" s="491"/>
      <c r="AJ3" s="491"/>
      <c r="AK3" s="491"/>
      <c r="AL3" s="491"/>
      <c r="AM3" s="491"/>
      <c r="AN3" s="491"/>
      <c r="AO3" s="491"/>
      <c r="AP3" s="491"/>
      <c r="AQ3" s="492"/>
      <c r="AR3" s="491"/>
      <c r="AS3" s="491"/>
      <c r="AT3" s="491"/>
      <c r="AU3" s="491"/>
      <c r="AV3" s="491"/>
      <c r="AW3" s="491"/>
      <c r="AX3" s="491"/>
      <c r="AY3" s="491"/>
      <c r="AZ3" s="491"/>
      <c r="BA3" s="491"/>
      <c r="BB3" s="491"/>
      <c r="BC3" s="491"/>
      <c r="BD3" s="491"/>
      <c r="BE3" s="491"/>
      <c r="BF3" s="491"/>
      <c r="BG3" s="491"/>
      <c r="BH3" s="491"/>
      <c r="BI3" s="491"/>
      <c r="BJ3" s="491"/>
      <c r="BK3" s="491"/>
      <c r="BL3" s="491"/>
      <c r="BM3" s="491"/>
      <c r="BN3" s="491"/>
      <c r="BO3" s="491"/>
      <c r="BP3" s="491"/>
      <c r="BQ3" s="491"/>
      <c r="BR3" s="491"/>
      <c r="BS3" s="491"/>
      <c r="BT3" s="491"/>
      <c r="BU3" s="491"/>
      <c r="BV3" s="491"/>
      <c r="BW3" s="491"/>
      <c r="BX3" s="491"/>
      <c r="BY3" s="491"/>
      <c r="BZ3" s="491"/>
      <c r="CA3" s="491"/>
      <c r="CB3" s="491"/>
      <c r="CC3" s="491"/>
      <c r="CD3" s="491"/>
      <c r="CE3" s="491"/>
      <c r="CF3" s="491"/>
      <c r="CG3" s="491"/>
      <c r="CH3" s="491"/>
      <c r="CI3" s="491"/>
      <c r="CJ3" s="491"/>
      <c r="CK3" s="491"/>
      <c r="CL3" s="491"/>
      <c r="CM3" s="491"/>
      <c r="CN3" s="491"/>
      <c r="CO3" s="491"/>
      <c r="CP3" s="491"/>
      <c r="CQ3" s="491"/>
      <c r="CR3" s="491"/>
      <c r="CS3" s="492"/>
      <c r="CT3" s="492"/>
      <c r="CU3" s="492"/>
      <c r="CV3" s="492"/>
      <c r="CW3" s="492"/>
      <c r="CX3" s="492"/>
      <c r="CY3" s="492"/>
      <c r="CZ3" s="492"/>
      <c r="DA3" s="492"/>
      <c r="DB3" s="492"/>
      <c r="DC3" s="492"/>
      <c r="DD3" s="492"/>
      <c r="DE3" s="492"/>
      <c r="DF3" s="492"/>
      <c r="DG3" s="492"/>
      <c r="DH3" s="491"/>
      <c r="DI3" s="491"/>
      <c r="DJ3" s="491"/>
      <c r="DK3" s="491"/>
      <c r="DL3" s="491"/>
      <c r="DM3" s="491"/>
      <c r="DN3" s="491"/>
      <c r="DO3" s="491"/>
      <c r="DP3" s="491"/>
      <c r="DQ3" s="492"/>
      <c r="DR3" s="492"/>
      <c r="DS3" s="493"/>
      <c r="DT3" s="491"/>
      <c r="DU3" s="492"/>
      <c r="DV3" s="492"/>
      <c r="DW3" s="492"/>
      <c r="DX3" s="492"/>
      <c r="DY3" s="492"/>
      <c r="DZ3" s="492"/>
      <c r="EA3" s="491"/>
      <c r="EB3" s="491"/>
      <c r="EC3" s="491"/>
      <c r="ED3" s="491"/>
      <c r="EE3" s="491"/>
      <c r="EF3" s="492"/>
      <c r="EG3" s="493"/>
      <c r="EH3" s="491"/>
      <c r="EI3" s="492"/>
      <c r="EJ3" s="492"/>
      <c r="EK3" s="492"/>
      <c r="EL3" s="492"/>
      <c r="EM3" s="492"/>
      <c r="EN3" s="492"/>
      <c r="EO3" s="491"/>
      <c r="EP3" s="491"/>
      <c r="EQ3" s="491"/>
      <c r="ER3" s="491"/>
      <c r="ES3" s="491"/>
      <c r="ET3" s="491"/>
      <c r="EU3" s="491"/>
      <c r="EV3" s="491"/>
      <c r="EW3" s="491"/>
      <c r="EX3" s="491"/>
    </row>
    <row r="4" spans="1:163" ht="12.75" customHeight="1" x14ac:dyDescent="0.2">
      <c r="A4" s="494" t="s">
        <v>1048</v>
      </c>
      <c r="B4" s="491"/>
      <c r="C4" s="491"/>
      <c r="D4" s="491"/>
      <c r="E4" s="491"/>
      <c r="F4" s="491"/>
      <c r="G4" s="491"/>
      <c r="J4" s="491"/>
      <c r="K4" s="491"/>
      <c r="L4" s="491"/>
      <c r="M4" s="491"/>
      <c r="N4" s="491"/>
      <c r="O4" s="953"/>
      <c r="P4" s="491"/>
      <c r="Q4" s="491"/>
      <c r="R4" s="491"/>
      <c r="S4" s="491"/>
      <c r="T4" s="491"/>
      <c r="U4" s="491"/>
      <c r="V4" s="491"/>
      <c r="W4" s="491"/>
      <c r="AE4" s="711" t="s">
        <v>1049</v>
      </c>
      <c r="AF4" s="711"/>
      <c r="AG4" s="495"/>
      <c r="AH4" s="495"/>
      <c r="AI4" s="495"/>
      <c r="AJ4" s="495"/>
      <c r="AK4" s="496"/>
      <c r="AL4" s="496"/>
      <c r="AM4" s="496"/>
      <c r="AN4" s="496"/>
      <c r="AO4" s="496"/>
      <c r="AP4" s="496"/>
      <c r="AQ4" s="496"/>
      <c r="AR4" s="496"/>
      <c r="AS4" s="496"/>
      <c r="AT4" s="496"/>
      <c r="AU4" s="496"/>
      <c r="AV4" s="496"/>
      <c r="AW4" s="496"/>
      <c r="AX4" s="496"/>
      <c r="AY4" s="497"/>
      <c r="AZ4" s="497"/>
      <c r="BA4" s="497"/>
      <c r="BB4" s="498"/>
      <c r="BC4" s="498"/>
      <c r="BD4" s="498"/>
      <c r="BE4" s="498"/>
      <c r="BF4" s="498"/>
      <c r="BG4" s="497"/>
      <c r="BH4" s="712"/>
      <c r="BI4" s="712"/>
      <c r="BJ4" s="712"/>
      <c r="BK4" s="712"/>
      <c r="BL4" s="712"/>
      <c r="BM4" s="712"/>
      <c r="BN4" s="712"/>
      <c r="BO4" s="712"/>
      <c r="BP4" s="712"/>
      <c r="BQ4" s="712"/>
      <c r="BR4" s="712"/>
      <c r="BS4" s="712"/>
      <c r="BT4" s="712"/>
      <c r="BU4" s="712"/>
      <c r="BV4" s="712"/>
      <c r="BW4" s="712"/>
      <c r="BX4" s="712"/>
      <c r="BY4" s="712"/>
      <c r="BZ4" s="712"/>
      <c r="CA4" s="712"/>
      <c r="CB4" s="712"/>
      <c r="CC4" s="712"/>
      <c r="CD4" s="712"/>
      <c r="CE4" s="712"/>
      <c r="CF4" s="712"/>
      <c r="CG4" s="712"/>
      <c r="CH4" s="712"/>
      <c r="CI4" s="712"/>
      <c r="CJ4" s="712"/>
      <c r="CK4" s="712"/>
      <c r="CL4" s="712"/>
      <c r="CM4" s="712"/>
      <c r="CN4" s="712"/>
      <c r="CO4" s="712"/>
      <c r="CP4" s="712"/>
      <c r="CQ4" s="712"/>
      <c r="CR4" s="712"/>
      <c r="CS4" s="712"/>
      <c r="CT4" s="712"/>
      <c r="CU4" s="712"/>
      <c r="CV4" s="712"/>
      <c r="CW4" s="712"/>
      <c r="CX4" s="499" t="s">
        <v>945</v>
      </c>
      <c r="CY4" s="499"/>
      <c r="CZ4" s="500"/>
      <c r="DA4" s="501"/>
      <c r="DB4" s="501"/>
      <c r="DC4" s="501"/>
      <c r="DD4" s="501"/>
      <c r="DE4" s="501"/>
      <c r="DF4" s="501"/>
      <c r="DG4" s="501"/>
      <c r="DH4" s="501"/>
      <c r="DI4" s="501"/>
      <c r="DJ4" s="501"/>
      <c r="DK4" s="501"/>
      <c r="DL4" s="501"/>
      <c r="DM4" s="501"/>
      <c r="DN4" s="501"/>
      <c r="DO4" s="501"/>
      <c r="DP4" s="501"/>
      <c r="DQ4" s="501"/>
      <c r="DR4" s="501"/>
      <c r="DS4" s="501"/>
      <c r="DT4" s="501"/>
      <c r="DU4" s="501"/>
      <c r="DV4" s="501"/>
      <c r="DW4" s="501"/>
      <c r="DX4" s="501"/>
      <c r="DY4" s="501"/>
      <c r="DZ4" s="501"/>
      <c r="EA4" s="501"/>
      <c r="EB4" s="503" t="s">
        <v>1050</v>
      </c>
      <c r="EC4" s="501"/>
      <c r="ED4" s="501"/>
      <c r="EE4" s="501"/>
      <c r="EF4" s="501"/>
      <c r="EG4" s="501"/>
      <c r="EH4" s="501"/>
      <c r="EI4" s="501"/>
      <c r="EJ4" s="501"/>
      <c r="EK4" s="501"/>
      <c r="EL4" s="501"/>
      <c r="EM4" s="501"/>
      <c r="EN4" s="501"/>
      <c r="EO4" s="501"/>
      <c r="EP4" s="501"/>
      <c r="EQ4" s="501"/>
      <c r="ER4" s="503" t="s">
        <v>1051</v>
      </c>
      <c r="ES4" s="501"/>
      <c r="ET4" s="501"/>
      <c r="EU4" s="501"/>
      <c r="EV4" s="501"/>
      <c r="EW4" s="501"/>
      <c r="EX4" s="501"/>
      <c r="EY4" s="501"/>
      <c r="EZ4" s="501"/>
      <c r="FA4" s="501"/>
      <c r="FB4" s="501"/>
      <c r="FC4" s="501"/>
      <c r="FD4" s="501"/>
      <c r="FE4" s="501"/>
      <c r="FF4" s="502"/>
      <c r="FG4" s="502"/>
    </row>
    <row r="5" spans="1:163" ht="30" customHeight="1" x14ac:dyDescent="0.2">
      <c r="A5" s="491"/>
      <c r="B5" s="491"/>
      <c r="C5" s="491"/>
      <c r="D5" s="491"/>
      <c r="E5" s="491"/>
      <c r="F5" s="491"/>
      <c r="G5" s="491"/>
      <c r="H5" s="491"/>
      <c r="I5" s="491"/>
      <c r="J5" s="491"/>
      <c r="K5" s="491"/>
      <c r="L5" s="491"/>
      <c r="M5" s="491"/>
      <c r="N5" s="491"/>
      <c r="O5" s="491"/>
      <c r="P5" s="491"/>
      <c r="Q5" s="491"/>
      <c r="R5" s="491"/>
      <c r="S5" s="491"/>
      <c r="T5" s="491"/>
      <c r="U5" s="491"/>
      <c r="V5" s="491"/>
      <c r="W5" s="491"/>
      <c r="AE5" s="504">
        <v>1.1000000000000001</v>
      </c>
      <c r="AF5" s="504"/>
      <c r="AG5" s="504"/>
      <c r="AH5" s="504"/>
      <c r="AI5" s="504"/>
      <c r="AJ5" s="504"/>
      <c r="AK5" s="504"/>
      <c r="AL5" s="504">
        <v>1.3</v>
      </c>
      <c r="AM5" s="504"/>
      <c r="AN5" s="504"/>
      <c r="AO5" s="504"/>
      <c r="AP5" s="504"/>
      <c r="AQ5" s="504"/>
      <c r="AR5" s="504"/>
      <c r="AS5" s="504"/>
      <c r="AT5" s="504"/>
      <c r="AU5" s="504"/>
      <c r="AV5" s="504"/>
      <c r="AW5" s="504"/>
      <c r="AX5" s="504"/>
      <c r="AY5" s="505" t="s">
        <v>1052</v>
      </c>
      <c r="AZ5" s="497"/>
      <c r="BA5" s="498"/>
      <c r="BB5" s="498"/>
      <c r="BC5" s="498"/>
      <c r="BD5" s="498"/>
      <c r="BE5" s="498"/>
      <c r="BF5" s="505"/>
      <c r="BG5" s="498"/>
      <c r="BH5" s="982" t="s">
        <v>1053</v>
      </c>
      <c r="BI5" s="712"/>
      <c r="BJ5" s="982"/>
      <c r="BK5" s="982"/>
      <c r="BL5" s="982"/>
      <c r="BM5" s="712"/>
      <c r="BN5" s="713" t="s">
        <v>1054</v>
      </c>
      <c r="BO5" s="712"/>
      <c r="BP5" s="712"/>
      <c r="BQ5" s="712"/>
      <c r="BR5" s="712"/>
      <c r="BS5" s="712"/>
      <c r="BT5" s="712"/>
      <c r="BU5" s="712" t="s">
        <v>1055</v>
      </c>
      <c r="BV5" s="712"/>
      <c r="BW5" s="712"/>
      <c r="BX5" s="712"/>
      <c r="BY5" s="712"/>
      <c r="BZ5" s="712" t="s">
        <v>1056</v>
      </c>
      <c r="CA5" s="712"/>
      <c r="CB5" s="712"/>
      <c r="CC5" s="712"/>
      <c r="CD5" s="712"/>
      <c r="CE5" s="712"/>
      <c r="CF5" s="712"/>
      <c r="CG5" s="712"/>
      <c r="CH5" s="713" t="s">
        <v>1057</v>
      </c>
      <c r="CI5" s="713"/>
      <c r="CJ5" s="712"/>
      <c r="CK5" s="712"/>
      <c r="CL5" s="712"/>
      <c r="CM5" s="712"/>
      <c r="CN5" s="712"/>
      <c r="CO5" s="712" t="s">
        <v>210</v>
      </c>
      <c r="CP5" s="712"/>
      <c r="CQ5" s="712"/>
      <c r="CR5" s="712"/>
      <c r="CS5" s="712"/>
      <c r="CT5" s="712"/>
      <c r="CU5" s="712" t="s">
        <v>211</v>
      </c>
      <c r="CV5" s="712"/>
      <c r="CW5" s="712"/>
      <c r="CX5" s="500" t="s">
        <v>1058</v>
      </c>
      <c r="CY5" s="500"/>
      <c r="CZ5" s="500"/>
      <c r="DA5" s="502"/>
      <c r="DB5" s="502"/>
      <c r="DC5" s="502"/>
      <c r="DD5" s="502"/>
      <c r="DE5" s="502"/>
      <c r="DF5" s="502"/>
      <c r="DG5" s="502"/>
      <c r="DH5" s="502"/>
      <c r="DI5" s="502"/>
      <c r="DJ5" s="502"/>
      <c r="DK5" s="502"/>
      <c r="DL5" s="502"/>
      <c r="DM5" s="502"/>
      <c r="DN5" s="502"/>
      <c r="DO5" s="502"/>
      <c r="DP5" s="502"/>
      <c r="DQ5" s="506"/>
      <c r="DR5" s="506"/>
      <c r="DS5" s="506"/>
      <c r="DT5" s="1047"/>
      <c r="DU5" s="506"/>
      <c r="DV5" s="502"/>
      <c r="DW5" s="502"/>
      <c r="DX5" s="502"/>
      <c r="DY5" s="501"/>
      <c r="DZ5" s="501"/>
      <c r="EA5" s="501"/>
      <c r="EB5" s="502"/>
      <c r="EC5" s="502"/>
      <c r="ED5" s="506"/>
      <c r="EE5" s="506"/>
      <c r="EF5" s="506"/>
      <c r="EG5" s="506"/>
      <c r="EH5" s="506"/>
      <c r="EI5" s="506"/>
      <c r="EJ5" s="506"/>
      <c r="EK5" s="506"/>
      <c r="EL5" s="506"/>
      <c r="EM5" s="506"/>
      <c r="EN5" s="506"/>
      <c r="EO5" s="506"/>
      <c r="EP5" s="506"/>
      <c r="EQ5" s="502"/>
      <c r="ER5" s="502"/>
      <c r="ES5" s="502"/>
      <c r="ET5" s="502"/>
      <c r="EU5" s="502"/>
      <c r="EV5" s="502"/>
      <c r="EW5" s="502"/>
      <c r="EX5" s="502"/>
      <c r="EY5" s="502"/>
      <c r="EZ5" s="502"/>
      <c r="FA5" s="502"/>
      <c r="FB5" s="502"/>
      <c r="FC5" s="502"/>
      <c r="FD5" s="502"/>
      <c r="FE5" s="502"/>
      <c r="FF5" s="502"/>
      <c r="FG5" s="502"/>
    </row>
    <row r="6" spans="1:163" ht="48" customHeight="1" x14ac:dyDescent="0.2">
      <c r="A6" s="507" t="s">
        <v>1059</v>
      </c>
      <c r="B6" s="967" t="s">
        <v>1060</v>
      </c>
      <c r="C6" s="969" t="s">
        <v>1061</v>
      </c>
      <c r="D6" s="507" t="s">
        <v>1062</v>
      </c>
      <c r="E6" s="507" t="s">
        <v>1063</v>
      </c>
      <c r="F6" s="507" t="s">
        <v>1064</v>
      </c>
      <c r="G6" s="507" t="s">
        <v>781</v>
      </c>
      <c r="H6" s="507" t="s">
        <v>1065</v>
      </c>
      <c r="I6" s="507" t="s">
        <v>1066</v>
      </c>
      <c r="J6" s="507" t="s">
        <v>1067</v>
      </c>
      <c r="K6" s="507" t="s">
        <v>1068</v>
      </c>
      <c r="L6" s="507" t="s">
        <v>1069</v>
      </c>
      <c r="M6" s="507" t="s">
        <v>1070</v>
      </c>
      <c r="N6" s="507" t="s">
        <v>1071</v>
      </c>
      <c r="O6" s="507" t="s">
        <v>1072</v>
      </c>
      <c r="P6" s="507" t="s">
        <v>1073</v>
      </c>
      <c r="Q6" s="507" t="s">
        <v>1074</v>
      </c>
      <c r="R6" s="507" t="s">
        <v>1075</v>
      </c>
      <c r="S6" s="507" t="s">
        <v>1076</v>
      </c>
      <c r="T6" s="507" t="s">
        <v>1077</v>
      </c>
      <c r="U6" s="507" t="s">
        <v>1078</v>
      </c>
      <c r="V6" s="507" t="s">
        <v>1079</v>
      </c>
      <c r="W6" s="507" t="s">
        <v>1080</v>
      </c>
      <c r="X6" s="507" t="s">
        <v>1081</v>
      </c>
      <c r="Y6" s="507" t="s">
        <v>1082</v>
      </c>
      <c r="Z6" s="507" t="s">
        <v>1083</v>
      </c>
      <c r="AA6" s="507" t="s">
        <v>1084</v>
      </c>
      <c r="AB6" s="507" t="s">
        <v>1085</v>
      </c>
      <c r="AC6" s="507" t="s">
        <v>1086</v>
      </c>
      <c r="AD6" s="507" t="s">
        <v>1087</v>
      </c>
      <c r="AE6" s="507" t="s">
        <v>1088</v>
      </c>
      <c r="AF6" s="507" t="s">
        <v>1089</v>
      </c>
      <c r="AG6" s="507" t="s">
        <v>1090</v>
      </c>
      <c r="AH6" s="507" t="s">
        <v>1091</v>
      </c>
      <c r="AI6" s="507" t="s">
        <v>1092</v>
      </c>
      <c r="AJ6" s="507" t="s">
        <v>1093</v>
      </c>
      <c r="AK6" s="507" t="s">
        <v>1094</v>
      </c>
      <c r="AL6" s="507" t="s">
        <v>1095</v>
      </c>
      <c r="AM6" s="507" t="s">
        <v>1096</v>
      </c>
      <c r="AN6" s="507" t="s">
        <v>1097</v>
      </c>
      <c r="AO6" s="507" t="s">
        <v>1098</v>
      </c>
      <c r="AP6" s="507" t="s">
        <v>1099</v>
      </c>
      <c r="AQ6" s="507" t="s">
        <v>1100</v>
      </c>
      <c r="AR6" s="507" t="s">
        <v>1101</v>
      </c>
      <c r="AS6" s="507" t="s">
        <v>1102</v>
      </c>
      <c r="AT6" s="507" t="s">
        <v>1103</v>
      </c>
      <c r="AU6" s="507" t="s">
        <v>1104</v>
      </c>
      <c r="AV6" s="507" t="s">
        <v>1105</v>
      </c>
      <c r="AW6" s="507" t="s">
        <v>1106</v>
      </c>
      <c r="AX6" s="507" t="s">
        <v>1107</v>
      </c>
      <c r="AY6" s="507" t="s">
        <v>1108</v>
      </c>
      <c r="AZ6" s="507" t="s">
        <v>1109</v>
      </c>
      <c r="BA6" s="507" t="s">
        <v>1110</v>
      </c>
      <c r="BB6" s="507" t="s">
        <v>1111</v>
      </c>
      <c r="BC6" s="507" t="s">
        <v>1112</v>
      </c>
      <c r="BD6" s="507" t="s">
        <v>1113</v>
      </c>
      <c r="BE6" s="507" t="s">
        <v>1114</v>
      </c>
      <c r="BF6" s="507" t="s">
        <v>1115</v>
      </c>
      <c r="BG6" s="507" t="s">
        <v>12</v>
      </c>
      <c r="BH6" s="507" t="s">
        <v>1116</v>
      </c>
      <c r="BI6" s="507" t="s">
        <v>1117</v>
      </c>
      <c r="BJ6" s="507" t="s">
        <v>1118</v>
      </c>
      <c r="BK6" s="507" t="s">
        <v>1119</v>
      </c>
      <c r="BL6" s="507" t="s">
        <v>1120</v>
      </c>
      <c r="BM6" s="507" t="s">
        <v>1121</v>
      </c>
      <c r="BN6" s="507" t="s">
        <v>1122</v>
      </c>
      <c r="BO6" s="507" t="s">
        <v>1123</v>
      </c>
      <c r="BP6" s="507" t="s">
        <v>1124</v>
      </c>
      <c r="BQ6" s="507" t="s">
        <v>1125</v>
      </c>
      <c r="BR6" s="507" t="s">
        <v>1126</v>
      </c>
      <c r="BS6" s="507" t="s">
        <v>1127</v>
      </c>
      <c r="BT6" s="507" t="s">
        <v>1128</v>
      </c>
      <c r="BU6" s="507" t="s">
        <v>1129</v>
      </c>
      <c r="BV6" s="507" t="s">
        <v>1130</v>
      </c>
      <c r="BW6" s="507" t="s">
        <v>1131</v>
      </c>
      <c r="BX6" s="507" t="s">
        <v>1132</v>
      </c>
      <c r="BY6" s="507" t="s">
        <v>1133</v>
      </c>
      <c r="BZ6" s="507" t="s">
        <v>1134</v>
      </c>
      <c r="CA6" s="507" t="s">
        <v>1135</v>
      </c>
      <c r="CB6" s="507" t="s">
        <v>1136</v>
      </c>
      <c r="CC6" s="507" t="s">
        <v>1137</v>
      </c>
      <c r="CD6" s="507" t="s">
        <v>1138</v>
      </c>
      <c r="CE6" s="507" t="s">
        <v>1139</v>
      </c>
      <c r="CF6" s="507" t="s">
        <v>1140</v>
      </c>
      <c r="CG6" s="507" t="s">
        <v>1141</v>
      </c>
      <c r="CH6" s="507" t="s">
        <v>1142</v>
      </c>
      <c r="CI6" s="507" t="s">
        <v>1143</v>
      </c>
      <c r="CJ6" s="507" t="s">
        <v>1144</v>
      </c>
      <c r="CK6" s="507" t="s">
        <v>1145</v>
      </c>
      <c r="CL6" s="507" t="s">
        <v>1146</v>
      </c>
      <c r="CM6" s="507" t="s">
        <v>1147</v>
      </c>
      <c r="CN6" s="507" t="s">
        <v>1148</v>
      </c>
      <c r="CO6" s="507" t="s">
        <v>1149</v>
      </c>
      <c r="CP6" s="507" t="s">
        <v>1150</v>
      </c>
      <c r="CQ6" s="507" t="s">
        <v>1151</v>
      </c>
      <c r="CR6" s="507" t="s">
        <v>1152</v>
      </c>
      <c r="CS6" s="507" t="s">
        <v>1153</v>
      </c>
      <c r="CT6" s="507" t="s">
        <v>1154</v>
      </c>
      <c r="CU6" s="507" t="s">
        <v>1155</v>
      </c>
      <c r="CV6" s="507" t="s">
        <v>1156</v>
      </c>
      <c r="CW6" s="507" t="s">
        <v>1157</v>
      </c>
      <c r="CX6" s="507" t="s">
        <v>950</v>
      </c>
      <c r="CY6" s="507" t="s">
        <v>1158</v>
      </c>
      <c r="CZ6" s="507" t="s">
        <v>951</v>
      </c>
      <c r="DA6" s="507" t="s">
        <v>1159</v>
      </c>
      <c r="DB6" s="507" t="s">
        <v>1160</v>
      </c>
      <c r="DC6" s="507" t="s">
        <v>1161</v>
      </c>
      <c r="DD6" s="507" t="s">
        <v>1162</v>
      </c>
      <c r="DE6" s="507" t="s">
        <v>1163</v>
      </c>
      <c r="DF6" s="507" t="s">
        <v>954</v>
      </c>
      <c r="DG6" s="507" t="s">
        <v>1164</v>
      </c>
      <c r="DH6" s="507" t="s">
        <v>1165</v>
      </c>
      <c r="DI6" s="507" t="s">
        <v>1166</v>
      </c>
      <c r="DJ6" s="508" t="s">
        <v>1167</v>
      </c>
      <c r="DK6" s="508" t="s">
        <v>1168</v>
      </c>
      <c r="DL6" s="507" t="s">
        <v>1169</v>
      </c>
      <c r="DM6" s="507" t="s">
        <v>1170</v>
      </c>
      <c r="DN6" s="507" t="s">
        <v>1171</v>
      </c>
      <c r="DO6" s="507" t="s">
        <v>1172</v>
      </c>
      <c r="DP6" s="509" t="s">
        <v>1173</v>
      </c>
      <c r="DQ6" s="509" t="s">
        <v>1174</v>
      </c>
      <c r="DR6" s="1046" t="s">
        <v>1175</v>
      </c>
      <c r="DS6" s="509" t="s">
        <v>1176</v>
      </c>
      <c r="DT6" s="509" t="s">
        <v>1177</v>
      </c>
      <c r="DU6" s="509" t="s">
        <v>1178</v>
      </c>
      <c r="DV6" s="509" t="s">
        <v>1179</v>
      </c>
      <c r="DW6" s="509" t="s">
        <v>1180</v>
      </c>
      <c r="DX6" s="510" t="s">
        <v>1181</v>
      </c>
      <c r="DY6" s="510" t="s">
        <v>1182</v>
      </c>
      <c r="DZ6" s="510" t="s">
        <v>1183</v>
      </c>
      <c r="EA6" s="510" t="s">
        <v>1184</v>
      </c>
      <c r="EB6" s="510" t="s">
        <v>1185</v>
      </c>
      <c r="EC6" s="510" t="s">
        <v>1186</v>
      </c>
      <c r="ED6" s="510" t="s">
        <v>1187</v>
      </c>
      <c r="EE6" s="510" t="s">
        <v>1188</v>
      </c>
      <c r="EF6" s="510" t="s">
        <v>1189</v>
      </c>
      <c r="EG6" s="510" t="s">
        <v>1190</v>
      </c>
      <c r="EH6" s="510" t="s">
        <v>1191</v>
      </c>
      <c r="EI6" s="510" t="s">
        <v>1192</v>
      </c>
      <c r="EJ6" s="510" t="s">
        <v>1193</v>
      </c>
      <c r="EK6" s="510" t="s">
        <v>1194</v>
      </c>
      <c r="EL6" s="510" t="s">
        <v>1195</v>
      </c>
      <c r="EM6" s="510" t="s">
        <v>1196</v>
      </c>
      <c r="EN6" s="510" t="s">
        <v>1197</v>
      </c>
      <c r="EO6" s="510" t="s">
        <v>1198</v>
      </c>
      <c r="EP6" s="510" t="s">
        <v>1199</v>
      </c>
      <c r="EQ6" s="510" t="s">
        <v>1200</v>
      </c>
      <c r="ER6" s="509" t="s">
        <v>1201</v>
      </c>
      <c r="ES6" s="509" t="s">
        <v>1202</v>
      </c>
      <c r="ET6" s="509" t="s">
        <v>1203</v>
      </c>
      <c r="EU6" s="509" t="s">
        <v>1204</v>
      </c>
      <c r="EV6" s="509" t="s">
        <v>1205</v>
      </c>
      <c r="EW6" s="509" t="s">
        <v>1206</v>
      </c>
      <c r="EX6" s="509" t="s">
        <v>1207</v>
      </c>
      <c r="EY6" s="509" t="s">
        <v>1208</v>
      </c>
      <c r="EZ6" s="509" t="s">
        <v>1209</v>
      </c>
      <c r="FA6" s="509" t="s">
        <v>1210</v>
      </c>
      <c r="FB6" s="509" t="s">
        <v>1211</v>
      </c>
      <c r="FC6" s="509" t="s">
        <v>1212</v>
      </c>
      <c r="FD6" s="509" t="s">
        <v>1213</v>
      </c>
      <c r="FE6" s="509" t="s">
        <v>1214</v>
      </c>
    </row>
    <row r="7" spans="1:163" ht="22.5" customHeight="1" x14ac:dyDescent="0.2">
      <c r="A7" s="476" t="str">
        <f>IF($A$2="","",$A$2)</f>
        <v/>
      </c>
      <c r="B7" s="968">
        <f>'Step 1 Introduction'!D10</f>
        <v>0</v>
      </c>
      <c r="C7" s="1176">
        <f>MIN('Step 4 Support Tool'!AI7:AI8)</f>
        <v>0</v>
      </c>
      <c r="D7" s="714">
        <f>MAX('Step 4 Support Tool'!AJ7:AJ8)</f>
        <v>0</v>
      </c>
      <c r="E7" s="468">
        <f>'Step 4 Support Tool'!C7</f>
        <v>0</v>
      </c>
      <c r="F7" s="468" t="str">
        <f>'Step 4 Support Tool'!D7</f>
        <v/>
      </c>
      <c r="G7" s="469">
        <f>'Step 4 Support Tool'!K7</f>
        <v>0</v>
      </c>
      <c r="H7" s="478">
        <f>'Step 5 Project Governance'!D30</f>
        <v>0</v>
      </c>
      <c r="I7" s="478">
        <f>'Step 5 Project Governance'!D31</f>
        <v>0</v>
      </c>
      <c r="J7" s="469" t="str">
        <f>'Step 4 Support Tool'!L7</f>
        <v>Input Site Life</v>
      </c>
      <c r="K7" s="469" t="str">
        <f>'Step 3.2 Heating System'!$V$110</f>
        <v/>
      </c>
      <c r="L7" s="469">
        <f>'Step 4 Support Tool'!$H$10</f>
        <v>0</v>
      </c>
      <c r="M7" s="469" t="str">
        <f>'Step 4 Support Tool'!$O$7</f>
        <v/>
      </c>
      <c r="N7" s="469">
        <f>'Step 4 Support Tool'!C11</f>
        <v>0</v>
      </c>
      <c r="O7" s="469">
        <f>'Step 4 Support Tool'!C10</f>
        <v>0</v>
      </c>
      <c r="P7" s="469">
        <f>'Step 4 Support Tool'!O11</f>
        <v>0</v>
      </c>
      <c r="Q7" s="469">
        <f>'Step 4 Support Tool'!O10</f>
        <v>0</v>
      </c>
      <c r="R7" s="469">
        <f>IFERROR(M7-J7,0)</f>
        <v>0</v>
      </c>
      <c r="S7" s="470" t="str">
        <f>IFERROR(R7/M7,"")</f>
        <v/>
      </c>
      <c r="T7" s="471" t="str">
        <f>IF(SUM(J13:J18)=5,IF(J13=1,IF(J14=1,IF(J15=1,IF(J16=1,IF(J17=1,IF(J18=1,D18,""),D17),D16),D15),D14),D13),"MPS")</f>
        <v>MPS</v>
      </c>
      <c r="U7" s="472" t="str">
        <f>'Step 4 Support Tool'!N7</f>
        <v/>
      </c>
      <c r="V7" s="473" t="str">
        <f>'Step 4 Support Tool'!P7</f>
        <v/>
      </c>
      <c r="W7" s="473">
        <f>'Step 4 Support Tool'!Y7</f>
        <v>0</v>
      </c>
      <c r="X7" s="1177" t="str">
        <f>'Step 4 Support Tool'!R7</f>
        <v/>
      </c>
      <c r="Y7" s="474">
        <f>'Step 4 Support Tool'!S7</f>
        <v>0</v>
      </c>
      <c r="Z7" s="474">
        <f>'Step 4 Support Tool'!Z7</f>
        <v>0</v>
      </c>
      <c r="AA7" s="475" t="str">
        <f>'Step 4 Support Tool'!T7</f>
        <v/>
      </c>
      <c r="AB7" s="475" t="str">
        <f>'Step 4 Support Tool'!U7</f>
        <v>Input Site Life</v>
      </c>
      <c r="AC7" s="475">
        <f>'Step 4 Support Tool'!B7</f>
        <v>0</v>
      </c>
      <c r="AD7" s="1132" t="str">
        <f>IFERROR((SUMIF('Step 3.2 Heating System'!$G$10:$G$109,"*Retained*",'Step 3.2 Heating System'!$J$10:$J$109)+SUM('Step 3.2 Heating System'!$K$118:$K$217))/SUM('Step 3.2 Heating System'!$J$10:$J$109),"")</f>
        <v/>
      </c>
      <c r="AE7" s="467">
        <f>'Step 1 Introduction'!D8</f>
        <v>0</v>
      </c>
      <c r="AF7" s="714">
        <f>'Step 1 Introduction'!D12</f>
        <v>0</v>
      </c>
      <c r="AG7" s="476" t="str">
        <f>'Step 1 Introduction'!D14</f>
        <v>Post-Tender</v>
      </c>
      <c r="AH7" s="467">
        <f>'Step 1 Introduction'!D16</f>
        <v>0</v>
      </c>
      <c r="AI7" s="467">
        <f>'Step 1 Introduction'!D18</f>
        <v>0</v>
      </c>
      <c r="AJ7" s="476">
        <f>'Step 1 Introduction'!C24</f>
        <v>0</v>
      </c>
      <c r="AK7" s="476">
        <f>'Step 1 Introduction'!I31</f>
        <v>0</v>
      </c>
      <c r="AL7" s="476">
        <f>'Step 1 Introduction'!I33</f>
        <v>0</v>
      </c>
      <c r="AM7" s="476">
        <f>'Step 1 Introduction'!I35</f>
        <v>0</v>
      </c>
      <c r="AN7" s="476">
        <f>'Step 1 Introduction'!I37</f>
        <v>0</v>
      </c>
      <c r="AO7" s="476">
        <f>'Step 1 Introduction'!I39</f>
        <v>0</v>
      </c>
      <c r="AP7" s="476">
        <f>'Step 1 Introduction'!I42</f>
        <v>0</v>
      </c>
      <c r="AQ7" s="467">
        <f>'Step 1 Introduction'!B47</f>
        <v>0</v>
      </c>
      <c r="AR7" s="476">
        <f>'Step 1 Introduction'!I49</f>
        <v>0</v>
      </c>
      <c r="AS7" s="467">
        <f>'Step 1 Introduction'!C53</f>
        <v>0</v>
      </c>
      <c r="AT7" s="476">
        <f>'Step 1 Introduction'!I55</f>
        <v>0</v>
      </c>
      <c r="AU7" s="467">
        <f>'Step 1 Introduction'!C59</f>
        <v>0</v>
      </c>
      <c r="AV7" s="476">
        <f>'Step 1 Introduction'!I61</f>
        <v>0</v>
      </c>
      <c r="AW7" s="476">
        <f>'Step 1 Introduction'!I63</f>
        <v>0</v>
      </c>
      <c r="AX7" s="467">
        <f>'Step 1 Introduction'!C67</f>
        <v>0</v>
      </c>
      <c r="AY7" s="476" t="str">
        <f>'Step 2.1 Existing Heating'!I8</f>
        <v>Yes</v>
      </c>
      <c r="AZ7" s="476">
        <f>'Step 2.1 Existing Heating'!I9</f>
        <v>0</v>
      </c>
      <c r="BA7" s="467">
        <f>'Step 2.1 Existing Heating'!C13</f>
        <v>0</v>
      </c>
      <c r="BB7" s="476">
        <f>'Step 2.1 Existing Heating'!H15</f>
        <v>0</v>
      </c>
      <c r="BC7" s="476">
        <f>'Step 2.1 Existing Heating'!I17</f>
        <v>0</v>
      </c>
      <c r="BD7" s="467">
        <f>'Step 2.1 Existing Heating'!C22</f>
        <v>0</v>
      </c>
      <c r="BE7" s="476">
        <f>'Step 2.1 Existing Heating'!I24</f>
        <v>0</v>
      </c>
      <c r="BF7" s="467">
        <f>'Step 2.1 Existing Heating'!C29</f>
        <v>0</v>
      </c>
      <c r="BG7" s="476">
        <f>'Step 2.1 Existing Heating'!I31</f>
        <v>0</v>
      </c>
      <c r="BH7" s="476">
        <f>'Step 2.2 Project Design'!C14</f>
        <v>0</v>
      </c>
      <c r="BI7" s="467">
        <f>'Step 2.2 Project Design'!C20</f>
        <v>0</v>
      </c>
      <c r="BJ7" s="467">
        <f>'Step 2.2 Project Design'!C41</f>
        <v>0</v>
      </c>
      <c r="BK7" s="467">
        <f>'Step 2.2 Project Design'!C48</f>
        <v>0</v>
      </c>
      <c r="BL7" s="467">
        <f>'Step 2.2 Project Design'!C54</f>
        <v>0</v>
      </c>
      <c r="BM7" s="476">
        <f>'Step 2.2 Project Design'!H56</f>
        <v>0</v>
      </c>
      <c r="BN7" s="476">
        <f>'Step 2.2 Project Design'!H65</f>
        <v>0</v>
      </c>
      <c r="BO7" s="476">
        <f>'Step 2.2 Project Design'!H66</f>
        <v>0</v>
      </c>
      <c r="BP7" s="476">
        <f>'Step 2.2 Project Design'!H67</f>
        <v>0</v>
      </c>
      <c r="BQ7" s="476">
        <f>'Step 2.2 Project Design'!H68</f>
        <v>0</v>
      </c>
      <c r="BR7" s="476">
        <f>'Step 2.2 Project Design'!H69</f>
        <v>0</v>
      </c>
      <c r="BS7" s="476">
        <f>'Step 2.2 Project Design'!H70</f>
        <v>0</v>
      </c>
      <c r="BT7" s="467">
        <f>'Step 2.2 Project Design'!C74</f>
        <v>0</v>
      </c>
      <c r="BU7" s="476">
        <f>'Step 2.2 Project Design'!H79</f>
        <v>0</v>
      </c>
      <c r="BV7" s="476">
        <f>'Step 2.2 Project Design'!H81</f>
        <v>0</v>
      </c>
      <c r="BW7" s="476">
        <f>'Step 2.2 Project Design'!H83</f>
        <v>0</v>
      </c>
      <c r="BX7" s="476">
        <f>'Step 2.2 Project Design'!H84</f>
        <v>0</v>
      </c>
      <c r="BY7" s="476">
        <f>'Step 2.2 Project Design'!H85</f>
        <v>0</v>
      </c>
      <c r="BZ7" s="476">
        <f>'Step 2.2 Project Design'!H91</f>
        <v>0</v>
      </c>
      <c r="CA7" s="476">
        <f>'Step 2.2 Project Design'!H94</f>
        <v>0</v>
      </c>
      <c r="CB7" s="476">
        <f>'Step 2.2 Project Design'!H95</f>
        <v>0</v>
      </c>
      <c r="CC7" s="476">
        <f>'Step 2.2 Project Design'!H96</f>
        <v>0</v>
      </c>
      <c r="CD7" s="476">
        <f>'Step 2.2 Project Design'!H97</f>
        <v>0</v>
      </c>
      <c r="CE7" s="476">
        <f>'Step 2.2 Project Design'!H98</f>
        <v>0</v>
      </c>
      <c r="CF7" s="476">
        <f>'Step 2.2 Project Design'!H99</f>
        <v>0</v>
      </c>
      <c r="CG7" s="476">
        <f>'Step 2.2 Project Design'!C103</f>
        <v>0</v>
      </c>
      <c r="CH7" s="476">
        <f>'Step 2.2 Project Design'!H109</f>
        <v>0</v>
      </c>
      <c r="CI7" s="476">
        <f>'Step 2.2 Project Design'!H110</f>
        <v>0</v>
      </c>
      <c r="CJ7" s="477">
        <f>'Step 2.2 Project Design'!H111</f>
        <v>0</v>
      </c>
      <c r="CK7" s="468">
        <f>'Step 2.2 Project Design'!H112</f>
        <v>0</v>
      </c>
      <c r="CL7" s="476">
        <f>'Step 2.2 Project Design'!H113</f>
        <v>0</v>
      </c>
      <c r="CM7" s="714">
        <f>'Step 2.2 Project Design'!H115</f>
        <v>0</v>
      </c>
      <c r="CN7" s="476">
        <f>'Step 2.2 Project Design'!C119</f>
        <v>0</v>
      </c>
      <c r="CO7" s="476">
        <f>'Step 2.2 Project Design'!H123</f>
        <v>0</v>
      </c>
      <c r="CP7" s="476">
        <f>'Step 2.2 Project Design'!H124</f>
        <v>0</v>
      </c>
      <c r="CQ7" s="476">
        <f>'Step 2.2 Project Design'!H125</f>
        <v>0</v>
      </c>
      <c r="CR7" s="476">
        <f>'Step 2.2 Project Design'!H127</f>
        <v>0</v>
      </c>
      <c r="CS7" s="476">
        <f>'Step 2.2 Project Design'!H129</f>
        <v>0</v>
      </c>
      <c r="CT7" s="476">
        <f>'Step 2.2 Project Design'!C133</f>
        <v>0</v>
      </c>
      <c r="CU7" s="467">
        <f>'Step 2.2 Project Design'!C139</f>
        <v>0</v>
      </c>
      <c r="CV7" s="467">
        <f>'Step 2.2 Project Design'!C142</f>
        <v>0</v>
      </c>
      <c r="CW7" s="467">
        <f>'Step 2.2 Project Design'!C146</f>
        <v>0</v>
      </c>
      <c r="CX7" s="1178">
        <f>'Step 5 Project Governance'!D8</f>
        <v>0</v>
      </c>
      <c r="CY7" s="477" t="str">
        <f>'Step 5 Project Governance'!G8</f>
        <v/>
      </c>
      <c r="CZ7" s="1178">
        <f>'Step 5 Project Governance'!D10</f>
        <v>0</v>
      </c>
      <c r="DA7" s="477" t="str">
        <f>'Step 5 Project Governance'!G10</f>
        <v/>
      </c>
      <c r="DB7" s="1178">
        <f>'Step 5 Project Governance'!D12</f>
        <v>0</v>
      </c>
      <c r="DC7" s="477" t="str">
        <f>'Step 5 Project Governance'!G12</f>
        <v/>
      </c>
      <c r="DD7" s="1178">
        <f>'Step 5 Project Governance'!D14</f>
        <v>0</v>
      </c>
      <c r="DE7" s="477" t="str">
        <f>'Step 5 Project Governance'!G14</f>
        <v/>
      </c>
      <c r="DF7" s="1178">
        <f>'Step 5 Project Governance'!D16</f>
        <v>0</v>
      </c>
      <c r="DG7" s="477" t="str">
        <f>'Step 5 Project Governance'!G16</f>
        <v/>
      </c>
      <c r="DH7" s="1178">
        <f>'Step 5 Project Governance'!D18</f>
        <v>0</v>
      </c>
      <c r="DI7" s="477" t="str">
        <f>'Step 5 Project Governance'!G18</f>
        <v/>
      </c>
      <c r="DJ7" s="476">
        <f>'Step 5 Project Governance'!D20</f>
        <v>0</v>
      </c>
      <c r="DK7" s="1178">
        <f>'Step 5 Project Governance'!D22</f>
        <v>0</v>
      </c>
      <c r="DL7" s="477" t="str">
        <f>'Step 5 Project Governance'!G22</f>
        <v/>
      </c>
      <c r="DM7" s="1179" t="str">
        <f>'Step 5 Project Governance'!D24</f>
        <v/>
      </c>
      <c r="DN7" s="477" t="str">
        <f>'Step 5 Project Governance'!G24</f>
        <v/>
      </c>
      <c r="DO7" s="476">
        <f>'Step 5 Project Governance'!C40</f>
        <v>0</v>
      </c>
      <c r="DP7" s="715" t="str">
        <f>'Step 5 Project Governance'!G30</f>
        <v/>
      </c>
      <c r="DQ7" s="715" t="str">
        <f>'Step 5 Project Governance'!G31</f>
        <v/>
      </c>
      <c r="DR7" s="476">
        <f>'Step 5 Project Governance'!C46</f>
        <v>0</v>
      </c>
      <c r="DS7" s="476">
        <f>'Step 5 Project Governance'!C52</f>
        <v>0</v>
      </c>
      <c r="DT7" s="476">
        <f>'Step 5 Project Governance'!C58</f>
        <v>0</v>
      </c>
      <c r="DU7" s="476">
        <f>'Step 5 Project Governance'!C64</f>
        <v>0</v>
      </c>
      <c r="DV7" s="476">
        <f>'Step 5 Project Governance'!I67</f>
        <v>0</v>
      </c>
      <c r="DW7" s="467">
        <f>'Step 5 Project Governance'!C69</f>
        <v>0</v>
      </c>
      <c r="DX7" s="476">
        <f>'Step 5 Project Governance'!I86</f>
        <v>0</v>
      </c>
      <c r="DY7" s="476">
        <f>'Step 5 Project Governance'!C91</f>
        <v>0</v>
      </c>
      <c r="DZ7" s="714">
        <f>'Step 5 Project Governance'!D75</f>
        <v>0</v>
      </c>
      <c r="EA7" s="714">
        <f>'Step 5 Project Governance'!D76</f>
        <v>0</v>
      </c>
      <c r="EB7" s="714">
        <f>'Step 5 Project Governance'!D77</f>
        <v>0</v>
      </c>
      <c r="EC7" s="714">
        <f>'Step 5 Project Governance'!D78</f>
        <v>0</v>
      </c>
      <c r="ED7" s="714">
        <f>'Step 5 Project Governance'!D79</f>
        <v>0</v>
      </c>
      <c r="EE7" s="714">
        <f>'Step 5 Project Governance'!D80</f>
        <v>0</v>
      </c>
      <c r="EF7" s="714">
        <f>'Step 5 Project Governance'!D81</f>
        <v>0</v>
      </c>
      <c r="EG7" s="714">
        <f>'Step 5 Project Governance'!D82</f>
        <v>0</v>
      </c>
      <c r="EH7" s="714">
        <f>'Step 5 Project Governance'!D83</f>
        <v>0</v>
      </c>
      <c r="EI7" s="716">
        <f>'Step 5 Project Governance'!G75</f>
        <v>0</v>
      </c>
      <c r="EJ7" s="716">
        <f>'Step 5 Project Governance'!G76</f>
        <v>0</v>
      </c>
      <c r="EK7" s="716">
        <f>'Step 5 Project Governance'!G77</f>
        <v>0</v>
      </c>
      <c r="EL7" s="716">
        <f>'Step 5 Project Governance'!G78</f>
        <v>0</v>
      </c>
      <c r="EM7" s="716">
        <f>'Step 5 Project Governance'!G79</f>
        <v>0</v>
      </c>
      <c r="EN7" s="716">
        <f>'Step 5 Project Governance'!G80</f>
        <v>0</v>
      </c>
      <c r="EO7" s="716">
        <f>'Step 5 Project Governance'!G81</f>
        <v>0</v>
      </c>
      <c r="EP7" s="716">
        <f>'Step 5 Project Governance'!G82</f>
        <v>0</v>
      </c>
      <c r="EQ7" s="716">
        <f>'Step 5 Project Governance'!G83</f>
        <v>0</v>
      </c>
      <c r="ER7" s="767">
        <f>'Step 5 Project Governance'!I103</f>
        <v>0</v>
      </c>
      <c r="ES7" s="1180" t="str">
        <f>'Step 5 Project Governance'!C110</f>
        <v xml:space="preserve"> </v>
      </c>
      <c r="ET7" s="1180">
        <f>'Step 5 Project Governance'!C99</f>
        <v>0</v>
      </c>
      <c r="EU7" s="1180">
        <f>'Step 5 Project Governance'!D99</f>
        <v>0</v>
      </c>
      <c r="EV7" s="1181">
        <f>'Step 5 Project Governance'!E99</f>
        <v>0</v>
      </c>
      <c r="EW7" s="1181">
        <f>'Step 5 Project Governance'!G99</f>
        <v>0</v>
      </c>
      <c r="EX7" s="1180">
        <f>'Step 5 Project Governance'!C100</f>
        <v>0</v>
      </c>
      <c r="EY7" s="1180">
        <f>'Step 5 Project Governance'!D100</f>
        <v>0</v>
      </c>
      <c r="EZ7" s="1181">
        <f>'Step 5 Project Governance'!E100</f>
        <v>0</v>
      </c>
      <c r="FA7" s="1181">
        <f>'Step 5 Project Governance'!G100</f>
        <v>0</v>
      </c>
      <c r="FB7" s="1180">
        <f>'Step 5 Project Governance'!C101</f>
        <v>0</v>
      </c>
      <c r="FC7" s="1180">
        <f>'Step 5 Project Governance'!D101</f>
        <v>0</v>
      </c>
      <c r="FD7" s="1181">
        <f>'Step 5 Project Governance'!E101</f>
        <v>0</v>
      </c>
      <c r="FE7" s="1181">
        <f>'Step 5 Project Governance'!G101</f>
        <v>0</v>
      </c>
    </row>
    <row r="8" spans="1:163" ht="12.75" customHeight="1" x14ac:dyDescent="0.2">
      <c r="A8" s="491"/>
      <c r="B8" s="491"/>
      <c r="C8" s="491"/>
      <c r="D8" s="491"/>
      <c r="E8" s="491"/>
      <c r="F8" s="491"/>
      <c r="G8" s="491"/>
      <c r="H8" s="491"/>
      <c r="I8" s="491"/>
      <c r="J8" s="491"/>
      <c r="K8" s="491"/>
      <c r="L8" s="491"/>
      <c r="M8" s="491"/>
      <c r="N8" s="491"/>
      <c r="O8" s="491"/>
      <c r="P8" s="491"/>
      <c r="Q8" s="491"/>
      <c r="R8" s="491"/>
      <c r="S8" s="491"/>
      <c r="T8" s="491"/>
      <c r="U8" s="491"/>
      <c r="V8" s="491"/>
      <c r="W8" s="491"/>
      <c r="X8" s="491"/>
      <c r="Y8" s="491"/>
      <c r="Z8" s="491"/>
      <c r="AA8" s="491"/>
      <c r="AB8" s="491"/>
      <c r="AC8" s="491"/>
      <c r="AD8" s="491"/>
      <c r="AE8" s="491"/>
      <c r="AF8" s="491"/>
      <c r="AG8" s="491"/>
      <c r="AH8" s="491"/>
      <c r="AI8" s="491"/>
      <c r="AJ8" s="491"/>
      <c r="AK8" s="491"/>
      <c r="AL8" s="491"/>
      <c r="AM8" s="491"/>
      <c r="AN8" s="491"/>
      <c r="AO8" s="491"/>
      <c r="AP8" s="491"/>
      <c r="AQ8" s="491"/>
      <c r="AR8" s="491"/>
      <c r="AS8" s="491"/>
      <c r="AT8" s="491"/>
      <c r="AU8" s="491"/>
      <c r="AV8" s="491"/>
      <c r="AW8" s="491"/>
      <c r="AX8" s="491"/>
      <c r="AY8" s="491"/>
      <c r="AZ8" s="491"/>
      <c r="BA8" s="491"/>
      <c r="BB8" s="491"/>
      <c r="BC8" s="491"/>
      <c r="BD8" s="491"/>
      <c r="BE8" s="491"/>
      <c r="BF8" s="491"/>
      <c r="BG8" s="491"/>
      <c r="BH8" s="491"/>
      <c r="BI8" s="491"/>
      <c r="BJ8" s="491"/>
      <c r="BK8" s="491"/>
      <c r="BL8" s="491"/>
      <c r="BM8" s="491"/>
      <c r="BN8" s="511"/>
      <c r="BO8" s="491"/>
      <c r="BP8" s="491"/>
      <c r="BQ8" s="491"/>
      <c r="BR8" s="491"/>
      <c r="BS8" s="491"/>
      <c r="BT8" s="491"/>
      <c r="BU8" s="491"/>
      <c r="BV8" s="491"/>
      <c r="BW8" s="491"/>
      <c r="BX8" s="491"/>
      <c r="BY8" s="491"/>
      <c r="BZ8" s="491"/>
      <c r="CA8" s="491"/>
      <c r="CB8" s="491"/>
      <c r="CC8" s="491"/>
      <c r="CD8" s="491"/>
      <c r="CE8" s="491"/>
      <c r="CF8" s="491"/>
      <c r="CG8" s="491"/>
      <c r="CH8" s="491"/>
      <c r="CI8" s="491"/>
      <c r="CJ8" s="491"/>
      <c r="CK8" s="491"/>
      <c r="CL8" s="491"/>
      <c r="CM8" s="491"/>
      <c r="CN8" s="491"/>
      <c r="CO8" s="491"/>
      <c r="CP8" s="491"/>
      <c r="CQ8" s="491"/>
      <c r="CR8" s="491"/>
      <c r="CS8" s="491"/>
      <c r="CT8" s="491"/>
      <c r="CU8" s="491"/>
      <c r="CV8" s="491"/>
      <c r="CW8" s="491"/>
      <c r="CX8" s="491"/>
      <c r="CY8" s="491"/>
      <c r="CZ8" s="491"/>
      <c r="DA8" s="491"/>
      <c r="DB8" s="491"/>
      <c r="DC8" s="491"/>
      <c r="DD8" s="491"/>
      <c r="DE8" s="491"/>
      <c r="DF8" s="491"/>
      <c r="DG8" s="491"/>
      <c r="DH8" s="491"/>
      <c r="DI8" s="491"/>
      <c r="DJ8" s="491"/>
      <c r="DK8" s="491"/>
      <c r="DL8" s="1053"/>
      <c r="DM8" s="1053"/>
      <c r="DN8" s="491"/>
      <c r="DO8" s="491"/>
      <c r="DP8" s="491"/>
      <c r="DQ8" s="491"/>
      <c r="DR8" s="491"/>
      <c r="DS8" s="491"/>
      <c r="DT8" s="491"/>
      <c r="DU8" s="491"/>
      <c r="DV8" s="491"/>
      <c r="DX8" s="491"/>
      <c r="DY8" s="491"/>
      <c r="DZ8" s="491"/>
      <c r="EA8" s="491"/>
      <c r="EB8" s="491"/>
      <c r="EC8" s="491"/>
      <c r="ED8" s="491"/>
      <c r="EE8" s="491"/>
      <c r="EF8" s="491"/>
      <c r="EG8" s="491"/>
      <c r="EH8" s="491"/>
      <c r="EI8" s="491"/>
      <c r="EJ8" s="491"/>
      <c r="EL8" s="491"/>
      <c r="EM8" s="491"/>
      <c r="EN8" s="491"/>
      <c r="EO8" s="491"/>
      <c r="EP8" s="491"/>
      <c r="EQ8" s="491"/>
      <c r="ER8" s="491"/>
      <c r="ES8" s="491"/>
      <c r="ET8" s="491"/>
      <c r="EU8" s="491"/>
    </row>
    <row r="9" spans="1:163" ht="12.75" customHeight="1" x14ac:dyDescent="0.2">
      <c r="A9" s="491"/>
      <c r="B9" s="491"/>
      <c r="C9" s="491"/>
      <c r="D9" s="491"/>
      <c r="E9" s="491"/>
      <c r="F9" s="491"/>
      <c r="G9" s="491"/>
      <c r="H9" s="491"/>
      <c r="I9" s="491"/>
      <c r="J9" s="491"/>
      <c r="K9" s="491"/>
      <c r="L9" s="491"/>
      <c r="M9" s="491"/>
      <c r="N9" s="491"/>
      <c r="O9" s="491"/>
      <c r="P9" s="491"/>
      <c r="Q9" s="491"/>
      <c r="R9" s="491"/>
      <c r="S9" s="491"/>
      <c r="T9" s="491"/>
      <c r="U9" s="491"/>
      <c r="V9" s="491"/>
      <c r="W9" s="491"/>
      <c r="X9" s="491"/>
      <c r="Y9" s="491"/>
      <c r="Z9" s="491"/>
      <c r="AA9" s="491"/>
      <c r="AB9" s="491"/>
      <c r="AC9" s="491"/>
      <c r="AD9" s="491"/>
      <c r="AE9" s="491"/>
      <c r="AF9" s="491"/>
      <c r="AG9" s="491"/>
      <c r="AH9" s="491"/>
      <c r="AI9" s="491"/>
      <c r="AJ9" s="491"/>
      <c r="AK9" s="491"/>
      <c r="AL9" s="491"/>
      <c r="AM9" s="491"/>
      <c r="AN9" s="491"/>
      <c r="AO9" s="491"/>
      <c r="AP9" s="491"/>
      <c r="AQ9" s="491"/>
      <c r="AR9" s="491"/>
      <c r="AS9" s="491"/>
      <c r="AT9" s="491"/>
      <c r="AU9" s="491"/>
      <c r="AV9" s="491"/>
      <c r="AW9" s="491"/>
      <c r="AX9" s="491"/>
      <c r="AY9" s="491"/>
      <c r="AZ9" s="491"/>
      <c r="BA9" s="491"/>
      <c r="BB9" s="491"/>
      <c r="BC9" s="491"/>
      <c r="BD9" s="491"/>
      <c r="BE9" s="491"/>
      <c r="BF9" s="491"/>
      <c r="BG9" s="491"/>
      <c r="BH9" s="491"/>
      <c r="BI9" s="491"/>
      <c r="BJ9" s="491"/>
      <c r="BK9" s="491"/>
      <c r="BL9" s="491"/>
      <c r="BM9" s="491"/>
      <c r="BN9" s="491"/>
      <c r="BO9" s="491"/>
      <c r="BP9" s="491"/>
      <c r="BQ9" s="491"/>
      <c r="BR9" s="491"/>
      <c r="BS9" s="491"/>
      <c r="BT9" s="491"/>
      <c r="BU9" s="491"/>
      <c r="BV9" s="491"/>
      <c r="BW9" s="491"/>
      <c r="BX9" s="491"/>
      <c r="BY9" s="491"/>
      <c r="BZ9" s="491"/>
      <c r="CA9" s="491"/>
      <c r="CB9" s="491"/>
      <c r="CC9" s="491"/>
      <c r="CD9" s="491"/>
      <c r="CE9" s="491"/>
      <c r="CF9" s="491"/>
      <c r="CG9" s="491"/>
      <c r="CH9" s="491"/>
      <c r="CI9" s="491"/>
      <c r="CJ9" s="491"/>
      <c r="CK9" s="491"/>
      <c r="CL9" s="491"/>
      <c r="CM9" s="491"/>
      <c r="CN9" s="491"/>
      <c r="CO9" s="491"/>
      <c r="CP9" s="491"/>
      <c r="CQ9" s="491"/>
      <c r="CR9" s="491"/>
      <c r="CS9" s="491"/>
      <c r="CT9" s="491"/>
      <c r="CU9" s="491"/>
      <c r="CV9" s="491"/>
      <c r="CW9" s="491"/>
      <c r="CX9" s="491"/>
      <c r="CY9" s="491"/>
      <c r="CZ9" s="491"/>
      <c r="DA9" s="491"/>
      <c r="DB9" s="491"/>
      <c r="DC9" s="491"/>
      <c r="DD9" s="491"/>
      <c r="DE9" s="491"/>
      <c r="DF9" s="491"/>
      <c r="DG9" s="491"/>
      <c r="DH9" s="491"/>
      <c r="DI9" s="491"/>
      <c r="DJ9" s="491"/>
      <c r="DK9" s="491"/>
      <c r="DL9" s="491"/>
      <c r="DM9" s="491"/>
      <c r="DN9" s="491"/>
      <c r="DO9" s="491"/>
      <c r="DP9" s="491"/>
      <c r="DQ9" s="491"/>
      <c r="DR9" s="491"/>
      <c r="DS9" s="491"/>
      <c r="DT9" s="491"/>
      <c r="DU9" s="491"/>
      <c r="DV9" s="491"/>
      <c r="DX9" s="491"/>
      <c r="DY9" s="491"/>
      <c r="DZ9" s="491"/>
      <c r="EA9" s="491"/>
      <c r="EB9" s="491"/>
      <c r="EC9" s="491"/>
      <c r="ED9" s="491"/>
      <c r="EE9" s="491"/>
      <c r="EF9" s="491"/>
      <c r="EG9" s="491"/>
      <c r="EH9" s="491"/>
      <c r="EI9" s="491"/>
      <c r="EJ9" s="491"/>
      <c r="EL9" s="491"/>
      <c r="EM9" s="491"/>
      <c r="EN9" s="491"/>
      <c r="EO9" s="491"/>
      <c r="EP9" s="491"/>
      <c r="EQ9" s="491"/>
      <c r="ER9" s="491"/>
      <c r="ES9" s="491"/>
      <c r="ET9" s="491"/>
      <c r="EU9" s="491"/>
    </row>
    <row r="10" spans="1:163" x14ac:dyDescent="0.2">
      <c r="A10" s="491"/>
      <c r="B10" s="491"/>
      <c r="C10" s="491"/>
      <c r="D10" s="491"/>
      <c r="E10" s="491"/>
      <c r="F10" s="491"/>
      <c r="G10" s="491"/>
      <c r="H10" s="491"/>
      <c r="I10" s="491"/>
      <c r="J10" s="491"/>
      <c r="K10" s="491"/>
      <c r="L10" s="491"/>
      <c r="M10" s="491"/>
      <c r="N10" s="491"/>
      <c r="O10" s="491"/>
      <c r="P10" s="491"/>
      <c r="Q10" s="491"/>
      <c r="R10" s="491"/>
      <c r="S10" s="491"/>
      <c r="T10" s="491"/>
      <c r="U10" s="491"/>
      <c r="V10" s="491"/>
      <c r="W10" s="491"/>
      <c r="X10" s="491"/>
      <c r="Y10" s="491"/>
      <c r="Z10" s="491"/>
      <c r="AA10" s="491"/>
      <c r="AB10" s="491"/>
      <c r="AC10" s="491"/>
      <c r="AD10" s="491"/>
      <c r="AE10" s="491"/>
      <c r="AF10" s="491"/>
      <c r="AG10" s="491"/>
      <c r="AH10" s="491"/>
      <c r="AI10" s="491"/>
      <c r="AJ10" s="491"/>
      <c r="AK10" s="491"/>
      <c r="AL10" s="491"/>
      <c r="AM10" s="491"/>
      <c r="AN10" s="491"/>
      <c r="AO10" s="491"/>
      <c r="AP10" s="491"/>
      <c r="AQ10" s="491"/>
      <c r="AR10" s="491"/>
      <c r="AS10" s="491"/>
      <c r="AT10" s="491"/>
      <c r="AU10" s="491"/>
      <c r="AV10" s="491"/>
      <c r="AW10" s="491"/>
      <c r="AX10" s="491"/>
      <c r="AY10" s="491"/>
      <c r="AZ10" s="491"/>
      <c r="BA10" s="491"/>
      <c r="BB10" s="491"/>
      <c r="BC10" s="491"/>
      <c r="BD10" s="491"/>
      <c r="BE10" s="491"/>
      <c r="BF10" s="491"/>
      <c r="BG10" s="491"/>
      <c r="BH10" s="491"/>
      <c r="BI10" s="491"/>
      <c r="BJ10" s="491"/>
      <c r="BK10" s="491"/>
      <c r="BL10" s="491"/>
      <c r="BM10" s="511"/>
      <c r="BN10" s="491"/>
      <c r="BO10" s="491"/>
      <c r="BP10" s="491"/>
      <c r="BQ10" s="491"/>
      <c r="BR10" s="491"/>
      <c r="BS10" s="491"/>
      <c r="BT10" s="491"/>
      <c r="BU10" s="491"/>
      <c r="BV10" s="491"/>
      <c r="BW10" s="491"/>
      <c r="BX10" s="491"/>
      <c r="BY10" s="491"/>
      <c r="BZ10" s="491"/>
      <c r="CA10" s="491"/>
      <c r="CB10" s="491"/>
      <c r="CC10" s="491"/>
      <c r="CD10" s="491"/>
      <c r="CE10" s="491"/>
      <c r="CF10" s="491"/>
      <c r="CG10" s="491"/>
      <c r="CH10" s="491"/>
      <c r="CI10" s="491"/>
      <c r="CJ10" s="491"/>
      <c r="CK10" s="491"/>
      <c r="CL10" s="491"/>
      <c r="CM10" s="491"/>
      <c r="CN10" s="491"/>
      <c r="CO10" s="491"/>
      <c r="CP10" s="491"/>
      <c r="CQ10" s="491"/>
      <c r="CR10" s="491"/>
      <c r="CS10" s="491"/>
      <c r="CT10" s="491"/>
      <c r="CU10" s="491"/>
      <c r="CV10" s="491"/>
      <c r="CW10" s="491"/>
      <c r="CX10" s="491"/>
      <c r="CY10" s="491"/>
      <c r="CZ10" s="491"/>
      <c r="DA10" s="491"/>
      <c r="DB10" s="491"/>
      <c r="DC10" s="491"/>
      <c r="DD10" s="491"/>
      <c r="DE10" s="491"/>
      <c r="DF10" s="491"/>
      <c r="DG10" s="491"/>
      <c r="DH10" s="491"/>
      <c r="DI10" s="491"/>
      <c r="DJ10" s="491"/>
      <c r="DK10" s="491"/>
      <c r="DL10" s="491"/>
      <c r="DM10" s="491"/>
      <c r="DN10" s="491"/>
      <c r="DO10" s="491"/>
      <c r="DP10" s="491"/>
      <c r="DQ10" s="491"/>
      <c r="DR10" s="491"/>
      <c r="DS10" s="491"/>
      <c r="DT10" s="491"/>
      <c r="DU10" s="491"/>
      <c r="DV10" s="491"/>
      <c r="DX10" s="491"/>
      <c r="DY10" s="491"/>
      <c r="DZ10" s="491"/>
      <c r="EA10" s="491"/>
      <c r="EB10" s="491"/>
      <c r="EC10" s="491"/>
      <c r="ED10" s="491"/>
      <c r="EE10" s="491"/>
      <c r="EF10" s="491"/>
      <c r="EG10" s="491"/>
      <c r="EH10" s="491"/>
      <c r="EI10" s="491"/>
      <c r="EJ10" s="491"/>
      <c r="EK10" s="491"/>
      <c r="EL10" s="491"/>
      <c r="EM10" s="491"/>
      <c r="EN10" s="491"/>
      <c r="EO10" s="491"/>
      <c r="EP10" s="491"/>
      <c r="EQ10" s="491"/>
      <c r="ER10" s="491"/>
      <c r="ES10" s="491"/>
      <c r="ET10" s="491"/>
      <c r="EU10" s="491"/>
      <c r="EV10" s="491"/>
    </row>
    <row r="11" spans="1:163" ht="16.149999999999999" customHeight="1" x14ac:dyDescent="0.2">
      <c r="A11" s="921" t="s">
        <v>1215</v>
      </c>
      <c r="B11" s="922"/>
      <c r="C11" s="491"/>
      <c r="D11" s="491"/>
      <c r="E11" s="491"/>
      <c r="F11" s="491"/>
      <c r="G11" s="491"/>
      <c r="H11" s="491"/>
      <c r="I11" s="491"/>
      <c r="J11" s="491"/>
      <c r="K11" s="491"/>
      <c r="L11" s="491"/>
      <c r="M11" s="491"/>
      <c r="N11" s="491"/>
      <c r="O11" s="491"/>
      <c r="P11" s="491"/>
      <c r="Q11" s="491"/>
      <c r="R11" s="491"/>
      <c r="S11" s="491"/>
      <c r="T11" s="491"/>
      <c r="U11" s="491"/>
      <c r="V11" s="491"/>
      <c r="W11" s="491"/>
      <c r="X11" s="491"/>
      <c r="Y11" s="491"/>
      <c r="Z11" s="491"/>
      <c r="AA11" s="491"/>
      <c r="AB11" s="512"/>
      <c r="AC11" s="512"/>
      <c r="AD11" s="512"/>
      <c r="AE11" s="491"/>
      <c r="AF11" s="491"/>
      <c r="AG11" s="491"/>
      <c r="AH11" s="491"/>
      <c r="AI11" s="491"/>
      <c r="AJ11" s="491"/>
      <c r="AK11" s="491"/>
      <c r="AL11" s="491"/>
      <c r="AM11" s="491"/>
      <c r="AN11" s="513"/>
      <c r="AO11" s="513"/>
      <c r="AP11" s="491"/>
      <c r="AQ11" s="491"/>
      <c r="AR11" s="491"/>
      <c r="AS11" s="491"/>
      <c r="AT11" s="491"/>
      <c r="AU11" s="491"/>
      <c r="AV11" s="491"/>
      <c r="AW11" s="491"/>
      <c r="AX11" s="491"/>
      <c r="AY11" s="491"/>
      <c r="AZ11" s="491"/>
      <c r="BA11" s="491"/>
      <c r="BB11" s="491"/>
      <c r="BC11" s="491"/>
      <c r="BD11" s="491"/>
      <c r="BE11" s="491"/>
      <c r="BF11" s="491"/>
      <c r="BG11" s="491"/>
      <c r="BH11" s="491"/>
      <c r="BI11" s="491"/>
      <c r="BJ11" s="491"/>
      <c r="BK11" s="491"/>
      <c r="BL11" s="491"/>
      <c r="BM11" s="491"/>
      <c r="BN11" s="491"/>
      <c r="BO11" s="491"/>
      <c r="BP11" s="491"/>
      <c r="BQ11" s="491"/>
      <c r="BR11" s="491"/>
      <c r="BS11" s="491"/>
      <c r="BT11" s="491"/>
      <c r="BU11" s="491"/>
      <c r="BV11" s="491"/>
      <c r="BX11" s="491"/>
      <c r="BY11" s="491"/>
      <c r="BZ11" s="491"/>
      <c r="CA11" s="491"/>
      <c r="CB11" s="491"/>
      <c r="CC11" s="491"/>
      <c r="CD11" s="491"/>
      <c r="CE11" s="491"/>
      <c r="CF11" s="491"/>
      <c r="CG11" s="491"/>
      <c r="CH11" s="491"/>
      <c r="CI11" s="491"/>
      <c r="CJ11" s="491"/>
      <c r="CK11" s="491"/>
      <c r="CL11" s="491"/>
      <c r="CM11" s="491"/>
      <c r="CN11" s="491"/>
      <c r="CO11" s="491"/>
      <c r="CP11" s="491"/>
      <c r="CQ11" s="491"/>
      <c r="CR11" s="491"/>
      <c r="CS11" s="491"/>
      <c r="CT11" s="491"/>
      <c r="CU11" s="491"/>
      <c r="CV11" s="491"/>
      <c r="CW11" s="491"/>
      <c r="CX11" s="491"/>
      <c r="CY11" s="491"/>
      <c r="CZ11" s="491"/>
      <c r="DA11" s="491"/>
      <c r="DB11" s="491"/>
      <c r="DC11" s="491"/>
      <c r="DD11" s="491"/>
      <c r="DE11" s="491"/>
      <c r="DF11" s="491"/>
      <c r="DG11" s="491"/>
      <c r="DH11" s="491"/>
      <c r="DI11" s="491"/>
      <c r="DJ11" s="491"/>
      <c r="DK11" s="491"/>
      <c r="DL11" s="491"/>
      <c r="DM11" s="491"/>
      <c r="DN11" s="491"/>
      <c r="DO11" s="491"/>
      <c r="DP11" s="491"/>
      <c r="DQ11" s="491"/>
      <c r="DR11" s="491"/>
      <c r="DS11" s="491"/>
      <c r="DT11" s="491"/>
      <c r="DU11" s="491"/>
      <c r="DV11" s="491"/>
      <c r="DW11" s="491"/>
      <c r="DY11" s="491"/>
      <c r="DZ11" s="491"/>
      <c r="EA11" s="491"/>
      <c r="EB11" s="491"/>
      <c r="EC11" s="491"/>
      <c r="ED11" s="491"/>
      <c r="EE11" s="491"/>
      <c r="EF11" s="491"/>
      <c r="EG11" s="491"/>
      <c r="EH11" s="491"/>
      <c r="EI11" s="491"/>
      <c r="EJ11" s="491"/>
    </row>
    <row r="12" spans="1:163" ht="63.75" x14ac:dyDescent="0.2">
      <c r="A12" s="507" t="s">
        <v>1059</v>
      </c>
      <c r="B12" s="507" t="s">
        <v>1216</v>
      </c>
      <c r="C12" s="507" t="s">
        <v>816</v>
      </c>
      <c r="D12" s="507" t="s">
        <v>651</v>
      </c>
      <c r="E12" s="507" t="s">
        <v>794</v>
      </c>
      <c r="F12" s="507" t="s">
        <v>795</v>
      </c>
      <c r="G12" s="507" t="s">
        <v>283</v>
      </c>
      <c r="H12" s="507" t="s">
        <v>1217</v>
      </c>
      <c r="I12" s="507" t="s">
        <v>1218</v>
      </c>
      <c r="J12" s="507" t="s">
        <v>814</v>
      </c>
      <c r="K12" s="507" t="s">
        <v>911</v>
      </c>
      <c r="L12" s="507" t="s">
        <v>912</v>
      </c>
      <c r="M12" s="507" t="s">
        <v>1219</v>
      </c>
      <c r="N12" s="507" t="s">
        <v>1220</v>
      </c>
      <c r="O12" s="507" t="s">
        <v>821</v>
      </c>
      <c r="P12" s="507" t="s">
        <v>920</v>
      </c>
      <c r="Q12" s="507" t="s">
        <v>1221</v>
      </c>
      <c r="R12" s="507" t="s">
        <v>1222</v>
      </c>
      <c r="S12" s="507" t="s">
        <v>786</v>
      </c>
      <c r="T12" s="507" t="s">
        <v>825</v>
      </c>
      <c r="U12" s="507" t="s">
        <v>826</v>
      </c>
      <c r="V12" s="507" t="s">
        <v>1223</v>
      </c>
      <c r="W12" s="507" t="s">
        <v>828</v>
      </c>
      <c r="X12" s="507" t="s">
        <v>1224</v>
      </c>
      <c r="Y12" s="507" t="s">
        <v>1225</v>
      </c>
      <c r="Z12" s="507" t="s">
        <v>1226</v>
      </c>
      <c r="AA12" s="507" t="s">
        <v>913</v>
      </c>
      <c r="AB12" s="507" t="s">
        <v>914</v>
      </c>
      <c r="AC12" s="507" t="s">
        <v>1227</v>
      </c>
      <c r="AD12" s="514" t="s">
        <v>1228</v>
      </c>
      <c r="AE12" s="514" t="s">
        <v>1229</v>
      </c>
      <c r="AF12" s="514" t="s">
        <v>623</v>
      </c>
      <c r="AG12" s="514" t="s">
        <v>624</v>
      </c>
      <c r="AH12" s="514" t="s">
        <v>1230</v>
      </c>
      <c r="AI12" s="514" t="s">
        <v>1231</v>
      </c>
      <c r="AJ12" s="514" t="s">
        <v>1232</v>
      </c>
      <c r="AK12" s="514" t="s">
        <v>656</v>
      </c>
      <c r="AL12" s="514" t="s">
        <v>1233</v>
      </c>
      <c r="AM12" s="514" t="s">
        <v>1234</v>
      </c>
      <c r="AN12" s="514" t="s">
        <v>658</v>
      </c>
      <c r="AO12" s="514" t="s">
        <v>659</v>
      </c>
      <c r="AP12" s="514" t="s">
        <v>1235</v>
      </c>
      <c r="AQ12" s="514" t="s">
        <v>1236</v>
      </c>
      <c r="AR12" s="514" t="s">
        <v>662</v>
      </c>
      <c r="AS12" s="514" t="s">
        <v>632</v>
      </c>
      <c r="AT12" s="514" t="s">
        <v>663</v>
      </c>
      <c r="AU12" s="514" t="s">
        <v>1237</v>
      </c>
      <c r="AV12" s="514" t="s">
        <v>1238</v>
      </c>
      <c r="AW12" s="514" t="s">
        <v>1239</v>
      </c>
      <c r="AX12" s="514" t="s">
        <v>1240</v>
      </c>
      <c r="AY12" s="514" t="s">
        <v>1241</v>
      </c>
      <c r="AZ12" s="514" t="s">
        <v>1242</v>
      </c>
      <c r="BA12" s="514" t="s">
        <v>1243</v>
      </c>
      <c r="BB12" s="514" t="s">
        <v>1244</v>
      </c>
      <c r="BF12" s="1035"/>
      <c r="BG12" s="793" t="s">
        <v>282</v>
      </c>
      <c r="BH12" s="936" t="s">
        <v>1245</v>
      </c>
      <c r="BI12" s="793" t="s">
        <v>1246</v>
      </c>
      <c r="BJ12" s="793" t="s">
        <v>1247</v>
      </c>
      <c r="BL12" s="507" t="s">
        <v>1248</v>
      </c>
      <c r="BM12" s="507" t="s">
        <v>1247</v>
      </c>
      <c r="BN12" s="1031" t="s">
        <v>1249</v>
      </c>
      <c r="BO12" s="1032" t="s">
        <v>1250</v>
      </c>
      <c r="BP12" s="424"/>
      <c r="BQ12" s="424"/>
      <c r="BR12" s="424"/>
      <c r="BS12" s="491"/>
      <c r="BT12" s="491"/>
      <c r="BU12" s="491"/>
      <c r="BV12" s="491"/>
      <c r="BW12" s="491"/>
      <c r="BX12" s="491"/>
      <c r="BY12" s="491"/>
      <c r="BZ12" s="491"/>
      <c r="CA12" s="491"/>
      <c r="CB12" s="491"/>
      <c r="CC12" s="491"/>
      <c r="CD12" s="491"/>
      <c r="CE12" s="491"/>
      <c r="CF12" s="491"/>
      <c r="CG12" s="491"/>
      <c r="CH12" s="491"/>
      <c r="CI12" s="425"/>
      <c r="CK12" s="425"/>
      <c r="CL12" s="425"/>
      <c r="CW12" s="491"/>
      <c r="CX12" s="491"/>
      <c r="CY12" s="491"/>
      <c r="CZ12" s="491"/>
      <c r="DA12" s="491"/>
      <c r="DB12" s="491"/>
      <c r="DC12" s="491"/>
      <c r="DD12" s="491"/>
      <c r="DE12" s="491"/>
      <c r="DF12" s="491"/>
      <c r="DG12" s="491"/>
      <c r="DH12" s="491"/>
      <c r="DI12" s="491"/>
      <c r="DJ12" s="491"/>
      <c r="DK12" s="491"/>
      <c r="DL12" s="491"/>
      <c r="DM12" s="491"/>
      <c r="DN12" s="491"/>
      <c r="DO12" s="491"/>
      <c r="DP12" s="491"/>
      <c r="DQ12" s="491"/>
      <c r="DR12" s="491"/>
      <c r="DS12" s="491"/>
      <c r="DT12" s="491"/>
      <c r="DU12" s="491"/>
      <c r="DV12" s="491"/>
      <c r="DW12" s="491"/>
      <c r="DX12" s="491"/>
      <c r="DY12" s="491"/>
      <c r="DZ12" s="491"/>
      <c r="EA12" s="491"/>
      <c r="EB12" s="491"/>
      <c r="EC12" s="491"/>
      <c r="ED12" s="491"/>
      <c r="EE12" s="491"/>
      <c r="EF12" s="491"/>
      <c r="EG12" s="491"/>
      <c r="EH12" s="491"/>
      <c r="EI12" s="491"/>
      <c r="EJ12" s="491"/>
      <c r="EL12" s="491"/>
      <c r="EM12" s="491"/>
      <c r="EN12" s="491"/>
      <c r="EO12" s="491"/>
      <c r="EP12" s="491"/>
      <c r="EQ12" s="491"/>
      <c r="ER12" s="491"/>
      <c r="ES12" s="491"/>
      <c r="ET12" s="491"/>
      <c r="EU12" s="491"/>
      <c r="EV12" s="491"/>
      <c r="EW12" s="491"/>
    </row>
    <row r="13" spans="1:163" ht="12" customHeight="1" x14ac:dyDescent="0.2">
      <c r="A13" s="515" t="str">
        <f>IF(OR(C13="",$A$2=""),"",$A$2)</f>
        <v/>
      </c>
      <c r="B13" s="515" t="str">
        <f t="shared" ref="B13:B44" si="0">IF(C13="","",$A$2&amp;BG13&amp;BH13&amp;BI13&amp;BJ13)</f>
        <v/>
      </c>
      <c r="C13" s="515" t="str">
        <f>IF(D13="","",'Eligible Technologies'!$C$7)</f>
        <v/>
      </c>
      <c r="D13" s="515" t="str">
        <f>'Step 4 Support Tool'!B220</f>
        <v/>
      </c>
      <c r="E13" s="516">
        <f>'Step 4 Support Tool'!C220</f>
        <v>0</v>
      </c>
      <c r="F13" s="516">
        <f>'Step 4 Support Tool'!D220</f>
        <v>0</v>
      </c>
      <c r="G13" s="515" t="str">
        <f>IF('Step 4 Support Tool'!E220="","",TRIM('Step 4 Support Tool'!E220))</f>
        <v/>
      </c>
      <c r="H13" s="515" t="str">
        <f t="shared" ref="H13:H44" si="1">_xlfn.XLOOKUP(I13,$C$270:$C$369,$B$270:$B$369,"",0,1)</f>
        <v/>
      </c>
      <c r="I13" s="515" t="str">
        <f t="shared" ref="I13:I44" si="2">IF(G13="","",_xlfn.XLOOKUP(G13,$G$270:$G$369,$C$270:$C$369,"",0,1))</f>
        <v/>
      </c>
      <c r="J13" s="1182">
        <f>'Step 4 Support Tool'!F220</f>
        <v>0</v>
      </c>
      <c r="K13" s="515">
        <f>'Step 4 Support Tool'!H220</f>
        <v>0</v>
      </c>
      <c r="L13" s="515">
        <f>'Step 4 Support Tool'!I220</f>
        <v>0</v>
      </c>
      <c r="M13" s="515">
        <f>'Step 4 Support Tool'!L220</f>
        <v>0</v>
      </c>
      <c r="N13" s="515">
        <f>'Step 4 Support Tool'!M220</f>
        <v>0</v>
      </c>
      <c r="O13" s="515" t="str">
        <f>'Step 4 Support Tool'!AB220</f>
        <v/>
      </c>
      <c r="P13" s="1183">
        <f>'Step 4 Support Tool'!AD220</f>
        <v>0</v>
      </c>
      <c r="Q13" s="1184">
        <f>'Step 3.2 Heating System'!W118</f>
        <v>0</v>
      </c>
      <c r="R13" s="1184" t="str">
        <f>'Step 4 Support Tool'!O220</f>
        <v/>
      </c>
      <c r="S13" s="1185" t="str">
        <f>'Step 4 Support Tool'!P220</f>
        <v/>
      </c>
      <c r="T13" s="1185" t="str">
        <f>'Step 4 Support Tool'!Q220</f>
        <v/>
      </c>
      <c r="U13" s="1186" t="str">
        <f>'Step 4 Support Tool'!R220</f>
        <v/>
      </c>
      <c r="V13" s="1186" t="str">
        <f>'Step 4 Support Tool'!S220</f>
        <v/>
      </c>
      <c r="W13" s="1186" t="str">
        <f>'Step 4 Support Tool'!T220</f>
        <v/>
      </c>
      <c r="X13" s="1187" t="str">
        <f>'Step 4 Support Tool'!X220</f>
        <v/>
      </c>
      <c r="Y13" s="1188" t="str">
        <f>IFERROR(R13*X13,"")</f>
        <v/>
      </c>
      <c r="Z13" s="1189" t="str">
        <f>'Step 4 Support Tool'!AC220</f>
        <v/>
      </c>
      <c r="AA13" s="1189">
        <f>'Step 4 Support Tool'!J220</f>
        <v>0</v>
      </c>
      <c r="AB13" s="1189">
        <f>'Step 4 Support Tool'!K220</f>
        <v>0</v>
      </c>
      <c r="AC13" s="1186">
        <f>'Step 3.2 Heating System'!H118</f>
        <v>0</v>
      </c>
      <c r="AD13" s="1186" t="str">
        <f t="shared" ref="AD13:AD44" si="3">IF(AE13=0,"",A13&amp;BH13)</f>
        <v/>
      </c>
      <c r="AE13" s="1185">
        <f>'Step 3.2 Heating System'!E118</f>
        <v>0</v>
      </c>
      <c r="AF13" s="1185">
        <f>'Step 3.2 Heating System'!F118</f>
        <v>0</v>
      </c>
      <c r="AG13" s="1185">
        <f>'Step 3.2 Heating System'!G118</f>
        <v>0</v>
      </c>
      <c r="AH13" s="1185">
        <f>'Step 3.2 Heating System'!H118</f>
        <v>0</v>
      </c>
      <c r="AI13" s="1190">
        <f>'Step 3.2 Heating System'!I118</f>
        <v>0</v>
      </c>
      <c r="AJ13" s="1190">
        <f>'Step 3.2 Heating System'!J118</f>
        <v>0</v>
      </c>
      <c r="AK13" s="1190" t="str">
        <f>'Step 3.2 Heating System'!K118</f>
        <v/>
      </c>
      <c r="AL13" s="1191" t="str">
        <f>'Step 3.2 Heating System'!L118</f>
        <v/>
      </c>
      <c r="AM13" s="1191" t="str">
        <f>'Step 3.2 Heating System'!AA118</f>
        <v/>
      </c>
      <c r="AN13" s="1192">
        <f>'Step 3.2 Heating System'!M118</f>
        <v>0</v>
      </c>
      <c r="AO13" s="1192">
        <f>'Step 3.2 Heating System'!N118</f>
        <v>0</v>
      </c>
      <c r="AP13" s="1192">
        <f>'Step 3.2 Heating System'!O118</f>
        <v>0</v>
      </c>
      <c r="AQ13" s="1192">
        <f>'Step 3.2 Heating System'!P118</f>
        <v>0</v>
      </c>
      <c r="AR13" s="1193">
        <f>'Step 3.2 Heating System'!Q118</f>
        <v>0</v>
      </c>
      <c r="AS13" s="1193">
        <f>'Step 3.2 Heating System'!R118</f>
        <v>0</v>
      </c>
      <c r="AT13" s="1193">
        <f>'Step 3.2 Heating System'!S118</f>
        <v>0</v>
      </c>
      <c r="AU13" s="1194">
        <f>'Step 3.2 Heating System'!T118</f>
        <v>0</v>
      </c>
      <c r="AV13" s="1194">
        <f>'Step 3.2 Heating System'!U118</f>
        <v>0</v>
      </c>
      <c r="AW13" s="1194">
        <f>'Step 3.2 Heating System'!V118</f>
        <v>0</v>
      </c>
      <c r="AX13" s="1194">
        <f>'Step 3.2 Heating System'!W118</f>
        <v>0</v>
      </c>
      <c r="AY13" s="1193">
        <f>'Step 3.2 Heating System'!X118</f>
        <v>0</v>
      </c>
      <c r="AZ13" s="1036">
        <f>SUMIF('Step 3.2 Heating System'!$A$10:$A$109,PETREAD!AE13,'Step 3.2 Heating System'!$V$10:$V$109)</f>
        <v>0</v>
      </c>
      <c r="BA13" s="1036">
        <f>IFERROR(AX13-AZ13,"")</f>
        <v>0</v>
      </c>
      <c r="BB13" s="1041" t="str">
        <f>'Step 3.2 Heating System'!Z118</f>
        <v/>
      </c>
      <c r="BC13" s="424"/>
      <c r="BD13" s="1077" t="s">
        <v>1251</v>
      </c>
      <c r="BE13" s="424"/>
      <c r="BF13" s="424"/>
      <c r="BG13" s="1195" t="str">
        <f>SUBSTITUTE(_xlfn.XLOOKUP(G13,'Step 4 Support Tool'!$E$220:$E$319,'Step 3.1 Site Details'!$C$8:$C$107,"",0,1),"uilding ","")</f>
        <v>B1</v>
      </c>
      <c r="BH13" s="794" t="str" cm="1">
        <f t="array" ref="BH13">SUBSTITUTE(_xlfn.XLOOKUP(G13,'Step 3.2 Heating System'!C118:$C$217,'Step 3.2 Heating System'!E118:$E$217,"",0,1)," System ","")</f>
        <v/>
      </c>
      <c r="BI13" s="794" t="str">
        <f>IF(BH13="","",SUBSTITUTE('Step 4 Support Tool'!A220," System ",""))</f>
        <v/>
      </c>
      <c r="BJ13" s="794" t="str">
        <f t="shared" ref="BJ13:BJ44" si="4">IFERROR(VLOOKUP(D13,$BL$13:$BM$23,2,FALSE),"")</f>
        <v/>
      </c>
      <c r="BL13" s="515" t="s">
        <v>1252</v>
      </c>
      <c r="BM13" s="515" t="s">
        <v>1253</v>
      </c>
      <c r="BN13" s="1033" t="str">
        <f>'Step 4 Support Tool'!A220</f>
        <v>LC System 1</v>
      </c>
      <c r="BO13" s="1034" t="str" cm="1">
        <f t="array" ref="BO13">_xlfn.XLOOKUP(G13,'Step 3.2 Heating System'!C118:$C$217,'Step 3.2 Heating System'!E118:$E$217,"",0,1)</f>
        <v/>
      </c>
      <c r="BP13" s="491"/>
      <c r="BQ13" s="491"/>
      <c r="BR13" s="491"/>
      <c r="BS13" s="426"/>
      <c r="BT13" s="426"/>
      <c r="BU13" s="426"/>
      <c r="BV13" s="426"/>
      <c r="CG13" s="491"/>
      <c r="CH13" s="491"/>
      <c r="CI13" s="491"/>
      <c r="CJ13" s="491"/>
      <c r="CK13" s="491"/>
      <c r="CL13" s="491"/>
      <c r="CM13" s="491"/>
      <c r="CN13" s="491"/>
      <c r="CO13" s="491"/>
      <c r="CP13" s="491"/>
      <c r="CQ13" s="491"/>
      <c r="CR13" s="491"/>
      <c r="CS13" s="491"/>
      <c r="CT13" s="491"/>
      <c r="CU13" s="491"/>
      <c r="CV13" s="491"/>
      <c r="CW13" s="491"/>
      <c r="CX13" s="491"/>
      <c r="CY13" s="491"/>
      <c r="CZ13" s="491"/>
      <c r="DA13" s="491"/>
      <c r="DB13" s="491"/>
      <c r="DC13" s="491"/>
      <c r="DD13" s="491"/>
      <c r="DE13" s="491"/>
      <c r="DF13" s="491"/>
      <c r="DG13" s="491"/>
      <c r="DH13" s="491"/>
      <c r="DI13" s="491"/>
      <c r="DJ13" s="491"/>
      <c r="DK13" s="491"/>
      <c r="DL13" s="491"/>
      <c r="DM13" s="491"/>
      <c r="DN13" s="491"/>
      <c r="DO13" s="491"/>
      <c r="DP13" s="491"/>
      <c r="DQ13" s="491"/>
      <c r="DR13" s="491"/>
      <c r="DS13" s="491"/>
      <c r="DT13" s="491"/>
      <c r="DV13" s="491"/>
      <c r="DW13" s="491"/>
      <c r="DX13" s="491"/>
      <c r="DY13" s="491"/>
      <c r="DZ13" s="491"/>
      <c r="EA13" s="491"/>
      <c r="EB13" s="491"/>
      <c r="EC13" s="491"/>
      <c r="ED13" s="491"/>
      <c r="EE13" s="491"/>
      <c r="EF13" s="491"/>
      <c r="EG13" s="491"/>
    </row>
    <row r="14" spans="1:163" ht="12" customHeight="1" x14ac:dyDescent="0.2">
      <c r="A14" s="515" t="str">
        <f t="shared" ref="A14:A76" si="5">IF(OR(C14="",$A$2=""),"",$A$2)</f>
        <v/>
      </c>
      <c r="B14" s="515" t="str">
        <f t="shared" si="0"/>
        <v/>
      </c>
      <c r="C14" s="515" t="str">
        <f>IF(D14="","",'Eligible Technologies'!$C$7)</f>
        <v/>
      </c>
      <c r="D14" s="515" t="str">
        <f>'Step 4 Support Tool'!B221</f>
        <v/>
      </c>
      <c r="E14" s="516">
        <f>'Step 4 Support Tool'!C221</f>
        <v>0</v>
      </c>
      <c r="F14" s="516">
        <f>'Step 4 Support Tool'!D221</f>
        <v>0</v>
      </c>
      <c r="G14" s="515" t="str">
        <f>IF('Step 4 Support Tool'!E221="","",TRIM('Step 4 Support Tool'!E221))</f>
        <v/>
      </c>
      <c r="H14" s="515" t="str">
        <f t="shared" si="1"/>
        <v/>
      </c>
      <c r="I14" s="515" t="str">
        <f t="shared" si="2"/>
        <v/>
      </c>
      <c r="J14" s="515">
        <f>'Step 4 Support Tool'!F221</f>
        <v>0</v>
      </c>
      <c r="K14" s="515">
        <f>'Step 4 Support Tool'!H221</f>
        <v>0</v>
      </c>
      <c r="L14" s="515">
        <f>'Step 4 Support Tool'!I221</f>
        <v>0</v>
      </c>
      <c r="M14" s="515">
        <f>'Step 4 Support Tool'!L221</f>
        <v>0</v>
      </c>
      <c r="N14" s="515">
        <f>'Step 4 Support Tool'!M221</f>
        <v>0</v>
      </c>
      <c r="O14" s="515" t="str">
        <f>'Step 4 Support Tool'!AB221</f>
        <v/>
      </c>
      <c r="P14" s="1183">
        <f>'Step 4 Support Tool'!AD221</f>
        <v>0</v>
      </c>
      <c r="Q14" s="1184">
        <f>'Step 3.2 Heating System'!W119</f>
        <v>0</v>
      </c>
      <c r="R14" s="1184" t="str">
        <f>'Step 4 Support Tool'!O221</f>
        <v/>
      </c>
      <c r="S14" s="1185" t="str">
        <f>'Step 4 Support Tool'!P221</f>
        <v/>
      </c>
      <c r="T14" s="1185" t="str">
        <f>'Step 4 Support Tool'!Q221</f>
        <v/>
      </c>
      <c r="U14" s="1186" t="str">
        <f>'Step 4 Support Tool'!R221</f>
        <v/>
      </c>
      <c r="V14" s="1186" t="str">
        <f>'Step 4 Support Tool'!S221</f>
        <v/>
      </c>
      <c r="W14" s="1186" t="str">
        <f>'Step 4 Support Tool'!T221</f>
        <v/>
      </c>
      <c r="X14" s="1187" t="str">
        <f>'Step 4 Support Tool'!X221</f>
        <v/>
      </c>
      <c r="Y14" s="1188" t="str">
        <f t="shared" ref="Y14:Y23" si="6">IFERROR(R14*X14,"")</f>
        <v/>
      </c>
      <c r="Z14" s="1189" t="str">
        <f>'Step 4 Support Tool'!AC221</f>
        <v/>
      </c>
      <c r="AA14" s="1189">
        <f>'Step 4 Support Tool'!J221</f>
        <v>0</v>
      </c>
      <c r="AB14" s="1189">
        <f>'Step 4 Support Tool'!K221</f>
        <v>0</v>
      </c>
      <c r="AC14" s="1186">
        <f>'Step 3.2 Heating System'!H119</f>
        <v>0</v>
      </c>
      <c r="AD14" s="1186" t="str">
        <f t="shared" si="3"/>
        <v/>
      </c>
      <c r="AE14" s="1185">
        <f>'Step 3.2 Heating System'!E119</f>
        <v>0</v>
      </c>
      <c r="AF14" s="1185">
        <f>'Step 3.2 Heating System'!F119</f>
        <v>0</v>
      </c>
      <c r="AG14" s="1185">
        <f>'Step 3.2 Heating System'!G119</f>
        <v>0</v>
      </c>
      <c r="AH14" s="1185">
        <f>'Step 3.2 Heating System'!H119</f>
        <v>0</v>
      </c>
      <c r="AI14" s="1190">
        <f>'Step 3.2 Heating System'!I119</f>
        <v>0</v>
      </c>
      <c r="AJ14" s="1190">
        <f>'Step 3.2 Heating System'!J119</f>
        <v>0</v>
      </c>
      <c r="AK14" s="1190" t="str">
        <f>'Step 3.2 Heating System'!K119</f>
        <v/>
      </c>
      <c r="AL14" s="1191" t="str">
        <f>'Step 3.2 Heating System'!L119</f>
        <v/>
      </c>
      <c r="AM14" s="1191" t="str">
        <f>'Step 3.2 Heating System'!AA119</f>
        <v/>
      </c>
      <c r="AN14" s="1192">
        <f>'Step 3.2 Heating System'!M119</f>
        <v>0</v>
      </c>
      <c r="AO14" s="1192">
        <f>'Step 3.2 Heating System'!N119</f>
        <v>0</v>
      </c>
      <c r="AP14" s="1192">
        <f>'Step 3.2 Heating System'!O119</f>
        <v>0</v>
      </c>
      <c r="AQ14" s="1192">
        <f>'Step 3.2 Heating System'!P119</f>
        <v>0</v>
      </c>
      <c r="AR14" s="1193">
        <f>'Step 3.2 Heating System'!Q119</f>
        <v>0</v>
      </c>
      <c r="AS14" s="1193">
        <f>'Step 3.2 Heating System'!R119</f>
        <v>0</v>
      </c>
      <c r="AT14" s="1193">
        <f>'Step 3.2 Heating System'!S119</f>
        <v>0</v>
      </c>
      <c r="AU14" s="1194">
        <f>'Step 3.2 Heating System'!T119</f>
        <v>0</v>
      </c>
      <c r="AV14" s="1194">
        <f>'Step 3.2 Heating System'!U119</f>
        <v>0</v>
      </c>
      <c r="AW14" s="1194">
        <f>'Step 3.2 Heating System'!V119</f>
        <v>0</v>
      </c>
      <c r="AX14" s="1194">
        <f>'Step 3.2 Heating System'!W119</f>
        <v>0</v>
      </c>
      <c r="AY14" s="1193">
        <f>'Step 3.2 Heating System'!X119</f>
        <v>0</v>
      </c>
      <c r="AZ14" s="1036">
        <f>SUMIF('Step 3.2 Heating System'!$A$10:$A$109,PETREAD!AE14,'Step 3.2 Heating System'!$V$10:$V$109)</f>
        <v>0</v>
      </c>
      <c r="BA14" s="1036">
        <f t="shared" ref="BA14:BA77" si="7">IFERROR(AX14-AZ14,"")</f>
        <v>0</v>
      </c>
      <c r="BB14" s="1041" t="str">
        <f>'Step 3.2 Heating System'!Z119</f>
        <v/>
      </c>
      <c r="BC14" s="424"/>
      <c r="BD14" s="1077"/>
      <c r="BE14" s="424"/>
      <c r="BF14" s="424"/>
      <c r="BG14" s="794" t="str">
        <f>SUBSTITUTE(_xlfn.XLOOKUP(G14,'Step 4 Support Tool'!$E$220:$E$319,'Step 3.1 Site Details'!$C$8:$C$107,"",0,1),"uilding ","")</f>
        <v>B1</v>
      </c>
      <c r="BH14" s="794" t="str" cm="1">
        <f t="array" ref="BH14">SUBSTITUTE(_xlfn.XLOOKUP(G14,'Step 3.2 Heating System'!C119:$C$217,'Step 3.2 Heating System'!E119:$E$217,"",0,1)," System ","")</f>
        <v/>
      </c>
      <c r="BI14" s="794" t="str">
        <f>IF(BH14="","",SUBSTITUTE('Step 4 Support Tool'!A221," System ",""))</f>
        <v/>
      </c>
      <c r="BJ14" s="794" t="str">
        <f t="shared" si="4"/>
        <v/>
      </c>
      <c r="BL14" s="515" t="s">
        <v>1254</v>
      </c>
      <c r="BM14" s="515" t="s">
        <v>1255</v>
      </c>
      <c r="BN14" s="1033" t="str">
        <f>'Step 4 Support Tool'!A221</f>
        <v>LC System 2</v>
      </c>
      <c r="BO14" s="1034" t="str" cm="1">
        <f t="array" ref="BO14">_xlfn.XLOOKUP(G14,'Step 3.2 Heating System'!C119:$C$217,'Step 3.2 Heating System'!E119:$E$217,"",0,1)</f>
        <v/>
      </c>
      <c r="BP14" s="491"/>
      <c r="BQ14" s="491"/>
      <c r="BR14" s="491"/>
      <c r="BS14" s="426"/>
      <c r="BT14" s="426"/>
      <c r="BU14" s="426"/>
      <c r="BV14" s="426"/>
      <c r="CG14" s="491"/>
      <c r="CH14" s="491"/>
      <c r="CI14" s="491"/>
      <c r="CJ14" s="491"/>
      <c r="CK14" s="491"/>
      <c r="CL14" s="491"/>
      <c r="CM14" s="491"/>
      <c r="CN14" s="491"/>
      <c r="CO14" s="491"/>
      <c r="CP14" s="491"/>
      <c r="CQ14" s="491"/>
      <c r="CR14" s="491"/>
      <c r="CS14" s="491"/>
      <c r="CT14" s="491"/>
      <c r="CU14" s="491"/>
      <c r="CV14" s="491"/>
      <c r="CW14" s="491"/>
      <c r="CX14" s="491"/>
      <c r="CY14" s="491"/>
      <c r="CZ14" s="491"/>
      <c r="DA14" s="491"/>
      <c r="DB14" s="491"/>
      <c r="DC14" s="491"/>
      <c r="DD14" s="491"/>
      <c r="DE14" s="491"/>
      <c r="DF14" s="491"/>
      <c r="DG14" s="491"/>
      <c r="DH14" s="491"/>
      <c r="DI14" s="491"/>
      <c r="DJ14" s="491"/>
      <c r="DK14" s="491"/>
      <c r="DL14" s="491"/>
      <c r="DM14" s="491"/>
      <c r="DN14" s="491"/>
      <c r="DO14" s="491"/>
      <c r="DP14" s="491"/>
      <c r="DQ14" s="491"/>
      <c r="DR14" s="491"/>
      <c r="DS14" s="491"/>
      <c r="DT14" s="491"/>
      <c r="DV14" s="491"/>
      <c r="DW14" s="491"/>
      <c r="DX14" s="491"/>
      <c r="DY14" s="491"/>
      <c r="DZ14" s="491"/>
      <c r="EA14" s="491"/>
      <c r="EB14" s="491"/>
      <c r="EC14" s="491"/>
      <c r="ED14" s="491"/>
      <c r="EE14" s="491"/>
      <c r="EF14" s="491"/>
      <c r="EG14" s="491"/>
    </row>
    <row r="15" spans="1:163" ht="12" customHeight="1" x14ac:dyDescent="0.25">
      <c r="A15" s="515" t="str">
        <f t="shared" si="5"/>
        <v/>
      </c>
      <c r="B15" s="515" t="str">
        <f t="shared" si="0"/>
        <v/>
      </c>
      <c r="C15" s="515" t="str">
        <f>IF(D15="","",'Eligible Technologies'!$C$7)</f>
        <v/>
      </c>
      <c r="D15" s="515" t="str">
        <f>'Step 4 Support Tool'!B222</f>
        <v/>
      </c>
      <c r="E15" s="516">
        <f>'Step 4 Support Tool'!C222</f>
        <v>0</v>
      </c>
      <c r="F15" s="516">
        <f>'Step 4 Support Tool'!D222</f>
        <v>0</v>
      </c>
      <c r="G15" s="515" t="str">
        <f>IF('Step 4 Support Tool'!E222="","",TRIM('Step 4 Support Tool'!E222))</f>
        <v/>
      </c>
      <c r="H15" s="515" t="str">
        <f t="shared" si="1"/>
        <v/>
      </c>
      <c r="I15" s="515" t="str">
        <f t="shared" si="2"/>
        <v/>
      </c>
      <c r="J15" s="515">
        <f>'Step 4 Support Tool'!F222</f>
        <v>0</v>
      </c>
      <c r="K15" s="515">
        <f>'Step 4 Support Tool'!H222</f>
        <v>0</v>
      </c>
      <c r="L15" s="515">
        <f>'Step 4 Support Tool'!I222</f>
        <v>0</v>
      </c>
      <c r="M15" s="515">
        <f>'Step 4 Support Tool'!L222</f>
        <v>0</v>
      </c>
      <c r="N15" s="515">
        <f>'Step 4 Support Tool'!M222</f>
        <v>0</v>
      </c>
      <c r="O15" s="515" t="str">
        <f>'Step 4 Support Tool'!AB222</f>
        <v/>
      </c>
      <c r="P15" s="1183">
        <f>'Step 4 Support Tool'!AD222</f>
        <v>0</v>
      </c>
      <c r="Q15" s="1184">
        <f>'Step 3.2 Heating System'!W120</f>
        <v>0</v>
      </c>
      <c r="R15" s="1184" t="str">
        <f>'Step 4 Support Tool'!O222</f>
        <v/>
      </c>
      <c r="S15" s="1185" t="str">
        <f>'Step 4 Support Tool'!P222</f>
        <v/>
      </c>
      <c r="T15" s="1185" t="str">
        <f>'Step 4 Support Tool'!Q222</f>
        <v/>
      </c>
      <c r="U15" s="1186" t="str">
        <f>'Step 4 Support Tool'!R222</f>
        <v/>
      </c>
      <c r="V15" s="1186" t="str">
        <f>'Step 4 Support Tool'!S222</f>
        <v/>
      </c>
      <c r="W15" s="1186" t="str">
        <f>'Step 4 Support Tool'!T222</f>
        <v/>
      </c>
      <c r="X15" s="1187" t="str">
        <f>'Step 4 Support Tool'!X222</f>
        <v/>
      </c>
      <c r="Y15" s="1188" t="str">
        <f t="shared" si="6"/>
        <v/>
      </c>
      <c r="Z15" s="1189" t="str">
        <f>'Step 4 Support Tool'!AC222</f>
        <v/>
      </c>
      <c r="AA15" s="1189">
        <f>'Step 4 Support Tool'!J222</f>
        <v>0</v>
      </c>
      <c r="AB15" s="1189">
        <f>'Step 4 Support Tool'!K222</f>
        <v>0</v>
      </c>
      <c r="AC15" s="1186">
        <f>'Step 3.2 Heating System'!H120</f>
        <v>0</v>
      </c>
      <c r="AD15" s="1186" t="str">
        <f t="shared" si="3"/>
        <v/>
      </c>
      <c r="AE15" s="1185">
        <f>'Step 3.2 Heating System'!E120</f>
        <v>0</v>
      </c>
      <c r="AF15" s="1185">
        <f>'Step 3.2 Heating System'!F120</f>
        <v>0</v>
      </c>
      <c r="AG15" s="1185">
        <f>'Step 3.2 Heating System'!G120</f>
        <v>0</v>
      </c>
      <c r="AH15" s="1185">
        <f>'Step 3.2 Heating System'!H120</f>
        <v>0</v>
      </c>
      <c r="AI15" s="1190">
        <f>'Step 3.2 Heating System'!I120</f>
        <v>0</v>
      </c>
      <c r="AJ15" s="1190">
        <f>'Step 3.2 Heating System'!J120</f>
        <v>0</v>
      </c>
      <c r="AK15" s="1190" t="str">
        <f>'Step 3.2 Heating System'!K120</f>
        <v/>
      </c>
      <c r="AL15" s="1191" t="str">
        <f>'Step 3.2 Heating System'!L120</f>
        <v/>
      </c>
      <c r="AM15" s="1191" t="str">
        <f>'Step 3.2 Heating System'!AA120</f>
        <v/>
      </c>
      <c r="AN15" s="1192">
        <f>'Step 3.2 Heating System'!M120</f>
        <v>0</v>
      </c>
      <c r="AO15" s="1192">
        <f>'Step 3.2 Heating System'!N120</f>
        <v>0</v>
      </c>
      <c r="AP15" s="1192">
        <f>'Step 3.2 Heating System'!O120</f>
        <v>0</v>
      </c>
      <c r="AQ15" s="1192">
        <f>'Step 3.2 Heating System'!P120</f>
        <v>0</v>
      </c>
      <c r="AR15" s="1193">
        <f>'Step 3.2 Heating System'!Q120</f>
        <v>0</v>
      </c>
      <c r="AS15" s="1193">
        <f>'Step 3.2 Heating System'!R120</f>
        <v>0</v>
      </c>
      <c r="AT15" s="1193">
        <f>'Step 3.2 Heating System'!S120</f>
        <v>0</v>
      </c>
      <c r="AU15" s="1194">
        <f>'Step 3.2 Heating System'!T120</f>
        <v>0</v>
      </c>
      <c r="AV15" s="1194">
        <f>'Step 3.2 Heating System'!U120</f>
        <v>0</v>
      </c>
      <c r="AW15" s="1194">
        <f>'Step 3.2 Heating System'!V120</f>
        <v>0</v>
      </c>
      <c r="AX15" s="1194">
        <f>'Step 3.2 Heating System'!W120</f>
        <v>0</v>
      </c>
      <c r="AY15" s="1193">
        <f>'Step 3.2 Heating System'!X120</f>
        <v>0</v>
      </c>
      <c r="AZ15" s="1036">
        <f>SUMIF('Step 3.2 Heating System'!$A$10:$A$109,PETREAD!AE15,'Step 3.2 Heating System'!$V$10:$V$109)</f>
        <v>0</v>
      </c>
      <c r="BA15" s="1036">
        <f t="shared" si="7"/>
        <v>0</v>
      </c>
      <c r="BB15" s="1041" t="str">
        <f>'Step 3.2 Heating System'!Z120</f>
        <v/>
      </c>
      <c r="BC15" s="424"/>
      <c r="BD15" s="1077" t="s">
        <v>1251</v>
      </c>
      <c r="BE15" s="424"/>
      <c r="BF15" s="424"/>
      <c r="BG15" s="794" t="str">
        <f>SUBSTITUTE(_xlfn.XLOOKUP(G15,'Step 4 Support Tool'!$E$220:$E$319,'Step 3.1 Site Details'!$C$8:$C$107,"",0,1),"uilding ","")</f>
        <v>B1</v>
      </c>
      <c r="BH15" s="794" t="str" cm="1">
        <f t="array" ref="BH15">SUBSTITUTE(_xlfn.XLOOKUP(G15,'Step 3.2 Heating System'!C120:$C$217,'Step 3.2 Heating System'!E120:$E$217,"",0,1)," System ","")</f>
        <v/>
      </c>
      <c r="BI15" s="794" t="str">
        <f>IF(BH15="","",SUBSTITUTE('Step 4 Support Tool'!A222," System ",""))</f>
        <v/>
      </c>
      <c r="BJ15" s="794" t="str">
        <f t="shared" si="4"/>
        <v/>
      </c>
      <c r="BL15" s="515" t="s">
        <v>1256</v>
      </c>
      <c r="BM15" s="515" t="s">
        <v>1257</v>
      </c>
      <c r="BN15" s="1033" t="str">
        <f>'Step 4 Support Tool'!A222</f>
        <v>LC System 3</v>
      </c>
      <c r="BO15" s="1034" t="str" cm="1">
        <f t="array" ref="BO15">_xlfn.XLOOKUP(G15,'Step 3.2 Heating System'!C120:$C$217,'Step 3.2 Heating System'!E120:$E$217,"",0,1)</f>
        <v/>
      </c>
      <c r="BP15" s="491"/>
      <c r="BQ15" s="491"/>
      <c r="BR15" s="491"/>
      <c r="BS15" s="427"/>
      <c r="BT15" s="427"/>
      <c r="BU15" s="427"/>
      <c r="BV15" s="427"/>
      <c r="CG15" s="491"/>
      <c r="CH15" s="491"/>
      <c r="CI15" s="491"/>
      <c r="CJ15" s="491"/>
      <c r="CK15" s="491"/>
      <c r="CL15" s="491"/>
      <c r="CM15" s="491"/>
      <c r="CN15" s="491"/>
      <c r="CO15" s="491"/>
      <c r="CP15" s="491"/>
      <c r="CQ15" s="491"/>
      <c r="CR15" s="491"/>
      <c r="CS15" s="491"/>
      <c r="CT15" s="491"/>
      <c r="CU15" s="491"/>
      <c r="CV15" s="491"/>
      <c r="CW15" s="491"/>
      <c r="CX15" s="491"/>
      <c r="CY15" s="491"/>
      <c r="CZ15" s="491"/>
      <c r="DA15" s="491"/>
      <c r="DB15" s="491"/>
      <c r="DC15" s="491"/>
      <c r="DD15" s="491"/>
      <c r="DE15" s="491"/>
      <c r="DF15" s="491"/>
      <c r="DG15" s="491"/>
      <c r="DH15" s="491"/>
      <c r="DI15" s="491"/>
      <c r="DJ15" s="491"/>
      <c r="DK15" s="491"/>
      <c r="DL15" s="491"/>
      <c r="DM15" s="491"/>
      <c r="DN15" s="491"/>
      <c r="DO15" s="491"/>
      <c r="DP15" s="491"/>
      <c r="DQ15" s="491"/>
      <c r="DR15" s="491"/>
      <c r="DS15" s="491"/>
      <c r="DT15" s="491"/>
      <c r="DV15" s="491"/>
      <c r="DW15" s="491"/>
      <c r="DX15" s="491"/>
      <c r="DY15" s="491"/>
      <c r="DZ15" s="491"/>
      <c r="EA15" s="491"/>
      <c r="EB15" s="491"/>
      <c r="EC15" s="491"/>
      <c r="ED15" s="491"/>
      <c r="EE15" s="491"/>
      <c r="EF15" s="491"/>
      <c r="EG15" s="491"/>
    </row>
    <row r="16" spans="1:163" ht="12" customHeight="1" x14ac:dyDescent="0.2">
      <c r="A16" s="515" t="str">
        <f t="shared" si="5"/>
        <v/>
      </c>
      <c r="B16" s="515" t="str">
        <f t="shared" si="0"/>
        <v/>
      </c>
      <c r="C16" s="515" t="str">
        <f>IF(D16="","",'Eligible Technologies'!$C$7)</f>
        <v/>
      </c>
      <c r="D16" s="515" t="str">
        <f>'Step 4 Support Tool'!B223</f>
        <v/>
      </c>
      <c r="E16" s="516">
        <f>'Step 4 Support Tool'!C223</f>
        <v>0</v>
      </c>
      <c r="F16" s="516">
        <f>'Step 4 Support Tool'!D223</f>
        <v>0</v>
      </c>
      <c r="G16" s="515" t="str">
        <f>IF('Step 4 Support Tool'!E223="","",TRIM('Step 4 Support Tool'!E223))</f>
        <v/>
      </c>
      <c r="H16" s="515" t="str">
        <f t="shared" si="1"/>
        <v/>
      </c>
      <c r="I16" s="515" t="str">
        <f t="shared" si="2"/>
        <v/>
      </c>
      <c r="J16" s="515">
        <f>'Step 4 Support Tool'!F223</f>
        <v>0</v>
      </c>
      <c r="K16" s="515">
        <f>'Step 4 Support Tool'!H223</f>
        <v>0</v>
      </c>
      <c r="L16" s="515">
        <f>'Step 4 Support Tool'!I223</f>
        <v>0</v>
      </c>
      <c r="M16" s="515">
        <f>'Step 4 Support Tool'!L223</f>
        <v>0</v>
      </c>
      <c r="N16" s="515">
        <f>'Step 4 Support Tool'!M223</f>
        <v>0</v>
      </c>
      <c r="O16" s="515" t="str">
        <f>'Step 4 Support Tool'!AB223</f>
        <v/>
      </c>
      <c r="P16" s="1183">
        <f>'Step 4 Support Tool'!AD223</f>
        <v>0</v>
      </c>
      <c r="Q16" s="1184">
        <f>'Step 3.2 Heating System'!W121</f>
        <v>0</v>
      </c>
      <c r="R16" s="1184" t="str">
        <f>'Step 4 Support Tool'!O223</f>
        <v/>
      </c>
      <c r="S16" s="1185" t="str">
        <f>'Step 4 Support Tool'!P223</f>
        <v/>
      </c>
      <c r="T16" s="1185" t="str">
        <f>'Step 4 Support Tool'!Q223</f>
        <v/>
      </c>
      <c r="U16" s="1186" t="str">
        <f>'Step 4 Support Tool'!R223</f>
        <v/>
      </c>
      <c r="V16" s="1186" t="str">
        <f>'Step 4 Support Tool'!S223</f>
        <v/>
      </c>
      <c r="W16" s="1186" t="str">
        <f>'Step 4 Support Tool'!T223</f>
        <v/>
      </c>
      <c r="X16" s="1187" t="str">
        <f>'Step 4 Support Tool'!X223</f>
        <v/>
      </c>
      <c r="Y16" s="1188" t="str">
        <f t="shared" si="6"/>
        <v/>
      </c>
      <c r="Z16" s="1189" t="str">
        <f>'Step 4 Support Tool'!AC223</f>
        <v/>
      </c>
      <c r="AA16" s="1189">
        <f>'Step 4 Support Tool'!J223</f>
        <v>0</v>
      </c>
      <c r="AB16" s="1189">
        <f>'Step 4 Support Tool'!K223</f>
        <v>0</v>
      </c>
      <c r="AC16" s="1186">
        <f>'Step 3.2 Heating System'!H121</f>
        <v>0</v>
      </c>
      <c r="AD16" s="1186" t="str">
        <f t="shared" si="3"/>
        <v/>
      </c>
      <c r="AE16" s="1185">
        <f>'Step 3.2 Heating System'!E121</f>
        <v>0</v>
      </c>
      <c r="AF16" s="1185">
        <f>'Step 3.2 Heating System'!F121</f>
        <v>0</v>
      </c>
      <c r="AG16" s="1185">
        <f>'Step 3.2 Heating System'!G121</f>
        <v>0</v>
      </c>
      <c r="AH16" s="1185">
        <f>'Step 3.2 Heating System'!H121</f>
        <v>0</v>
      </c>
      <c r="AI16" s="1190">
        <f>'Step 3.2 Heating System'!I121</f>
        <v>0</v>
      </c>
      <c r="AJ16" s="1190">
        <f>'Step 3.2 Heating System'!J121</f>
        <v>0</v>
      </c>
      <c r="AK16" s="1190" t="str">
        <f>'Step 3.2 Heating System'!K121</f>
        <v/>
      </c>
      <c r="AL16" s="1191" t="str">
        <f>'Step 3.2 Heating System'!L121</f>
        <v/>
      </c>
      <c r="AM16" s="1191" t="str">
        <f>'Step 3.2 Heating System'!AA121</f>
        <v/>
      </c>
      <c r="AN16" s="1192">
        <f>'Step 3.2 Heating System'!M121</f>
        <v>0</v>
      </c>
      <c r="AO16" s="1192">
        <f>'Step 3.2 Heating System'!N121</f>
        <v>0</v>
      </c>
      <c r="AP16" s="1192">
        <f>'Step 3.2 Heating System'!O121</f>
        <v>0</v>
      </c>
      <c r="AQ16" s="1192">
        <f>'Step 3.2 Heating System'!P121</f>
        <v>0</v>
      </c>
      <c r="AR16" s="1193">
        <f>'Step 3.2 Heating System'!Q121</f>
        <v>0</v>
      </c>
      <c r="AS16" s="1193">
        <f>'Step 3.2 Heating System'!R121</f>
        <v>0</v>
      </c>
      <c r="AT16" s="1193">
        <f>'Step 3.2 Heating System'!S121</f>
        <v>0</v>
      </c>
      <c r="AU16" s="1194">
        <f>'Step 3.2 Heating System'!T121</f>
        <v>0</v>
      </c>
      <c r="AV16" s="1194">
        <f>'Step 3.2 Heating System'!U121</f>
        <v>0</v>
      </c>
      <c r="AW16" s="1194">
        <f>'Step 3.2 Heating System'!V121</f>
        <v>0</v>
      </c>
      <c r="AX16" s="1194">
        <f>'Step 3.2 Heating System'!W121</f>
        <v>0</v>
      </c>
      <c r="AY16" s="1193">
        <f>'Step 3.2 Heating System'!X121</f>
        <v>0</v>
      </c>
      <c r="AZ16" s="1036">
        <f>SUMIF('Step 3.2 Heating System'!$A$10:$A$109,PETREAD!AE16,'Step 3.2 Heating System'!$V$10:$V$109)</f>
        <v>0</v>
      </c>
      <c r="BA16" s="1036">
        <f t="shared" si="7"/>
        <v>0</v>
      </c>
      <c r="BB16" s="1041" t="str">
        <f>'Step 3.2 Heating System'!Z121</f>
        <v/>
      </c>
      <c r="BC16" s="491"/>
      <c r="BD16" s="1076"/>
      <c r="BE16" s="491"/>
      <c r="BF16" s="491"/>
      <c r="BG16" s="794" t="str">
        <f>SUBSTITUTE(_xlfn.XLOOKUP(G16,'Step 4 Support Tool'!$E$220:$E$319,'Step 3.1 Site Details'!$C$8:$C$107,"",0,1),"uilding ","")</f>
        <v>B1</v>
      </c>
      <c r="BH16" s="794" t="str" cm="1">
        <f t="array" ref="BH16">SUBSTITUTE(_xlfn.XLOOKUP(G16,'Step 3.2 Heating System'!C121:$C$217,'Step 3.2 Heating System'!E121:$E$217,"",0,1)," System ","")</f>
        <v/>
      </c>
      <c r="BI16" s="794" t="str">
        <f>IF(BH16="","",SUBSTITUTE('Step 4 Support Tool'!A223," System ",""))</f>
        <v/>
      </c>
      <c r="BJ16" s="794" t="str">
        <f t="shared" si="4"/>
        <v/>
      </c>
      <c r="BL16" s="515" t="s">
        <v>1258</v>
      </c>
      <c r="BM16" s="515" t="s">
        <v>1259</v>
      </c>
      <c r="BN16" s="1033" t="str">
        <f>'Step 4 Support Tool'!A223</f>
        <v>LC System 4</v>
      </c>
      <c r="BO16" s="1034" t="str" cm="1">
        <f t="array" ref="BO16">_xlfn.XLOOKUP(G16,'Step 3.2 Heating System'!C121:$C$217,'Step 3.2 Heating System'!E121:$E$217,"",0,1)</f>
        <v/>
      </c>
      <c r="BP16" s="491"/>
      <c r="BQ16" s="491"/>
      <c r="BR16" s="491"/>
      <c r="BS16" s="491"/>
      <c r="BT16" s="491"/>
      <c r="BU16" s="491"/>
      <c r="BV16" s="491"/>
      <c r="BW16" s="491"/>
      <c r="BX16" s="491"/>
      <c r="BY16" s="491"/>
      <c r="BZ16" s="491"/>
      <c r="CA16" s="491"/>
      <c r="CB16" s="491"/>
      <c r="CC16" s="491"/>
      <c r="CD16" s="491"/>
      <c r="CE16" s="491"/>
      <c r="CF16" s="491"/>
      <c r="CG16" s="491"/>
      <c r="CH16" s="491"/>
      <c r="CI16" s="491"/>
      <c r="CJ16" s="491"/>
      <c r="CK16" s="491"/>
      <c r="CL16" s="491"/>
      <c r="CM16" s="491"/>
      <c r="CN16" s="491"/>
      <c r="CO16" s="491"/>
      <c r="CP16" s="491"/>
      <c r="CQ16" s="491"/>
      <c r="CR16" s="491"/>
      <c r="CS16" s="491"/>
      <c r="CT16" s="491"/>
      <c r="CU16" s="491"/>
      <c r="CV16" s="491"/>
      <c r="CW16" s="491"/>
      <c r="CX16" s="491"/>
      <c r="CY16" s="491"/>
      <c r="CZ16" s="491"/>
      <c r="DA16" s="491"/>
      <c r="DB16" s="491"/>
      <c r="DC16" s="491"/>
      <c r="DD16" s="491"/>
      <c r="DE16" s="491"/>
      <c r="DF16" s="491"/>
      <c r="DG16" s="491"/>
      <c r="DH16" s="491"/>
      <c r="DI16" s="491"/>
      <c r="DJ16" s="491"/>
      <c r="DK16" s="491"/>
      <c r="DL16" s="491"/>
      <c r="DM16" s="491"/>
      <c r="DN16" s="491"/>
      <c r="DO16" s="491"/>
      <c r="DP16" s="491"/>
      <c r="DQ16" s="491"/>
      <c r="DR16" s="491"/>
      <c r="DS16" s="491"/>
      <c r="DT16" s="491"/>
      <c r="DV16" s="491"/>
      <c r="DW16" s="491"/>
      <c r="DX16" s="491"/>
      <c r="DY16" s="491"/>
      <c r="DZ16" s="491"/>
      <c r="EA16" s="491"/>
      <c r="EB16" s="491"/>
      <c r="EC16" s="491"/>
      <c r="ED16" s="491"/>
      <c r="EE16" s="491"/>
      <c r="EF16" s="491"/>
      <c r="EG16" s="491"/>
    </row>
    <row r="17" spans="1:150" ht="12" customHeight="1" x14ac:dyDescent="0.2">
      <c r="A17" s="515" t="str">
        <f t="shared" si="5"/>
        <v/>
      </c>
      <c r="B17" s="515" t="str">
        <f t="shared" si="0"/>
        <v/>
      </c>
      <c r="C17" s="515" t="str">
        <f>IF(D17="","",'Eligible Technologies'!$C$7)</f>
        <v/>
      </c>
      <c r="D17" s="515" t="str">
        <f>'Step 4 Support Tool'!B224</f>
        <v/>
      </c>
      <c r="E17" s="516">
        <f>'Step 4 Support Tool'!C224</f>
        <v>0</v>
      </c>
      <c r="F17" s="516">
        <f>'Step 4 Support Tool'!D224</f>
        <v>0</v>
      </c>
      <c r="G17" s="515" t="str">
        <f>IF('Step 4 Support Tool'!E224="","",TRIM('Step 4 Support Tool'!E224))</f>
        <v/>
      </c>
      <c r="H17" s="515" t="str">
        <f t="shared" si="1"/>
        <v/>
      </c>
      <c r="I17" s="515" t="str">
        <f t="shared" si="2"/>
        <v/>
      </c>
      <c r="J17" s="515">
        <f>'Step 4 Support Tool'!F224</f>
        <v>0</v>
      </c>
      <c r="K17" s="515">
        <f>'Step 4 Support Tool'!H224</f>
        <v>0</v>
      </c>
      <c r="L17" s="515">
        <f>'Step 4 Support Tool'!I224</f>
        <v>0</v>
      </c>
      <c r="M17" s="515">
        <f>'Step 4 Support Tool'!L224</f>
        <v>0</v>
      </c>
      <c r="N17" s="515">
        <f>'Step 4 Support Tool'!M224</f>
        <v>0</v>
      </c>
      <c r="O17" s="515" t="str">
        <f>'Step 4 Support Tool'!AB224</f>
        <v/>
      </c>
      <c r="P17" s="1183">
        <f>'Step 4 Support Tool'!AD224</f>
        <v>0</v>
      </c>
      <c r="Q17" s="1184">
        <f>'Step 3.2 Heating System'!W122</f>
        <v>0</v>
      </c>
      <c r="R17" s="1184" t="str">
        <f>'Step 4 Support Tool'!O224</f>
        <v/>
      </c>
      <c r="S17" s="1185" t="str">
        <f>'Step 4 Support Tool'!P224</f>
        <v/>
      </c>
      <c r="T17" s="1185" t="str">
        <f>'Step 4 Support Tool'!Q224</f>
        <v/>
      </c>
      <c r="U17" s="1186" t="str">
        <f>'Step 4 Support Tool'!R224</f>
        <v/>
      </c>
      <c r="V17" s="1186" t="str">
        <f>'Step 4 Support Tool'!S224</f>
        <v/>
      </c>
      <c r="W17" s="1186" t="str">
        <f>'Step 4 Support Tool'!T224</f>
        <v/>
      </c>
      <c r="X17" s="1187" t="str">
        <f>'Step 4 Support Tool'!X224</f>
        <v/>
      </c>
      <c r="Y17" s="1188" t="str">
        <f t="shared" si="6"/>
        <v/>
      </c>
      <c r="Z17" s="1189" t="str">
        <f>'Step 4 Support Tool'!AC224</f>
        <v/>
      </c>
      <c r="AA17" s="1189">
        <f>'Step 4 Support Tool'!J224</f>
        <v>0</v>
      </c>
      <c r="AB17" s="1189">
        <f>'Step 4 Support Tool'!K224</f>
        <v>0</v>
      </c>
      <c r="AC17" s="1186">
        <f>'Step 3.2 Heating System'!H122</f>
        <v>0</v>
      </c>
      <c r="AD17" s="1186" t="str">
        <f t="shared" si="3"/>
        <v/>
      </c>
      <c r="AE17" s="1185">
        <f>'Step 3.2 Heating System'!E122</f>
        <v>0</v>
      </c>
      <c r="AF17" s="1185">
        <f>'Step 3.2 Heating System'!F122</f>
        <v>0</v>
      </c>
      <c r="AG17" s="1185">
        <f>'Step 3.2 Heating System'!G122</f>
        <v>0</v>
      </c>
      <c r="AH17" s="1185">
        <f>'Step 3.2 Heating System'!H122</f>
        <v>0</v>
      </c>
      <c r="AI17" s="1190">
        <f>'Step 3.2 Heating System'!I122</f>
        <v>0</v>
      </c>
      <c r="AJ17" s="1190">
        <f>'Step 3.2 Heating System'!J122</f>
        <v>0</v>
      </c>
      <c r="AK17" s="1190" t="str">
        <f>'Step 3.2 Heating System'!K122</f>
        <v/>
      </c>
      <c r="AL17" s="1191" t="str">
        <f>'Step 3.2 Heating System'!L122</f>
        <v/>
      </c>
      <c r="AM17" s="1191" t="str">
        <f>'Step 3.2 Heating System'!AA122</f>
        <v/>
      </c>
      <c r="AN17" s="1192">
        <f>'Step 3.2 Heating System'!M122</f>
        <v>0</v>
      </c>
      <c r="AO17" s="1192">
        <f>'Step 3.2 Heating System'!N122</f>
        <v>0</v>
      </c>
      <c r="AP17" s="1192">
        <f>'Step 3.2 Heating System'!O122</f>
        <v>0</v>
      </c>
      <c r="AQ17" s="1192">
        <f>'Step 3.2 Heating System'!P122</f>
        <v>0</v>
      </c>
      <c r="AR17" s="1193">
        <f>'Step 3.2 Heating System'!Q122</f>
        <v>0</v>
      </c>
      <c r="AS17" s="1193">
        <f>'Step 3.2 Heating System'!R122</f>
        <v>0</v>
      </c>
      <c r="AT17" s="1193">
        <f>'Step 3.2 Heating System'!S122</f>
        <v>0</v>
      </c>
      <c r="AU17" s="1194">
        <f>'Step 3.2 Heating System'!T122</f>
        <v>0</v>
      </c>
      <c r="AV17" s="1194">
        <f>'Step 3.2 Heating System'!U122</f>
        <v>0</v>
      </c>
      <c r="AW17" s="1194">
        <f>'Step 3.2 Heating System'!V122</f>
        <v>0</v>
      </c>
      <c r="AX17" s="1194">
        <f>'Step 3.2 Heating System'!W122</f>
        <v>0</v>
      </c>
      <c r="AY17" s="1193">
        <f>'Step 3.2 Heating System'!X122</f>
        <v>0</v>
      </c>
      <c r="AZ17" s="1036">
        <f>SUMIF('Step 3.2 Heating System'!$A$10:$A$109,PETREAD!AE17,'Step 3.2 Heating System'!$V$10:$V$109)</f>
        <v>0</v>
      </c>
      <c r="BA17" s="1036">
        <f t="shared" si="7"/>
        <v>0</v>
      </c>
      <c r="BB17" s="1041" t="str">
        <f>'Step 3.2 Heating System'!Z122</f>
        <v/>
      </c>
      <c r="BC17" s="491"/>
      <c r="BD17" s="1076" t="s">
        <v>1251</v>
      </c>
      <c r="BE17" s="491"/>
      <c r="BF17" s="491"/>
      <c r="BG17" s="794" t="str">
        <f>SUBSTITUTE(_xlfn.XLOOKUP(G17,'Step 4 Support Tool'!$E$220:$E$319,'Step 3.1 Site Details'!$C$8:$C$107,"",0,1),"uilding ","")</f>
        <v>B1</v>
      </c>
      <c r="BH17" s="794" t="str" cm="1">
        <f t="array" ref="BH17">SUBSTITUTE(_xlfn.XLOOKUP(G17,'Step 3.2 Heating System'!C122:$C$217,'Step 3.2 Heating System'!E122:$E$217,"",0,1)," System ","")</f>
        <v/>
      </c>
      <c r="BI17" s="794" t="str">
        <f>IF(BH17="","",SUBSTITUTE('Step 4 Support Tool'!A224," System ",""))</f>
        <v/>
      </c>
      <c r="BJ17" s="794" t="str">
        <f t="shared" si="4"/>
        <v/>
      </c>
      <c r="BL17" s="515" t="s">
        <v>1260</v>
      </c>
      <c r="BM17" s="515" t="s">
        <v>1261</v>
      </c>
      <c r="BN17" s="1033" t="str">
        <f>'Step 4 Support Tool'!A224</f>
        <v>LC System 5</v>
      </c>
      <c r="BO17" s="1034" t="str" cm="1">
        <f t="array" ref="BO17">_xlfn.XLOOKUP(G17,'Step 3.2 Heating System'!C122:$C$217,'Step 3.2 Heating System'!E122:$E$217,"",0,1)</f>
        <v/>
      </c>
      <c r="BP17" s="491"/>
      <c r="BQ17" s="491"/>
      <c r="BR17" s="491"/>
      <c r="BS17" s="491"/>
      <c r="BT17" s="491"/>
      <c r="BU17" s="491"/>
      <c r="BV17" s="491"/>
      <c r="BW17" s="491"/>
      <c r="BX17" s="491"/>
      <c r="BY17" s="491"/>
      <c r="BZ17" s="491"/>
      <c r="CA17" s="491"/>
      <c r="CB17" s="491"/>
      <c r="CC17" s="491"/>
      <c r="CD17" s="491"/>
      <c r="CE17" s="491"/>
      <c r="CF17" s="491"/>
      <c r="CG17" s="491"/>
      <c r="CH17" s="491"/>
      <c r="CI17" s="491"/>
      <c r="CJ17" s="491"/>
      <c r="CK17" s="491"/>
      <c r="CL17" s="491"/>
      <c r="CM17" s="491"/>
      <c r="CN17" s="491"/>
      <c r="CO17" s="491"/>
      <c r="CP17" s="491"/>
      <c r="CQ17" s="491"/>
      <c r="CR17" s="491"/>
      <c r="CS17" s="491"/>
      <c r="CT17" s="491"/>
      <c r="CU17" s="491"/>
      <c r="CV17" s="491"/>
      <c r="CW17" s="491"/>
      <c r="CX17" s="491"/>
      <c r="CY17" s="491"/>
      <c r="CZ17" s="491"/>
      <c r="DA17" s="491"/>
      <c r="DB17" s="491"/>
      <c r="DC17" s="491"/>
      <c r="DD17" s="491"/>
      <c r="DE17" s="491"/>
      <c r="DF17" s="491"/>
      <c r="DG17" s="491"/>
      <c r="DH17" s="491"/>
      <c r="DI17" s="491"/>
      <c r="DJ17" s="491"/>
      <c r="DK17" s="491"/>
      <c r="DL17" s="491"/>
      <c r="DM17" s="491"/>
      <c r="DN17" s="491"/>
      <c r="DO17" s="491"/>
      <c r="DP17" s="491"/>
      <c r="DQ17" s="491"/>
      <c r="DR17" s="491"/>
      <c r="DS17" s="491"/>
      <c r="DT17" s="491"/>
      <c r="DV17" s="491"/>
      <c r="DW17" s="491"/>
      <c r="DX17" s="491"/>
      <c r="DY17" s="491"/>
      <c r="DZ17" s="491"/>
      <c r="EA17" s="491"/>
      <c r="EB17" s="491"/>
      <c r="EC17" s="491"/>
      <c r="ED17" s="491"/>
      <c r="EE17" s="491"/>
      <c r="EF17" s="491"/>
      <c r="EG17" s="491"/>
    </row>
    <row r="18" spans="1:150" ht="12" customHeight="1" x14ac:dyDescent="0.2">
      <c r="A18" s="515" t="str">
        <f t="shared" si="5"/>
        <v/>
      </c>
      <c r="B18" s="515" t="str">
        <f t="shared" si="0"/>
        <v/>
      </c>
      <c r="C18" s="515" t="str">
        <f>IF(D18="","",'Eligible Technologies'!$C$7)</f>
        <v/>
      </c>
      <c r="D18" s="515" t="str">
        <f>'Step 4 Support Tool'!B225</f>
        <v/>
      </c>
      <c r="E18" s="516">
        <f>'Step 4 Support Tool'!C225</f>
        <v>0</v>
      </c>
      <c r="F18" s="516">
        <f>'Step 4 Support Tool'!D225</f>
        <v>0</v>
      </c>
      <c r="G18" s="515" t="str">
        <f>IF('Step 4 Support Tool'!E225="","",TRIM('Step 4 Support Tool'!E225))</f>
        <v/>
      </c>
      <c r="H18" s="515" t="str">
        <f t="shared" si="1"/>
        <v/>
      </c>
      <c r="I18" s="515" t="str">
        <f t="shared" si="2"/>
        <v/>
      </c>
      <c r="J18" s="515">
        <f>'Step 4 Support Tool'!F225</f>
        <v>0</v>
      </c>
      <c r="K18" s="515">
        <f>'Step 4 Support Tool'!H225</f>
        <v>0</v>
      </c>
      <c r="L18" s="515">
        <f>'Step 4 Support Tool'!I225</f>
        <v>0</v>
      </c>
      <c r="M18" s="515">
        <f>'Step 4 Support Tool'!L225</f>
        <v>0</v>
      </c>
      <c r="N18" s="515">
        <f>'Step 4 Support Tool'!M225</f>
        <v>0</v>
      </c>
      <c r="O18" s="515" t="str">
        <f>'Step 4 Support Tool'!AB225</f>
        <v/>
      </c>
      <c r="P18" s="1183">
        <f>'Step 4 Support Tool'!AD225</f>
        <v>0</v>
      </c>
      <c r="Q18" s="1184">
        <f>'Step 3.2 Heating System'!W123</f>
        <v>0</v>
      </c>
      <c r="R18" s="1184" t="str">
        <f>'Step 4 Support Tool'!O225</f>
        <v/>
      </c>
      <c r="S18" s="1185" t="str">
        <f>'Step 4 Support Tool'!P225</f>
        <v/>
      </c>
      <c r="T18" s="1185" t="str">
        <f>'Step 4 Support Tool'!Q225</f>
        <v/>
      </c>
      <c r="U18" s="1186" t="str">
        <f>'Step 4 Support Tool'!R225</f>
        <v/>
      </c>
      <c r="V18" s="1186" t="str">
        <f>'Step 4 Support Tool'!S225</f>
        <v/>
      </c>
      <c r="W18" s="1186" t="str">
        <f>'Step 4 Support Tool'!T225</f>
        <v/>
      </c>
      <c r="X18" s="1187" t="str">
        <f>'Step 4 Support Tool'!X225</f>
        <v/>
      </c>
      <c r="Y18" s="1188" t="str">
        <f t="shared" si="6"/>
        <v/>
      </c>
      <c r="Z18" s="1189" t="str">
        <f>'Step 4 Support Tool'!AC225</f>
        <v/>
      </c>
      <c r="AA18" s="1189">
        <f>'Step 4 Support Tool'!J225</f>
        <v>0</v>
      </c>
      <c r="AB18" s="1189">
        <f>'Step 4 Support Tool'!K225</f>
        <v>0</v>
      </c>
      <c r="AC18" s="1186">
        <f>'Step 3.2 Heating System'!H123</f>
        <v>0</v>
      </c>
      <c r="AD18" s="1186" t="str">
        <f t="shared" si="3"/>
        <v/>
      </c>
      <c r="AE18" s="1185">
        <f>'Step 3.2 Heating System'!E123</f>
        <v>0</v>
      </c>
      <c r="AF18" s="1185">
        <f>'Step 3.2 Heating System'!F123</f>
        <v>0</v>
      </c>
      <c r="AG18" s="1185">
        <f>'Step 3.2 Heating System'!G123</f>
        <v>0</v>
      </c>
      <c r="AH18" s="1185">
        <f>'Step 3.2 Heating System'!H123</f>
        <v>0</v>
      </c>
      <c r="AI18" s="1190">
        <f>'Step 3.2 Heating System'!I123</f>
        <v>0</v>
      </c>
      <c r="AJ18" s="1190">
        <f>'Step 3.2 Heating System'!J123</f>
        <v>0</v>
      </c>
      <c r="AK18" s="1190" t="str">
        <f>'Step 3.2 Heating System'!K123</f>
        <v/>
      </c>
      <c r="AL18" s="1191" t="str">
        <f>'Step 3.2 Heating System'!L123</f>
        <v/>
      </c>
      <c r="AM18" s="1191" t="str">
        <f>'Step 3.2 Heating System'!AA123</f>
        <v/>
      </c>
      <c r="AN18" s="1192">
        <f>'Step 3.2 Heating System'!M123</f>
        <v>0</v>
      </c>
      <c r="AO18" s="1192">
        <f>'Step 3.2 Heating System'!N123</f>
        <v>0</v>
      </c>
      <c r="AP18" s="1192">
        <f>'Step 3.2 Heating System'!O123</f>
        <v>0</v>
      </c>
      <c r="AQ18" s="1192">
        <f>'Step 3.2 Heating System'!P123</f>
        <v>0</v>
      </c>
      <c r="AR18" s="1193">
        <f>'Step 3.2 Heating System'!Q123</f>
        <v>0</v>
      </c>
      <c r="AS18" s="1193">
        <f>'Step 3.2 Heating System'!R123</f>
        <v>0</v>
      </c>
      <c r="AT18" s="1193">
        <f>'Step 3.2 Heating System'!S123</f>
        <v>0</v>
      </c>
      <c r="AU18" s="1194">
        <f>'Step 3.2 Heating System'!T123</f>
        <v>0</v>
      </c>
      <c r="AV18" s="1194">
        <f>'Step 3.2 Heating System'!U123</f>
        <v>0</v>
      </c>
      <c r="AW18" s="1194">
        <f>'Step 3.2 Heating System'!V123</f>
        <v>0</v>
      </c>
      <c r="AX18" s="1194">
        <f>'Step 3.2 Heating System'!W123</f>
        <v>0</v>
      </c>
      <c r="AY18" s="1193">
        <f>'Step 3.2 Heating System'!X123</f>
        <v>0</v>
      </c>
      <c r="AZ18" s="1036">
        <f>SUMIF('Step 3.2 Heating System'!$A$10:$A$109,PETREAD!AE18,'Step 3.2 Heating System'!$V$10:$V$109)</f>
        <v>0</v>
      </c>
      <c r="BA18" s="1036">
        <f t="shared" si="7"/>
        <v>0</v>
      </c>
      <c r="BB18" s="1041" t="str">
        <f>'Step 3.2 Heating System'!Z123</f>
        <v/>
      </c>
      <c r="BC18" s="491"/>
      <c r="BD18" s="1076"/>
      <c r="BE18" s="491"/>
      <c r="BF18" s="491"/>
      <c r="BG18" s="794" t="str">
        <f>SUBSTITUTE(_xlfn.XLOOKUP(G18,'Step 4 Support Tool'!$E$220:$E$319,'Step 3.1 Site Details'!$C$8:$C$107,"",0,1),"uilding ","")</f>
        <v>B1</v>
      </c>
      <c r="BH18" s="794" t="str" cm="1">
        <f t="array" ref="BH18">SUBSTITUTE(_xlfn.XLOOKUP(G18,'Step 3.2 Heating System'!C123:$C$217,'Step 3.2 Heating System'!E123:$E$217,"",0,1)," System ","")</f>
        <v/>
      </c>
      <c r="BI18" s="794" t="str">
        <f>IF(BH18="","",SUBSTITUTE('Step 4 Support Tool'!A225," System ",""))</f>
        <v/>
      </c>
      <c r="BJ18" s="794" t="str">
        <f t="shared" si="4"/>
        <v/>
      </c>
      <c r="BL18" s="515" t="s">
        <v>1262</v>
      </c>
      <c r="BM18" s="515" t="s">
        <v>1263</v>
      </c>
      <c r="BN18" s="1033" t="str">
        <f>'Step 4 Support Tool'!A225</f>
        <v>LC System 6</v>
      </c>
      <c r="BO18" s="1034" t="str" cm="1">
        <f t="array" ref="BO18">_xlfn.XLOOKUP(G18,'Step 3.2 Heating System'!C123:$C$217,'Step 3.2 Heating System'!E123:$E$217,"",0,1)</f>
        <v/>
      </c>
      <c r="BP18" s="491"/>
      <c r="BQ18" s="491"/>
      <c r="BR18" s="491"/>
      <c r="BS18" s="491"/>
      <c r="BT18" s="491"/>
      <c r="BU18" s="491"/>
      <c r="BV18" s="491"/>
      <c r="BW18" s="491"/>
      <c r="BX18" s="491"/>
      <c r="BY18" s="491"/>
      <c r="BZ18" s="491"/>
      <c r="CA18" s="491"/>
      <c r="CB18" s="491"/>
      <c r="CC18" s="491"/>
      <c r="CD18" s="491"/>
      <c r="CE18" s="491"/>
      <c r="CF18" s="491"/>
      <c r="CG18" s="491"/>
      <c r="CH18" s="491"/>
      <c r="CI18" s="491"/>
      <c r="CJ18" s="491"/>
      <c r="CK18" s="491"/>
      <c r="CL18" s="491"/>
      <c r="CM18" s="491"/>
      <c r="CN18" s="491"/>
      <c r="CO18" s="491"/>
      <c r="CP18" s="491"/>
      <c r="CQ18" s="491"/>
      <c r="CR18" s="491"/>
      <c r="CS18" s="491"/>
      <c r="CT18" s="491"/>
      <c r="CU18" s="491"/>
      <c r="CV18" s="491"/>
      <c r="CW18" s="491"/>
      <c r="CX18" s="491"/>
      <c r="CY18" s="491"/>
      <c r="CZ18" s="491"/>
      <c r="DA18" s="491"/>
      <c r="DB18" s="491"/>
      <c r="DC18" s="491"/>
      <c r="DD18" s="491"/>
      <c r="DE18" s="491"/>
      <c r="DF18" s="491"/>
      <c r="DG18" s="491"/>
      <c r="DH18" s="491"/>
      <c r="DI18" s="491"/>
      <c r="DJ18" s="491"/>
      <c r="DK18" s="491"/>
      <c r="DL18" s="491"/>
      <c r="DM18" s="491"/>
      <c r="DN18" s="491"/>
      <c r="DO18" s="491"/>
      <c r="DP18" s="491"/>
      <c r="DQ18" s="491"/>
      <c r="DR18" s="491"/>
      <c r="DS18" s="491"/>
      <c r="DT18" s="491"/>
      <c r="DV18" s="491"/>
      <c r="DW18" s="491"/>
      <c r="DX18" s="491"/>
      <c r="DY18" s="491"/>
      <c r="DZ18" s="491"/>
      <c r="EA18" s="491"/>
      <c r="EB18" s="491"/>
      <c r="EC18" s="491"/>
      <c r="ED18" s="491"/>
      <c r="EE18" s="491"/>
      <c r="EF18" s="491"/>
      <c r="EG18" s="491"/>
    </row>
    <row r="19" spans="1:150" ht="12" customHeight="1" x14ac:dyDescent="0.2">
      <c r="A19" s="515" t="str">
        <f t="shared" si="5"/>
        <v/>
      </c>
      <c r="B19" s="515" t="str">
        <f t="shared" si="0"/>
        <v/>
      </c>
      <c r="C19" s="515" t="str">
        <f>IF(D19="","",'Eligible Technologies'!$C$7)</f>
        <v/>
      </c>
      <c r="D19" s="515" t="str">
        <f>'Step 4 Support Tool'!B226</f>
        <v/>
      </c>
      <c r="E19" s="516">
        <f>'Step 4 Support Tool'!C226</f>
        <v>0</v>
      </c>
      <c r="F19" s="516">
        <f>'Step 4 Support Tool'!D226</f>
        <v>0</v>
      </c>
      <c r="G19" s="515" t="str">
        <f>IF('Step 4 Support Tool'!E226="","",TRIM('Step 4 Support Tool'!E226))</f>
        <v/>
      </c>
      <c r="H19" s="515" t="str">
        <f t="shared" si="1"/>
        <v/>
      </c>
      <c r="I19" s="515" t="str">
        <f t="shared" si="2"/>
        <v/>
      </c>
      <c r="J19" s="515">
        <f>'Step 4 Support Tool'!F226</f>
        <v>0</v>
      </c>
      <c r="K19" s="515">
        <f>'Step 4 Support Tool'!H226</f>
        <v>0</v>
      </c>
      <c r="L19" s="515">
        <f>'Step 4 Support Tool'!I226</f>
        <v>0</v>
      </c>
      <c r="M19" s="515">
        <f>'Step 4 Support Tool'!L226</f>
        <v>0</v>
      </c>
      <c r="N19" s="515">
        <f>'Step 4 Support Tool'!M226</f>
        <v>0</v>
      </c>
      <c r="O19" s="515" t="str">
        <f>'Step 4 Support Tool'!AB226</f>
        <v/>
      </c>
      <c r="P19" s="1183">
        <f>'Step 4 Support Tool'!AD226</f>
        <v>0</v>
      </c>
      <c r="Q19" s="1184">
        <f>'Step 3.2 Heating System'!W124</f>
        <v>0</v>
      </c>
      <c r="R19" s="1184" t="str">
        <f>'Step 4 Support Tool'!O226</f>
        <v/>
      </c>
      <c r="S19" s="1185" t="str">
        <f>'Step 4 Support Tool'!P226</f>
        <v/>
      </c>
      <c r="T19" s="1185" t="str">
        <f>'Step 4 Support Tool'!Q226</f>
        <v/>
      </c>
      <c r="U19" s="1186" t="str">
        <f>'Step 4 Support Tool'!R226</f>
        <v/>
      </c>
      <c r="V19" s="1186" t="str">
        <f>'Step 4 Support Tool'!S226</f>
        <v/>
      </c>
      <c r="W19" s="1186" t="str">
        <f>'Step 4 Support Tool'!T226</f>
        <v/>
      </c>
      <c r="X19" s="1187" t="str">
        <f>'Step 4 Support Tool'!X226</f>
        <v/>
      </c>
      <c r="Y19" s="1188" t="str">
        <f t="shared" si="6"/>
        <v/>
      </c>
      <c r="Z19" s="1189" t="str">
        <f>'Step 4 Support Tool'!AC226</f>
        <v/>
      </c>
      <c r="AA19" s="1189">
        <f>'Step 4 Support Tool'!J226</f>
        <v>0</v>
      </c>
      <c r="AB19" s="1189">
        <f>'Step 4 Support Tool'!K226</f>
        <v>0</v>
      </c>
      <c r="AC19" s="1186">
        <f>'Step 3.2 Heating System'!H124</f>
        <v>0</v>
      </c>
      <c r="AD19" s="1186" t="str">
        <f t="shared" si="3"/>
        <v/>
      </c>
      <c r="AE19" s="1185">
        <f>'Step 3.2 Heating System'!E124</f>
        <v>0</v>
      </c>
      <c r="AF19" s="1185">
        <f>'Step 3.2 Heating System'!F124</f>
        <v>0</v>
      </c>
      <c r="AG19" s="1185">
        <f>'Step 3.2 Heating System'!G124</f>
        <v>0</v>
      </c>
      <c r="AH19" s="1185">
        <f>'Step 3.2 Heating System'!H124</f>
        <v>0</v>
      </c>
      <c r="AI19" s="1190">
        <f>'Step 3.2 Heating System'!I124</f>
        <v>0</v>
      </c>
      <c r="AJ19" s="1190">
        <f>'Step 3.2 Heating System'!J124</f>
        <v>0</v>
      </c>
      <c r="AK19" s="1190" t="str">
        <f>'Step 3.2 Heating System'!K124</f>
        <v/>
      </c>
      <c r="AL19" s="1191" t="str">
        <f>'Step 3.2 Heating System'!L124</f>
        <v/>
      </c>
      <c r="AM19" s="1191" t="str">
        <f>'Step 3.2 Heating System'!AA124</f>
        <v/>
      </c>
      <c r="AN19" s="1192">
        <f>'Step 3.2 Heating System'!M124</f>
        <v>0</v>
      </c>
      <c r="AO19" s="1192">
        <f>'Step 3.2 Heating System'!N124</f>
        <v>0</v>
      </c>
      <c r="AP19" s="1192">
        <f>'Step 3.2 Heating System'!O124</f>
        <v>0</v>
      </c>
      <c r="AQ19" s="1192">
        <f>'Step 3.2 Heating System'!P124</f>
        <v>0</v>
      </c>
      <c r="AR19" s="1193">
        <f>'Step 3.2 Heating System'!Q124</f>
        <v>0</v>
      </c>
      <c r="AS19" s="1193">
        <f>'Step 3.2 Heating System'!R124</f>
        <v>0</v>
      </c>
      <c r="AT19" s="1193">
        <f>'Step 3.2 Heating System'!S124</f>
        <v>0</v>
      </c>
      <c r="AU19" s="1194">
        <f>'Step 3.2 Heating System'!T124</f>
        <v>0</v>
      </c>
      <c r="AV19" s="1194">
        <f>'Step 3.2 Heating System'!U124</f>
        <v>0</v>
      </c>
      <c r="AW19" s="1194">
        <f>'Step 3.2 Heating System'!V124</f>
        <v>0</v>
      </c>
      <c r="AX19" s="1194">
        <f>'Step 3.2 Heating System'!W124</f>
        <v>0</v>
      </c>
      <c r="AY19" s="1193">
        <f>'Step 3.2 Heating System'!X124</f>
        <v>0</v>
      </c>
      <c r="AZ19" s="1036">
        <f>SUMIF('Step 3.2 Heating System'!$A$10:$A$109,PETREAD!AE19,'Step 3.2 Heating System'!$V$10:$V$109)</f>
        <v>0</v>
      </c>
      <c r="BA19" s="1036">
        <f t="shared" si="7"/>
        <v>0</v>
      </c>
      <c r="BB19" s="1041" t="str">
        <f>'Step 3.2 Heating System'!Z124</f>
        <v/>
      </c>
      <c r="BC19" s="424"/>
      <c r="BD19" s="1077" t="s">
        <v>1251</v>
      </c>
      <c r="BE19" s="424"/>
      <c r="BF19" s="424"/>
      <c r="BG19" s="794" t="str">
        <f>SUBSTITUTE(_xlfn.XLOOKUP(G19,'Step 4 Support Tool'!$E$220:$E$319,'Step 3.1 Site Details'!$C$8:$C$107,"",0,1),"uilding ","")</f>
        <v>B1</v>
      </c>
      <c r="BH19" s="794" t="str" cm="1">
        <f t="array" ref="BH19">SUBSTITUTE(_xlfn.XLOOKUP(G19,'Step 3.2 Heating System'!C124:$C$217,'Step 3.2 Heating System'!E124:$E$217,"",0,1)," System ","")</f>
        <v/>
      </c>
      <c r="BI19" s="794" t="str">
        <f>IF(BH19="","",SUBSTITUTE('Step 4 Support Tool'!A226," System ",""))</f>
        <v/>
      </c>
      <c r="BJ19" s="794" t="str">
        <f t="shared" si="4"/>
        <v/>
      </c>
      <c r="BL19" s="515" t="s">
        <v>1264</v>
      </c>
      <c r="BM19" s="515" t="s">
        <v>1265</v>
      </c>
      <c r="BN19" s="1033" t="str">
        <f>'Step 4 Support Tool'!A226</f>
        <v>LC System 7</v>
      </c>
      <c r="BO19" s="1034" t="str" cm="1">
        <f t="array" ref="BO19">_xlfn.XLOOKUP(G19,'Step 3.2 Heating System'!C124:$C$217,'Step 3.2 Heating System'!E124:$E$217,"",0,1)</f>
        <v/>
      </c>
      <c r="BP19" s="491"/>
      <c r="BQ19" s="491"/>
      <c r="BR19" s="491"/>
      <c r="BS19" s="426"/>
      <c r="BT19" s="426"/>
      <c r="BU19" s="426"/>
      <c r="BV19" s="426"/>
      <c r="BW19" s="426"/>
      <c r="BX19" s="491"/>
      <c r="BY19" s="491"/>
      <c r="BZ19" s="491"/>
      <c r="CA19" s="491"/>
      <c r="CB19" s="491"/>
      <c r="CC19" s="491"/>
      <c r="CD19" s="491"/>
      <c r="CE19" s="491"/>
      <c r="CF19" s="491"/>
      <c r="CG19" s="491"/>
      <c r="CH19" s="491"/>
      <c r="CI19" s="491"/>
      <c r="CJ19" s="491"/>
      <c r="CK19" s="491"/>
      <c r="CL19" s="491"/>
      <c r="CM19" s="491"/>
      <c r="CN19" s="491"/>
      <c r="CO19" s="491"/>
      <c r="CP19" s="491"/>
      <c r="CQ19" s="491"/>
      <c r="CR19" s="491"/>
      <c r="CS19" s="491"/>
      <c r="CT19" s="491"/>
      <c r="CU19" s="491"/>
      <c r="CV19" s="491"/>
      <c r="CW19" s="491"/>
      <c r="CX19" s="491"/>
      <c r="CY19" s="491"/>
      <c r="CZ19" s="491"/>
      <c r="DA19" s="491"/>
      <c r="DB19" s="491"/>
      <c r="DC19" s="491"/>
      <c r="DD19" s="491"/>
      <c r="DE19" s="491"/>
      <c r="DF19" s="491"/>
      <c r="DG19" s="491"/>
      <c r="DH19" s="491"/>
      <c r="DI19" s="491"/>
      <c r="DJ19" s="491"/>
      <c r="DK19" s="491"/>
      <c r="DL19" s="491"/>
      <c r="DM19" s="491"/>
      <c r="DN19" s="491"/>
      <c r="DO19" s="491"/>
      <c r="DP19" s="491"/>
      <c r="DQ19" s="491"/>
      <c r="DR19" s="491"/>
      <c r="DS19" s="491"/>
      <c r="DT19" s="491"/>
      <c r="DV19" s="491"/>
      <c r="DW19" s="491"/>
      <c r="DX19" s="491"/>
      <c r="DY19" s="491"/>
      <c r="DZ19" s="491"/>
      <c r="EA19" s="491"/>
      <c r="EB19" s="491"/>
      <c r="EC19" s="491"/>
      <c r="ED19" s="491"/>
      <c r="EE19" s="491"/>
      <c r="EF19" s="491"/>
      <c r="EG19" s="491"/>
      <c r="EH19" s="491"/>
      <c r="EI19" s="491"/>
    </row>
    <row r="20" spans="1:150" ht="12" customHeight="1" x14ac:dyDescent="0.2">
      <c r="A20" s="515" t="str">
        <f t="shared" si="5"/>
        <v/>
      </c>
      <c r="B20" s="515" t="str">
        <f t="shared" si="0"/>
        <v/>
      </c>
      <c r="C20" s="515" t="str">
        <f>IF(D20="","",'Eligible Technologies'!$C$7)</f>
        <v/>
      </c>
      <c r="D20" s="515" t="str">
        <f>'Step 4 Support Tool'!B227</f>
        <v/>
      </c>
      <c r="E20" s="516">
        <f>'Step 4 Support Tool'!C227</f>
        <v>0</v>
      </c>
      <c r="F20" s="516">
        <f>'Step 4 Support Tool'!D227</f>
        <v>0</v>
      </c>
      <c r="G20" s="515" t="str">
        <f>IF('Step 4 Support Tool'!E227="","",TRIM('Step 4 Support Tool'!E227))</f>
        <v/>
      </c>
      <c r="H20" s="515" t="str">
        <f t="shared" si="1"/>
        <v/>
      </c>
      <c r="I20" s="515" t="str">
        <f t="shared" si="2"/>
        <v/>
      </c>
      <c r="J20" s="515">
        <f>'Step 4 Support Tool'!F227</f>
        <v>0</v>
      </c>
      <c r="K20" s="515">
        <f>'Step 4 Support Tool'!H227</f>
        <v>0</v>
      </c>
      <c r="L20" s="515">
        <f>'Step 4 Support Tool'!I227</f>
        <v>0</v>
      </c>
      <c r="M20" s="515">
        <f>'Step 4 Support Tool'!L227</f>
        <v>0</v>
      </c>
      <c r="N20" s="515">
        <f>'Step 4 Support Tool'!M227</f>
        <v>0</v>
      </c>
      <c r="O20" s="515" t="str">
        <f>'Step 4 Support Tool'!AB227</f>
        <v/>
      </c>
      <c r="P20" s="1183">
        <f>'Step 4 Support Tool'!AD227</f>
        <v>0</v>
      </c>
      <c r="Q20" s="1184">
        <f>'Step 3.2 Heating System'!W125</f>
        <v>0</v>
      </c>
      <c r="R20" s="1184" t="str">
        <f>'Step 4 Support Tool'!O227</f>
        <v/>
      </c>
      <c r="S20" s="1185" t="str">
        <f>'Step 4 Support Tool'!P227</f>
        <v/>
      </c>
      <c r="T20" s="1185" t="str">
        <f>'Step 4 Support Tool'!Q227</f>
        <v/>
      </c>
      <c r="U20" s="1186" t="str">
        <f>'Step 4 Support Tool'!R227</f>
        <v/>
      </c>
      <c r="V20" s="1186" t="str">
        <f>'Step 4 Support Tool'!S227</f>
        <v/>
      </c>
      <c r="W20" s="1186" t="str">
        <f>'Step 4 Support Tool'!T227</f>
        <v/>
      </c>
      <c r="X20" s="1187" t="str">
        <f>'Step 4 Support Tool'!X227</f>
        <v/>
      </c>
      <c r="Y20" s="1188" t="str">
        <f t="shared" si="6"/>
        <v/>
      </c>
      <c r="Z20" s="1189" t="str">
        <f>'Step 4 Support Tool'!AC227</f>
        <v/>
      </c>
      <c r="AA20" s="1189">
        <f>'Step 4 Support Tool'!J227</f>
        <v>0</v>
      </c>
      <c r="AB20" s="1189">
        <f>'Step 4 Support Tool'!K227</f>
        <v>0</v>
      </c>
      <c r="AC20" s="1186">
        <f>'Step 3.2 Heating System'!H125</f>
        <v>0</v>
      </c>
      <c r="AD20" s="1186" t="str">
        <f t="shared" si="3"/>
        <v/>
      </c>
      <c r="AE20" s="1185">
        <f>'Step 3.2 Heating System'!E125</f>
        <v>0</v>
      </c>
      <c r="AF20" s="1185">
        <f>'Step 3.2 Heating System'!F125</f>
        <v>0</v>
      </c>
      <c r="AG20" s="1185">
        <f>'Step 3.2 Heating System'!G125</f>
        <v>0</v>
      </c>
      <c r="AH20" s="1185">
        <f>'Step 3.2 Heating System'!H125</f>
        <v>0</v>
      </c>
      <c r="AI20" s="1190">
        <f>'Step 3.2 Heating System'!I125</f>
        <v>0</v>
      </c>
      <c r="AJ20" s="1190">
        <f>'Step 3.2 Heating System'!J125</f>
        <v>0</v>
      </c>
      <c r="AK20" s="1190" t="str">
        <f>'Step 3.2 Heating System'!K125</f>
        <v/>
      </c>
      <c r="AL20" s="1191" t="str">
        <f>'Step 3.2 Heating System'!L125</f>
        <v/>
      </c>
      <c r="AM20" s="1191" t="str">
        <f>'Step 3.2 Heating System'!AA125</f>
        <v/>
      </c>
      <c r="AN20" s="1192">
        <f>'Step 3.2 Heating System'!M125</f>
        <v>0</v>
      </c>
      <c r="AO20" s="1192">
        <f>'Step 3.2 Heating System'!N125</f>
        <v>0</v>
      </c>
      <c r="AP20" s="1192">
        <f>'Step 3.2 Heating System'!O125</f>
        <v>0</v>
      </c>
      <c r="AQ20" s="1192">
        <f>'Step 3.2 Heating System'!P125</f>
        <v>0</v>
      </c>
      <c r="AR20" s="1193">
        <f>'Step 3.2 Heating System'!Q125</f>
        <v>0</v>
      </c>
      <c r="AS20" s="1193">
        <f>'Step 3.2 Heating System'!R125</f>
        <v>0</v>
      </c>
      <c r="AT20" s="1193">
        <f>'Step 3.2 Heating System'!S125</f>
        <v>0</v>
      </c>
      <c r="AU20" s="1194">
        <f>'Step 3.2 Heating System'!T125</f>
        <v>0</v>
      </c>
      <c r="AV20" s="1194">
        <f>'Step 3.2 Heating System'!U125</f>
        <v>0</v>
      </c>
      <c r="AW20" s="1194">
        <f>'Step 3.2 Heating System'!V125</f>
        <v>0</v>
      </c>
      <c r="AX20" s="1194">
        <f>'Step 3.2 Heating System'!W125</f>
        <v>0</v>
      </c>
      <c r="AY20" s="1193">
        <f>'Step 3.2 Heating System'!X125</f>
        <v>0</v>
      </c>
      <c r="AZ20" s="1036">
        <f>SUMIF('Step 3.2 Heating System'!$A$10:$A$109,PETREAD!AE20,'Step 3.2 Heating System'!$V$10:$V$109)</f>
        <v>0</v>
      </c>
      <c r="BA20" s="1036">
        <f t="shared" si="7"/>
        <v>0</v>
      </c>
      <c r="BB20" s="1041" t="str">
        <f>'Step 3.2 Heating System'!Z125</f>
        <v/>
      </c>
      <c r="BC20" s="424"/>
      <c r="BD20" s="1077"/>
      <c r="BE20" s="424"/>
      <c r="BF20" s="424"/>
      <c r="BG20" s="794" t="str">
        <f>SUBSTITUTE(_xlfn.XLOOKUP(G20,'Step 4 Support Tool'!$E$220:$E$319,'Step 3.1 Site Details'!$C$8:$C$107,"",0,1),"uilding ","")</f>
        <v>B1</v>
      </c>
      <c r="BH20" s="794" t="str" cm="1">
        <f t="array" ref="BH20">SUBSTITUTE(_xlfn.XLOOKUP(G20,'Step 3.2 Heating System'!C125:$C$217,'Step 3.2 Heating System'!E125:$E$217,"",0,1)," System ","")</f>
        <v/>
      </c>
      <c r="BI20" s="794" t="str">
        <f>IF(BH20="","",SUBSTITUTE('Step 4 Support Tool'!A227," System ",""))</f>
        <v/>
      </c>
      <c r="BJ20" s="794" t="str">
        <f t="shared" si="4"/>
        <v/>
      </c>
      <c r="BL20" s="515" t="s">
        <v>1266</v>
      </c>
      <c r="BM20" s="515" t="s">
        <v>1267</v>
      </c>
      <c r="BN20" s="1033" t="str">
        <f>'Step 4 Support Tool'!A227</f>
        <v>LC System 8</v>
      </c>
      <c r="BO20" s="1034" t="str" cm="1">
        <f t="array" ref="BO20">_xlfn.XLOOKUP(G20,'Step 3.2 Heating System'!C125:$C$217,'Step 3.2 Heating System'!E125:$E$217,"",0,1)</f>
        <v/>
      </c>
      <c r="BP20" s="491"/>
      <c r="BQ20" s="491"/>
      <c r="BR20" s="491"/>
      <c r="BS20" s="426"/>
      <c r="BT20" s="426"/>
      <c r="BU20" s="426"/>
      <c r="BV20" s="426"/>
      <c r="BW20" s="426"/>
      <c r="BX20" s="491"/>
      <c r="BY20" s="491"/>
      <c r="BZ20" s="491"/>
      <c r="CA20" s="491"/>
      <c r="CB20" s="491"/>
      <c r="CC20" s="491"/>
      <c r="CD20" s="491"/>
      <c r="CE20" s="491"/>
      <c r="CF20" s="491"/>
      <c r="CG20" s="491"/>
      <c r="CH20" s="491"/>
      <c r="CI20" s="491"/>
      <c r="CJ20" s="491"/>
      <c r="CK20" s="491"/>
      <c r="CL20" s="491"/>
      <c r="CM20" s="491"/>
      <c r="CN20" s="491"/>
      <c r="CO20" s="491"/>
      <c r="CP20" s="491"/>
      <c r="CQ20" s="491"/>
      <c r="CR20" s="491"/>
      <c r="CS20" s="491"/>
      <c r="CT20" s="491"/>
      <c r="CU20" s="491"/>
      <c r="CV20" s="491"/>
      <c r="CW20" s="491"/>
      <c r="CX20" s="491"/>
      <c r="CY20" s="491"/>
      <c r="CZ20" s="491"/>
      <c r="DA20" s="491"/>
      <c r="DB20" s="491"/>
      <c r="DC20" s="491"/>
      <c r="DD20" s="491"/>
      <c r="DE20" s="491"/>
      <c r="DF20" s="491"/>
      <c r="DG20" s="491"/>
      <c r="DH20" s="491"/>
      <c r="DI20" s="491"/>
      <c r="DJ20" s="491"/>
      <c r="DK20" s="491"/>
      <c r="DL20" s="491"/>
      <c r="DM20" s="491"/>
      <c r="DN20" s="491"/>
      <c r="DO20" s="491"/>
      <c r="DP20" s="491"/>
      <c r="DQ20" s="491"/>
      <c r="DR20" s="491"/>
      <c r="DS20" s="491"/>
      <c r="DT20" s="491"/>
      <c r="DU20" s="491"/>
      <c r="DV20" s="491"/>
      <c r="DW20" s="491"/>
      <c r="DX20" s="491"/>
      <c r="DY20" s="491"/>
      <c r="DZ20" s="491"/>
      <c r="EA20" s="491"/>
      <c r="EB20" s="491"/>
      <c r="EC20" s="491"/>
      <c r="ED20" s="491"/>
      <c r="EE20" s="491"/>
      <c r="EF20" s="491"/>
      <c r="EG20" s="491"/>
      <c r="EH20" s="491"/>
      <c r="EI20" s="491"/>
    </row>
    <row r="21" spans="1:150" ht="12" customHeight="1" x14ac:dyDescent="0.25">
      <c r="A21" s="515" t="str">
        <f t="shared" si="5"/>
        <v/>
      </c>
      <c r="B21" s="515" t="str">
        <f t="shared" si="0"/>
        <v/>
      </c>
      <c r="C21" s="515" t="str">
        <f>IF(D21="","",'Eligible Technologies'!$C$7)</f>
        <v/>
      </c>
      <c r="D21" s="515" t="str">
        <f>'Step 4 Support Tool'!B228</f>
        <v/>
      </c>
      <c r="E21" s="516">
        <f>'Step 4 Support Tool'!C228</f>
        <v>0</v>
      </c>
      <c r="F21" s="516">
        <f>'Step 4 Support Tool'!D228</f>
        <v>0</v>
      </c>
      <c r="G21" s="515" t="str">
        <f>IF('Step 4 Support Tool'!E228="","",TRIM('Step 4 Support Tool'!E228))</f>
        <v/>
      </c>
      <c r="H21" s="515" t="str">
        <f t="shared" si="1"/>
        <v/>
      </c>
      <c r="I21" s="515" t="str">
        <f t="shared" si="2"/>
        <v/>
      </c>
      <c r="J21" s="515">
        <f>'Step 4 Support Tool'!F228</f>
        <v>0</v>
      </c>
      <c r="K21" s="515">
        <f>'Step 4 Support Tool'!H228</f>
        <v>0</v>
      </c>
      <c r="L21" s="515">
        <f>'Step 4 Support Tool'!I228</f>
        <v>0</v>
      </c>
      <c r="M21" s="515">
        <f>'Step 4 Support Tool'!L228</f>
        <v>0</v>
      </c>
      <c r="N21" s="515">
        <f>'Step 4 Support Tool'!M228</f>
        <v>0</v>
      </c>
      <c r="O21" s="515" t="str">
        <f>'Step 4 Support Tool'!AB228</f>
        <v/>
      </c>
      <c r="P21" s="1183">
        <f>'Step 4 Support Tool'!AD228</f>
        <v>0</v>
      </c>
      <c r="Q21" s="1184">
        <f>'Step 3.2 Heating System'!W126</f>
        <v>0</v>
      </c>
      <c r="R21" s="1184" t="str">
        <f>'Step 4 Support Tool'!O228</f>
        <v/>
      </c>
      <c r="S21" s="1185" t="str">
        <f>'Step 4 Support Tool'!P228</f>
        <v/>
      </c>
      <c r="T21" s="1185" t="str">
        <f>'Step 4 Support Tool'!Q228</f>
        <v/>
      </c>
      <c r="U21" s="1186" t="str">
        <f>'Step 4 Support Tool'!R228</f>
        <v/>
      </c>
      <c r="V21" s="1186" t="str">
        <f>'Step 4 Support Tool'!S228</f>
        <v/>
      </c>
      <c r="W21" s="1186" t="str">
        <f>'Step 4 Support Tool'!T228</f>
        <v/>
      </c>
      <c r="X21" s="1187" t="str">
        <f>'Step 4 Support Tool'!X228</f>
        <v/>
      </c>
      <c r="Y21" s="1188" t="str">
        <f t="shared" si="6"/>
        <v/>
      </c>
      <c r="Z21" s="1189" t="str">
        <f>'Step 4 Support Tool'!AC228</f>
        <v/>
      </c>
      <c r="AA21" s="1189">
        <f>'Step 4 Support Tool'!J228</f>
        <v>0</v>
      </c>
      <c r="AB21" s="1189">
        <f>'Step 4 Support Tool'!K228</f>
        <v>0</v>
      </c>
      <c r="AC21" s="1186">
        <f>'Step 3.2 Heating System'!H126</f>
        <v>0</v>
      </c>
      <c r="AD21" s="1186" t="str">
        <f t="shared" si="3"/>
        <v/>
      </c>
      <c r="AE21" s="1185">
        <f>'Step 3.2 Heating System'!E126</f>
        <v>0</v>
      </c>
      <c r="AF21" s="1185">
        <f>'Step 3.2 Heating System'!F126</f>
        <v>0</v>
      </c>
      <c r="AG21" s="1185">
        <f>'Step 3.2 Heating System'!G126</f>
        <v>0</v>
      </c>
      <c r="AH21" s="1185">
        <f>'Step 3.2 Heating System'!H126</f>
        <v>0</v>
      </c>
      <c r="AI21" s="1190">
        <f>'Step 3.2 Heating System'!I126</f>
        <v>0</v>
      </c>
      <c r="AJ21" s="1190">
        <f>'Step 3.2 Heating System'!J126</f>
        <v>0</v>
      </c>
      <c r="AK21" s="1190" t="str">
        <f>'Step 3.2 Heating System'!K126</f>
        <v/>
      </c>
      <c r="AL21" s="1191" t="str">
        <f>'Step 3.2 Heating System'!L126</f>
        <v/>
      </c>
      <c r="AM21" s="1191" t="str">
        <f>'Step 3.2 Heating System'!AA126</f>
        <v/>
      </c>
      <c r="AN21" s="1192">
        <f>'Step 3.2 Heating System'!M126</f>
        <v>0</v>
      </c>
      <c r="AO21" s="1192">
        <f>'Step 3.2 Heating System'!N126</f>
        <v>0</v>
      </c>
      <c r="AP21" s="1192">
        <f>'Step 3.2 Heating System'!O126</f>
        <v>0</v>
      </c>
      <c r="AQ21" s="1192">
        <f>'Step 3.2 Heating System'!P126</f>
        <v>0</v>
      </c>
      <c r="AR21" s="1193">
        <f>'Step 3.2 Heating System'!Q126</f>
        <v>0</v>
      </c>
      <c r="AS21" s="1193">
        <f>'Step 3.2 Heating System'!R126</f>
        <v>0</v>
      </c>
      <c r="AT21" s="1193">
        <f>'Step 3.2 Heating System'!S126</f>
        <v>0</v>
      </c>
      <c r="AU21" s="1194">
        <f>'Step 3.2 Heating System'!T126</f>
        <v>0</v>
      </c>
      <c r="AV21" s="1194">
        <f>'Step 3.2 Heating System'!U126</f>
        <v>0</v>
      </c>
      <c r="AW21" s="1194">
        <f>'Step 3.2 Heating System'!V126</f>
        <v>0</v>
      </c>
      <c r="AX21" s="1194">
        <f>'Step 3.2 Heating System'!W126</f>
        <v>0</v>
      </c>
      <c r="AY21" s="1193">
        <f>'Step 3.2 Heating System'!X126</f>
        <v>0</v>
      </c>
      <c r="AZ21" s="1036">
        <f>SUMIF('Step 3.2 Heating System'!$A$10:$A$109,PETREAD!AE21,'Step 3.2 Heating System'!$V$10:$V$109)</f>
        <v>0</v>
      </c>
      <c r="BA21" s="1036">
        <f t="shared" si="7"/>
        <v>0</v>
      </c>
      <c r="BB21" s="1041" t="str">
        <f>'Step 3.2 Heating System'!Z126</f>
        <v/>
      </c>
      <c r="BC21" s="424"/>
      <c r="BD21" s="1077" t="s">
        <v>1251</v>
      </c>
      <c r="BE21" s="424"/>
      <c r="BF21" s="424"/>
      <c r="BG21" s="794" t="str">
        <f>SUBSTITUTE(_xlfn.XLOOKUP(G21,'Step 4 Support Tool'!$E$220:$E$319,'Step 3.1 Site Details'!$C$8:$C$107,"",0,1),"uilding ","")</f>
        <v>B1</v>
      </c>
      <c r="BH21" s="794" t="str" cm="1">
        <f t="array" ref="BH21">SUBSTITUTE(_xlfn.XLOOKUP(G21,'Step 3.2 Heating System'!C126:$C$217,'Step 3.2 Heating System'!E126:$E$217,"",0,1)," System ","")</f>
        <v/>
      </c>
      <c r="BI21" s="794" t="str">
        <f>IF(BH21="","",SUBSTITUTE('Step 4 Support Tool'!A228," System ",""))</f>
        <v/>
      </c>
      <c r="BJ21" s="794" t="str">
        <f t="shared" si="4"/>
        <v/>
      </c>
      <c r="BL21" s="515" t="s">
        <v>1268</v>
      </c>
      <c r="BM21" s="515" t="s">
        <v>1269</v>
      </c>
      <c r="BN21" s="1033" t="str">
        <f>'Step 4 Support Tool'!A228</f>
        <v>LC System 9</v>
      </c>
      <c r="BO21" s="1034" t="str" cm="1">
        <f t="array" ref="BO21">_xlfn.XLOOKUP(G21,'Step 3.2 Heating System'!C126:$C$217,'Step 3.2 Heating System'!E126:$E$217,"",0,1)</f>
        <v/>
      </c>
      <c r="BP21" s="491"/>
      <c r="BQ21" s="491"/>
      <c r="BR21" s="491"/>
      <c r="BS21" s="427"/>
      <c r="BT21" s="427"/>
      <c r="BU21" s="427"/>
      <c r="BV21" s="427"/>
      <c r="BW21" s="427"/>
      <c r="BX21" s="491"/>
      <c r="BY21" s="491"/>
      <c r="BZ21" s="491"/>
      <c r="CA21" s="491"/>
      <c r="CB21" s="491"/>
      <c r="CC21" s="491"/>
      <c r="CD21" s="491"/>
      <c r="CE21" s="491"/>
      <c r="CF21" s="491"/>
      <c r="CG21" s="491"/>
      <c r="CH21" s="491"/>
      <c r="CI21" s="491"/>
      <c r="CJ21" s="491"/>
      <c r="CK21" s="491"/>
      <c r="CL21" s="491"/>
      <c r="CM21" s="491"/>
      <c r="CN21" s="491"/>
      <c r="CO21" s="491"/>
      <c r="CP21" s="491"/>
      <c r="CQ21" s="491"/>
      <c r="CR21" s="491"/>
      <c r="CS21" s="491"/>
      <c r="CT21" s="491"/>
      <c r="CU21" s="491"/>
      <c r="CV21" s="491"/>
      <c r="CW21" s="491"/>
      <c r="CX21" s="491"/>
      <c r="CY21" s="491"/>
      <c r="CZ21" s="491"/>
      <c r="DA21" s="491"/>
      <c r="DB21" s="491"/>
      <c r="DC21" s="491"/>
      <c r="DD21" s="491"/>
      <c r="DE21" s="491"/>
      <c r="DF21" s="491"/>
      <c r="DG21" s="491"/>
      <c r="DH21" s="491"/>
      <c r="DI21" s="491"/>
      <c r="DJ21" s="491"/>
      <c r="DK21" s="491"/>
      <c r="DL21" s="491"/>
      <c r="DM21" s="491"/>
      <c r="DN21" s="491"/>
      <c r="DO21" s="491"/>
      <c r="DP21" s="491"/>
      <c r="DQ21" s="491"/>
      <c r="DR21" s="491"/>
      <c r="DS21" s="491"/>
      <c r="DT21" s="491"/>
      <c r="DU21" s="491"/>
      <c r="DV21" s="491"/>
      <c r="DW21" s="491"/>
      <c r="DX21" s="491"/>
      <c r="DY21" s="491"/>
      <c r="DZ21" s="491"/>
      <c r="EA21" s="491"/>
      <c r="EB21" s="491"/>
      <c r="EC21" s="491"/>
      <c r="ED21" s="491"/>
      <c r="EE21" s="491"/>
      <c r="EF21" s="491"/>
      <c r="EG21" s="491"/>
      <c r="EH21" s="491"/>
      <c r="EI21" s="491"/>
      <c r="EJ21" s="491"/>
    </row>
    <row r="22" spans="1:150" ht="12" customHeight="1" x14ac:dyDescent="0.2">
      <c r="A22" s="515" t="str">
        <f t="shared" si="5"/>
        <v/>
      </c>
      <c r="B22" s="515" t="str">
        <f t="shared" si="0"/>
        <v/>
      </c>
      <c r="C22" s="515" t="str">
        <f>IF(D22="","",'Eligible Technologies'!$C$7)</f>
        <v/>
      </c>
      <c r="D22" s="515" t="str">
        <f>'Step 4 Support Tool'!B229</f>
        <v/>
      </c>
      <c r="E22" s="516">
        <f>'Step 4 Support Tool'!C229</f>
        <v>0</v>
      </c>
      <c r="F22" s="516">
        <f>'Step 4 Support Tool'!D229</f>
        <v>0</v>
      </c>
      <c r="G22" s="515" t="str">
        <f>IF('Step 4 Support Tool'!E229="","",TRIM('Step 4 Support Tool'!E229))</f>
        <v/>
      </c>
      <c r="H22" s="515" t="str">
        <f t="shared" si="1"/>
        <v/>
      </c>
      <c r="I22" s="515" t="str">
        <f t="shared" si="2"/>
        <v/>
      </c>
      <c r="J22" s="515">
        <f>'Step 4 Support Tool'!F229</f>
        <v>0</v>
      </c>
      <c r="K22" s="515">
        <f>'Step 4 Support Tool'!H229</f>
        <v>0</v>
      </c>
      <c r="L22" s="515">
        <f>'Step 4 Support Tool'!I229</f>
        <v>0</v>
      </c>
      <c r="M22" s="515">
        <f>'Step 4 Support Tool'!L229</f>
        <v>0</v>
      </c>
      <c r="N22" s="515">
        <f>'Step 4 Support Tool'!M229</f>
        <v>0</v>
      </c>
      <c r="O22" s="515" t="str">
        <f>'Step 4 Support Tool'!AB229</f>
        <v/>
      </c>
      <c r="P22" s="1183">
        <f>'Step 4 Support Tool'!AD229</f>
        <v>0</v>
      </c>
      <c r="Q22" s="1184">
        <f>'Step 3.2 Heating System'!W127</f>
        <v>0</v>
      </c>
      <c r="R22" s="1184" t="str">
        <f>'Step 4 Support Tool'!O229</f>
        <v/>
      </c>
      <c r="S22" s="1185" t="str">
        <f>'Step 4 Support Tool'!P229</f>
        <v/>
      </c>
      <c r="T22" s="1185" t="str">
        <f>'Step 4 Support Tool'!Q229</f>
        <v/>
      </c>
      <c r="U22" s="1186" t="str">
        <f>'Step 4 Support Tool'!R229</f>
        <v/>
      </c>
      <c r="V22" s="1186" t="str">
        <f>'Step 4 Support Tool'!S229</f>
        <v/>
      </c>
      <c r="W22" s="1186" t="str">
        <f>'Step 4 Support Tool'!T229</f>
        <v/>
      </c>
      <c r="X22" s="1187" t="str">
        <f>'Step 4 Support Tool'!X229</f>
        <v/>
      </c>
      <c r="Y22" s="1188" t="str">
        <f t="shared" si="6"/>
        <v/>
      </c>
      <c r="Z22" s="1189" t="str">
        <f>'Step 4 Support Tool'!AC229</f>
        <v/>
      </c>
      <c r="AA22" s="1189">
        <f>'Step 4 Support Tool'!J229</f>
        <v>0</v>
      </c>
      <c r="AB22" s="1189">
        <f>'Step 4 Support Tool'!K229</f>
        <v>0</v>
      </c>
      <c r="AC22" s="1196">
        <f>'Step 3.2 Heating System'!H127</f>
        <v>0</v>
      </c>
      <c r="AD22" s="1186" t="str">
        <f t="shared" si="3"/>
        <v/>
      </c>
      <c r="AE22" s="1185">
        <f>'Step 3.2 Heating System'!E127</f>
        <v>0</v>
      </c>
      <c r="AF22" s="1185">
        <f>'Step 3.2 Heating System'!F127</f>
        <v>0</v>
      </c>
      <c r="AG22" s="1185">
        <f>'Step 3.2 Heating System'!G127</f>
        <v>0</v>
      </c>
      <c r="AH22" s="1185">
        <f>'Step 3.2 Heating System'!H127</f>
        <v>0</v>
      </c>
      <c r="AI22" s="1190">
        <f>'Step 3.2 Heating System'!I127</f>
        <v>0</v>
      </c>
      <c r="AJ22" s="1190">
        <f>'Step 3.2 Heating System'!J127</f>
        <v>0</v>
      </c>
      <c r="AK22" s="1190" t="str">
        <f>'Step 3.2 Heating System'!K127</f>
        <v/>
      </c>
      <c r="AL22" s="1191" t="str">
        <f>'Step 3.2 Heating System'!L127</f>
        <v/>
      </c>
      <c r="AM22" s="1191" t="str">
        <f>'Step 3.2 Heating System'!AA127</f>
        <v/>
      </c>
      <c r="AN22" s="1192">
        <f>'Step 3.2 Heating System'!M127</f>
        <v>0</v>
      </c>
      <c r="AO22" s="1192">
        <f>'Step 3.2 Heating System'!N127</f>
        <v>0</v>
      </c>
      <c r="AP22" s="1192">
        <f>'Step 3.2 Heating System'!O127</f>
        <v>0</v>
      </c>
      <c r="AQ22" s="1192">
        <f>'Step 3.2 Heating System'!P127</f>
        <v>0</v>
      </c>
      <c r="AR22" s="1193">
        <f>'Step 3.2 Heating System'!Q127</f>
        <v>0</v>
      </c>
      <c r="AS22" s="1193">
        <f>'Step 3.2 Heating System'!R127</f>
        <v>0</v>
      </c>
      <c r="AT22" s="1193">
        <f>'Step 3.2 Heating System'!S127</f>
        <v>0</v>
      </c>
      <c r="AU22" s="1194">
        <f>'Step 3.2 Heating System'!T127</f>
        <v>0</v>
      </c>
      <c r="AV22" s="1194">
        <f>'Step 3.2 Heating System'!U127</f>
        <v>0</v>
      </c>
      <c r="AW22" s="1194">
        <f>'Step 3.2 Heating System'!V127</f>
        <v>0</v>
      </c>
      <c r="AX22" s="1194">
        <f>'Step 3.2 Heating System'!W127</f>
        <v>0</v>
      </c>
      <c r="AY22" s="1193">
        <f>'Step 3.2 Heating System'!X127</f>
        <v>0</v>
      </c>
      <c r="AZ22" s="1036">
        <f>SUMIF('Step 3.2 Heating System'!$A$10:$A$109,PETREAD!AE22,'Step 3.2 Heating System'!$V$10:$V$109)</f>
        <v>0</v>
      </c>
      <c r="BA22" s="1036">
        <f t="shared" si="7"/>
        <v>0</v>
      </c>
      <c r="BB22" s="1041" t="str">
        <f>'Step 3.2 Heating System'!Z127</f>
        <v/>
      </c>
      <c r="BC22" s="491"/>
      <c r="BD22" s="1077"/>
      <c r="BE22" s="491"/>
      <c r="BF22" s="491"/>
      <c r="BG22" s="794" t="str">
        <f>SUBSTITUTE(_xlfn.XLOOKUP(G22,'Step 4 Support Tool'!$E$220:$E$319,'Step 3.1 Site Details'!$C$8:$C$107,"",0,1),"uilding ","")</f>
        <v>B1</v>
      </c>
      <c r="BH22" s="794" t="str" cm="1">
        <f t="array" ref="BH22">SUBSTITUTE(_xlfn.XLOOKUP(G22,'Step 3.2 Heating System'!C127:$C$217,'Step 3.2 Heating System'!E127:$E$217,"",0,1)," System ","")</f>
        <v/>
      </c>
      <c r="BI22" s="794" t="str">
        <f>IF(BH22="","",SUBSTITUTE('Step 4 Support Tool'!A229," System ",""))</f>
        <v/>
      </c>
      <c r="BJ22" s="794" t="str">
        <f t="shared" si="4"/>
        <v/>
      </c>
      <c r="BL22" s="515" t="s">
        <v>1270</v>
      </c>
      <c r="BM22" s="515" t="s">
        <v>1271</v>
      </c>
      <c r="BN22" s="1033" t="str">
        <f>'Step 4 Support Tool'!A229</f>
        <v>LC System 10</v>
      </c>
      <c r="BO22" s="1034" t="str" cm="1">
        <f t="array" ref="BO22">_xlfn.XLOOKUP(G22,'Step 3.2 Heating System'!C127:$C$217,'Step 3.2 Heating System'!E127:$E$217,"",0,1)</f>
        <v/>
      </c>
      <c r="BP22" s="491"/>
      <c r="BQ22" s="491"/>
      <c r="BR22" s="491"/>
      <c r="BS22" s="491"/>
      <c r="BT22" s="491"/>
      <c r="BU22" s="491"/>
      <c r="BV22" s="491"/>
      <c r="BW22" s="491"/>
      <c r="BX22" s="491"/>
      <c r="BY22" s="491"/>
      <c r="BZ22" s="491"/>
      <c r="CA22" s="491"/>
      <c r="CB22" s="491"/>
      <c r="CC22" s="491"/>
      <c r="CD22" s="491"/>
      <c r="CE22" s="491"/>
      <c r="CF22" s="491"/>
      <c r="CG22" s="491"/>
      <c r="CH22" s="491"/>
      <c r="CI22" s="491"/>
      <c r="CJ22" s="491"/>
      <c r="CK22" s="491"/>
      <c r="CL22" s="491"/>
      <c r="CM22" s="491"/>
      <c r="CN22" s="491"/>
      <c r="CO22" s="491"/>
      <c r="CP22" s="491"/>
      <c r="CQ22" s="491"/>
      <c r="CR22" s="491"/>
      <c r="CS22" s="491"/>
      <c r="CT22" s="491"/>
      <c r="CU22" s="491"/>
      <c r="CV22" s="491"/>
      <c r="CW22" s="491"/>
      <c r="CX22" s="491"/>
      <c r="CY22" s="491"/>
      <c r="CZ22" s="491"/>
      <c r="DA22" s="491"/>
      <c r="DB22" s="491"/>
      <c r="DC22" s="491"/>
      <c r="DD22" s="491"/>
      <c r="DE22" s="491"/>
      <c r="DF22" s="491"/>
      <c r="DG22" s="491"/>
      <c r="DH22" s="491"/>
      <c r="DI22" s="491"/>
      <c r="DJ22" s="491"/>
      <c r="DK22" s="491"/>
      <c r="DL22" s="491"/>
      <c r="DM22" s="491"/>
      <c r="DN22" s="491"/>
      <c r="DO22" s="491"/>
      <c r="DP22" s="491"/>
      <c r="DQ22" s="491"/>
      <c r="DR22" s="491"/>
      <c r="DS22" s="491"/>
      <c r="DT22" s="491"/>
      <c r="DU22" s="491"/>
      <c r="DV22" s="491"/>
      <c r="DW22" s="491"/>
      <c r="DX22" s="491"/>
      <c r="DY22" s="491"/>
      <c r="DZ22" s="491"/>
      <c r="EA22" s="491"/>
      <c r="EB22" s="491"/>
      <c r="EC22" s="491"/>
      <c r="ED22" s="491"/>
      <c r="EE22" s="491"/>
      <c r="EF22" s="491"/>
      <c r="EG22" s="491"/>
      <c r="EH22" s="491"/>
      <c r="EI22" s="491"/>
      <c r="EJ22" s="491"/>
    </row>
    <row r="23" spans="1:150" ht="12" customHeight="1" x14ac:dyDescent="0.2">
      <c r="A23" s="515" t="str">
        <f t="shared" si="5"/>
        <v/>
      </c>
      <c r="B23" s="515" t="str">
        <f t="shared" si="0"/>
        <v/>
      </c>
      <c r="C23" s="515" t="str">
        <f>IF(D23="","",'Eligible Technologies'!$C$7)</f>
        <v/>
      </c>
      <c r="D23" s="515" t="str">
        <f>'Step 4 Support Tool'!B230</f>
        <v/>
      </c>
      <c r="E23" s="516">
        <f>'Step 4 Support Tool'!C230</f>
        <v>0</v>
      </c>
      <c r="F23" s="516">
        <f>'Step 4 Support Tool'!D230</f>
        <v>0</v>
      </c>
      <c r="G23" s="515" t="str">
        <f>IF('Step 4 Support Tool'!E230="","",TRIM('Step 4 Support Tool'!E230))</f>
        <v/>
      </c>
      <c r="H23" s="515" t="str">
        <f t="shared" si="1"/>
        <v/>
      </c>
      <c r="I23" s="515" t="str">
        <f t="shared" si="2"/>
        <v/>
      </c>
      <c r="J23" s="515">
        <f>'Step 4 Support Tool'!F230</f>
        <v>0</v>
      </c>
      <c r="K23" s="515">
        <f>'Step 4 Support Tool'!H230</f>
        <v>0</v>
      </c>
      <c r="L23" s="515">
        <f>'Step 4 Support Tool'!I230</f>
        <v>0</v>
      </c>
      <c r="M23" s="515">
        <f>'Step 4 Support Tool'!L230</f>
        <v>0</v>
      </c>
      <c r="N23" s="515">
        <f>'Step 4 Support Tool'!M230</f>
        <v>0</v>
      </c>
      <c r="O23" s="515" t="str">
        <f>'Step 4 Support Tool'!AB230</f>
        <v/>
      </c>
      <c r="P23" s="1183">
        <f>'Step 4 Support Tool'!AD230</f>
        <v>0</v>
      </c>
      <c r="Q23" s="1184">
        <f>'Step 3.2 Heating System'!W128</f>
        <v>0</v>
      </c>
      <c r="R23" s="1184" t="str">
        <f>'Step 4 Support Tool'!O230</f>
        <v/>
      </c>
      <c r="S23" s="1185" t="str">
        <f>'Step 4 Support Tool'!P230</f>
        <v/>
      </c>
      <c r="T23" s="1185" t="str">
        <f>'Step 4 Support Tool'!Q230</f>
        <v/>
      </c>
      <c r="U23" s="1186" t="str">
        <f>'Step 4 Support Tool'!R230</f>
        <v/>
      </c>
      <c r="V23" s="1186" t="str">
        <f>'Step 4 Support Tool'!S230</f>
        <v/>
      </c>
      <c r="W23" s="1186" t="str">
        <f>'Step 4 Support Tool'!T230</f>
        <v/>
      </c>
      <c r="X23" s="1187" t="str">
        <f>'Step 4 Support Tool'!X230</f>
        <v/>
      </c>
      <c r="Y23" s="1188" t="str">
        <f t="shared" si="6"/>
        <v/>
      </c>
      <c r="Z23" s="1189" t="str">
        <f>'Step 4 Support Tool'!AC230</f>
        <v/>
      </c>
      <c r="AA23" s="1189">
        <f>'Step 4 Support Tool'!J230</f>
        <v>0</v>
      </c>
      <c r="AB23" s="1189">
        <f>'Step 4 Support Tool'!K230</f>
        <v>0</v>
      </c>
      <c r="AC23" s="1186">
        <f>'Step 3.2 Heating System'!H128</f>
        <v>0</v>
      </c>
      <c r="AD23" s="1186" t="str">
        <f t="shared" si="3"/>
        <v/>
      </c>
      <c r="AE23" s="1185">
        <f>'Step 3.2 Heating System'!E128</f>
        <v>0</v>
      </c>
      <c r="AF23" s="1185">
        <f>'Step 3.2 Heating System'!F128</f>
        <v>0</v>
      </c>
      <c r="AG23" s="1185">
        <f>'Step 3.2 Heating System'!G128</f>
        <v>0</v>
      </c>
      <c r="AH23" s="1185">
        <f>'Step 3.2 Heating System'!H128</f>
        <v>0</v>
      </c>
      <c r="AI23" s="1190">
        <f>'Step 3.2 Heating System'!I128</f>
        <v>0</v>
      </c>
      <c r="AJ23" s="1190">
        <f>'Step 3.2 Heating System'!J128</f>
        <v>0</v>
      </c>
      <c r="AK23" s="1190" t="str">
        <f>'Step 3.2 Heating System'!K128</f>
        <v/>
      </c>
      <c r="AL23" s="1191" t="str">
        <f>'Step 3.2 Heating System'!L128</f>
        <v/>
      </c>
      <c r="AM23" s="1191" t="str">
        <f>'Step 3.2 Heating System'!AA128</f>
        <v/>
      </c>
      <c r="AN23" s="1192">
        <f>'Step 3.2 Heating System'!M128</f>
        <v>0</v>
      </c>
      <c r="AO23" s="1192">
        <f>'Step 3.2 Heating System'!N128</f>
        <v>0</v>
      </c>
      <c r="AP23" s="1192">
        <f>'Step 3.2 Heating System'!O128</f>
        <v>0</v>
      </c>
      <c r="AQ23" s="1192">
        <f>'Step 3.2 Heating System'!P128</f>
        <v>0</v>
      </c>
      <c r="AR23" s="1193">
        <f>'Step 3.2 Heating System'!Q128</f>
        <v>0</v>
      </c>
      <c r="AS23" s="1193">
        <f>'Step 3.2 Heating System'!R128</f>
        <v>0</v>
      </c>
      <c r="AT23" s="1193">
        <f>'Step 3.2 Heating System'!S128</f>
        <v>0</v>
      </c>
      <c r="AU23" s="1194">
        <f>'Step 3.2 Heating System'!T128</f>
        <v>0</v>
      </c>
      <c r="AV23" s="1194">
        <f>'Step 3.2 Heating System'!U128</f>
        <v>0</v>
      </c>
      <c r="AW23" s="1194">
        <f>'Step 3.2 Heating System'!V128</f>
        <v>0</v>
      </c>
      <c r="AX23" s="1194">
        <f>'Step 3.2 Heating System'!W128</f>
        <v>0</v>
      </c>
      <c r="AY23" s="1193">
        <f>'Step 3.2 Heating System'!X128</f>
        <v>0</v>
      </c>
      <c r="AZ23" s="1036">
        <f>SUMIF('Step 3.2 Heating System'!$A$10:$A$109,PETREAD!AE23,'Step 3.2 Heating System'!$V$10:$V$109)</f>
        <v>0</v>
      </c>
      <c r="BA23" s="1036">
        <f t="shared" si="7"/>
        <v>0</v>
      </c>
      <c r="BB23" s="1041" t="str">
        <f>'Step 3.2 Heating System'!Z128</f>
        <v/>
      </c>
      <c r="BC23" s="491"/>
      <c r="BD23" s="1077" t="s">
        <v>1251</v>
      </c>
      <c r="BE23" s="491"/>
      <c r="BF23" s="491"/>
      <c r="BG23" s="794" t="str">
        <f>SUBSTITUTE(_xlfn.XLOOKUP(G23,'Step 4 Support Tool'!$E$220:$E$319,'Step 3.1 Site Details'!$C$8:$C$107,"",0,1),"uilding ","")</f>
        <v>B1</v>
      </c>
      <c r="BH23" s="794" t="str" cm="1">
        <f t="array" ref="BH23">SUBSTITUTE(_xlfn.XLOOKUP(G23,'Step 3.2 Heating System'!C128:$C$217,'Step 3.2 Heating System'!E128:$E$217,"",0,1)," System ","")</f>
        <v/>
      </c>
      <c r="BI23" s="794" t="str">
        <f>IF(BH23="","",SUBSTITUTE('Step 4 Support Tool'!A230," System ",""))</f>
        <v/>
      </c>
      <c r="BJ23" s="794" t="str">
        <f t="shared" si="4"/>
        <v/>
      </c>
      <c r="BL23" s="515" t="s">
        <v>1272</v>
      </c>
      <c r="BM23" s="515" t="s">
        <v>1273</v>
      </c>
      <c r="BN23" s="1033" t="str">
        <f>'Step 4 Support Tool'!A230</f>
        <v>LC System 11</v>
      </c>
      <c r="BO23" s="1034" t="str" cm="1">
        <f t="array" ref="BO23">_xlfn.XLOOKUP(G23,'Step 3.2 Heating System'!C128:$C$217,'Step 3.2 Heating System'!E128:$E$217,"",0,1)</f>
        <v/>
      </c>
      <c r="BP23" s="491"/>
      <c r="BQ23" s="491"/>
      <c r="BR23" s="491"/>
      <c r="BS23" s="491"/>
      <c r="BT23" s="491"/>
      <c r="BU23" s="491"/>
      <c r="BV23" s="491"/>
      <c r="BW23" s="491"/>
      <c r="BX23" s="491"/>
      <c r="BY23" s="491"/>
      <c r="BZ23" s="491"/>
      <c r="CA23" s="491"/>
      <c r="CB23" s="491"/>
      <c r="CC23" s="491"/>
      <c r="CD23" s="491"/>
      <c r="CE23" s="491"/>
      <c r="CF23" s="491"/>
      <c r="CG23" s="491"/>
      <c r="CH23" s="491"/>
      <c r="CI23" s="491"/>
      <c r="CJ23" s="491"/>
      <c r="CK23" s="491"/>
      <c r="CL23" s="491"/>
      <c r="CM23" s="491"/>
      <c r="CN23" s="491"/>
      <c r="CO23" s="491"/>
      <c r="CP23" s="491"/>
      <c r="CQ23" s="491"/>
      <c r="CR23" s="491"/>
      <c r="CS23" s="491"/>
      <c r="CT23" s="491"/>
      <c r="CU23" s="491"/>
      <c r="CV23" s="491"/>
      <c r="CW23" s="491"/>
      <c r="CX23" s="491"/>
      <c r="CY23" s="491"/>
      <c r="CZ23" s="491"/>
      <c r="DA23" s="491"/>
      <c r="DB23" s="491"/>
      <c r="DC23" s="491"/>
      <c r="DD23" s="491"/>
      <c r="DE23" s="491"/>
      <c r="DF23" s="491"/>
      <c r="DG23" s="491"/>
      <c r="DH23" s="491"/>
      <c r="DI23" s="491"/>
      <c r="DJ23" s="491"/>
      <c r="DK23" s="491"/>
      <c r="DL23" s="491"/>
      <c r="DM23" s="491"/>
      <c r="DN23" s="491"/>
      <c r="DO23" s="491"/>
      <c r="DP23" s="491"/>
      <c r="DQ23" s="491"/>
      <c r="DR23" s="491"/>
      <c r="DS23" s="491"/>
      <c r="DT23" s="491"/>
      <c r="DU23" s="491"/>
      <c r="DV23" s="491"/>
      <c r="DW23" s="491"/>
      <c r="DX23" s="491"/>
      <c r="DY23" s="491"/>
      <c r="DZ23" s="491"/>
      <c r="EA23" s="491"/>
      <c r="EB23" s="491"/>
      <c r="EC23" s="491"/>
      <c r="ED23" s="491"/>
      <c r="EE23" s="491"/>
      <c r="EF23" s="491"/>
      <c r="EG23" s="491"/>
      <c r="EH23" s="491"/>
      <c r="EI23" s="491"/>
      <c r="EJ23" s="491"/>
    </row>
    <row r="24" spans="1:150" ht="12" customHeight="1" x14ac:dyDescent="0.2">
      <c r="A24" s="515" t="str">
        <f t="shared" si="5"/>
        <v/>
      </c>
      <c r="B24" s="515" t="str">
        <f t="shared" si="0"/>
        <v/>
      </c>
      <c r="C24" s="515" t="str">
        <f>IF(D24="","",'Eligible Technologies'!$C$7)</f>
        <v/>
      </c>
      <c r="D24" s="515" t="str">
        <f>'Step 4 Support Tool'!B231</f>
        <v/>
      </c>
      <c r="E24" s="516">
        <f>'Step 4 Support Tool'!C231</f>
        <v>0</v>
      </c>
      <c r="F24" s="516">
        <f>'Step 4 Support Tool'!D231</f>
        <v>0</v>
      </c>
      <c r="G24" s="515" t="str">
        <f>IF('Step 4 Support Tool'!E231="","",TRIM('Step 4 Support Tool'!E231))</f>
        <v/>
      </c>
      <c r="H24" s="515" t="str">
        <f t="shared" si="1"/>
        <v/>
      </c>
      <c r="I24" s="515" t="str">
        <f t="shared" si="2"/>
        <v/>
      </c>
      <c r="J24" s="515">
        <f>'Step 4 Support Tool'!F231</f>
        <v>0</v>
      </c>
      <c r="K24" s="515">
        <f>'Step 4 Support Tool'!H231</f>
        <v>0</v>
      </c>
      <c r="L24" s="515">
        <f>'Step 4 Support Tool'!I231</f>
        <v>0</v>
      </c>
      <c r="M24" s="515">
        <f>'Step 4 Support Tool'!L231</f>
        <v>0</v>
      </c>
      <c r="N24" s="515">
        <f>'Step 4 Support Tool'!M231</f>
        <v>0</v>
      </c>
      <c r="O24" s="515" t="str">
        <f>'Step 4 Support Tool'!AB231</f>
        <v/>
      </c>
      <c r="P24" s="1183">
        <f>'Step 4 Support Tool'!AD231</f>
        <v>0</v>
      </c>
      <c r="Q24" s="1184">
        <f>'Step 3.2 Heating System'!W129</f>
        <v>0</v>
      </c>
      <c r="R24" s="1184" t="str">
        <f>'Step 4 Support Tool'!O231</f>
        <v/>
      </c>
      <c r="S24" s="1185" t="str">
        <f>'Step 4 Support Tool'!P231</f>
        <v/>
      </c>
      <c r="T24" s="1185" t="str">
        <f>'Step 4 Support Tool'!Q231</f>
        <v/>
      </c>
      <c r="U24" s="1186" t="str">
        <f>'Step 4 Support Tool'!R231</f>
        <v/>
      </c>
      <c r="V24" s="1186" t="str">
        <f>'Step 4 Support Tool'!S231</f>
        <v/>
      </c>
      <c r="W24" s="1186" t="str">
        <f>'Step 4 Support Tool'!T231</f>
        <v/>
      </c>
      <c r="X24" s="1187" t="str">
        <f>'Step 4 Support Tool'!X231</f>
        <v/>
      </c>
      <c r="Y24" s="1188" t="str">
        <f t="shared" ref="Y24:Y87" si="8">IFERROR(R24*X24,"")</f>
        <v/>
      </c>
      <c r="Z24" s="1189" t="str">
        <f>'Step 4 Support Tool'!AC231</f>
        <v/>
      </c>
      <c r="AA24" s="1189">
        <f>'Step 4 Support Tool'!J231</f>
        <v>0</v>
      </c>
      <c r="AB24" s="1189">
        <f>'Step 4 Support Tool'!K231</f>
        <v>0</v>
      </c>
      <c r="AC24" s="1186">
        <f>'Step 3.2 Heating System'!H129</f>
        <v>0</v>
      </c>
      <c r="AD24" s="1186" t="str">
        <f t="shared" si="3"/>
        <v/>
      </c>
      <c r="AE24" s="1185">
        <f>'Step 3.2 Heating System'!E129</f>
        <v>0</v>
      </c>
      <c r="AF24" s="1185">
        <f>'Step 3.2 Heating System'!F129</f>
        <v>0</v>
      </c>
      <c r="AG24" s="1185">
        <f>'Step 3.2 Heating System'!G129</f>
        <v>0</v>
      </c>
      <c r="AH24" s="1185">
        <f>'Step 3.2 Heating System'!H129</f>
        <v>0</v>
      </c>
      <c r="AI24" s="1190">
        <f>'Step 3.2 Heating System'!I129</f>
        <v>0</v>
      </c>
      <c r="AJ24" s="1190">
        <f>'Step 3.2 Heating System'!J129</f>
        <v>0</v>
      </c>
      <c r="AK24" s="1190" t="str">
        <f>'Step 3.2 Heating System'!K129</f>
        <v/>
      </c>
      <c r="AL24" s="1191" t="str">
        <f>'Step 3.2 Heating System'!L129</f>
        <v/>
      </c>
      <c r="AM24" s="1191" t="str">
        <f>'Step 3.2 Heating System'!AA129</f>
        <v/>
      </c>
      <c r="AN24" s="1192">
        <f>'Step 3.2 Heating System'!M129</f>
        <v>0</v>
      </c>
      <c r="AO24" s="1192">
        <f>'Step 3.2 Heating System'!N129</f>
        <v>0</v>
      </c>
      <c r="AP24" s="1192">
        <f>'Step 3.2 Heating System'!O129</f>
        <v>0</v>
      </c>
      <c r="AQ24" s="1192">
        <f>'Step 3.2 Heating System'!P129</f>
        <v>0</v>
      </c>
      <c r="AR24" s="1193">
        <f>'Step 3.2 Heating System'!Q129</f>
        <v>0</v>
      </c>
      <c r="AS24" s="1193">
        <f>'Step 3.2 Heating System'!R129</f>
        <v>0</v>
      </c>
      <c r="AT24" s="1193">
        <f>'Step 3.2 Heating System'!S129</f>
        <v>0</v>
      </c>
      <c r="AU24" s="1194">
        <f>'Step 3.2 Heating System'!T129</f>
        <v>0</v>
      </c>
      <c r="AV24" s="1194">
        <f>'Step 3.2 Heating System'!U129</f>
        <v>0</v>
      </c>
      <c r="AW24" s="1194">
        <f>'Step 3.2 Heating System'!V129</f>
        <v>0</v>
      </c>
      <c r="AX24" s="1194">
        <f>'Step 3.2 Heating System'!W129</f>
        <v>0</v>
      </c>
      <c r="AY24" s="1193">
        <f>'Step 3.2 Heating System'!X129</f>
        <v>0</v>
      </c>
      <c r="AZ24" s="1036">
        <f>SUMIF('Step 3.2 Heating System'!$A$10:$A$109,PETREAD!AE24,'Step 3.2 Heating System'!$V$10:$V$109)</f>
        <v>0</v>
      </c>
      <c r="BA24" s="1036">
        <f t="shared" si="7"/>
        <v>0</v>
      </c>
      <c r="BB24" s="1041" t="str">
        <f>'Step 3.2 Heating System'!Z129</f>
        <v/>
      </c>
      <c r="BC24" s="491"/>
      <c r="BD24" s="1076"/>
      <c r="BE24" s="491"/>
      <c r="BF24" s="491"/>
      <c r="BG24" s="794" t="str">
        <f>SUBSTITUTE(_xlfn.XLOOKUP(G24,'Step 4 Support Tool'!$E$220:$E$319,'Step 3.1 Site Details'!$C$8:$C$107,"",0,1),"uilding ","")</f>
        <v>B1</v>
      </c>
      <c r="BH24" s="794" t="str" cm="1">
        <f t="array" ref="BH24">SUBSTITUTE(_xlfn.XLOOKUP(G24,'Step 3.2 Heating System'!C129:$C$217,'Step 3.2 Heating System'!E129:$E$217,"",0,1)," System ","")</f>
        <v/>
      </c>
      <c r="BI24" s="794" t="str">
        <f>IF(BH24="","",SUBSTITUTE('Step 4 Support Tool'!A231," System ",""))</f>
        <v/>
      </c>
      <c r="BJ24" s="794" t="str">
        <f t="shared" si="4"/>
        <v/>
      </c>
      <c r="BK24" s="491"/>
      <c r="BL24" s="491"/>
      <c r="BM24" s="491"/>
      <c r="BN24" s="1033" t="str">
        <f>'Step 4 Support Tool'!A231</f>
        <v>LC System 12</v>
      </c>
      <c r="BO24" s="1034" t="str" cm="1">
        <f t="array" ref="BO24">_xlfn.XLOOKUP(G24,'Step 3.2 Heating System'!C129:$C$217,'Step 3.2 Heating System'!E129:$E$217,"",0,1)</f>
        <v/>
      </c>
      <c r="BP24" s="491"/>
      <c r="BQ24" s="491"/>
      <c r="BR24" s="491"/>
      <c r="BS24" s="491"/>
      <c r="BT24" s="491"/>
      <c r="BU24" s="491"/>
      <c r="BV24" s="491"/>
      <c r="BW24" s="491"/>
      <c r="BX24" s="491"/>
      <c r="BY24" s="491"/>
      <c r="BZ24" s="491"/>
      <c r="CA24" s="491"/>
      <c r="CB24" s="491"/>
      <c r="CC24" s="491"/>
      <c r="CD24" s="491"/>
      <c r="CE24" s="491"/>
      <c r="CF24" s="491"/>
      <c r="CG24" s="491"/>
      <c r="CH24" s="491"/>
      <c r="CI24" s="491"/>
      <c r="CJ24" s="491"/>
      <c r="CK24" s="491"/>
      <c r="CL24" s="491"/>
      <c r="CM24" s="491"/>
      <c r="CN24" s="491"/>
      <c r="CO24" s="491"/>
      <c r="CP24" s="491"/>
      <c r="CQ24" s="491"/>
      <c r="CR24" s="491"/>
      <c r="CS24" s="491"/>
      <c r="CT24" s="491"/>
      <c r="CU24" s="491"/>
      <c r="CV24" s="491"/>
      <c r="CW24" s="491"/>
      <c r="CX24" s="491"/>
      <c r="CY24" s="491"/>
      <c r="CZ24" s="491"/>
      <c r="DA24" s="491"/>
      <c r="DB24" s="491"/>
      <c r="DC24" s="491"/>
      <c r="DD24" s="491"/>
      <c r="DE24" s="491"/>
      <c r="DF24" s="491"/>
      <c r="DG24" s="491"/>
      <c r="DH24" s="491"/>
      <c r="DI24" s="491"/>
      <c r="DJ24" s="491"/>
      <c r="DK24" s="491"/>
      <c r="DL24" s="491"/>
      <c r="DM24" s="491"/>
      <c r="DN24" s="491"/>
      <c r="DO24" s="491"/>
      <c r="DP24" s="491"/>
      <c r="DQ24" s="491"/>
      <c r="DR24" s="491"/>
      <c r="DS24" s="491"/>
      <c r="DT24" s="491"/>
      <c r="DU24" s="491"/>
      <c r="DV24" s="491"/>
      <c r="DW24" s="491"/>
      <c r="DX24" s="491"/>
      <c r="DY24" s="491"/>
      <c r="DZ24" s="491"/>
      <c r="EA24" s="491"/>
      <c r="EB24" s="491"/>
      <c r="EC24" s="491"/>
      <c r="ED24" s="491"/>
      <c r="EE24" s="491"/>
      <c r="EF24" s="491"/>
      <c r="EG24" s="491"/>
      <c r="EH24" s="491"/>
      <c r="EI24" s="491"/>
      <c r="EJ24" s="491"/>
      <c r="EK24" s="491"/>
      <c r="EL24" s="491"/>
      <c r="EM24" s="491"/>
      <c r="EN24" s="491"/>
      <c r="EO24" s="491"/>
      <c r="EP24" s="491"/>
      <c r="EQ24" s="491"/>
      <c r="ER24" s="491"/>
      <c r="ES24" s="491"/>
      <c r="ET24" s="491"/>
    </row>
    <row r="25" spans="1:150" ht="12" customHeight="1" x14ac:dyDescent="0.2">
      <c r="A25" s="515" t="str">
        <f t="shared" si="5"/>
        <v/>
      </c>
      <c r="B25" s="515" t="str">
        <f t="shared" si="0"/>
        <v/>
      </c>
      <c r="C25" s="515" t="str">
        <f>IF(D25="","",'Eligible Technologies'!$C$7)</f>
        <v/>
      </c>
      <c r="D25" s="515" t="str">
        <f>'Step 4 Support Tool'!B232</f>
        <v/>
      </c>
      <c r="E25" s="516">
        <f>'Step 4 Support Tool'!C232</f>
        <v>0</v>
      </c>
      <c r="F25" s="516">
        <f>'Step 4 Support Tool'!D232</f>
        <v>0</v>
      </c>
      <c r="G25" s="515" t="str">
        <f>IF('Step 4 Support Tool'!E232="","",TRIM('Step 4 Support Tool'!E232))</f>
        <v/>
      </c>
      <c r="H25" s="515" t="str">
        <f t="shared" si="1"/>
        <v/>
      </c>
      <c r="I25" s="515" t="str">
        <f t="shared" si="2"/>
        <v/>
      </c>
      <c r="J25" s="515">
        <f>'Step 4 Support Tool'!F232</f>
        <v>0</v>
      </c>
      <c r="K25" s="515">
        <f>'Step 4 Support Tool'!H232</f>
        <v>0</v>
      </c>
      <c r="L25" s="515">
        <f>'Step 4 Support Tool'!I232</f>
        <v>0</v>
      </c>
      <c r="M25" s="515">
        <f>'Step 4 Support Tool'!L232</f>
        <v>0</v>
      </c>
      <c r="N25" s="515">
        <f>'Step 4 Support Tool'!M232</f>
        <v>0</v>
      </c>
      <c r="O25" s="515" t="str">
        <f>'Step 4 Support Tool'!AB232</f>
        <v/>
      </c>
      <c r="P25" s="1183">
        <f>'Step 4 Support Tool'!AD232</f>
        <v>0</v>
      </c>
      <c r="Q25" s="1184">
        <f>'Step 3.2 Heating System'!W130</f>
        <v>0</v>
      </c>
      <c r="R25" s="1184" t="str">
        <f>'Step 4 Support Tool'!O232</f>
        <v/>
      </c>
      <c r="S25" s="1185" t="str">
        <f>'Step 4 Support Tool'!P232</f>
        <v/>
      </c>
      <c r="T25" s="1185" t="str">
        <f>'Step 4 Support Tool'!Q232</f>
        <v/>
      </c>
      <c r="U25" s="1186" t="str">
        <f>'Step 4 Support Tool'!R232</f>
        <v/>
      </c>
      <c r="V25" s="1186" t="str">
        <f>'Step 4 Support Tool'!S232</f>
        <v/>
      </c>
      <c r="W25" s="1186" t="str">
        <f>'Step 4 Support Tool'!T232</f>
        <v/>
      </c>
      <c r="X25" s="1187" t="str">
        <f>'Step 4 Support Tool'!X232</f>
        <v/>
      </c>
      <c r="Y25" s="1188" t="str">
        <f t="shared" si="8"/>
        <v/>
      </c>
      <c r="Z25" s="1189" t="str">
        <f>'Step 4 Support Tool'!AC232</f>
        <v/>
      </c>
      <c r="AA25" s="1189">
        <f>'Step 4 Support Tool'!J232</f>
        <v>0</v>
      </c>
      <c r="AB25" s="1189">
        <f>'Step 4 Support Tool'!K232</f>
        <v>0</v>
      </c>
      <c r="AC25" s="1186">
        <f>'Step 3.2 Heating System'!H130</f>
        <v>0</v>
      </c>
      <c r="AD25" s="1186" t="str">
        <f t="shared" si="3"/>
        <v/>
      </c>
      <c r="AE25" s="1185">
        <f>'Step 3.2 Heating System'!E130</f>
        <v>0</v>
      </c>
      <c r="AF25" s="1185">
        <f>'Step 3.2 Heating System'!F130</f>
        <v>0</v>
      </c>
      <c r="AG25" s="1185">
        <f>'Step 3.2 Heating System'!G130</f>
        <v>0</v>
      </c>
      <c r="AH25" s="1185">
        <f>'Step 3.2 Heating System'!H130</f>
        <v>0</v>
      </c>
      <c r="AI25" s="1190">
        <f>'Step 3.2 Heating System'!I130</f>
        <v>0</v>
      </c>
      <c r="AJ25" s="1190">
        <f>'Step 3.2 Heating System'!J130</f>
        <v>0</v>
      </c>
      <c r="AK25" s="1190" t="str">
        <f>'Step 3.2 Heating System'!K130</f>
        <v/>
      </c>
      <c r="AL25" s="1191" t="str">
        <f>'Step 3.2 Heating System'!L130</f>
        <v/>
      </c>
      <c r="AM25" s="1191" t="str">
        <f>'Step 3.2 Heating System'!AA130</f>
        <v/>
      </c>
      <c r="AN25" s="1192">
        <f>'Step 3.2 Heating System'!M130</f>
        <v>0</v>
      </c>
      <c r="AO25" s="1192">
        <f>'Step 3.2 Heating System'!N130</f>
        <v>0</v>
      </c>
      <c r="AP25" s="1192">
        <f>'Step 3.2 Heating System'!O130</f>
        <v>0</v>
      </c>
      <c r="AQ25" s="1192">
        <f>'Step 3.2 Heating System'!P130</f>
        <v>0</v>
      </c>
      <c r="AR25" s="1193">
        <f>'Step 3.2 Heating System'!Q130</f>
        <v>0</v>
      </c>
      <c r="AS25" s="1193">
        <f>'Step 3.2 Heating System'!R130</f>
        <v>0</v>
      </c>
      <c r="AT25" s="1193">
        <f>'Step 3.2 Heating System'!S130</f>
        <v>0</v>
      </c>
      <c r="AU25" s="1194">
        <f>'Step 3.2 Heating System'!T130</f>
        <v>0</v>
      </c>
      <c r="AV25" s="1194">
        <f>'Step 3.2 Heating System'!U130</f>
        <v>0</v>
      </c>
      <c r="AW25" s="1194">
        <f>'Step 3.2 Heating System'!V130</f>
        <v>0</v>
      </c>
      <c r="AX25" s="1194">
        <f>'Step 3.2 Heating System'!W130</f>
        <v>0</v>
      </c>
      <c r="AY25" s="1193">
        <f>'Step 3.2 Heating System'!X130</f>
        <v>0</v>
      </c>
      <c r="AZ25" s="1036">
        <f>SUMIF('Step 3.2 Heating System'!$A$10:$A$109,PETREAD!AE25,'Step 3.2 Heating System'!$V$10:$V$109)</f>
        <v>0</v>
      </c>
      <c r="BA25" s="1036">
        <f t="shared" si="7"/>
        <v>0</v>
      </c>
      <c r="BB25" s="1041" t="str">
        <f>'Step 3.2 Heating System'!Z130</f>
        <v/>
      </c>
      <c r="BC25" s="491"/>
      <c r="BD25" s="1076" t="s">
        <v>1251</v>
      </c>
      <c r="BE25" s="491"/>
      <c r="BF25" s="491"/>
      <c r="BG25" s="794" t="str">
        <f>SUBSTITUTE(_xlfn.XLOOKUP(G25,'Step 4 Support Tool'!$E$220:$E$319,'Step 3.1 Site Details'!$C$8:$C$107,"",0,1),"uilding ","")</f>
        <v>B1</v>
      </c>
      <c r="BH25" s="794" t="str" cm="1">
        <f t="array" ref="BH25">SUBSTITUTE(_xlfn.XLOOKUP(G25,'Step 3.2 Heating System'!C130:$C$217,'Step 3.2 Heating System'!E130:$E$217,"",0,1)," System ","")</f>
        <v/>
      </c>
      <c r="BI25" s="794" t="str">
        <f>IF(BH25="","",SUBSTITUTE('Step 4 Support Tool'!A232," System ",""))</f>
        <v/>
      </c>
      <c r="BJ25" s="794" t="str">
        <f t="shared" si="4"/>
        <v/>
      </c>
      <c r="BK25" s="491"/>
      <c r="BL25" s="491"/>
      <c r="BM25" s="491"/>
      <c r="BN25" s="1033" t="str">
        <f>'Step 4 Support Tool'!A232</f>
        <v>LC System 13</v>
      </c>
      <c r="BO25" s="1034" t="str" cm="1">
        <f t="array" ref="BO25">_xlfn.XLOOKUP(G25,'Step 3.2 Heating System'!C130:$C$217,'Step 3.2 Heating System'!E130:$E$217,"",0,1)</f>
        <v/>
      </c>
      <c r="BP25" s="491"/>
      <c r="BQ25" s="491"/>
      <c r="BR25" s="491"/>
      <c r="BS25" s="491"/>
      <c r="BT25" s="491"/>
      <c r="BU25" s="491"/>
      <c r="BV25" s="491"/>
      <c r="BW25" s="491"/>
      <c r="BX25" s="491"/>
      <c r="BY25" s="491"/>
      <c r="BZ25" s="491"/>
      <c r="CA25" s="491"/>
      <c r="CB25" s="491"/>
      <c r="CC25" s="491"/>
      <c r="CD25" s="491"/>
      <c r="CE25" s="491"/>
      <c r="CF25" s="491"/>
      <c r="CG25" s="491"/>
      <c r="CH25" s="491"/>
      <c r="CI25" s="491"/>
      <c r="CJ25" s="491"/>
      <c r="CK25" s="491"/>
      <c r="CL25" s="491"/>
      <c r="CM25" s="491"/>
      <c r="CN25" s="491"/>
      <c r="CO25" s="491"/>
      <c r="CP25" s="491"/>
      <c r="CQ25" s="491"/>
      <c r="CR25" s="491"/>
      <c r="CS25" s="491"/>
      <c r="CT25" s="491"/>
      <c r="CU25" s="491"/>
      <c r="CV25" s="491"/>
      <c r="CW25" s="491"/>
      <c r="CX25" s="491"/>
      <c r="CY25" s="491"/>
      <c r="CZ25" s="491"/>
      <c r="DA25" s="491"/>
      <c r="DB25" s="491"/>
      <c r="DC25" s="491"/>
      <c r="DD25" s="491"/>
      <c r="DE25" s="491"/>
      <c r="DF25" s="491"/>
      <c r="DG25" s="491"/>
      <c r="DH25" s="491"/>
      <c r="DI25" s="491"/>
      <c r="DJ25" s="491"/>
      <c r="DK25" s="491"/>
      <c r="DL25" s="491"/>
      <c r="DM25" s="491"/>
      <c r="DN25" s="491"/>
      <c r="DO25" s="491"/>
      <c r="DP25" s="491"/>
      <c r="DQ25" s="491"/>
      <c r="DR25" s="491"/>
      <c r="DS25" s="491"/>
      <c r="DT25" s="491"/>
      <c r="DU25" s="491"/>
      <c r="DV25" s="491"/>
      <c r="DW25" s="491"/>
      <c r="DX25" s="491"/>
      <c r="DY25" s="491"/>
      <c r="DZ25" s="491"/>
      <c r="EA25" s="491"/>
      <c r="EB25" s="491"/>
      <c r="EC25" s="491"/>
      <c r="ED25" s="491"/>
      <c r="EE25" s="491"/>
      <c r="EF25" s="491"/>
      <c r="EG25" s="491"/>
      <c r="EH25" s="491"/>
      <c r="EI25" s="491"/>
      <c r="EJ25" s="491"/>
      <c r="EK25" s="491"/>
      <c r="EL25" s="491"/>
      <c r="EM25" s="491"/>
      <c r="EN25" s="491"/>
      <c r="EO25" s="491"/>
      <c r="EP25" s="491"/>
      <c r="EQ25" s="491"/>
      <c r="ER25" s="491"/>
      <c r="ES25" s="491"/>
      <c r="ET25" s="491"/>
    </row>
    <row r="26" spans="1:150" ht="12" customHeight="1" x14ac:dyDescent="0.2">
      <c r="A26" s="515" t="str">
        <f t="shared" si="5"/>
        <v/>
      </c>
      <c r="B26" s="515" t="str">
        <f t="shared" si="0"/>
        <v/>
      </c>
      <c r="C26" s="515" t="str">
        <f>IF(D26="","",'Eligible Technologies'!$C$7)</f>
        <v/>
      </c>
      <c r="D26" s="515" t="str">
        <f>'Step 4 Support Tool'!B233</f>
        <v/>
      </c>
      <c r="E26" s="516">
        <f>'Step 4 Support Tool'!C233</f>
        <v>0</v>
      </c>
      <c r="F26" s="516">
        <f>'Step 4 Support Tool'!D233</f>
        <v>0</v>
      </c>
      <c r="G26" s="515" t="str">
        <f>IF('Step 4 Support Tool'!E233="","",TRIM('Step 4 Support Tool'!E233))</f>
        <v/>
      </c>
      <c r="H26" s="515" t="str">
        <f t="shared" si="1"/>
        <v/>
      </c>
      <c r="I26" s="515" t="str">
        <f t="shared" si="2"/>
        <v/>
      </c>
      <c r="J26" s="515">
        <f>'Step 4 Support Tool'!F233</f>
        <v>0</v>
      </c>
      <c r="K26" s="515">
        <f>'Step 4 Support Tool'!H233</f>
        <v>0</v>
      </c>
      <c r="L26" s="515">
        <f>'Step 4 Support Tool'!I233</f>
        <v>0</v>
      </c>
      <c r="M26" s="515">
        <f>'Step 4 Support Tool'!L233</f>
        <v>0</v>
      </c>
      <c r="N26" s="515">
        <f>'Step 4 Support Tool'!M233</f>
        <v>0</v>
      </c>
      <c r="O26" s="515" t="str">
        <f>'Step 4 Support Tool'!AB233</f>
        <v/>
      </c>
      <c r="P26" s="1183">
        <f>'Step 4 Support Tool'!AD233</f>
        <v>0</v>
      </c>
      <c r="Q26" s="1184">
        <f>'Step 3.2 Heating System'!W131</f>
        <v>0</v>
      </c>
      <c r="R26" s="1184" t="str">
        <f>'Step 4 Support Tool'!O233</f>
        <v/>
      </c>
      <c r="S26" s="1185" t="str">
        <f>'Step 4 Support Tool'!P233</f>
        <v/>
      </c>
      <c r="T26" s="1185" t="str">
        <f>'Step 4 Support Tool'!Q233</f>
        <v/>
      </c>
      <c r="U26" s="1186" t="str">
        <f>'Step 4 Support Tool'!R233</f>
        <v/>
      </c>
      <c r="V26" s="1186" t="str">
        <f>'Step 4 Support Tool'!S233</f>
        <v/>
      </c>
      <c r="W26" s="1186" t="str">
        <f>'Step 4 Support Tool'!T233</f>
        <v/>
      </c>
      <c r="X26" s="1187" t="str">
        <f>'Step 4 Support Tool'!X233</f>
        <v/>
      </c>
      <c r="Y26" s="1188" t="str">
        <f t="shared" si="8"/>
        <v/>
      </c>
      <c r="Z26" s="1189" t="str">
        <f>'Step 4 Support Tool'!AC233</f>
        <v/>
      </c>
      <c r="AA26" s="1189">
        <f>'Step 4 Support Tool'!J233</f>
        <v>0</v>
      </c>
      <c r="AB26" s="1189">
        <f>'Step 4 Support Tool'!K233</f>
        <v>0</v>
      </c>
      <c r="AC26" s="1186">
        <f>'Step 3.2 Heating System'!H131</f>
        <v>0</v>
      </c>
      <c r="AD26" s="1186" t="str">
        <f t="shared" si="3"/>
        <v/>
      </c>
      <c r="AE26" s="1185">
        <f>'Step 3.2 Heating System'!E131</f>
        <v>0</v>
      </c>
      <c r="AF26" s="1185">
        <f>'Step 3.2 Heating System'!F131</f>
        <v>0</v>
      </c>
      <c r="AG26" s="1185">
        <f>'Step 3.2 Heating System'!G131</f>
        <v>0</v>
      </c>
      <c r="AH26" s="1185">
        <f>'Step 3.2 Heating System'!H131</f>
        <v>0</v>
      </c>
      <c r="AI26" s="1190">
        <f>'Step 3.2 Heating System'!I131</f>
        <v>0</v>
      </c>
      <c r="AJ26" s="1190">
        <f>'Step 3.2 Heating System'!J131</f>
        <v>0</v>
      </c>
      <c r="AK26" s="1190" t="str">
        <f>'Step 3.2 Heating System'!K131</f>
        <v/>
      </c>
      <c r="AL26" s="1191" t="str">
        <f>'Step 3.2 Heating System'!L131</f>
        <v/>
      </c>
      <c r="AM26" s="1191" t="str">
        <f>'Step 3.2 Heating System'!AA131</f>
        <v/>
      </c>
      <c r="AN26" s="1192">
        <f>'Step 3.2 Heating System'!M131</f>
        <v>0</v>
      </c>
      <c r="AO26" s="1192">
        <f>'Step 3.2 Heating System'!N131</f>
        <v>0</v>
      </c>
      <c r="AP26" s="1192">
        <f>'Step 3.2 Heating System'!O131</f>
        <v>0</v>
      </c>
      <c r="AQ26" s="1192">
        <f>'Step 3.2 Heating System'!P131</f>
        <v>0</v>
      </c>
      <c r="AR26" s="1193">
        <f>'Step 3.2 Heating System'!Q131</f>
        <v>0</v>
      </c>
      <c r="AS26" s="1193">
        <f>'Step 3.2 Heating System'!R131</f>
        <v>0</v>
      </c>
      <c r="AT26" s="1193">
        <f>'Step 3.2 Heating System'!S131</f>
        <v>0</v>
      </c>
      <c r="AU26" s="1194">
        <f>'Step 3.2 Heating System'!T131</f>
        <v>0</v>
      </c>
      <c r="AV26" s="1194">
        <f>'Step 3.2 Heating System'!U131</f>
        <v>0</v>
      </c>
      <c r="AW26" s="1194">
        <f>'Step 3.2 Heating System'!V131</f>
        <v>0</v>
      </c>
      <c r="AX26" s="1194">
        <f>'Step 3.2 Heating System'!W131</f>
        <v>0</v>
      </c>
      <c r="AY26" s="1193">
        <f>'Step 3.2 Heating System'!X131</f>
        <v>0</v>
      </c>
      <c r="AZ26" s="1036">
        <f>SUMIF('Step 3.2 Heating System'!$A$10:$A$109,PETREAD!AE26,'Step 3.2 Heating System'!$V$10:$V$109)</f>
        <v>0</v>
      </c>
      <c r="BA26" s="1036">
        <f t="shared" si="7"/>
        <v>0</v>
      </c>
      <c r="BB26" s="1041" t="str">
        <f>'Step 3.2 Heating System'!Z131</f>
        <v/>
      </c>
      <c r="BC26" s="491"/>
      <c r="BD26" s="1076"/>
      <c r="BE26" s="491"/>
      <c r="BF26" s="491"/>
      <c r="BG26" s="794" t="str">
        <f>SUBSTITUTE(_xlfn.XLOOKUP(G26,'Step 4 Support Tool'!$E$220:$E$319,'Step 3.1 Site Details'!$C$8:$C$107,"",0,1),"uilding ","")</f>
        <v>B1</v>
      </c>
      <c r="BH26" s="794" t="str" cm="1">
        <f t="array" ref="BH26">SUBSTITUTE(_xlfn.XLOOKUP(G26,'Step 3.2 Heating System'!C131:$C$217,'Step 3.2 Heating System'!E131:$E$217,"",0,1)," System ","")</f>
        <v/>
      </c>
      <c r="BI26" s="794" t="str">
        <f>IF(BH26="","",SUBSTITUTE('Step 4 Support Tool'!A233," System ",""))</f>
        <v/>
      </c>
      <c r="BJ26" s="794" t="str">
        <f t="shared" si="4"/>
        <v/>
      </c>
      <c r="BK26" s="491"/>
      <c r="BL26" s="491"/>
      <c r="BM26" s="491"/>
      <c r="BN26" s="1033" t="str">
        <f>'Step 4 Support Tool'!A233</f>
        <v>LC System 14</v>
      </c>
      <c r="BO26" s="1034" t="str" cm="1">
        <f t="array" ref="BO26">_xlfn.XLOOKUP(G26,'Step 3.2 Heating System'!C131:$C$217,'Step 3.2 Heating System'!E131:$E$217,"",0,1)</f>
        <v/>
      </c>
      <c r="BP26" s="491"/>
      <c r="BQ26" s="491"/>
      <c r="BR26" s="491"/>
      <c r="BS26" s="491"/>
      <c r="BT26" s="491"/>
      <c r="BU26" s="491"/>
      <c r="BV26" s="491"/>
      <c r="BW26" s="491"/>
      <c r="BX26" s="491"/>
      <c r="BY26" s="491"/>
      <c r="BZ26" s="491"/>
      <c r="CA26" s="491"/>
      <c r="CB26" s="491"/>
      <c r="CC26" s="491"/>
      <c r="CD26" s="491"/>
      <c r="CE26" s="491"/>
      <c r="CF26" s="491"/>
      <c r="CG26" s="491"/>
      <c r="CH26" s="491"/>
      <c r="CI26" s="491"/>
      <c r="CJ26" s="491"/>
      <c r="CK26" s="491"/>
      <c r="CL26" s="491"/>
      <c r="CM26" s="491"/>
      <c r="CN26" s="491"/>
      <c r="CO26" s="491"/>
      <c r="CP26" s="491"/>
      <c r="CQ26" s="491"/>
      <c r="CR26" s="491"/>
      <c r="CS26" s="491"/>
      <c r="CT26" s="491"/>
      <c r="CU26" s="491"/>
      <c r="CV26" s="491"/>
      <c r="CW26" s="491"/>
      <c r="CX26" s="491"/>
      <c r="CY26" s="491"/>
      <c r="CZ26" s="491"/>
      <c r="DA26" s="491"/>
      <c r="DB26" s="491"/>
      <c r="DC26" s="491"/>
      <c r="DD26" s="491"/>
      <c r="DE26" s="491"/>
      <c r="DF26" s="491"/>
      <c r="DG26" s="491"/>
      <c r="DH26" s="491"/>
      <c r="DI26" s="491"/>
      <c r="DJ26" s="491"/>
      <c r="DK26" s="491"/>
      <c r="DL26" s="491"/>
      <c r="DM26" s="491"/>
      <c r="DN26" s="491"/>
      <c r="DO26" s="491"/>
      <c r="DP26" s="491"/>
      <c r="DQ26" s="491"/>
      <c r="DR26" s="491"/>
      <c r="DS26" s="491"/>
      <c r="DT26" s="491"/>
      <c r="DU26" s="491"/>
      <c r="DV26" s="491"/>
      <c r="DW26" s="491"/>
      <c r="DX26" s="491"/>
      <c r="DY26" s="491"/>
      <c r="DZ26" s="491"/>
      <c r="EA26" s="491"/>
      <c r="EB26" s="491"/>
      <c r="EC26" s="491"/>
      <c r="ED26" s="491"/>
      <c r="EE26" s="491"/>
      <c r="EF26" s="491"/>
      <c r="EG26" s="491"/>
      <c r="EH26" s="491"/>
      <c r="EI26" s="491"/>
      <c r="EJ26" s="491"/>
      <c r="EK26" s="491"/>
      <c r="EL26" s="491"/>
      <c r="EM26" s="491"/>
      <c r="EN26" s="491"/>
      <c r="EO26" s="491"/>
      <c r="EP26" s="491"/>
      <c r="EQ26" s="491"/>
      <c r="ER26" s="491"/>
      <c r="ES26" s="491"/>
      <c r="ET26" s="491"/>
    </row>
    <row r="27" spans="1:150" ht="12" customHeight="1" x14ac:dyDescent="0.2">
      <c r="A27" s="515" t="str">
        <f t="shared" si="5"/>
        <v/>
      </c>
      <c r="B27" s="515" t="str">
        <f t="shared" si="0"/>
        <v/>
      </c>
      <c r="C27" s="515" t="str">
        <f>IF(D27="","",'Eligible Technologies'!$C$7)</f>
        <v/>
      </c>
      <c r="D27" s="515" t="str">
        <f>'Step 4 Support Tool'!B234</f>
        <v/>
      </c>
      <c r="E27" s="516">
        <f>'Step 4 Support Tool'!C234</f>
        <v>0</v>
      </c>
      <c r="F27" s="516">
        <f>'Step 4 Support Tool'!D234</f>
        <v>0</v>
      </c>
      <c r="G27" s="515" t="str">
        <f>IF('Step 4 Support Tool'!E234="","",TRIM('Step 4 Support Tool'!E234))</f>
        <v/>
      </c>
      <c r="H27" s="515" t="str">
        <f t="shared" si="1"/>
        <v/>
      </c>
      <c r="I27" s="515" t="str">
        <f t="shared" si="2"/>
        <v/>
      </c>
      <c r="J27" s="515">
        <f>'Step 4 Support Tool'!F234</f>
        <v>0</v>
      </c>
      <c r="K27" s="515">
        <f>'Step 4 Support Tool'!H234</f>
        <v>0</v>
      </c>
      <c r="L27" s="515">
        <f>'Step 4 Support Tool'!I234</f>
        <v>0</v>
      </c>
      <c r="M27" s="515">
        <f>'Step 4 Support Tool'!L234</f>
        <v>0</v>
      </c>
      <c r="N27" s="515">
        <f>'Step 4 Support Tool'!M234</f>
        <v>0</v>
      </c>
      <c r="O27" s="515" t="str">
        <f>'Step 4 Support Tool'!AB234</f>
        <v/>
      </c>
      <c r="P27" s="1183">
        <f>'Step 4 Support Tool'!AD234</f>
        <v>0</v>
      </c>
      <c r="Q27" s="1184">
        <f>'Step 3.2 Heating System'!W132</f>
        <v>0</v>
      </c>
      <c r="R27" s="1184" t="str">
        <f>'Step 4 Support Tool'!O234</f>
        <v/>
      </c>
      <c r="S27" s="1185" t="str">
        <f>'Step 4 Support Tool'!P234</f>
        <v/>
      </c>
      <c r="T27" s="1185" t="str">
        <f>'Step 4 Support Tool'!Q234</f>
        <v/>
      </c>
      <c r="U27" s="1186" t="str">
        <f>'Step 4 Support Tool'!R234</f>
        <v/>
      </c>
      <c r="V27" s="1186" t="str">
        <f>'Step 4 Support Tool'!S234</f>
        <v/>
      </c>
      <c r="W27" s="1186" t="str">
        <f>'Step 4 Support Tool'!T234</f>
        <v/>
      </c>
      <c r="X27" s="1187" t="str">
        <f>'Step 4 Support Tool'!X234</f>
        <v/>
      </c>
      <c r="Y27" s="1188" t="str">
        <f t="shared" si="8"/>
        <v/>
      </c>
      <c r="Z27" s="1189" t="str">
        <f>'Step 4 Support Tool'!AC234</f>
        <v/>
      </c>
      <c r="AA27" s="1189">
        <f>'Step 4 Support Tool'!J234</f>
        <v>0</v>
      </c>
      <c r="AB27" s="1189">
        <f>'Step 4 Support Tool'!K234</f>
        <v>0</v>
      </c>
      <c r="AC27" s="1186">
        <f>'Step 3.2 Heating System'!H132</f>
        <v>0</v>
      </c>
      <c r="AD27" s="1186" t="str">
        <f t="shared" si="3"/>
        <v/>
      </c>
      <c r="AE27" s="1185">
        <f>'Step 3.2 Heating System'!E132</f>
        <v>0</v>
      </c>
      <c r="AF27" s="1185">
        <f>'Step 3.2 Heating System'!F132</f>
        <v>0</v>
      </c>
      <c r="AG27" s="1185">
        <f>'Step 3.2 Heating System'!G132</f>
        <v>0</v>
      </c>
      <c r="AH27" s="1185">
        <f>'Step 3.2 Heating System'!H132</f>
        <v>0</v>
      </c>
      <c r="AI27" s="1190">
        <f>'Step 3.2 Heating System'!I132</f>
        <v>0</v>
      </c>
      <c r="AJ27" s="1190">
        <f>'Step 3.2 Heating System'!J132</f>
        <v>0</v>
      </c>
      <c r="AK27" s="1190" t="str">
        <f>'Step 3.2 Heating System'!K132</f>
        <v/>
      </c>
      <c r="AL27" s="1191" t="str">
        <f>'Step 3.2 Heating System'!L132</f>
        <v/>
      </c>
      <c r="AM27" s="1191" t="str">
        <f>'Step 3.2 Heating System'!AA132</f>
        <v/>
      </c>
      <c r="AN27" s="1192">
        <f>'Step 3.2 Heating System'!M132</f>
        <v>0</v>
      </c>
      <c r="AO27" s="1192">
        <f>'Step 3.2 Heating System'!N132</f>
        <v>0</v>
      </c>
      <c r="AP27" s="1192">
        <f>'Step 3.2 Heating System'!O132</f>
        <v>0</v>
      </c>
      <c r="AQ27" s="1192">
        <f>'Step 3.2 Heating System'!P132</f>
        <v>0</v>
      </c>
      <c r="AR27" s="1193">
        <f>'Step 3.2 Heating System'!Q132</f>
        <v>0</v>
      </c>
      <c r="AS27" s="1193">
        <f>'Step 3.2 Heating System'!R132</f>
        <v>0</v>
      </c>
      <c r="AT27" s="1193">
        <f>'Step 3.2 Heating System'!S132</f>
        <v>0</v>
      </c>
      <c r="AU27" s="1194">
        <f>'Step 3.2 Heating System'!T132</f>
        <v>0</v>
      </c>
      <c r="AV27" s="1194">
        <f>'Step 3.2 Heating System'!U132</f>
        <v>0</v>
      </c>
      <c r="AW27" s="1194">
        <f>'Step 3.2 Heating System'!V132</f>
        <v>0</v>
      </c>
      <c r="AX27" s="1194">
        <f>'Step 3.2 Heating System'!W132</f>
        <v>0</v>
      </c>
      <c r="AY27" s="1193">
        <f>'Step 3.2 Heating System'!X132</f>
        <v>0</v>
      </c>
      <c r="AZ27" s="1036">
        <f>SUMIF('Step 3.2 Heating System'!$A$10:$A$109,PETREAD!AE27,'Step 3.2 Heating System'!$V$10:$V$109)</f>
        <v>0</v>
      </c>
      <c r="BA27" s="1036">
        <f t="shared" si="7"/>
        <v>0</v>
      </c>
      <c r="BB27" s="1041" t="str">
        <f>'Step 3.2 Heating System'!Z132</f>
        <v/>
      </c>
      <c r="BC27" s="491"/>
      <c r="BD27" s="1077" t="s">
        <v>1251</v>
      </c>
      <c r="BE27" s="491"/>
      <c r="BF27" s="491"/>
      <c r="BG27" s="794" t="str">
        <f>SUBSTITUTE(_xlfn.XLOOKUP(G27,'Step 4 Support Tool'!$E$220:$E$319,'Step 3.1 Site Details'!$C$8:$C$107,"",0,1),"uilding ","")</f>
        <v>B1</v>
      </c>
      <c r="BH27" s="794" t="str" cm="1">
        <f t="array" ref="BH27">SUBSTITUTE(_xlfn.XLOOKUP(G27,'Step 3.2 Heating System'!C132:$C$217,'Step 3.2 Heating System'!E132:$E$217,"",0,1)," System ","")</f>
        <v/>
      </c>
      <c r="BI27" s="794" t="str">
        <f>IF(BH27="","",SUBSTITUTE('Step 4 Support Tool'!A234," System ",""))</f>
        <v/>
      </c>
      <c r="BJ27" s="794" t="str">
        <f t="shared" si="4"/>
        <v/>
      </c>
      <c r="BK27" s="491"/>
      <c r="BL27" s="491"/>
      <c r="BM27" s="491"/>
      <c r="BN27" s="1033" t="str">
        <f>'Step 4 Support Tool'!A234</f>
        <v>LC System 15</v>
      </c>
      <c r="BO27" s="1034" t="str" cm="1">
        <f t="array" ref="BO27">_xlfn.XLOOKUP(G27,'Step 3.2 Heating System'!C132:$C$217,'Step 3.2 Heating System'!E132:$E$217,"",0,1)</f>
        <v/>
      </c>
      <c r="BP27" s="491"/>
      <c r="BQ27" s="491"/>
      <c r="BR27" s="491"/>
      <c r="BS27" s="491"/>
      <c r="BT27" s="491"/>
      <c r="BU27" s="491"/>
      <c r="BV27" s="491"/>
      <c r="BW27" s="491"/>
      <c r="BX27" s="491"/>
      <c r="BY27" s="491"/>
      <c r="BZ27" s="491"/>
      <c r="CA27" s="491"/>
      <c r="CB27" s="491"/>
      <c r="CC27" s="491"/>
      <c r="CD27" s="491"/>
      <c r="CE27" s="491"/>
      <c r="CF27" s="491"/>
      <c r="CG27" s="491"/>
      <c r="CH27" s="491"/>
      <c r="CI27" s="491"/>
      <c r="CJ27" s="491"/>
      <c r="CK27" s="491"/>
      <c r="CL27" s="491"/>
      <c r="CM27" s="491"/>
      <c r="CN27" s="491"/>
      <c r="CO27" s="491"/>
      <c r="CP27" s="491"/>
      <c r="CQ27" s="491"/>
      <c r="CR27" s="491"/>
      <c r="CS27" s="491"/>
      <c r="CT27" s="491"/>
      <c r="CU27" s="491"/>
      <c r="CV27" s="491"/>
      <c r="CW27" s="491"/>
      <c r="CX27" s="491"/>
      <c r="CY27" s="491"/>
      <c r="CZ27" s="491"/>
      <c r="DA27" s="491"/>
      <c r="DB27" s="491"/>
      <c r="DC27" s="491"/>
      <c r="DD27" s="491"/>
      <c r="DE27" s="491"/>
      <c r="DF27" s="491"/>
      <c r="DG27" s="491"/>
      <c r="DH27" s="491"/>
      <c r="DI27" s="491"/>
      <c r="DJ27" s="491"/>
      <c r="DK27" s="491"/>
      <c r="DL27" s="491"/>
      <c r="DM27" s="491"/>
      <c r="DN27" s="491"/>
      <c r="DO27" s="491"/>
      <c r="DP27" s="491"/>
      <c r="DQ27" s="491"/>
      <c r="DR27" s="491"/>
      <c r="DS27" s="491"/>
      <c r="DT27" s="491"/>
      <c r="DU27" s="491"/>
      <c r="DV27" s="491"/>
      <c r="DW27" s="491"/>
      <c r="DX27" s="491"/>
      <c r="DY27" s="491"/>
      <c r="DZ27" s="491"/>
      <c r="EA27" s="491"/>
      <c r="EB27" s="491"/>
      <c r="EC27" s="491"/>
      <c r="ED27" s="491"/>
      <c r="EE27" s="491"/>
      <c r="EF27" s="491"/>
      <c r="EG27" s="491"/>
      <c r="EH27" s="491"/>
      <c r="EI27" s="491"/>
      <c r="EJ27" s="491"/>
      <c r="EK27" s="491"/>
      <c r="EL27" s="491"/>
      <c r="EM27" s="491"/>
      <c r="EN27" s="491"/>
      <c r="EO27" s="491"/>
      <c r="EP27" s="491"/>
      <c r="EQ27" s="491"/>
      <c r="ER27" s="491"/>
      <c r="ES27" s="491"/>
      <c r="ET27" s="491"/>
    </row>
    <row r="28" spans="1:150" ht="12" customHeight="1" x14ac:dyDescent="0.2">
      <c r="A28" s="515" t="str">
        <f t="shared" si="5"/>
        <v/>
      </c>
      <c r="B28" s="515" t="str">
        <f t="shared" si="0"/>
        <v/>
      </c>
      <c r="C28" s="515" t="str">
        <f>IF(D28="","",'Eligible Technologies'!$C$7)</f>
        <v/>
      </c>
      <c r="D28" s="515" t="str">
        <f>'Step 4 Support Tool'!B235</f>
        <v/>
      </c>
      <c r="E28" s="516">
        <f>'Step 4 Support Tool'!C235</f>
        <v>0</v>
      </c>
      <c r="F28" s="516">
        <f>'Step 4 Support Tool'!D235</f>
        <v>0</v>
      </c>
      <c r="G28" s="515" t="str">
        <f>IF('Step 4 Support Tool'!E235="","",TRIM('Step 4 Support Tool'!E235))</f>
        <v/>
      </c>
      <c r="H28" s="515" t="str">
        <f t="shared" si="1"/>
        <v/>
      </c>
      <c r="I28" s="515" t="str">
        <f t="shared" si="2"/>
        <v/>
      </c>
      <c r="J28" s="515">
        <f>'Step 4 Support Tool'!F235</f>
        <v>0</v>
      </c>
      <c r="K28" s="515">
        <f>'Step 4 Support Tool'!H235</f>
        <v>0</v>
      </c>
      <c r="L28" s="515">
        <f>'Step 4 Support Tool'!I235</f>
        <v>0</v>
      </c>
      <c r="M28" s="515">
        <f>'Step 4 Support Tool'!L235</f>
        <v>0</v>
      </c>
      <c r="N28" s="515">
        <f>'Step 4 Support Tool'!M235</f>
        <v>0</v>
      </c>
      <c r="O28" s="515" t="str">
        <f>'Step 4 Support Tool'!AB235</f>
        <v/>
      </c>
      <c r="P28" s="1183">
        <f>'Step 4 Support Tool'!AD235</f>
        <v>0</v>
      </c>
      <c r="Q28" s="1184">
        <f>'Step 3.2 Heating System'!W133</f>
        <v>0</v>
      </c>
      <c r="R28" s="1184" t="str">
        <f>'Step 4 Support Tool'!O235</f>
        <v/>
      </c>
      <c r="S28" s="1185" t="str">
        <f>'Step 4 Support Tool'!P235</f>
        <v/>
      </c>
      <c r="T28" s="1185" t="str">
        <f>'Step 4 Support Tool'!Q235</f>
        <v/>
      </c>
      <c r="U28" s="1186" t="str">
        <f>'Step 4 Support Tool'!R235</f>
        <v/>
      </c>
      <c r="V28" s="1186" t="str">
        <f>'Step 4 Support Tool'!S235</f>
        <v/>
      </c>
      <c r="W28" s="1186" t="str">
        <f>'Step 4 Support Tool'!T235</f>
        <v/>
      </c>
      <c r="X28" s="1187" t="str">
        <f>'Step 4 Support Tool'!X235</f>
        <v/>
      </c>
      <c r="Y28" s="1188" t="str">
        <f t="shared" si="8"/>
        <v/>
      </c>
      <c r="Z28" s="1189" t="str">
        <f>'Step 4 Support Tool'!AC235</f>
        <v/>
      </c>
      <c r="AA28" s="1189">
        <f>'Step 4 Support Tool'!J235</f>
        <v>0</v>
      </c>
      <c r="AB28" s="1189">
        <f>'Step 4 Support Tool'!K235</f>
        <v>0</v>
      </c>
      <c r="AC28" s="1186">
        <f>'Step 3.2 Heating System'!H133</f>
        <v>0</v>
      </c>
      <c r="AD28" s="1186" t="str">
        <f t="shared" si="3"/>
        <v/>
      </c>
      <c r="AE28" s="1185">
        <f>'Step 3.2 Heating System'!E133</f>
        <v>0</v>
      </c>
      <c r="AF28" s="1185">
        <f>'Step 3.2 Heating System'!F133</f>
        <v>0</v>
      </c>
      <c r="AG28" s="1185">
        <f>'Step 3.2 Heating System'!G133</f>
        <v>0</v>
      </c>
      <c r="AH28" s="1185">
        <f>'Step 3.2 Heating System'!H133</f>
        <v>0</v>
      </c>
      <c r="AI28" s="1190">
        <f>'Step 3.2 Heating System'!I133</f>
        <v>0</v>
      </c>
      <c r="AJ28" s="1190">
        <f>'Step 3.2 Heating System'!J133</f>
        <v>0</v>
      </c>
      <c r="AK28" s="1190" t="str">
        <f>'Step 3.2 Heating System'!K133</f>
        <v/>
      </c>
      <c r="AL28" s="1191" t="str">
        <f>'Step 3.2 Heating System'!L133</f>
        <v/>
      </c>
      <c r="AM28" s="1191" t="str">
        <f>'Step 3.2 Heating System'!AA133</f>
        <v/>
      </c>
      <c r="AN28" s="1192">
        <f>'Step 3.2 Heating System'!M133</f>
        <v>0</v>
      </c>
      <c r="AO28" s="1192">
        <f>'Step 3.2 Heating System'!N133</f>
        <v>0</v>
      </c>
      <c r="AP28" s="1192">
        <f>'Step 3.2 Heating System'!O133</f>
        <v>0</v>
      </c>
      <c r="AQ28" s="1192">
        <f>'Step 3.2 Heating System'!P133</f>
        <v>0</v>
      </c>
      <c r="AR28" s="1193">
        <f>'Step 3.2 Heating System'!Q133</f>
        <v>0</v>
      </c>
      <c r="AS28" s="1193">
        <f>'Step 3.2 Heating System'!R133</f>
        <v>0</v>
      </c>
      <c r="AT28" s="1193">
        <f>'Step 3.2 Heating System'!S133</f>
        <v>0</v>
      </c>
      <c r="AU28" s="1194">
        <f>'Step 3.2 Heating System'!T133</f>
        <v>0</v>
      </c>
      <c r="AV28" s="1194">
        <f>'Step 3.2 Heating System'!U133</f>
        <v>0</v>
      </c>
      <c r="AW28" s="1194">
        <f>'Step 3.2 Heating System'!V133</f>
        <v>0</v>
      </c>
      <c r="AX28" s="1194">
        <f>'Step 3.2 Heating System'!W133</f>
        <v>0</v>
      </c>
      <c r="AY28" s="1193">
        <f>'Step 3.2 Heating System'!X133</f>
        <v>0</v>
      </c>
      <c r="AZ28" s="1036">
        <f>SUMIF('Step 3.2 Heating System'!$A$10:$A$109,PETREAD!AE28,'Step 3.2 Heating System'!$V$10:$V$109)</f>
        <v>0</v>
      </c>
      <c r="BA28" s="1036">
        <f t="shared" si="7"/>
        <v>0</v>
      </c>
      <c r="BB28" s="1041" t="str">
        <f>'Step 3.2 Heating System'!Z133</f>
        <v/>
      </c>
      <c r="BC28" s="491"/>
      <c r="BD28" s="1076"/>
      <c r="BE28" s="491"/>
      <c r="BF28" s="491"/>
      <c r="BG28" s="794" t="str">
        <f>SUBSTITUTE(_xlfn.XLOOKUP(G28,'Step 4 Support Tool'!$E$220:$E$319,'Step 3.1 Site Details'!$C$8:$C$107,"",0,1),"uilding ","")</f>
        <v>B1</v>
      </c>
      <c r="BH28" s="794" t="str" cm="1">
        <f t="array" ref="BH28">SUBSTITUTE(_xlfn.XLOOKUP(G28,'Step 3.2 Heating System'!C133:$C$217,'Step 3.2 Heating System'!E133:$E$217,"",0,1)," System ","")</f>
        <v/>
      </c>
      <c r="BI28" s="794" t="str">
        <f>IF(BH28="","",SUBSTITUTE('Step 4 Support Tool'!A235," System ",""))</f>
        <v/>
      </c>
      <c r="BJ28" s="794" t="str">
        <f t="shared" si="4"/>
        <v/>
      </c>
      <c r="BK28" s="491"/>
      <c r="BL28" s="491"/>
      <c r="BM28" s="491"/>
      <c r="BN28" s="1033" t="str">
        <f>'Step 4 Support Tool'!A235</f>
        <v>LC System 16</v>
      </c>
      <c r="BO28" s="1034" t="str" cm="1">
        <f t="array" ref="BO28">_xlfn.XLOOKUP(G28,'Step 3.2 Heating System'!C133:$C$217,'Step 3.2 Heating System'!E133:$E$217,"",0,1)</f>
        <v/>
      </c>
      <c r="BP28" s="491"/>
      <c r="BQ28" s="491"/>
      <c r="BR28" s="491"/>
      <c r="BS28" s="491"/>
      <c r="BT28" s="491"/>
      <c r="BU28" s="491"/>
      <c r="BV28" s="491"/>
      <c r="BW28" s="491"/>
      <c r="BX28" s="491"/>
      <c r="BY28" s="491"/>
      <c r="BZ28" s="491"/>
      <c r="CA28" s="491"/>
      <c r="CB28" s="491"/>
      <c r="CC28" s="491"/>
      <c r="CD28" s="491"/>
      <c r="CE28" s="491"/>
      <c r="CF28" s="491"/>
      <c r="CG28" s="491"/>
      <c r="CH28" s="491"/>
      <c r="CI28" s="491"/>
      <c r="CJ28" s="491"/>
      <c r="CK28" s="491"/>
      <c r="CL28" s="491"/>
      <c r="CM28" s="491"/>
      <c r="CN28" s="491"/>
      <c r="CO28" s="491"/>
      <c r="CP28" s="491"/>
      <c r="CQ28" s="491"/>
      <c r="CR28" s="491"/>
      <c r="CS28" s="491"/>
      <c r="CT28" s="491"/>
      <c r="CU28" s="491"/>
      <c r="CV28" s="491"/>
      <c r="CW28" s="491"/>
      <c r="CX28" s="491"/>
      <c r="CY28" s="491"/>
      <c r="CZ28" s="491"/>
      <c r="DA28" s="491"/>
      <c r="DB28" s="491"/>
      <c r="DC28" s="491"/>
      <c r="DD28" s="491"/>
      <c r="DE28" s="491"/>
      <c r="DF28" s="491"/>
      <c r="DG28" s="491"/>
      <c r="DH28" s="491"/>
      <c r="DI28" s="491"/>
      <c r="DJ28" s="491"/>
      <c r="DK28" s="491"/>
      <c r="DL28" s="491"/>
      <c r="DM28" s="491"/>
      <c r="DN28" s="491"/>
      <c r="DO28" s="491"/>
      <c r="DP28" s="491"/>
      <c r="DQ28" s="491"/>
      <c r="DR28" s="491"/>
      <c r="DS28" s="491"/>
      <c r="DT28" s="491"/>
      <c r="DU28" s="491"/>
      <c r="DV28" s="491"/>
      <c r="DW28" s="491"/>
      <c r="DX28" s="491"/>
      <c r="DY28" s="491"/>
      <c r="DZ28" s="491"/>
      <c r="EA28" s="491"/>
      <c r="EB28" s="491"/>
      <c r="EC28" s="491"/>
      <c r="ED28" s="491"/>
      <c r="EE28" s="491"/>
      <c r="EF28" s="491"/>
      <c r="EG28" s="491"/>
      <c r="EH28" s="491"/>
      <c r="EI28" s="491"/>
      <c r="EJ28" s="491"/>
      <c r="EK28" s="491"/>
      <c r="EL28" s="491"/>
      <c r="EM28" s="491"/>
      <c r="EN28" s="491"/>
      <c r="EO28" s="491"/>
      <c r="EP28" s="491"/>
      <c r="EQ28" s="491"/>
      <c r="ER28" s="491"/>
      <c r="ES28" s="491"/>
      <c r="ET28" s="491"/>
    </row>
    <row r="29" spans="1:150" ht="12" customHeight="1" x14ac:dyDescent="0.2">
      <c r="A29" s="515" t="str">
        <f t="shared" si="5"/>
        <v/>
      </c>
      <c r="B29" s="515" t="str">
        <f t="shared" si="0"/>
        <v/>
      </c>
      <c r="C29" s="515" t="str">
        <f>IF(D29="","",'Eligible Technologies'!$C$7)</f>
        <v/>
      </c>
      <c r="D29" s="515" t="str">
        <f>'Step 4 Support Tool'!B236</f>
        <v/>
      </c>
      <c r="E29" s="516">
        <f>'Step 4 Support Tool'!C236</f>
        <v>0</v>
      </c>
      <c r="F29" s="516">
        <f>'Step 4 Support Tool'!D236</f>
        <v>0</v>
      </c>
      <c r="G29" s="515" t="str">
        <f>IF('Step 4 Support Tool'!E236="","",TRIM('Step 4 Support Tool'!E236))</f>
        <v/>
      </c>
      <c r="H29" s="515" t="str">
        <f t="shared" si="1"/>
        <v/>
      </c>
      <c r="I29" s="515" t="str">
        <f t="shared" si="2"/>
        <v/>
      </c>
      <c r="J29" s="515">
        <f>'Step 4 Support Tool'!F236</f>
        <v>0</v>
      </c>
      <c r="K29" s="515">
        <f>'Step 4 Support Tool'!H236</f>
        <v>0</v>
      </c>
      <c r="L29" s="515">
        <f>'Step 4 Support Tool'!I236</f>
        <v>0</v>
      </c>
      <c r="M29" s="515">
        <f>'Step 4 Support Tool'!L236</f>
        <v>0</v>
      </c>
      <c r="N29" s="515">
        <f>'Step 4 Support Tool'!M236</f>
        <v>0</v>
      </c>
      <c r="O29" s="515" t="str">
        <f>'Step 4 Support Tool'!AB236</f>
        <v/>
      </c>
      <c r="P29" s="1183">
        <f>'Step 4 Support Tool'!AD236</f>
        <v>0</v>
      </c>
      <c r="Q29" s="1184">
        <f>'Step 3.2 Heating System'!W134</f>
        <v>0</v>
      </c>
      <c r="R29" s="1184" t="str">
        <f>'Step 4 Support Tool'!O236</f>
        <v/>
      </c>
      <c r="S29" s="1185" t="str">
        <f>'Step 4 Support Tool'!P236</f>
        <v/>
      </c>
      <c r="T29" s="1185" t="str">
        <f>'Step 4 Support Tool'!Q236</f>
        <v/>
      </c>
      <c r="U29" s="1186" t="str">
        <f>'Step 4 Support Tool'!R236</f>
        <v/>
      </c>
      <c r="V29" s="1186" t="str">
        <f>'Step 4 Support Tool'!S236</f>
        <v/>
      </c>
      <c r="W29" s="1186" t="str">
        <f>'Step 4 Support Tool'!T236</f>
        <v/>
      </c>
      <c r="X29" s="1187" t="str">
        <f>'Step 4 Support Tool'!X236</f>
        <v/>
      </c>
      <c r="Y29" s="1188" t="str">
        <f t="shared" si="8"/>
        <v/>
      </c>
      <c r="Z29" s="1189" t="str">
        <f>'Step 4 Support Tool'!AC236</f>
        <v/>
      </c>
      <c r="AA29" s="1189">
        <f>'Step 4 Support Tool'!J236</f>
        <v>0</v>
      </c>
      <c r="AB29" s="1189">
        <f>'Step 4 Support Tool'!K236</f>
        <v>0</v>
      </c>
      <c r="AC29" s="1186">
        <f>'Step 3.2 Heating System'!H134</f>
        <v>0</v>
      </c>
      <c r="AD29" s="1186" t="str">
        <f t="shared" si="3"/>
        <v/>
      </c>
      <c r="AE29" s="1185">
        <f>'Step 3.2 Heating System'!E134</f>
        <v>0</v>
      </c>
      <c r="AF29" s="1185">
        <f>'Step 3.2 Heating System'!F134</f>
        <v>0</v>
      </c>
      <c r="AG29" s="1185">
        <f>'Step 3.2 Heating System'!G134</f>
        <v>0</v>
      </c>
      <c r="AH29" s="1185">
        <f>'Step 3.2 Heating System'!H134</f>
        <v>0</v>
      </c>
      <c r="AI29" s="1190">
        <f>'Step 3.2 Heating System'!I134</f>
        <v>0</v>
      </c>
      <c r="AJ29" s="1190">
        <f>'Step 3.2 Heating System'!J134</f>
        <v>0</v>
      </c>
      <c r="AK29" s="1190" t="str">
        <f>'Step 3.2 Heating System'!K134</f>
        <v/>
      </c>
      <c r="AL29" s="1191" t="str">
        <f>'Step 3.2 Heating System'!L134</f>
        <v/>
      </c>
      <c r="AM29" s="1191" t="str">
        <f>'Step 3.2 Heating System'!AA134</f>
        <v/>
      </c>
      <c r="AN29" s="1192">
        <f>'Step 3.2 Heating System'!M134</f>
        <v>0</v>
      </c>
      <c r="AO29" s="1192">
        <f>'Step 3.2 Heating System'!N134</f>
        <v>0</v>
      </c>
      <c r="AP29" s="1192">
        <f>'Step 3.2 Heating System'!O134</f>
        <v>0</v>
      </c>
      <c r="AQ29" s="1192">
        <f>'Step 3.2 Heating System'!P134</f>
        <v>0</v>
      </c>
      <c r="AR29" s="1193">
        <f>'Step 3.2 Heating System'!Q134</f>
        <v>0</v>
      </c>
      <c r="AS29" s="1193">
        <f>'Step 3.2 Heating System'!R134</f>
        <v>0</v>
      </c>
      <c r="AT29" s="1193">
        <f>'Step 3.2 Heating System'!S134</f>
        <v>0</v>
      </c>
      <c r="AU29" s="1194">
        <f>'Step 3.2 Heating System'!T134</f>
        <v>0</v>
      </c>
      <c r="AV29" s="1194">
        <f>'Step 3.2 Heating System'!U134</f>
        <v>0</v>
      </c>
      <c r="AW29" s="1194">
        <f>'Step 3.2 Heating System'!V134</f>
        <v>0</v>
      </c>
      <c r="AX29" s="1194">
        <f>'Step 3.2 Heating System'!W134</f>
        <v>0</v>
      </c>
      <c r="AY29" s="1193">
        <f>'Step 3.2 Heating System'!X134</f>
        <v>0</v>
      </c>
      <c r="AZ29" s="1036">
        <f>SUMIF('Step 3.2 Heating System'!$A$10:$A$109,PETREAD!AE29,'Step 3.2 Heating System'!$V$10:$V$109)</f>
        <v>0</v>
      </c>
      <c r="BA29" s="1036">
        <f t="shared" si="7"/>
        <v>0</v>
      </c>
      <c r="BB29" s="1041" t="str">
        <f>'Step 3.2 Heating System'!Z134</f>
        <v/>
      </c>
      <c r="BC29" s="491"/>
      <c r="BD29" s="1077" t="s">
        <v>1251</v>
      </c>
      <c r="BE29" s="491"/>
      <c r="BF29" s="491"/>
      <c r="BG29" s="794" t="str">
        <f>SUBSTITUTE(_xlfn.XLOOKUP(G29,'Step 4 Support Tool'!$E$220:$E$319,'Step 3.1 Site Details'!$C$8:$C$107,"",0,1),"uilding ","")</f>
        <v>B1</v>
      </c>
      <c r="BH29" s="794" t="str" cm="1">
        <f t="array" ref="BH29">SUBSTITUTE(_xlfn.XLOOKUP(G29,'Step 3.2 Heating System'!C134:$C$217,'Step 3.2 Heating System'!E134:$E$217,"",0,1)," System ","")</f>
        <v/>
      </c>
      <c r="BI29" s="794" t="str">
        <f>IF(BH29="","",SUBSTITUTE('Step 4 Support Tool'!A236," System ",""))</f>
        <v/>
      </c>
      <c r="BJ29" s="794" t="str">
        <f t="shared" si="4"/>
        <v/>
      </c>
      <c r="BK29" s="491"/>
      <c r="BL29" s="491"/>
      <c r="BM29" s="491"/>
      <c r="BN29" s="1033" t="str">
        <f>'Step 4 Support Tool'!A236</f>
        <v>LC System 17</v>
      </c>
      <c r="BO29" s="1034" t="str" cm="1">
        <f t="array" ref="BO29">_xlfn.XLOOKUP(G29,'Step 3.2 Heating System'!C134:$C$217,'Step 3.2 Heating System'!E134:$E$217,"",0,1)</f>
        <v/>
      </c>
      <c r="BP29" s="491"/>
      <c r="BQ29" s="491"/>
      <c r="BR29" s="491"/>
      <c r="BS29" s="491"/>
      <c r="BT29" s="491"/>
      <c r="BU29" s="491"/>
      <c r="BV29" s="491"/>
      <c r="BW29" s="491"/>
      <c r="BX29" s="491"/>
      <c r="BY29" s="491"/>
      <c r="BZ29" s="491"/>
      <c r="CA29" s="491"/>
      <c r="CB29" s="491"/>
      <c r="CC29" s="491"/>
      <c r="CD29" s="491"/>
      <c r="CE29" s="491"/>
      <c r="CF29" s="491"/>
      <c r="CG29" s="491"/>
      <c r="CH29" s="491"/>
      <c r="CI29" s="491"/>
      <c r="CJ29" s="491"/>
      <c r="CK29" s="491"/>
      <c r="CL29" s="491"/>
      <c r="CM29" s="491"/>
      <c r="CN29" s="491"/>
      <c r="CO29" s="491"/>
      <c r="CP29" s="491"/>
      <c r="CQ29" s="491"/>
      <c r="CR29" s="491"/>
      <c r="CS29" s="491"/>
      <c r="CT29" s="491"/>
      <c r="CU29" s="491"/>
      <c r="CV29" s="491"/>
      <c r="CW29" s="491"/>
      <c r="CX29" s="491"/>
      <c r="CY29" s="491"/>
      <c r="CZ29" s="491"/>
      <c r="DA29" s="491"/>
      <c r="DB29" s="491"/>
      <c r="DC29" s="491"/>
      <c r="DD29" s="491"/>
      <c r="DE29" s="491"/>
      <c r="DF29" s="491"/>
      <c r="DG29" s="491"/>
      <c r="DH29" s="491"/>
      <c r="DI29" s="491"/>
      <c r="DJ29" s="491"/>
      <c r="DK29" s="491"/>
      <c r="DL29" s="491"/>
      <c r="DM29" s="491"/>
      <c r="DN29" s="491"/>
      <c r="DO29" s="491"/>
      <c r="DP29" s="491"/>
      <c r="DQ29" s="491"/>
      <c r="DR29" s="491"/>
      <c r="DS29" s="491"/>
      <c r="DT29" s="491"/>
      <c r="DU29" s="491"/>
      <c r="DV29" s="491"/>
      <c r="DW29" s="491"/>
      <c r="DX29" s="491"/>
      <c r="DY29" s="491"/>
      <c r="DZ29" s="491"/>
      <c r="EA29" s="491"/>
      <c r="EB29" s="491"/>
      <c r="EC29" s="491"/>
      <c r="ED29" s="491"/>
      <c r="EE29" s="491"/>
      <c r="EF29" s="491"/>
      <c r="EG29" s="491"/>
      <c r="EH29" s="491"/>
      <c r="EI29" s="491"/>
      <c r="EJ29" s="491"/>
      <c r="EK29" s="491"/>
      <c r="EL29" s="491"/>
      <c r="EM29" s="491"/>
      <c r="EN29" s="491"/>
      <c r="EO29" s="491"/>
      <c r="EP29" s="491"/>
      <c r="EQ29" s="491"/>
      <c r="ER29" s="491"/>
      <c r="ES29" s="491"/>
      <c r="ET29" s="491"/>
    </row>
    <row r="30" spans="1:150" ht="12" customHeight="1" x14ac:dyDescent="0.2">
      <c r="A30" s="515" t="str">
        <f t="shared" si="5"/>
        <v/>
      </c>
      <c r="B30" s="515" t="str">
        <f t="shared" si="0"/>
        <v/>
      </c>
      <c r="C30" s="515" t="str">
        <f>IF(D30="","",'Eligible Technologies'!$C$7)</f>
        <v/>
      </c>
      <c r="D30" s="515" t="str">
        <f>'Step 4 Support Tool'!B237</f>
        <v/>
      </c>
      <c r="E30" s="516">
        <f>'Step 4 Support Tool'!C237</f>
        <v>0</v>
      </c>
      <c r="F30" s="516">
        <f>'Step 4 Support Tool'!D237</f>
        <v>0</v>
      </c>
      <c r="G30" s="515" t="str">
        <f>IF('Step 4 Support Tool'!E237="","",TRIM('Step 4 Support Tool'!E237))</f>
        <v/>
      </c>
      <c r="H30" s="515" t="str">
        <f t="shared" si="1"/>
        <v/>
      </c>
      <c r="I30" s="515" t="str">
        <f t="shared" si="2"/>
        <v/>
      </c>
      <c r="J30" s="515">
        <f>'Step 4 Support Tool'!F237</f>
        <v>0</v>
      </c>
      <c r="K30" s="515">
        <f>'Step 4 Support Tool'!H237</f>
        <v>0</v>
      </c>
      <c r="L30" s="515">
        <f>'Step 4 Support Tool'!I237</f>
        <v>0</v>
      </c>
      <c r="M30" s="515">
        <f>'Step 4 Support Tool'!L237</f>
        <v>0</v>
      </c>
      <c r="N30" s="515">
        <f>'Step 4 Support Tool'!M237</f>
        <v>0</v>
      </c>
      <c r="O30" s="515" t="str">
        <f>'Step 4 Support Tool'!AB237</f>
        <v/>
      </c>
      <c r="P30" s="1183">
        <f>'Step 4 Support Tool'!AD237</f>
        <v>0</v>
      </c>
      <c r="Q30" s="1184">
        <f>'Step 3.2 Heating System'!W135</f>
        <v>0</v>
      </c>
      <c r="R30" s="1184" t="str">
        <f>'Step 4 Support Tool'!O237</f>
        <v/>
      </c>
      <c r="S30" s="1185" t="str">
        <f>'Step 4 Support Tool'!P237</f>
        <v/>
      </c>
      <c r="T30" s="1185" t="str">
        <f>'Step 4 Support Tool'!Q237</f>
        <v/>
      </c>
      <c r="U30" s="1186" t="str">
        <f>'Step 4 Support Tool'!R237</f>
        <v/>
      </c>
      <c r="V30" s="1186" t="str">
        <f>'Step 4 Support Tool'!S237</f>
        <v/>
      </c>
      <c r="W30" s="1186" t="str">
        <f>'Step 4 Support Tool'!T237</f>
        <v/>
      </c>
      <c r="X30" s="1187" t="str">
        <f>'Step 4 Support Tool'!X237</f>
        <v/>
      </c>
      <c r="Y30" s="1188" t="str">
        <f t="shared" si="8"/>
        <v/>
      </c>
      <c r="Z30" s="1189" t="str">
        <f>'Step 4 Support Tool'!AC237</f>
        <v/>
      </c>
      <c r="AA30" s="1189">
        <f>'Step 4 Support Tool'!J237</f>
        <v>0</v>
      </c>
      <c r="AB30" s="1189">
        <f>'Step 4 Support Tool'!K237</f>
        <v>0</v>
      </c>
      <c r="AC30" s="1186">
        <f>'Step 3.2 Heating System'!H135</f>
        <v>0</v>
      </c>
      <c r="AD30" s="1186" t="str">
        <f t="shared" si="3"/>
        <v/>
      </c>
      <c r="AE30" s="1185">
        <f>'Step 3.2 Heating System'!E135</f>
        <v>0</v>
      </c>
      <c r="AF30" s="1185">
        <f>'Step 3.2 Heating System'!F135</f>
        <v>0</v>
      </c>
      <c r="AG30" s="1185">
        <f>'Step 3.2 Heating System'!G135</f>
        <v>0</v>
      </c>
      <c r="AH30" s="1185">
        <f>'Step 3.2 Heating System'!H135</f>
        <v>0</v>
      </c>
      <c r="AI30" s="1190">
        <f>'Step 3.2 Heating System'!I135</f>
        <v>0</v>
      </c>
      <c r="AJ30" s="1190">
        <f>'Step 3.2 Heating System'!J135</f>
        <v>0</v>
      </c>
      <c r="AK30" s="1190" t="str">
        <f>'Step 3.2 Heating System'!K135</f>
        <v/>
      </c>
      <c r="AL30" s="1191" t="str">
        <f>'Step 3.2 Heating System'!L135</f>
        <v/>
      </c>
      <c r="AM30" s="1191" t="str">
        <f>'Step 3.2 Heating System'!AA135</f>
        <v/>
      </c>
      <c r="AN30" s="1192">
        <f>'Step 3.2 Heating System'!M135</f>
        <v>0</v>
      </c>
      <c r="AO30" s="1192">
        <f>'Step 3.2 Heating System'!N135</f>
        <v>0</v>
      </c>
      <c r="AP30" s="1192">
        <f>'Step 3.2 Heating System'!O135</f>
        <v>0</v>
      </c>
      <c r="AQ30" s="1192">
        <f>'Step 3.2 Heating System'!P135</f>
        <v>0</v>
      </c>
      <c r="AR30" s="1193">
        <f>'Step 3.2 Heating System'!Q135</f>
        <v>0</v>
      </c>
      <c r="AS30" s="1193">
        <f>'Step 3.2 Heating System'!R135</f>
        <v>0</v>
      </c>
      <c r="AT30" s="1193">
        <f>'Step 3.2 Heating System'!S135</f>
        <v>0</v>
      </c>
      <c r="AU30" s="1194">
        <f>'Step 3.2 Heating System'!T135</f>
        <v>0</v>
      </c>
      <c r="AV30" s="1194">
        <f>'Step 3.2 Heating System'!U135</f>
        <v>0</v>
      </c>
      <c r="AW30" s="1194">
        <f>'Step 3.2 Heating System'!V135</f>
        <v>0</v>
      </c>
      <c r="AX30" s="1194">
        <f>'Step 3.2 Heating System'!W135</f>
        <v>0</v>
      </c>
      <c r="AY30" s="1193">
        <f>'Step 3.2 Heating System'!X135</f>
        <v>0</v>
      </c>
      <c r="AZ30" s="1036">
        <f>SUMIF('Step 3.2 Heating System'!$A$10:$A$109,PETREAD!AE30,'Step 3.2 Heating System'!$V$10:$V$109)</f>
        <v>0</v>
      </c>
      <c r="BA30" s="1036">
        <f t="shared" si="7"/>
        <v>0</v>
      </c>
      <c r="BB30" s="1041" t="str">
        <f>'Step 3.2 Heating System'!Z135</f>
        <v/>
      </c>
      <c r="BC30" s="491"/>
      <c r="BD30" s="1077"/>
      <c r="BE30" s="491"/>
      <c r="BF30" s="491"/>
      <c r="BG30" s="794" t="str">
        <f>SUBSTITUTE(_xlfn.XLOOKUP(G30,'Step 4 Support Tool'!$E$220:$E$319,'Step 3.1 Site Details'!$C$8:$C$107,"",0,1),"uilding ","")</f>
        <v>B1</v>
      </c>
      <c r="BH30" s="794" t="str" cm="1">
        <f t="array" ref="BH30">SUBSTITUTE(_xlfn.XLOOKUP(G30,'Step 3.2 Heating System'!C135:$C$217,'Step 3.2 Heating System'!E135:$E$217,"",0,1)," System ","")</f>
        <v/>
      </c>
      <c r="BI30" s="794" t="str">
        <f>IF(BH30="","",SUBSTITUTE('Step 4 Support Tool'!A237," System ",""))</f>
        <v/>
      </c>
      <c r="BJ30" s="794" t="str">
        <f t="shared" si="4"/>
        <v/>
      </c>
      <c r="BK30" s="491"/>
      <c r="BL30" s="491"/>
      <c r="BM30" s="491"/>
      <c r="BN30" s="1033" t="str">
        <f>'Step 4 Support Tool'!A237</f>
        <v>LC System 18</v>
      </c>
      <c r="BO30" s="1034" t="str" cm="1">
        <f t="array" ref="BO30">_xlfn.XLOOKUP(G30,'Step 3.2 Heating System'!C135:$C$217,'Step 3.2 Heating System'!E135:$E$217,"",0,1)</f>
        <v/>
      </c>
      <c r="BP30" s="491"/>
      <c r="BQ30" s="491"/>
      <c r="BR30" s="491"/>
      <c r="BS30" s="491"/>
      <c r="BT30" s="491"/>
      <c r="BU30" s="491"/>
      <c r="BV30" s="491"/>
      <c r="BW30" s="491"/>
      <c r="BX30" s="491"/>
      <c r="BY30" s="491"/>
      <c r="BZ30" s="491"/>
      <c r="CA30" s="491"/>
      <c r="CB30" s="491"/>
      <c r="CC30" s="491"/>
      <c r="CD30" s="491"/>
      <c r="CE30" s="491"/>
      <c r="CF30" s="491"/>
      <c r="CG30" s="491"/>
      <c r="CH30" s="491"/>
      <c r="CI30" s="491"/>
      <c r="CJ30" s="491"/>
      <c r="CK30" s="491"/>
      <c r="CL30" s="491"/>
      <c r="CM30" s="491"/>
      <c r="CN30" s="491"/>
      <c r="CO30" s="491"/>
      <c r="CP30" s="491"/>
      <c r="CQ30" s="491"/>
      <c r="CR30" s="491"/>
      <c r="CS30" s="491"/>
      <c r="CT30" s="491"/>
      <c r="CU30" s="491"/>
      <c r="CV30" s="491"/>
      <c r="CW30" s="491"/>
      <c r="CX30" s="491"/>
      <c r="CY30" s="491"/>
      <c r="CZ30" s="491"/>
      <c r="DA30" s="491"/>
      <c r="DB30" s="491"/>
      <c r="DC30" s="491"/>
      <c r="DD30" s="491"/>
      <c r="DE30" s="491"/>
      <c r="DF30" s="491"/>
      <c r="DG30" s="491"/>
      <c r="DH30" s="491"/>
      <c r="DI30" s="491"/>
      <c r="DJ30" s="491"/>
      <c r="DK30" s="491"/>
      <c r="DL30" s="491"/>
      <c r="DM30" s="491"/>
      <c r="DN30" s="491"/>
      <c r="DO30" s="491"/>
      <c r="DP30" s="491"/>
      <c r="DQ30" s="491"/>
      <c r="DR30" s="491"/>
      <c r="DS30" s="491"/>
      <c r="DT30" s="491"/>
      <c r="DU30" s="491"/>
      <c r="DV30" s="491"/>
      <c r="DW30" s="491"/>
      <c r="DX30" s="491"/>
      <c r="DY30" s="491"/>
      <c r="DZ30" s="491"/>
      <c r="EA30" s="491"/>
      <c r="EB30" s="491"/>
      <c r="EC30" s="491"/>
      <c r="ED30" s="491"/>
      <c r="EE30" s="491"/>
      <c r="EF30" s="491"/>
      <c r="EG30" s="491"/>
      <c r="EH30" s="491"/>
      <c r="EI30" s="491"/>
      <c r="EJ30" s="491"/>
      <c r="EK30" s="491"/>
      <c r="EL30" s="491"/>
      <c r="EM30" s="491"/>
      <c r="EN30" s="491"/>
      <c r="EO30" s="491"/>
      <c r="EP30" s="491"/>
      <c r="EQ30" s="491"/>
      <c r="ER30" s="491"/>
      <c r="ES30" s="491"/>
      <c r="ET30" s="491"/>
    </row>
    <row r="31" spans="1:150" ht="12" customHeight="1" x14ac:dyDescent="0.2">
      <c r="A31" s="515" t="str">
        <f t="shared" si="5"/>
        <v/>
      </c>
      <c r="B31" s="515" t="str">
        <f t="shared" si="0"/>
        <v/>
      </c>
      <c r="C31" s="515" t="str">
        <f>IF(D31="","",'Eligible Technologies'!$C$7)</f>
        <v/>
      </c>
      <c r="D31" s="515" t="str">
        <f>'Step 4 Support Tool'!B238</f>
        <v/>
      </c>
      <c r="E31" s="516">
        <f>'Step 4 Support Tool'!C238</f>
        <v>0</v>
      </c>
      <c r="F31" s="516">
        <f>'Step 4 Support Tool'!D238</f>
        <v>0</v>
      </c>
      <c r="G31" s="515" t="str">
        <f>IF('Step 4 Support Tool'!E238="","",TRIM('Step 4 Support Tool'!E238))</f>
        <v/>
      </c>
      <c r="H31" s="515" t="str">
        <f t="shared" si="1"/>
        <v/>
      </c>
      <c r="I31" s="515" t="str">
        <f t="shared" si="2"/>
        <v/>
      </c>
      <c r="J31" s="515">
        <f>'Step 4 Support Tool'!F238</f>
        <v>0</v>
      </c>
      <c r="K31" s="515">
        <f>'Step 4 Support Tool'!H238</f>
        <v>0</v>
      </c>
      <c r="L31" s="515">
        <f>'Step 4 Support Tool'!I238</f>
        <v>0</v>
      </c>
      <c r="M31" s="515">
        <f>'Step 4 Support Tool'!L238</f>
        <v>0</v>
      </c>
      <c r="N31" s="515">
        <f>'Step 4 Support Tool'!M238</f>
        <v>0</v>
      </c>
      <c r="O31" s="515" t="str">
        <f>'Step 4 Support Tool'!AB238</f>
        <v/>
      </c>
      <c r="P31" s="1183">
        <f>'Step 4 Support Tool'!AD238</f>
        <v>0</v>
      </c>
      <c r="Q31" s="1184">
        <f>'Step 3.2 Heating System'!W136</f>
        <v>0</v>
      </c>
      <c r="R31" s="1184" t="str">
        <f>'Step 4 Support Tool'!O238</f>
        <v/>
      </c>
      <c r="S31" s="1185" t="str">
        <f>'Step 4 Support Tool'!P238</f>
        <v/>
      </c>
      <c r="T31" s="1185" t="str">
        <f>'Step 4 Support Tool'!Q238</f>
        <v/>
      </c>
      <c r="U31" s="1186" t="str">
        <f>'Step 4 Support Tool'!R238</f>
        <v/>
      </c>
      <c r="V31" s="1186" t="str">
        <f>'Step 4 Support Tool'!S238</f>
        <v/>
      </c>
      <c r="W31" s="1186" t="str">
        <f>'Step 4 Support Tool'!T238</f>
        <v/>
      </c>
      <c r="X31" s="1187" t="str">
        <f>'Step 4 Support Tool'!X238</f>
        <v/>
      </c>
      <c r="Y31" s="1188" t="str">
        <f t="shared" si="8"/>
        <v/>
      </c>
      <c r="Z31" s="1189" t="str">
        <f>'Step 4 Support Tool'!AC238</f>
        <v/>
      </c>
      <c r="AA31" s="1189">
        <f>'Step 4 Support Tool'!J238</f>
        <v>0</v>
      </c>
      <c r="AB31" s="1189">
        <f>'Step 4 Support Tool'!K238</f>
        <v>0</v>
      </c>
      <c r="AC31" s="1186">
        <f>'Step 3.2 Heating System'!H136</f>
        <v>0</v>
      </c>
      <c r="AD31" s="1186" t="str">
        <f t="shared" si="3"/>
        <v/>
      </c>
      <c r="AE31" s="1185">
        <f>'Step 3.2 Heating System'!E136</f>
        <v>0</v>
      </c>
      <c r="AF31" s="1185">
        <f>'Step 3.2 Heating System'!F136</f>
        <v>0</v>
      </c>
      <c r="AG31" s="1185">
        <f>'Step 3.2 Heating System'!G136</f>
        <v>0</v>
      </c>
      <c r="AH31" s="1185">
        <f>'Step 3.2 Heating System'!H136</f>
        <v>0</v>
      </c>
      <c r="AI31" s="1190">
        <f>'Step 3.2 Heating System'!I136</f>
        <v>0</v>
      </c>
      <c r="AJ31" s="1190">
        <f>'Step 3.2 Heating System'!J136</f>
        <v>0</v>
      </c>
      <c r="AK31" s="1190" t="str">
        <f>'Step 3.2 Heating System'!K136</f>
        <v/>
      </c>
      <c r="AL31" s="1191" t="str">
        <f>'Step 3.2 Heating System'!L136</f>
        <v/>
      </c>
      <c r="AM31" s="1191" t="str">
        <f>'Step 3.2 Heating System'!AA136</f>
        <v/>
      </c>
      <c r="AN31" s="1192">
        <f>'Step 3.2 Heating System'!M136</f>
        <v>0</v>
      </c>
      <c r="AO31" s="1192">
        <f>'Step 3.2 Heating System'!N136</f>
        <v>0</v>
      </c>
      <c r="AP31" s="1192">
        <f>'Step 3.2 Heating System'!O136</f>
        <v>0</v>
      </c>
      <c r="AQ31" s="1192">
        <f>'Step 3.2 Heating System'!P136</f>
        <v>0</v>
      </c>
      <c r="AR31" s="1193">
        <f>'Step 3.2 Heating System'!Q136</f>
        <v>0</v>
      </c>
      <c r="AS31" s="1193">
        <f>'Step 3.2 Heating System'!R136</f>
        <v>0</v>
      </c>
      <c r="AT31" s="1193">
        <f>'Step 3.2 Heating System'!S136</f>
        <v>0</v>
      </c>
      <c r="AU31" s="1194">
        <f>'Step 3.2 Heating System'!T136</f>
        <v>0</v>
      </c>
      <c r="AV31" s="1194">
        <f>'Step 3.2 Heating System'!U136</f>
        <v>0</v>
      </c>
      <c r="AW31" s="1194">
        <f>'Step 3.2 Heating System'!V136</f>
        <v>0</v>
      </c>
      <c r="AX31" s="1194">
        <f>'Step 3.2 Heating System'!W136</f>
        <v>0</v>
      </c>
      <c r="AY31" s="1193">
        <f>'Step 3.2 Heating System'!X136</f>
        <v>0</v>
      </c>
      <c r="AZ31" s="1036">
        <f>SUMIF('Step 3.2 Heating System'!$A$10:$A$109,PETREAD!AE31,'Step 3.2 Heating System'!$V$10:$V$109)</f>
        <v>0</v>
      </c>
      <c r="BA31" s="1036">
        <f t="shared" si="7"/>
        <v>0</v>
      </c>
      <c r="BB31" s="1041" t="str">
        <f>'Step 3.2 Heating System'!Z136</f>
        <v/>
      </c>
      <c r="BC31" s="491"/>
      <c r="BD31" s="1077" t="s">
        <v>1251</v>
      </c>
      <c r="BE31" s="491"/>
      <c r="BF31" s="491"/>
      <c r="BG31" s="794" t="str">
        <f>SUBSTITUTE(_xlfn.XLOOKUP(G31,'Step 4 Support Tool'!$E$220:$E$319,'Step 3.1 Site Details'!$C$8:$C$107,"",0,1),"uilding ","")</f>
        <v>B1</v>
      </c>
      <c r="BH31" s="794" t="str" cm="1">
        <f t="array" ref="BH31">SUBSTITUTE(_xlfn.XLOOKUP(G31,'Step 3.2 Heating System'!C136:$C$217,'Step 3.2 Heating System'!E136:$E$217,"",0,1)," System ","")</f>
        <v/>
      </c>
      <c r="BI31" s="794" t="str">
        <f>IF(BH31="","",SUBSTITUTE('Step 4 Support Tool'!A238," System ",""))</f>
        <v/>
      </c>
      <c r="BJ31" s="794" t="str">
        <f t="shared" si="4"/>
        <v/>
      </c>
      <c r="BK31" s="491"/>
      <c r="BL31" s="491"/>
      <c r="BM31" s="491"/>
      <c r="BN31" s="1033" t="str">
        <f>'Step 4 Support Tool'!A238</f>
        <v>LC System 19</v>
      </c>
      <c r="BO31" s="1034" t="str" cm="1">
        <f t="array" ref="BO31">_xlfn.XLOOKUP(G31,'Step 3.2 Heating System'!C136:$C$217,'Step 3.2 Heating System'!E136:$E$217,"",0,1)</f>
        <v/>
      </c>
      <c r="BP31" s="491"/>
      <c r="BQ31" s="491"/>
      <c r="BR31" s="491"/>
      <c r="BS31" s="491"/>
      <c r="BT31" s="491"/>
      <c r="BU31" s="491"/>
      <c r="BV31" s="491"/>
      <c r="BW31" s="491"/>
      <c r="BX31" s="491"/>
      <c r="BY31" s="491"/>
      <c r="BZ31" s="491"/>
      <c r="CA31" s="491"/>
      <c r="CB31" s="491"/>
      <c r="CC31" s="491"/>
      <c r="CD31" s="491"/>
      <c r="CE31" s="491"/>
      <c r="CF31" s="491"/>
      <c r="CG31" s="491"/>
      <c r="CH31" s="491"/>
      <c r="CI31" s="491"/>
      <c r="CJ31" s="491"/>
      <c r="CK31" s="491"/>
      <c r="CL31" s="491"/>
      <c r="CM31" s="491"/>
      <c r="CN31" s="491"/>
      <c r="CO31" s="491"/>
      <c r="CP31" s="491"/>
      <c r="CQ31" s="491"/>
      <c r="CR31" s="491"/>
      <c r="CS31" s="491"/>
      <c r="CT31" s="491"/>
      <c r="CU31" s="491"/>
      <c r="CV31" s="491"/>
      <c r="CW31" s="491"/>
      <c r="CX31" s="491"/>
      <c r="CY31" s="491"/>
      <c r="CZ31" s="491"/>
      <c r="DA31" s="491"/>
      <c r="DB31" s="491"/>
      <c r="DC31" s="491"/>
      <c r="DD31" s="491"/>
      <c r="DE31" s="491"/>
      <c r="DF31" s="491"/>
      <c r="DG31" s="491"/>
      <c r="DH31" s="491"/>
      <c r="DI31" s="491"/>
      <c r="DJ31" s="491"/>
      <c r="DK31" s="491"/>
      <c r="DL31" s="491"/>
      <c r="DM31" s="491"/>
      <c r="DN31" s="491"/>
      <c r="DO31" s="491"/>
      <c r="DP31" s="491"/>
      <c r="DQ31" s="491"/>
      <c r="DR31" s="491"/>
      <c r="DS31" s="491"/>
      <c r="DT31" s="491"/>
      <c r="DU31" s="491"/>
      <c r="DV31" s="491"/>
      <c r="DW31" s="491"/>
      <c r="DX31" s="491"/>
      <c r="DY31" s="491"/>
      <c r="DZ31" s="491"/>
      <c r="EA31" s="491"/>
      <c r="EB31" s="491"/>
      <c r="EC31" s="491"/>
      <c r="ED31" s="491"/>
      <c r="EE31" s="491"/>
      <c r="EF31" s="491"/>
      <c r="EG31" s="491"/>
      <c r="EH31" s="491"/>
      <c r="EI31" s="491"/>
      <c r="EJ31" s="491"/>
      <c r="EK31" s="491"/>
      <c r="EL31" s="491"/>
      <c r="EM31" s="491"/>
      <c r="EN31" s="491"/>
      <c r="EO31" s="491"/>
      <c r="EP31" s="491"/>
      <c r="EQ31" s="491"/>
      <c r="ER31" s="491"/>
      <c r="ES31" s="491"/>
      <c r="ET31" s="491"/>
    </row>
    <row r="32" spans="1:150" ht="12" customHeight="1" x14ac:dyDescent="0.2">
      <c r="A32" s="515" t="str">
        <f t="shared" si="5"/>
        <v/>
      </c>
      <c r="B32" s="515" t="str">
        <f t="shared" si="0"/>
        <v/>
      </c>
      <c r="C32" s="515" t="str">
        <f>IF(D32="","",'Eligible Technologies'!$C$7)</f>
        <v/>
      </c>
      <c r="D32" s="515" t="str">
        <f>'Step 4 Support Tool'!B239</f>
        <v/>
      </c>
      <c r="E32" s="516">
        <f>'Step 4 Support Tool'!C239</f>
        <v>0</v>
      </c>
      <c r="F32" s="516">
        <f>'Step 4 Support Tool'!D239</f>
        <v>0</v>
      </c>
      <c r="G32" s="515" t="str">
        <f>IF('Step 4 Support Tool'!E239="","",TRIM('Step 4 Support Tool'!E239))</f>
        <v/>
      </c>
      <c r="H32" s="515" t="str">
        <f t="shared" si="1"/>
        <v/>
      </c>
      <c r="I32" s="515" t="str">
        <f t="shared" si="2"/>
        <v/>
      </c>
      <c r="J32" s="515">
        <f>'Step 4 Support Tool'!F239</f>
        <v>0</v>
      </c>
      <c r="K32" s="515">
        <f>'Step 4 Support Tool'!H239</f>
        <v>0</v>
      </c>
      <c r="L32" s="515">
        <f>'Step 4 Support Tool'!I239</f>
        <v>0</v>
      </c>
      <c r="M32" s="515">
        <f>'Step 4 Support Tool'!L239</f>
        <v>0</v>
      </c>
      <c r="N32" s="515">
        <f>'Step 4 Support Tool'!M239</f>
        <v>0</v>
      </c>
      <c r="O32" s="515" t="str">
        <f>'Step 4 Support Tool'!AB239</f>
        <v/>
      </c>
      <c r="P32" s="1183">
        <f>'Step 4 Support Tool'!AD239</f>
        <v>0</v>
      </c>
      <c r="Q32" s="1184">
        <f>'Step 3.2 Heating System'!W137</f>
        <v>0</v>
      </c>
      <c r="R32" s="1184" t="str">
        <f>'Step 4 Support Tool'!O239</f>
        <v/>
      </c>
      <c r="S32" s="1185" t="str">
        <f>'Step 4 Support Tool'!P239</f>
        <v/>
      </c>
      <c r="T32" s="1185" t="str">
        <f>'Step 4 Support Tool'!Q239</f>
        <v/>
      </c>
      <c r="U32" s="1186" t="str">
        <f>'Step 4 Support Tool'!R239</f>
        <v/>
      </c>
      <c r="V32" s="1186" t="str">
        <f>'Step 4 Support Tool'!S239</f>
        <v/>
      </c>
      <c r="W32" s="1186" t="str">
        <f>'Step 4 Support Tool'!T239</f>
        <v/>
      </c>
      <c r="X32" s="1187" t="str">
        <f>'Step 4 Support Tool'!X239</f>
        <v/>
      </c>
      <c r="Y32" s="1188" t="str">
        <f t="shared" si="8"/>
        <v/>
      </c>
      <c r="Z32" s="1189" t="str">
        <f>'Step 4 Support Tool'!AC239</f>
        <v/>
      </c>
      <c r="AA32" s="1189">
        <f>'Step 4 Support Tool'!J239</f>
        <v>0</v>
      </c>
      <c r="AB32" s="1189">
        <f>'Step 4 Support Tool'!K239</f>
        <v>0</v>
      </c>
      <c r="AC32" s="1196">
        <f>'Step 3.2 Heating System'!H137</f>
        <v>0</v>
      </c>
      <c r="AD32" s="1186" t="str">
        <f t="shared" si="3"/>
        <v/>
      </c>
      <c r="AE32" s="1185">
        <f>'Step 3.2 Heating System'!E137</f>
        <v>0</v>
      </c>
      <c r="AF32" s="1185">
        <f>'Step 3.2 Heating System'!F137</f>
        <v>0</v>
      </c>
      <c r="AG32" s="1185">
        <f>'Step 3.2 Heating System'!G137</f>
        <v>0</v>
      </c>
      <c r="AH32" s="1185">
        <f>'Step 3.2 Heating System'!H137</f>
        <v>0</v>
      </c>
      <c r="AI32" s="1190">
        <f>'Step 3.2 Heating System'!I137</f>
        <v>0</v>
      </c>
      <c r="AJ32" s="1190">
        <f>'Step 3.2 Heating System'!J137</f>
        <v>0</v>
      </c>
      <c r="AK32" s="1190" t="str">
        <f>'Step 3.2 Heating System'!K137</f>
        <v/>
      </c>
      <c r="AL32" s="1191" t="str">
        <f>'Step 3.2 Heating System'!L137</f>
        <v/>
      </c>
      <c r="AM32" s="1191" t="str">
        <f>'Step 3.2 Heating System'!AA137</f>
        <v/>
      </c>
      <c r="AN32" s="1192">
        <f>'Step 3.2 Heating System'!M137</f>
        <v>0</v>
      </c>
      <c r="AO32" s="1192">
        <f>'Step 3.2 Heating System'!N137</f>
        <v>0</v>
      </c>
      <c r="AP32" s="1192">
        <f>'Step 3.2 Heating System'!O137</f>
        <v>0</v>
      </c>
      <c r="AQ32" s="1192">
        <f>'Step 3.2 Heating System'!P137</f>
        <v>0</v>
      </c>
      <c r="AR32" s="1193">
        <f>'Step 3.2 Heating System'!Q137</f>
        <v>0</v>
      </c>
      <c r="AS32" s="1193">
        <f>'Step 3.2 Heating System'!R137</f>
        <v>0</v>
      </c>
      <c r="AT32" s="1193">
        <f>'Step 3.2 Heating System'!S137</f>
        <v>0</v>
      </c>
      <c r="AU32" s="1194">
        <f>'Step 3.2 Heating System'!T137</f>
        <v>0</v>
      </c>
      <c r="AV32" s="1194">
        <f>'Step 3.2 Heating System'!U137</f>
        <v>0</v>
      </c>
      <c r="AW32" s="1194">
        <f>'Step 3.2 Heating System'!V137</f>
        <v>0</v>
      </c>
      <c r="AX32" s="1194">
        <f>'Step 3.2 Heating System'!W137</f>
        <v>0</v>
      </c>
      <c r="AY32" s="1193">
        <f>'Step 3.2 Heating System'!X137</f>
        <v>0</v>
      </c>
      <c r="AZ32" s="1036">
        <f>SUMIF('Step 3.2 Heating System'!$A$10:$A$109,PETREAD!AE32,'Step 3.2 Heating System'!$V$10:$V$109)</f>
        <v>0</v>
      </c>
      <c r="BA32" s="1036">
        <f t="shared" si="7"/>
        <v>0</v>
      </c>
      <c r="BB32" s="1041" t="str">
        <f>'Step 3.2 Heating System'!Z137</f>
        <v/>
      </c>
      <c r="BC32" s="491"/>
      <c r="BD32" s="1076"/>
      <c r="BE32" s="491"/>
      <c r="BF32" s="491"/>
      <c r="BG32" s="794" t="str">
        <f>SUBSTITUTE(_xlfn.XLOOKUP(G32,'Step 4 Support Tool'!$E$220:$E$319,'Step 3.1 Site Details'!$C$8:$C$107,"",0,1),"uilding ","")</f>
        <v>B1</v>
      </c>
      <c r="BH32" s="794" t="str" cm="1">
        <f t="array" ref="BH32">SUBSTITUTE(_xlfn.XLOOKUP(G32,'Step 3.2 Heating System'!C137:$C$217,'Step 3.2 Heating System'!E137:$E$217,"",0,1)," System ","")</f>
        <v/>
      </c>
      <c r="BI32" s="794" t="str">
        <f>IF(BH32="","",SUBSTITUTE('Step 4 Support Tool'!A239," System ",""))</f>
        <v/>
      </c>
      <c r="BJ32" s="794" t="str">
        <f t="shared" si="4"/>
        <v/>
      </c>
      <c r="BK32" s="491"/>
      <c r="BL32" s="491"/>
      <c r="BM32" s="491"/>
      <c r="BN32" s="1033" t="str">
        <f>'Step 4 Support Tool'!A239</f>
        <v>LC System 20</v>
      </c>
      <c r="BO32" s="1034" t="str" cm="1">
        <f t="array" ref="BO32">_xlfn.XLOOKUP(G32,'Step 3.2 Heating System'!C137:$C$217,'Step 3.2 Heating System'!E137:$E$217,"",0,1)</f>
        <v/>
      </c>
      <c r="BP32" s="491"/>
      <c r="BQ32" s="491"/>
      <c r="BR32" s="491"/>
      <c r="BS32" s="491"/>
      <c r="BT32" s="491"/>
      <c r="BU32" s="491"/>
      <c r="BV32" s="491"/>
      <c r="BW32" s="491"/>
      <c r="BX32" s="491"/>
      <c r="BY32" s="491"/>
      <c r="BZ32" s="491"/>
      <c r="CA32" s="491"/>
      <c r="CB32" s="491"/>
      <c r="CC32" s="491"/>
      <c r="CD32" s="491"/>
      <c r="CE32" s="491"/>
      <c r="CF32" s="491"/>
      <c r="CG32" s="491"/>
      <c r="CH32" s="491"/>
      <c r="CI32" s="491"/>
      <c r="CJ32" s="491"/>
      <c r="CK32" s="491"/>
      <c r="CL32" s="491"/>
      <c r="CM32" s="491"/>
      <c r="CN32" s="491"/>
      <c r="CO32" s="491"/>
      <c r="CP32" s="491"/>
      <c r="CQ32" s="491"/>
      <c r="CR32" s="491"/>
      <c r="CS32" s="491"/>
      <c r="CT32" s="491"/>
      <c r="CU32" s="491"/>
      <c r="CV32" s="491"/>
      <c r="CW32" s="491"/>
      <c r="CX32" s="491"/>
      <c r="CY32" s="491"/>
      <c r="CZ32" s="491"/>
      <c r="DA32" s="491"/>
      <c r="DB32" s="491"/>
      <c r="DC32" s="491"/>
      <c r="DD32" s="491"/>
      <c r="DE32" s="491"/>
      <c r="DF32" s="491"/>
      <c r="DG32" s="491"/>
      <c r="DH32" s="491"/>
      <c r="DI32" s="491"/>
      <c r="DJ32" s="491"/>
      <c r="DK32" s="491"/>
      <c r="DL32" s="491"/>
      <c r="DM32" s="491"/>
      <c r="DN32" s="491"/>
      <c r="DO32" s="491"/>
      <c r="DP32" s="491"/>
      <c r="DQ32" s="491"/>
      <c r="DR32" s="491"/>
      <c r="DS32" s="491"/>
      <c r="DT32" s="491"/>
      <c r="DU32" s="491"/>
      <c r="DV32" s="491"/>
      <c r="DW32" s="491"/>
      <c r="DX32" s="491"/>
      <c r="DY32" s="491"/>
      <c r="DZ32" s="491"/>
      <c r="EA32" s="491"/>
      <c r="EB32" s="491"/>
      <c r="EC32" s="491"/>
      <c r="ED32" s="491"/>
      <c r="EE32" s="491"/>
      <c r="EF32" s="491"/>
      <c r="EG32" s="491"/>
      <c r="EH32" s="491"/>
      <c r="EI32" s="491"/>
      <c r="EJ32" s="491"/>
      <c r="EK32" s="491"/>
      <c r="EL32" s="491"/>
      <c r="EM32" s="491"/>
      <c r="EN32" s="491"/>
      <c r="EO32" s="491"/>
      <c r="EP32" s="491"/>
      <c r="EQ32" s="491"/>
      <c r="ER32" s="491"/>
      <c r="ES32" s="491"/>
      <c r="ET32" s="491"/>
    </row>
    <row r="33" spans="1:150" ht="12" customHeight="1" x14ac:dyDescent="0.2">
      <c r="A33" s="515" t="str">
        <f t="shared" si="5"/>
        <v/>
      </c>
      <c r="B33" s="515" t="str">
        <f t="shared" si="0"/>
        <v/>
      </c>
      <c r="C33" s="515" t="str">
        <f>IF(D33="","",'Eligible Technologies'!$C$7)</f>
        <v/>
      </c>
      <c r="D33" s="515" t="str">
        <f>'Step 4 Support Tool'!B240</f>
        <v/>
      </c>
      <c r="E33" s="516">
        <f>'Step 4 Support Tool'!C240</f>
        <v>0</v>
      </c>
      <c r="F33" s="516">
        <f>'Step 4 Support Tool'!D240</f>
        <v>0</v>
      </c>
      <c r="G33" s="515" t="str">
        <f>IF('Step 4 Support Tool'!E240="","",TRIM('Step 4 Support Tool'!E240))</f>
        <v/>
      </c>
      <c r="H33" s="515" t="str">
        <f t="shared" si="1"/>
        <v/>
      </c>
      <c r="I33" s="515" t="str">
        <f t="shared" si="2"/>
        <v/>
      </c>
      <c r="J33" s="515">
        <f>'Step 4 Support Tool'!F240</f>
        <v>0</v>
      </c>
      <c r="K33" s="515">
        <f>'Step 4 Support Tool'!H240</f>
        <v>0</v>
      </c>
      <c r="L33" s="515">
        <f>'Step 4 Support Tool'!I240</f>
        <v>0</v>
      </c>
      <c r="M33" s="515">
        <f>'Step 4 Support Tool'!L240</f>
        <v>0</v>
      </c>
      <c r="N33" s="515">
        <f>'Step 4 Support Tool'!M240</f>
        <v>0</v>
      </c>
      <c r="O33" s="515" t="str">
        <f>'Step 4 Support Tool'!AB240</f>
        <v/>
      </c>
      <c r="P33" s="1183">
        <f>'Step 4 Support Tool'!AD240</f>
        <v>0</v>
      </c>
      <c r="Q33" s="1184">
        <f>'Step 3.2 Heating System'!W138</f>
        <v>0</v>
      </c>
      <c r="R33" s="1184" t="str">
        <f>'Step 4 Support Tool'!O240</f>
        <v/>
      </c>
      <c r="S33" s="1185" t="str">
        <f>'Step 4 Support Tool'!P240</f>
        <v/>
      </c>
      <c r="T33" s="1185" t="str">
        <f>'Step 4 Support Tool'!Q240</f>
        <v/>
      </c>
      <c r="U33" s="1186" t="str">
        <f>'Step 4 Support Tool'!R240</f>
        <v/>
      </c>
      <c r="V33" s="1186" t="str">
        <f>'Step 4 Support Tool'!S240</f>
        <v/>
      </c>
      <c r="W33" s="1186" t="str">
        <f>'Step 4 Support Tool'!T240</f>
        <v/>
      </c>
      <c r="X33" s="1187" t="str">
        <f>'Step 4 Support Tool'!X240</f>
        <v/>
      </c>
      <c r="Y33" s="1188" t="str">
        <f t="shared" si="8"/>
        <v/>
      </c>
      <c r="Z33" s="1189" t="str">
        <f>'Step 4 Support Tool'!AC240</f>
        <v/>
      </c>
      <c r="AA33" s="1189">
        <f>'Step 4 Support Tool'!J240</f>
        <v>0</v>
      </c>
      <c r="AB33" s="1189">
        <f>'Step 4 Support Tool'!K240</f>
        <v>0</v>
      </c>
      <c r="AC33" s="1186">
        <f>'Step 3.2 Heating System'!H138</f>
        <v>0</v>
      </c>
      <c r="AD33" s="1186" t="str">
        <f t="shared" si="3"/>
        <v/>
      </c>
      <c r="AE33" s="1185">
        <f>'Step 3.2 Heating System'!E138</f>
        <v>0</v>
      </c>
      <c r="AF33" s="1185">
        <f>'Step 3.2 Heating System'!F138</f>
        <v>0</v>
      </c>
      <c r="AG33" s="1185">
        <f>'Step 3.2 Heating System'!G138</f>
        <v>0</v>
      </c>
      <c r="AH33" s="1185">
        <f>'Step 3.2 Heating System'!H138</f>
        <v>0</v>
      </c>
      <c r="AI33" s="1190">
        <f>'Step 3.2 Heating System'!I138</f>
        <v>0</v>
      </c>
      <c r="AJ33" s="1190">
        <f>'Step 3.2 Heating System'!J138</f>
        <v>0</v>
      </c>
      <c r="AK33" s="1190" t="str">
        <f>'Step 3.2 Heating System'!K138</f>
        <v/>
      </c>
      <c r="AL33" s="1191" t="str">
        <f>'Step 3.2 Heating System'!L138</f>
        <v/>
      </c>
      <c r="AM33" s="1191" t="str">
        <f>'Step 3.2 Heating System'!AA138</f>
        <v/>
      </c>
      <c r="AN33" s="1192">
        <f>'Step 3.2 Heating System'!M138</f>
        <v>0</v>
      </c>
      <c r="AO33" s="1192">
        <f>'Step 3.2 Heating System'!N138</f>
        <v>0</v>
      </c>
      <c r="AP33" s="1192">
        <f>'Step 3.2 Heating System'!O138</f>
        <v>0</v>
      </c>
      <c r="AQ33" s="1192">
        <f>'Step 3.2 Heating System'!P138</f>
        <v>0</v>
      </c>
      <c r="AR33" s="1193">
        <f>'Step 3.2 Heating System'!Q138</f>
        <v>0</v>
      </c>
      <c r="AS33" s="1193">
        <f>'Step 3.2 Heating System'!R138</f>
        <v>0</v>
      </c>
      <c r="AT33" s="1193">
        <f>'Step 3.2 Heating System'!S138</f>
        <v>0</v>
      </c>
      <c r="AU33" s="1194">
        <f>'Step 3.2 Heating System'!T138</f>
        <v>0</v>
      </c>
      <c r="AV33" s="1194">
        <f>'Step 3.2 Heating System'!U138</f>
        <v>0</v>
      </c>
      <c r="AW33" s="1194">
        <f>'Step 3.2 Heating System'!V138</f>
        <v>0</v>
      </c>
      <c r="AX33" s="1194">
        <f>'Step 3.2 Heating System'!W138</f>
        <v>0</v>
      </c>
      <c r="AY33" s="1193">
        <f>'Step 3.2 Heating System'!X138</f>
        <v>0</v>
      </c>
      <c r="AZ33" s="1036">
        <f>SUMIF('Step 3.2 Heating System'!$A$10:$A$109,PETREAD!AE33,'Step 3.2 Heating System'!$V$10:$V$109)</f>
        <v>0</v>
      </c>
      <c r="BA33" s="1036">
        <f t="shared" si="7"/>
        <v>0</v>
      </c>
      <c r="BB33" s="1041" t="str">
        <f>'Step 3.2 Heating System'!Z138</f>
        <v/>
      </c>
      <c r="BC33" s="491"/>
      <c r="BD33" s="1076" t="s">
        <v>1251</v>
      </c>
      <c r="BE33" s="491"/>
      <c r="BF33" s="491"/>
      <c r="BG33" s="794" t="str">
        <f>SUBSTITUTE(_xlfn.XLOOKUP(G33,'Step 4 Support Tool'!$E$220:$E$319,'Step 3.1 Site Details'!$C$8:$C$107,"",0,1),"uilding ","")</f>
        <v>B1</v>
      </c>
      <c r="BH33" s="794" t="str" cm="1">
        <f t="array" ref="BH33">SUBSTITUTE(_xlfn.XLOOKUP(G33,'Step 3.2 Heating System'!C138:$C$217,'Step 3.2 Heating System'!E138:$E$217,"",0,1)," System ","")</f>
        <v/>
      </c>
      <c r="BI33" s="794" t="str">
        <f>IF(BH33="","",SUBSTITUTE('Step 4 Support Tool'!A240," System ",""))</f>
        <v/>
      </c>
      <c r="BJ33" s="794" t="str">
        <f t="shared" si="4"/>
        <v/>
      </c>
      <c r="BK33" s="491"/>
      <c r="BL33" s="491"/>
      <c r="BM33" s="491"/>
      <c r="BN33" s="1033" t="str">
        <f>'Step 4 Support Tool'!A240</f>
        <v>LC System 21</v>
      </c>
      <c r="BO33" s="1034" t="str" cm="1">
        <f t="array" ref="BO33">_xlfn.XLOOKUP(G33,'Step 3.2 Heating System'!C138:$C$217,'Step 3.2 Heating System'!E138:$E$217,"",0,1)</f>
        <v/>
      </c>
      <c r="BP33" s="491"/>
      <c r="BQ33" s="491"/>
      <c r="BR33" s="491"/>
      <c r="BS33" s="491"/>
      <c r="BT33" s="491"/>
      <c r="BU33" s="491"/>
      <c r="BV33" s="491"/>
      <c r="BW33" s="491"/>
      <c r="BX33" s="491"/>
      <c r="BY33" s="491"/>
      <c r="BZ33" s="491"/>
      <c r="CA33" s="491"/>
      <c r="CB33" s="491"/>
      <c r="CC33" s="491"/>
      <c r="CD33" s="491"/>
      <c r="CE33" s="491"/>
      <c r="CF33" s="491"/>
      <c r="CG33" s="491"/>
      <c r="CH33" s="491"/>
      <c r="CI33" s="491"/>
      <c r="CJ33" s="491"/>
      <c r="CK33" s="491"/>
      <c r="CL33" s="491"/>
      <c r="CM33" s="491"/>
      <c r="CN33" s="491"/>
      <c r="CO33" s="491"/>
      <c r="CP33" s="491"/>
      <c r="CQ33" s="491"/>
      <c r="CR33" s="491"/>
      <c r="CS33" s="491"/>
      <c r="CT33" s="491"/>
      <c r="CU33" s="491"/>
      <c r="CV33" s="491"/>
      <c r="CW33" s="491"/>
      <c r="CX33" s="491"/>
      <c r="CY33" s="491"/>
      <c r="CZ33" s="491"/>
      <c r="DA33" s="491"/>
      <c r="DB33" s="491"/>
      <c r="DC33" s="491"/>
      <c r="DD33" s="491"/>
      <c r="DE33" s="491"/>
      <c r="DF33" s="491"/>
      <c r="DG33" s="491"/>
      <c r="DH33" s="491"/>
      <c r="DI33" s="491"/>
      <c r="DJ33" s="491"/>
      <c r="DK33" s="491"/>
      <c r="DL33" s="491"/>
      <c r="DM33" s="491"/>
      <c r="DN33" s="491"/>
      <c r="DO33" s="491"/>
      <c r="DP33" s="491"/>
      <c r="DQ33" s="491"/>
      <c r="DR33" s="491"/>
      <c r="DS33" s="491"/>
      <c r="DT33" s="491"/>
      <c r="DU33" s="491"/>
      <c r="DV33" s="491"/>
      <c r="DW33" s="491"/>
      <c r="DX33" s="491"/>
      <c r="DY33" s="491"/>
      <c r="DZ33" s="491"/>
      <c r="EA33" s="491"/>
      <c r="EB33" s="491"/>
      <c r="EC33" s="491"/>
      <c r="ED33" s="491"/>
      <c r="EE33" s="491"/>
      <c r="EF33" s="491"/>
      <c r="EG33" s="491"/>
      <c r="EH33" s="491"/>
      <c r="EI33" s="491"/>
      <c r="EJ33" s="491"/>
      <c r="EK33" s="491"/>
      <c r="EL33" s="491"/>
      <c r="EM33" s="491"/>
      <c r="EN33" s="491"/>
      <c r="EO33" s="491"/>
      <c r="EP33" s="491"/>
      <c r="EQ33" s="491"/>
      <c r="ER33" s="491"/>
      <c r="ES33" s="491"/>
      <c r="ET33" s="491"/>
    </row>
    <row r="34" spans="1:150" ht="12" customHeight="1" x14ac:dyDescent="0.2">
      <c r="A34" s="515" t="str">
        <f t="shared" si="5"/>
        <v/>
      </c>
      <c r="B34" s="515" t="str">
        <f t="shared" si="0"/>
        <v/>
      </c>
      <c r="C34" s="515" t="str">
        <f>IF(D34="","",'Eligible Technologies'!$C$7)</f>
        <v/>
      </c>
      <c r="D34" s="515" t="str">
        <f>'Step 4 Support Tool'!B241</f>
        <v/>
      </c>
      <c r="E34" s="516">
        <f>'Step 4 Support Tool'!C241</f>
        <v>0</v>
      </c>
      <c r="F34" s="516">
        <f>'Step 4 Support Tool'!D241</f>
        <v>0</v>
      </c>
      <c r="G34" s="515" t="str">
        <f>IF('Step 4 Support Tool'!E241="","",TRIM('Step 4 Support Tool'!E241))</f>
        <v/>
      </c>
      <c r="H34" s="515" t="str">
        <f t="shared" si="1"/>
        <v/>
      </c>
      <c r="I34" s="515" t="str">
        <f t="shared" si="2"/>
        <v/>
      </c>
      <c r="J34" s="515">
        <f>'Step 4 Support Tool'!F241</f>
        <v>0</v>
      </c>
      <c r="K34" s="515">
        <f>'Step 4 Support Tool'!H241</f>
        <v>0</v>
      </c>
      <c r="L34" s="515">
        <f>'Step 4 Support Tool'!I241</f>
        <v>0</v>
      </c>
      <c r="M34" s="515">
        <f>'Step 4 Support Tool'!L241</f>
        <v>0</v>
      </c>
      <c r="N34" s="515">
        <f>'Step 4 Support Tool'!M241</f>
        <v>0</v>
      </c>
      <c r="O34" s="515" t="str">
        <f>'Step 4 Support Tool'!AB241</f>
        <v/>
      </c>
      <c r="P34" s="1183">
        <f>'Step 4 Support Tool'!AD241</f>
        <v>0</v>
      </c>
      <c r="Q34" s="1184">
        <f>'Step 3.2 Heating System'!W139</f>
        <v>0</v>
      </c>
      <c r="R34" s="1184" t="str">
        <f>'Step 4 Support Tool'!O241</f>
        <v/>
      </c>
      <c r="S34" s="1185" t="str">
        <f>'Step 4 Support Tool'!P241</f>
        <v/>
      </c>
      <c r="T34" s="1185" t="str">
        <f>'Step 4 Support Tool'!Q241</f>
        <v/>
      </c>
      <c r="U34" s="1186" t="str">
        <f>'Step 4 Support Tool'!R241</f>
        <v/>
      </c>
      <c r="V34" s="1186" t="str">
        <f>'Step 4 Support Tool'!S241</f>
        <v/>
      </c>
      <c r="W34" s="1186" t="str">
        <f>'Step 4 Support Tool'!T241</f>
        <v/>
      </c>
      <c r="X34" s="1187" t="str">
        <f>'Step 4 Support Tool'!X241</f>
        <v/>
      </c>
      <c r="Y34" s="1188" t="str">
        <f t="shared" si="8"/>
        <v/>
      </c>
      <c r="Z34" s="1189" t="str">
        <f>'Step 4 Support Tool'!AC241</f>
        <v/>
      </c>
      <c r="AA34" s="1189">
        <f>'Step 4 Support Tool'!J241</f>
        <v>0</v>
      </c>
      <c r="AB34" s="1189">
        <f>'Step 4 Support Tool'!K241</f>
        <v>0</v>
      </c>
      <c r="AC34" s="1186">
        <f>'Step 3.2 Heating System'!H139</f>
        <v>0</v>
      </c>
      <c r="AD34" s="1186" t="str">
        <f t="shared" si="3"/>
        <v/>
      </c>
      <c r="AE34" s="1185">
        <f>'Step 3.2 Heating System'!E139</f>
        <v>0</v>
      </c>
      <c r="AF34" s="1185">
        <f>'Step 3.2 Heating System'!F139</f>
        <v>0</v>
      </c>
      <c r="AG34" s="1185">
        <f>'Step 3.2 Heating System'!G139</f>
        <v>0</v>
      </c>
      <c r="AH34" s="1185">
        <f>'Step 3.2 Heating System'!H139</f>
        <v>0</v>
      </c>
      <c r="AI34" s="1190">
        <f>'Step 3.2 Heating System'!I139</f>
        <v>0</v>
      </c>
      <c r="AJ34" s="1190">
        <f>'Step 3.2 Heating System'!J139</f>
        <v>0</v>
      </c>
      <c r="AK34" s="1190" t="str">
        <f>'Step 3.2 Heating System'!K139</f>
        <v/>
      </c>
      <c r="AL34" s="1191" t="str">
        <f>'Step 3.2 Heating System'!L139</f>
        <v/>
      </c>
      <c r="AM34" s="1191" t="str">
        <f>'Step 3.2 Heating System'!AA139</f>
        <v/>
      </c>
      <c r="AN34" s="1192">
        <f>'Step 3.2 Heating System'!M139</f>
        <v>0</v>
      </c>
      <c r="AO34" s="1192">
        <f>'Step 3.2 Heating System'!N139</f>
        <v>0</v>
      </c>
      <c r="AP34" s="1192">
        <f>'Step 3.2 Heating System'!O139</f>
        <v>0</v>
      </c>
      <c r="AQ34" s="1192">
        <f>'Step 3.2 Heating System'!P139</f>
        <v>0</v>
      </c>
      <c r="AR34" s="1193">
        <f>'Step 3.2 Heating System'!Q139</f>
        <v>0</v>
      </c>
      <c r="AS34" s="1193">
        <f>'Step 3.2 Heating System'!R139</f>
        <v>0</v>
      </c>
      <c r="AT34" s="1193">
        <f>'Step 3.2 Heating System'!S139</f>
        <v>0</v>
      </c>
      <c r="AU34" s="1194">
        <f>'Step 3.2 Heating System'!T139</f>
        <v>0</v>
      </c>
      <c r="AV34" s="1194">
        <f>'Step 3.2 Heating System'!U139</f>
        <v>0</v>
      </c>
      <c r="AW34" s="1194">
        <f>'Step 3.2 Heating System'!V139</f>
        <v>0</v>
      </c>
      <c r="AX34" s="1194">
        <f>'Step 3.2 Heating System'!W139</f>
        <v>0</v>
      </c>
      <c r="AY34" s="1193">
        <f>'Step 3.2 Heating System'!X139</f>
        <v>0</v>
      </c>
      <c r="AZ34" s="1036">
        <f>SUMIF('Step 3.2 Heating System'!$A$10:$A$109,PETREAD!AE34,'Step 3.2 Heating System'!$V$10:$V$109)</f>
        <v>0</v>
      </c>
      <c r="BA34" s="1036">
        <f t="shared" si="7"/>
        <v>0</v>
      </c>
      <c r="BB34" s="1041" t="str">
        <f>'Step 3.2 Heating System'!Z139</f>
        <v/>
      </c>
      <c r="BC34" s="491"/>
      <c r="BD34" s="1076"/>
      <c r="BE34" s="491"/>
      <c r="BF34" s="491"/>
      <c r="BG34" s="794" t="str">
        <f>SUBSTITUTE(_xlfn.XLOOKUP(G34,'Step 4 Support Tool'!$E$220:$E$319,'Step 3.1 Site Details'!$C$8:$C$107,"",0,1),"uilding ","")</f>
        <v>B1</v>
      </c>
      <c r="BH34" s="794" t="str" cm="1">
        <f t="array" ref="BH34">SUBSTITUTE(_xlfn.XLOOKUP(G34,'Step 3.2 Heating System'!C139:$C$217,'Step 3.2 Heating System'!E139:$E$217,"",0,1)," System ","")</f>
        <v/>
      </c>
      <c r="BI34" s="794" t="str">
        <f>IF(BH34="","",SUBSTITUTE('Step 4 Support Tool'!A241," System ",""))</f>
        <v/>
      </c>
      <c r="BJ34" s="794" t="str">
        <f t="shared" si="4"/>
        <v/>
      </c>
      <c r="BK34" s="491"/>
      <c r="BL34" s="491"/>
      <c r="BM34" s="491"/>
      <c r="BN34" s="1033" t="str">
        <f>'Step 4 Support Tool'!A241</f>
        <v>LC System 22</v>
      </c>
      <c r="BO34" s="1034" t="str" cm="1">
        <f t="array" ref="BO34">_xlfn.XLOOKUP(G34,'Step 3.2 Heating System'!C139:$C$217,'Step 3.2 Heating System'!E139:$E$217,"",0,1)</f>
        <v/>
      </c>
      <c r="BP34" s="491"/>
      <c r="BQ34" s="491"/>
      <c r="BR34" s="491"/>
      <c r="BS34" s="491"/>
      <c r="BT34" s="491"/>
      <c r="BU34" s="491"/>
      <c r="BV34" s="491"/>
      <c r="BW34" s="491"/>
      <c r="BX34" s="491"/>
      <c r="BY34" s="491"/>
      <c r="BZ34" s="491"/>
      <c r="CA34" s="491"/>
      <c r="CB34" s="491"/>
      <c r="CC34" s="491"/>
      <c r="CD34" s="491"/>
      <c r="CE34" s="491"/>
      <c r="CF34" s="491"/>
      <c r="CG34" s="491"/>
      <c r="CH34" s="491"/>
      <c r="CI34" s="491"/>
      <c r="CJ34" s="491"/>
      <c r="CK34" s="491"/>
      <c r="CL34" s="491"/>
      <c r="CM34" s="491"/>
      <c r="CN34" s="491"/>
      <c r="CO34" s="491"/>
      <c r="CP34" s="491"/>
      <c r="CQ34" s="491"/>
      <c r="CR34" s="491"/>
      <c r="CS34" s="491"/>
      <c r="CT34" s="491"/>
      <c r="CU34" s="491"/>
      <c r="CV34" s="491"/>
      <c r="CW34" s="491"/>
      <c r="CX34" s="491"/>
      <c r="CY34" s="491"/>
      <c r="CZ34" s="491"/>
      <c r="DA34" s="491"/>
      <c r="DB34" s="491"/>
      <c r="DC34" s="491"/>
      <c r="DD34" s="491"/>
      <c r="DE34" s="491"/>
      <c r="DF34" s="491"/>
      <c r="DG34" s="491"/>
      <c r="DH34" s="491"/>
      <c r="DI34" s="491"/>
      <c r="DJ34" s="491"/>
      <c r="DK34" s="491"/>
      <c r="DL34" s="491"/>
      <c r="DM34" s="491"/>
      <c r="DN34" s="491"/>
      <c r="DO34" s="491"/>
      <c r="DP34" s="491"/>
      <c r="DQ34" s="491"/>
      <c r="DR34" s="491"/>
      <c r="DS34" s="491"/>
      <c r="DT34" s="491"/>
      <c r="DU34" s="491"/>
      <c r="DV34" s="491"/>
      <c r="DW34" s="491"/>
      <c r="DX34" s="491"/>
      <c r="DY34" s="491"/>
      <c r="DZ34" s="491"/>
      <c r="EA34" s="491"/>
      <c r="EB34" s="491"/>
      <c r="EC34" s="491"/>
      <c r="ED34" s="491"/>
      <c r="EE34" s="491"/>
      <c r="EF34" s="491"/>
      <c r="EG34" s="491"/>
      <c r="EH34" s="491"/>
      <c r="EI34" s="491"/>
      <c r="EJ34" s="491"/>
      <c r="EK34" s="491"/>
      <c r="EL34" s="491"/>
      <c r="EM34" s="491"/>
      <c r="EN34" s="491"/>
      <c r="EO34" s="491"/>
      <c r="EP34" s="491"/>
      <c r="EQ34" s="491"/>
      <c r="ER34" s="491"/>
      <c r="ES34" s="491"/>
      <c r="ET34" s="491"/>
    </row>
    <row r="35" spans="1:150" ht="12" customHeight="1" x14ac:dyDescent="0.2">
      <c r="A35" s="515" t="str">
        <f t="shared" si="5"/>
        <v/>
      </c>
      <c r="B35" s="515" t="str">
        <f t="shared" si="0"/>
        <v/>
      </c>
      <c r="C35" s="515" t="str">
        <f>IF(D35="","",'Eligible Technologies'!$C$7)</f>
        <v/>
      </c>
      <c r="D35" s="515" t="str">
        <f>'Step 4 Support Tool'!B242</f>
        <v/>
      </c>
      <c r="E35" s="516">
        <f>'Step 4 Support Tool'!C242</f>
        <v>0</v>
      </c>
      <c r="F35" s="516">
        <f>'Step 4 Support Tool'!D242</f>
        <v>0</v>
      </c>
      <c r="G35" s="515" t="str">
        <f>IF('Step 4 Support Tool'!E242="","",TRIM('Step 4 Support Tool'!E242))</f>
        <v/>
      </c>
      <c r="H35" s="515" t="str">
        <f t="shared" si="1"/>
        <v/>
      </c>
      <c r="I35" s="515" t="str">
        <f t="shared" si="2"/>
        <v/>
      </c>
      <c r="J35" s="515">
        <f>'Step 4 Support Tool'!F242</f>
        <v>0</v>
      </c>
      <c r="K35" s="515">
        <f>'Step 4 Support Tool'!H242</f>
        <v>0</v>
      </c>
      <c r="L35" s="515">
        <f>'Step 4 Support Tool'!I242</f>
        <v>0</v>
      </c>
      <c r="M35" s="515">
        <f>'Step 4 Support Tool'!L242</f>
        <v>0</v>
      </c>
      <c r="N35" s="515">
        <f>'Step 4 Support Tool'!M242</f>
        <v>0</v>
      </c>
      <c r="O35" s="515" t="str">
        <f>'Step 4 Support Tool'!AB242</f>
        <v/>
      </c>
      <c r="P35" s="1183">
        <f>'Step 4 Support Tool'!AD242</f>
        <v>0</v>
      </c>
      <c r="Q35" s="1184">
        <f>'Step 3.2 Heating System'!W140</f>
        <v>0</v>
      </c>
      <c r="R35" s="1184" t="str">
        <f>'Step 4 Support Tool'!O242</f>
        <v/>
      </c>
      <c r="S35" s="1185" t="str">
        <f>'Step 4 Support Tool'!P242</f>
        <v/>
      </c>
      <c r="T35" s="1185" t="str">
        <f>'Step 4 Support Tool'!Q242</f>
        <v/>
      </c>
      <c r="U35" s="1186" t="str">
        <f>'Step 4 Support Tool'!R242</f>
        <v/>
      </c>
      <c r="V35" s="1186" t="str">
        <f>'Step 4 Support Tool'!S242</f>
        <v/>
      </c>
      <c r="W35" s="1186" t="str">
        <f>'Step 4 Support Tool'!T242</f>
        <v/>
      </c>
      <c r="X35" s="1187" t="str">
        <f>'Step 4 Support Tool'!X242</f>
        <v/>
      </c>
      <c r="Y35" s="1188" t="str">
        <f t="shared" si="8"/>
        <v/>
      </c>
      <c r="Z35" s="1189" t="str">
        <f>'Step 4 Support Tool'!AC242</f>
        <v/>
      </c>
      <c r="AA35" s="1189">
        <f>'Step 4 Support Tool'!J242</f>
        <v>0</v>
      </c>
      <c r="AB35" s="1189">
        <f>'Step 4 Support Tool'!K242</f>
        <v>0</v>
      </c>
      <c r="AC35" s="1186">
        <f>'Step 3.2 Heating System'!H140</f>
        <v>0</v>
      </c>
      <c r="AD35" s="1186" t="str">
        <f t="shared" si="3"/>
        <v/>
      </c>
      <c r="AE35" s="1185">
        <f>'Step 3.2 Heating System'!E140</f>
        <v>0</v>
      </c>
      <c r="AF35" s="1185">
        <f>'Step 3.2 Heating System'!F140</f>
        <v>0</v>
      </c>
      <c r="AG35" s="1185">
        <f>'Step 3.2 Heating System'!G140</f>
        <v>0</v>
      </c>
      <c r="AH35" s="1185">
        <f>'Step 3.2 Heating System'!H140</f>
        <v>0</v>
      </c>
      <c r="AI35" s="1190">
        <f>'Step 3.2 Heating System'!I140</f>
        <v>0</v>
      </c>
      <c r="AJ35" s="1190">
        <f>'Step 3.2 Heating System'!J140</f>
        <v>0</v>
      </c>
      <c r="AK35" s="1190" t="str">
        <f>'Step 3.2 Heating System'!K140</f>
        <v/>
      </c>
      <c r="AL35" s="1191" t="str">
        <f>'Step 3.2 Heating System'!L140</f>
        <v/>
      </c>
      <c r="AM35" s="1191" t="str">
        <f>'Step 3.2 Heating System'!AA140</f>
        <v/>
      </c>
      <c r="AN35" s="1192">
        <f>'Step 3.2 Heating System'!M140</f>
        <v>0</v>
      </c>
      <c r="AO35" s="1192">
        <f>'Step 3.2 Heating System'!N140</f>
        <v>0</v>
      </c>
      <c r="AP35" s="1192">
        <f>'Step 3.2 Heating System'!O140</f>
        <v>0</v>
      </c>
      <c r="AQ35" s="1192">
        <f>'Step 3.2 Heating System'!P140</f>
        <v>0</v>
      </c>
      <c r="AR35" s="1193">
        <f>'Step 3.2 Heating System'!Q140</f>
        <v>0</v>
      </c>
      <c r="AS35" s="1193">
        <f>'Step 3.2 Heating System'!R140</f>
        <v>0</v>
      </c>
      <c r="AT35" s="1193">
        <f>'Step 3.2 Heating System'!S140</f>
        <v>0</v>
      </c>
      <c r="AU35" s="1194">
        <f>'Step 3.2 Heating System'!T140</f>
        <v>0</v>
      </c>
      <c r="AV35" s="1194">
        <f>'Step 3.2 Heating System'!U140</f>
        <v>0</v>
      </c>
      <c r="AW35" s="1194">
        <f>'Step 3.2 Heating System'!V140</f>
        <v>0</v>
      </c>
      <c r="AX35" s="1194">
        <f>'Step 3.2 Heating System'!W140</f>
        <v>0</v>
      </c>
      <c r="AY35" s="1193">
        <f>'Step 3.2 Heating System'!X140</f>
        <v>0</v>
      </c>
      <c r="AZ35" s="1036">
        <f>SUMIF('Step 3.2 Heating System'!$A$10:$A$109,PETREAD!AE35,'Step 3.2 Heating System'!$V$10:$V$109)</f>
        <v>0</v>
      </c>
      <c r="BA35" s="1036">
        <f t="shared" si="7"/>
        <v>0</v>
      </c>
      <c r="BB35" s="1041" t="str">
        <f>'Step 3.2 Heating System'!Z140</f>
        <v/>
      </c>
      <c r="BC35" s="491"/>
      <c r="BD35" s="1077" t="s">
        <v>1251</v>
      </c>
      <c r="BE35" s="491"/>
      <c r="BF35" s="491"/>
      <c r="BG35" s="794" t="str">
        <f>SUBSTITUTE(_xlfn.XLOOKUP(G35,'Step 4 Support Tool'!$E$220:$E$319,'Step 3.1 Site Details'!$C$8:$C$107,"",0,1),"uilding ","")</f>
        <v>B1</v>
      </c>
      <c r="BH35" s="794" t="str" cm="1">
        <f t="array" ref="BH35">SUBSTITUTE(_xlfn.XLOOKUP(G35,'Step 3.2 Heating System'!C140:$C$217,'Step 3.2 Heating System'!E140:$E$217,"",0,1)," System ","")</f>
        <v/>
      </c>
      <c r="BI35" s="794" t="str">
        <f>IF(BH35="","",SUBSTITUTE('Step 4 Support Tool'!A242," System ",""))</f>
        <v/>
      </c>
      <c r="BJ35" s="794" t="str">
        <f t="shared" si="4"/>
        <v/>
      </c>
      <c r="BK35" s="491"/>
      <c r="BL35" s="491"/>
      <c r="BM35" s="491"/>
      <c r="BN35" s="1033" t="str">
        <f>'Step 4 Support Tool'!A242</f>
        <v>LC System 23</v>
      </c>
      <c r="BO35" s="1034" t="str" cm="1">
        <f t="array" ref="BO35">_xlfn.XLOOKUP(G35,'Step 3.2 Heating System'!C140:$C$217,'Step 3.2 Heating System'!E140:$E$217,"",0,1)</f>
        <v/>
      </c>
      <c r="BP35" s="491"/>
      <c r="BQ35" s="491"/>
      <c r="BR35" s="491"/>
      <c r="BS35" s="491"/>
      <c r="BT35" s="491"/>
      <c r="BU35" s="491"/>
      <c r="BV35" s="491"/>
      <c r="BW35" s="491"/>
      <c r="BX35" s="491"/>
      <c r="BY35" s="491"/>
      <c r="BZ35" s="491"/>
      <c r="CA35" s="491"/>
      <c r="CB35" s="491"/>
      <c r="CC35" s="491"/>
      <c r="CD35" s="491"/>
      <c r="CE35" s="491"/>
      <c r="CF35" s="491"/>
      <c r="CG35" s="491"/>
      <c r="CH35" s="491"/>
      <c r="CI35" s="491"/>
      <c r="CJ35" s="491"/>
      <c r="CK35" s="491"/>
      <c r="CL35" s="491"/>
      <c r="CM35" s="491"/>
      <c r="CN35" s="491"/>
      <c r="CO35" s="491"/>
      <c r="CP35" s="491"/>
      <c r="CQ35" s="491"/>
      <c r="CR35" s="491"/>
      <c r="CS35" s="491"/>
      <c r="CT35" s="491"/>
      <c r="CU35" s="491"/>
      <c r="CV35" s="491"/>
      <c r="CW35" s="491"/>
      <c r="CX35" s="491"/>
      <c r="CY35" s="491"/>
      <c r="CZ35" s="491"/>
      <c r="DA35" s="491"/>
      <c r="DB35" s="491"/>
      <c r="DC35" s="491"/>
      <c r="DD35" s="491"/>
      <c r="DE35" s="491"/>
      <c r="DF35" s="491"/>
      <c r="DG35" s="491"/>
      <c r="DH35" s="491"/>
      <c r="DI35" s="491"/>
      <c r="DJ35" s="491"/>
      <c r="DK35" s="491"/>
      <c r="DL35" s="491"/>
      <c r="DM35" s="491"/>
      <c r="DN35" s="491"/>
      <c r="DO35" s="491"/>
      <c r="DP35" s="491"/>
      <c r="DQ35" s="491"/>
      <c r="DR35" s="491"/>
      <c r="DS35" s="491"/>
      <c r="DT35" s="491"/>
      <c r="DU35" s="491"/>
      <c r="DV35" s="491"/>
      <c r="DW35" s="491"/>
      <c r="DX35" s="491"/>
      <c r="DY35" s="491"/>
      <c r="DZ35" s="491"/>
      <c r="EA35" s="491"/>
      <c r="EB35" s="491"/>
      <c r="EC35" s="491"/>
      <c r="ED35" s="491"/>
      <c r="EE35" s="491"/>
      <c r="EF35" s="491"/>
      <c r="EG35" s="491"/>
      <c r="EH35" s="491"/>
      <c r="EI35" s="491"/>
      <c r="EJ35" s="491"/>
      <c r="EK35" s="491"/>
      <c r="EL35" s="491"/>
      <c r="EM35" s="491"/>
      <c r="EN35" s="491"/>
      <c r="EO35" s="491"/>
      <c r="EP35" s="491"/>
      <c r="EQ35" s="491"/>
      <c r="ER35" s="491"/>
      <c r="ES35" s="491"/>
      <c r="ET35" s="491"/>
    </row>
    <row r="36" spans="1:150" ht="12" customHeight="1" x14ac:dyDescent="0.2">
      <c r="A36" s="515" t="str">
        <f t="shared" si="5"/>
        <v/>
      </c>
      <c r="B36" s="515" t="str">
        <f t="shared" si="0"/>
        <v/>
      </c>
      <c r="C36" s="515" t="str">
        <f>IF(D36="","",'Eligible Technologies'!$C$7)</f>
        <v/>
      </c>
      <c r="D36" s="515" t="str">
        <f>'Step 4 Support Tool'!B243</f>
        <v/>
      </c>
      <c r="E36" s="516">
        <f>'Step 4 Support Tool'!C243</f>
        <v>0</v>
      </c>
      <c r="F36" s="516">
        <f>'Step 4 Support Tool'!D243</f>
        <v>0</v>
      </c>
      <c r="G36" s="515" t="str">
        <f>IF('Step 4 Support Tool'!E243="","",TRIM('Step 4 Support Tool'!E243))</f>
        <v/>
      </c>
      <c r="H36" s="515" t="str">
        <f t="shared" si="1"/>
        <v/>
      </c>
      <c r="I36" s="515" t="str">
        <f t="shared" si="2"/>
        <v/>
      </c>
      <c r="J36" s="515">
        <f>'Step 4 Support Tool'!F243</f>
        <v>0</v>
      </c>
      <c r="K36" s="515">
        <f>'Step 4 Support Tool'!H243</f>
        <v>0</v>
      </c>
      <c r="L36" s="515">
        <f>'Step 4 Support Tool'!I243</f>
        <v>0</v>
      </c>
      <c r="M36" s="515">
        <f>'Step 4 Support Tool'!L243</f>
        <v>0</v>
      </c>
      <c r="N36" s="515">
        <f>'Step 4 Support Tool'!M243</f>
        <v>0</v>
      </c>
      <c r="O36" s="515" t="str">
        <f>'Step 4 Support Tool'!AB243</f>
        <v/>
      </c>
      <c r="P36" s="1183">
        <f>'Step 4 Support Tool'!AD243</f>
        <v>0</v>
      </c>
      <c r="Q36" s="1184">
        <f>'Step 3.2 Heating System'!W141</f>
        <v>0</v>
      </c>
      <c r="R36" s="1184" t="str">
        <f>'Step 4 Support Tool'!O243</f>
        <v/>
      </c>
      <c r="S36" s="1185" t="str">
        <f>'Step 4 Support Tool'!P243</f>
        <v/>
      </c>
      <c r="T36" s="1185" t="str">
        <f>'Step 4 Support Tool'!Q243</f>
        <v/>
      </c>
      <c r="U36" s="1186" t="str">
        <f>'Step 4 Support Tool'!R243</f>
        <v/>
      </c>
      <c r="V36" s="1186" t="str">
        <f>'Step 4 Support Tool'!S243</f>
        <v/>
      </c>
      <c r="W36" s="1186" t="str">
        <f>'Step 4 Support Tool'!T243</f>
        <v/>
      </c>
      <c r="X36" s="1187" t="str">
        <f>'Step 4 Support Tool'!X243</f>
        <v/>
      </c>
      <c r="Y36" s="1188" t="str">
        <f t="shared" si="8"/>
        <v/>
      </c>
      <c r="Z36" s="1189" t="str">
        <f>'Step 4 Support Tool'!AC243</f>
        <v/>
      </c>
      <c r="AA36" s="1189">
        <f>'Step 4 Support Tool'!J243</f>
        <v>0</v>
      </c>
      <c r="AB36" s="1189">
        <f>'Step 4 Support Tool'!K243</f>
        <v>0</v>
      </c>
      <c r="AC36" s="1186">
        <f>'Step 3.2 Heating System'!H141</f>
        <v>0</v>
      </c>
      <c r="AD36" s="1186" t="str">
        <f t="shared" si="3"/>
        <v/>
      </c>
      <c r="AE36" s="1185">
        <f>'Step 3.2 Heating System'!E141</f>
        <v>0</v>
      </c>
      <c r="AF36" s="1185">
        <f>'Step 3.2 Heating System'!F141</f>
        <v>0</v>
      </c>
      <c r="AG36" s="1185">
        <f>'Step 3.2 Heating System'!G141</f>
        <v>0</v>
      </c>
      <c r="AH36" s="1185">
        <f>'Step 3.2 Heating System'!H141</f>
        <v>0</v>
      </c>
      <c r="AI36" s="1190">
        <f>'Step 3.2 Heating System'!I141</f>
        <v>0</v>
      </c>
      <c r="AJ36" s="1190">
        <f>'Step 3.2 Heating System'!J141</f>
        <v>0</v>
      </c>
      <c r="AK36" s="1190" t="str">
        <f>'Step 3.2 Heating System'!K141</f>
        <v/>
      </c>
      <c r="AL36" s="1191" t="str">
        <f>'Step 3.2 Heating System'!L141</f>
        <v/>
      </c>
      <c r="AM36" s="1191" t="str">
        <f>'Step 3.2 Heating System'!AA141</f>
        <v/>
      </c>
      <c r="AN36" s="1192">
        <f>'Step 3.2 Heating System'!M141</f>
        <v>0</v>
      </c>
      <c r="AO36" s="1192">
        <f>'Step 3.2 Heating System'!N141</f>
        <v>0</v>
      </c>
      <c r="AP36" s="1192">
        <f>'Step 3.2 Heating System'!O141</f>
        <v>0</v>
      </c>
      <c r="AQ36" s="1192">
        <f>'Step 3.2 Heating System'!P141</f>
        <v>0</v>
      </c>
      <c r="AR36" s="1193">
        <f>'Step 3.2 Heating System'!Q141</f>
        <v>0</v>
      </c>
      <c r="AS36" s="1193">
        <f>'Step 3.2 Heating System'!R141</f>
        <v>0</v>
      </c>
      <c r="AT36" s="1193">
        <f>'Step 3.2 Heating System'!S141</f>
        <v>0</v>
      </c>
      <c r="AU36" s="1194">
        <f>'Step 3.2 Heating System'!T141</f>
        <v>0</v>
      </c>
      <c r="AV36" s="1194">
        <f>'Step 3.2 Heating System'!U141</f>
        <v>0</v>
      </c>
      <c r="AW36" s="1194">
        <f>'Step 3.2 Heating System'!V141</f>
        <v>0</v>
      </c>
      <c r="AX36" s="1194">
        <f>'Step 3.2 Heating System'!W141</f>
        <v>0</v>
      </c>
      <c r="AY36" s="1193">
        <f>'Step 3.2 Heating System'!X141</f>
        <v>0</v>
      </c>
      <c r="AZ36" s="1036">
        <f>SUMIF('Step 3.2 Heating System'!$A$10:$A$109,PETREAD!AE36,'Step 3.2 Heating System'!$V$10:$V$109)</f>
        <v>0</v>
      </c>
      <c r="BA36" s="1036">
        <f t="shared" si="7"/>
        <v>0</v>
      </c>
      <c r="BB36" s="1041" t="str">
        <f>'Step 3.2 Heating System'!Z141</f>
        <v/>
      </c>
      <c r="BC36" s="491"/>
      <c r="BD36" s="491"/>
      <c r="BE36" s="491"/>
      <c r="BF36" s="491"/>
      <c r="BG36" s="794" t="str">
        <f>SUBSTITUTE(_xlfn.XLOOKUP(G36,'Step 4 Support Tool'!$E$220:$E$319,'Step 3.1 Site Details'!$C$8:$C$107,"",0,1),"uilding ","")</f>
        <v>B1</v>
      </c>
      <c r="BH36" s="794" t="str" cm="1">
        <f t="array" ref="BH36">SUBSTITUTE(_xlfn.XLOOKUP(G36,'Step 3.2 Heating System'!C141:$C$217,'Step 3.2 Heating System'!E141:$E$217,"",0,1)," System ","")</f>
        <v/>
      </c>
      <c r="BI36" s="794" t="str">
        <f>IF(BH36="","",SUBSTITUTE('Step 4 Support Tool'!A243," System ",""))</f>
        <v/>
      </c>
      <c r="BJ36" s="794" t="str">
        <f t="shared" si="4"/>
        <v/>
      </c>
      <c r="BK36" s="491"/>
      <c r="BL36" s="491"/>
      <c r="BM36" s="491"/>
      <c r="BN36" s="1033" t="str">
        <f>'Step 4 Support Tool'!A243</f>
        <v>LC System 24</v>
      </c>
      <c r="BO36" s="1034" t="str" cm="1">
        <f t="array" ref="BO36">_xlfn.XLOOKUP(G36,'Step 3.2 Heating System'!C141:$C$217,'Step 3.2 Heating System'!E141:$E$217,"",0,1)</f>
        <v/>
      </c>
      <c r="BP36" s="491"/>
      <c r="BQ36" s="491"/>
      <c r="BR36" s="491"/>
      <c r="BS36" s="491"/>
      <c r="BT36" s="491"/>
      <c r="BU36" s="491"/>
      <c r="BV36" s="491"/>
      <c r="BW36" s="491"/>
      <c r="BX36" s="491"/>
      <c r="BY36" s="491"/>
      <c r="BZ36" s="491"/>
      <c r="CA36" s="491"/>
      <c r="CB36" s="491"/>
      <c r="CC36" s="491"/>
      <c r="CD36" s="491"/>
      <c r="CE36" s="491"/>
      <c r="CF36" s="491"/>
      <c r="CG36" s="491"/>
      <c r="CH36" s="491"/>
      <c r="CI36" s="491"/>
      <c r="CJ36" s="491"/>
      <c r="CK36" s="491"/>
      <c r="CL36" s="491"/>
      <c r="CM36" s="491"/>
      <c r="CN36" s="491"/>
      <c r="CO36" s="491"/>
      <c r="CP36" s="491"/>
      <c r="CQ36" s="491"/>
      <c r="CR36" s="491"/>
      <c r="CS36" s="491"/>
      <c r="CT36" s="491"/>
      <c r="CU36" s="491"/>
      <c r="CV36" s="491"/>
      <c r="CW36" s="491"/>
      <c r="CX36" s="491"/>
      <c r="CY36" s="491"/>
      <c r="CZ36" s="491"/>
      <c r="DA36" s="491"/>
      <c r="DB36" s="491"/>
      <c r="DC36" s="491"/>
      <c r="DD36" s="491"/>
      <c r="DE36" s="491"/>
      <c r="DF36" s="491"/>
      <c r="DG36" s="491"/>
      <c r="DH36" s="491"/>
      <c r="DI36" s="491"/>
      <c r="DJ36" s="491"/>
      <c r="DK36" s="491"/>
      <c r="DL36" s="491"/>
      <c r="DM36" s="491"/>
      <c r="DN36" s="491"/>
      <c r="DO36" s="491"/>
      <c r="DP36" s="491"/>
      <c r="DQ36" s="491"/>
      <c r="DR36" s="491"/>
      <c r="DS36" s="491"/>
      <c r="DT36" s="491"/>
      <c r="DU36" s="491"/>
      <c r="DV36" s="491"/>
      <c r="DW36" s="491"/>
      <c r="DX36" s="491"/>
      <c r="DY36" s="491"/>
      <c r="DZ36" s="491"/>
      <c r="EA36" s="491"/>
      <c r="EB36" s="491"/>
      <c r="EC36" s="491"/>
      <c r="ED36" s="491"/>
      <c r="EE36" s="491"/>
      <c r="EF36" s="491"/>
      <c r="EG36" s="491"/>
      <c r="EH36" s="491"/>
      <c r="EI36" s="491"/>
      <c r="EJ36" s="491"/>
      <c r="EK36" s="491"/>
      <c r="EL36" s="491"/>
      <c r="EM36" s="491"/>
      <c r="EN36" s="491"/>
      <c r="EO36" s="491"/>
      <c r="EP36" s="491"/>
      <c r="EQ36" s="491"/>
      <c r="ER36" s="491"/>
      <c r="ES36" s="491"/>
      <c r="ET36" s="491"/>
    </row>
    <row r="37" spans="1:150" ht="12" customHeight="1" x14ac:dyDescent="0.2">
      <c r="A37" s="515" t="str">
        <f t="shared" si="5"/>
        <v/>
      </c>
      <c r="B37" s="515" t="str">
        <f t="shared" si="0"/>
        <v/>
      </c>
      <c r="C37" s="515" t="str">
        <f>IF(D37="","",'Eligible Technologies'!$C$7)</f>
        <v/>
      </c>
      <c r="D37" s="515" t="str">
        <f>'Step 4 Support Tool'!B244</f>
        <v/>
      </c>
      <c r="E37" s="516">
        <f>'Step 4 Support Tool'!C244</f>
        <v>0</v>
      </c>
      <c r="F37" s="516">
        <f>'Step 4 Support Tool'!D244</f>
        <v>0</v>
      </c>
      <c r="G37" s="515" t="str">
        <f>IF('Step 4 Support Tool'!E244="","",TRIM('Step 4 Support Tool'!E244))</f>
        <v/>
      </c>
      <c r="H37" s="515" t="str">
        <f t="shared" si="1"/>
        <v/>
      </c>
      <c r="I37" s="515" t="str">
        <f t="shared" si="2"/>
        <v/>
      </c>
      <c r="J37" s="515">
        <f>'Step 4 Support Tool'!F244</f>
        <v>0</v>
      </c>
      <c r="K37" s="515">
        <f>'Step 4 Support Tool'!H244</f>
        <v>0</v>
      </c>
      <c r="L37" s="515">
        <f>'Step 4 Support Tool'!I244</f>
        <v>0</v>
      </c>
      <c r="M37" s="515">
        <f>'Step 4 Support Tool'!L244</f>
        <v>0</v>
      </c>
      <c r="N37" s="515">
        <f>'Step 4 Support Tool'!M244</f>
        <v>0</v>
      </c>
      <c r="O37" s="515" t="str">
        <f>'Step 4 Support Tool'!AB244</f>
        <v/>
      </c>
      <c r="P37" s="1183">
        <f>'Step 4 Support Tool'!AD244</f>
        <v>0</v>
      </c>
      <c r="Q37" s="1184">
        <f>'Step 3.2 Heating System'!W142</f>
        <v>0</v>
      </c>
      <c r="R37" s="1184" t="str">
        <f>'Step 4 Support Tool'!O244</f>
        <v/>
      </c>
      <c r="S37" s="1185" t="str">
        <f>'Step 4 Support Tool'!P244</f>
        <v/>
      </c>
      <c r="T37" s="1185" t="str">
        <f>'Step 4 Support Tool'!Q244</f>
        <v/>
      </c>
      <c r="U37" s="1186" t="str">
        <f>'Step 4 Support Tool'!R244</f>
        <v/>
      </c>
      <c r="V37" s="1186" t="str">
        <f>'Step 4 Support Tool'!S244</f>
        <v/>
      </c>
      <c r="W37" s="1186" t="str">
        <f>'Step 4 Support Tool'!T244</f>
        <v/>
      </c>
      <c r="X37" s="1187" t="str">
        <f>'Step 4 Support Tool'!X244</f>
        <v/>
      </c>
      <c r="Y37" s="1188" t="str">
        <f t="shared" si="8"/>
        <v/>
      </c>
      <c r="Z37" s="1189" t="str">
        <f>'Step 4 Support Tool'!AC244</f>
        <v/>
      </c>
      <c r="AA37" s="1189">
        <f>'Step 4 Support Tool'!J244</f>
        <v>0</v>
      </c>
      <c r="AB37" s="1189">
        <f>'Step 4 Support Tool'!K244</f>
        <v>0</v>
      </c>
      <c r="AC37" s="1186">
        <f>'Step 3.2 Heating System'!H142</f>
        <v>0</v>
      </c>
      <c r="AD37" s="1186" t="str">
        <f t="shared" si="3"/>
        <v/>
      </c>
      <c r="AE37" s="1185">
        <f>'Step 3.2 Heating System'!E142</f>
        <v>0</v>
      </c>
      <c r="AF37" s="1185">
        <f>'Step 3.2 Heating System'!F142</f>
        <v>0</v>
      </c>
      <c r="AG37" s="1185">
        <f>'Step 3.2 Heating System'!G142</f>
        <v>0</v>
      </c>
      <c r="AH37" s="1185">
        <f>'Step 3.2 Heating System'!H142</f>
        <v>0</v>
      </c>
      <c r="AI37" s="1190">
        <f>'Step 3.2 Heating System'!I142</f>
        <v>0</v>
      </c>
      <c r="AJ37" s="1190">
        <f>'Step 3.2 Heating System'!J142</f>
        <v>0</v>
      </c>
      <c r="AK37" s="1190" t="str">
        <f>'Step 3.2 Heating System'!K142</f>
        <v/>
      </c>
      <c r="AL37" s="1191" t="str">
        <f>'Step 3.2 Heating System'!L142</f>
        <v/>
      </c>
      <c r="AM37" s="1191" t="str">
        <f>'Step 3.2 Heating System'!AA142</f>
        <v/>
      </c>
      <c r="AN37" s="1192">
        <f>'Step 3.2 Heating System'!M142</f>
        <v>0</v>
      </c>
      <c r="AO37" s="1192">
        <f>'Step 3.2 Heating System'!N142</f>
        <v>0</v>
      </c>
      <c r="AP37" s="1192">
        <f>'Step 3.2 Heating System'!O142</f>
        <v>0</v>
      </c>
      <c r="AQ37" s="1192">
        <f>'Step 3.2 Heating System'!P142</f>
        <v>0</v>
      </c>
      <c r="AR37" s="1193">
        <f>'Step 3.2 Heating System'!Q142</f>
        <v>0</v>
      </c>
      <c r="AS37" s="1193">
        <f>'Step 3.2 Heating System'!R142</f>
        <v>0</v>
      </c>
      <c r="AT37" s="1193">
        <f>'Step 3.2 Heating System'!S142</f>
        <v>0</v>
      </c>
      <c r="AU37" s="1194">
        <f>'Step 3.2 Heating System'!T142</f>
        <v>0</v>
      </c>
      <c r="AV37" s="1194">
        <f>'Step 3.2 Heating System'!U142</f>
        <v>0</v>
      </c>
      <c r="AW37" s="1194">
        <f>'Step 3.2 Heating System'!V142</f>
        <v>0</v>
      </c>
      <c r="AX37" s="1194">
        <f>'Step 3.2 Heating System'!W142</f>
        <v>0</v>
      </c>
      <c r="AY37" s="1193">
        <f>'Step 3.2 Heating System'!X142</f>
        <v>0</v>
      </c>
      <c r="AZ37" s="1036">
        <f>SUMIF('Step 3.2 Heating System'!$A$10:$A$109,PETREAD!AE37,'Step 3.2 Heating System'!$V$10:$V$109)</f>
        <v>0</v>
      </c>
      <c r="BA37" s="1036">
        <f t="shared" si="7"/>
        <v>0</v>
      </c>
      <c r="BB37" s="1041" t="str">
        <f>'Step 3.2 Heating System'!Z142</f>
        <v/>
      </c>
      <c r="BC37" s="491"/>
      <c r="BD37" s="491"/>
      <c r="BE37" s="491"/>
      <c r="BF37" s="491"/>
      <c r="BG37" s="794" t="str">
        <f>SUBSTITUTE(_xlfn.XLOOKUP(G37,'Step 4 Support Tool'!$E$220:$E$319,'Step 3.1 Site Details'!$C$8:$C$107,"",0,1),"uilding ","")</f>
        <v>B1</v>
      </c>
      <c r="BH37" s="794" t="str" cm="1">
        <f t="array" ref="BH37">SUBSTITUTE(_xlfn.XLOOKUP(G37,'Step 3.2 Heating System'!C142:$C$217,'Step 3.2 Heating System'!E142:$E$217,"",0,1)," System ","")</f>
        <v/>
      </c>
      <c r="BI37" s="794" t="str">
        <f>IF(BH37="","",SUBSTITUTE('Step 4 Support Tool'!A244," System ",""))</f>
        <v/>
      </c>
      <c r="BJ37" s="794" t="str">
        <f t="shared" si="4"/>
        <v/>
      </c>
      <c r="BK37" s="491"/>
      <c r="BL37" s="491"/>
      <c r="BM37" s="491"/>
      <c r="BN37" s="1033" t="str">
        <f>'Step 4 Support Tool'!A244</f>
        <v>LC System 25</v>
      </c>
      <c r="BO37" s="1034" t="str" cm="1">
        <f t="array" ref="BO37">_xlfn.XLOOKUP(G37,'Step 3.2 Heating System'!C142:$C$217,'Step 3.2 Heating System'!E142:$E$217,"",0,1)</f>
        <v/>
      </c>
      <c r="BP37" s="491"/>
      <c r="BQ37" s="491"/>
      <c r="BR37" s="491"/>
      <c r="BS37" s="491"/>
      <c r="BT37" s="491"/>
      <c r="BU37" s="491"/>
      <c r="BV37" s="491"/>
      <c r="BW37" s="491"/>
      <c r="BX37" s="491"/>
      <c r="BY37" s="491"/>
      <c r="BZ37" s="491"/>
      <c r="CA37" s="491"/>
      <c r="CB37" s="491"/>
      <c r="CC37" s="491"/>
      <c r="CD37" s="491"/>
      <c r="CE37" s="491"/>
      <c r="CF37" s="491"/>
      <c r="CG37" s="491"/>
      <c r="CH37" s="491"/>
      <c r="CI37" s="491"/>
      <c r="CJ37" s="491"/>
      <c r="CK37" s="491"/>
      <c r="CL37" s="491"/>
      <c r="CM37" s="491"/>
      <c r="CN37" s="491"/>
      <c r="CO37" s="491"/>
      <c r="CP37" s="491"/>
      <c r="CQ37" s="491"/>
      <c r="CR37" s="491"/>
      <c r="CS37" s="491"/>
      <c r="CT37" s="491"/>
      <c r="CU37" s="491"/>
      <c r="CV37" s="491"/>
      <c r="CW37" s="491"/>
      <c r="CX37" s="491"/>
      <c r="CY37" s="491"/>
      <c r="CZ37" s="491"/>
      <c r="DA37" s="491"/>
      <c r="DB37" s="491"/>
      <c r="DC37" s="491"/>
      <c r="DD37" s="491"/>
      <c r="DE37" s="491"/>
      <c r="DF37" s="491"/>
      <c r="DG37" s="491"/>
      <c r="DH37" s="491"/>
      <c r="DI37" s="491"/>
      <c r="DJ37" s="491"/>
      <c r="DK37" s="491"/>
      <c r="DL37" s="491"/>
      <c r="DM37" s="491"/>
      <c r="DN37" s="491"/>
      <c r="DO37" s="491"/>
      <c r="DP37" s="491"/>
      <c r="DQ37" s="491"/>
      <c r="DR37" s="491"/>
      <c r="DS37" s="491"/>
      <c r="DT37" s="491"/>
      <c r="DU37" s="491"/>
      <c r="DV37" s="491"/>
      <c r="DW37" s="491"/>
      <c r="DX37" s="491"/>
      <c r="DY37" s="491"/>
      <c r="DZ37" s="491"/>
      <c r="EA37" s="491"/>
      <c r="EB37" s="491"/>
      <c r="EC37" s="491"/>
      <c r="ED37" s="491"/>
      <c r="EE37" s="491"/>
      <c r="EF37" s="491"/>
      <c r="EG37" s="491"/>
      <c r="EH37" s="491"/>
      <c r="EI37" s="491"/>
      <c r="EJ37" s="491"/>
      <c r="EK37" s="491"/>
      <c r="EL37" s="491"/>
      <c r="EM37" s="491"/>
      <c r="EN37" s="491"/>
      <c r="EO37" s="491"/>
      <c r="EP37" s="491"/>
      <c r="EQ37" s="491"/>
      <c r="ER37" s="491"/>
      <c r="ES37" s="491"/>
      <c r="ET37" s="491"/>
    </row>
    <row r="38" spans="1:150" ht="12" customHeight="1" x14ac:dyDescent="0.2">
      <c r="A38" s="515" t="str">
        <f t="shared" si="5"/>
        <v/>
      </c>
      <c r="B38" s="515" t="str">
        <f t="shared" si="0"/>
        <v/>
      </c>
      <c r="C38" s="515" t="str">
        <f>IF(D38="","",'Eligible Technologies'!$C$7)</f>
        <v/>
      </c>
      <c r="D38" s="515" t="str">
        <f>'Step 4 Support Tool'!B245</f>
        <v/>
      </c>
      <c r="E38" s="516">
        <f>'Step 4 Support Tool'!C245</f>
        <v>0</v>
      </c>
      <c r="F38" s="516">
        <f>'Step 4 Support Tool'!D245</f>
        <v>0</v>
      </c>
      <c r="G38" s="515" t="str">
        <f>IF('Step 4 Support Tool'!E245="","",TRIM('Step 4 Support Tool'!E245))</f>
        <v/>
      </c>
      <c r="H38" s="515" t="str">
        <f t="shared" si="1"/>
        <v/>
      </c>
      <c r="I38" s="515" t="str">
        <f t="shared" si="2"/>
        <v/>
      </c>
      <c r="J38" s="515">
        <f>'Step 4 Support Tool'!F245</f>
        <v>0</v>
      </c>
      <c r="K38" s="515">
        <f>'Step 4 Support Tool'!H245</f>
        <v>0</v>
      </c>
      <c r="L38" s="515">
        <f>'Step 4 Support Tool'!I245</f>
        <v>0</v>
      </c>
      <c r="M38" s="515">
        <f>'Step 4 Support Tool'!L245</f>
        <v>0</v>
      </c>
      <c r="N38" s="515">
        <f>'Step 4 Support Tool'!M245</f>
        <v>0</v>
      </c>
      <c r="O38" s="515" t="str">
        <f>'Step 4 Support Tool'!AB245</f>
        <v/>
      </c>
      <c r="P38" s="1183">
        <f>'Step 4 Support Tool'!AD245</f>
        <v>0</v>
      </c>
      <c r="Q38" s="1184">
        <f>'Step 3.2 Heating System'!W143</f>
        <v>0</v>
      </c>
      <c r="R38" s="1184" t="str">
        <f>'Step 4 Support Tool'!O245</f>
        <v/>
      </c>
      <c r="S38" s="1185" t="str">
        <f>'Step 4 Support Tool'!P245</f>
        <v/>
      </c>
      <c r="T38" s="1185" t="str">
        <f>'Step 4 Support Tool'!Q245</f>
        <v/>
      </c>
      <c r="U38" s="1186" t="str">
        <f>'Step 4 Support Tool'!R245</f>
        <v/>
      </c>
      <c r="V38" s="1186" t="str">
        <f>'Step 4 Support Tool'!S245</f>
        <v/>
      </c>
      <c r="W38" s="1186" t="str">
        <f>'Step 4 Support Tool'!T245</f>
        <v/>
      </c>
      <c r="X38" s="1187" t="str">
        <f>'Step 4 Support Tool'!X245</f>
        <v/>
      </c>
      <c r="Y38" s="1188" t="str">
        <f t="shared" si="8"/>
        <v/>
      </c>
      <c r="Z38" s="1189" t="str">
        <f>'Step 4 Support Tool'!AC245</f>
        <v/>
      </c>
      <c r="AA38" s="1189">
        <f>'Step 4 Support Tool'!J245</f>
        <v>0</v>
      </c>
      <c r="AB38" s="1189">
        <f>'Step 4 Support Tool'!K245</f>
        <v>0</v>
      </c>
      <c r="AC38" s="1186">
        <f>'Step 3.2 Heating System'!H143</f>
        <v>0</v>
      </c>
      <c r="AD38" s="1186" t="str">
        <f t="shared" si="3"/>
        <v/>
      </c>
      <c r="AE38" s="1185">
        <f>'Step 3.2 Heating System'!E143</f>
        <v>0</v>
      </c>
      <c r="AF38" s="1185">
        <f>'Step 3.2 Heating System'!F143</f>
        <v>0</v>
      </c>
      <c r="AG38" s="1185">
        <f>'Step 3.2 Heating System'!G143</f>
        <v>0</v>
      </c>
      <c r="AH38" s="1185">
        <f>'Step 3.2 Heating System'!H143</f>
        <v>0</v>
      </c>
      <c r="AI38" s="1190">
        <f>'Step 3.2 Heating System'!I143</f>
        <v>0</v>
      </c>
      <c r="AJ38" s="1190">
        <f>'Step 3.2 Heating System'!J143</f>
        <v>0</v>
      </c>
      <c r="AK38" s="1190" t="str">
        <f>'Step 3.2 Heating System'!K143</f>
        <v/>
      </c>
      <c r="AL38" s="1191" t="str">
        <f>'Step 3.2 Heating System'!L143</f>
        <v/>
      </c>
      <c r="AM38" s="1191" t="str">
        <f>'Step 3.2 Heating System'!AA143</f>
        <v/>
      </c>
      <c r="AN38" s="1192">
        <f>'Step 3.2 Heating System'!M143</f>
        <v>0</v>
      </c>
      <c r="AO38" s="1192">
        <f>'Step 3.2 Heating System'!N143</f>
        <v>0</v>
      </c>
      <c r="AP38" s="1192">
        <f>'Step 3.2 Heating System'!O143</f>
        <v>0</v>
      </c>
      <c r="AQ38" s="1192">
        <f>'Step 3.2 Heating System'!P143</f>
        <v>0</v>
      </c>
      <c r="AR38" s="1193">
        <f>'Step 3.2 Heating System'!Q143</f>
        <v>0</v>
      </c>
      <c r="AS38" s="1193">
        <f>'Step 3.2 Heating System'!R143</f>
        <v>0</v>
      </c>
      <c r="AT38" s="1193">
        <f>'Step 3.2 Heating System'!S143</f>
        <v>0</v>
      </c>
      <c r="AU38" s="1194">
        <f>'Step 3.2 Heating System'!T143</f>
        <v>0</v>
      </c>
      <c r="AV38" s="1194">
        <f>'Step 3.2 Heating System'!U143</f>
        <v>0</v>
      </c>
      <c r="AW38" s="1194">
        <f>'Step 3.2 Heating System'!V143</f>
        <v>0</v>
      </c>
      <c r="AX38" s="1194">
        <f>'Step 3.2 Heating System'!W143</f>
        <v>0</v>
      </c>
      <c r="AY38" s="1193">
        <f>'Step 3.2 Heating System'!X143</f>
        <v>0</v>
      </c>
      <c r="AZ38" s="1036">
        <f>SUMIF('Step 3.2 Heating System'!$A$10:$A$109,PETREAD!AE38,'Step 3.2 Heating System'!$V$10:$V$109)</f>
        <v>0</v>
      </c>
      <c r="BA38" s="1036">
        <f t="shared" si="7"/>
        <v>0</v>
      </c>
      <c r="BB38" s="1041" t="str">
        <f>'Step 3.2 Heating System'!Z143</f>
        <v/>
      </c>
      <c r="BC38" s="491"/>
      <c r="BD38" s="491"/>
      <c r="BE38" s="491"/>
      <c r="BF38" s="491"/>
      <c r="BG38" s="794" t="str">
        <f>SUBSTITUTE(_xlfn.XLOOKUP(G38,'Step 4 Support Tool'!$E$220:$E$319,'Step 3.1 Site Details'!$C$8:$C$107,"",0,1),"uilding ","")</f>
        <v>B1</v>
      </c>
      <c r="BH38" s="794" t="str" cm="1">
        <f t="array" ref="BH38">SUBSTITUTE(_xlfn.XLOOKUP(G38,'Step 3.2 Heating System'!C143:$C$217,'Step 3.2 Heating System'!E143:$E$217,"",0,1)," System ","")</f>
        <v/>
      </c>
      <c r="BI38" s="794" t="str">
        <f>IF(BH38="","",SUBSTITUTE('Step 4 Support Tool'!A245," System ",""))</f>
        <v/>
      </c>
      <c r="BJ38" s="794" t="str">
        <f t="shared" si="4"/>
        <v/>
      </c>
      <c r="BK38" s="491"/>
      <c r="BL38" s="491"/>
      <c r="BM38" s="491"/>
      <c r="BN38" s="1033" t="str">
        <f>'Step 4 Support Tool'!A245</f>
        <v>LC System 26</v>
      </c>
      <c r="BO38" s="1034" t="str" cm="1">
        <f t="array" ref="BO38">_xlfn.XLOOKUP(G38,'Step 3.2 Heating System'!C143:$C$217,'Step 3.2 Heating System'!E143:$E$217,"",0,1)</f>
        <v/>
      </c>
      <c r="BP38" s="491"/>
      <c r="BQ38" s="491"/>
      <c r="BR38" s="491"/>
      <c r="BS38" s="491"/>
      <c r="BT38" s="491"/>
      <c r="BU38" s="491"/>
      <c r="BV38" s="491"/>
      <c r="BW38" s="491"/>
      <c r="BX38" s="491"/>
      <c r="BY38" s="491"/>
      <c r="BZ38" s="491"/>
      <c r="CA38" s="491"/>
      <c r="CB38" s="491"/>
      <c r="CC38" s="491"/>
      <c r="CD38" s="491"/>
      <c r="CE38" s="491"/>
      <c r="CF38" s="491"/>
      <c r="CG38" s="491"/>
      <c r="CH38" s="491"/>
      <c r="CI38" s="491"/>
      <c r="CJ38" s="491"/>
      <c r="CK38" s="491"/>
      <c r="CL38" s="491"/>
      <c r="CM38" s="491"/>
      <c r="CN38" s="491"/>
      <c r="CO38" s="491"/>
      <c r="CP38" s="491"/>
      <c r="CQ38" s="491"/>
      <c r="CR38" s="491"/>
      <c r="CS38" s="491"/>
      <c r="CT38" s="491"/>
      <c r="CU38" s="491"/>
      <c r="CV38" s="491"/>
      <c r="CW38" s="491"/>
      <c r="CX38" s="491"/>
      <c r="CY38" s="491"/>
      <c r="CZ38" s="491"/>
      <c r="DA38" s="491"/>
      <c r="DB38" s="491"/>
      <c r="DC38" s="491"/>
      <c r="DD38" s="491"/>
      <c r="DE38" s="491"/>
      <c r="DF38" s="491"/>
      <c r="DG38" s="491"/>
      <c r="DH38" s="491"/>
      <c r="DI38" s="491"/>
      <c r="DJ38" s="491"/>
      <c r="DK38" s="491"/>
      <c r="DL38" s="491"/>
      <c r="DM38" s="491"/>
      <c r="DN38" s="491"/>
      <c r="DO38" s="491"/>
      <c r="DP38" s="491"/>
      <c r="DQ38" s="491"/>
      <c r="DR38" s="491"/>
      <c r="DS38" s="491"/>
      <c r="DT38" s="491"/>
      <c r="DU38" s="491"/>
      <c r="DV38" s="491"/>
      <c r="DW38" s="491"/>
      <c r="DX38" s="491"/>
      <c r="DY38" s="491"/>
      <c r="DZ38" s="491"/>
      <c r="EA38" s="491"/>
      <c r="EB38" s="491"/>
      <c r="EC38" s="491"/>
      <c r="ED38" s="491"/>
      <c r="EE38" s="491"/>
      <c r="EF38" s="491"/>
      <c r="EG38" s="491"/>
      <c r="EH38" s="491"/>
      <c r="EI38" s="491"/>
      <c r="EJ38" s="491"/>
      <c r="EK38" s="491"/>
      <c r="EL38" s="491"/>
      <c r="EM38" s="491"/>
      <c r="EN38" s="491"/>
      <c r="EO38" s="491"/>
      <c r="EP38" s="491"/>
      <c r="EQ38" s="491"/>
      <c r="ER38" s="491"/>
      <c r="ES38" s="491"/>
      <c r="ET38" s="491"/>
    </row>
    <row r="39" spans="1:150" ht="12" customHeight="1" x14ac:dyDescent="0.2">
      <c r="A39" s="515" t="str">
        <f t="shared" si="5"/>
        <v/>
      </c>
      <c r="B39" s="515" t="str">
        <f t="shared" si="0"/>
        <v/>
      </c>
      <c r="C39" s="515" t="str">
        <f>IF(D39="","",'Eligible Technologies'!$C$7)</f>
        <v/>
      </c>
      <c r="D39" s="515" t="str">
        <f>'Step 4 Support Tool'!B246</f>
        <v/>
      </c>
      <c r="E39" s="516">
        <f>'Step 4 Support Tool'!C246</f>
        <v>0</v>
      </c>
      <c r="F39" s="516">
        <f>'Step 4 Support Tool'!D246</f>
        <v>0</v>
      </c>
      <c r="G39" s="515" t="str">
        <f>IF('Step 4 Support Tool'!E246="","",TRIM('Step 4 Support Tool'!E246))</f>
        <v/>
      </c>
      <c r="H39" s="515" t="str">
        <f t="shared" si="1"/>
        <v/>
      </c>
      <c r="I39" s="515" t="str">
        <f t="shared" si="2"/>
        <v/>
      </c>
      <c r="J39" s="515">
        <f>'Step 4 Support Tool'!F246</f>
        <v>0</v>
      </c>
      <c r="K39" s="515">
        <f>'Step 4 Support Tool'!H246</f>
        <v>0</v>
      </c>
      <c r="L39" s="515">
        <f>'Step 4 Support Tool'!I246</f>
        <v>0</v>
      </c>
      <c r="M39" s="515">
        <f>'Step 4 Support Tool'!L246</f>
        <v>0</v>
      </c>
      <c r="N39" s="515">
        <f>'Step 4 Support Tool'!M246</f>
        <v>0</v>
      </c>
      <c r="O39" s="515" t="str">
        <f>'Step 4 Support Tool'!AB246</f>
        <v/>
      </c>
      <c r="P39" s="1183">
        <f>'Step 4 Support Tool'!AD246</f>
        <v>0</v>
      </c>
      <c r="Q39" s="1184">
        <f>'Step 3.2 Heating System'!W144</f>
        <v>0</v>
      </c>
      <c r="R39" s="1184" t="str">
        <f>'Step 4 Support Tool'!O246</f>
        <v/>
      </c>
      <c r="S39" s="1185" t="str">
        <f>'Step 4 Support Tool'!P246</f>
        <v/>
      </c>
      <c r="T39" s="1185" t="str">
        <f>'Step 4 Support Tool'!Q246</f>
        <v/>
      </c>
      <c r="U39" s="1186" t="str">
        <f>'Step 4 Support Tool'!R246</f>
        <v/>
      </c>
      <c r="V39" s="1186" t="str">
        <f>'Step 4 Support Tool'!S246</f>
        <v/>
      </c>
      <c r="W39" s="1186" t="str">
        <f>'Step 4 Support Tool'!T246</f>
        <v/>
      </c>
      <c r="X39" s="1187" t="str">
        <f>'Step 4 Support Tool'!X246</f>
        <v/>
      </c>
      <c r="Y39" s="1188" t="str">
        <f t="shared" si="8"/>
        <v/>
      </c>
      <c r="Z39" s="1189" t="str">
        <f>'Step 4 Support Tool'!AC246</f>
        <v/>
      </c>
      <c r="AA39" s="1189">
        <f>'Step 4 Support Tool'!J246</f>
        <v>0</v>
      </c>
      <c r="AB39" s="1189">
        <f>'Step 4 Support Tool'!K246</f>
        <v>0</v>
      </c>
      <c r="AC39" s="1186">
        <f>'Step 3.2 Heating System'!H144</f>
        <v>0</v>
      </c>
      <c r="AD39" s="1186" t="str">
        <f t="shared" si="3"/>
        <v/>
      </c>
      <c r="AE39" s="1185">
        <f>'Step 3.2 Heating System'!E144</f>
        <v>0</v>
      </c>
      <c r="AF39" s="1185">
        <f>'Step 3.2 Heating System'!F144</f>
        <v>0</v>
      </c>
      <c r="AG39" s="1185">
        <f>'Step 3.2 Heating System'!G144</f>
        <v>0</v>
      </c>
      <c r="AH39" s="1185">
        <f>'Step 3.2 Heating System'!H144</f>
        <v>0</v>
      </c>
      <c r="AI39" s="1190">
        <f>'Step 3.2 Heating System'!I144</f>
        <v>0</v>
      </c>
      <c r="AJ39" s="1190">
        <f>'Step 3.2 Heating System'!J144</f>
        <v>0</v>
      </c>
      <c r="AK39" s="1190" t="str">
        <f>'Step 3.2 Heating System'!K144</f>
        <v/>
      </c>
      <c r="AL39" s="1191" t="str">
        <f>'Step 3.2 Heating System'!L144</f>
        <v/>
      </c>
      <c r="AM39" s="1191" t="str">
        <f>'Step 3.2 Heating System'!AA144</f>
        <v/>
      </c>
      <c r="AN39" s="1192">
        <f>'Step 3.2 Heating System'!M144</f>
        <v>0</v>
      </c>
      <c r="AO39" s="1192">
        <f>'Step 3.2 Heating System'!N144</f>
        <v>0</v>
      </c>
      <c r="AP39" s="1192">
        <f>'Step 3.2 Heating System'!O144</f>
        <v>0</v>
      </c>
      <c r="AQ39" s="1192">
        <f>'Step 3.2 Heating System'!P144</f>
        <v>0</v>
      </c>
      <c r="AR39" s="1193">
        <f>'Step 3.2 Heating System'!Q144</f>
        <v>0</v>
      </c>
      <c r="AS39" s="1193">
        <f>'Step 3.2 Heating System'!R144</f>
        <v>0</v>
      </c>
      <c r="AT39" s="1193">
        <f>'Step 3.2 Heating System'!S144</f>
        <v>0</v>
      </c>
      <c r="AU39" s="1194">
        <f>'Step 3.2 Heating System'!T144</f>
        <v>0</v>
      </c>
      <c r="AV39" s="1194">
        <f>'Step 3.2 Heating System'!U144</f>
        <v>0</v>
      </c>
      <c r="AW39" s="1194">
        <f>'Step 3.2 Heating System'!V144</f>
        <v>0</v>
      </c>
      <c r="AX39" s="1194">
        <f>'Step 3.2 Heating System'!W144</f>
        <v>0</v>
      </c>
      <c r="AY39" s="1193">
        <f>'Step 3.2 Heating System'!X144</f>
        <v>0</v>
      </c>
      <c r="AZ39" s="1036">
        <f>SUMIF('Step 3.2 Heating System'!$A$10:$A$109,PETREAD!AE39,'Step 3.2 Heating System'!$V$10:$V$109)</f>
        <v>0</v>
      </c>
      <c r="BA39" s="1036">
        <f t="shared" si="7"/>
        <v>0</v>
      </c>
      <c r="BB39" s="1041" t="str">
        <f>'Step 3.2 Heating System'!Z144</f>
        <v/>
      </c>
      <c r="BC39" s="491"/>
      <c r="BD39" s="491"/>
      <c r="BE39" s="491"/>
      <c r="BF39" s="491"/>
      <c r="BG39" s="794" t="str">
        <f>SUBSTITUTE(_xlfn.XLOOKUP(G39,'Step 4 Support Tool'!$E$220:$E$319,'Step 3.1 Site Details'!$C$8:$C$107,"",0,1),"uilding ","")</f>
        <v>B1</v>
      </c>
      <c r="BH39" s="794" t="str" cm="1">
        <f t="array" ref="BH39">SUBSTITUTE(_xlfn.XLOOKUP(G39,'Step 3.2 Heating System'!C144:$C$217,'Step 3.2 Heating System'!E144:$E$217,"",0,1)," System ","")</f>
        <v/>
      </c>
      <c r="BI39" s="794" t="str">
        <f>IF(BH39="","",SUBSTITUTE('Step 4 Support Tool'!A246," System ",""))</f>
        <v/>
      </c>
      <c r="BJ39" s="794" t="str">
        <f t="shared" si="4"/>
        <v/>
      </c>
      <c r="BK39" s="491"/>
      <c r="BL39" s="491"/>
      <c r="BM39" s="491"/>
      <c r="BN39" s="1033" t="str">
        <f>'Step 4 Support Tool'!A246</f>
        <v>LC System 27</v>
      </c>
      <c r="BO39" s="1034" t="str" cm="1">
        <f t="array" ref="BO39">_xlfn.XLOOKUP(G39,'Step 3.2 Heating System'!C144:$C$217,'Step 3.2 Heating System'!E144:$E$217,"",0,1)</f>
        <v/>
      </c>
      <c r="BP39" s="491"/>
      <c r="BQ39" s="491"/>
      <c r="BR39" s="491"/>
      <c r="BS39" s="491"/>
      <c r="BT39" s="491"/>
      <c r="BU39" s="491"/>
      <c r="BV39" s="491"/>
      <c r="BW39" s="491"/>
      <c r="BX39" s="491"/>
      <c r="BY39" s="491"/>
      <c r="BZ39" s="491"/>
      <c r="CA39" s="491"/>
      <c r="CB39" s="491"/>
      <c r="CC39" s="491"/>
      <c r="CD39" s="491"/>
      <c r="CE39" s="491"/>
      <c r="CF39" s="491"/>
      <c r="CG39" s="491"/>
      <c r="CH39" s="491"/>
      <c r="CI39" s="491"/>
      <c r="CJ39" s="491"/>
      <c r="CK39" s="491"/>
      <c r="CL39" s="491"/>
      <c r="CM39" s="491"/>
      <c r="CN39" s="491"/>
      <c r="CO39" s="491"/>
      <c r="CP39" s="491"/>
      <c r="CQ39" s="491"/>
      <c r="CR39" s="491"/>
      <c r="CS39" s="491"/>
      <c r="CT39" s="491"/>
      <c r="CU39" s="491"/>
      <c r="CV39" s="491"/>
      <c r="CW39" s="491"/>
      <c r="CX39" s="491"/>
      <c r="CY39" s="491"/>
      <c r="CZ39" s="491"/>
      <c r="DA39" s="491"/>
      <c r="DB39" s="491"/>
      <c r="DC39" s="491"/>
      <c r="DD39" s="491"/>
      <c r="DE39" s="491"/>
      <c r="DF39" s="491"/>
      <c r="DG39" s="491"/>
      <c r="DH39" s="491"/>
      <c r="DI39" s="491"/>
      <c r="DJ39" s="491"/>
      <c r="DK39" s="491"/>
      <c r="DL39" s="491"/>
      <c r="DM39" s="491"/>
      <c r="DN39" s="491"/>
      <c r="DO39" s="491"/>
      <c r="DP39" s="491"/>
      <c r="DQ39" s="491"/>
      <c r="DR39" s="491"/>
      <c r="DS39" s="491"/>
      <c r="DT39" s="491"/>
      <c r="DU39" s="491"/>
      <c r="DV39" s="491"/>
      <c r="DW39" s="491"/>
      <c r="DX39" s="491"/>
      <c r="DY39" s="491"/>
      <c r="DZ39" s="491"/>
      <c r="EA39" s="491"/>
      <c r="EB39" s="491"/>
      <c r="EC39" s="491"/>
      <c r="ED39" s="491"/>
      <c r="EE39" s="491"/>
      <c r="EF39" s="491"/>
      <c r="EG39" s="491"/>
      <c r="EH39" s="491"/>
      <c r="EI39" s="491"/>
      <c r="EJ39" s="491"/>
      <c r="EK39" s="491"/>
      <c r="EL39" s="491"/>
      <c r="EM39" s="491"/>
      <c r="EN39" s="491"/>
      <c r="EO39" s="491"/>
      <c r="EP39" s="491"/>
      <c r="EQ39" s="491"/>
      <c r="ER39" s="491"/>
      <c r="ES39" s="491"/>
      <c r="ET39" s="491"/>
    </row>
    <row r="40" spans="1:150" ht="12" customHeight="1" x14ac:dyDescent="0.2">
      <c r="A40" s="515" t="str">
        <f t="shared" si="5"/>
        <v/>
      </c>
      <c r="B40" s="515" t="str">
        <f t="shared" si="0"/>
        <v/>
      </c>
      <c r="C40" s="515" t="str">
        <f>IF(D40="","",'Eligible Technologies'!$C$7)</f>
        <v/>
      </c>
      <c r="D40" s="515" t="str">
        <f>'Step 4 Support Tool'!B247</f>
        <v/>
      </c>
      <c r="E40" s="516">
        <f>'Step 4 Support Tool'!C247</f>
        <v>0</v>
      </c>
      <c r="F40" s="516">
        <f>'Step 4 Support Tool'!D247</f>
        <v>0</v>
      </c>
      <c r="G40" s="515" t="str">
        <f>IF('Step 4 Support Tool'!E247="","",TRIM('Step 4 Support Tool'!E247))</f>
        <v/>
      </c>
      <c r="H40" s="515" t="str">
        <f t="shared" si="1"/>
        <v/>
      </c>
      <c r="I40" s="515" t="str">
        <f t="shared" si="2"/>
        <v/>
      </c>
      <c r="J40" s="515">
        <f>'Step 4 Support Tool'!F247</f>
        <v>0</v>
      </c>
      <c r="K40" s="515">
        <f>'Step 4 Support Tool'!H247</f>
        <v>0</v>
      </c>
      <c r="L40" s="515">
        <f>'Step 4 Support Tool'!I247</f>
        <v>0</v>
      </c>
      <c r="M40" s="515">
        <f>'Step 4 Support Tool'!L247</f>
        <v>0</v>
      </c>
      <c r="N40" s="515">
        <f>'Step 4 Support Tool'!M247</f>
        <v>0</v>
      </c>
      <c r="O40" s="515" t="str">
        <f>'Step 4 Support Tool'!AB247</f>
        <v/>
      </c>
      <c r="P40" s="1183">
        <f>'Step 4 Support Tool'!AD247</f>
        <v>0</v>
      </c>
      <c r="Q40" s="1184">
        <f>'Step 3.2 Heating System'!W145</f>
        <v>0</v>
      </c>
      <c r="R40" s="1184" t="str">
        <f>'Step 4 Support Tool'!O247</f>
        <v/>
      </c>
      <c r="S40" s="1185" t="str">
        <f>'Step 4 Support Tool'!P247</f>
        <v/>
      </c>
      <c r="T40" s="1185" t="str">
        <f>'Step 4 Support Tool'!Q247</f>
        <v/>
      </c>
      <c r="U40" s="1186" t="str">
        <f>'Step 4 Support Tool'!R247</f>
        <v/>
      </c>
      <c r="V40" s="1186" t="str">
        <f>'Step 4 Support Tool'!S247</f>
        <v/>
      </c>
      <c r="W40" s="1186" t="str">
        <f>'Step 4 Support Tool'!T247</f>
        <v/>
      </c>
      <c r="X40" s="1187" t="str">
        <f>'Step 4 Support Tool'!X247</f>
        <v/>
      </c>
      <c r="Y40" s="1188" t="str">
        <f t="shared" si="8"/>
        <v/>
      </c>
      <c r="Z40" s="1189" t="str">
        <f>'Step 4 Support Tool'!AC247</f>
        <v/>
      </c>
      <c r="AA40" s="1189">
        <f>'Step 4 Support Tool'!J247</f>
        <v>0</v>
      </c>
      <c r="AB40" s="1189">
        <f>'Step 4 Support Tool'!K247</f>
        <v>0</v>
      </c>
      <c r="AC40" s="1186">
        <f>'Step 3.2 Heating System'!H145</f>
        <v>0</v>
      </c>
      <c r="AD40" s="1186" t="str">
        <f t="shared" si="3"/>
        <v/>
      </c>
      <c r="AE40" s="1185">
        <f>'Step 3.2 Heating System'!E145</f>
        <v>0</v>
      </c>
      <c r="AF40" s="1185">
        <f>'Step 3.2 Heating System'!F145</f>
        <v>0</v>
      </c>
      <c r="AG40" s="1185">
        <f>'Step 3.2 Heating System'!G145</f>
        <v>0</v>
      </c>
      <c r="AH40" s="1185">
        <f>'Step 3.2 Heating System'!H145</f>
        <v>0</v>
      </c>
      <c r="AI40" s="1190">
        <f>'Step 3.2 Heating System'!I145</f>
        <v>0</v>
      </c>
      <c r="AJ40" s="1190">
        <f>'Step 3.2 Heating System'!J145</f>
        <v>0</v>
      </c>
      <c r="AK40" s="1190" t="str">
        <f>'Step 3.2 Heating System'!K145</f>
        <v/>
      </c>
      <c r="AL40" s="1191" t="str">
        <f>'Step 3.2 Heating System'!L145</f>
        <v/>
      </c>
      <c r="AM40" s="1191" t="str">
        <f>'Step 3.2 Heating System'!AA145</f>
        <v/>
      </c>
      <c r="AN40" s="1192">
        <f>'Step 3.2 Heating System'!M145</f>
        <v>0</v>
      </c>
      <c r="AO40" s="1192">
        <f>'Step 3.2 Heating System'!N145</f>
        <v>0</v>
      </c>
      <c r="AP40" s="1192">
        <f>'Step 3.2 Heating System'!O145</f>
        <v>0</v>
      </c>
      <c r="AQ40" s="1192">
        <f>'Step 3.2 Heating System'!P145</f>
        <v>0</v>
      </c>
      <c r="AR40" s="1193">
        <f>'Step 3.2 Heating System'!Q145</f>
        <v>0</v>
      </c>
      <c r="AS40" s="1193">
        <f>'Step 3.2 Heating System'!R145</f>
        <v>0</v>
      </c>
      <c r="AT40" s="1193">
        <f>'Step 3.2 Heating System'!S145</f>
        <v>0</v>
      </c>
      <c r="AU40" s="1194">
        <f>'Step 3.2 Heating System'!T145</f>
        <v>0</v>
      </c>
      <c r="AV40" s="1194">
        <f>'Step 3.2 Heating System'!U145</f>
        <v>0</v>
      </c>
      <c r="AW40" s="1194">
        <f>'Step 3.2 Heating System'!V145</f>
        <v>0</v>
      </c>
      <c r="AX40" s="1194">
        <f>'Step 3.2 Heating System'!W145</f>
        <v>0</v>
      </c>
      <c r="AY40" s="1193">
        <f>'Step 3.2 Heating System'!X145</f>
        <v>0</v>
      </c>
      <c r="AZ40" s="1036">
        <f>SUMIF('Step 3.2 Heating System'!$A$10:$A$109,PETREAD!AE40,'Step 3.2 Heating System'!$V$10:$V$109)</f>
        <v>0</v>
      </c>
      <c r="BA40" s="1036">
        <f t="shared" si="7"/>
        <v>0</v>
      </c>
      <c r="BB40" s="1041" t="str">
        <f>'Step 3.2 Heating System'!Z145</f>
        <v/>
      </c>
      <c r="BC40" s="491"/>
      <c r="BD40" s="491"/>
      <c r="BE40" s="491"/>
      <c r="BF40" s="491"/>
      <c r="BG40" s="794" t="str">
        <f>SUBSTITUTE(_xlfn.XLOOKUP(G40,'Step 4 Support Tool'!$E$220:$E$319,'Step 3.1 Site Details'!$C$8:$C$107,"",0,1),"uilding ","")</f>
        <v>B1</v>
      </c>
      <c r="BH40" s="794" t="str" cm="1">
        <f t="array" ref="BH40">SUBSTITUTE(_xlfn.XLOOKUP(G40,'Step 3.2 Heating System'!C145:$C$217,'Step 3.2 Heating System'!E145:$E$217,"",0,1)," System ","")</f>
        <v/>
      </c>
      <c r="BI40" s="794" t="str">
        <f>IF(BH40="","",SUBSTITUTE('Step 4 Support Tool'!A247," System ",""))</f>
        <v/>
      </c>
      <c r="BJ40" s="794" t="str">
        <f t="shared" si="4"/>
        <v/>
      </c>
      <c r="BK40" s="491"/>
      <c r="BL40" s="491"/>
      <c r="BM40" s="491"/>
      <c r="BN40" s="1033" t="str">
        <f>'Step 4 Support Tool'!A247</f>
        <v>LC System 28</v>
      </c>
      <c r="BO40" s="1034" t="str" cm="1">
        <f t="array" ref="BO40">_xlfn.XLOOKUP(G40,'Step 3.2 Heating System'!C145:$C$217,'Step 3.2 Heating System'!E145:$E$217,"",0,1)</f>
        <v/>
      </c>
      <c r="BP40" s="491"/>
      <c r="BQ40" s="491"/>
      <c r="BR40" s="491"/>
      <c r="BS40" s="491"/>
      <c r="BT40" s="491"/>
      <c r="BU40" s="491"/>
      <c r="BV40" s="491"/>
      <c r="BW40" s="491"/>
      <c r="BX40" s="491"/>
      <c r="BY40" s="491"/>
      <c r="BZ40" s="491"/>
      <c r="CA40" s="491"/>
      <c r="CB40" s="491"/>
      <c r="CC40" s="491"/>
      <c r="CD40" s="491"/>
      <c r="CE40" s="491"/>
      <c r="CF40" s="491"/>
      <c r="CG40" s="491"/>
      <c r="CH40" s="491"/>
      <c r="CI40" s="491"/>
      <c r="CJ40" s="491"/>
      <c r="CK40" s="491"/>
      <c r="CL40" s="491"/>
      <c r="CM40" s="491"/>
      <c r="CN40" s="491"/>
      <c r="CO40" s="491"/>
      <c r="CP40" s="491"/>
      <c r="CQ40" s="491"/>
      <c r="CR40" s="491"/>
      <c r="CS40" s="491"/>
      <c r="CT40" s="491"/>
      <c r="CU40" s="491"/>
      <c r="CV40" s="491"/>
      <c r="CW40" s="491"/>
      <c r="CX40" s="491"/>
      <c r="CY40" s="491"/>
      <c r="CZ40" s="491"/>
      <c r="DA40" s="491"/>
      <c r="DB40" s="491"/>
      <c r="DC40" s="491"/>
      <c r="DD40" s="491"/>
      <c r="DE40" s="491"/>
      <c r="DF40" s="491"/>
      <c r="DG40" s="491"/>
      <c r="DH40" s="491"/>
      <c r="DI40" s="491"/>
      <c r="DJ40" s="491"/>
      <c r="DK40" s="491"/>
      <c r="DL40" s="491"/>
      <c r="DM40" s="491"/>
      <c r="DN40" s="491"/>
      <c r="DO40" s="491"/>
      <c r="DP40" s="491"/>
      <c r="DQ40" s="491"/>
      <c r="DR40" s="491"/>
      <c r="DS40" s="491"/>
      <c r="DT40" s="491"/>
      <c r="DU40" s="491"/>
      <c r="DV40" s="491"/>
      <c r="DW40" s="491"/>
      <c r="DX40" s="491"/>
      <c r="DY40" s="491"/>
      <c r="DZ40" s="491"/>
      <c r="EA40" s="491"/>
      <c r="EB40" s="491"/>
      <c r="EC40" s="491"/>
      <c r="ED40" s="491"/>
      <c r="EE40" s="491"/>
      <c r="EF40" s="491"/>
      <c r="EG40" s="491"/>
      <c r="EH40" s="491"/>
      <c r="EI40" s="491"/>
      <c r="EJ40" s="491"/>
      <c r="EK40" s="491"/>
      <c r="EL40" s="491"/>
      <c r="EM40" s="491"/>
      <c r="EN40" s="491"/>
      <c r="EO40" s="491"/>
      <c r="EP40" s="491"/>
      <c r="EQ40" s="491"/>
      <c r="ER40" s="491"/>
      <c r="ES40" s="491"/>
      <c r="ET40" s="491"/>
    </row>
    <row r="41" spans="1:150" ht="12" customHeight="1" x14ac:dyDescent="0.2">
      <c r="A41" s="515" t="str">
        <f t="shared" si="5"/>
        <v/>
      </c>
      <c r="B41" s="515" t="str">
        <f t="shared" si="0"/>
        <v/>
      </c>
      <c r="C41" s="515" t="str">
        <f>IF(D41="","",'Eligible Technologies'!$C$7)</f>
        <v/>
      </c>
      <c r="D41" s="515" t="str">
        <f>'Step 4 Support Tool'!B248</f>
        <v/>
      </c>
      <c r="E41" s="516">
        <f>'Step 4 Support Tool'!C248</f>
        <v>0</v>
      </c>
      <c r="F41" s="516">
        <f>'Step 4 Support Tool'!D248</f>
        <v>0</v>
      </c>
      <c r="G41" s="515" t="str">
        <f>IF('Step 4 Support Tool'!E248="","",TRIM('Step 4 Support Tool'!E248))</f>
        <v/>
      </c>
      <c r="H41" s="515" t="str">
        <f t="shared" si="1"/>
        <v/>
      </c>
      <c r="I41" s="515" t="str">
        <f t="shared" si="2"/>
        <v/>
      </c>
      <c r="J41" s="515">
        <f>'Step 4 Support Tool'!F248</f>
        <v>0</v>
      </c>
      <c r="K41" s="515">
        <f>'Step 4 Support Tool'!H248</f>
        <v>0</v>
      </c>
      <c r="L41" s="515">
        <f>'Step 4 Support Tool'!I248</f>
        <v>0</v>
      </c>
      <c r="M41" s="515">
        <f>'Step 4 Support Tool'!L248</f>
        <v>0</v>
      </c>
      <c r="N41" s="515">
        <f>'Step 4 Support Tool'!M248</f>
        <v>0</v>
      </c>
      <c r="O41" s="515" t="str">
        <f>'Step 4 Support Tool'!AB248</f>
        <v/>
      </c>
      <c r="P41" s="1183">
        <f>'Step 4 Support Tool'!AD248</f>
        <v>0</v>
      </c>
      <c r="Q41" s="1184">
        <f>'Step 3.2 Heating System'!W146</f>
        <v>0</v>
      </c>
      <c r="R41" s="1184" t="str">
        <f>'Step 4 Support Tool'!O248</f>
        <v/>
      </c>
      <c r="S41" s="1185" t="str">
        <f>'Step 4 Support Tool'!P248</f>
        <v/>
      </c>
      <c r="T41" s="1185" t="str">
        <f>'Step 4 Support Tool'!Q248</f>
        <v/>
      </c>
      <c r="U41" s="1186" t="str">
        <f>'Step 4 Support Tool'!R248</f>
        <v/>
      </c>
      <c r="V41" s="1186" t="str">
        <f>'Step 4 Support Tool'!S248</f>
        <v/>
      </c>
      <c r="W41" s="1186" t="str">
        <f>'Step 4 Support Tool'!T248</f>
        <v/>
      </c>
      <c r="X41" s="1187" t="str">
        <f>'Step 4 Support Tool'!X248</f>
        <v/>
      </c>
      <c r="Y41" s="1188" t="str">
        <f t="shared" si="8"/>
        <v/>
      </c>
      <c r="Z41" s="1189" t="str">
        <f>'Step 4 Support Tool'!AC248</f>
        <v/>
      </c>
      <c r="AA41" s="1189">
        <f>'Step 4 Support Tool'!J248</f>
        <v>0</v>
      </c>
      <c r="AB41" s="1189">
        <f>'Step 4 Support Tool'!K248</f>
        <v>0</v>
      </c>
      <c r="AC41" s="1186">
        <f>'Step 3.2 Heating System'!H146</f>
        <v>0</v>
      </c>
      <c r="AD41" s="1186" t="str">
        <f t="shared" si="3"/>
        <v/>
      </c>
      <c r="AE41" s="1185">
        <f>'Step 3.2 Heating System'!E146</f>
        <v>0</v>
      </c>
      <c r="AF41" s="1185">
        <f>'Step 3.2 Heating System'!F146</f>
        <v>0</v>
      </c>
      <c r="AG41" s="1185">
        <f>'Step 3.2 Heating System'!G146</f>
        <v>0</v>
      </c>
      <c r="AH41" s="1185">
        <f>'Step 3.2 Heating System'!H146</f>
        <v>0</v>
      </c>
      <c r="AI41" s="1190">
        <f>'Step 3.2 Heating System'!I146</f>
        <v>0</v>
      </c>
      <c r="AJ41" s="1190">
        <f>'Step 3.2 Heating System'!J146</f>
        <v>0</v>
      </c>
      <c r="AK41" s="1190" t="str">
        <f>'Step 3.2 Heating System'!K146</f>
        <v/>
      </c>
      <c r="AL41" s="1191" t="str">
        <f>'Step 3.2 Heating System'!L146</f>
        <v/>
      </c>
      <c r="AM41" s="1191" t="str">
        <f>'Step 3.2 Heating System'!AA146</f>
        <v/>
      </c>
      <c r="AN41" s="1192">
        <f>'Step 3.2 Heating System'!M146</f>
        <v>0</v>
      </c>
      <c r="AO41" s="1192">
        <f>'Step 3.2 Heating System'!N146</f>
        <v>0</v>
      </c>
      <c r="AP41" s="1192">
        <f>'Step 3.2 Heating System'!O146</f>
        <v>0</v>
      </c>
      <c r="AQ41" s="1192">
        <f>'Step 3.2 Heating System'!P146</f>
        <v>0</v>
      </c>
      <c r="AR41" s="1193">
        <f>'Step 3.2 Heating System'!Q146</f>
        <v>0</v>
      </c>
      <c r="AS41" s="1193">
        <f>'Step 3.2 Heating System'!R146</f>
        <v>0</v>
      </c>
      <c r="AT41" s="1193">
        <f>'Step 3.2 Heating System'!S146</f>
        <v>0</v>
      </c>
      <c r="AU41" s="1194">
        <f>'Step 3.2 Heating System'!T146</f>
        <v>0</v>
      </c>
      <c r="AV41" s="1194">
        <f>'Step 3.2 Heating System'!U146</f>
        <v>0</v>
      </c>
      <c r="AW41" s="1194">
        <f>'Step 3.2 Heating System'!V146</f>
        <v>0</v>
      </c>
      <c r="AX41" s="1194">
        <f>'Step 3.2 Heating System'!W146</f>
        <v>0</v>
      </c>
      <c r="AY41" s="1193">
        <f>'Step 3.2 Heating System'!X146</f>
        <v>0</v>
      </c>
      <c r="AZ41" s="1036">
        <f>SUMIF('Step 3.2 Heating System'!$A$10:$A$109,PETREAD!AE41,'Step 3.2 Heating System'!$V$10:$V$109)</f>
        <v>0</v>
      </c>
      <c r="BA41" s="1036">
        <f t="shared" si="7"/>
        <v>0</v>
      </c>
      <c r="BB41" s="1041" t="str">
        <f>'Step 3.2 Heating System'!Z146</f>
        <v/>
      </c>
      <c r="BC41" s="491"/>
      <c r="BD41" s="491"/>
      <c r="BE41" s="491"/>
      <c r="BF41" s="491"/>
      <c r="BG41" s="794" t="str">
        <f>SUBSTITUTE(_xlfn.XLOOKUP(G41,'Step 4 Support Tool'!$E$220:$E$319,'Step 3.1 Site Details'!$C$8:$C$107,"",0,1),"uilding ","")</f>
        <v>B1</v>
      </c>
      <c r="BH41" s="794" t="str" cm="1">
        <f t="array" ref="BH41">SUBSTITUTE(_xlfn.XLOOKUP(G41,'Step 3.2 Heating System'!C146:$C$217,'Step 3.2 Heating System'!E146:$E$217,"",0,1)," System ","")</f>
        <v/>
      </c>
      <c r="BI41" s="794" t="str">
        <f>IF(BH41="","",SUBSTITUTE('Step 4 Support Tool'!A248," System ",""))</f>
        <v/>
      </c>
      <c r="BJ41" s="794" t="str">
        <f t="shared" si="4"/>
        <v/>
      </c>
      <c r="BK41" s="491"/>
      <c r="BL41" s="491"/>
      <c r="BM41" s="491"/>
      <c r="BN41" s="1033" t="str">
        <f>'Step 4 Support Tool'!A248</f>
        <v>LC System 29</v>
      </c>
      <c r="BO41" s="1034" t="str" cm="1">
        <f t="array" ref="BO41">_xlfn.XLOOKUP(G41,'Step 3.2 Heating System'!C146:$C$217,'Step 3.2 Heating System'!E146:$E$217,"",0,1)</f>
        <v/>
      </c>
      <c r="BP41" s="491"/>
      <c r="BQ41" s="491"/>
      <c r="BR41" s="491"/>
      <c r="BS41" s="491"/>
      <c r="BT41" s="491"/>
      <c r="BU41" s="491"/>
      <c r="BV41" s="491"/>
      <c r="BW41" s="491"/>
      <c r="BX41" s="491"/>
      <c r="BY41" s="491"/>
      <c r="BZ41" s="491"/>
      <c r="CA41" s="491"/>
      <c r="CB41" s="491"/>
      <c r="CC41" s="491"/>
      <c r="CD41" s="491"/>
      <c r="CE41" s="491"/>
      <c r="CF41" s="491"/>
      <c r="CG41" s="491"/>
      <c r="CH41" s="491"/>
      <c r="CI41" s="491"/>
      <c r="CJ41" s="491"/>
      <c r="CK41" s="491"/>
      <c r="CL41" s="491"/>
      <c r="CM41" s="491"/>
      <c r="CN41" s="491"/>
      <c r="CO41" s="491"/>
      <c r="CP41" s="491"/>
      <c r="CQ41" s="491"/>
      <c r="CR41" s="491"/>
      <c r="CS41" s="491"/>
      <c r="CT41" s="491"/>
      <c r="CU41" s="491"/>
      <c r="CV41" s="491"/>
      <c r="CW41" s="491"/>
      <c r="CX41" s="491"/>
      <c r="CY41" s="491"/>
      <c r="CZ41" s="491"/>
      <c r="DA41" s="491"/>
      <c r="DB41" s="491"/>
      <c r="DC41" s="491"/>
      <c r="DD41" s="491"/>
      <c r="DE41" s="491"/>
      <c r="DF41" s="491"/>
      <c r="DG41" s="491"/>
      <c r="DH41" s="491"/>
      <c r="DI41" s="491"/>
      <c r="DJ41" s="491"/>
      <c r="DK41" s="491"/>
      <c r="DL41" s="491"/>
      <c r="DM41" s="491"/>
      <c r="DN41" s="491"/>
      <c r="DO41" s="491"/>
      <c r="DP41" s="491"/>
      <c r="DQ41" s="491"/>
      <c r="DR41" s="491"/>
      <c r="DS41" s="491"/>
      <c r="DT41" s="491"/>
      <c r="DU41" s="491"/>
      <c r="DV41" s="491"/>
      <c r="DW41" s="491"/>
      <c r="DX41" s="491"/>
      <c r="DY41" s="491"/>
      <c r="DZ41" s="491"/>
      <c r="EA41" s="491"/>
      <c r="EB41" s="491"/>
      <c r="EC41" s="491"/>
      <c r="ED41" s="491"/>
      <c r="EE41" s="491"/>
      <c r="EF41" s="491"/>
      <c r="EG41" s="491"/>
      <c r="EH41" s="491"/>
      <c r="EI41" s="491"/>
      <c r="EJ41" s="491"/>
      <c r="EK41" s="491"/>
      <c r="EL41" s="491"/>
      <c r="EM41" s="491"/>
      <c r="EN41" s="491"/>
      <c r="EO41" s="491"/>
      <c r="EP41" s="491"/>
      <c r="EQ41" s="491"/>
      <c r="ER41" s="491"/>
      <c r="ES41" s="491"/>
      <c r="ET41" s="491"/>
    </row>
    <row r="42" spans="1:150" ht="12" customHeight="1" x14ac:dyDescent="0.2">
      <c r="A42" s="515" t="str">
        <f t="shared" si="5"/>
        <v/>
      </c>
      <c r="B42" s="515" t="str">
        <f t="shared" si="0"/>
        <v/>
      </c>
      <c r="C42" s="515" t="str">
        <f>IF(D42="","",'Eligible Technologies'!$C$7)</f>
        <v/>
      </c>
      <c r="D42" s="515" t="str">
        <f>'Step 4 Support Tool'!B249</f>
        <v/>
      </c>
      <c r="E42" s="516">
        <f>'Step 4 Support Tool'!C249</f>
        <v>0</v>
      </c>
      <c r="F42" s="516">
        <f>'Step 4 Support Tool'!D249</f>
        <v>0</v>
      </c>
      <c r="G42" s="515" t="str">
        <f>IF('Step 4 Support Tool'!E249="","",TRIM('Step 4 Support Tool'!E249))</f>
        <v/>
      </c>
      <c r="H42" s="515" t="str">
        <f t="shared" si="1"/>
        <v/>
      </c>
      <c r="I42" s="515" t="str">
        <f t="shared" si="2"/>
        <v/>
      </c>
      <c r="J42" s="515">
        <f>'Step 4 Support Tool'!F249</f>
        <v>0</v>
      </c>
      <c r="K42" s="515">
        <f>'Step 4 Support Tool'!H249</f>
        <v>0</v>
      </c>
      <c r="L42" s="515">
        <f>'Step 4 Support Tool'!I249</f>
        <v>0</v>
      </c>
      <c r="M42" s="515">
        <f>'Step 4 Support Tool'!L249</f>
        <v>0</v>
      </c>
      <c r="N42" s="515">
        <f>'Step 4 Support Tool'!M249</f>
        <v>0</v>
      </c>
      <c r="O42" s="515" t="str">
        <f>'Step 4 Support Tool'!AB249</f>
        <v/>
      </c>
      <c r="P42" s="1183">
        <f>'Step 4 Support Tool'!AD249</f>
        <v>0</v>
      </c>
      <c r="Q42" s="1184">
        <f>'Step 3.2 Heating System'!W147</f>
        <v>0</v>
      </c>
      <c r="R42" s="1184" t="str">
        <f>'Step 4 Support Tool'!O249</f>
        <v/>
      </c>
      <c r="S42" s="1185" t="str">
        <f>'Step 4 Support Tool'!P249</f>
        <v/>
      </c>
      <c r="T42" s="1185" t="str">
        <f>'Step 4 Support Tool'!Q249</f>
        <v/>
      </c>
      <c r="U42" s="1186" t="str">
        <f>'Step 4 Support Tool'!R249</f>
        <v/>
      </c>
      <c r="V42" s="1186" t="str">
        <f>'Step 4 Support Tool'!S249</f>
        <v/>
      </c>
      <c r="W42" s="1186" t="str">
        <f>'Step 4 Support Tool'!T249</f>
        <v/>
      </c>
      <c r="X42" s="1187" t="str">
        <f>'Step 4 Support Tool'!X249</f>
        <v/>
      </c>
      <c r="Y42" s="1188" t="str">
        <f t="shared" si="8"/>
        <v/>
      </c>
      <c r="Z42" s="1189" t="str">
        <f>'Step 4 Support Tool'!AC249</f>
        <v/>
      </c>
      <c r="AA42" s="1189">
        <f>'Step 4 Support Tool'!J249</f>
        <v>0</v>
      </c>
      <c r="AB42" s="1189">
        <f>'Step 4 Support Tool'!K249</f>
        <v>0</v>
      </c>
      <c r="AC42" s="1196">
        <f>'Step 3.2 Heating System'!H147</f>
        <v>0</v>
      </c>
      <c r="AD42" s="1186" t="str">
        <f t="shared" si="3"/>
        <v/>
      </c>
      <c r="AE42" s="1185">
        <f>'Step 3.2 Heating System'!E147</f>
        <v>0</v>
      </c>
      <c r="AF42" s="1185">
        <f>'Step 3.2 Heating System'!F147</f>
        <v>0</v>
      </c>
      <c r="AG42" s="1185">
        <f>'Step 3.2 Heating System'!G147</f>
        <v>0</v>
      </c>
      <c r="AH42" s="1185">
        <f>'Step 3.2 Heating System'!H147</f>
        <v>0</v>
      </c>
      <c r="AI42" s="1190">
        <f>'Step 3.2 Heating System'!I147</f>
        <v>0</v>
      </c>
      <c r="AJ42" s="1190">
        <f>'Step 3.2 Heating System'!J147</f>
        <v>0</v>
      </c>
      <c r="AK42" s="1190" t="str">
        <f>'Step 3.2 Heating System'!K147</f>
        <v/>
      </c>
      <c r="AL42" s="1191" t="str">
        <f>'Step 3.2 Heating System'!L147</f>
        <v/>
      </c>
      <c r="AM42" s="1191" t="str">
        <f>'Step 3.2 Heating System'!AA147</f>
        <v/>
      </c>
      <c r="AN42" s="1192">
        <f>'Step 3.2 Heating System'!M147</f>
        <v>0</v>
      </c>
      <c r="AO42" s="1192">
        <f>'Step 3.2 Heating System'!N147</f>
        <v>0</v>
      </c>
      <c r="AP42" s="1192">
        <f>'Step 3.2 Heating System'!O147</f>
        <v>0</v>
      </c>
      <c r="AQ42" s="1192">
        <f>'Step 3.2 Heating System'!P147</f>
        <v>0</v>
      </c>
      <c r="AR42" s="1193">
        <f>'Step 3.2 Heating System'!Q147</f>
        <v>0</v>
      </c>
      <c r="AS42" s="1193">
        <f>'Step 3.2 Heating System'!R147</f>
        <v>0</v>
      </c>
      <c r="AT42" s="1193">
        <f>'Step 3.2 Heating System'!S147</f>
        <v>0</v>
      </c>
      <c r="AU42" s="1194">
        <f>'Step 3.2 Heating System'!T147</f>
        <v>0</v>
      </c>
      <c r="AV42" s="1194">
        <f>'Step 3.2 Heating System'!U147</f>
        <v>0</v>
      </c>
      <c r="AW42" s="1194">
        <f>'Step 3.2 Heating System'!V147</f>
        <v>0</v>
      </c>
      <c r="AX42" s="1194">
        <f>'Step 3.2 Heating System'!W147</f>
        <v>0</v>
      </c>
      <c r="AY42" s="1193">
        <f>'Step 3.2 Heating System'!X147</f>
        <v>0</v>
      </c>
      <c r="AZ42" s="1036">
        <f>SUMIF('Step 3.2 Heating System'!$A$10:$A$109,PETREAD!AE42,'Step 3.2 Heating System'!$V$10:$V$109)</f>
        <v>0</v>
      </c>
      <c r="BA42" s="1036">
        <f t="shared" si="7"/>
        <v>0</v>
      </c>
      <c r="BB42" s="1041" t="str">
        <f>'Step 3.2 Heating System'!Z147</f>
        <v/>
      </c>
      <c r="BC42" s="491"/>
      <c r="BD42" s="491"/>
      <c r="BE42" s="491"/>
      <c r="BF42" s="491"/>
      <c r="BG42" s="794" t="str">
        <f>SUBSTITUTE(_xlfn.XLOOKUP(G42,'Step 4 Support Tool'!$E$220:$E$319,'Step 3.1 Site Details'!$C$8:$C$107,"",0,1),"uilding ","")</f>
        <v>B1</v>
      </c>
      <c r="BH42" s="794" t="str" cm="1">
        <f t="array" ref="BH42">SUBSTITUTE(_xlfn.XLOOKUP(G42,'Step 3.2 Heating System'!C147:$C$217,'Step 3.2 Heating System'!E147:$E$217,"",0,1)," System ","")</f>
        <v/>
      </c>
      <c r="BI42" s="794" t="str">
        <f>IF(BH42="","",SUBSTITUTE('Step 4 Support Tool'!A249," System ",""))</f>
        <v/>
      </c>
      <c r="BJ42" s="794" t="str">
        <f t="shared" si="4"/>
        <v/>
      </c>
      <c r="BK42" s="491"/>
      <c r="BL42" s="491"/>
      <c r="BM42" s="491"/>
      <c r="BN42" s="1033" t="str">
        <f>'Step 4 Support Tool'!A249</f>
        <v>LC System 30</v>
      </c>
      <c r="BO42" s="1034" t="str" cm="1">
        <f t="array" ref="BO42">_xlfn.XLOOKUP(G42,'Step 3.2 Heating System'!C147:$C$217,'Step 3.2 Heating System'!E147:$E$217,"",0,1)</f>
        <v/>
      </c>
      <c r="BP42" s="491"/>
      <c r="BQ42" s="491"/>
      <c r="BR42" s="491"/>
      <c r="BS42" s="491"/>
      <c r="BT42" s="491"/>
      <c r="BU42" s="491"/>
      <c r="BV42" s="491"/>
      <c r="BW42" s="491"/>
      <c r="BX42" s="491"/>
      <c r="BY42" s="491"/>
      <c r="BZ42" s="491"/>
      <c r="CA42" s="491"/>
      <c r="CB42" s="491"/>
      <c r="CC42" s="491"/>
      <c r="CD42" s="491"/>
      <c r="CE42" s="491"/>
      <c r="CF42" s="491"/>
      <c r="CG42" s="491"/>
      <c r="CH42" s="491"/>
      <c r="CI42" s="491"/>
      <c r="CJ42" s="491"/>
      <c r="CK42" s="491"/>
      <c r="CL42" s="491"/>
      <c r="CM42" s="491"/>
      <c r="CN42" s="491"/>
      <c r="CO42" s="491"/>
      <c r="CP42" s="491"/>
      <c r="CQ42" s="491"/>
      <c r="CR42" s="491"/>
      <c r="CS42" s="491"/>
      <c r="CT42" s="491"/>
      <c r="CU42" s="491"/>
      <c r="CV42" s="491"/>
      <c r="CW42" s="491"/>
      <c r="CX42" s="491"/>
      <c r="CY42" s="491"/>
      <c r="CZ42" s="491"/>
      <c r="DA42" s="491"/>
      <c r="DB42" s="491"/>
      <c r="DC42" s="491"/>
      <c r="DD42" s="491"/>
      <c r="DE42" s="491"/>
      <c r="DF42" s="491"/>
      <c r="DG42" s="491"/>
      <c r="DH42" s="491"/>
      <c r="DI42" s="491"/>
      <c r="DJ42" s="491"/>
      <c r="DK42" s="491"/>
      <c r="DL42" s="491"/>
      <c r="DM42" s="491"/>
      <c r="DN42" s="491"/>
      <c r="DO42" s="491"/>
      <c r="DP42" s="491"/>
      <c r="DQ42" s="491"/>
      <c r="DR42" s="491"/>
      <c r="DS42" s="491"/>
      <c r="DT42" s="491"/>
      <c r="DU42" s="491"/>
      <c r="DV42" s="491"/>
      <c r="DW42" s="491"/>
      <c r="DX42" s="491"/>
      <c r="DY42" s="491"/>
      <c r="DZ42" s="491"/>
      <c r="EA42" s="491"/>
      <c r="EB42" s="491"/>
      <c r="EC42" s="491"/>
      <c r="ED42" s="491"/>
      <c r="EE42" s="491"/>
      <c r="EF42" s="491"/>
      <c r="EG42" s="491"/>
      <c r="EH42" s="491"/>
      <c r="EI42" s="491"/>
      <c r="EJ42" s="491"/>
      <c r="EK42" s="491"/>
      <c r="EL42" s="491"/>
      <c r="EM42" s="491"/>
      <c r="EN42" s="491"/>
      <c r="EO42" s="491"/>
      <c r="EP42" s="491"/>
      <c r="EQ42" s="491"/>
      <c r="ER42" s="491"/>
      <c r="ES42" s="491"/>
      <c r="ET42" s="491"/>
    </row>
    <row r="43" spans="1:150" ht="12" customHeight="1" x14ac:dyDescent="0.2">
      <c r="A43" s="515" t="str">
        <f t="shared" si="5"/>
        <v/>
      </c>
      <c r="B43" s="515" t="str">
        <f t="shared" si="0"/>
        <v/>
      </c>
      <c r="C43" s="515" t="str">
        <f>IF(D43="","",'Eligible Technologies'!$C$7)</f>
        <v/>
      </c>
      <c r="D43" s="515" t="str">
        <f>'Step 4 Support Tool'!B250</f>
        <v/>
      </c>
      <c r="E43" s="516">
        <f>'Step 4 Support Tool'!C250</f>
        <v>0</v>
      </c>
      <c r="F43" s="516">
        <f>'Step 4 Support Tool'!D250</f>
        <v>0</v>
      </c>
      <c r="G43" s="515" t="str">
        <f>IF('Step 4 Support Tool'!E250="","",TRIM('Step 4 Support Tool'!E250))</f>
        <v/>
      </c>
      <c r="H43" s="515" t="str">
        <f t="shared" si="1"/>
        <v/>
      </c>
      <c r="I43" s="515" t="str">
        <f t="shared" si="2"/>
        <v/>
      </c>
      <c r="J43" s="515">
        <f>'Step 4 Support Tool'!F250</f>
        <v>0</v>
      </c>
      <c r="K43" s="515">
        <f>'Step 4 Support Tool'!H250</f>
        <v>0</v>
      </c>
      <c r="L43" s="515">
        <f>'Step 4 Support Tool'!I250</f>
        <v>0</v>
      </c>
      <c r="M43" s="515">
        <f>'Step 4 Support Tool'!L250</f>
        <v>0</v>
      </c>
      <c r="N43" s="515">
        <f>'Step 4 Support Tool'!M250</f>
        <v>0</v>
      </c>
      <c r="O43" s="515" t="str">
        <f>'Step 4 Support Tool'!AB250</f>
        <v/>
      </c>
      <c r="P43" s="1183">
        <f>'Step 4 Support Tool'!AD250</f>
        <v>0</v>
      </c>
      <c r="Q43" s="1184">
        <f>'Step 3.2 Heating System'!W148</f>
        <v>0</v>
      </c>
      <c r="R43" s="1184" t="str">
        <f>'Step 4 Support Tool'!O250</f>
        <v/>
      </c>
      <c r="S43" s="1185" t="str">
        <f>'Step 4 Support Tool'!P250</f>
        <v/>
      </c>
      <c r="T43" s="1185" t="str">
        <f>'Step 4 Support Tool'!Q250</f>
        <v/>
      </c>
      <c r="U43" s="1186" t="str">
        <f>'Step 4 Support Tool'!R250</f>
        <v/>
      </c>
      <c r="V43" s="1186" t="str">
        <f>'Step 4 Support Tool'!S250</f>
        <v/>
      </c>
      <c r="W43" s="1186" t="str">
        <f>'Step 4 Support Tool'!T250</f>
        <v/>
      </c>
      <c r="X43" s="1187" t="str">
        <f>'Step 4 Support Tool'!X250</f>
        <v/>
      </c>
      <c r="Y43" s="1188" t="str">
        <f t="shared" si="8"/>
        <v/>
      </c>
      <c r="Z43" s="1189" t="str">
        <f>'Step 4 Support Tool'!AC250</f>
        <v/>
      </c>
      <c r="AA43" s="1189">
        <f>'Step 4 Support Tool'!J250</f>
        <v>0</v>
      </c>
      <c r="AB43" s="1189">
        <f>'Step 4 Support Tool'!K250</f>
        <v>0</v>
      </c>
      <c r="AC43" s="1186">
        <f>'Step 3.2 Heating System'!H148</f>
        <v>0</v>
      </c>
      <c r="AD43" s="1186" t="str">
        <f t="shared" si="3"/>
        <v/>
      </c>
      <c r="AE43" s="1185">
        <f>'Step 3.2 Heating System'!E148</f>
        <v>0</v>
      </c>
      <c r="AF43" s="1185">
        <f>'Step 3.2 Heating System'!F148</f>
        <v>0</v>
      </c>
      <c r="AG43" s="1185">
        <f>'Step 3.2 Heating System'!G148</f>
        <v>0</v>
      </c>
      <c r="AH43" s="1185">
        <f>'Step 3.2 Heating System'!H148</f>
        <v>0</v>
      </c>
      <c r="AI43" s="1190">
        <f>'Step 3.2 Heating System'!I148</f>
        <v>0</v>
      </c>
      <c r="AJ43" s="1190">
        <f>'Step 3.2 Heating System'!J148</f>
        <v>0</v>
      </c>
      <c r="AK43" s="1190" t="str">
        <f>'Step 3.2 Heating System'!K148</f>
        <v/>
      </c>
      <c r="AL43" s="1191" t="str">
        <f>'Step 3.2 Heating System'!L148</f>
        <v/>
      </c>
      <c r="AM43" s="1191" t="str">
        <f>'Step 3.2 Heating System'!AA148</f>
        <v/>
      </c>
      <c r="AN43" s="1192">
        <f>'Step 3.2 Heating System'!M148</f>
        <v>0</v>
      </c>
      <c r="AO43" s="1192">
        <f>'Step 3.2 Heating System'!N148</f>
        <v>0</v>
      </c>
      <c r="AP43" s="1192">
        <f>'Step 3.2 Heating System'!O148</f>
        <v>0</v>
      </c>
      <c r="AQ43" s="1192">
        <f>'Step 3.2 Heating System'!P148</f>
        <v>0</v>
      </c>
      <c r="AR43" s="1193">
        <f>'Step 3.2 Heating System'!Q148</f>
        <v>0</v>
      </c>
      <c r="AS43" s="1193">
        <f>'Step 3.2 Heating System'!R148</f>
        <v>0</v>
      </c>
      <c r="AT43" s="1193">
        <f>'Step 3.2 Heating System'!S148</f>
        <v>0</v>
      </c>
      <c r="AU43" s="1194">
        <f>'Step 3.2 Heating System'!T148</f>
        <v>0</v>
      </c>
      <c r="AV43" s="1194">
        <f>'Step 3.2 Heating System'!U148</f>
        <v>0</v>
      </c>
      <c r="AW43" s="1194">
        <f>'Step 3.2 Heating System'!V148</f>
        <v>0</v>
      </c>
      <c r="AX43" s="1194">
        <f>'Step 3.2 Heating System'!W148</f>
        <v>0</v>
      </c>
      <c r="AY43" s="1193">
        <f>'Step 3.2 Heating System'!X148</f>
        <v>0</v>
      </c>
      <c r="AZ43" s="1036">
        <f>SUMIF('Step 3.2 Heating System'!$A$10:$A$109,PETREAD!AE43,'Step 3.2 Heating System'!$V$10:$V$109)</f>
        <v>0</v>
      </c>
      <c r="BA43" s="1036">
        <f t="shared" si="7"/>
        <v>0</v>
      </c>
      <c r="BB43" s="1041" t="str">
        <f>'Step 3.2 Heating System'!Z148</f>
        <v/>
      </c>
      <c r="BC43" s="491"/>
      <c r="BD43" s="491"/>
      <c r="BE43" s="491"/>
      <c r="BF43" s="491"/>
      <c r="BG43" s="794" t="str">
        <f>SUBSTITUTE(_xlfn.XLOOKUP(G43,'Step 4 Support Tool'!$E$220:$E$319,'Step 3.1 Site Details'!$C$8:$C$107,"",0,1),"uilding ","")</f>
        <v>B1</v>
      </c>
      <c r="BH43" s="794" t="str" cm="1">
        <f t="array" ref="BH43">SUBSTITUTE(_xlfn.XLOOKUP(G43,'Step 3.2 Heating System'!C148:$C$217,'Step 3.2 Heating System'!E148:$E$217,"",0,1)," System ","")</f>
        <v/>
      </c>
      <c r="BI43" s="794" t="str">
        <f>IF(BH43="","",SUBSTITUTE('Step 4 Support Tool'!A250," System ",""))</f>
        <v/>
      </c>
      <c r="BJ43" s="794" t="str">
        <f t="shared" si="4"/>
        <v/>
      </c>
      <c r="BK43" s="491"/>
      <c r="BL43" s="491"/>
      <c r="BM43" s="491"/>
      <c r="BN43" s="1033" t="str">
        <f>'Step 4 Support Tool'!A250</f>
        <v>LC System 31</v>
      </c>
      <c r="BO43" s="1034" t="str" cm="1">
        <f t="array" ref="BO43">_xlfn.XLOOKUP(G43,'Step 3.2 Heating System'!C148:$C$217,'Step 3.2 Heating System'!E148:$E$217,"",0,1)</f>
        <v/>
      </c>
      <c r="BP43" s="491"/>
      <c r="BQ43" s="491"/>
      <c r="BR43" s="491"/>
      <c r="BS43" s="491"/>
      <c r="BT43" s="491"/>
      <c r="BU43" s="491"/>
      <c r="BV43" s="491"/>
      <c r="BW43" s="491"/>
      <c r="BX43" s="491"/>
      <c r="BY43" s="491"/>
      <c r="BZ43" s="491"/>
      <c r="CA43" s="491"/>
      <c r="CB43" s="491"/>
      <c r="CC43" s="491"/>
      <c r="CD43" s="491"/>
      <c r="CE43" s="491"/>
      <c r="CF43" s="491"/>
      <c r="CG43" s="491"/>
      <c r="CH43" s="491"/>
      <c r="CI43" s="491"/>
      <c r="CJ43" s="491"/>
      <c r="CK43" s="491"/>
      <c r="CL43" s="491"/>
      <c r="CM43" s="491"/>
      <c r="CN43" s="491"/>
      <c r="CO43" s="491"/>
      <c r="CP43" s="491"/>
      <c r="CQ43" s="491"/>
      <c r="CR43" s="491"/>
      <c r="CS43" s="491"/>
      <c r="CT43" s="491"/>
      <c r="CU43" s="491"/>
      <c r="CV43" s="491"/>
      <c r="CW43" s="491"/>
      <c r="CX43" s="491"/>
      <c r="CY43" s="491"/>
      <c r="CZ43" s="491"/>
      <c r="DA43" s="491"/>
      <c r="DB43" s="491"/>
      <c r="DC43" s="491"/>
      <c r="DD43" s="491"/>
      <c r="DE43" s="491"/>
      <c r="DF43" s="491"/>
      <c r="DG43" s="491"/>
      <c r="DH43" s="491"/>
      <c r="DI43" s="491"/>
      <c r="DJ43" s="491"/>
      <c r="DK43" s="491"/>
      <c r="DL43" s="491"/>
      <c r="DM43" s="491"/>
      <c r="DN43" s="491"/>
      <c r="DO43" s="491"/>
      <c r="DP43" s="491"/>
      <c r="DQ43" s="491"/>
      <c r="DR43" s="491"/>
      <c r="DS43" s="491"/>
      <c r="DT43" s="491"/>
      <c r="DU43" s="491"/>
      <c r="DV43" s="491"/>
      <c r="DW43" s="491"/>
      <c r="DX43" s="491"/>
      <c r="DY43" s="491"/>
      <c r="DZ43" s="491"/>
      <c r="EA43" s="491"/>
      <c r="EB43" s="491"/>
      <c r="EC43" s="491"/>
      <c r="ED43" s="491"/>
      <c r="EE43" s="491"/>
      <c r="EF43" s="491"/>
      <c r="EG43" s="491"/>
      <c r="EH43" s="491"/>
      <c r="EI43" s="491"/>
      <c r="EJ43" s="491"/>
      <c r="EK43" s="491"/>
      <c r="EL43" s="491"/>
      <c r="EM43" s="491"/>
      <c r="EN43" s="491"/>
      <c r="EO43" s="491"/>
      <c r="EP43" s="491"/>
      <c r="EQ43" s="491"/>
      <c r="ER43" s="491"/>
      <c r="ES43" s="491"/>
      <c r="ET43" s="491"/>
    </row>
    <row r="44" spans="1:150" ht="12" customHeight="1" x14ac:dyDescent="0.2">
      <c r="A44" s="515" t="str">
        <f t="shared" si="5"/>
        <v/>
      </c>
      <c r="B44" s="515" t="str">
        <f t="shared" si="0"/>
        <v/>
      </c>
      <c r="C44" s="515" t="str">
        <f>IF(D44="","",'Eligible Technologies'!$C$7)</f>
        <v/>
      </c>
      <c r="D44" s="515" t="str">
        <f>'Step 4 Support Tool'!B251</f>
        <v/>
      </c>
      <c r="E44" s="516">
        <f>'Step 4 Support Tool'!C251</f>
        <v>0</v>
      </c>
      <c r="F44" s="516">
        <f>'Step 4 Support Tool'!D251</f>
        <v>0</v>
      </c>
      <c r="G44" s="515" t="str">
        <f>IF('Step 4 Support Tool'!E251="","",TRIM('Step 4 Support Tool'!E251))</f>
        <v/>
      </c>
      <c r="H44" s="515" t="str">
        <f t="shared" si="1"/>
        <v/>
      </c>
      <c r="I44" s="515" t="str">
        <f t="shared" si="2"/>
        <v/>
      </c>
      <c r="J44" s="515">
        <f>'Step 4 Support Tool'!F251</f>
        <v>0</v>
      </c>
      <c r="K44" s="515">
        <f>'Step 4 Support Tool'!H251</f>
        <v>0</v>
      </c>
      <c r="L44" s="515">
        <f>'Step 4 Support Tool'!I251</f>
        <v>0</v>
      </c>
      <c r="M44" s="515">
        <f>'Step 4 Support Tool'!L251</f>
        <v>0</v>
      </c>
      <c r="N44" s="515">
        <f>'Step 4 Support Tool'!M251</f>
        <v>0</v>
      </c>
      <c r="O44" s="515" t="str">
        <f>'Step 4 Support Tool'!AB251</f>
        <v/>
      </c>
      <c r="P44" s="1183">
        <f>'Step 4 Support Tool'!AD251</f>
        <v>0</v>
      </c>
      <c r="Q44" s="1184">
        <f>'Step 3.2 Heating System'!W149</f>
        <v>0</v>
      </c>
      <c r="R44" s="1184" t="str">
        <f>'Step 4 Support Tool'!O251</f>
        <v/>
      </c>
      <c r="S44" s="1185" t="str">
        <f>'Step 4 Support Tool'!P251</f>
        <v/>
      </c>
      <c r="T44" s="1185" t="str">
        <f>'Step 4 Support Tool'!Q251</f>
        <v/>
      </c>
      <c r="U44" s="1186" t="str">
        <f>'Step 4 Support Tool'!R251</f>
        <v/>
      </c>
      <c r="V44" s="1186" t="str">
        <f>'Step 4 Support Tool'!S251</f>
        <v/>
      </c>
      <c r="W44" s="1186" t="str">
        <f>'Step 4 Support Tool'!T251</f>
        <v/>
      </c>
      <c r="X44" s="1187" t="str">
        <f>'Step 4 Support Tool'!X251</f>
        <v/>
      </c>
      <c r="Y44" s="1188" t="str">
        <f t="shared" si="8"/>
        <v/>
      </c>
      <c r="Z44" s="1189" t="str">
        <f>'Step 4 Support Tool'!AC251</f>
        <v/>
      </c>
      <c r="AA44" s="1189">
        <f>'Step 4 Support Tool'!J251</f>
        <v>0</v>
      </c>
      <c r="AB44" s="1189">
        <f>'Step 4 Support Tool'!K251</f>
        <v>0</v>
      </c>
      <c r="AC44" s="1186">
        <f>'Step 3.2 Heating System'!H149</f>
        <v>0</v>
      </c>
      <c r="AD44" s="1186" t="str">
        <f t="shared" si="3"/>
        <v/>
      </c>
      <c r="AE44" s="1185">
        <f>'Step 3.2 Heating System'!E149</f>
        <v>0</v>
      </c>
      <c r="AF44" s="1185">
        <f>'Step 3.2 Heating System'!F149</f>
        <v>0</v>
      </c>
      <c r="AG44" s="1185">
        <f>'Step 3.2 Heating System'!G149</f>
        <v>0</v>
      </c>
      <c r="AH44" s="1185">
        <f>'Step 3.2 Heating System'!H149</f>
        <v>0</v>
      </c>
      <c r="AI44" s="1190">
        <f>'Step 3.2 Heating System'!I149</f>
        <v>0</v>
      </c>
      <c r="AJ44" s="1190">
        <f>'Step 3.2 Heating System'!J149</f>
        <v>0</v>
      </c>
      <c r="AK44" s="1190" t="str">
        <f>'Step 3.2 Heating System'!K149</f>
        <v/>
      </c>
      <c r="AL44" s="1191" t="str">
        <f>'Step 3.2 Heating System'!L149</f>
        <v/>
      </c>
      <c r="AM44" s="1191" t="str">
        <f>'Step 3.2 Heating System'!AA149</f>
        <v/>
      </c>
      <c r="AN44" s="1192">
        <f>'Step 3.2 Heating System'!M149</f>
        <v>0</v>
      </c>
      <c r="AO44" s="1192">
        <f>'Step 3.2 Heating System'!N149</f>
        <v>0</v>
      </c>
      <c r="AP44" s="1192">
        <f>'Step 3.2 Heating System'!O149</f>
        <v>0</v>
      </c>
      <c r="AQ44" s="1192">
        <f>'Step 3.2 Heating System'!P149</f>
        <v>0</v>
      </c>
      <c r="AR44" s="1193">
        <f>'Step 3.2 Heating System'!Q149</f>
        <v>0</v>
      </c>
      <c r="AS44" s="1193">
        <f>'Step 3.2 Heating System'!R149</f>
        <v>0</v>
      </c>
      <c r="AT44" s="1193">
        <f>'Step 3.2 Heating System'!S149</f>
        <v>0</v>
      </c>
      <c r="AU44" s="1194">
        <f>'Step 3.2 Heating System'!T149</f>
        <v>0</v>
      </c>
      <c r="AV44" s="1194">
        <f>'Step 3.2 Heating System'!U149</f>
        <v>0</v>
      </c>
      <c r="AW44" s="1194">
        <f>'Step 3.2 Heating System'!V149</f>
        <v>0</v>
      </c>
      <c r="AX44" s="1194">
        <f>'Step 3.2 Heating System'!W149</f>
        <v>0</v>
      </c>
      <c r="AY44" s="1193">
        <f>'Step 3.2 Heating System'!X149</f>
        <v>0</v>
      </c>
      <c r="AZ44" s="1036">
        <f>SUMIF('Step 3.2 Heating System'!$A$10:$A$109,PETREAD!AE44,'Step 3.2 Heating System'!$V$10:$V$109)</f>
        <v>0</v>
      </c>
      <c r="BA44" s="1036">
        <f t="shared" si="7"/>
        <v>0</v>
      </c>
      <c r="BB44" s="1041" t="str">
        <f>'Step 3.2 Heating System'!Z149</f>
        <v/>
      </c>
      <c r="BC44" s="491"/>
      <c r="BD44" s="491"/>
      <c r="BE44" s="491"/>
      <c r="BF44" s="491"/>
      <c r="BG44" s="794" t="str">
        <f>SUBSTITUTE(_xlfn.XLOOKUP(G44,'Step 4 Support Tool'!$E$220:$E$319,'Step 3.1 Site Details'!$C$8:$C$107,"",0,1),"uilding ","")</f>
        <v>B1</v>
      </c>
      <c r="BH44" s="794" t="str" cm="1">
        <f t="array" ref="BH44">SUBSTITUTE(_xlfn.XLOOKUP(G44,'Step 3.2 Heating System'!C149:$C$217,'Step 3.2 Heating System'!E149:$E$217,"",0,1)," System ","")</f>
        <v/>
      </c>
      <c r="BI44" s="794" t="str">
        <f>IF(BH44="","",SUBSTITUTE('Step 4 Support Tool'!A251," System ",""))</f>
        <v/>
      </c>
      <c r="BJ44" s="794" t="str">
        <f t="shared" si="4"/>
        <v/>
      </c>
      <c r="BK44" s="491"/>
      <c r="BL44" s="491"/>
      <c r="BM44" s="491"/>
      <c r="BN44" s="1033" t="str">
        <f>'Step 4 Support Tool'!A251</f>
        <v>LC System 32</v>
      </c>
      <c r="BO44" s="1034" t="str" cm="1">
        <f t="array" ref="BO44">_xlfn.XLOOKUP(G44,'Step 3.2 Heating System'!C149:$C$217,'Step 3.2 Heating System'!E149:$E$217,"",0,1)</f>
        <v/>
      </c>
      <c r="BP44" s="491"/>
      <c r="BQ44" s="491"/>
      <c r="BR44" s="491"/>
      <c r="BS44" s="491"/>
      <c r="BT44" s="491"/>
      <c r="BU44" s="491"/>
      <c r="BV44" s="491"/>
      <c r="BW44" s="491"/>
      <c r="BX44" s="491"/>
      <c r="BY44" s="491"/>
      <c r="BZ44" s="491"/>
      <c r="CA44" s="491"/>
      <c r="CB44" s="491"/>
      <c r="CC44" s="491"/>
      <c r="CD44" s="491"/>
      <c r="CE44" s="491"/>
      <c r="CF44" s="491"/>
      <c r="CG44" s="491"/>
      <c r="CH44" s="491"/>
      <c r="CI44" s="491"/>
      <c r="CJ44" s="491"/>
      <c r="CK44" s="491"/>
      <c r="CL44" s="491"/>
      <c r="CM44" s="491"/>
      <c r="CN44" s="491"/>
      <c r="CO44" s="491"/>
      <c r="CP44" s="491"/>
      <c r="CQ44" s="491"/>
      <c r="CR44" s="491"/>
      <c r="CS44" s="491"/>
      <c r="CT44" s="491"/>
      <c r="CU44" s="491"/>
      <c r="CV44" s="491"/>
      <c r="CW44" s="491"/>
      <c r="CX44" s="491"/>
      <c r="CY44" s="491"/>
      <c r="CZ44" s="491"/>
      <c r="DA44" s="491"/>
      <c r="DB44" s="491"/>
      <c r="DC44" s="491"/>
      <c r="DD44" s="491"/>
      <c r="DE44" s="491"/>
      <c r="DF44" s="491"/>
      <c r="DG44" s="491"/>
      <c r="DH44" s="491"/>
      <c r="DI44" s="491"/>
      <c r="DJ44" s="491"/>
      <c r="DK44" s="491"/>
      <c r="DL44" s="491"/>
      <c r="DM44" s="491"/>
      <c r="DN44" s="491"/>
      <c r="DO44" s="491"/>
      <c r="DP44" s="491"/>
      <c r="DQ44" s="491"/>
      <c r="DR44" s="491"/>
      <c r="DS44" s="491"/>
      <c r="DT44" s="491"/>
      <c r="DU44" s="491"/>
      <c r="DV44" s="491"/>
      <c r="DW44" s="491"/>
      <c r="DX44" s="491"/>
      <c r="DY44" s="491"/>
      <c r="DZ44" s="491"/>
      <c r="EA44" s="491"/>
      <c r="EB44" s="491"/>
      <c r="EC44" s="491"/>
      <c r="ED44" s="491"/>
      <c r="EE44" s="491"/>
      <c r="EF44" s="491"/>
      <c r="EG44" s="491"/>
      <c r="EH44" s="491"/>
      <c r="EI44" s="491"/>
      <c r="EJ44" s="491"/>
      <c r="EK44" s="491"/>
      <c r="EL44" s="491"/>
      <c r="EM44" s="491"/>
      <c r="EN44" s="491"/>
      <c r="EO44" s="491"/>
      <c r="EP44" s="491"/>
      <c r="EQ44" s="491"/>
      <c r="ER44" s="491"/>
      <c r="ES44" s="491"/>
      <c r="ET44" s="491"/>
    </row>
    <row r="45" spans="1:150" ht="12" customHeight="1" x14ac:dyDescent="0.2">
      <c r="A45" s="515" t="str">
        <f t="shared" si="5"/>
        <v/>
      </c>
      <c r="B45" s="515" t="str">
        <f t="shared" ref="B45:B76" si="9">IF(C45="","",$A$2&amp;BG45&amp;BH45&amp;BI45&amp;BJ45)</f>
        <v/>
      </c>
      <c r="C45" s="515" t="str">
        <f>IF(D45="","",'Eligible Technologies'!$C$7)</f>
        <v/>
      </c>
      <c r="D45" s="515" t="str">
        <f>'Step 4 Support Tool'!B252</f>
        <v/>
      </c>
      <c r="E45" s="516">
        <f>'Step 4 Support Tool'!C252</f>
        <v>0</v>
      </c>
      <c r="F45" s="516">
        <f>'Step 4 Support Tool'!D252</f>
        <v>0</v>
      </c>
      <c r="G45" s="515" t="str">
        <f>IF('Step 4 Support Tool'!E252="","",TRIM('Step 4 Support Tool'!E252))</f>
        <v/>
      </c>
      <c r="H45" s="515" t="str">
        <f t="shared" ref="H45:H76" si="10">_xlfn.XLOOKUP(I45,$C$270:$C$369,$B$270:$B$369,"",0,1)</f>
        <v/>
      </c>
      <c r="I45" s="515" t="str">
        <f t="shared" ref="I45:I76" si="11">IF(G45="","",_xlfn.XLOOKUP(G45,$G$270:$G$369,$C$270:$C$369,"",0,1))</f>
        <v/>
      </c>
      <c r="J45" s="515">
        <f>'Step 4 Support Tool'!F252</f>
        <v>0</v>
      </c>
      <c r="K45" s="515">
        <f>'Step 4 Support Tool'!H252</f>
        <v>0</v>
      </c>
      <c r="L45" s="515">
        <f>'Step 4 Support Tool'!I252</f>
        <v>0</v>
      </c>
      <c r="M45" s="515">
        <f>'Step 4 Support Tool'!L252</f>
        <v>0</v>
      </c>
      <c r="N45" s="515">
        <f>'Step 4 Support Tool'!M252</f>
        <v>0</v>
      </c>
      <c r="O45" s="515" t="str">
        <f>'Step 4 Support Tool'!AB252</f>
        <v/>
      </c>
      <c r="P45" s="1183">
        <f>'Step 4 Support Tool'!AD252</f>
        <v>0</v>
      </c>
      <c r="Q45" s="1184">
        <f>'Step 3.2 Heating System'!W150</f>
        <v>0</v>
      </c>
      <c r="R45" s="1184" t="str">
        <f>'Step 4 Support Tool'!O252</f>
        <v/>
      </c>
      <c r="S45" s="1185" t="str">
        <f>'Step 4 Support Tool'!P252</f>
        <v/>
      </c>
      <c r="T45" s="1185" t="str">
        <f>'Step 4 Support Tool'!Q252</f>
        <v/>
      </c>
      <c r="U45" s="1186" t="str">
        <f>'Step 4 Support Tool'!R252</f>
        <v/>
      </c>
      <c r="V45" s="1186" t="str">
        <f>'Step 4 Support Tool'!S252</f>
        <v/>
      </c>
      <c r="W45" s="1186" t="str">
        <f>'Step 4 Support Tool'!T252</f>
        <v/>
      </c>
      <c r="X45" s="1187" t="str">
        <f>'Step 4 Support Tool'!X252</f>
        <v/>
      </c>
      <c r="Y45" s="1188" t="str">
        <f t="shared" si="8"/>
        <v/>
      </c>
      <c r="Z45" s="1189" t="str">
        <f>'Step 4 Support Tool'!AC252</f>
        <v/>
      </c>
      <c r="AA45" s="1189">
        <f>'Step 4 Support Tool'!J252</f>
        <v>0</v>
      </c>
      <c r="AB45" s="1189">
        <f>'Step 4 Support Tool'!K252</f>
        <v>0</v>
      </c>
      <c r="AC45" s="1186">
        <f>'Step 3.2 Heating System'!H150</f>
        <v>0</v>
      </c>
      <c r="AD45" s="1186" t="str">
        <f t="shared" ref="AD45:AD76" si="12">IF(AE45=0,"",A45&amp;BH45)</f>
        <v/>
      </c>
      <c r="AE45" s="1185">
        <f>'Step 3.2 Heating System'!E150</f>
        <v>0</v>
      </c>
      <c r="AF45" s="1185">
        <f>'Step 3.2 Heating System'!F150</f>
        <v>0</v>
      </c>
      <c r="AG45" s="1185">
        <f>'Step 3.2 Heating System'!G150</f>
        <v>0</v>
      </c>
      <c r="AH45" s="1185">
        <f>'Step 3.2 Heating System'!H150</f>
        <v>0</v>
      </c>
      <c r="AI45" s="1190">
        <f>'Step 3.2 Heating System'!I150</f>
        <v>0</v>
      </c>
      <c r="AJ45" s="1190">
        <f>'Step 3.2 Heating System'!J150</f>
        <v>0</v>
      </c>
      <c r="AK45" s="1190" t="str">
        <f>'Step 3.2 Heating System'!K150</f>
        <v/>
      </c>
      <c r="AL45" s="1191" t="str">
        <f>'Step 3.2 Heating System'!L150</f>
        <v/>
      </c>
      <c r="AM45" s="1191" t="str">
        <f>'Step 3.2 Heating System'!AA150</f>
        <v/>
      </c>
      <c r="AN45" s="1192">
        <f>'Step 3.2 Heating System'!M150</f>
        <v>0</v>
      </c>
      <c r="AO45" s="1192">
        <f>'Step 3.2 Heating System'!N150</f>
        <v>0</v>
      </c>
      <c r="AP45" s="1192">
        <f>'Step 3.2 Heating System'!O150</f>
        <v>0</v>
      </c>
      <c r="AQ45" s="1192">
        <f>'Step 3.2 Heating System'!P150</f>
        <v>0</v>
      </c>
      <c r="AR45" s="1193">
        <f>'Step 3.2 Heating System'!Q150</f>
        <v>0</v>
      </c>
      <c r="AS45" s="1193">
        <f>'Step 3.2 Heating System'!R150</f>
        <v>0</v>
      </c>
      <c r="AT45" s="1193">
        <f>'Step 3.2 Heating System'!S150</f>
        <v>0</v>
      </c>
      <c r="AU45" s="1194">
        <f>'Step 3.2 Heating System'!T150</f>
        <v>0</v>
      </c>
      <c r="AV45" s="1194">
        <f>'Step 3.2 Heating System'!U150</f>
        <v>0</v>
      </c>
      <c r="AW45" s="1194">
        <f>'Step 3.2 Heating System'!V150</f>
        <v>0</v>
      </c>
      <c r="AX45" s="1194">
        <f>'Step 3.2 Heating System'!W150</f>
        <v>0</v>
      </c>
      <c r="AY45" s="1193">
        <f>'Step 3.2 Heating System'!X150</f>
        <v>0</v>
      </c>
      <c r="AZ45" s="1036">
        <f>SUMIF('Step 3.2 Heating System'!$A$10:$A$109,PETREAD!AE45,'Step 3.2 Heating System'!$V$10:$V$109)</f>
        <v>0</v>
      </c>
      <c r="BA45" s="1036">
        <f t="shared" si="7"/>
        <v>0</v>
      </c>
      <c r="BB45" s="1041" t="str">
        <f>'Step 3.2 Heating System'!Z150</f>
        <v/>
      </c>
      <c r="BC45" s="491"/>
      <c r="BD45" s="491"/>
      <c r="BE45" s="491"/>
      <c r="BF45" s="491"/>
      <c r="BG45" s="794" t="str">
        <f>SUBSTITUTE(_xlfn.XLOOKUP(G45,'Step 4 Support Tool'!$E$220:$E$319,'Step 3.1 Site Details'!$C$8:$C$107,"",0,1),"uilding ","")</f>
        <v>B1</v>
      </c>
      <c r="BH45" s="794" t="str" cm="1">
        <f t="array" ref="BH45">SUBSTITUTE(_xlfn.XLOOKUP(G45,'Step 3.2 Heating System'!C150:$C$217,'Step 3.2 Heating System'!E150:$E$217,"",0,1)," System ","")</f>
        <v/>
      </c>
      <c r="BI45" s="794" t="str">
        <f>IF(BH45="","",SUBSTITUTE('Step 4 Support Tool'!A252," System ",""))</f>
        <v/>
      </c>
      <c r="BJ45" s="794" t="str">
        <f t="shared" ref="BJ45:BJ76" si="13">IFERROR(VLOOKUP(D45,$BL$13:$BM$23,2,FALSE),"")</f>
        <v/>
      </c>
      <c r="BK45" s="491"/>
      <c r="BL45" s="491"/>
      <c r="BM45" s="491"/>
      <c r="BN45" s="1033" t="str">
        <f>'Step 4 Support Tool'!A252</f>
        <v>LC System 33</v>
      </c>
      <c r="BO45" s="1034" t="str" cm="1">
        <f t="array" ref="BO45">_xlfn.XLOOKUP(G45,'Step 3.2 Heating System'!C150:$C$217,'Step 3.2 Heating System'!E150:$E$217,"",0,1)</f>
        <v/>
      </c>
      <c r="BP45" s="491"/>
      <c r="BQ45" s="491"/>
      <c r="BR45" s="491"/>
      <c r="BS45" s="491"/>
      <c r="BT45" s="491"/>
      <c r="BU45" s="491"/>
      <c r="BV45" s="491"/>
      <c r="BW45" s="491"/>
      <c r="BX45" s="491"/>
      <c r="BY45" s="491"/>
      <c r="BZ45" s="491"/>
      <c r="CA45" s="491"/>
      <c r="CB45" s="491"/>
      <c r="CC45" s="491"/>
      <c r="CD45" s="491"/>
      <c r="CE45" s="491"/>
      <c r="CF45" s="491"/>
      <c r="CG45" s="491"/>
      <c r="CH45" s="491"/>
      <c r="CI45" s="491"/>
      <c r="CJ45" s="491"/>
      <c r="CK45" s="491"/>
      <c r="CL45" s="491"/>
      <c r="CM45" s="491"/>
      <c r="CN45" s="491"/>
      <c r="CO45" s="491"/>
      <c r="CP45" s="491"/>
      <c r="CQ45" s="491"/>
      <c r="CR45" s="491"/>
      <c r="CS45" s="491"/>
      <c r="CT45" s="491"/>
      <c r="CU45" s="491"/>
      <c r="CV45" s="491"/>
      <c r="CW45" s="491"/>
      <c r="CX45" s="491"/>
      <c r="CY45" s="491"/>
      <c r="CZ45" s="491"/>
      <c r="DA45" s="491"/>
      <c r="DB45" s="491"/>
      <c r="DC45" s="491"/>
      <c r="DD45" s="491"/>
      <c r="DE45" s="491"/>
      <c r="DF45" s="491"/>
      <c r="DG45" s="491"/>
      <c r="DH45" s="491"/>
      <c r="DI45" s="491"/>
      <c r="DJ45" s="491"/>
      <c r="DK45" s="491"/>
      <c r="DL45" s="491"/>
      <c r="DM45" s="491"/>
      <c r="DN45" s="491"/>
      <c r="DO45" s="491"/>
      <c r="DP45" s="491"/>
      <c r="DQ45" s="491"/>
      <c r="DR45" s="491"/>
      <c r="DS45" s="491"/>
      <c r="DT45" s="491"/>
      <c r="DU45" s="491"/>
      <c r="DV45" s="491"/>
      <c r="DW45" s="491"/>
      <c r="DX45" s="491"/>
      <c r="DY45" s="491"/>
      <c r="DZ45" s="491"/>
      <c r="EA45" s="491"/>
      <c r="EB45" s="491"/>
      <c r="EC45" s="491"/>
      <c r="ED45" s="491"/>
      <c r="EE45" s="491"/>
      <c r="EF45" s="491"/>
      <c r="EG45" s="491"/>
      <c r="EH45" s="491"/>
      <c r="EI45" s="491"/>
      <c r="EJ45" s="491"/>
      <c r="EK45" s="491"/>
      <c r="EL45" s="491"/>
      <c r="EM45" s="491"/>
      <c r="EN45" s="491"/>
      <c r="EO45" s="491"/>
      <c r="EP45" s="491"/>
      <c r="EQ45" s="491"/>
      <c r="ER45" s="491"/>
      <c r="ES45" s="491"/>
      <c r="ET45" s="491"/>
    </row>
    <row r="46" spans="1:150" ht="12" customHeight="1" x14ac:dyDescent="0.2">
      <c r="A46" s="515" t="str">
        <f t="shared" si="5"/>
        <v/>
      </c>
      <c r="B46" s="515" t="str">
        <f t="shared" si="9"/>
        <v/>
      </c>
      <c r="C46" s="515" t="str">
        <f>IF(D46="","",'Eligible Technologies'!$C$7)</f>
        <v/>
      </c>
      <c r="D46" s="515" t="str">
        <f>'Step 4 Support Tool'!B253</f>
        <v/>
      </c>
      <c r="E46" s="516">
        <f>'Step 4 Support Tool'!C253</f>
        <v>0</v>
      </c>
      <c r="F46" s="516">
        <f>'Step 4 Support Tool'!D253</f>
        <v>0</v>
      </c>
      <c r="G46" s="515" t="str">
        <f>IF('Step 4 Support Tool'!E253="","",TRIM('Step 4 Support Tool'!E253))</f>
        <v/>
      </c>
      <c r="H46" s="515" t="str">
        <f t="shared" si="10"/>
        <v/>
      </c>
      <c r="I46" s="515" t="str">
        <f t="shared" si="11"/>
        <v/>
      </c>
      <c r="J46" s="515">
        <f>'Step 4 Support Tool'!F253</f>
        <v>0</v>
      </c>
      <c r="K46" s="515">
        <f>'Step 4 Support Tool'!H253</f>
        <v>0</v>
      </c>
      <c r="L46" s="515">
        <f>'Step 4 Support Tool'!I253</f>
        <v>0</v>
      </c>
      <c r="M46" s="515">
        <f>'Step 4 Support Tool'!L253</f>
        <v>0</v>
      </c>
      <c r="N46" s="515">
        <f>'Step 4 Support Tool'!M253</f>
        <v>0</v>
      </c>
      <c r="O46" s="515" t="str">
        <f>'Step 4 Support Tool'!AB253</f>
        <v/>
      </c>
      <c r="P46" s="1183">
        <f>'Step 4 Support Tool'!AD253</f>
        <v>0</v>
      </c>
      <c r="Q46" s="1184">
        <f>'Step 3.2 Heating System'!W151</f>
        <v>0</v>
      </c>
      <c r="R46" s="1184" t="str">
        <f>'Step 4 Support Tool'!O253</f>
        <v/>
      </c>
      <c r="S46" s="1185" t="str">
        <f>'Step 4 Support Tool'!P253</f>
        <v/>
      </c>
      <c r="T46" s="1185" t="str">
        <f>'Step 4 Support Tool'!Q253</f>
        <v/>
      </c>
      <c r="U46" s="1186" t="str">
        <f>'Step 4 Support Tool'!R253</f>
        <v/>
      </c>
      <c r="V46" s="1186" t="str">
        <f>'Step 4 Support Tool'!S253</f>
        <v/>
      </c>
      <c r="W46" s="1186" t="str">
        <f>'Step 4 Support Tool'!T253</f>
        <v/>
      </c>
      <c r="X46" s="1187" t="str">
        <f>'Step 4 Support Tool'!X253</f>
        <v/>
      </c>
      <c r="Y46" s="1188" t="str">
        <f t="shared" si="8"/>
        <v/>
      </c>
      <c r="Z46" s="1189" t="str">
        <f>'Step 4 Support Tool'!AC253</f>
        <v/>
      </c>
      <c r="AA46" s="1189">
        <f>'Step 4 Support Tool'!J253</f>
        <v>0</v>
      </c>
      <c r="AB46" s="1189">
        <f>'Step 4 Support Tool'!K253</f>
        <v>0</v>
      </c>
      <c r="AC46" s="1186">
        <f>'Step 3.2 Heating System'!H151</f>
        <v>0</v>
      </c>
      <c r="AD46" s="1186" t="str">
        <f t="shared" si="12"/>
        <v/>
      </c>
      <c r="AE46" s="1185">
        <f>'Step 3.2 Heating System'!E151</f>
        <v>0</v>
      </c>
      <c r="AF46" s="1185">
        <f>'Step 3.2 Heating System'!F151</f>
        <v>0</v>
      </c>
      <c r="AG46" s="1185">
        <f>'Step 3.2 Heating System'!G151</f>
        <v>0</v>
      </c>
      <c r="AH46" s="1185">
        <f>'Step 3.2 Heating System'!H151</f>
        <v>0</v>
      </c>
      <c r="AI46" s="1190">
        <f>'Step 3.2 Heating System'!I151</f>
        <v>0</v>
      </c>
      <c r="AJ46" s="1190">
        <f>'Step 3.2 Heating System'!J151</f>
        <v>0</v>
      </c>
      <c r="AK46" s="1190" t="str">
        <f>'Step 3.2 Heating System'!K151</f>
        <v/>
      </c>
      <c r="AL46" s="1191" t="str">
        <f>'Step 3.2 Heating System'!L151</f>
        <v/>
      </c>
      <c r="AM46" s="1191" t="str">
        <f>'Step 3.2 Heating System'!AA151</f>
        <v/>
      </c>
      <c r="AN46" s="1192">
        <f>'Step 3.2 Heating System'!M151</f>
        <v>0</v>
      </c>
      <c r="AO46" s="1192">
        <f>'Step 3.2 Heating System'!N151</f>
        <v>0</v>
      </c>
      <c r="AP46" s="1192">
        <f>'Step 3.2 Heating System'!O151</f>
        <v>0</v>
      </c>
      <c r="AQ46" s="1192">
        <f>'Step 3.2 Heating System'!P151</f>
        <v>0</v>
      </c>
      <c r="AR46" s="1193">
        <f>'Step 3.2 Heating System'!Q151</f>
        <v>0</v>
      </c>
      <c r="AS46" s="1193">
        <f>'Step 3.2 Heating System'!R151</f>
        <v>0</v>
      </c>
      <c r="AT46" s="1193">
        <f>'Step 3.2 Heating System'!S151</f>
        <v>0</v>
      </c>
      <c r="AU46" s="1194">
        <f>'Step 3.2 Heating System'!T151</f>
        <v>0</v>
      </c>
      <c r="AV46" s="1194">
        <f>'Step 3.2 Heating System'!U151</f>
        <v>0</v>
      </c>
      <c r="AW46" s="1194">
        <f>'Step 3.2 Heating System'!V151</f>
        <v>0</v>
      </c>
      <c r="AX46" s="1194">
        <f>'Step 3.2 Heating System'!W151</f>
        <v>0</v>
      </c>
      <c r="AY46" s="1193">
        <f>'Step 3.2 Heating System'!X151</f>
        <v>0</v>
      </c>
      <c r="AZ46" s="1036">
        <f>SUMIF('Step 3.2 Heating System'!$A$10:$A$109,PETREAD!AE46,'Step 3.2 Heating System'!$V$10:$V$109)</f>
        <v>0</v>
      </c>
      <c r="BA46" s="1036">
        <f t="shared" si="7"/>
        <v>0</v>
      </c>
      <c r="BB46" s="1041" t="str">
        <f>'Step 3.2 Heating System'!Z151</f>
        <v/>
      </c>
      <c r="BC46" s="491"/>
      <c r="BD46" s="491"/>
      <c r="BE46" s="491"/>
      <c r="BF46" s="491"/>
      <c r="BG46" s="794" t="str">
        <f>SUBSTITUTE(_xlfn.XLOOKUP(G46,'Step 4 Support Tool'!$E$220:$E$319,'Step 3.1 Site Details'!$C$8:$C$107,"",0,1),"uilding ","")</f>
        <v>B1</v>
      </c>
      <c r="BH46" s="794" t="str" cm="1">
        <f t="array" ref="BH46">SUBSTITUTE(_xlfn.XLOOKUP(G46,'Step 3.2 Heating System'!C151:$C$217,'Step 3.2 Heating System'!E151:$E$217,"",0,1)," System ","")</f>
        <v/>
      </c>
      <c r="BI46" s="794" t="str">
        <f>IF(BH46="","",SUBSTITUTE('Step 4 Support Tool'!A253," System ",""))</f>
        <v/>
      </c>
      <c r="BJ46" s="794" t="str">
        <f t="shared" si="13"/>
        <v/>
      </c>
      <c r="BK46" s="491"/>
      <c r="BL46" s="491"/>
      <c r="BM46" s="491"/>
      <c r="BN46" s="1033" t="str">
        <f>'Step 4 Support Tool'!A253</f>
        <v>LC System 34</v>
      </c>
      <c r="BO46" s="1034" t="str" cm="1">
        <f t="array" ref="BO46">_xlfn.XLOOKUP(G46,'Step 3.2 Heating System'!C151:$C$217,'Step 3.2 Heating System'!E151:$E$217,"",0,1)</f>
        <v/>
      </c>
      <c r="BP46" s="491"/>
      <c r="BQ46" s="491"/>
      <c r="BR46" s="491"/>
      <c r="BS46" s="491"/>
      <c r="BT46" s="491"/>
      <c r="BU46" s="491"/>
      <c r="BV46" s="491"/>
      <c r="BW46" s="491"/>
      <c r="BX46" s="491"/>
      <c r="BY46" s="491"/>
      <c r="BZ46" s="491"/>
      <c r="CA46" s="491"/>
      <c r="CB46" s="491"/>
      <c r="CC46" s="491"/>
      <c r="CD46" s="491"/>
      <c r="CE46" s="491"/>
      <c r="CF46" s="491"/>
      <c r="CG46" s="491"/>
      <c r="CH46" s="491"/>
      <c r="CI46" s="491"/>
      <c r="CJ46" s="491"/>
      <c r="CK46" s="491"/>
      <c r="CL46" s="491"/>
      <c r="CM46" s="491"/>
      <c r="CN46" s="491"/>
      <c r="CO46" s="491"/>
      <c r="CP46" s="491"/>
      <c r="CQ46" s="491"/>
      <c r="CR46" s="491"/>
      <c r="CS46" s="491"/>
      <c r="CT46" s="491"/>
      <c r="CU46" s="491"/>
      <c r="CV46" s="491"/>
      <c r="CW46" s="491"/>
      <c r="CX46" s="491"/>
      <c r="CY46" s="491"/>
      <c r="CZ46" s="491"/>
      <c r="DA46" s="491"/>
      <c r="DB46" s="491"/>
      <c r="DC46" s="491"/>
      <c r="DD46" s="491"/>
      <c r="DE46" s="491"/>
      <c r="DF46" s="491"/>
      <c r="DG46" s="491"/>
      <c r="DH46" s="491"/>
      <c r="DI46" s="491"/>
      <c r="DJ46" s="491"/>
      <c r="DK46" s="491"/>
      <c r="DL46" s="491"/>
      <c r="DM46" s="491"/>
      <c r="DN46" s="491"/>
      <c r="DO46" s="491"/>
      <c r="DP46" s="491"/>
      <c r="DQ46" s="491"/>
      <c r="DR46" s="491"/>
      <c r="DS46" s="491"/>
      <c r="DT46" s="491"/>
      <c r="DU46" s="491"/>
      <c r="DV46" s="491"/>
      <c r="DW46" s="491"/>
      <c r="DX46" s="491"/>
      <c r="DY46" s="491"/>
      <c r="DZ46" s="491"/>
      <c r="EA46" s="491"/>
      <c r="EB46" s="491"/>
      <c r="EC46" s="491"/>
      <c r="ED46" s="491"/>
      <c r="EE46" s="491"/>
      <c r="EF46" s="491"/>
      <c r="EG46" s="491"/>
      <c r="EH46" s="491"/>
      <c r="EI46" s="491"/>
      <c r="EJ46" s="491"/>
      <c r="EK46" s="491"/>
      <c r="EL46" s="491"/>
      <c r="EM46" s="491"/>
      <c r="EN46" s="491"/>
      <c r="EO46" s="491"/>
      <c r="EP46" s="491"/>
      <c r="EQ46" s="491"/>
      <c r="ER46" s="491"/>
      <c r="ES46" s="491"/>
      <c r="ET46" s="491"/>
    </row>
    <row r="47" spans="1:150" ht="12" customHeight="1" x14ac:dyDescent="0.2">
      <c r="A47" s="515" t="str">
        <f t="shared" si="5"/>
        <v/>
      </c>
      <c r="B47" s="515" t="str">
        <f t="shared" si="9"/>
        <v/>
      </c>
      <c r="C47" s="515" t="str">
        <f>IF(D47="","",'Eligible Technologies'!$C$7)</f>
        <v/>
      </c>
      <c r="D47" s="515" t="str">
        <f>'Step 4 Support Tool'!B254</f>
        <v/>
      </c>
      <c r="E47" s="516">
        <f>'Step 4 Support Tool'!C254</f>
        <v>0</v>
      </c>
      <c r="F47" s="516">
        <f>'Step 4 Support Tool'!D254</f>
        <v>0</v>
      </c>
      <c r="G47" s="515" t="str">
        <f>IF('Step 4 Support Tool'!E254="","",TRIM('Step 4 Support Tool'!E254))</f>
        <v/>
      </c>
      <c r="H47" s="515" t="str">
        <f t="shared" si="10"/>
        <v/>
      </c>
      <c r="I47" s="515" t="str">
        <f t="shared" si="11"/>
        <v/>
      </c>
      <c r="J47" s="515">
        <f>'Step 4 Support Tool'!F254</f>
        <v>0</v>
      </c>
      <c r="K47" s="515">
        <f>'Step 4 Support Tool'!H254</f>
        <v>0</v>
      </c>
      <c r="L47" s="515">
        <f>'Step 4 Support Tool'!I254</f>
        <v>0</v>
      </c>
      <c r="M47" s="515">
        <f>'Step 4 Support Tool'!L254</f>
        <v>0</v>
      </c>
      <c r="N47" s="515">
        <f>'Step 4 Support Tool'!M254</f>
        <v>0</v>
      </c>
      <c r="O47" s="515" t="str">
        <f>'Step 4 Support Tool'!AB254</f>
        <v/>
      </c>
      <c r="P47" s="1183">
        <f>'Step 4 Support Tool'!AD254</f>
        <v>0</v>
      </c>
      <c r="Q47" s="1184">
        <f>'Step 3.2 Heating System'!W152</f>
        <v>0</v>
      </c>
      <c r="R47" s="1184" t="str">
        <f>'Step 4 Support Tool'!O254</f>
        <v/>
      </c>
      <c r="S47" s="1185" t="str">
        <f>'Step 4 Support Tool'!P254</f>
        <v/>
      </c>
      <c r="T47" s="1185" t="str">
        <f>'Step 4 Support Tool'!Q254</f>
        <v/>
      </c>
      <c r="U47" s="1186" t="str">
        <f>'Step 4 Support Tool'!R254</f>
        <v/>
      </c>
      <c r="V47" s="1186" t="str">
        <f>'Step 4 Support Tool'!S254</f>
        <v/>
      </c>
      <c r="W47" s="1186" t="str">
        <f>'Step 4 Support Tool'!T254</f>
        <v/>
      </c>
      <c r="X47" s="1187" t="str">
        <f>'Step 4 Support Tool'!X254</f>
        <v/>
      </c>
      <c r="Y47" s="1188" t="str">
        <f t="shared" si="8"/>
        <v/>
      </c>
      <c r="Z47" s="1189" t="str">
        <f>'Step 4 Support Tool'!AC254</f>
        <v/>
      </c>
      <c r="AA47" s="1189">
        <f>'Step 4 Support Tool'!J254</f>
        <v>0</v>
      </c>
      <c r="AB47" s="1189">
        <f>'Step 4 Support Tool'!K254</f>
        <v>0</v>
      </c>
      <c r="AC47" s="1186">
        <f>'Step 3.2 Heating System'!H152</f>
        <v>0</v>
      </c>
      <c r="AD47" s="1186" t="str">
        <f t="shared" si="12"/>
        <v/>
      </c>
      <c r="AE47" s="1185">
        <f>'Step 3.2 Heating System'!E152</f>
        <v>0</v>
      </c>
      <c r="AF47" s="1185">
        <f>'Step 3.2 Heating System'!F152</f>
        <v>0</v>
      </c>
      <c r="AG47" s="1185">
        <f>'Step 3.2 Heating System'!G152</f>
        <v>0</v>
      </c>
      <c r="AH47" s="1185">
        <f>'Step 3.2 Heating System'!H152</f>
        <v>0</v>
      </c>
      <c r="AI47" s="1190">
        <f>'Step 3.2 Heating System'!I152</f>
        <v>0</v>
      </c>
      <c r="AJ47" s="1190">
        <f>'Step 3.2 Heating System'!J152</f>
        <v>0</v>
      </c>
      <c r="AK47" s="1190" t="str">
        <f>'Step 3.2 Heating System'!K152</f>
        <v/>
      </c>
      <c r="AL47" s="1191" t="str">
        <f>'Step 3.2 Heating System'!L152</f>
        <v/>
      </c>
      <c r="AM47" s="1191" t="str">
        <f>'Step 3.2 Heating System'!AA152</f>
        <v/>
      </c>
      <c r="AN47" s="1192">
        <f>'Step 3.2 Heating System'!M152</f>
        <v>0</v>
      </c>
      <c r="AO47" s="1192">
        <f>'Step 3.2 Heating System'!N152</f>
        <v>0</v>
      </c>
      <c r="AP47" s="1192">
        <f>'Step 3.2 Heating System'!O152</f>
        <v>0</v>
      </c>
      <c r="AQ47" s="1192">
        <f>'Step 3.2 Heating System'!P152</f>
        <v>0</v>
      </c>
      <c r="AR47" s="1193">
        <f>'Step 3.2 Heating System'!Q152</f>
        <v>0</v>
      </c>
      <c r="AS47" s="1193">
        <f>'Step 3.2 Heating System'!R152</f>
        <v>0</v>
      </c>
      <c r="AT47" s="1193">
        <f>'Step 3.2 Heating System'!S152</f>
        <v>0</v>
      </c>
      <c r="AU47" s="1194">
        <f>'Step 3.2 Heating System'!T152</f>
        <v>0</v>
      </c>
      <c r="AV47" s="1194">
        <f>'Step 3.2 Heating System'!U152</f>
        <v>0</v>
      </c>
      <c r="AW47" s="1194">
        <f>'Step 3.2 Heating System'!V152</f>
        <v>0</v>
      </c>
      <c r="AX47" s="1194">
        <f>'Step 3.2 Heating System'!W152</f>
        <v>0</v>
      </c>
      <c r="AY47" s="1193">
        <f>'Step 3.2 Heating System'!X152</f>
        <v>0</v>
      </c>
      <c r="AZ47" s="1036">
        <f>SUMIF('Step 3.2 Heating System'!$A$10:$A$109,PETREAD!AE47,'Step 3.2 Heating System'!$V$10:$V$109)</f>
        <v>0</v>
      </c>
      <c r="BA47" s="1036">
        <f t="shared" si="7"/>
        <v>0</v>
      </c>
      <c r="BB47" s="1041" t="str">
        <f>'Step 3.2 Heating System'!Z152</f>
        <v/>
      </c>
      <c r="BC47" s="491"/>
      <c r="BD47" s="491"/>
      <c r="BE47" s="491"/>
      <c r="BF47" s="491"/>
      <c r="BG47" s="794" t="str">
        <f>SUBSTITUTE(_xlfn.XLOOKUP(G47,'Step 4 Support Tool'!$E$220:$E$319,'Step 3.1 Site Details'!$C$8:$C$107,"",0,1),"uilding ","")</f>
        <v>B1</v>
      </c>
      <c r="BH47" s="794" t="str" cm="1">
        <f t="array" ref="BH47">SUBSTITUTE(_xlfn.XLOOKUP(G47,'Step 3.2 Heating System'!C152:$C$217,'Step 3.2 Heating System'!E152:$E$217,"",0,1)," System ","")</f>
        <v/>
      </c>
      <c r="BI47" s="794" t="str">
        <f>IF(BH47="","",SUBSTITUTE('Step 4 Support Tool'!A254," System ",""))</f>
        <v/>
      </c>
      <c r="BJ47" s="794" t="str">
        <f t="shared" si="13"/>
        <v/>
      </c>
      <c r="BK47" s="491"/>
      <c r="BL47" s="491"/>
      <c r="BM47" s="491"/>
      <c r="BN47" s="1033" t="str">
        <f>'Step 4 Support Tool'!A254</f>
        <v>LC System 35</v>
      </c>
      <c r="BO47" s="1034" t="str" cm="1">
        <f t="array" ref="BO47">_xlfn.XLOOKUP(G47,'Step 3.2 Heating System'!C152:$C$217,'Step 3.2 Heating System'!E152:$E$217,"",0,1)</f>
        <v/>
      </c>
      <c r="BP47" s="491"/>
      <c r="BQ47" s="491"/>
      <c r="BR47" s="491"/>
      <c r="BS47" s="491"/>
      <c r="BT47" s="491"/>
      <c r="BU47" s="491"/>
      <c r="BV47" s="491"/>
      <c r="BW47" s="491"/>
      <c r="BX47" s="491"/>
      <c r="BY47" s="491"/>
      <c r="BZ47" s="491"/>
      <c r="CA47" s="491"/>
      <c r="CB47" s="491"/>
      <c r="CC47" s="491"/>
      <c r="CD47" s="491"/>
      <c r="CE47" s="491"/>
      <c r="CF47" s="491"/>
      <c r="CG47" s="491"/>
      <c r="CH47" s="491"/>
      <c r="CI47" s="491"/>
      <c r="CJ47" s="491"/>
      <c r="CK47" s="491"/>
      <c r="CL47" s="491"/>
      <c r="CM47" s="491"/>
      <c r="CN47" s="491"/>
      <c r="CO47" s="491"/>
      <c r="CP47" s="491"/>
      <c r="CQ47" s="491"/>
      <c r="CR47" s="491"/>
      <c r="CS47" s="491"/>
      <c r="CT47" s="491"/>
      <c r="CU47" s="491"/>
      <c r="CV47" s="491"/>
      <c r="CW47" s="491"/>
      <c r="CX47" s="491"/>
      <c r="CY47" s="491"/>
      <c r="CZ47" s="491"/>
      <c r="DA47" s="491"/>
      <c r="DB47" s="491"/>
      <c r="DC47" s="491"/>
      <c r="DD47" s="491"/>
      <c r="DE47" s="491"/>
      <c r="DF47" s="491"/>
      <c r="DG47" s="491"/>
      <c r="DH47" s="491"/>
      <c r="DI47" s="491"/>
      <c r="DJ47" s="491"/>
      <c r="DK47" s="491"/>
      <c r="DL47" s="491"/>
      <c r="DM47" s="491"/>
      <c r="DN47" s="491"/>
      <c r="DO47" s="491"/>
      <c r="DP47" s="491"/>
      <c r="DQ47" s="491"/>
      <c r="DR47" s="491"/>
      <c r="DS47" s="491"/>
      <c r="DT47" s="491"/>
      <c r="DU47" s="491"/>
      <c r="DV47" s="491"/>
      <c r="DW47" s="491"/>
      <c r="DX47" s="491"/>
      <c r="DY47" s="491"/>
      <c r="DZ47" s="491"/>
      <c r="EA47" s="491"/>
      <c r="EB47" s="491"/>
      <c r="EC47" s="491"/>
      <c r="ED47" s="491"/>
      <c r="EE47" s="491"/>
      <c r="EF47" s="491"/>
      <c r="EG47" s="491"/>
      <c r="EH47" s="491"/>
      <c r="EI47" s="491"/>
      <c r="EJ47" s="491"/>
      <c r="EK47" s="491"/>
      <c r="EL47" s="491"/>
      <c r="EM47" s="491"/>
      <c r="EN47" s="491"/>
      <c r="EO47" s="491"/>
      <c r="EP47" s="491"/>
      <c r="EQ47" s="491"/>
      <c r="ER47" s="491"/>
      <c r="ES47" s="491"/>
      <c r="ET47" s="491"/>
    </row>
    <row r="48" spans="1:150" ht="12" customHeight="1" x14ac:dyDescent="0.2">
      <c r="A48" s="515" t="str">
        <f t="shared" si="5"/>
        <v/>
      </c>
      <c r="B48" s="515" t="str">
        <f t="shared" si="9"/>
        <v/>
      </c>
      <c r="C48" s="515" t="str">
        <f>IF(D48="","",'Eligible Technologies'!$C$7)</f>
        <v/>
      </c>
      <c r="D48" s="515" t="str">
        <f>'Step 4 Support Tool'!B255</f>
        <v/>
      </c>
      <c r="E48" s="516">
        <f>'Step 4 Support Tool'!C255</f>
        <v>0</v>
      </c>
      <c r="F48" s="516">
        <f>'Step 4 Support Tool'!D255</f>
        <v>0</v>
      </c>
      <c r="G48" s="515" t="str">
        <f>IF('Step 4 Support Tool'!E255="","",TRIM('Step 4 Support Tool'!E255))</f>
        <v/>
      </c>
      <c r="H48" s="515" t="str">
        <f t="shared" si="10"/>
        <v/>
      </c>
      <c r="I48" s="515" t="str">
        <f t="shared" si="11"/>
        <v/>
      </c>
      <c r="J48" s="515">
        <f>'Step 4 Support Tool'!F255</f>
        <v>0</v>
      </c>
      <c r="K48" s="515">
        <f>'Step 4 Support Tool'!H255</f>
        <v>0</v>
      </c>
      <c r="L48" s="515">
        <f>'Step 4 Support Tool'!I255</f>
        <v>0</v>
      </c>
      <c r="M48" s="515">
        <f>'Step 4 Support Tool'!L255</f>
        <v>0</v>
      </c>
      <c r="N48" s="515">
        <f>'Step 4 Support Tool'!M255</f>
        <v>0</v>
      </c>
      <c r="O48" s="515" t="str">
        <f>'Step 4 Support Tool'!AB255</f>
        <v/>
      </c>
      <c r="P48" s="1183">
        <f>'Step 4 Support Tool'!AD255</f>
        <v>0</v>
      </c>
      <c r="Q48" s="1184">
        <f>'Step 3.2 Heating System'!W153</f>
        <v>0</v>
      </c>
      <c r="R48" s="1184" t="str">
        <f>'Step 4 Support Tool'!O255</f>
        <v/>
      </c>
      <c r="S48" s="1185" t="str">
        <f>'Step 4 Support Tool'!P255</f>
        <v/>
      </c>
      <c r="T48" s="1185" t="str">
        <f>'Step 4 Support Tool'!Q255</f>
        <v/>
      </c>
      <c r="U48" s="1186" t="str">
        <f>'Step 4 Support Tool'!R255</f>
        <v/>
      </c>
      <c r="V48" s="1186" t="str">
        <f>'Step 4 Support Tool'!S255</f>
        <v/>
      </c>
      <c r="W48" s="1186" t="str">
        <f>'Step 4 Support Tool'!T255</f>
        <v/>
      </c>
      <c r="X48" s="1187" t="str">
        <f>'Step 4 Support Tool'!X255</f>
        <v/>
      </c>
      <c r="Y48" s="1188" t="str">
        <f t="shared" si="8"/>
        <v/>
      </c>
      <c r="Z48" s="1189" t="str">
        <f>'Step 4 Support Tool'!AC255</f>
        <v/>
      </c>
      <c r="AA48" s="1189">
        <f>'Step 4 Support Tool'!J255</f>
        <v>0</v>
      </c>
      <c r="AB48" s="1189">
        <f>'Step 4 Support Tool'!K255</f>
        <v>0</v>
      </c>
      <c r="AC48" s="1186">
        <f>'Step 3.2 Heating System'!H153</f>
        <v>0</v>
      </c>
      <c r="AD48" s="1186" t="str">
        <f t="shared" si="12"/>
        <v/>
      </c>
      <c r="AE48" s="1185">
        <f>'Step 3.2 Heating System'!E153</f>
        <v>0</v>
      </c>
      <c r="AF48" s="1185">
        <f>'Step 3.2 Heating System'!F153</f>
        <v>0</v>
      </c>
      <c r="AG48" s="1185">
        <f>'Step 3.2 Heating System'!G153</f>
        <v>0</v>
      </c>
      <c r="AH48" s="1185">
        <f>'Step 3.2 Heating System'!H153</f>
        <v>0</v>
      </c>
      <c r="AI48" s="1190">
        <f>'Step 3.2 Heating System'!I153</f>
        <v>0</v>
      </c>
      <c r="AJ48" s="1190">
        <f>'Step 3.2 Heating System'!J153</f>
        <v>0</v>
      </c>
      <c r="AK48" s="1190" t="str">
        <f>'Step 3.2 Heating System'!K153</f>
        <v/>
      </c>
      <c r="AL48" s="1191" t="str">
        <f>'Step 3.2 Heating System'!L153</f>
        <v/>
      </c>
      <c r="AM48" s="1191" t="str">
        <f>'Step 3.2 Heating System'!AA153</f>
        <v/>
      </c>
      <c r="AN48" s="1192">
        <f>'Step 3.2 Heating System'!M153</f>
        <v>0</v>
      </c>
      <c r="AO48" s="1192">
        <f>'Step 3.2 Heating System'!N153</f>
        <v>0</v>
      </c>
      <c r="AP48" s="1192">
        <f>'Step 3.2 Heating System'!O153</f>
        <v>0</v>
      </c>
      <c r="AQ48" s="1192">
        <f>'Step 3.2 Heating System'!P153</f>
        <v>0</v>
      </c>
      <c r="AR48" s="1193">
        <f>'Step 3.2 Heating System'!Q153</f>
        <v>0</v>
      </c>
      <c r="AS48" s="1193">
        <f>'Step 3.2 Heating System'!R153</f>
        <v>0</v>
      </c>
      <c r="AT48" s="1193">
        <f>'Step 3.2 Heating System'!S153</f>
        <v>0</v>
      </c>
      <c r="AU48" s="1194">
        <f>'Step 3.2 Heating System'!T153</f>
        <v>0</v>
      </c>
      <c r="AV48" s="1194">
        <f>'Step 3.2 Heating System'!U153</f>
        <v>0</v>
      </c>
      <c r="AW48" s="1194">
        <f>'Step 3.2 Heating System'!V153</f>
        <v>0</v>
      </c>
      <c r="AX48" s="1194">
        <f>'Step 3.2 Heating System'!W153</f>
        <v>0</v>
      </c>
      <c r="AY48" s="1193">
        <f>'Step 3.2 Heating System'!X153</f>
        <v>0</v>
      </c>
      <c r="AZ48" s="1036">
        <f>SUMIF('Step 3.2 Heating System'!$A$10:$A$109,PETREAD!AE48,'Step 3.2 Heating System'!$V$10:$V$109)</f>
        <v>0</v>
      </c>
      <c r="BA48" s="1036">
        <f t="shared" si="7"/>
        <v>0</v>
      </c>
      <c r="BB48" s="1041" t="str">
        <f>'Step 3.2 Heating System'!Z153</f>
        <v/>
      </c>
      <c r="BC48" s="491"/>
      <c r="BD48" s="491"/>
      <c r="BE48" s="491"/>
      <c r="BF48" s="491"/>
      <c r="BG48" s="794" t="str">
        <f>SUBSTITUTE(_xlfn.XLOOKUP(G48,'Step 4 Support Tool'!$E$220:$E$319,'Step 3.1 Site Details'!$C$8:$C$107,"",0,1),"uilding ","")</f>
        <v>B1</v>
      </c>
      <c r="BH48" s="794" t="str" cm="1">
        <f t="array" ref="BH48">SUBSTITUTE(_xlfn.XLOOKUP(G48,'Step 3.2 Heating System'!C153:$C$217,'Step 3.2 Heating System'!E153:$E$217,"",0,1)," System ","")</f>
        <v/>
      </c>
      <c r="BI48" s="794" t="str">
        <f>IF(BH48="","",SUBSTITUTE('Step 4 Support Tool'!A255," System ",""))</f>
        <v/>
      </c>
      <c r="BJ48" s="794" t="str">
        <f t="shared" si="13"/>
        <v/>
      </c>
      <c r="BK48" s="491"/>
      <c r="BL48" s="491"/>
      <c r="BM48" s="491"/>
      <c r="BN48" s="1033" t="str">
        <f>'Step 4 Support Tool'!A255</f>
        <v>LC System 36</v>
      </c>
      <c r="BO48" s="1034" t="str" cm="1">
        <f t="array" ref="BO48">_xlfn.XLOOKUP(G48,'Step 3.2 Heating System'!C153:$C$217,'Step 3.2 Heating System'!E153:$E$217,"",0,1)</f>
        <v/>
      </c>
      <c r="BP48" s="491"/>
      <c r="BQ48" s="491"/>
      <c r="BR48" s="491"/>
      <c r="BS48" s="491"/>
      <c r="BT48" s="491"/>
      <c r="BU48" s="491"/>
      <c r="BV48" s="491"/>
      <c r="BW48" s="491"/>
      <c r="BX48" s="491"/>
      <c r="BY48" s="491"/>
      <c r="BZ48" s="491"/>
      <c r="CA48" s="491"/>
      <c r="CB48" s="491"/>
      <c r="CC48" s="491"/>
      <c r="CD48" s="491"/>
      <c r="CE48" s="491"/>
      <c r="CF48" s="491"/>
      <c r="CG48" s="491"/>
      <c r="CH48" s="491"/>
      <c r="CI48" s="491"/>
      <c r="CJ48" s="491"/>
      <c r="CK48" s="491"/>
      <c r="CL48" s="491"/>
      <c r="CM48" s="491"/>
      <c r="CN48" s="491"/>
      <c r="CO48" s="491"/>
      <c r="CP48" s="491"/>
      <c r="CQ48" s="491"/>
      <c r="CR48" s="491"/>
      <c r="CS48" s="491"/>
      <c r="CT48" s="491"/>
      <c r="CU48" s="491"/>
      <c r="CV48" s="491"/>
      <c r="CW48" s="491"/>
      <c r="CX48" s="491"/>
      <c r="CY48" s="491"/>
      <c r="CZ48" s="491"/>
      <c r="DA48" s="491"/>
      <c r="DB48" s="491"/>
      <c r="DC48" s="491"/>
      <c r="DD48" s="491"/>
      <c r="DE48" s="491"/>
      <c r="DF48" s="491"/>
      <c r="DG48" s="491"/>
      <c r="DH48" s="491"/>
      <c r="DI48" s="491"/>
      <c r="DJ48" s="491"/>
      <c r="DK48" s="491"/>
      <c r="DL48" s="491"/>
      <c r="DM48" s="491"/>
      <c r="DN48" s="491"/>
      <c r="DO48" s="491"/>
      <c r="DP48" s="491"/>
      <c r="DQ48" s="491"/>
      <c r="DR48" s="491"/>
      <c r="DS48" s="491"/>
      <c r="DT48" s="491"/>
      <c r="DU48" s="491"/>
      <c r="DV48" s="491"/>
      <c r="DW48" s="491"/>
      <c r="DX48" s="491"/>
      <c r="DY48" s="491"/>
      <c r="DZ48" s="491"/>
      <c r="EA48" s="491"/>
      <c r="EB48" s="491"/>
      <c r="EC48" s="491"/>
      <c r="ED48" s="491"/>
      <c r="EE48" s="491"/>
      <c r="EF48" s="491"/>
      <c r="EG48" s="491"/>
      <c r="EH48" s="491"/>
      <c r="EI48" s="491"/>
      <c r="EJ48" s="491"/>
      <c r="EK48" s="491"/>
      <c r="EL48" s="491"/>
      <c r="EM48" s="491"/>
      <c r="EN48" s="491"/>
      <c r="EO48" s="491"/>
      <c r="EP48" s="491"/>
      <c r="EQ48" s="491"/>
      <c r="ER48" s="491"/>
      <c r="ES48" s="491"/>
      <c r="ET48" s="491"/>
    </row>
    <row r="49" spans="1:150" ht="12" customHeight="1" x14ac:dyDescent="0.2">
      <c r="A49" s="515" t="str">
        <f t="shared" si="5"/>
        <v/>
      </c>
      <c r="B49" s="515" t="str">
        <f t="shared" si="9"/>
        <v/>
      </c>
      <c r="C49" s="515" t="str">
        <f>IF(D49="","",'Eligible Technologies'!$C$7)</f>
        <v/>
      </c>
      <c r="D49" s="515" t="str">
        <f>'Step 4 Support Tool'!B256</f>
        <v/>
      </c>
      <c r="E49" s="516">
        <f>'Step 4 Support Tool'!C256</f>
        <v>0</v>
      </c>
      <c r="F49" s="516">
        <f>'Step 4 Support Tool'!D256</f>
        <v>0</v>
      </c>
      <c r="G49" s="515" t="str">
        <f>IF('Step 4 Support Tool'!E256="","",TRIM('Step 4 Support Tool'!E256))</f>
        <v/>
      </c>
      <c r="H49" s="515" t="str">
        <f t="shared" si="10"/>
        <v/>
      </c>
      <c r="I49" s="515" t="str">
        <f t="shared" si="11"/>
        <v/>
      </c>
      <c r="J49" s="515">
        <f>'Step 4 Support Tool'!F256</f>
        <v>0</v>
      </c>
      <c r="K49" s="515">
        <f>'Step 4 Support Tool'!H256</f>
        <v>0</v>
      </c>
      <c r="L49" s="515">
        <f>'Step 4 Support Tool'!I256</f>
        <v>0</v>
      </c>
      <c r="M49" s="515">
        <f>'Step 4 Support Tool'!L256</f>
        <v>0</v>
      </c>
      <c r="N49" s="515">
        <f>'Step 4 Support Tool'!M256</f>
        <v>0</v>
      </c>
      <c r="O49" s="515" t="str">
        <f>'Step 4 Support Tool'!AB256</f>
        <v/>
      </c>
      <c r="P49" s="1183">
        <f>'Step 4 Support Tool'!AD256</f>
        <v>0</v>
      </c>
      <c r="Q49" s="1184">
        <f>'Step 3.2 Heating System'!W154</f>
        <v>0</v>
      </c>
      <c r="R49" s="1184" t="str">
        <f>'Step 4 Support Tool'!O256</f>
        <v/>
      </c>
      <c r="S49" s="1185" t="str">
        <f>'Step 4 Support Tool'!P256</f>
        <v/>
      </c>
      <c r="T49" s="1185" t="str">
        <f>'Step 4 Support Tool'!Q256</f>
        <v/>
      </c>
      <c r="U49" s="1186" t="str">
        <f>'Step 4 Support Tool'!R256</f>
        <v/>
      </c>
      <c r="V49" s="1186" t="str">
        <f>'Step 4 Support Tool'!S256</f>
        <v/>
      </c>
      <c r="W49" s="1186" t="str">
        <f>'Step 4 Support Tool'!T256</f>
        <v/>
      </c>
      <c r="X49" s="1187" t="str">
        <f>'Step 4 Support Tool'!X256</f>
        <v/>
      </c>
      <c r="Y49" s="1188" t="str">
        <f t="shared" si="8"/>
        <v/>
      </c>
      <c r="Z49" s="1189" t="str">
        <f>'Step 4 Support Tool'!AC256</f>
        <v/>
      </c>
      <c r="AA49" s="1189">
        <f>'Step 4 Support Tool'!J256</f>
        <v>0</v>
      </c>
      <c r="AB49" s="1189">
        <f>'Step 4 Support Tool'!K256</f>
        <v>0</v>
      </c>
      <c r="AC49" s="1186">
        <f>'Step 3.2 Heating System'!H154</f>
        <v>0</v>
      </c>
      <c r="AD49" s="1186" t="str">
        <f t="shared" si="12"/>
        <v/>
      </c>
      <c r="AE49" s="1185">
        <f>'Step 3.2 Heating System'!E154</f>
        <v>0</v>
      </c>
      <c r="AF49" s="1185">
        <f>'Step 3.2 Heating System'!F154</f>
        <v>0</v>
      </c>
      <c r="AG49" s="1185">
        <f>'Step 3.2 Heating System'!G154</f>
        <v>0</v>
      </c>
      <c r="AH49" s="1185">
        <f>'Step 3.2 Heating System'!H154</f>
        <v>0</v>
      </c>
      <c r="AI49" s="1190">
        <f>'Step 3.2 Heating System'!I154</f>
        <v>0</v>
      </c>
      <c r="AJ49" s="1190">
        <f>'Step 3.2 Heating System'!J154</f>
        <v>0</v>
      </c>
      <c r="AK49" s="1190" t="str">
        <f>'Step 3.2 Heating System'!K154</f>
        <v/>
      </c>
      <c r="AL49" s="1191" t="str">
        <f>'Step 3.2 Heating System'!L154</f>
        <v/>
      </c>
      <c r="AM49" s="1191" t="str">
        <f>'Step 3.2 Heating System'!AA154</f>
        <v/>
      </c>
      <c r="AN49" s="1192">
        <f>'Step 3.2 Heating System'!M154</f>
        <v>0</v>
      </c>
      <c r="AO49" s="1192">
        <f>'Step 3.2 Heating System'!N154</f>
        <v>0</v>
      </c>
      <c r="AP49" s="1192">
        <f>'Step 3.2 Heating System'!O154</f>
        <v>0</v>
      </c>
      <c r="AQ49" s="1192">
        <f>'Step 3.2 Heating System'!P154</f>
        <v>0</v>
      </c>
      <c r="AR49" s="1193">
        <f>'Step 3.2 Heating System'!Q154</f>
        <v>0</v>
      </c>
      <c r="AS49" s="1193">
        <f>'Step 3.2 Heating System'!R154</f>
        <v>0</v>
      </c>
      <c r="AT49" s="1193">
        <f>'Step 3.2 Heating System'!S154</f>
        <v>0</v>
      </c>
      <c r="AU49" s="1194">
        <f>'Step 3.2 Heating System'!T154</f>
        <v>0</v>
      </c>
      <c r="AV49" s="1194">
        <f>'Step 3.2 Heating System'!U154</f>
        <v>0</v>
      </c>
      <c r="AW49" s="1194">
        <f>'Step 3.2 Heating System'!V154</f>
        <v>0</v>
      </c>
      <c r="AX49" s="1194">
        <f>'Step 3.2 Heating System'!W154</f>
        <v>0</v>
      </c>
      <c r="AY49" s="1193">
        <f>'Step 3.2 Heating System'!X154</f>
        <v>0</v>
      </c>
      <c r="AZ49" s="1036">
        <f>SUMIF('Step 3.2 Heating System'!$A$10:$A$109,PETREAD!AE49,'Step 3.2 Heating System'!$V$10:$V$109)</f>
        <v>0</v>
      </c>
      <c r="BA49" s="1036">
        <f t="shared" si="7"/>
        <v>0</v>
      </c>
      <c r="BB49" s="1041" t="str">
        <f>'Step 3.2 Heating System'!Z154</f>
        <v/>
      </c>
      <c r="BC49" s="491"/>
      <c r="BD49" s="491"/>
      <c r="BE49" s="491"/>
      <c r="BF49" s="491"/>
      <c r="BG49" s="794" t="str">
        <f>SUBSTITUTE(_xlfn.XLOOKUP(G49,'Step 4 Support Tool'!$E$220:$E$319,'Step 3.1 Site Details'!$C$8:$C$107,"",0,1),"uilding ","")</f>
        <v>B1</v>
      </c>
      <c r="BH49" s="794" t="str" cm="1">
        <f t="array" ref="BH49">SUBSTITUTE(_xlfn.XLOOKUP(G49,'Step 3.2 Heating System'!C154:$C$217,'Step 3.2 Heating System'!E154:$E$217,"",0,1)," System ","")</f>
        <v/>
      </c>
      <c r="BI49" s="794" t="str">
        <f>IF(BH49="","",SUBSTITUTE('Step 4 Support Tool'!A256," System ",""))</f>
        <v/>
      </c>
      <c r="BJ49" s="794" t="str">
        <f t="shared" si="13"/>
        <v/>
      </c>
      <c r="BK49" s="491"/>
      <c r="BL49" s="491"/>
      <c r="BM49" s="491"/>
      <c r="BN49" s="1033" t="str">
        <f>'Step 4 Support Tool'!A256</f>
        <v>LC System 37</v>
      </c>
      <c r="BO49" s="1034" t="str" cm="1">
        <f t="array" ref="BO49">_xlfn.XLOOKUP(G49,'Step 3.2 Heating System'!C154:$C$217,'Step 3.2 Heating System'!E154:$E$217,"",0,1)</f>
        <v/>
      </c>
      <c r="BP49" s="491"/>
      <c r="BQ49" s="491"/>
      <c r="BR49" s="491"/>
      <c r="BS49" s="491"/>
      <c r="BT49" s="491"/>
      <c r="BU49" s="491"/>
      <c r="BV49" s="491"/>
      <c r="BW49" s="491"/>
      <c r="BX49" s="491"/>
      <c r="BY49" s="491"/>
      <c r="BZ49" s="491"/>
      <c r="CA49" s="491"/>
      <c r="CB49" s="491"/>
      <c r="CC49" s="491"/>
      <c r="CD49" s="491"/>
      <c r="CE49" s="491"/>
      <c r="CF49" s="491"/>
      <c r="CG49" s="491"/>
      <c r="CH49" s="491"/>
      <c r="CI49" s="491"/>
      <c r="CJ49" s="491"/>
      <c r="CK49" s="491"/>
      <c r="CL49" s="491"/>
      <c r="CM49" s="491"/>
      <c r="CN49" s="491"/>
      <c r="CO49" s="491"/>
      <c r="CP49" s="491"/>
      <c r="CQ49" s="491"/>
      <c r="CR49" s="491"/>
      <c r="CS49" s="491"/>
      <c r="CT49" s="491"/>
      <c r="CU49" s="491"/>
      <c r="CV49" s="491"/>
      <c r="CW49" s="491"/>
      <c r="CX49" s="491"/>
      <c r="CY49" s="491"/>
      <c r="CZ49" s="491"/>
      <c r="DA49" s="491"/>
      <c r="DB49" s="491"/>
      <c r="DC49" s="491"/>
      <c r="DD49" s="491"/>
      <c r="DE49" s="491"/>
      <c r="DF49" s="491"/>
      <c r="DG49" s="491"/>
      <c r="DH49" s="491"/>
      <c r="DI49" s="491"/>
      <c r="DJ49" s="491"/>
      <c r="DK49" s="491"/>
      <c r="DL49" s="491"/>
      <c r="DM49" s="491"/>
      <c r="DN49" s="491"/>
      <c r="DO49" s="491"/>
      <c r="DP49" s="491"/>
      <c r="DQ49" s="491"/>
      <c r="DR49" s="491"/>
      <c r="DS49" s="491"/>
      <c r="DT49" s="491"/>
      <c r="DU49" s="491"/>
      <c r="DV49" s="491"/>
      <c r="DW49" s="491"/>
      <c r="DX49" s="491"/>
      <c r="DY49" s="491"/>
      <c r="DZ49" s="491"/>
      <c r="EA49" s="491"/>
      <c r="EB49" s="491"/>
      <c r="EC49" s="491"/>
      <c r="ED49" s="491"/>
      <c r="EE49" s="491"/>
      <c r="EF49" s="491"/>
      <c r="EG49" s="491"/>
      <c r="EH49" s="491"/>
      <c r="EI49" s="491"/>
      <c r="EJ49" s="491"/>
      <c r="EK49" s="491"/>
      <c r="EL49" s="491"/>
      <c r="EM49" s="491"/>
      <c r="EN49" s="491"/>
      <c r="EO49" s="491"/>
      <c r="EP49" s="491"/>
      <c r="EQ49" s="491"/>
      <c r="ER49" s="491"/>
      <c r="ES49" s="491"/>
      <c r="ET49" s="491"/>
    </row>
    <row r="50" spans="1:150" ht="12" customHeight="1" x14ac:dyDescent="0.2">
      <c r="A50" s="515" t="str">
        <f t="shared" si="5"/>
        <v/>
      </c>
      <c r="B50" s="515" t="str">
        <f t="shared" si="9"/>
        <v/>
      </c>
      <c r="C50" s="515" t="str">
        <f>IF(D50="","",'Eligible Technologies'!$C$7)</f>
        <v/>
      </c>
      <c r="D50" s="515" t="str">
        <f>'Step 4 Support Tool'!B257</f>
        <v/>
      </c>
      <c r="E50" s="516">
        <f>'Step 4 Support Tool'!C257</f>
        <v>0</v>
      </c>
      <c r="F50" s="516">
        <f>'Step 4 Support Tool'!D257</f>
        <v>0</v>
      </c>
      <c r="G50" s="515" t="str">
        <f>IF('Step 4 Support Tool'!E257="","",TRIM('Step 4 Support Tool'!E257))</f>
        <v/>
      </c>
      <c r="H50" s="515" t="str">
        <f t="shared" si="10"/>
        <v/>
      </c>
      <c r="I50" s="515" t="str">
        <f t="shared" si="11"/>
        <v/>
      </c>
      <c r="J50" s="515">
        <f>'Step 4 Support Tool'!F257</f>
        <v>0</v>
      </c>
      <c r="K50" s="515">
        <f>'Step 4 Support Tool'!H257</f>
        <v>0</v>
      </c>
      <c r="L50" s="515">
        <f>'Step 4 Support Tool'!I257</f>
        <v>0</v>
      </c>
      <c r="M50" s="515">
        <f>'Step 4 Support Tool'!L257</f>
        <v>0</v>
      </c>
      <c r="N50" s="515">
        <f>'Step 4 Support Tool'!M257</f>
        <v>0</v>
      </c>
      <c r="O50" s="515" t="str">
        <f>'Step 4 Support Tool'!AB257</f>
        <v/>
      </c>
      <c r="P50" s="1183">
        <f>'Step 4 Support Tool'!AD257</f>
        <v>0</v>
      </c>
      <c r="Q50" s="1184">
        <f>'Step 3.2 Heating System'!W155</f>
        <v>0</v>
      </c>
      <c r="R50" s="1184" t="str">
        <f>'Step 4 Support Tool'!O257</f>
        <v/>
      </c>
      <c r="S50" s="1185" t="str">
        <f>'Step 4 Support Tool'!P257</f>
        <v/>
      </c>
      <c r="T50" s="1185" t="str">
        <f>'Step 4 Support Tool'!Q257</f>
        <v/>
      </c>
      <c r="U50" s="1186" t="str">
        <f>'Step 4 Support Tool'!R257</f>
        <v/>
      </c>
      <c r="V50" s="1186" t="str">
        <f>'Step 4 Support Tool'!S257</f>
        <v/>
      </c>
      <c r="W50" s="1186" t="str">
        <f>'Step 4 Support Tool'!T257</f>
        <v/>
      </c>
      <c r="X50" s="1187" t="str">
        <f>'Step 4 Support Tool'!X257</f>
        <v/>
      </c>
      <c r="Y50" s="1188" t="str">
        <f t="shared" si="8"/>
        <v/>
      </c>
      <c r="Z50" s="1189" t="str">
        <f>'Step 4 Support Tool'!AC257</f>
        <v/>
      </c>
      <c r="AA50" s="1189">
        <f>'Step 4 Support Tool'!J257</f>
        <v>0</v>
      </c>
      <c r="AB50" s="1189">
        <f>'Step 4 Support Tool'!K257</f>
        <v>0</v>
      </c>
      <c r="AC50" s="1186">
        <f>'Step 3.2 Heating System'!H155</f>
        <v>0</v>
      </c>
      <c r="AD50" s="1186" t="str">
        <f t="shared" si="12"/>
        <v/>
      </c>
      <c r="AE50" s="1185">
        <f>'Step 3.2 Heating System'!E155</f>
        <v>0</v>
      </c>
      <c r="AF50" s="1185">
        <f>'Step 3.2 Heating System'!F155</f>
        <v>0</v>
      </c>
      <c r="AG50" s="1185">
        <f>'Step 3.2 Heating System'!G155</f>
        <v>0</v>
      </c>
      <c r="AH50" s="1185">
        <f>'Step 3.2 Heating System'!H155</f>
        <v>0</v>
      </c>
      <c r="AI50" s="1190">
        <f>'Step 3.2 Heating System'!I155</f>
        <v>0</v>
      </c>
      <c r="AJ50" s="1190">
        <f>'Step 3.2 Heating System'!J155</f>
        <v>0</v>
      </c>
      <c r="AK50" s="1190" t="str">
        <f>'Step 3.2 Heating System'!K155</f>
        <v/>
      </c>
      <c r="AL50" s="1191" t="str">
        <f>'Step 3.2 Heating System'!L155</f>
        <v/>
      </c>
      <c r="AM50" s="1191" t="str">
        <f>'Step 3.2 Heating System'!AA155</f>
        <v/>
      </c>
      <c r="AN50" s="1192">
        <f>'Step 3.2 Heating System'!M155</f>
        <v>0</v>
      </c>
      <c r="AO50" s="1192">
        <f>'Step 3.2 Heating System'!N155</f>
        <v>0</v>
      </c>
      <c r="AP50" s="1192">
        <f>'Step 3.2 Heating System'!O155</f>
        <v>0</v>
      </c>
      <c r="AQ50" s="1192">
        <f>'Step 3.2 Heating System'!P155</f>
        <v>0</v>
      </c>
      <c r="AR50" s="1193">
        <f>'Step 3.2 Heating System'!Q155</f>
        <v>0</v>
      </c>
      <c r="AS50" s="1193">
        <f>'Step 3.2 Heating System'!R155</f>
        <v>0</v>
      </c>
      <c r="AT50" s="1193">
        <f>'Step 3.2 Heating System'!S155</f>
        <v>0</v>
      </c>
      <c r="AU50" s="1194">
        <f>'Step 3.2 Heating System'!T155</f>
        <v>0</v>
      </c>
      <c r="AV50" s="1194">
        <f>'Step 3.2 Heating System'!U155</f>
        <v>0</v>
      </c>
      <c r="AW50" s="1194">
        <f>'Step 3.2 Heating System'!V155</f>
        <v>0</v>
      </c>
      <c r="AX50" s="1194">
        <f>'Step 3.2 Heating System'!W155</f>
        <v>0</v>
      </c>
      <c r="AY50" s="1193">
        <f>'Step 3.2 Heating System'!X155</f>
        <v>0</v>
      </c>
      <c r="AZ50" s="1036">
        <f>SUMIF('Step 3.2 Heating System'!$A$10:$A$109,PETREAD!AE50,'Step 3.2 Heating System'!$V$10:$V$109)</f>
        <v>0</v>
      </c>
      <c r="BA50" s="1036">
        <f t="shared" si="7"/>
        <v>0</v>
      </c>
      <c r="BB50" s="1041" t="str">
        <f>'Step 3.2 Heating System'!Z155</f>
        <v/>
      </c>
      <c r="BC50" s="491"/>
      <c r="BD50" s="491"/>
      <c r="BE50" s="491"/>
      <c r="BF50" s="491"/>
      <c r="BG50" s="794" t="str">
        <f>SUBSTITUTE(_xlfn.XLOOKUP(G50,'Step 4 Support Tool'!$E$220:$E$319,'Step 3.1 Site Details'!$C$8:$C$107,"",0,1),"uilding ","")</f>
        <v>B1</v>
      </c>
      <c r="BH50" s="794" t="str" cm="1">
        <f t="array" ref="BH50">SUBSTITUTE(_xlfn.XLOOKUP(G50,'Step 3.2 Heating System'!C155:$C$217,'Step 3.2 Heating System'!E155:$E$217,"",0,1)," System ","")</f>
        <v/>
      </c>
      <c r="BI50" s="794" t="str">
        <f>IF(BH50="","",SUBSTITUTE('Step 4 Support Tool'!A257," System ",""))</f>
        <v/>
      </c>
      <c r="BJ50" s="794" t="str">
        <f t="shared" si="13"/>
        <v/>
      </c>
      <c r="BK50" s="491"/>
      <c r="BL50" s="491"/>
      <c r="BM50" s="491"/>
      <c r="BN50" s="1033" t="str">
        <f>'Step 4 Support Tool'!A257</f>
        <v>LC System 38</v>
      </c>
      <c r="BO50" s="1034" t="str" cm="1">
        <f t="array" ref="BO50">_xlfn.XLOOKUP(G50,'Step 3.2 Heating System'!C155:$C$217,'Step 3.2 Heating System'!E155:$E$217,"",0,1)</f>
        <v/>
      </c>
      <c r="BP50" s="491"/>
      <c r="BQ50" s="491"/>
      <c r="BR50" s="491"/>
      <c r="BS50" s="491"/>
      <c r="BT50" s="491"/>
      <c r="BU50" s="491"/>
      <c r="BV50" s="491"/>
      <c r="BW50" s="491"/>
      <c r="BX50" s="491"/>
      <c r="BY50" s="491"/>
      <c r="BZ50" s="491"/>
      <c r="CA50" s="491"/>
      <c r="CB50" s="491"/>
      <c r="CC50" s="491"/>
      <c r="CD50" s="491"/>
      <c r="CE50" s="491"/>
      <c r="CF50" s="491"/>
      <c r="CG50" s="491"/>
      <c r="CH50" s="491"/>
      <c r="CI50" s="491"/>
      <c r="CJ50" s="491"/>
      <c r="CK50" s="491"/>
      <c r="CL50" s="491"/>
      <c r="CM50" s="491"/>
      <c r="CN50" s="491"/>
      <c r="CO50" s="491"/>
      <c r="CP50" s="491"/>
      <c r="CQ50" s="491"/>
      <c r="CR50" s="491"/>
      <c r="CS50" s="491"/>
      <c r="CT50" s="491"/>
      <c r="CU50" s="491"/>
      <c r="CV50" s="491"/>
      <c r="CW50" s="491"/>
      <c r="CX50" s="491"/>
      <c r="CY50" s="491"/>
      <c r="CZ50" s="491"/>
      <c r="DA50" s="491"/>
      <c r="DB50" s="491"/>
      <c r="DC50" s="491"/>
      <c r="DD50" s="491"/>
      <c r="DE50" s="491"/>
      <c r="DF50" s="491"/>
      <c r="DG50" s="491"/>
      <c r="DH50" s="491"/>
      <c r="DI50" s="491"/>
      <c r="DJ50" s="491"/>
      <c r="DK50" s="491"/>
      <c r="DL50" s="491"/>
      <c r="DM50" s="491"/>
      <c r="DN50" s="491"/>
      <c r="DO50" s="491"/>
      <c r="DP50" s="491"/>
      <c r="DQ50" s="491"/>
      <c r="DR50" s="491"/>
      <c r="DS50" s="491"/>
      <c r="DT50" s="491"/>
      <c r="DU50" s="491"/>
      <c r="DV50" s="491"/>
      <c r="DW50" s="491"/>
      <c r="DX50" s="491"/>
      <c r="DY50" s="491"/>
      <c r="DZ50" s="491"/>
      <c r="EA50" s="491"/>
      <c r="EB50" s="491"/>
      <c r="EC50" s="491"/>
      <c r="ED50" s="491"/>
      <c r="EE50" s="491"/>
      <c r="EF50" s="491"/>
      <c r="EG50" s="491"/>
      <c r="EH50" s="491"/>
      <c r="EI50" s="491"/>
      <c r="EJ50" s="491"/>
      <c r="EK50" s="491"/>
      <c r="EL50" s="491"/>
      <c r="EM50" s="491"/>
      <c r="EN50" s="491"/>
      <c r="EO50" s="491"/>
      <c r="EP50" s="491"/>
      <c r="EQ50" s="491"/>
      <c r="ER50" s="491"/>
      <c r="ES50" s="491"/>
      <c r="ET50" s="491"/>
    </row>
    <row r="51" spans="1:150" ht="12" customHeight="1" x14ac:dyDescent="0.2">
      <c r="A51" s="515" t="str">
        <f t="shared" si="5"/>
        <v/>
      </c>
      <c r="B51" s="515" t="str">
        <f t="shared" si="9"/>
        <v/>
      </c>
      <c r="C51" s="515" t="str">
        <f>IF(D51="","",'Eligible Technologies'!$C$7)</f>
        <v/>
      </c>
      <c r="D51" s="515" t="str">
        <f>'Step 4 Support Tool'!B258</f>
        <v/>
      </c>
      <c r="E51" s="516">
        <f>'Step 4 Support Tool'!C258</f>
        <v>0</v>
      </c>
      <c r="F51" s="516">
        <f>'Step 4 Support Tool'!D258</f>
        <v>0</v>
      </c>
      <c r="G51" s="515" t="str">
        <f>IF('Step 4 Support Tool'!E258="","",TRIM('Step 4 Support Tool'!E258))</f>
        <v/>
      </c>
      <c r="H51" s="515" t="str">
        <f t="shared" si="10"/>
        <v/>
      </c>
      <c r="I51" s="515" t="str">
        <f t="shared" si="11"/>
        <v/>
      </c>
      <c r="J51" s="515">
        <f>'Step 4 Support Tool'!F258</f>
        <v>0</v>
      </c>
      <c r="K51" s="515">
        <f>'Step 4 Support Tool'!H258</f>
        <v>0</v>
      </c>
      <c r="L51" s="515">
        <f>'Step 4 Support Tool'!I258</f>
        <v>0</v>
      </c>
      <c r="M51" s="515">
        <f>'Step 4 Support Tool'!L258</f>
        <v>0</v>
      </c>
      <c r="N51" s="515">
        <f>'Step 4 Support Tool'!M258</f>
        <v>0</v>
      </c>
      <c r="O51" s="515" t="str">
        <f>'Step 4 Support Tool'!AB258</f>
        <v/>
      </c>
      <c r="P51" s="1183">
        <f>'Step 4 Support Tool'!AD258</f>
        <v>0</v>
      </c>
      <c r="Q51" s="1184">
        <f>'Step 3.2 Heating System'!W156</f>
        <v>0</v>
      </c>
      <c r="R51" s="1184" t="str">
        <f>'Step 4 Support Tool'!O258</f>
        <v/>
      </c>
      <c r="S51" s="1185" t="str">
        <f>'Step 4 Support Tool'!P258</f>
        <v/>
      </c>
      <c r="T51" s="1185" t="str">
        <f>'Step 4 Support Tool'!Q258</f>
        <v/>
      </c>
      <c r="U51" s="1186" t="str">
        <f>'Step 4 Support Tool'!R258</f>
        <v/>
      </c>
      <c r="V51" s="1186" t="str">
        <f>'Step 4 Support Tool'!S258</f>
        <v/>
      </c>
      <c r="W51" s="1186" t="str">
        <f>'Step 4 Support Tool'!T258</f>
        <v/>
      </c>
      <c r="X51" s="1187" t="str">
        <f>'Step 4 Support Tool'!X258</f>
        <v/>
      </c>
      <c r="Y51" s="1188" t="str">
        <f t="shared" si="8"/>
        <v/>
      </c>
      <c r="Z51" s="1189" t="str">
        <f>'Step 4 Support Tool'!AC258</f>
        <v/>
      </c>
      <c r="AA51" s="1189">
        <f>'Step 4 Support Tool'!J258</f>
        <v>0</v>
      </c>
      <c r="AB51" s="1189">
        <f>'Step 4 Support Tool'!K258</f>
        <v>0</v>
      </c>
      <c r="AC51" s="1186">
        <f>'Step 3.2 Heating System'!H156</f>
        <v>0</v>
      </c>
      <c r="AD51" s="1186" t="str">
        <f t="shared" si="12"/>
        <v/>
      </c>
      <c r="AE51" s="1185">
        <f>'Step 3.2 Heating System'!E156</f>
        <v>0</v>
      </c>
      <c r="AF51" s="1185">
        <f>'Step 3.2 Heating System'!F156</f>
        <v>0</v>
      </c>
      <c r="AG51" s="1185">
        <f>'Step 3.2 Heating System'!G156</f>
        <v>0</v>
      </c>
      <c r="AH51" s="1185">
        <f>'Step 3.2 Heating System'!H156</f>
        <v>0</v>
      </c>
      <c r="AI51" s="1190">
        <f>'Step 3.2 Heating System'!I156</f>
        <v>0</v>
      </c>
      <c r="AJ51" s="1190">
        <f>'Step 3.2 Heating System'!J156</f>
        <v>0</v>
      </c>
      <c r="AK51" s="1190" t="str">
        <f>'Step 3.2 Heating System'!K156</f>
        <v/>
      </c>
      <c r="AL51" s="1191" t="str">
        <f>'Step 3.2 Heating System'!L156</f>
        <v/>
      </c>
      <c r="AM51" s="1191" t="str">
        <f>'Step 3.2 Heating System'!AA156</f>
        <v/>
      </c>
      <c r="AN51" s="1192">
        <f>'Step 3.2 Heating System'!M156</f>
        <v>0</v>
      </c>
      <c r="AO51" s="1192">
        <f>'Step 3.2 Heating System'!N156</f>
        <v>0</v>
      </c>
      <c r="AP51" s="1192">
        <f>'Step 3.2 Heating System'!O156</f>
        <v>0</v>
      </c>
      <c r="AQ51" s="1192">
        <f>'Step 3.2 Heating System'!P156</f>
        <v>0</v>
      </c>
      <c r="AR51" s="1193">
        <f>'Step 3.2 Heating System'!Q156</f>
        <v>0</v>
      </c>
      <c r="AS51" s="1193">
        <f>'Step 3.2 Heating System'!R156</f>
        <v>0</v>
      </c>
      <c r="AT51" s="1193">
        <f>'Step 3.2 Heating System'!S156</f>
        <v>0</v>
      </c>
      <c r="AU51" s="1194">
        <f>'Step 3.2 Heating System'!T156</f>
        <v>0</v>
      </c>
      <c r="AV51" s="1194">
        <f>'Step 3.2 Heating System'!U156</f>
        <v>0</v>
      </c>
      <c r="AW51" s="1194">
        <f>'Step 3.2 Heating System'!V156</f>
        <v>0</v>
      </c>
      <c r="AX51" s="1194">
        <f>'Step 3.2 Heating System'!W156</f>
        <v>0</v>
      </c>
      <c r="AY51" s="1193">
        <f>'Step 3.2 Heating System'!X156</f>
        <v>0</v>
      </c>
      <c r="AZ51" s="1036">
        <f>SUMIF('Step 3.2 Heating System'!$A$10:$A$109,PETREAD!AE51,'Step 3.2 Heating System'!$V$10:$V$109)</f>
        <v>0</v>
      </c>
      <c r="BA51" s="1036">
        <f t="shared" si="7"/>
        <v>0</v>
      </c>
      <c r="BB51" s="1041" t="str">
        <f>'Step 3.2 Heating System'!Z156</f>
        <v/>
      </c>
      <c r="BC51" s="491"/>
      <c r="BD51" s="491"/>
      <c r="BE51" s="491"/>
      <c r="BF51" s="491"/>
      <c r="BG51" s="794" t="str">
        <f>SUBSTITUTE(_xlfn.XLOOKUP(G51,'Step 4 Support Tool'!$E$220:$E$319,'Step 3.1 Site Details'!$C$8:$C$107,"",0,1),"uilding ","")</f>
        <v>B1</v>
      </c>
      <c r="BH51" s="794" t="str" cm="1">
        <f t="array" ref="BH51">SUBSTITUTE(_xlfn.XLOOKUP(G51,'Step 3.2 Heating System'!C156:$C$217,'Step 3.2 Heating System'!E156:$E$217,"",0,1)," System ","")</f>
        <v/>
      </c>
      <c r="BI51" s="794" t="str">
        <f>IF(BH51="","",SUBSTITUTE('Step 4 Support Tool'!A258," System ",""))</f>
        <v/>
      </c>
      <c r="BJ51" s="794" t="str">
        <f t="shared" si="13"/>
        <v/>
      </c>
      <c r="BK51" s="491"/>
      <c r="BL51" s="491"/>
      <c r="BM51" s="491"/>
      <c r="BN51" s="1033" t="str">
        <f>'Step 4 Support Tool'!A258</f>
        <v>LC System 39</v>
      </c>
      <c r="BO51" s="1034" t="str" cm="1">
        <f t="array" ref="BO51">_xlfn.XLOOKUP(G51,'Step 3.2 Heating System'!C156:$C$217,'Step 3.2 Heating System'!E156:$E$217,"",0,1)</f>
        <v/>
      </c>
      <c r="BP51" s="491"/>
      <c r="BQ51" s="491"/>
      <c r="BR51" s="491"/>
      <c r="BS51" s="491"/>
      <c r="BT51" s="491"/>
      <c r="BU51" s="491"/>
      <c r="BV51" s="491"/>
      <c r="BW51" s="491"/>
      <c r="BX51" s="491"/>
      <c r="BY51" s="491"/>
      <c r="BZ51" s="491"/>
      <c r="CA51" s="491"/>
      <c r="CB51" s="491"/>
      <c r="CC51" s="491"/>
      <c r="CD51" s="491"/>
      <c r="CE51" s="491"/>
      <c r="CF51" s="491"/>
      <c r="CG51" s="491"/>
      <c r="CH51" s="491"/>
      <c r="CI51" s="491"/>
      <c r="CJ51" s="491"/>
      <c r="CK51" s="491"/>
      <c r="CL51" s="491"/>
      <c r="CM51" s="491"/>
      <c r="CN51" s="491"/>
      <c r="CO51" s="491"/>
      <c r="CP51" s="491"/>
      <c r="CQ51" s="491"/>
      <c r="CR51" s="491"/>
      <c r="CS51" s="491"/>
      <c r="CT51" s="491"/>
      <c r="CU51" s="491"/>
      <c r="CV51" s="491"/>
      <c r="CW51" s="491"/>
      <c r="CX51" s="491"/>
      <c r="CY51" s="491"/>
      <c r="CZ51" s="491"/>
      <c r="DA51" s="491"/>
      <c r="DB51" s="491"/>
      <c r="DC51" s="491"/>
      <c r="DD51" s="491"/>
      <c r="DE51" s="491"/>
      <c r="DF51" s="491"/>
      <c r="DG51" s="491"/>
      <c r="DH51" s="491"/>
      <c r="DI51" s="491"/>
      <c r="DJ51" s="491"/>
      <c r="DK51" s="491"/>
      <c r="DL51" s="491"/>
      <c r="DM51" s="491"/>
      <c r="DN51" s="491"/>
      <c r="DO51" s="491"/>
      <c r="DP51" s="491"/>
      <c r="DQ51" s="491"/>
      <c r="DR51" s="491"/>
      <c r="DS51" s="491"/>
      <c r="DT51" s="491"/>
      <c r="DU51" s="491"/>
      <c r="DV51" s="491"/>
      <c r="DW51" s="491"/>
      <c r="DX51" s="491"/>
      <c r="DY51" s="491"/>
      <c r="DZ51" s="491"/>
      <c r="EA51" s="491"/>
      <c r="EB51" s="491"/>
      <c r="EC51" s="491"/>
      <c r="ED51" s="491"/>
      <c r="EE51" s="491"/>
      <c r="EF51" s="491"/>
      <c r="EG51" s="491"/>
      <c r="EH51" s="491"/>
      <c r="EI51" s="491"/>
      <c r="EJ51" s="491"/>
      <c r="EK51" s="491"/>
      <c r="EL51" s="491"/>
      <c r="EM51" s="491"/>
      <c r="EN51" s="491"/>
      <c r="EO51" s="491"/>
      <c r="EP51" s="491"/>
      <c r="EQ51" s="491"/>
      <c r="ER51" s="491"/>
      <c r="ES51" s="491"/>
      <c r="ET51" s="491"/>
    </row>
    <row r="52" spans="1:150" ht="12" customHeight="1" x14ac:dyDescent="0.2">
      <c r="A52" s="515" t="str">
        <f t="shared" si="5"/>
        <v/>
      </c>
      <c r="B52" s="515" t="str">
        <f t="shared" si="9"/>
        <v/>
      </c>
      <c r="C52" s="515" t="str">
        <f>IF(D52="","",'Eligible Technologies'!$C$7)</f>
        <v/>
      </c>
      <c r="D52" s="515" t="str">
        <f>'Step 4 Support Tool'!B259</f>
        <v/>
      </c>
      <c r="E52" s="516">
        <f>'Step 4 Support Tool'!C259</f>
        <v>0</v>
      </c>
      <c r="F52" s="516">
        <f>'Step 4 Support Tool'!D259</f>
        <v>0</v>
      </c>
      <c r="G52" s="515" t="str">
        <f>IF('Step 4 Support Tool'!E259="","",TRIM('Step 4 Support Tool'!E259))</f>
        <v/>
      </c>
      <c r="H52" s="515" t="str">
        <f t="shared" si="10"/>
        <v/>
      </c>
      <c r="I52" s="515" t="str">
        <f t="shared" si="11"/>
        <v/>
      </c>
      <c r="J52" s="515">
        <f>'Step 4 Support Tool'!F259</f>
        <v>0</v>
      </c>
      <c r="K52" s="515">
        <f>'Step 4 Support Tool'!H259</f>
        <v>0</v>
      </c>
      <c r="L52" s="515">
        <f>'Step 4 Support Tool'!I259</f>
        <v>0</v>
      </c>
      <c r="M52" s="515">
        <f>'Step 4 Support Tool'!L259</f>
        <v>0</v>
      </c>
      <c r="N52" s="515">
        <f>'Step 4 Support Tool'!M259</f>
        <v>0</v>
      </c>
      <c r="O52" s="515" t="str">
        <f>'Step 4 Support Tool'!AB259</f>
        <v/>
      </c>
      <c r="P52" s="1183">
        <f>'Step 4 Support Tool'!AD259</f>
        <v>0</v>
      </c>
      <c r="Q52" s="1184">
        <f>'Step 3.2 Heating System'!W157</f>
        <v>0</v>
      </c>
      <c r="R52" s="1184" t="str">
        <f>'Step 4 Support Tool'!O259</f>
        <v/>
      </c>
      <c r="S52" s="1185" t="str">
        <f>'Step 4 Support Tool'!P259</f>
        <v/>
      </c>
      <c r="T52" s="1185" t="str">
        <f>'Step 4 Support Tool'!Q259</f>
        <v/>
      </c>
      <c r="U52" s="1186" t="str">
        <f>'Step 4 Support Tool'!R259</f>
        <v/>
      </c>
      <c r="V52" s="1186" t="str">
        <f>'Step 4 Support Tool'!S259</f>
        <v/>
      </c>
      <c r="W52" s="1186" t="str">
        <f>'Step 4 Support Tool'!T259</f>
        <v/>
      </c>
      <c r="X52" s="1187" t="str">
        <f>'Step 4 Support Tool'!X259</f>
        <v/>
      </c>
      <c r="Y52" s="1188" t="str">
        <f t="shared" si="8"/>
        <v/>
      </c>
      <c r="Z52" s="1189" t="str">
        <f>'Step 4 Support Tool'!AC259</f>
        <v/>
      </c>
      <c r="AA52" s="1189">
        <f>'Step 4 Support Tool'!J259</f>
        <v>0</v>
      </c>
      <c r="AB52" s="1189">
        <f>'Step 4 Support Tool'!K259</f>
        <v>0</v>
      </c>
      <c r="AC52" s="1196">
        <f>'Step 3.2 Heating System'!H157</f>
        <v>0</v>
      </c>
      <c r="AD52" s="1186" t="str">
        <f t="shared" si="12"/>
        <v/>
      </c>
      <c r="AE52" s="1185">
        <f>'Step 3.2 Heating System'!E157</f>
        <v>0</v>
      </c>
      <c r="AF52" s="1185">
        <f>'Step 3.2 Heating System'!F157</f>
        <v>0</v>
      </c>
      <c r="AG52" s="1185">
        <f>'Step 3.2 Heating System'!G157</f>
        <v>0</v>
      </c>
      <c r="AH52" s="1185">
        <f>'Step 3.2 Heating System'!H157</f>
        <v>0</v>
      </c>
      <c r="AI52" s="1190">
        <f>'Step 3.2 Heating System'!I157</f>
        <v>0</v>
      </c>
      <c r="AJ52" s="1190">
        <f>'Step 3.2 Heating System'!J157</f>
        <v>0</v>
      </c>
      <c r="AK52" s="1190" t="str">
        <f>'Step 3.2 Heating System'!K157</f>
        <v/>
      </c>
      <c r="AL52" s="1191" t="str">
        <f>'Step 3.2 Heating System'!L157</f>
        <v/>
      </c>
      <c r="AM52" s="1191" t="str">
        <f>'Step 3.2 Heating System'!AA157</f>
        <v/>
      </c>
      <c r="AN52" s="1192">
        <f>'Step 3.2 Heating System'!M157</f>
        <v>0</v>
      </c>
      <c r="AO52" s="1192">
        <f>'Step 3.2 Heating System'!N157</f>
        <v>0</v>
      </c>
      <c r="AP52" s="1192">
        <f>'Step 3.2 Heating System'!O157</f>
        <v>0</v>
      </c>
      <c r="AQ52" s="1192">
        <f>'Step 3.2 Heating System'!P157</f>
        <v>0</v>
      </c>
      <c r="AR52" s="1193">
        <f>'Step 3.2 Heating System'!Q157</f>
        <v>0</v>
      </c>
      <c r="AS52" s="1193">
        <f>'Step 3.2 Heating System'!R157</f>
        <v>0</v>
      </c>
      <c r="AT52" s="1193">
        <f>'Step 3.2 Heating System'!S157</f>
        <v>0</v>
      </c>
      <c r="AU52" s="1194">
        <f>'Step 3.2 Heating System'!T157</f>
        <v>0</v>
      </c>
      <c r="AV52" s="1194">
        <f>'Step 3.2 Heating System'!U157</f>
        <v>0</v>
      </c>
      <c r="AW52" s="1194">
        <f>'Step 3.2 Heating System'!V157</f>
        <v>0</v>
      </c>
      <c r="AX52" s="1194">
        <f>'Step 3.2 Heating System'!W157</f>
        <v>0</v>
      </c>
      <c r="AY52" s="1193">
        <f>'Step 3.2 Heating System'!X157</f>
        <v>0</v>
      </c>
      <c r="AZ52" s="1036">
        <f>SUMIF('Step 3.2 Heating System'!$A$10:$A$109,PETREAD!AE52,'Step 3.2 Heating System'!$V$10:$V$109)</f>
        <v>0</v>
      </c>
      <c r="BA52" s="1036">
        <f t="shared" si="7"/>
        <v>0</v>
      </c>
      <c r="BB52" s="1041" t="str">
        <f>'Step 3.2 Heating System'!Z157</f>
        <v/>
      </c>
      <c r="BC52" s="491"/>
      <c r="BD52" s="491"/>
      <c r="BE52" s="491"/>
      <c r="BF52" s="491"/>
      <c r="BG52" s="794" t="str">
        <f>SUBSTITUTE(_xlfn.XLOOKUP(G52,'Step 4 Support Tool'!$E$220:$E$319,'Step 3.1 Site Details'!$C$8:$C$107,"",0,1),"uilding ","")</f>
        <v>B1</v>
      </c>
      <c r="BH52" s="794" t="str" cm="1">
        <f t="array" ref="BH52">SUBSTITUTE(_xlfn.XLOOKUP(G52,'Step 3.2 Heating System'!C157:$C$217,'Step 3.2 Heating System'!E157:$E$217,"",0,1)," System ","")</f>
        <v/>
      </c>
      <c r="BI52" s="794" t="str">
        <f>IF(BH52="","",SUBSTITUTE('Step 4 Support Tool'!A259," System ",""))</f>
        <v/>
      </c>
      <c r="BJ52" s="794" t="str">
        <f t="shared" si="13"/>
        <v/>
      </c>
      <c r="BK52" s="491"/>
      <c r="BL52" s="491"/>
      <c r="BM52" s="491"/>
      <c r="BN52" s="1033" t="str">
        <f>'Step 4 Support Tool'!A259</f>
        <v>LC System 40</v>
      </c>
      <c r="BO52" s="1034" t="str" cm="1">
        <f t="array" ref="BO52">_xlfn.XLOOKUP(G52,'Step 3.2 Heating System'!C157:$C$217,'Step 3.2 Heating System'!E157:$E$217,"",0,1)</f>
        <v/>
      </c>
      <c r="BP52" s="491"/>
      <c r="BQ52" s="491"/>
      <c r="BR52" s="491"/>
      <c r="BS52" s="491"/>
      <c r="BT52" s="491"/>
      <c r="BU52" s="491"/>
      <c r="BV52" s="491"/>
      <c r="BW52" s="491"/>
      <c r="BX52" s="491"/>
      <c r="BY52" s="491"/>
      <c r="BZ52" s="491"/>
      <c r="CA52" s="491"/>
      <c r="CB52" s="491"/>
      <c r="CC52" s="491"/>
      <c r="CD52" s="491"/>
      <c r="CE52" s="491"/>
      <c r="CF52" s="491"/>
      <c r="CG52" s="491"/>
      <c r="CH52" s="491"/>
      <c r="CI52" s="491"/>
      <c r="CJ52" s="491"/>
      <c r="CK52" s="491"/>
      <c r="CL52" s="491"/>
      <c r="CM52" s="491"/>
      <c r="CN52" s="491"/>
      <c r="CO52" s="491"/>
      <c r="CP52" s="491"/>
      <c r="CQ52" s="491"/>
      <c r="CR52" s="491"/>
      <c r="CS52" s="491"/>
      <c r="CT52" s="491"/>
      <c r="CU52" s="491"/>
      <c r="CV52" s="491"/>
      <c r="CW52" s="491"/>
      <c r="CX52" s="491"/>
      <c r="CY52" s="491"/>
      <c r="CZ52" s="491"/>
      <c r="DA52" s="491"/>
      <c r="DB52" s="491"/>
      <c r="DC52" s="491"/>
      <c r="DD52" s="491"/>
      <c r="DE52" s="491"/>
      <c r="DF52" s="491"/>
      <c r="DG52" s="491"/>
      <c r="DH52" s="491"/>
      <c r="DI52" s="491"/>
      <c r="DJ52" s="491"/>
      <c r="DK52" s="491"/>
      <c r="DL52" s="491"/>
      <c r="DM52" s="491"/>
      <c r="DN52" s="491"/>
      <c r="DO52" s="491"/>
      <c r="DP52" s="491"/>
      <c r="DQ52" s="491"/>
      <c r="DR52" s="491"/>
      <c r="DS52" s="491"/>
      <c r="DT52" s="491"/>
      <c r="DU52" s="491"/>
      <c r="DV52" s="491"/>
      <c r="DW52" s="491"/>
      <c r="DX52" s="491"/>
      <c r="DY52" s="491"/>
      <c r="DZ52" s="491"/>
      <c r="EA52" s="491"/>
      <c r="EB52" s="491"/>
      <c r="EC52" s="491"/>
      <c r="ED52" s="491"/>
      <c r="EE52" s="491"/>
      <c r="EF52" s="491"/>
      <c r="EG52" s="491"/>
      <c r="EH52" s="491"/>
      <c r="EI52" s="491"/>
      <c r="EJ52" s="491"/>
      <c r="EK52" s="491"/>
      <c r="EL52" s="491"/>
      <c r="EM52" s="491"/>
      <c r="EN52" s="491"/>
      <c r="EO52" s="491"/>
      <c r="EP52" s="491"/>
      <c r="EQ52" s="491"/>
      <c r="ER52" s="491"/>
      <c r="ES52" s="491"/>
      <c r="ET52" s="491"/>
    </row>
    <row r="53" spans="1:150" ht="12" customHeight="1" x14ac:dyDescent="0.2">
      <c r="A53" s="515" t="str">
        <f t="shared" si="5"/>
        <v/>
      </c>
      <c r="B53" s="515" t="str">
        <f t="shared" si="9"/>
        <v/>
      </c>
      <c r="C53" s="515" t="str">
        <f>IF(D53="","",'Eligible Technologies'!$C$7)</f>
        <v/>
      </c>
      <c r="D53" s="515" t="str">
        <f>'Step 4 Support Tool'!B260</f>
        <v/>
      </c>
      <c r="E53" s="516">
        <f>'Step 4 Support Tool'!C260</f>
        <v>0</v>
      </c>
      <c r="F53" s="516">
        <f>'Step 4 Support Tool'!D260</f>
        <v>0</v>
      </c>
      <c r="G53" s="515" t="str">
        <f>IF('Step 4 Support Tool'!E260="","",TRIM('Step 4 Support Tool'!E260))</f>
        <v/>
      </c>
      <c r="H53" s="515" t="str">
        <f t="shared" si="10"/>
        <v/>
      </c>
      <c r="I53" s="515" t="str">
        <f t="shared" si="11"/>
        <v/>
      </c>
      <c r="J53" s="515">
        <f>'Step 4 Support Tool'!F260</f>
        <v>0</v>
      </c>
      <c r="K53" s="515">
        <f>'Step 4 Support Tool'!H260</f>
        <v>0</v>
      </c>
      <c r="L53" s="515">
        <f>'Step 4 Support Tool'!I260</f>
        <v>0</v>
      </c>
      <c r="M53" s="515">
        <f>'Step 4 Support Tool'!L260</f>
        <v>0</v>
      </c>
      <c r="N53" s="515">
        <f>'Step 4 Support Tool'!M260</f>
        <v>0</v>
      </c>
      <c r="O53" s="515" t="str">
        <f>'Step 4 Support Tool'!AB260</f>
        <v/>
      </c>
      <c r="P53" s="1183">
        <f>'Step 4 Support Tool'!AD260</f>
        <v>0</v>
      </c>
      <c r="Q53" s="1184">
        <f>'Step 3.2 Heating System'!W158</f>
        <v>0</v>
      </c>
      <c r="R53" s="1184" t="str">
        <f>'Step 4 Support Tool'!O260</f>
        <v/>
      </c>
      <c r="S53" s="1185" t="str">
        <f>'Step 4 Support Tool'!P260</f>
        <v/>
      </c>
      <c r="T53" s="1185" t="str">
        <f>'Step 4 Support Tool'!Q260</f>
        <v/>
      </c>
      <c r="U53" s="1186" t="str">
        <f>'Step 4 Support Tool'!R260</f>
        <v/>
      </c>
      <c r="V53" s="1186" t="str">
        <f>'Step 4 Support Tool'!S260</f>
        <v/>
      </c>
      <c r="W53" s="1186" t="str">
        <f>'Step 4 Support Tool'!T260</f>
        <v/>
      </c>
      <c r="X53" s="1187" t="str">
        <f>'Step 4 Support Tool'!X260</f>
        <v/>
      </c>
      <c r="Y53" s="1188" t="str">
        <f t="shared" si="8"/>
        <v/>
      </c>
      <c r="Z53" s="1189" t="str">
        <f>'Step 4 Support Tool'!AC260</f>
        <v/>
      </c>
      <c r="AA53" s="1189">
        <f>'Step 4 Support Tool'!J260</f>
        <v>0</v>
      </c>
      <c r="AB53" s="1189">
        <f>'Step 4 Support Tool'!K260</f>
        <v>0</v>
      </c>
      <c r="AC53" s="1186">
        <f>'Step 3.2 Heating System'!H158</f>
        <v>0</v>
      </c>
      <c r="AD53" s="1186" t="str">
        <f t="shared" si="12"/>
        <v/>
      </c>
      <c r="AE53" s="1185">
        <f>'Step 3.2 Heating System'!E158</f>
        <v>0</v>
      </c>
      <c r="AF53" s="1185">
        <f>'Step 3.2 Heating System'!F158</f>
        <v>0</v>
      </c>
      <c r="AG53" s="1185">
        <f>'Step 3.2 Heating System'!G158</f>
        <v>0</v>
      </c>
      <c r="AH53" s="1185">
        <f>'Step 3.2 Heating System'!H158</f>
        <v>0</v>
      </c>
      <c r="AI53" s="1190">
        <f>'Step 3.2 Heating System'!I158</f>
        <v>0</v>
      </c>
      <c r="AJ53" s="1190">
        <f>'Step 3.2 Heating System'!J158</f>
        <v>0</v>
      </c>
      <c r="AK53" s="1190" t="str">
        <f>'Step 3.2 Heating System'!K158</f>
        <v/>
      </c>
      <c r="AL53" s="1191" t="str">
        <f>'Step 3.2 Heating System'!L158</f>
        <v/>
      </c>
      <c r="AM53" s="1191" t="str">
        <f>'Step 3.2 Heating System'!AA158</f>
        <v/>
      </c>
      <c r="AN53" s="1192">
        <f>'Step 3.2 Heating System'!M158</f>
        <v>0</v>
      </c>
      <c r="AO53" s="1192">
        <f>'Step 3.2 Heating System'!N158</f>
        <v>0</v>
      </c>
      <c r="AP53" s="1192">
        <f>'Step 3.2 Heating System'!O158</f>
        <v>0</v>
      </c>
      <c r="AQ53" s="1192">
        <f>'Step 3.2 Heating System'!P158</f>
        <v>0</v>
      </c>
      <c r="AR53" s="1193">
        <f>'Step 3.2 Heating System'!Q158</f>
        <v>0</v>
      </c>
      <c r="AS53" s="1193">
        <f>'Step 3.2 Heating System'!R158</f>
        <v>0</v>
      </c>
      <c r="AT53" s="1193">
        <f>'Step 3.2 Heating System'!S158</f>
        <v>0</v>
      </c>
      <c r="AU53" s="1194">
        <f>'Step 3.2 Heating System'!T158</f>
        <v>0</v>
      </c>
      <c r="AV53" s="1194">
        <f>'Step 3.2 Heating System'!U158</f>
        <v>0</v>
      </c>
      <c r="AW53" s="1194">
        <f>'Step 3.2 Heating System'!V158</f>
        <v>0</v>
      </c>
      <c r="AX53" s="1194">
        <f>'Step 3.2 Heating System'!W158</f>
        <v>0</v>
      </c>
      <c r="AY53" s="1193">
        <f>'Step 3.2 Heating System'!X158</f>
        <v>0</v>
      </c>
      <c r="AZ53" s="1036">
        <f>SUMIF('Step 3.2 Heating System'!$A$10:$A$109,PETREAD!AE53,'Step 3.2 Heating System'!$V$10:$V$109)</f>
        <v>0</v>
      </c>
      <c r="BA53" s="1036">
        <f t="shared" si="7"/>
        <v>0</v>
      </c>
      <c r="BB53" s="1041" t="str">
        <f>'Step 3.2 Heating System'!Z158</f>
        <v/>
      </c>
      <c r="BC53" s="491"/>
      <c r="BD53" s="491"/>
      <c r="BE53" s="491"/>
      <c r="BF53" s="491"/>
      <c r="BG53" s="794" t="str">
        <f>SUBSTITUTE(_xlfn.XLOOKUP(G53,'Step 4 Support Tool'!$E$220:$E$319,'Step 3.1 Site Details'!$C$8:$C$107,"",0,1),"uilding ","")</f>
        <v>B1</v>
      </c>
      <c r="BH53" s="794" t="str" cm="1">
        <f t="array" ref="BH53">SUBSTITUTE(_xlfn.XLOOKUP(G53,'Step 3.2 Heating System'!C158:$C$217,'Step 3.2 Heating System'!E158:$E$217,"",0,1)," System ","")</f>
        <v/>
      </c>
      <c r="BI53" s="794" t="str">
        <f>IF(BH53="","",SUBSTITUTE('Step 4 Support Tool'!A260," System ",""))</f>
        <v/>
      </c>
      <c r="BJ53" s="794" t="str">
        <f t="shared" si="13"/>
        <v/>
      </c>
      <c r="BK53" s="491"/>
      <c r="BL53" s="491"/>
      <c r="BM53" s="491"/>
      <c r="BN53" s="1033" t="str">
        <f>'Step 4 Support Tool'!A260</f>
        <v>LC System 41</v>
      </c>
      <c r="BO53" s="1034" t="str" cm="1">
        <f t="array" ref="BO53">_xlfn.XLOOKUP(G53,'Step 3.2 Heating System'!C158:$C$217,'Step 3.2 Heating System'!E158:$E$217,"",0,1)</f>
        <v/>
      </c>
      <c r="BP53" s="491"/>
      <c r="BQ53" s="491"/>
      <c r="BR53" s="491"/>
      <c r="BS53" s="491"/>
      <c r="BT53" s="491"/>
      <c r="BU53" s="491"/>
      <c r="BV53" s="491"/>
      <c r="BW53" s="491"/>
      <c r="BX53" s="491"/>
      <c r="BY53" s="491"/>
      <c r="BZ53" s="491"/>
      <c r="CA53" s="491"/>
      <c r="CB53" s="491"/>
      <c r="CC53" s="491"/>
      <c r="CD53" s="491"/>
      <c r="CE53" s="491"/>
      <c r="CF53" s="491"/>
      <c r="CG53" s="491"/>
      <c r="CH53" s="491"/>
      <c r="CI53" s="491"/>
      <c r="CJ53" s="491"/>
      <c r="CK53" s="491"/>
      <c r="CL53" s="491"/>
      <c r="CM53" s="491"/>
      <c r="CN53" s="491"/>
      <c r="CO53" s="491"/>
      <c r="CP53" s="491"/>
      <c r="CQ53" s="491"/>
      <c r="CR53" s="491"/>
      <c r="CS53" s="491"/>
      <c r="CT53" s="491"/>
      <c r="CU53" s="491"/>
      <c r="CV53" s="491"/>
      <c r="CW53" s="491"/>
      <c r="CX53" s="491"/>
      <c r="CY53" s="491"/>
      <c r="CZ53" s="491"/>
      <c r="DA53" s="491"/>
      <c r="DB53" s="491"/>
      <c r="DC53" s="491"/>
      <c r="DD53" s="491"/>
      <c r="DE53" s="491"/>
      <c r="DF53" s="491"/>
      <c r="DG53" s="491"/>
      <c r="DH53" s="491"/>
      <c r="DI53" s="491"/>
      <c r="DJ53" s="491"/>
      <c r="DK53" s="491"/>
      <c r="DL53" s="491"/>
      <c r="DM53" s="491"/>
      <c r="DN53" s="491"/>
      <c r="DO53" s="491"/>
      <c r="DP53" s="491"/>
      <c r="DQ53" s="491"/>
      <c r="DR53" s="491"/>
      <c r="DS53" s="491"/>
      <c r="DT53" s="491"/>
      <c r="DU53" s="491"/>
      <c r="DV53" s="491"/>
      <c r="DW53" s="491"/>
      <c r="DX53" s="491"/>
      <c r="DY53" s="491"/>
      <c r="DZ53" s="491"/>
      <c r="EA53" s="491"/>
      <c r="EB53" s="491"/>
      <c r="EC53" s="491"/>
      <c r="ED53" s="491"/>
      <c r="EE53" s="491"/>
      <c r="EF53" s="491"/>
      <c r="EG53" s="491"/>
      <c r="EH53" s="491"/>
      <c r="EI53" s="491"/>
      <c r="EJ53" s="491"/>
      <c r="EK53" s="491"/>
      <c r="EL53" s="491"/>
      <c r="EM53" s="491"/>
      <c r="EN53" s="491"/>
      <c r="EO53" s="491"/>
      <c r="EP53" s="491"/>
      <c r="EQ53" s="491"/>
      <c r="ER53" s="491"/>
      <c r="ES53" s="491"/>
      <c r="ET53" s="491"/>
    </row>
    <row r="54" spans="1:150" ht="12" customHeight="1" x14ac:dyDescent="0.2">
      <c r="A54" s="515" t="str">
        <f t="shared" si="5"/>
        <v/>
      </c>
      <c r="B54" s="515" t="str">
        <f t="shared" si="9"/>
        <v/>
      </c>
      <c r="C54" s="515" t="str">
        <f>IF(D54="","",'Eligible Technologies'!$C$7)</f>
        <v/>
      </c>
      <c r="D54" s="515" t="str">
        <f>'Step 4 Support Tool'!B261</f>
        <v/>
      </c>
      <c r="E54" s="516">
        <f>'Step 4 Support Tool'!C261</f>
        <v>0</v>
      </c>
      <c r="F54" s="516">
        <f>'Step 4 Support Tool'!D261</f>
        <v>0</v>
      </c>
      <c r="G54" s="515" t="str">
        <f>IF('Step 4 Support Tool'!E261="","",TRIM('Step 4 Support Tool'!E261))</f>
        <v/>
      </c>
      <c r="H54" s="515" t="str">
        <f t="shared" si="10"/>
        <v/>
      </c>
      <c r="I54" s="515" t="str">
        <f t="shared" si="11"/>
        <v/>
      </c>
      <c r="J54" s="515">
        <f>'Step 4 Support Tool'!F261</f>
        <v>0</v>
      </c>
      <c r="K54" s="515">
        <f>'Step 4 Support Tool'!H261</f>
        <v>0</v>
      </c>
      <c r="L54" s="515">
        <f>'Step 4 Support Tool'!I261</f>
        <v>0</v>
      </c>
      <c r="M54" s="515">
        <f>'Step 4 Support Tool'!L261</f>
        <v>0</v>
      </c>
      <c r="N54" s="515">
        <f>'Step 4 Support Tool'!M261</f>
        <v>0</v>
      </c>
      <c r="O54" s="515" t="str">
        <f>'Step 4 Support Tool'!AB261</f>
        <v/>
      </c>
      <c r="P54" s="1183">
        <f>'Step 4 Support Tool'!AD261</f>
        <v>0</v>
      </c>
      <c r="Q54" s="1184">
        <f>'Step 3.2 Heating System'!W159</f>
        <v>0</v>
      </c>
      <c r="R54" s="1184" t="str">
        <f>'Step 4 Support Tool'!O261</f>
        <v/>
      </c>
      <c r="S54" s="1185" t="str">
        <f>'Step 4 Support Tool'!P261</f>
        <v/>
      </c>
      <c r="T54" s="1185" t="str">
        <f>'Step 4 Support Tool'!Q261</f>
        <v/>
      </c>
      <c r="U54" s="1186" t="str">
        <f>'Step 4 Support Tool'!R261</f>
        <v/>
      </c>
      <c r="V54" s="1186" t="str">
        <f>'Step 4 Support Tool'!S261</f>
        <v/>
      </c>
      <c r="W54" s="1186" t="str">
        <f>'Step 4 Support Tool'!T261</f>
        <v/>
      </c>
      <c r="X54" s="1187" t="str">
        <f>'Step 4 Support Tool'!X261</f>
        <v/>
      </c>
      <c r="Y54" s="1188" t="str">
        <f t="shared" si="8"/>
        <v/>
      </c>
      <c r="Z54" s="1189" t="str">
        <f>'Step 4 Support Tool'!AC261</f>
        <v/>
      </c>
      <c r="AA54" s="1189">
        <f>'Step 4 Support Tool'!J261</f>
        <v>0</v>
      </c>
      <c r="AB54" s="1189">
        <f>'Step 4 Support Tool'!K261</f>
        <v>0</v>
      </c>
      <c r="AC54" s="1186">
        <f>'Step 3.2 Heating System'!H159</f>
        <v>0</v>
      </c>
      <c r="AD54" s="1186" t="str">
        <f t="shared" si="12"/>
        <v/>
      </c>
      <c r="AE54" s="1185">
        <f>'Step 3.2 Heating System'!E159</f>
        <v>0</v>
      </c>
      <c r="AF54" s="1185">
        <f>'Step 3.2 Heating System'!F159</f>
        <v>0</v>
      </c>
      <c r="AG54" s="1185">
        <f>'Step 3.2 Heating System'!G159</f>
        <v>0</v>
      </c>
      <c r="AH54" s="1185">
        <f>'Step 3.2 Heating System'!H159</f>
        <v>0</v>
      </c>
      <c r="AI54" s="1190">
        <f>'Step 3.2 Heating System'!I159</f>
        <v>0</v>
      </c>
      <c r="AJ54" s="1190">
        <f>'Step 3.2 Heating System'!J159</f>
        <v>0</v>
      </c>
      <c r="AK54" s="1190" t="str">
        <f>'Step 3.2 Heating System'!K159</f>
        <v/>
      </c>
      <c r="AL54" s="1191" t="str">
        <f>'Step 3.2 Heating System'!L159</f>
        <v/>
      </c>
      <c r="AM54" s="1191" t="str">
        <f>'Step 3.2 Heating System'!AA159</f>
        <v/>
      </c>
      <c r="AN54" s="1192">
        <f>'Step 3.2 Heating System'!M159</f>
        <v>0</v>
      </c>
      <c r="AO54" s="1192">
        <f>'Step 3.2 Heating System'!N159</f>
        <v>0</v>
      </c>
      <c r="AP54" s="1192">
        <f>'Step 3.2 Heating System'!O159</f>
        <v>0</v>
      </c>
      <c r="AQ54" s="1192">
        <f>'Step 3.2 Heating System'!P159</f>
        <v>0</v>
      </c>
      <c r="AR54" s="1193">
        <f>'Step 3.2 Heating System'!Q159</f>
        <v>0</v>
      </c>
      <c r="AS54" s="1193">
        <f>'Step 3.2 Heating System'!R159</f>
        <v>0</v>
      </c>
      <c r="AT54" s="1193">
        <f>'Step 3.2 Heating System'!S159</f>
        <v>0</v>
      </c>
      <c r="AU54" s="1194">
        <f>'Step 3.2 Heating System'!T159</f>
        <v>0</v>
      </c>
      <c r="AV54" s="1194">
        <f>'Step 3.2 Heating System'!U159</f>
        <v>0</v>
      </c>
      <c r="AW54" s="1194">
        <f>'Step 3.2 Heating System'!V159</f>
        <v>0</v>
      </c>
      <c r="AX54" s="1194">
        <f>'Step 3.2 Heating System'!W159</f>
        <v>0</v>
      </c>
      <c r="AY54" s="1193">
        <f>'Step 3.2 Heating System'!X159</f>
        <v>0</v>
      </c>
      <c r="AZ54" s="1036">
        <f>SUMIF('Step 3.2 Heating System'!$A$10:$A$109,PETREAD!AE54,'Step 3.2 Heating System'!$V$10:$V$109)</f>
        <v>0</v>
      </c>
      <c r="BA54" s="1036">
        <f t="shared" si="7"/>
        <v>0</v>
      </c>
      <c r="BB54" s="1041" t="str">
        <f>'Step 3.2 Heating System'!Z159</f>
        <v/>
      </c>
      <c r="BC54" s="491"/>
      <c r="BD54" s="491"/>
      <c r="BE54" s="491"/>
      <c r="BF54" s="491"/>
      <c r="BG54" s="794" t="str">
        <f>SUBSTITUTE(_xlfn.XLOOKUP(G54,'Step 4 Support Tool'!$E$220:$E$319,'Step 3.1 Site Details'!$C$8:$C$107,"",0,1),"uilding ","")</f>
        <v>B1</v>
      </c>
      <c r="BH54" s="794" t="str" cm="1">
        <f t="array" ref="BH54">SUBSTITUTE(_xlfn.XLOOKUP(G54,'Step 3.2 Heating System'!C159:$C$217,'Step 3.2 Heating System'!E159:$E$217,"",0,1)," System ","")</f>
        <v/>
      </c>
      <c r="BI54" s="794" t="str">
        <f>IF(BH54="","",SUBSTITUTE('Step 4 Support Tool'!A261," System ",""))</f>
        <v/>
      </c>
      <c r="BJ54" s="794" t="str">
        <f t="shared" si="13"/>
        <v/>
      </c>
      <c r="BK54" s="491"/>
      <c r="BL54" s="491"/>
      <c r="BM54" s="491"/>
      <c r="BN54" s="1033" t="str">
        <f>'Step 4 Support Tool'!A261</f>
        <v>LC System 42</v>
      </c>
      <c r="BO54" s="1034" t="str" cm="1">
        <f t="array" ref="BO54">_xlfn.XLOOKUP(G54,'Step 3.2 Heating System'!C159:$C$217,'Step 3.2 Heating System'!E159:$E$217,"",0,1)</f>
        <v/>
      </c>
      <c r="BP54" s="491"/>
      <c r="BQ54" s="491"/>
      <c r="BR54" s="491"/>
      <c r="BS54" s="491"/>
      <c r="BT54" s="491"/>
      <c r="BU54" s="491"/>
      <c r="BV54" s="491"/>
      <c r="BW54" s="491"/>
      <c r="BX54" s="491"/>
      <c r="BY54" s="491"/>
      <c r="BZ54" s="491"/>
      <c r="CA54" s="491"/>
      <c r="CB54" s="491"/>
      <c r="CC54" s="491"/>
      <c r="CD54" s="491"/>
      <c r="CE54" s="491"/>
      <c r="CF54" s="491"/>
      <c r="CG54" s="491"/>
      <c r="CH54" s="491"/>
      <c r="CI54" s="491"/>
      <c r="CJ54" s="491"/>
      <c r="CK54" s="491"/>
      <c r="CL54" s="491"/>
      <c r="CM54" s="491"/>
      <c r="CN54" s="491"/>
      <c r="CO54" s="491"/>
      <c r="CP54" s="491"/>
      <c r="CQ54" s="491"/>
      <c r="CR54" s="491"/>
      <c r="CS54" s="491"/>
      <c r="CT54" s="491"/>
      <c r="CU54" s="491"/>
      <c r="CV54" s="491"/>
      <c r="CW54" s="491"/>
      <c r="CX54" s="491"/>
      <c r="CY54" s="491"/>
      <c r="CZ54" s="491"/>
      <c r="DA54" s="491"/>
      <c r="DB54" s="491"/>
      <c r="DC54" s="491"/>
      <c r="DD54" s="491"/>
      <c r="DE54" s="491"/>
      <c r="DF54" s="491"/>
      <c r="DG54" s="491"/>
      <c r="DH54" s="491"/>
      <c r="DI54" s="491"/>
      <c r="DJ54" s="491"/>
      <c r="DK54" s="491"/>
      <c r="DL54" s="491"/>
      <c r="DM54" s="491"/>
      <c r="DN54" s="491"/>
      <c r="DO54" s="491"/>
      <c r="DP54" s="491"/>
      <c r="DQ54" s="491"/>
      <c r="DR54" s="491"/>
      <c r="DS54" s="491"/>
      <c r="DT54" s="491"/>
      <c r="DU54" s="491"/>
      <c r="DV54" s="491"/>
      <c r="DW54" s="491"/>
      <c r="DX54" s="491"/>
      <c r="DY54" s="491"/>
      <c r="DZ54" s="491"/>
      <c r="EA54" s="491"/>
      <c r="EB54" s="491"/>
      <c r="EC54" s="491"/>
      <c r="ED54" s="491"/>
      <c r="EE54" s="491"/>
      <c r="EF54" s="491"/>
      <c r="EG54" s="491"/>
      <c r="EH54" s="491"/>
      <c r="EI54" s="491"/>
      <c r="EJ54" s="491"/>
      <c r="EK54" s="491"/>
      <c r="EL54" s="491"/>
      <c r="EM54" s="491"/>
      <c r="EN54" s="491"/>
      <c r="EO54" s="491"/>
      <c r="EP54" s="491"/>
      <c r="EQ54" s="491"/>
      <c r="ER54" s="491"/>
      <c r="ES54" s="491"/>
      <c r="ET54" s="491"/>
    </row>
    <row r="55" spans="1:150" ht="12" customHeight="1" x14ac:dyDescent="0.2">
      <c r="A55" s="515" t="str">
        <f t="shared" si="5"/>
        <v/>
      </c>
      <c r="B55" s="515" t="str">
        <f t="shared" si="9"/>
        <v/>
      </c>
      <c r="C55" s="515" t="str">
        <f>IF(D55="","",'Eligible Technologies'!$C$7)</f>
        <v/>
      </c>
      <c r="D55" s="515" t="str">
        <f>'Step 4 Support Tool'!B262</f>
        <v/>
      </c>
      <c r="E55" s="516">
        <f>'Step 4 Support Tool'!C262</f>
        <v>0</v>
      </c>
      <c r="F55" s="516">
        <f>'Step 4 Support Tool'!D262</f>
        <v>0</v>
      </c>
      <c r="G55" s="515" t="str">
        <f>IF('Step 4 Support Tool'!E262="","",TRIM('Step 4 Support Tool'!E262))</f>
        <v/>
      </c>
      <c r="H55" s="515" t="str">
        <f t="shared" si="10"/>
        <v/>
      </c>
      <c r="I55" s="515" t="str">
        <f t="shared" si="11"/>
        <v/>
      </c>
      <c r="J55" s="515">
        <f>'Step 4 Support Tool'!F262</f>
        <v>0</v>
      </c>
      <c r="K55" s="515">
        <f>'Step 4 Support Tool'!H262</f>
        <v>0</v>
      </c>
      <c r="L55" s="515">
        <f>'Step 4 Support Tool'!I262</f>
        <v>0</v>
      </c>
      <c r="M55" s="515">
        <f>'Step 4 Support Tool'!L262</f>
        <v>0</v>
      </c>
      <c r="N55" s="515">
        <f>'Step 4 Support Tool'!M262</f>
        <v>0</v>
      </c>
      <c r="O55" s="515" t="str">
        <f>'Step 4 Support Tool'!AB262</f>
        <v/>
      </c>
      <c r="P55" s="1183">
        <f>'Step 4 Support Tool'!AD262</f>
        <v>0</v>
      </c>
      <c r="Q55" s="1184">
        <f>'Step 3.2 Heating System'!W160</f>
        <v>0</v>
      </c>
      <c r="R55" s="1184" t="str">
        <f>'Step 4 Support Tool'!O262</f>
        <v/>
      </c>
      <c r="S55" s="1185" t="str">
        <f>'Step 4 Support Tool'!P262</f>
        <v/>
      </c>
      <c r="T55" s="1185" t="str">
        <f>'Step 4 Support Tool'!Q262</f>
        <v/>
      </c>
      <c r="U55" s="1186" t="str">
        <f>'Step 4 Support Tool'!R262</f>
        <v/>
      </c>
      <c r="V55" s="1186" t="str">
        <f>'Step 4 Support Tool'!S262</f>
        <v/>
      </c>
      <c r="W55" s="1186" t="str">
        <f>'Step 4 Support Tool'!T262</f>
        <v/>
      </c>
      <c r="X55" s="1187" t="str">
        <f>'Step 4 Support Tool'!X262</f>
        <v/>
      </c>
      <c r="Y55" s="1188" t="str">
        <f t="shared" si="8"/>
        <v/>
      </c>
      <c r="Z55" s="1189" t="str">
        <f>'Step 4 Support Tool'!AC262</f>
        <v/>
      </c>
      <c r="AA55" s="1189">
        <f>'Step 4 Support Tool'!J262</f>
        <v>0</v>
      </c>
      <c r="AB55" s="1189">
        <f>'Step 4 Support Tool'!K262</f>
        <v>0</v>
      </c>
      <c r="AC55" s="1186">
        <f>'Step 3.2 Heating System'!H160</f>
        <v>0</v>
      </c>
      <c r="AD55" s="1186" t="str">
        <f t="shared" si="12"/>
        <v/>
      </c>
      <c r="AE55" s="1185">
        <f>'Step 3.2 Heating System'!E160</f>
        <v>0</v>
      </c>
      <c r="AF55" s="1185">
        <f>'Step 3.2 Heating System'!F160</f>
        <v>0</v>
      </c>
      <c r="AG55" s="1185">
        <f>'Step 3.2 Heating System'!G160</f>
        <v>0</v>
      </c>
      <c r="AH55" s="1185">
        <f>'Step 3.2 Heating System'!H160</f>
        <v>0</v>
      </c>
      <c r="AI55" s="1190">
        <f>'Step 3.2 Heating System'!I160</f>
        <v>0</v>
      </c>
      <c r="AJ55" s="1190">
        <f>'Step 3.2 Heating System'!J160</f>
        <v>0</v>
      </c>
      <c r="AK55" s="1190" t="str">
        <f>'Step 3.2 Heating System'!K160</f>
        <v/>
      </c>
      <c r="AL55" s="1191" t="str">
        <f>'Step 3.2 Heating System'!L160</f>
        <v/>
      </c>
      <c r="AM55" s="1191" t="str">
        <f>'Step 3.2 Heating System'!AA160</f>
        <v/>
      </c>
      <c r="AN55" s="1192">
        <f>'Step 3.2 Heating System'!M160</f>
        <v>0</v>
      </c>
      <c r="AO55" s="1192">
        <f>'Step 3.2 Heating System'!N160</f>
        <v>0</v>
      </c>
      <c r="AP55" s="1192">
        <f>'Step 3.2 Heating System'!O160</f>
        <v>0</v>
      </c>
      <c r="AQ55" s="1192">
        <f>'Step 3.2 Heating System'!P160</f>
        <v>0</v>
      </c>
      <c r="AR55" s="1193">
        <f>'Step 3.2 Heating System'!Q160</f>
        <v>0</v>
      </c>
      <c r="AS55" s="1193">
        <f>'Step 3.2 Heating System'!R160</f>
        <v>0</v>
      </c>
      <c r="AT55" s="1193">
        <f>'Step 3.2 Heating System'!S160</f>
        <v>0</v>
      </c>
      <c r="AU55" s="1194">
        <f>'Step 3.2 Heating System'!T160</f>
        <v>0</v>
      </c>
      <c r="AV55" s="1194">
        <f>'Step 3.2 Heating System'!U160</f>
        <v>0</v>
      </c>
      <c r="AW55" s="1194">
        <f>'Step 3.2 Heating System'!V160</f>
        <v>0</v>
      </c>
      <c r="AX55" s="1194">
        <f>'Step 3.2 Heating System'!W160</f>
        <v>0</v>
      </c>
      <c r="AY55" s="1193">
        <f>'Step 3.2 Heating System'!X160</f>
        <v>0</v>
      </c>
      <c r="AZ55" s="1036">
        <f>SUMIF('Step 3.2 Heating System'!$A$10:$A$109,PETREAD!AE55,'Step 3.2 Heating System'!$V$10:$V$109)</f>
        <v>0</v>
      </c>
      <c r="BA55" s="1036">
        <f t="shared" si="7"/>
        <v>0</v>
      </c>
      <c r="BB55" s="1041" t="str">
        <f>'Step 3.2 Heating System'!Z160</f>
        <v/>
      </c>
      <c r="BC55" s="491"/>
      <c r="BD55" s="491"/>
      <c r="BE55" s="491"/>
      <c r="BF55" s="491"/>
      <c r="BG55" s="794" t="str">
        <f>SUBSTITUTE(_xlfn.XLOOKUP(G55,'Step 4 Support Tool'!$E$220:$E$319,'Step 3.1 Site Details'!$C$8:$C$107,"",0,1),"uilding ","")</f>
        <v>B1</v>
      </c>
      <c r="BH55" s="794" t="str" cm="1">
        <f t="array" ref="BH55">SUBSTITUTE(_xlfn.XLOOKUP(G55,'Step 3.2 Heating System'!C160:$C$217,'Step 3.2 Heating System'!E160:$E$217,"",0,1)," System ","")</f>
        <v/>
      </c>
      <c r="BI55" s="794" t="str">
        <f>IF(BH55="","",SUBSTITUTE('Step 4 Support Tool'!A262," System ",""))</f>
        <v/>
      </c>
      <c r="BJ55" s="794" t="str">
        <f t="shared" si="13"/>
        <v/>
      </c>
      <c r="BK55" s="491"/>
      <c r="BL55" s="491"/>
      <c r="BM55" s="491"/>
      <c r="BN55" s="1033" t="str">
        <f>'Step 4 Support Tool'!A262</f>
        <v>LC System 43</v>
      </c>
      <c r="BO55" s="1034" t="str" cm="1">
        <f t="array" ref="BO55">_xlfn.XLOOKUP(G55,'Step 3.2 Heating System'!C160:$C$217,'Step 3.2 Heating System'!E160:$E$217,"",0,1)</f>
        <v/>
      </c>
      <c r="BP55" s="491"/>
      <c r="BQ55" s="491"/>
      <c r="BR55" s="491"/>
      <c r="BS55" s="491"/>
      <c r="BT55" s="491"/>
      <c r="BU55" s="491"/>
      <c r="BV55" s="491"/>
      <c r="BW55" s="491"/>
      <c r="BX55" s="491"/>
      <c r="BY55" s="491"/>
      <c r="BZ55" s="491"/>
      <c r="CA55" s="491"/>
      <c r="CB55" s="491"/>
      <c r="CC55" s="491"/>
      <c r="CD55" s="491"/>
      <c r="CE55" s="491"/>
      <c r="CF55" s="491"/>
      <c r="CG55" s="491"/>
      <c r="CH55" s="491"/>
      <c r="CI55" s="491"/>
      <c r="CJ55" s="491"/>
      <c r="CK55" s="491"/>
      <c r="CL55" s="491"/>
      <c r="CM55" s="491"/>
      <c r="CN55" s="491"/>
      <c r="CO55" s="491"/>
      <c r="CP55" s="491"/>
      <c r="CQ55" s="491"/>
      <c r="CR55" s="491"/>
      <c r="CS55" s="491"/>
      <c r="CT55" s="491"/>
      <c r="CU55" s="491"/>
      <c r="CV55" s="491"/>
      <c r="CW55" s="491"/>
      <c r="CX55" s="491"/>
      <c r="CY55" s="491"/>
      <c r="CZ55" s="491"/>
      <c r="DA55" s="491"/>
      <c r="DB55" s="491"/>
      <c r="DC55" s="491"/>
      <c r="DD55" s="491"/>
      <c r="DE55" s="491"/>
      <c r="DF55" s="491"/>
      <c r="DG55" s="491"/>
      <c r="DH55" s="491"/>
      <c r="DI55" s="491"/>
      <c r="DJ55" s="491"/>
      <c r="DK55" s="491"/>
      <c r="DL55" s="491"/>
      <c r="DM55" s="491"/>
      <c r="DN55" s="491"/>
      <c r="DO55" s="491"/>
      <c r="DP55" s="491"/>
      <c r="DQ55" s="491"/>
      <c r="DR55" s="491"/>
      <c r="DS55" s="491"/>
      <c r="DT55" s="491"/>
      <c r="DU55" s="491"/>
      <c r="DV55" s="491"/>
      <c r="DW55" s="491"/>
      <c r="DX55" s="491"/>
      <c r="DY55" s="491"/>
      <c r="DZ55" s="491"/>
      <c r="EA55" s="491"/>
      <c r="EB55" s="491"/>
      <c r="EC55" s="491"/>
      <c r="ED55" s="491"/>
      <c r="EE55" s="491"/>
      <c r="EF55" s="491"/>
      <c r="EG55" s="491"/>
      <c r="EH55" s="491"/>
      <c r="EI55" s="491"/>
      <c r="EJ55" s="491"/>
      <c r="EK55" s="491"/>
      <c r="EL55" s="491"/>
      <c r="EM55" s="491"/>
      <c r="EN55" s="491"/>
      <c r="EO55" s="491"/>
      <c r="EP55" s="491"/>
      <c r="EQ55" s="491"/>
      <c r="ER55" s="491"/>
      <c r="ES55" s="491"/>
      <c r="ET55" s="491"/>
    </row>
    <row r="56" spans="1:150" ht="12" customHeight="1" x14ac:dyDescent="0.2">
      <c r="A56" s="515" t="str">
        <f t="shared" si="5"/>
        <v/>
      </c>
      <c r="B56" s="515" t="str">
        <f t="shared" si="9"/>
        <v/>
      </c>
      <c r="C56" s="515" t="str">
        <f>IF(D56="","",'Eligible Technologies'!$C$7)</f>
        <v/>
      </c>
      <c r="D56" s="515" t="str">
        <f>'Step 4 Support Tool'!B263</f>
        <v/>
      </c>
      <c r="E56" s="516">
        <f>'Step 4 Support Tool'!C263</f>
        <v>0</v>
      </c>
      <c r="F56" s="516">
        <f>'Step 4 Support Tool'!D263</f>
        <v>0</v>
      </c>
      <c r="G56" s="515" t="str">
        <f>IF('Step 4 Support Tool'!E263="","",TRIM('Step 4 Support Tool'!E263))</f>
        <v/>
      </c>
      <c r="H56" s="515" t="str">
        <f t="shared" si="10"/>
        <v/>
      </c>
      <c r="I56" s="515" t="str">
        <f t="shared" si="11"/>
        <v/>
      </c>
      <c r="J56" s="515">
        <f>'Step 4 Support Tool'!F263</f>
        <v>0</v>
      </c>
      <c r="K56" s="515">
        <f>'Step 4 Support Tool'!H263</f>
        <v>0</v>
      </c>
      <c r="L56" s="515">
        <f>'Step 4 Support Tool'!I263</f>
        <v>0</v>
      </c>
      <c r="M56" s="515">
        <f>'Step 4 Support Tool'!L263</f>
        <v>0</v>
      </c>
      <c r="N56" s="515">
        <f>'Step 4 Support Tool'!M263</f>
        <v>0</v>
      </c>
      <c r="O56" s="515" t="str">
        <f>'Step 4 Support Tool'!AB263</f>
        <v/>
      </c>
      <c r="P56" s="1183">
        <f>'Step 4 Support Tool'!AD263</f>
        <v>0</v>
      </c>
      <c r="Q56" s="1184">
        <f>'Step 3.2 Heating System'!W161</f>
        <v>0</v>
      </c>
      <c r="R56" s="1184" t="str">
        <f>'Step 4 Support Tool'!O263</f>
        <v/>
      </c>
      <c r="S56" s="1185" t="str">
        <f>'Step 4 Support Tool'!P263</f>
        <v/>
      </c>
      <c r="T56" s="1185" t="str">
        <f>'Step 4 Support Tool'!Q263</f>
        <v/>
      </c>
      <c r="U56" s="1186" t="str">
        <f>'Step 4 Support Tool'!R263</f>
        <v/>
      </c>
      <c r="V56" s="1186" t="str">
        <f>'Step 4 Support Tool'!S263</f>
        <v/>
      </c>
      <c r="W56" s="1186" t="str">
        <f>'Step 4 Support Tool'!T263</f>
        <v/>
      </c>
      <c r="X56" s="1187" t="str">
        <f>'Step 4 Support Tool'!X263</f>
        <v/>
      </c>
      <c r="Y56" s="1188" t="str">
        <f t="shared" si="8"/>
        <v/>
      </c>
      <c r="Z56" s="1189" t="str">
        <f>'Step 4 Support Tool'!AC263</f>
        <v/>
      </c>
      <c r="AA56" s="1189">
        <f>'Step 4 Support Tool'!J263</f>
        <v>0</v>
      </c>
      <c r="AB56" s="1189">
        <f>'Step 4 Support Tool'!K263</f>
        <v>0</v>
      </c>
      <c r="AC56" s="1186">
        <f>'Step 3.2 Heating System'!H161</f>
        <v>0</v>
      </c>
      <c r="AD56" s="1186" t="str">
        <f t="shared" si="12"/>
        <v/>
      </c>
      <c r="AE56" s="1185">
        <f>'Step 3.2 Heating System'!E161</f>
        <v>0</v>
      </c>
      <c r="AF56" s="1185">
        <f>'Step 3.2 Heating System'!F161</f>
        <v>0</v>
      </c>
      <c r="AG56" s="1185">
        <f>'Step 3.2 Heating System'!G161</f>
        <v>0</v>
      </c>
      <c r="AH56" s="1185">
        <f>'Step 3.2 Heating System'!H161</f>
        <v>0</v>
      </c>
      <c r="AI56" s="1190">
        <f>'Step 3.2 Heating System'!I161</f>
        <v>0</v>
      </c>
      <c r="AJ56" s="1190">
        <f>'Step 3.2 Heating System'!J161</f>
        <v>0</v>
      </c>
      <c r="AK56" s="1190" t="str">
        <f>'Step 3.2 Heating System'!K161</f>
        <v/>
      </c>
      <c r="AL56" s="1191" t="str">
        <f>'Step 3.2 Heating System'!L161</f>
        <v/>
      </c>
      <c r="AM56" s="1191" t="str">
        <f>'Step 3.2 Heating System'!AA161</f>
        <v/>
      </c>
      <c r="AN56" s="1192">
        <f>'Step 3.2 Heating System'!M161</f>
        <v>0</v>
      </c>
      <c r="AO56" s="1192">
        <f>'Step 3.2 Heating System'!N161</f>
        <v>0</v>
      </c>
      <c r="AP56" s="1192">
        <f>'Step 3.2 Heating System'!O161</f>
        <v>0</v>
      </c>
      <c r="AQ56" s="1192">
        <f>'Step 3.2 Heating System'!P161</f>
        <v>0</v>
      </c>
      <c r="AR56" s="1193">
        <f>'Step 3.2 Heating System'!Q161</f>
        <v>0</v>
      </c>
      <c r="AS56" s="1193">
        <f>'Step 3.2 Heating System'!R161</f>
        <v>0</v>
      </c>
      <c r="AT56" s="1193">
        <f>'Step 3.2 Heating System'!S161</f>
        <v>0</v>
      </c>
      <c r="AU56" s="1194">
        <f>'Step 3.2 Heating System'!T161</f>
        <v>0</v>
      </c>
      <c r="AV56" s="1194">
        <f>'Step 3.2 Heating System'!U161</f>
        <v>0</v>
      </c>
      <c r="AW56" s="1194">
        <f>'Step 3.2 Heating System'!V161</f>
        <v>0</v>
      </c>
      <c r="AX56" s="1194">
        <f>'Step 3.2 Heating System'!W161</f>
        <v>0</v>
      </c>
      <c r="AY56" s="1193">
        <f>'Step 3.2 Heating System'!X161</f>
        <v>0</v>
      </c>
      <c r="AZ56" s="1036">
        <f>SUMIF('Step 3.2 Heating System'!$A$10:$A$109,PETREAD!AE56,'Step 3.2 Heating System'!$V$10:$V$109)</f>
        <v>0</v>
      </c>
      <c r="BA56" s="1036">
        <f t="shared" si="7"/>
        <v>0</v>
      </c>
      <c r="BB56" s="1041" t="str">
        <f>'Step 3.2 Heating System'!Z161</f>
        <v/>
      </c>
      <c r="BC56" s="491"/>
      <c r="BD56" s="491"/>
      <c r="BE56" s="491"/>
      <c r="BF56" s="491"/>
      <c r="BG56" s="794" t="str">
        <f>SUBSTITUTE(_xlfn.XLOOKUP(G56,'Step 4 Support Tool'!$E$220:$E$319,'Step 3.1 Site Details'!$C$8:$C$107,"",0,1),"uilding ","")</f>
        <v>B1</v>
      </c>
      <c r="BH56" s="794" t="str" cm="1">
        <f t="array" ref="BH56">SUBSTITUTE(_xlfn.XLOOKUP(G56,'Step 3.2 Heating System'!C161:$C$217,'Step 3.2 Heating System'!E161:$E$217,"",0,1)," System ","")</f>
        <v/>
      </c>
      <c r="BI56" s="794" t="str">
        <f>IF(BH56="","",SUBSTITUTE('Step 4 Support Tool'!A263," System ",""))</f>
        <v/>
      </c>
      <c r="BJ56" s="794" t="str">
        <f t="shared" si="13"/>
        <v/>
      </c>
      <c r="BK56" s="491"/>
      <c r="BL56" s="491"/>
      <c r="BM56" s="491"/>
      <c r="BN56" s="1033" t="str">
        <f>'Step 4 Support Tool'!A263</f>
        <v>LC System 44</v>
      </c>
      <c r="BO56" s="1034" t="str" cm="1">
        <f t="array" ref="BO56">_xlfn.XLOOKUP(G56,'Step 3.2 Heating System'!C161:$C$217,'Step 3.2 Heating System'!E161:$E$217,"",0,1)</f>
        <v/>
      </c>
      <c r="BP56" s="491"/>
      <c r="BQ56" s="491"/>
      <c r="BR56" s="491"/>
      <c r="BS56" s="491"/>
      <c r="BT56" s="491"/>
      <c r="BU56" s="491"/>
      <c r="BV56" s="491"/>
      <c r="BW56" s="491"/>
      <c r="BX56" s="491"/>
      <c r="BY56" s="491"/>
      <c r="BZ56" s="491"/>
      <c r="CA56" s="491"/>
      <c r="CB56" s="491"/>
      <c r="CC56" s="491"/>
      <c r="CD56" s="491"/>
      <c r="CE56" s="491"/>
      <c r="CF56" s="491"/>
      <c r="CG56" s="491"/>
      <c r="CH56" s="491"/>
      <c r="CI56" s="491"/>
      <c r="CJ56" s="491"/>
      <c r="CK56" s="491"/>
      <c r="CL56" s="491"/>
      <c r="CM56" s="491"/>
      <c r="CN56" s="491"/>
      <c r="CO56" s="491"/>
      <c r="CP56" s="491"/>
      <c r="CQ56" s="491"/>
      <c r="CR56" s="491"/>
      <c r="CS56" s="491"/>
      <c r="CT56" s="491"/>
      <c r="CU56" s="491"/>
      <c r="CV56" s="491"/>
      <c r="CW56" s="491"/>
      <c r="CX56" s="491"/>
      <c r="CY56" s="491"/>
      <c r="CZ56" s="491"/>
      <c r="DA56" s="491"/>
      <c r="DB56" s="491"/>
      <c r="DC56" s="491"/>
      <c r="DD56" s="491"/>
      <c r="DE56" s="491"/>
      <c r="DF56" s="491"/>
      <c r="DG56" s="491"/>
      <c r="DH56" s="491"/>
      <c r="DI56" s="491"/>
      <c r="DJ56" s="491"/>
      <c r="DK56" s="491"/>
      <c r="DL56" s="491"/>
      <c r="DM56" s="491"/>
      <c r="DN56" s="491"/>
      <c r="DO56" s="491"/>
      <c r="DP56" s="491"/>
      <c r="DQ56" s="491"/>
      <c r="DR56" s="491"/>
      <c r="DS56" s="491"/>
      <c r="DT56" s="491"/>
      <c r="DU56" s="491"/>
      <c r="DV56" s="491"/>
      <c r="DW56" s="491"/>
      <c r="DX56" s="491"/>
      <c r="DY56" s="491"/>
      <c r="DZ56" s="491"/>
      <c r="EA56" s="491"/>
      <c r="EB56" s="491"/>
      <c r="EC56" s="491"/>
      <c r="ED56" s="491"/>
      <c r="EE56" s="491"/>
      <c r="EF56" s="491"/>
      <c r="EG56" s="491"/>
      <c r="EH56" s="491"/>
      <c r="EI56" s="491"/>
      <c r="EJ56" s="491"/>
      <c r="EK56" s="491"/>
      <c r="EL56" s="491"/>
      <c r="EM56" s="491"/>
      <c r="EN56" s="491"/>
      <c r="EO56" s="491"/>
      <c r="EP56" s="491"/>
      <c r="EQ56" s="491"/>
      <c r="ER56" s="491"/>
      <c r="ES56" s="491"/>
      <c r="ET56" s="491"/>
    </row>
    <row r="57" spans="1:150" ht="12" customHeight="1" x14ac:dyDescent="0.2">
      <c r="A57" s="515" t="str">
        <f t="shared" si="5"/>
        <v/>
      </c>
      <c r="B57" s="515" t="str">
        <f t="shared" si="9"/>
        <v/>
      </c>
      <c r="C57" s="515" t="str">
        <f>IF(D57="","",'Eligible Technologies'!$C$7)</f>
        <v/>
      </c>
      <c r="D57" s="515" t="str">
        <f>'Step 4 Support Tool'!B264</f>
        <v/>
      </c>
      <c r="E57" s="516">
        <f>'Step 4 Support Tool'!C264</f>
        <v>0</v>
      </c>
      <c r="F57" s="516">
        <f>'Step 4 Support Tool'!D264</f>
        <v>0</v>
      </c>
      <c r="G57" s="515" t="str">
        <f>IF('Step 4 Support Tool'!E264="","",TRIM('Step 4 Support Tool'!E264))</f>
        <v/>
      </c>
      <c r="H57" s="515" t="str">
        <f t="shared" si="10"/>
        <v/>
      </c>
      <c r="I57" s="515" t="str">
        <f t="shared" si="11"/>
        <v/>
      </c>
      <c r="J57" s="515">
        <f>'Step 4 Support Tool'!F264</f>
        <v>0</v>
      </c>
      <c r="K57" s="515">
        <f>'Step 4 Support Tool'!H264</f>
        <v>0</v>
      </c>
      <c r="L57" s="515">
        <f>'Step 4 Support Tool'!I264</f>
        <v>0</v>
      </c>
      <c r="M57" s="515">
        <f>'Step 4 Support Tool'!L264</f>
        <v>0</v>
      </c>
      <c r="N57" s="515">
        <f>'Step 4 Support Tool'!M264</f>
        <v>0</v>
      </c>
      <c r="O57" s="515" t="str">
        <f>'Step 4 Support Tool'!AB264</f>
        <v/>
      </c>
      <c r="P57" s="1183">
        <f>'Step 4 Support Tool'!AD264</f>
        <v>0</v>
      </c>
      <c r="Q57" s="1184">
        <f>'Step 3.2 Heating System'!W162</f>
        <v>0</v>
      </c>
      <c r="R57" s="1184" t="str">
        <f>'Step 4 Support Tool'!O264</f>
        <v/>
      </c>
      <c r="S57" s="1185" t="str">
        <f>'Step 4 Support Tool'!P264</f>
        <v/>
      </c>
      <c r="T57" s="1185" t="str">
        <f>'Step 4 Support Tool'!Q264</f>
        <v/>
      </c>
      <c r="U57" s="1186" t="str">
        <f>'Step 4 Support Tool'!R264</f>
        <v/>
      </c>
      <c r="V57" s="1186" t="str">
        <f>'Step 4 Support Tool'!S264</f>
        <v/>
      </c>
      <c r="W57" s="1186" t="str">
        <f>'Step 4 Support Tool'!T264</f>
        <v/>
      </c>
      <c r="X57" s="1187" t="str">
        <f>'Step 4 Support Tool'!X264</f>
        <v/>
      </c>
      <c r="Y57" s="1188" t="str">
        <f t="shared" si="8"/>
        <v/>
      </c>
      <c r="Z57" s="1189" t="str">
        <f>'Step 4 Support Tool'!AC264</f>
        <v/>
      </c>
      <c r="AA57" s="1189">
        <f>'Step 4 Support Tool'!J264</f>
        <v>0</v>
      </c>
      <c r="AB57" s="1189">
        <f>'Step 4 Support Tool'!K264</f>
        <v>0</v>
      </c>
      <c r="AC57" s="1186">
        <f>'Step 3.2 Heating System'!H162</f>
        <v>0</v>
      </c>
      <c r="AD57" s="1186" t="str">
        <f t="shared" si="12"/>
        <v/>
      </c>
      <c r="AE57" s="1185">
        <f>'Step 3.2 Heating System'!E162</f>
        <v>0</v>
      </c>
      <c r="AF57" s="1185">
        <f>'Step 3.2 Heating System'!F162</f>
        <v>0</v>
      </c>
      <c r="AG57" s="1185">
        <f>'Step 3.2 Heating System'!G162</f>
        <v>0</v>
      </c>
      <c r="AH57" s="1185">
        <f>'Step 3.2 Heating System'!H162</f>
        <v>0</v>
      </c>
      <c r="AI57" s="1190">
        <f>'Step 3.2 Heating System'!I162</f>
        <v>0</v>
      </c>
      <c r="AJ57" s="1190">
        <f>'Step 3.2 Heating System'!J162</f>
        <v>0</v>
      </c>
      <c r="AK57" s="1190" t="str">
        <f>'Step 3.2 Heating System'!K162</f>
        <v/>
      </c>
      <c r="AL57" s="1191" t="str">
        <f>'Step 3.2 Heating System'!L162</f>
        <v/>
      </c>
      <c r="AM57" s="1191" t="str">
        <f>'Step 3.2 Heating System'!AA162</f>
        <v/>
      </c>
      <c r="AN57" s="1192">
        <f>'Step 3.2 Heating System'!M162</f>
        <v>0</v>
      </c>
      <c r="AO57" s="1192">
        <f>'Step 3.2 Heating System'!N162</f>
        <v>0</v>
      </c>
      <c r="AP57" s="1192">
        <f>'Step 3.2 Heating System'!O162</f>
        <v>0</v>
      </c>
      <c r="AQ57" s="1192">
        <f>'Step 3.2 Heating System'!P162</f>
        <v>0</v>
      </c>
      <c r="AR57" s="1193">
        <f>'Step 3.2 Heating System'!Q162</f>
        <v>0</v>
      </c>
      <c r="AS57" s="1193">
        <f>'Step 3.2 Heating System'!R162</f>
        <v>0</v>
      </c>
      <c r="AT57" s="1193">
        <f>'Step 3.2 Heating System'!S162</f>
        <v>0</v>
      </c>
      <c r="AU57" s="1194">
        <f>'Step 3.2 Heating System'!T162</f>
        <v>0</v>
      </c>
      <c r="AV57" s="1194">
        <f>'Step 3.2 Heating System'!U162</f>
        <v>0</v>
      </c>
      <c r="AW57" s="1194">
        <f>'Step 3.2 Heating System'!V162</f>
        <v>0</v>
      </c>
      <c r="AX57" s="1194">
        <f>'Step 3.2 Heating System'!W162</f>
        <v>0</v>
      </c>
      <c r="AY57" s="1193">
        <f>'Step 3.2 Heating System'!X162</f>
        <v>0</v>
      </c>
      <c r="AZ57" s="1036">
        <f>SUMIF('Step 3.2 Heating System'!$A$10:$A$109,PETREAD!AE57,'Step 3.2 Heating System'!$V$10:$V$109)</f>
        <v>0</v>
      </c>
      <c r="BA57" s="1036">
        <f t="shared" si="7"/>
        <v>0</v>
      </c>
      <c r="BB57" s="1041" t="str">
        <f>'Step 3.2 Heating System'!Z162</f>
        <v/>
      </c>
      <c r="BC57" s="491"/>
      <c r="BD57" s="491"/>
      <c r="BE57" s="491"/>
      <c r="BF57" s="491"/>
      <c r="BG57" s="794" t="str">
        <f>SUBSTITUTE(_xlfn.XLOOKUP(G57,'Step 4 Support Tool'!$E$220:$E$319,'Step 3.1 Site Details'!$C$8:$C$107,"",0,1),"uilding ","")</f>
        <v>B1</v>
      </c>
      <c r="BH57" s="794" t="str" cm="1">
        <f t="array" ref="BH57">SUBSTITUTE(_xlfn.XLOOKUP(G57,'Step 3.2 Heating System'!C162:$C$217,'Step 3.2 Heating System'!E162:$E$217,"",0,1)," System ","")</f>
        <v/>
      </c>
      <c r="BI57" s="794" t="str">
        <f>IF(BH57="","",SUBSTITUTE('Step 4 Support Tool'!A264," System ",""))</f>
        <v/>
      </c>
      <c r="BJ57" s="794" t="str">
        <f t="shared" si="13"/>
        <v/>
      </c>
      <c r="BK57" s="491"/>
      <c r="BL57" s="491"/>
      <c r="BM57" s="491"/>
      <c r="BN57" s="1033" t="str">
        <f>'Step 4 Support Tool'!A264</f>
        <v>LC System 45</v>
      </c>
      <c r="BO57" s="1034" t="str" cm="1">
        <f t="array" ref="BO57">_xlfn.XLOOKUP(G57,'Step 3.2 Heating System'!C162:$C$217,'Step 3.2 Heating System'!E162:$E$217,"",0,1)</f>
        <v/>
      </c>
      <c r="BP57" s="491"/>
      <c r="BQ57" s="491"/>
      <c r="BR57" s="491"/>
      <c r="BS57" s="491"/>
      <c r="BT57" s="491"/>
      <c r="BU57" s="491"/>
      <c r="BV57" s="491"/>
      <c r="BW57" s="491"/>
      <c r="BX57" s="491"/>
      <c r="BY57" s="491"/>
      <c r="BZ57" s="491"/>
      <c r="CA57" s="491"/>
      <c r="CB57" s="491"/>
      <c r="CC57" s="491"/>
      <c r="CD57" s="491"/>
      <c r="CE57" s="491"/>
      <c r="CF57" s="491"/>
      <c r="CG57" s="491"/>
      <c r="CH57" s="491"/>
      <c r="CI57" s="491"/>
      <c r="CJ57" s="491"/>
      <c r="CK57" s="491"/>
      <c r="CL57" s="491"/>
      <c r="CM57" s="491"/>
      <c r="CN57" s="491"/>
      <c r="CO57" s="491"/>
      <c r="CP57" s="491"/>
      <c r="CQ57" s="491"/>
      <c r="CR57" s="491"/>
      <c r="CS57" s="491"/>
      <c r="CT57" s="491"/>
      <c r="CU57" s="491"/>
      <c r="CV57" s="491"/>
      <c r="CW57" s="491"/>
      <c r="CX57" s="491"/>
      <c r="CY57" s="491"/>
      <c r="CZ57" s="491"/>
      <c r="DA57" s="491"/>
      <c r="DB57" s="491"/>
      <c r="DC57" s="491"/>
      <c r="DD57" s="491"/>
      <c r="DE57" s="491"/>
      <c r="DF57" s="491"/>
      <c r="DG57" s="491"/>
      <c r="DH57" s="491"/>
      <c r="DI57" s="491"/>
      <c r="DJ57" s="491"/>
      <c r="DK57" s="491"/>
      <c r="DL57" s="491"/>
      <c r="DM57" s="491"/>
      <c r="DN57" s="491"/>
      <c r="DO57" s="491"/>
      <c r="DP57" s="491"/>
      <c r="DQ57" s="491"/>
      <c r="DR57" s="491"/>
      <c r="DS57" s="491"/>
      <c r="DT57" s="491"/>
      <c r="DU57" s="491"/>
      <c r="DV57" s="491"/>
      <c r="DW57" s="491"/>
      <c r="DX57" s="491"/>
      <c r="DY57" s="491"/>
      <c r="DZ57" s="491"/>
      <c r="EA57" s="491"/>
      <c r="EB57" s="491"/>
      <c r="EC57" s="491"/>
      <c r="ED57" s="491"/>
      <c r="EE57" s="491"/>
      <c r="EF57" s="491"/>
      <c r="EG57" s="491"/>
      <c r="EH57" s="491"/>
      <c r="EI57" s="491"/>
      <c r="EJ57" s="491"/>
      <c r="EK57" s="491"/>
      <c r="EL57" s="491"/>
      <c r="EM57" s="491"/>
      <c r="EN57" s="491"/>
      <c r="EO57" s="491"/>
      <c r="EP57" s="491"/>
      <c r="EQ57" s="491"/>
      <c r="ER57" s="491"/>
      <c r="ES57" s="491"/>
      <c r="ET57" s="491"/>
    </row>
    <row r="58" spans="1:150" ht="12" customHeight="1" x14ac:dyDescent="0.2">
      <c r="A58" s="515" t="str">
        <f t="shared" si="5"/>
        <v/>
      </c>
      <c r="B58" s="515" t="str">
        <f t="shared" si="9"/>
        <v/>
      </c>
      <c r="C58" s="515" t="str">
        <f>IF(D58="","",'Eligible Technologies'!$C$7)</f>
        <v/>
      </c>
      <c r="D58" s="515" t="str">
        <f>'Step 4 Support Tool'!B265</f>
        <v/>
      </c>
      <c r="E58" s="516">
        <f>'Step 4 Support Tool'!C265</f>
        <v>0</v>
      </c>
      <c r="F58" s="516">
        <f>'Step 4 Support Tool'!D265</f>
        <v>0</v>
      </c>
      <c r="G58" s="515" t="str">
        <f>IF('Step 4 Support Tool'!E265="","",TRIM('Step 4 Support Tool'!E265))</f>
        <v/>
      </c>
      <c r="H58" s="515" t="str">
        <f t="shared" si="10"/>
        <v/>
      </c>
      <c r="I58" s="515" t="str">
        <f t="shared" si="11"/>
        <v/>
      </c>
      <c r="J58" s="515">
        <f>'Step 4 Support Tool'!F265</f>
        <v>0</v>
      </c>
      <c r="K58" s="515">
        <f>'Step 4 Support Tool'!H265</f>
        <v>0</v>
      </c>
      <c r="L58" s="515">
        <f>'Step 4 Support Tool'!I265</f>
        <v>0</v>
      </c>
      <c r="M58" s="515">
        <f>'Step 4 Support Tool'!L265</f>
        <v>0</v>
      </c>
      <c r="N58" s="515">
        <f>'Step 4 Support Tool'!M265</f>
        <v>0</v>
      </c>
      <c r="O58" s="515" t="str">
        <f>'Step 4 Support Tool'!AB265</f>
        <v/>
      </c>
      <c r="P58" s="1183">
        <f>'Step 4 Support Tool'!AD265</f>
        <v>0</v>
      </c>
      <c r="Q58" s="1184">
        <f>'Step 3.2 Heating System'!W163</f>
        <v>0</v>
      </c>
      <c r="R58" s="1184" t="str">
        <f>'Step 4 Support Tool'!O265</f>
        <v/>
      </c>
      <c r="S58" s="1185" t="str">
        <f>'Step 4 Support Tool'!P265</f>
        <v/>
      </c>
      <c r="T58" s="1185" t="str">
        <f>'Step 4 Support Tool'!Q265</f>
        <v/>
      </c>
      <c r="U58" s="1186" t="str">
        <f>'Step 4 Support Tool'!R265</f>
        <v/>
      </c>
      <c r="V58" s="1186" t="str">
        <f>'Step 4 Support Tool'!S265</f>
        <v/>
      </c>
      <c r="W58" s="1186" t="str">
        <f>'Step 4 Support Tool'!T265</f>
        <v/>
      </c>
      <c r="X58" s="1187" t="str">
        <f>'Step 4 Support Tool'!X265</f>
        <v/>
      </c>
      <c r="Y58" s="1188" t="str">
        <f t="shared" si="8"/>
        <v/>
      </c>
      <c r="Z58" s="1189" t="str">
        <f>'Step 4 Support Tool'!AC265</f>
        <v/>
      </c>
      <c r="AA58" s="1189">
        <f>'Step 4 Support Tool'!J265</f>
        <v>0</v>
      </c>
      <c r="AB58" s="1189">
        <f>'Step 4 Support Tool'!K265</f>
        <v>0</v>
      </c>
      <c r="AC58" s="1186">
        <f>'Step 3.2 Heating System'!H163</f>
        <v>0</v>
      </c>
      <c r="AD58" s="1186" t="str">
        <f t="shared" si="12"/>
        <v/>
      </c>
      <c r="AE58" s="1185">
        <f>'Step 3.2 Heating System'!E163</f>
        <v>0</v>
      </c>
      <c r="AF58" s="1185">
        <f>'Step 3.2 Heating System'!F163</f>
        <v>0</v>
      </c>
      <c r="AG58" s="1185">
        <f>'Step 3.2 Heating System'!G163</f>
        <v>0</v>
      </c>
      <c r="AH58" s="1185">
        <f>'Step 3.2 Heating System'!H163</f>
        <v>0</v>
      </c>
      <c r="AI58" s="1190">
        <f>'Step 3.2 Heating System'!I163</f>
        <v>0</v>
      </c>
      <c r="AJ58" s="1190">
        <f>'Step 3.2 Heating System'!J163</f>
        <v>0</v>
      </c>
      <c r="AK58" s="1190" t="str">
        <f>'Step 3.2 Heating System'!K163</f>
        <v/>
      </c>
      <c r="AL58" s="1191" t="str">
        <f>'Step 3.2 Heating System'!L163</f>
        <v/>
      </c>
      <c r="AM58" s="1191" t="str">
        <f>'Step 3.2 Heating System'!AA163</f>
        <v/>
      </c>
      <c r="AN58" s="1192">
        <f>'Step 3.2 Heating System'!M163</f>
        <v>0</v>
      </c>
      <c r="AO58" s="1192">
        <f>'Step 3.2 Heating System'!N163</f>
        <v>0</v>
      </c>
      <c r="AP58" s="1192">
        <f>'Step 3.2 Heating System'!O163</f>
        <v>0</v>
      </c>
      <c r="AQ58" s="1192">
        <f>'Step 3.2 Heating System'!P163</f>
        <v>0</v>
      </c>
      <c r="AR58" s="1193">
        <f>'Step 3.2 Heating System'!Q163</f>
        <v>0</v>
      </c>
      <c r="AS58" s="1193">
        <f>'Step 3.2 Heating System'!R163</f>
        <v>0</v>
      </c>
      <c r="AT58" s="1193">
        <f>'Step 3.2 Heating System'!S163</f>
        <v>0</v>
      </c>
      <c r="AU58" s="1194">
        <f>'Step 3.2 Heating System'!T163</f>
        <v>0</v>
      </c>
      <c r="AV58" s="1194">
        <f>'Step 3.2 Heating System'!U163</f>
        <v>0</v>
      </c>
      <c r="AW58" s="1194">
        <f>'Step 3.2 Heating System'!V163</f>
        <v>0</v>
      </c>
      <c r="AX58" s="1194">
        <f>'Step 3.2 Heating System'!W163</f>
        <v>0</v>
      </c>
      <c r="AY58" s="1193">
        <f>'Step 3.2 Heating System'!X163</f>
        <v>0</v>
      </c>
      <c r="AZ58" s="1036">
        <f>SUMIF('Step 3.2 Heating System'!$A$10:$A$109,PETREAD!AE58,'Step 3.2 Heating System'!$V$10:$V$109)</f>
        <v>0</v>
      </c>
      <c r="BA58" s="1036">
        <f t="shared" si="7"/>
        <v>0</v>
      </c>
      <c r="BB58" s="1041" t="str">
        <f>'Step 3.2 Heating System'!Z163</f>
        <v/>
      </c>
      <c r="BC58" s="491"/>
      <c r="BD58" s="491"/>
      <c r="BE58" s="491"/>
      <c r="BF58" s="491"/>
      <c r="BG58" s="794" t="str">
        <f>SUBSTITUTE(_xlfn.XLOOKUP(G58,'Step 4 Support Tool'!$E$220:$E$319,'Step 3.1 Site Details'!$C$8:$C$107,"",0,1),"uilding ","")</f>
        <v>B1</v>
      </c>
      <c r="BH58" s="794" t="str" cm="1">
        <f t="array" ref="BH58">SUBSTITUTE(_xlfn.XLOOKUP(G58,'Step 3.2 Heating System'!C163:$C$217,'Step 3.2 Heating System'!E163:$E$217,"",0,1)," System ","")</f>
        <v/>
      </c>
      <c r="BI58" s="794" t="str">
        <f>IF(BH58="","",SUBSTITUTE('Step 4 Support Tool'!A265," System ",""))</f>
        <v/>
      </c>
      <c r="BJ58" s="794" t="str">
        <f t="shared" si="13"/>
        <v/>
      </c>
      <c r="BK58" s="491"/>
      <c r="BL58" s="491"/>
      <c r="BM58" s="491"/>
      <c r="BN58" s="1033" t="str">
        <f>'Step 4 Support Tool'!A265</f>
        <v>LC System 46</v>
      </c>
      <c r="BO58" s="1034" t="str" cm="1">
        <f t="array" ref="BO58">_xlfn.XLOOKUP(G58,'Step 3.2 Heating System'!C163:$C$217,'Step 3.2 Heating System'!E163:$E$217,"",0,1)</f>
        <v/>
      </c>
      <c r="BP58" s="491"/>
      <c r="BQ58" s="491"/>
      <c r="BR58" s="491"/>
      <c r="BS58" s="491"/>
      <c r="BT58" s="491"/>
      <c r="BU58" s="491"/>
      <c r="BV58" s="491"/>
      <c r="BW58" s="491"/>
      <c r="BX58" s="491"/>
      <c r="BY58" s="491"/>
      <c r="BZ58" s="491"/>
      <c r="CA58" s="491"/>
      <c r="CB58" s="491"/>
      <c r="CC58" s="491"/>
      <c r="CD58" s="491"/>
      <c r="CE58" s="491"/>
      <c r="CF58" s="491"/>
      <c r="CG58" s="491"/>
      <c r="CH58" s="491"/>
      <c r="CI58" s="491"/>
      <c r="CJ58" s="491"/>
      <c r="CK58" s="491"/>
      <c r="CL58" s="491"/>
      <c r="CM58" s="491"/>
      <c r="CN58" s="491"/>
      <c r="CO58" s="491"/>
      <c r="CP58" s="491"/>
      <c r="CQ58" s="491"/>
      <c r="CR58" s="491"/>
      <c r="CS58" s="491"/>
      <c r="CT58" s="491"/>
      <c r="CU58" s="491"/>
      <c r="CV58" s="491"/>
      <c r="CW58" s="491"/>
      <c r="CX58" s="491"/>
      <c r="CY58" s="491"/>
      <c r="CZ58" s="491"/>
      <c r="DA58" s="491"/>
      <c r="DB58" s="491"/>
      <c r="DC58" s="491"/>
      <c r="DD58" s="491"/>
      <c r="DE58" s="491"/>
      <c r="DF58" s="491"/>
      <c r="DG58" s="491"/>
      <c r="DH58" s="491"/>
      <c r="DI58" s="491"/>
      <c r="DJ58" s="491"/>
      <c r="DK58" s="491"/>
      <c r="DL58" s="491"/>
      <c r="DM58" s="491"/>
      <c r="DN58" s="491"/>
      <c r="DO58" s="491"/>
      <c r="DP58" s="491"/>
      <c r="DQ58" s="491"/>
      <c r="DR58" s="491"/>
      <c r="DS58" s="491"/>
      <c r="DT58" s="491"/>
      <c r="DU58" s="491"/>
      <c r="DV58" s="491"/>
      <c r="DW58" s="491"/>
      <c r="DX58" s="491"/>
      <c r="DY58" s="491"/>
      <c r="DZ58" s="491"/>
      <c r="EA58" s="491"/>
      <c r="EB58" s="491"/>
      <c r="EC58" s="491"/>
      <c r="ED58" s="491"/>
      <c r="EE58" s="491"/>
      <c r="EF58" s="491"/>
      <c r="EG58" s="491"/>
      <c r="EH58" s="491"/>
      <c r="EI58" s="491"/>
      <c r="EJ58" s="491"/>
      <c r="EK58" s="491"/>
      <c r="EL58" s="491"/>
      <c r="EM58" s="491"/>
      <c r="EN58" s="491"/>
      <c r="EO58" s="491"/>
      <c r="EP58" s="491"/>
      <c r="EQ58" s="491"/>
      <c r="ER58" s="491"/>
      <c r="ES58" s="491"/>
      <c r="ET58" s="491"/>
    </row>
    <row r="59" spans="1:150" ht="12" customHeight="1" x14ac:dyDescent="0.2">
      <c r="A59" s="515" t="str">
        <f t="shared" si="5"/>
        <v/>
      </c>
      <c r="B59" s="515" t="str">
        <f t="shared" si="9"/>
        <v/>
      </c>
      <c r="C59" s="515" t="str">
        <f>IF(D59="","",'Eligible Technologies'!$C$7)</f>
        <v/>
      </c>
      <c r="D59" s="515" t="str">
        <f>'Step 4 Support Tool'!B266</f>
        <v/>
      </c>
      <c r="E59" s="516">
        <f>'Step 4 Support Tool'!C266</f>
        <v>0</v>
      </c>
      <c r="F59" s="516">
        <f>'Step 4 Support Tool'!D266</f>
        <v>0</v>
      </c>
      <c r="G59" s="515" t="str">
        <f>IF('Step 4 Support Tool'!E266="","",TRIM('Step 4 Support Tool'!E266))</f>
        <v/>
      </c>
      <c r="H59" s="515" t="str">
        <f t="shared" si="10"/>
        <v/>
      </c>
      <c r="I59" s="515" t="str">
        <f t="shared" si="11"/>
        <v/>
      </c>
      <c r="J59" s="515">
        <f>'Step 4 Support Tool'!F266</f>
        <v>0</v>
      </c>
      <c r="K59" s="515">
        <f>'Step 4 Support Tool'!H266</f>
        <v>0</v>
      </c>
      <c r="L59" s="515">
        <f>'Step 4 Support Tool'!I266</f>
        <v>0</v>
      </c>
      <c r="M59" s="515">
        <f>'Step 4 Support Tool'!L266</f>
        <v>0</v>
      </c>
      <c r="N59" s="515">
        <f>'Step 4 Support Tool'!M266</f>
        <v>0</v>
      </c>
      <c r="O59" s="515" t="str">
        <f>'Step 4 Support Tool'!AB266</f>
        <v/>
      </c>
      <c r="P59" s="1183">
        <f>'Step 4 Support Tool'!AD266</f>
        <v>0</v>
      </c>
      <c r="Q59" s="1184">
        <f>'Step 3.2 Heating System'!W164</f>
        <v>0</v>
      </c>
      <c r="R59" s="1184" t="str">
        <f>'Step 4 Support Tool'!O266</f>
        <v/>
      </c>
      <c r="S59" s="1185" t="str">
        <f>'Step 4 Support Tool'!P266</f>
        <v/>
      </c>
      <c r="T59" s="1185" t="str">
        <f>'Step 4 Support Tool'!Q266</f>
        <v/>
      </c>
      <c r="U59" s="1186" t="str">
        <f>'Step 4 Support Tool'!R266</f>
        <v/>
      </c>
      <c r="V59" s="1186" t="str">
        <f>'Step 4 Support Tool'!S266</f>
        <v/>
      </c>
      <c r="W59" s="1186" t="str">
        <f>'Step 4 Support Tool'!T266</f>
        <v/>
      </c>
      <c r="X59" s="1187" t="str">
        <f>'Step 4 Support Tool'!X266</f>
        <v/>
      </c>
      <c r="Y59" s="1188" t="str">
        <f t="shared" si="8"/>
        <v/>
      </c>
      <c r="Z59" s="1189" t="str">
        <f>'Step 4 Support Tool'!AC266</f>
        <v/>
      </c>
      <c r="AA59" s="1189">
        <f>'Step 4 Support Tool'!J266</f>
        <v>0</v>
      </c>
      <c r="AB59" s="1189">
        <f>'Step 4 Support Tool'!K266</f>
        <v>0</v>
      </c>
      <c r="AC59" s="1186">
        <f>'Step 3.2 Heating System'!H164</f>
        <v>0</v>
      </c>
      <c r="AD59" s="1186" t="str">
        <f t="shared" si="12"/>
        <v/>
      </c>
      <c r="AE59" s="1185">
        <f>'Step 3.2 Heating System'!E164</f>
        <v>0</v>
      </c>
      <c r="AF59" s="1185">
        <f>'Step 3.2 Heating System'!F164</f>
        <v>0</v>
      </c>
      <c r="AG59" s="1185">
        <f>'Step 3.2 Heating System'!G164</f>
        <v>0</v>
      </c>
      <c r="AH59" s="1185">
        <f>'Step 3.2 Heating System'!H164</f>
        <v>0</v>
      </c>
      <c r="AI59" s="1190">
        <f>'Step 3.2 Heating System'!I164</f>
        <v>0</v>
      </c>
      <c r="AJ59" s="1190">
        <f>'Step 3.2 Heating System'!J164</f>
        <v>0</v>
      </c>
      <c r="AK59" s="1190" t="str">
        <f>'Step 3.2 Heating System'!K164</f>
        <v/>
      </c>
      <c r="AL59" s="1191" t="str">
        <f>'Step 3.2 Heating System'!L164</f>
        <v/>
      </c>
      <c r="AM59" s="1191" t="str">
        <f>'Step 3.2 Heating System'!AA164</f>
        <v/>
      </c>
      <c r="AN59" s="1192">
        <f>'Step 3.2 Heating System'!M164</f>
        <v>0</v>
      </c>
      <c r="AO59" s="1192">
        <f>'Step 3.2 Heating System'!N164</f>
        <v>0</v>
      </c>
      <c r="AP59" s="1192">
        <f>'Step 3.2 Heating System'!O164</f>
        <v>0</v>
      </c>
      <c r="AQ59" s="1192">
        <f>'Step 3.2 Heating System'!P164</f>
        <v>0</v>
      </c>
      <c r="AR59" s="1193">
        <f>'Step 3.2 Heating System'!Q164</f>
        <v>0</v>
      </c>
      <c r="AS59" s="1193">
        <f>'Step 3.2 Heating System'!R164</f>
        <v>0</v>
      </c>
      <c r="AT59" s="1193">
        <f>'Step 3.2 Heating System'!S164</f>
        <v>0</v>
      </c>
      <c r="AU59" s="1194">
        <f>'Step 3.2 Heating System'!T164</f>
        <v>0</v>
      </c>
      <c r="AV59" s="1194">
        <f>'Step 3.2 Heating System'!U164</f>
        <v>0</v>
      </c>
      <c r="AW59" s="1194">
        <f>'Step 3.2 Heating System'!V164</f>
        <v>0</v>
      </c>
      <c r="AX59" s="1194">
        <f>'Step 3.2 Heating System'!W164</f>
        <v>0</v>
      </c>
      <c r="AY59" s="1193">
        <f>'Step 3.2 Heating System'!X164</f>
        <v>0</v>
      </c>
      <c r="AZ59" s="1036">
        <f>SUMIF('Step 3.2 Heating System'!$A$10:$A$109,PETREAD!AE59,'Step 3.2 Heating System'!$V$10:$V$109)</f>
        <v>0</v>
      </c>
      <c r="BA59" s="1036">
        <f t="shared" si="7"/>
        <v>0</v>
      </c>
      <c r="BB59" s="1041" t="str">
        <f>'Step 3.2 Heating System'!Z164</f>
        <v/>
      </c>
      <c r="BC59" s="491"/>
      <c r="BD59" s="491"/>
      <c r="BE59" s="491"/>
      <c r="BF59" s="491"/>
      <c r="BG59" s="794" t="str">
        <f>SUBSTITUTE(_xlfn.XLOOKUP(G59,'Step 4 Support Tool'!$E$220:$E$319,'Step 3.1 Site Details'!$C$8:$C$107,"",0,1),"uilding ","")</f>
        <v>B1</v>
      </c>
      <c r="BH59" s="794" t="str" cm="1">
        <f t="array" ref="BH59">SUBSTITUTE(_xlfn.XLOOKUP(G59,'Step 3.2 Heating System'!C164:$C$217,'Step 3.2 Heating System'!E164:$E$217,"",0,1)," System ","")</f>
        <v/>
      </c>
      <c r="BI59" s="794" t="str">
        <f>IF(BH59="","",SUBSTITUTE('Step 4 Support Tool'!A266," System ",""))</f>
        <v/>
      </c>
      <c r="BJ59" s="794" t="str">
        <f t="shared" si="13"/>
        <v/>
      </c>
      <c r="BK59" s="491"/>
      <c r="BL59" s="491"/>
      <c r="BM59" s="491"/>
      <c r="BN59" s="1033" t="str">
        <f>'Step 4 Support Tool'!A266</f>
        <v>LC System 47</v>
      </c>
      <c r="BO59" s="1034" t="str" cm="1">
        <f t="array" ref="BO59">_xlfn.XLOOKUP(G59,'Step 3.2 Heating System'!C164:$C$217,'Step 3.2 Heating System'!E164:$E$217,"",0,1)</f>
        <v/>
      </c>
      <c r="BP59" s="491"/>
      <c r="BQ59" s="491"/>
      <c r="BR59" s="491"/>
      <c r="BS59" s="491"/>
      <c r="BT59" s="491"/>
      <c r="BU59" s="491"/>
      <c r="BV59" s="491"/>
      <c r="BW59" s="491"/>
      <c r="BX59" s="491"/>
      <c r="BY59" s="491"/>
      <c r="BZ59" s="491"/>
      <c r="CA59" s="491"/>
      <c r="CB59" s="491"/>
      <c r="CC59" s="491"/>
      <c r="CD59" s="491"/>
      <c r="CE59" s="491"/>
      <c r="CF59" s="491"/>
      <c r="CG59" s="491"/>
      <c r="CH59" s="491"/>
      <c r="CI59" s="491"/>
      <c r="CJ59" s="491"/>
      <c r="CK59" s="491"/>
      <c r="CL59" s="491"/>
      <c r="CM59" s="491"/>
      <c r="CN59" s="491"/>
      <c r="CO59" s="491"/>
      <c r="CP59" s="491"/>
      <c r="CQ59" s="491"/>
      <c r="CR59" s="491"/>
      <c r="CS59" s="491"/>
      <c r="CT59" s="491"/>
      <c r="CU59" s="491"/>
      <c r="CV59" s="491"/>
      <c r="CW59" s="491"/>
      <c r="CX59" s="491"/>
      <c r="CY59" s="491"/>
      <c r="CZ59" s="491"/>
      <c r="DA59" s="491"/>
      <c r="DB59" s="491"/>
      <c r="DC59" s="491"/>
      <c r="DD59" s="491"/>
      <c r="DE59" s="491"/>
      <c r="DF59" s="491"/>
      <c r="DG59" s="491"/>
      <c r="DH59" s="491"/>
      <c r="DI59" s="491"/>
      <c r="DJ59" s="491"/>
      <c r="DK59" s="491"/>
      <c r="DL59" s="491"/>
      <c r="DM59" s="491"/>
      <c r="DN59" s="491"/>
      <c r="DO59" s="491"/>
      <c r="DP59" s="491"/>
      <c r="DQ59" s="491"/>
      <c r="DR59" s="491"/>
      <c r="DS59" s="491"/>
      <c r="DT59" s="491"/>
      <c r="DU59" s="491"/>
      <c r="DV59" s="491"/>
      <c r="DW59" s="491"/>
      <c r="DX59" s="491"/>
      <c r="DY59" s="491"/>
      <c r="DZ59" s="491"/>
      <c r="EA59" s="491"/>
      <c r="EB59" s="491"/>
      <c r="EC59" s="491"/>
      <c r="ED59" s="491"/>
      <c r="EE59" s="491"/>
      <c r="EF59" s="491"/>
      <c r="EG59" s="491"/>
      <c r="EH59" s="491"/>
      <c r="EI59" s="491"/>
      <c r="EJ59" s="491"/>
      <c r="EK59" s="491"/>
      <c r="EL59" s="491"/>
      <c r="EM59" s="491"/>
      <c r="EN59" s="491"/>
      <c r="EO59" s="491"/>
      <c r="EP59" s="491"/>
      <c r="EQ59" s="491"/>
      <c r="ER59" s="491"/>
      <c r="ES59" s="491"/>
      <c r="ET59" s="491"/>
    </row>
    <row r="60" spans="1:150" ht="12" customHeight="1" x14ac:dyDescent="0.2">
      <c r="A60" s="515" t="str">
        <f t="shared" si="5"/>
        <v/>
      </c>
      <c r="B60" s="515" t="str">
        <f t="shared" si="9"/>
        <v/>
      </c>
      <c r="C60" s="515" t="str">
        <f>IF(D60="","",'Eligible Technologies'!$C$7)</f>
        <v/>
      </c>
      <c r="D60" s="515" t="str">
        <f>'Step 4 Support Tool'!B267</f>
        <v/>
      </c>
      <c r="E60" s="516">
        <f>'Step 4 Support Tool'!C267</f>
        <v>0</v>
      </c>
      <c r="F60" s="516">
        <f>'Step 4 Support Tool'!D267</f>
        <v>0</v>
      </c>
      <c r="G60" s="515" t="str">
        <f>IF('Step 4 Support Tool'!E267="","",TRIM('Step 4 Support Tool'!E267))</f>
        <v/>
      </c>
      <c r="H60" s="515" t="str">
        <f t="shared" si="10"/>
        <v/>
      </c>
      <c r="I60" s="515" t="str">
        <f t="shared" si="11"/>
        <v/>
      </c>
      <c r="J60" s="515">
        <f>'Step 4 Support Tool'!F267</f>
        <v>0</v>
      </c>
      <c r="K60" s="515">
        <f>'Step 4 Support Tool'!H267</f>
        <v>0</v>
      </c>
      <c r="L60" s="515">
        <f>'Step 4 Support Tool'!I267</f>
        <v>0</v>
      </c>
      <c r="M60" s="515">
        <f>'Step 4 Support Tool'!L267</f>
        <v>0</v>
      </c>
      <c r="N60" s="515">
        <f>'Step 4 Support Tool'!M267</f>
        <v>0</v>
      </c>
      <c r="O60" s="515" t="str">
        <f>'Step 4 Support Tool'!AB267</f>
        <v/>
      </c>
      <c r="P60" s="1183">
        <f>'Step 4 Support Tool'!AD267</f>
        <v>0</v>
      </c>
      <c r="Q60" s="1184">
        <f>'Step 3.2 Heating System'!W165</f>
        <v>0</v>
      </c>
      <c r="R60" s="1184" t="str">
        <f>'Step 4 Support Tool'!O267</f>
        <v/>
      </c>
      <c r="S60" s="1185" t="str">
        <f>'Step 4 Support Tool'!P267</f>
        <v/>
      </c>
      <c r="T60" s="1185" t="str">
        <f>'Step 4 Support Tool'!Q267</f>
        <v/>
      </c>
      <c r="U60" s="1186" t="str">
        <f>'Step 4 Support Tool'!R267</f>
        <v/>
      </c>
      <c r="V60" s="1186" t="str">
        <f>'Step 4 Support Tool'!S267</f>
        <v/>
      </c>
      <c r="W60" s="1186" t="str">
        <f>'Step 4 Support Tool'!T267</f>
        <v/>
      </c>
      <c r="X60" s="1187" t="str">
        <f>'Step 4 Support Tool'!X267</f>
        <v/>
      </c>
      <c r="Y60" s="1188" t="str">
        <f t="shared" si="8"/>
        <v/>
      </c>
      <c r="Z60" s="1189" t="str">
        <f>'Step 4 Support Tool'!AC267</f>
        <v/>
      </c>
      <c r="AA60" s="1189">
        <f>'Step 4 Support Tool'!J267</f>
        <v>0</v>
      </c>
      <c r="AB60" s="1189">
        <f>'Step 4 Support Tool'!K267</f>
        <v>0</v>
      </c>
      <c r="AC60" s="1186">
        <f>'Step 3.2 Heating System'!H165</f>
        <v>0</v>
      </c>
      <c r="AD60" s="1186" t="str">
        <f t="shared" si="12"/>
        <v/>
      </c>
      <c r="AE60" s="1185">
        <f>'Step 3.2 Heating System'!E165</f>
        <v>0</v>
      </c>
      <c r="AF60" s="1185">
        <f>'Step 3.2 Heating System'!F165</f>
        <v>0</v>
      </c>
      <c r="AG60" s="1185">
        <f>'Step 3.2 Heating System'!G165</f>
        <v>0</v>
      </c>
      <c r="AH60" s="1185">
        <f>'Step 3.2 Heating System'!H165</f>
        <v>0</v>
      </c>
      <c r="AI60" s="1190">
        <f>'Step 3.2 Heating System'!I165</f>
        <v>0</v>
      </c>
      <c r="AJ60" s="1190">
        <f>'Step 3.2 Heating System'!J165</f>
        <v>0</v>
      </c>
      <c r="AK60" s="1190" t="str">
        <f>'Step 3.2 Heating System'!K165</f>
        <v/>
      </c>
      <c r="AL60" s="1191" t="str">
        <f>'Step 3.2 Heating System'!L165</f>
        <v/>
      </c>
      <c r="AM60" s="1191" t="str">
        <f>'Step 3.2 Heating System'!AA165</f>
        <v/>
      </c>
      <c r="AN60" s="1192">
        <f>'Step 3.2 Heating System'!M165</f>
        <v>0</v>
      </c>
      <c r="AO60" s="1192">
        <f>'Step 3.2 Heating System'!N165</f>
        <v>0</v>
      </c>
      <c r="AP60" s="1192">
        <f>'Step 3.2 Heating System'!O165</f>
        <v>0</v>
      </c>
      <c r="AQ60" s="1192">
        <f>'Step 3.2 Heating System'!P165</f>
        <v>0</v>
      </c>
      <c r="AR60" s="1193">
        <f>'Step 3.2 Heating System'!Q165</f>
        <v>0</v>
      </c>
      <c r="AS60" s="1193">
        <f>'Step 3.2 Heating System'!R165</f>
        <v>0</v>
      </c>
      <c r="AT60" s="1193">
        <f>'Step 3.2 Heating System'!S165</f>
        <v>0</v>
      </c>
      <c r="AU60" s="1194">
        <f>'Step 3.2 Heating System'!T165</f>
        <v>0</v>
      </c>
      <c r="AV60" s="1194">
        <f>'Step 3.2 Heating System'!U165</f>
        <v>0</v>
      </c>
      <c r="AW60" s="1194">
        <f>'Step 3.2 Heating System'!V165</f>
        <v>0</v>
      </c>
      <c r="AX60" s="1194">
        <f>'Step 3.2 Heating System'!W165</f>
        <v>0</v>
      </c>
      <c r="AY60" s="1193">
        <f>'Step 3.2 Heating System'!X165</f>
        <v>0</v>
      </c>
      <c r="AZ60" s="1036">
        <f>SUMIF('Step 3.2 Heating System'!$A$10:$A$109,PETREAD!AE60,'Step 3.2 Heating System'!$V$10:$V$109)</f>
        <v>0</v>
      </c>
      <c r="BA60" s="1036">
        <f t="shared" si="7"/>
        <v>0</v>
      </c>
      <c r="BB60" s="1041" t="str">
        <f>'Step 3.2 Heating System'!Z165</f>
        <v/>
      </c>
      <c r="BC60" s="491"/>
      <c r="BD60" s="491"/>
      <c r="BE60" s="491"/>
      <c r="BF60" s="491"/>
      <c r="BG60" s="794" t="str">
        <f>SUBSTITUTE(_xlfn.XLOOKUP(G60,'Step 4 Support Tool'!$E$220:$E$319,'Step 3.1 Site Details'!$C$8:$C$107,"",0,1),"uilding ","")</f>
        <v>B1</v>
      </c>
      <c r="BH60" s="794" t="str" cm="1">
        <f t="array" ref="BH60">SUBSTITUTE(_xlfn.XLOOKUP(G60,'Step 3.2 Heating System'!C165:$C$217,'Step 3.2 Heating System'!E165:$E$217,"",0,1)," System ","")</f>
        <v/>
      </c>
      <c r="BI60" s="794" t="str">
        <f>IF(BH60="","",SUBSTITUTE('Step 4 Support Tool'!A267," System ",""))</f>
        <v/>
      </c>
      <c r="BJ60" s="794" t="str">
        <f t="shared" si="13"/>
        <v/>
      </c>
      <c r="BK60" s="491"/>
      <c r="BL60" s="491"/>
      <c r="BM60" s="491"/>
      <c r="BN60" s="1033" t="str">
        <f>'Step 4 Support Tool'!A267</f>
        <v>LC System 48</v>
      </c>
      <c r="BO60" s="1034" t="str" cm="1">
        <f t="array" ref="BO60">_xlfn.XLOOKUP(G60,'Step 3.2 Heating System'!C165:$C$217,'Step 3.2 Heating System'!E165:$E$217,"",0,1)</f>
        <v/>
      </c>
      <c r="BP60" s="491"/>
      <c r="BQ60" s="491"/>
      <c r="BR60" s="491"/>
      <c r="BS60" s="491"/>
      <c r="BT60" s="491"/>
      <c r="BU60" s="491"/>
      <c r="BV60" s="491"/>
      <c r="BW60" s="491"/>
      <c r="BX60" s="491"/>
      <c r="BY60" s="491"/>
      <c r="BZ60" s="491"/>
      <c r="CA60" s="491"/>
      <c r="CB60" s="491"/>
      <c r="CC60" s="491"/>
      <c r="CD60" s="491"/>
      <c r="CE60" s="491"/>
      <c r="CF60" s="491"/>
      <c r="CG60" s="491"/>
      <c r="CH60" s="491"/>
      <c r="CI60" s="491"/>
      <c r="CJ60" s="491"/>
      <c r="CK60" s="491"/>
      <c r="CL60" s="491"/>
      <c r="CM60" s="491"/>
      <c r="CN60" s="491"/>
      <c r="CO60" s="491"/>
      <c r="CP60" s="491"/>
      <c r="CQ60" s="491"/>
      <c r="CR60" s="491"/>
      <c r="CS60" s="491"/>
      <c r="CT60" s="491"/>
      <c r="CU60" s="491"/>
      <c r="CV60" s="491"/>
      <c r="CW60" s="491"/>
      <c r="CX60" s="491"/>
      <c r="CY60" s="491"/>
      <c r="CZ60" s="491"/>
      <c r="DA60" s="491"/>
      <c r="DB60" s="491"/>
      <c r="DC60" s="491"/>
      <c r="DD60" s="491"/>
      <c r="DE60" s="491"/>
      <c r="DF60" s="491"/>
      <c r="DG60" s="491"/>
      <c r="DH60" s="491"/>
      <c r="DI60" s="491"/>
      <c r="DJ60" s="491"/>
      <c r="DK60" s="491"/>
      <c r="DL60" s="491"/>
      <c r="DM60" s="491"/>
      <c r="DN60" s="491"/>
      <c r="DO60" s="491"/>
      <c r="DP60" s="491"/>
      <c r="DQ60" s="491"/>
      <c r="DR60" s="491"/>
      <c r="DS60" s="491"/>
      <c r="DT60" s="491"/>
      <c r="DU60" s="491"/>
      <c r="DV60" s="491"/>
      <c r="DW60" s="491"/>
      <c r="DX60" s="491"/>
      <c r="DY60" s="491"/>
      <c r="DZ60" s="491"/>
      <c r="EA60" s="491"/>
      <c r="EB60" s="491"/>
      <c r="EC60" s="491"/>
      <c r="ED60" s="491"/>
      <c r="EE60" s="491"/>
      <c r="EF60" s="491"/>
      <c r="EG60" s="491"/>
      <c r="EH60" s="491"/>
      <c r="EI60" s="491"/>
      <c r="EJ60" s="491"/>
      <c r="EK60" s="491"/>
      <c r="EL60" s="491"/>
      <c r="EM60" s="491"/>
      <c r="EN60" s="491"/>
      <c r="EO60" s="491"/>
      <c r="EP60" s="491"/>
      <c r="EQ60" s="491"/>
      <c r="ER60" s="491"/>
      <c r="ES60" s="491"/>
      <c r="ET60" s="491"/>
    </row>
    <row r="61" spans="1:150" ht="12" customHeight="1" x14ac:dyDescent="0.2">
      <c r="A61" s="515" t="str">
        <f t="shared" si="5"/>
        <v/>
      </c>
      <c r="B61" s="515" t="str">
        <f t="shared" si="9"/>
        <v/>
      </c>
      <c r="C61" s="515" t="str">
        <f>IF(D61="","",'Eligible Technologies'!$C$7)</f>
        <v/>
      </c>
      <c r="D61" s="515" t="str">
        <f>'Step 4 Support Tool'!B268</f>
        <v/>
      </c>
      <c r="E61" s="516">
        <f>'Step 4 Support Tool'!C268</f>
        <v>0</v>
      </c>
      <c r="F61" s="516">
        <f>'Step 4 Support Tool'!D268</f>
        <v>0</v>
      </c>
      <c r="G61" s="515" t="str">
        <f>IF('Step 4 Support Tool'!E268="","",TRIM('Step 4 Support Tool'!E268))</f>
        <v/>
      </c>
      <c r="H61" s="515" t="str">
        <f t="shared" si="10"/>
        <v/>
      </c>
      <c r="I61" s="515" t="str">
        <f t="shared" si="11"/>
        <v/>
      </c>
      <c r="J61" s="515">
        <f>'Step 4 Support Tool'!F268</f>
        <v>0</v>
      </c>
      <c r="K61" s="515">
        <f>'Step 4 Support Tool'!H268</f>
        <v>0</v>
      </c>
      <c r="L61" s="515">
        <f>'Step 4 Support Tool'!I268</f>
        <v>0</v>
      </c>
      <c r="M61" s="515">
        <f>'Step 4 Support Tool'!L268</f>
        <v>0</v>
      </c>
      <c r="N61" s="515">
        <f>'Step 4 Support Tool'!M268</f>
        <v>0</v>
      </c>
      <c r="O61" s="515" t="str">
        <f>'Step 4 Support Tool'!AB268</f>
        <v/>
      </c>
      <c r="P61" s="1183">
        <f>'Step 4 Support Tool'!AD268</f>
        <v>0</v>
      </c>
      <c r="Q61" s="1184">
        <f>'Step 3.2 Heating System'!W166</f>
        <v>0</v>
      </c>
      <c r="R61" s="1184" t="str">
        <f>'Step 4 Support Tool'!O268</f>
        <v/>
      </c>
      <c r="S61" s="1185" t="str">
        <f>'Step 4 Support Tool'!P268</f>
        <v/>
      </c>
      <c r="T61" s="1185" t="str">
        <f>'Step 4 Support Tool'!Q268</f>
        <v/>
      </c>
      <c r="U61" s="1186" t="str">
        <f>'Step 4 Support Tool'!R268</f>
        <v/>
      </c>
      <c r="V61" s="1186" t="str">
        <f>'Step 4 Support Tool'!S268</f>
        <v/>
      </c>
      <c r="W61" s="1186" t="str">
        <f>'Step 4 Support Tool'!T268</f>
        <v/>
      </c>
      <c r="X61" s="1187" t="str">
        <f>'Step 4 Support Tool'!X268</f>
        <v/>
      </c>
      <c r="Y61" s="1188" t="str">
        <f t="shared" si="8"/>
        <v/>
      </c>
      <c r="Z61" s="1189" t="str">
        <f>'Step 4 Support Tool'!AC268</f>
        <v/>
      </c>
      <c r="AA61" s="1189">
        <f>'Step 4 Support Tool'!J268</f>
        <v>0</v>
      </c>
      <c r="AB61" s="1189">
        <f>'Step 4 Support Tool'!K268</f>
        <v>0</v>
      </c>
      <c r="AC61" s="1186">
        <f>'Step 3.2 Heating System'!H166</f>
        <v>0</v>
      </c>
      <c r="AD61" s="1186" t="str">
        <f t="shared" si="12"/>
        <v/>
      </c>
      <c r="AE61" s="1185">
        <f>'Step 3.2 Heating System'!E166</f>
        <v>0</v>
      </c>
      <c r="AF61" s="1185">
        <f>'Step 3.2 Heating System'!F166</f>
        <v>0</v>
      </c>
      <c r="AG61" s="1185">
        <f>'Step 3.2 Heating System'!G166</f>
        <v>0</v>
      </c>
      <c r="AH61" s="1185">
        <f>'Step 3.2 Heating System'!H166</f>
        <v>0</v>
      </c>
      <c r="AI61" s="1190">
        <f>'Step 3.2 Heating System'!I166</f>
        <v>0</v>
      </c>
      <c r="AJ61" s="1190">
        <f>'Step 3.2 Heating System'!J166</f>
        <v>0</v>
      </c>
      <c r="AK61" s="1190" t="str">
        <f>'Step 3.2 Heating System'!K166</f>
        <v/>
      </c>
      <c r="AL61" s="1191" t="str">
        <f>'Step 3.2 Heating System'!L166</f>
        <v/>
      </c>
      <c r="AM61" s="1191" t="str">
        <f>'Step 3.2 Heating System'!AA166</f>
        <v/>
      </c>
      <c r="AN61" s="1192">
        <f>'Step 3.2 Heating System'!M166</f>
        <v>0</v>
      </c>
      <c r="AO61" s="1192">
        <f>'Step 3.2 Heating System'!N166</f>
        <v>0</v>
      </c>
      <c r="AP61" s="1192">
        <f>'Step 3.2 Heating System'!O166</f>
        <v>0</v>
      </c>
      <c r="AQ61" s="1192">
        <f>'Step 3.2 Heating System'!P166</f>
        <v>0</v>
      </c>
      <c r="AR61" s="1193">
        <f>'Step 3.2 Heating System'!Q166</f>
        <v>0</v>
      </c>
      <c r="AS61" s="1193">
        <f>'Step 3.2 Heating System'!R166</f>
        <v>0</v>
      </c>
      <c r="AT61" s="1193">
        <f>'Step 3.2 Heating System'!S166</f>
        <v>0</v>
      </c>
      <c r="AU61" s="1194">
        <f>'Step 3.2 Heating System'!T166</f>
        <v>0</v>
      </c>
      <c r="AV61" s="1194">
        <f>'Step 3.2 Heating System'!U166</f>
        <v>0</v>
      </c>
      <c r="AW61" s="1194">
        <f>'Step 3.2 Heating System'!V166</f>
        <v>0</v>
      </c>
      <c r="AX61" s="1194">
        <f>'Step 3.2 Heating System'!W166</f>
        <v>0</v>
      </c>
      <c r="AY61" s="1193">
        <f>'Step 3.2 Heating System'!X166</f>
        <v>0</v>
      </c>
      <c r="AZ61" s="1036">
        <f>SUMIF('Step 3.2 Heating System'!$A$10:$A$109,PETREAD!AE61,'Step 3.2 Heating System'!$V$10:$V$109)</f>
        <v>0</v>
      </c>
      <c r="BA61" s="1036">
        <f t="shared" si="7"/>
        <v>0</v>
      </c>
      <c r="BB61" s="1041" t="str">
        <f>'Step 3.2 Heating System'!Z166</f>
        <v/>
      </c>
      <c r="BC61" s="491"/>
      <c r="BD61" s="491"/>
      <c r="BE61" s="491"/>
      <c r="BF61" s="491"/>
      <c r="BG61" s="794" t="str">
        <f>SUBSTITUTE(_xlfn.XLOOKUP(G61,'Step 4 Support Tool'!$E$220:$E$319,'Step 3.1 Site Details'!$C$8:$C$107,"",0,1),"uilding ","")</f>
        <v>B1</v>
      </c>
      <c r="BH61" s="794" t="str" cm="1">
        <f t="array" ref="BH61">SUBSTITUTE(_xlfn.XLOOKUP(G61,'Step 3.2 Heating System'!C166:$C$217,'Step 3.2 Heating System'!E166:$E$217,"",0,1)," System ","")</f>
        <v/>
      </c>
      <c r="BI61" s="794" t="str">
        <f>IF(BH61="","",SUBSTITUTE('Step 4 Support Tool'!A268," System ",""))</f>
        <v/>
      </c>
      <c r="BJ61" s="794" t="str">
        <f t="shared" si="13"/>
        <v/>
      </c>
      <c r="BK61" s="491"/>
      <c r="BL61" s="491"/>
      <c r="BM61" s="491"/>
      <c r="BN61" s="1033" t="str">
        <f>'Step 4 Support Tool'!A268</f>
        <v>LC System 49</v>
      </c>
      <c r="BO61" s="1034" t="str" cm="1">
        <f t="array" ref="BO61">_xlfn.XLOOKUP(G61,'Step 3.2 Heating System'!C166:$C$217,'Step 3.2 Heating System'!E166:$E$217,"",0,1)</f>
        <v/>
      </c>
      <c r="BP61" s="491"/>
      <c r="BQ61" s="491"/>
      <c r="BR61" s="491"/>
      <c r="BS61" s="491"/>
      <c r="BT61" s="491"/>
      <c r="BU61" s="491"/>
      <c r="BV61" s="491"/>
      <c r="BW61" s="491"/>
      <c r="BX61" s="491"/>
      <c r="BY61" s="491"/>
      <c r="BZ61" s="491"/>
      <c r="CA61" s="491"/>
      <c r="CB61" s="491"/>
      <c r="CC61" s="491"/>
      <c r="CD61" s="491"/>
      <c r="CE61" s="491"/>
      <c r="CF61" s="491"/>
      <c r="CG61" s="491"/>
      <c r="CH61" s="491"/>
      <c r="CI61" s="491"/>
      <c r="CJ61" s="491"/>
      <c r="CK61" s="491"/>
      <c r="CL61" s="491"/>
      <c r="CM61" s="491"/>
      <c r="CN61" s="491"/>
      <c r="CO61" s="491"/>
      <c r="CP61" s="491"/>
      <c r="CQ61" s="491"/>
      <c r="CR61" s="491"/>
      <c r="CS61" s="491"/>
      <c r="CT61" s="491"/>
      <c r="CU61" s="491"/>
      <c r="CV61" s="491"/>
      <c r="CW61" s="491"/>
      <c r="CX61" s="491"/>
      <c r="CY61" s="491"/>
      <c r="CZ61" s="491"/>
      <c r="DA61" s="491"/>
      <c r="DB61" s="491"/>
      <c r="DC61" s="491"/>
      <c r="DD61" s="491"/>
      <c r="DE61" s="491"/>
      <c r="DF61" s="491"/>
      <c r="DG61" s="491"/>
      <c r="DH61" s="491"/>
      <c r="DI61" s="491"/>
      <c r="DJ61" s="491"/>
      <c r="DK61" s="491"/>
      <c r="DL61" s="491"/>
      <c r="DM61" s="491"/>
      <c r="DN61" s="491"/>
      <c r="DO61" s="491"/>
      <c r="DP61" s="491"/>
      <c r="DQ61" s="491"/>
      <c r="DR61" s="491"/>
      <c r="DS61" s="491"/>
      <c r="DT61" s="491"/>
      <c r="DU61" s="491"/>
      <c r="DV61" s="491"/>
      <c r="DW61" s="491"/>
      <c r="DX61" s="491"/>
      <c r="DY61" s="491"/>
      <c r="DZ61" s="491"/>
      <c r="EA61" s="491"/>
      <c r="EB61" s="491"/>
      <c r="EC61" s="491"/>
      <c r="ED61" s="491"/>
      <c r="EE61" s="491"/>
      <c r="EF61" s="491"/>
      <c r="EG61" s="491"/>
      <c r="EH61" s="491"/>
      <c r="EI61" s="491"/>
      <c r="EJ61" s="491"/>
      <c r="EK61" s="491"/>
      <c r="EL61" s="491"/>
      <c r="EM61" s="491"/>
      <c r="EN61" s="491"/>
      <c r="EO61" s="491"/>
      <c r="EP61" s="491"/>
      <c r="EQ61" s="491"/>
      <c r="ER61" s="491"/>
      <c r="ES61" s="491"/>
      <c r="ET61" s="491"/>
    </row>
    <row r="62" spans="1:150" ht="12" customHeight="1" x14ac:dyDescent="0.2">
      <c r="A62" s="515" t="str">
        <f t="shared" si="5"/>
        <v/>
      </c>
      <c r="B62" s="515" t="str">
        <f t="shared" si="9"/>
        <v/>
      </c>
      <c r="C62" s="515" t="str">
        <f>IF(D62="","",'Eligible Technologies'!$C$7)</f>
        <v/>
      </c>
      <c r="D62" s="515" t="str">
        <f>'Step 4 Support Tool'!B269</f>
        <v/>
      </c>
      <c r="E62" s="516">
        <f>'Step 4 Support Tool'!C269</f>
        <v>0</v>
      </c>
      <c r="F62" s="516">
        <f>'Step 4 Support Tool'!D269</f>
        <v>0</v>
      </c>
      <c r="G62" s="515" t="str">
        <f>IF('Step 4 Support Tool'!E269="","",TRIM('Step 4 Support Tool'!E269))</f>
        <v/>
      </c>
      <c r="H62" s="515" t="str">
        <f t="shared" si="10"/>
        <v/>
      </c>
      <c r="I62" s="515" t="str">
        <f t="shared" si="11"/>
        <v/>
      </c>
      <c r="J62" s="515">
        <f>'Step 4 Support Tool'!F269</f>
        <v>0</v>
      </c>
      <c r="K62" s="515">
        <f>'Step 4 Support Tool'!H269</f>
        <v>0</v>
      </c>
      <c r="L62" s="515">
        <f>'Step 4 Support Tool'!I269</f>
        <v>0</v>
      </c>
      <c r="M62" s="515">
        <f>'Step 4 Support Tool'!L269</f>
        <v>0</v>
      </c>
      <c r="N62" s="515">
        <f>'Step 4 Support Tool'!M269</f>
        <v>0</v>
      </c>
      <c r="O62" s="515" t="str">
        <f>'Step 4 Support Tool'!AB269</f>
        <v/>
      </c>
      <c r="P62" s="1183">
        <f>'Step 4 Support Tool'!AD269</f>
        <v>0</v>
      </c>
      <c r="Q62" s="1184">
        <f>'Step 3.2 Heating System'!W167</f>
        <v>0</v>
      </c>
      <c r="R62" s="1184" t="str">
        <f>'Step 4 Support Tool'!O269</f>
        <v/>
      </c>
      <c r="S62" s="1185" t="str">
        <f>'Step 4 Support Tool'!P269</f>
        <v/>
      </c>
      <c r="T62" s="1185" t="str">
        <f>'Step 4 Support Tool'!Q269</f>
        <v/>
      </c>
      <c r="U62" s="1186" t="str">
        <f>'Step 4 Support Tool'!R269</f>
        <v/>
      </c>
      <c r="V62" s="1186" t="str">
        <f>'Step 4 Support Tool'!S269</f>
        <v/>
      </c>
      <c r="W62" s="1186" t="str">
        <f>'Step 4 Support Tool'!T269</f>
        <v/>
      </c>
      <c r="X62" s="1187" t="str">
        <f>'Step 4 Support Tool'!X269</f>
        <v/>
      </c>
      <c r="Y62" s="1188" t="str">
        <f t="shared" si="8"/>
        <v/>
      </c>
      <c r="Z62" s="1189" t="str">
        <f>'Step 4 Support Tool'!AC269</f>
        <v/>
      </c>
      <c r="AA62" s="1189">
        <f>'Step 4 Support Tool'!J269</f>
        <v>0</v>
      </c>
      <c r="AB62" s="1189">
        <f>'Step 4 Support Tool'!K269</f>
        <v>0</v>
      </c>
      <c r="AC62" s="1196">
        <f>'Step 3.2 Heating System'!H167</f>
        <v>0</v>
      </c>
      <c r="AD62" s="1186" t="str">
        <f t="shared" si="12"/>
        <v/>
      </c>
      <c r="AE62" s="1185">
        <f>'Step 3.2 Heating System'!E167</f>
        <v>0</v>
      </c>
      <c r="AF62" s="1185">
        <f>'Step 3.2 Heating System'!F167</f>
        <v>0</v>
      </c>
      <c r="AG62" s="1185">
        <f>'Step 3.2 Heating System'!G167</f>
        <v>0</v>
      </c>
      <c r="AH62" s="1185">
        <f>'Step 3.2 Heating System'!H167</f>
        <v>0</v>
      </c>
      <c r="AI62" s="1190">
        <f>'Step 3.2 Heating System'!I167</f>
        <v>0</v>
      </c>
      <c r="AJ62" s="1190">
        <f>'Step 3.2 Heating System'!J167</f>
        <v>0</v>
      </c>
      <c r="AK62" s="1190" t="str">
        <f>'Step 3.2 Heating System'!K167</f>
        <v/>
      </c>
      <c r="AL62" s="1191" t="str">
        <f>'Step 3.2 Heating System'!L167</f>
        <v/>
      </c>
      <c r="AM62" s="1191" t="str">
        <f>'Step 3.2 Heating System'!AA167</f>
        <v/>
      </c>
      <c r="AN62" s="1192">
        <f>'Step 3.2 Heating System'!M167</f>
        <v>0</v>
      </c>
      <c r="AO62" s="1192">
        <f>'Step 3.2 Heating System'!N167</f>
        <v>0</v>
      </c>
      <c r="AP62" s="1192">
        <f>'Step 3.2 Heating System'!O167</f>
        <v>0</v>
      </c>
      <c r="AQ62" s="1192">
        <f>'Step 3.2 Heating System'!P167</f>
        <v>0</v>
      </c>
      <c r="AR62" s="1193">
        <f>'Step 3.2 Heating System'!Q167</f>
        <v>0</v>
      </c>
      <c r="AS62" s="1193">
        <f>'Step 3.2 Heating System'!R167</f>
        <v>0</v>
      </c>
      <c r="AT62" s="1193">
        <f>'Step 3.2 Heating System'!S167</f>
        <v>0</v>
      </c>
      <c r="AU62" s="1194">
        <f>'Step 3.2 Heating System'!T167</f>
        <v>0</v>
      </c>
      <c r="AV62" s="1194">
        <f>'Step 3.2 Heating System'!U167</f>
        <v>0</v>
      </c>
      <c r="AW62" s="1194">
        <f>'Step 3.2 Heating System'!V167</f>
        <v>0</v>
      </c>
      <c r="AX62" s="1194">
        <f>'Step 3.2 Heating System'!W167</f>
        <v>0</v>
      </c>
      <c r="AY62" s="1193">
        <f>'Step 3.2 Heating System'!X167</f>
        <v>0</v>
      </c>
      <c r="AZ62" s="1036">
        <f>SUMIF('Step 3.2 Heating System'!$A$10:$A$109,PETREAD!AE62,'Step 3.2 Heating System'!$V$10:$V$109)</f>
        <v>0</v>
      </c>
      <c r="BA62" s="1036">
        <f t="shared" si="7"/>
        <v>0</v>
      </c>
      <c r="BB62" s="1041" t="str">
        <f>'Step 3.2 Heating System'!Z167</f>
        <v/>
      </c>
      <c r="BC62" s="491"/>
      <c r="BD62" s="491"/>
      <c r="BE62" s="491"/>
      <c r="BF62" s="491"/>
      <c r="BG62" s="794" t="str">
        <f>SUBSTITUTE(_xlfn.XLOOKUP(G62,'Step 4 Support Tool'!$E$220:$E$319,'Step 3.1 Site Details'!$C$8:$C$107,"",0,1),"uilding ","")</f>
        <v>B1</v>
      </c>
      <c r="BH62" s="794" t="str" cm="1">
        <f t="array" ref="BH62">SUBSTITUTE(_xlfn.XLOOKUP(G62,'Step 3.2 Heating System'!C167:$C$217,'Step 3.2 Heating System'!E167:$E$217,"",0,1)," System ","")</f>
        <v/>
      </c>
      <c r="BI62" s="794" t="str">
        <f>IF(BH62="","",SUBSTITUTE('Step 4 Support Tool'!A269," System ",""))</f>
        <v/>
      </c>
      <c r="BJ62" s="794" t="str">
        <f t="shared" si="13"/>
        <v/>
      </c>
      <c r="BK62" s="491"/>
      <c r="BL62" s="491"/>
      <c r="BM62" s="491"/>
      <c r="BN62" s="1033" t="str">
        <f>'Step 4 Support Tool'!A269</f>
        <v>LC System 50</v>
      </c>
      <c r="BO62" s="1034" t="str" cm="1">
        <f t="array" ref="BO62">_xlfn.XLOOKUP(G62,'Step 3.2 Heating System'!C167:$C$217,'Step 3.2 Heating System'!E167:$E$217,"",0,1)</f>
        <v/>
      </c>
      <c r="BP62" s="491"/>
      <c r="BQ62" s="491"/>
      <c r="BR62" s="491"/>
      <c r="BS62" s="491"/>
      <c r="BT62" s="491"/>
      <c r="BU62" s="491"/>
      <c r="BV62" s="491"/>
      <c r="BW62" s="491"/>
      <c r="BX62" s="491"/>
      <c r="BY62" s="491"/>
      <c r="BZ62" s="491"/>
      <c r="CA62" s="491"/>
      <c r="CB62" s="491"/>
      <c r="CC62" s="491"/>
      <c r="CD62" s="491"/>
      <c r="CE62" s="491"/>
      <c r="CF62" s="491"/>
      <c r="CG62" s="491"/>
      <c r="CH62" s="491"/>
      <c r="CI62" s="491"/>
      <c r="CJ62" s="491"/>
      <c r="CK62" s="491"/>
      <c r="CL62" s="491"/>
      <c r="CM62" s="491"/>
      <c r="CN62" s="491"/>
      <c r="CO62" s="491"/>
      <c r="CP62" s="491"/>
      <c r="CQ62" s="491"/>
      <c r="CR62" s="491"/>
      <c r="CS62" s="491"/>
      <c r="CT62" s="491"/>
      <c r="CU62" s="491"/>
      <c r="CV62" s="491"/>
      <c r="CW62" s="491"/>
      <c r="CX62" s="491"/>
      <c r="CY62" s="491"/>
      <c r="CZ62" s="491"/>
      <c r="DA62" s="491"/>
      <c r="DB62" s="491"/>
      <c r="DC62" s="491"/>
      <c r="DD62" s="491"/>
      <c r="DE62" s="491"/>
      <c r="DF62" s="491"/>
      <c r="DG62" s="491"/>
      <c r="DH62" s="491"/>
      <c r="DI62" s="491"/>
      <c r="DJ62" s="491"/>
      <c r="DK62" s="491"/>
      <c r="DL62" s="491"/>
      <c r="DM62" s="491"/>
      <c r="DN62" s="491"/>
      <c r="DO62" s="491"/>
      <c r="DP62" s="491"/>
      <c r="DQ62" s="491"/>
      <c r="DR62" s="491"/>
      <c r="DS62" s="491"/>
      <c r="DT62" s="491"/>
      <c r="DU62" s="491"/>
      <c r="DV62" s="491"/>
      <c r="DW62" s="491"/>
      <c r="DX62" s="491"/>
      <c r="DY62" s="491"/>
      <c r="DZ62" s="491"/>
      <c r="EA62" s="491"/>
      <c r="EB62" s="491"/>
      <c r="EC62" s="491"/>
      <c r="ED62" s="491"/>
      <c r="EE62" s="491"/>
      <c r="EF62" s="491"/>
      <c r="EG62" s="491"/>
      <c r="EH62" s="491"/>
      <c r="EI62" s="491"/>
      <c r="EJ62" s="491"/>
      <c r="EK62" s="491"/>
      <c r="EL62" s="491"/>
      <c r="EM62" s="491"/>
      <c r="EN62" s="491"/>
      <c r="EO62" s="491"/>
      <c r="EP62" s="491"/>
      <c r="EQ62" s="491"/>
      <c r="ER62" s="491"/>
      <c r="ES62" s="491"/>
      <c r="ET62" s="491"/>
    </row>
    <row r="63" spans="1:150" ht="12" customHeight="1" x14ac:dyDescent="0.2">
      <c r="A63" s="515" t="str">
        <f t="shared" si="5"/>
        <v/>
      </c>
      <c r="B63" s="515" t="str">
        <f t="shared" si="9"/>
        <v/>
      </c>
      <c r="C63" s="515" t="str">
        <f>IF(D63="","",'Eligible Technologies'!$C$7)</f>
        <v/>
      </c>
      <c r="D63" s="515" t="str">
        <f>'Step 4 Support Tool'!B270</f>
        <v/>
      </c>
      <c r="E63" s="516">
        <f>'Step 4 Support Tool'!C270</f>
        <v>0</v>
      </c>
      <c r="F63" s="516">
        <f>'Step 4 Support Tool'!D270</f>
        <v>0</v>
      </c>
      <c r="G63" s="515" t="str">
        <f>IF('Step 4 Support Tool'!E270="","",TRIM('Step 4 Support Tool'!E270))</f>
        <v/>
      </c>
      <c r="H63" s="515" t="str">
        <f t="shared" si="10"/>
        <v/>
      </c>
      <c r="I63" s="515" t="str">
        <f t="shared" si="11"/>
        <v/>
      </c>
      <c r="J63" s="515">
        <f>'Step 4 Support Tool'!F270</f>
        <v>0</v>
      </c>
      <c r="K63" s="515">
        <f>'Step 4 Support Tool'!H270</f>
        <v>0</v>
      </c>
      <c r="L63" s="515">
        <f>'Step 4 Support Tool'!I270</f>
        <v>0</v>
      </c>
      <c r="M63" s="515">
        <f>'Step 4 Support Tool'!L270</f>
        <v>0</v>
      </c>
      <c r="N63" s="515">
        <f>'Step 4 Support Tool'!M270</f>
        <v>0</v>
      </c>
      <c r="O63" s="515" t="str">
        <f>'Step 4 Support Tool'!AB270</f>
        <v/>
      </c>
      <c r="P63" s="1183">
        <f>'Step 4 Support Tool'!AD270</f>
        <v>0</v>
      </c>
      <c r="Q63" s="1184">
        <f>'Step 3.2 Heating System'!W168</f>
        <v>0</v>
      </c>
      <c r="R63" s="1184" t="str">
        <f>'Step 4 Support Tool'!O270</f>
        <v/>
      </c>
      <c r="S63" s="1185" t="str">
        <f>'Step 4 Support Tool'!P270</f>
        <v/>
      </c>
      <c r="T63" s="1185" t="str">
        <f>'Step 4 Support Tool'!Q270</f>
        <v/>
      </c>
      <c r="U63" s="1186" t="str">
        <f>'Step 4 Support Tool'!R270</f>
        <v/>
      </c>
      <c r="V63" s="1186" t="str">
        <f>'Step 4 Support Tool'!S270</f>
        <v/>
      </c>
      <c r="W63" s="1186" t="str">
        <f>'Step 4 Support Tool'!T270</f>
        <v/>
      </c>
      <c r="X63" s="1187" t="str">
        <f>'Step 4 Support Tool'!X270</f>
        <v/>
      </c>
      <c r="Y63" s="1188" t="str">
        <f t="shared" si="8"/>
        <v/>
      </c>
      <c r="Z63" s="1189" t="str">
        <f>'Step 4 Support Tool'!AC270</f>
        <v/>
      </c>
      <c r="AA63" s="1189">
        <f>'Step 4 Support Tool'!J270</f>
        <v>0</v>
      </c>
      <c r="AB63" s="1189">
        <f>'Step 4 Support Tool'!K270</f>
        <v>0</v>
      </c>
      <c r="AC63" s="1186">
        <f>'Step 3.2 Heating System'!H168</f>
        <v>0</v>
      </c>
      <c r="AD63" s="1186" t="str">
        <f t="shared" si="12"/>
        <v/>
      </c>
      <c r="AE63" s="1185">
        <f>'Step 3.2 Heating System'!E168</f>
        <v>0</v>
      </c>
      <c r="AF63" s="1185">
        <f>'Step 3.2 Heating System'!F168</f>
        <v>0</v>
      </c>
      <c r="AG63" s="1185">
        <f>'Step 3.2 Heating System'!G168</f>
        <v>0</v>
      </c>
      <c r="AH63" s="1185">
        <f>'Step 3.2 Heating System'!H168</f>
        <v>0</v>
      </c>
      <c r="AI63" s="1190">
        <f>'Step 3.2 Heating System'!I168</f>
        <v>0</v>
      </c>
      <c r="AJ63" s="1190">
        <f>'Step 3.2 Heating System'!J168</f>
        <v>0</v>
      </c>
      <c r="AK63" s="1190" t="str">
        <f>'Step 3.2 Heating System'!K168</f>
        <v/>
      </c>
      <c r="AL63" s="1191" t="str">
        <f>'Step 3.2 Heating System'!L168</f>
        <v/>
      </c>
      <c r="AM63" s="1191" t="str">
        <f>'Step 3.2 Heating System'!AA168</f>
        <v/>
      </c>
      <c r="AN63" s="1192">
        <f>'Step 3.2 Heating System'!M168</f>
        <v>0</v>
      </c>
      <c r="AO63" s="1192">
        <f>'Step 3.2 Heating System'!N168</f>
        <v>0</v>
      </c>
      <c r="AP63" s="1192">
        <f>'Step 3.2 Heating System'!O168</f>
        <v>0</v>
      </c>
      <c r="AQ63" s="1192">
        <f>'Step 3.2 Heating System'!P168</f>
        <v>0</v>
      </c>
      <c r="AR63" s="1193">
        <f>'Step 3.2 Heating System'!Q168</f>
        <v>0</v>
      </c>
      <c r="AS63" s="1193">
        <f>'Step 3.2 Heating System'!R168</f>
        <v>0</v>
      </c>
      <c r="AT63" s="1193">
        <f>'Step 3.2 Heating System'!S168</f>
        <v>0</v>
      </c>
      <c r="AU63" s="1194">
        <f>'Step 3.2 Heating System'!T168</f>
        <v>0</v>
      </c>
      <c r="AV63" s="1194">
        <f>'Step 3.2 Heating System'!U168</f>
        <v>0</v>
      </c>
      <c r="AW63" s="1194">
        <f>'Step 3.2 Heating System'!V168</f>
        <v>0</v>
      </c>
      <c r="AX63" s="1194">
        <f>'Step 3.2 Heating System'!W168</f>
        <v>0</v>
      </c>
      <c r="AY63" s="1193">
        <f>'Step 3.2 Heating System'!X168</f>
        <v>0</v>
      </c>
      <c r="AZ63" s="1036">
        <f>SUMIF('Step 3.2 Heating System'!$A$10:$A$109,PETREAD!AE63,'Step 3.2 Heating System'!$V$10:$V$109)</f>
        <v>0</v>
      </c>
      <c r="BA63" s="1036">
        <f t="shared" si="7"/>
        <v>0</v>
      </c>
      <c r="BB63" s="1041" t="str">
        <f>'Step 3.2 Heating System'!Z168</f>
        <v/>
      </c>
      <c r="BC63" s="491"/>
      <c r="BD63" s="491"/>
      <c r="BE63" s="491"/>
      <c r="BF63" s="491"/>
      <c r="BG63" s="794" t="str">
        <f>SUBSTITUTE(_xlfn.XLOOKUP(G63,'Step 4 Support Tool'!$E$220:$E$319,'Step 3.1 Site Details'!$C$8:$C$107,"",0,1),"uilding ","")</f>
        <v>B1</v>
      </c>
      <c r="BH63" s="794" t="str" cm="1">
        <f t="array" ref="BH63">SUBSTITUTE(_xlfn.XLOOKUP(G63,'Step 3.2 Heating System'!C168:$C$217,'Step 3.2 Heating System'!E168:$E$217,"",0,1)," System ","")</f>
        <v/>
      </c>
      <c r="BI63" s="794" t="str">
        <f>IF(BH63="","",SUBSTITUTE('Step 4 Support Tool'!A270," System ",""))</f>
        <v/>
      </c>
      <c r="BJ63" s="794" t="str">
        <f t="shared" si="13"/>
        <v/>
      </c>
      <c r="BK63" s="491"/>
      <c r="BL63" s="491"/>
      <c r="BM63" s="491"/>
      <c r="BN63" s="1033" t="str">
        <f>'Step 4 Support Tool'!A270</f>
        <v>LC System 51</v>
      </c>
      <c r="BO63" s="1034" t="str" cm="1">
        <f t="array" ref="BO63">_xlfn.XLOOKUP(G63,'Step 3.2 Heating System'!C168:$C$217,'Step 3.2 Heating System'!E168:$E$217,"",0,1)</f>
        <v/>
      </c>
      <c r="BP63" s="491"/>
      <c r="BQ63" s="491"/>
      <c r="BR63" s="491"/>
      <c r="BS63" s="491"/>
      <c r="BT63" s="491"/>
      <c r="BU63" s="491"/>
      <c r="BV63" s="491"/>
      <c r="BW63" s="491"/>
      <c r="BX63" s="491"/>
      <c r="BY63" s="491"/>
      <c r="BZ63" s="491"/>
      <c r="CA63" s="491"/>
      <c r="CB63" s="491"/>
      <c r="CC63" s="491"/>
      <c r="CD63" s="491"/>
      <c r="CE63" s="491"/>
      <c r="CF63" s="491"/>
      <c r="CG63" s="491"/>
      <c r="CH63" s="491"/>
      <c r="CI63" s="491"/>
      <c r="CJ63" s="491"/>
      <c r="CK63" s="491"/>
      <c r="CL63" s="491"/>
      <c r="CM63" s="491"/>
      <c r="CN63" s="491"/>
      <c r="CO63" s="491"/>
      <c r="CP63" s="491"/>
      <c r="CQ63" s="491"/>
      <c r="CR63" s="491"/>
      <c r="CS63" s="491"/>
      <c r="CT63" s="491"/>
      <c r="CU63" s="491"/>
      <c r="CV63" s="491"/>
      <c r="CW63" s="491"/>
      <c r="CX63" s="491"/>
      <c r="CY63" s="491"/>
      <c r="CZ63" s="491"/>
      <c r="DA63" s="491"/>
      <c r="DB63" s="491"/>
      <c r="DC63" s="491"/>
      <c r="DD63" s="491"/>
      <c r="DE63" s="491"/>
      <c r="DF63" s="491"/>
      <c r="DG63" s="491"/>
      <c r="DH63" s="491"/>
      <c r="DI63" s="491"/>
      <c r="DJ63" s="491"/>
      <c r="DK63" s="491"/>
      <c r="DL63" s="491"/>
      <c r="DM63" s="491"/>
      <c r="DN63" s="491"/>
      <c r="DO63" s="491"/>
      <c r="DP63" s="491"/>
      <c r="DQ63" s="491"/>
      <c r="DR63" s="491"/>
      <c r="DS63" s="491"/>
      <c r="DT63" s="491"/>
      <c r="DU63" s="491"/>
      <c r="DV63" s="491"/>
      <c r="DW63" s="491"/>
      <c r="DX63" s="491"/>
      <c r="DY63" s="491"/>
      <c r="DZ63" s="491"/>
      <c r="EA63" s="491"/>
      <c r="EB63" s="491"/>
      <c r="EC63" s="491"/>
      <c r="ED63" s="491"/>
      <c r="EE63" s="491"/>
      <c r="EF63" s="491"/>
      <c r="EG63" s="491"/>
      <c r="EH63" s="491"/>
      <c r="EI63" s="491"/>
      <c r="EJ63" s="491"/>
      <c r="EK63" s="491"/>
      <c r="EL63" s="491"/>
      <c r="EM63" s="491"/>
      <c r="EN63" s="491"/>
      <c r="EO63" s="491"/>
      <c r="EP63" s="491"/>
      <c r="EQ63" s="491"/>
      <c r="ER63" s="491"/>
      <c r="ES63" s="491"/>
      <c r="ET63" s="491"/>
    </row>
    <row r="64" spans="1:150" ht="12" customHeight="1" x14ac:dyDescent="0.2">
      <c r="A64" s="515" t="str">
        <f t="shared" si="5"/>
        <v/>
      </c>
      <c r="B64" s="515" t="str">
        <f t="shared" si="9"/>
        <v/>
      </c>
      <c r="C64" s="515" t="str">
        <f>IF(D64="","",'Eligible Technologies'!$C$7)</f>
        <v/>
      </c>
      <c r="D64" s="515" t="str">
        <f>'Step 4 Support Tool'!B271</f>
        <v/>
      </c>
      <c r="E64" s="516">
        <f>'Step 4 Support Tool'!C271</f>
        <v>0</v>
      </c>
      <c r="F64" s="516">
        <f>'Step 4 Support Tool'!D271</f>
        <v>0</v>
      </c>
      <c r="G64" s="515" t="str">
        <f>IF('Step 4 Support Tool'!E271="","",TRIM('Step 4 Support Tool'!E271))</f>
        <v/>
      </c>
      <c r="H64" s="515" t="str">
        <f t="shared" si="10"/>
        <v/>
      </c>
      <c r="I64" s="515" t="str">
        <f t="shared" si="11"/>
        <v/>
      </c>
      <c r="J64" s="515">
        <f>'Step 4 Support Tool'!F271</f>
        <v>0</v>
      </c>
      <c r="K64" s="515">
        <f>'Step 4 Support Tool'!H271</f>
        <v>0</v>
      </c>
      <c r="L64" s="515">
        <f>'Step 4 Support Tool'!I271</f>
        <v>0</v>
      </c>
      <c r="M64" s="515">
        <f>'Step 4 Support Tool'!L271</f>
        <v>0</v>
      </c>
      <c r="N64" s="515">
        <f>'Step 4 Support Tool'!M271</f>
        <v>0</v>
      </c>
      <c r="O64" s="515" t="str">
        <f>'Step 4 Support Tool'!AB271</f>
        <v/>
      </c>
      <c r="P64" s="1183">
        <f>'Step 4 Support Tool'!AD271</f>
        <v>0</v>
      </c>
      <c r="Q64" s="1184">
        <f>'Step 3.2 Heating System'!W169</f>
        <v>0</v>
      </c>
      <c r="R64" s="1184" t="str">
        <f>'Step 4 Support Tool'!O271</f>
        <v/>
      </c>
      <c r="S64" s="1185" t="str">
        <f>'Step 4 Support Tool'!P271</f>
        <v/>
      </c>
      <c r="T64" s="1185" t="str">
        <f>'Step 4 Support Tool'!Q271</f>
        <v/>
      </c>
      <c r="U64" s="1186" t="str">
        <f>'Step 4 Support Tool'!R271</f>
        <v/>
      </c>
      <c r="V64" s="1186" t="str">
        <f>'Step 4 Support Tool'!S271</f>
        <v/>
      </c>
      <c r="W64" s="1186" t="str">
        <f>'Step 4 Support Tool'!T271</f>
        <v/>
      </c>
      <c r="X64" s="1187" t="str">
        <f>'Step 4 Support Tool'!X271</f>
        <v/>
      </c>
      <c r="Y64" s="1188" t="str">
        <f t="shared" si="8"/>
        <v/>
      </c>
      <c r="Z64" s="1189" t="str">
        <f>'Step 4 Support Tool'!AC271</f>
        <v/>
      </c>
      <c r="AA64" s="1189">
        <f>'Step 4 Support Tool'!J271</f>
        <v>0</v>
      </c>
      <c r="AB64" s="1189">
        <f>'Step 4 Support Tool'!K271</f>
        <v>0</v>
      </c>
      <c r="AC64" s="1186">
        <f>'Step 3.2 Heating System'!H169</f>
        <v>0</v>
      </c>
      <c r="AD64" s="1186" t="str">
        <f t="shared" si="12"/>
        <v/>
      </c>
      <c r="AE64" s="1185">
        <f>'Step 3.2 Heating System'!E169</f>
        <v>0</v>
      </c>
      <c r="AF64" s="1185">
        <f>'Step 3.2 Heating System'!F169</f>
        <v>0</v>
      </c>
      <c r="AG64" s="1185">
        <f>'Step 3.2 Heating System'!G169</f>
        <v>0</v>
      </c>
      <c r="AH64" s="1185">
        <f>'Step 3.2 Heating System'!H169</f>
        <v>0</v>
      </c>
      <c r="AI64" s="1190">
        <f>'Step 3.2 Heating System'!I169</f>
        <v>0</v>
      </c>
      <c r="AJ64" s="1190">
        <f>'Step 3.2 Heating System'!J169</f>
        <v>0</v>
      </c>
      <c r="AK64" s="1190" t="str">
        <f>'Step 3.2 Heating System'!K169</f>
        <v/>
      </c>
      <c r="AL64" s="1191" t="str">
        <f>'Step 3.2 Heating System'!L169</f>
        <v/>
      </c>
      <c r="AM64" s="1191" t="str">
        <f>'Step 3.2 Heating System'!AA169</f>
        <v/>
      </c>
      <c r="AN64" s="1192">
        <f>'Step 3.2 Heating System'!M169</f>
        <v>0</v>
      </c>
      <c r="AO64" s="1192">
        <f>'Step 3.2 Heating System'!N169</f>
        <v>0</v>
      </c>
      <c r="AP64" s="1192">
        <f>'Step 3.2 Heating System'!O169</f>
        <v>0</v>
      </c>
      <c r="AQ64" s="1192">
        <f>'Step 3.2 Heating System'!P169</f>
        <v>0</v>
      </c>
      <c r="AR64" s="1193">
        <f>'Step 3.2 Heating System'!Q169</f>
        <v>0</v>
      </c>
      <c r="AS64" s="1193">
        <f>'Step 3.2 Heating System'!R169</f>
        <v>0</v>
      </c>
      <c r="AT64" s="1193">
        <f>'Step 3.2 Heating System'!S169</f>
        <v>0</v>
      </c>
      <c r="AU64" s="1194">
        <f>'Step 3.2 Heating System'!T169</f>
        <v>0</v>
      </c>
      <c r="AV64" s="1194">
        <f>'Step 3.2 Heating System'!U169</f>
        <v>0</v>
      </c>
      <c r="AW64" s="1194">
        <f>'Step 3.2 Heating System'!V169</f>
        <v>0</v>
      </c>
      <c r="AX64" s="1194">
        <f>'Step 3.2 Heating System'!W169</f>
        <v>0</v>
      </c>
      <c r="AY64" s="1193">
        <f>'Step 3.2 Heating System'!X169</f>
        <v>0</v>
      </c>
      <c r="AZ64" s="1036">
        <f>SUMIF('Step 3.2 Heating System'!$A$10:$A$109,PETREAD!AE64,'Step 3.2 Heating System'!$V$10:$V$109)</f>
        <v>0</v>
      </c>
      <c r="BA64" s="1036">
        <f t="shared" si="7"/>
        <v>0</v>
      </c>
      <c r="BB64" s="1041" t="str">
        <f>'Step 3.2 Heating System'!Z169</f>
        <v/>
      </c>
      <c r="BC64" s="491"/>
      <c r="BD64" s="491"/>
      <c r="BE64" s="491"/>
      <c r="BF64" s="491"/>
      <c r="BG64" s="794" t="str">
        <f>SUBSTITUTE(_xlfn.XLOOKUP(G64,'Step 4 Support Tool'!$E$220:$E$319,'Step 3.1 Site Details'!$C$8:$C$107,"",0,1),"uilding ","")</f>
        <v>B1</v>
      </c>
      <c r="BH64" s="794" t="str" cm="1">
        <f t="array" ref="BH64">SUBSTITUTE(_xlfn.XLOOKUP(G64,'Step 3.2 Heating System'!C169:$C$217,'Step 3.2 Heating System'!E169:$E$217,"",0,1)," System ","")</f>
        <v/>
      </c>
      <c r="BI64" s="794" t="str">
        <f>IF(BH64="","",SUBSTITUTE('Step 4 Support Tool'!A271," System ",""))</f>
        <v/>
      </c>
      <c r="BJ64" s="794" t="str">
        <f t="shared" si="13"/>
        <v/>
      </c>
      <c r="BK64" s="491"/>
      <c r="BL64" s="491"/>
      <c r="BM64" s="491"/>
      <c r="BN64" s="1033" t="str">
        <f>'Step 4 Support Tool'!A271</f>
        <v>LC System 52</v>
      </c>
      <c r="BO64" s="1034" t="str" cm="1">
        <f t="array" ref="BO64">_xlfn.XLOOKUP(G64,'Step 3.2 Heating System'!C169:$C$217,'Step 3.2 Heating System'!E169:$E$217,"",0,1)</f>
        <v/>
      </c>
      <c r="BP64" s="491"/>
      <c r="BQ64" s="491"/>
      <c r="BR64" s="491"/>
      <c r="BS64" s="491"/>
      <c r="BT64" s="491"/>
      <c r="BU64" s="491"/>
      <c r="BV64" s="491"/>
      <c r="BW64" s="491"/>
      <c r="BX64" s="491"/>
      <c r="BY64" s="491"/>
      <c r="BZ64" s="491"/>
      <c r="CA64" s="491"/>
      <c r="CB64" s="491"/>
      <c r="CC64" s="491"/>
      <c r="CD64" s="491"/>
      <c r="CE64" s="491"/>
      <c r="CF64" s="491"/>
      <c r="CG64" s="491"/>
      <c r="CH64" s="491"/>
      <c r="CI64" s="491"/>
      <c r="CJ64" s="491"/>
      <c r="CK64" s="491"/>
      <c r="CL64" s="491"/>
      <c r="CM64" s="491"/>
      <c r="CN64" s="491"/>
      <c r="CO64" s="491"/>
      <c r="CP64" s="491"/>
      <c r="CQ64" s="491"/>
      <c r="CR64" s="491"/>
      <c r="CS64" s="491"/>
      <c r="CT64" s="491"/>
      <c r="CU64" s="491"/>
      <c r="CV64" s="491"/>
      <c r="CW64" s="491"/>
      <c r="CX64" s="491"/>
      <c r="CY64" s="491"/>
      <c r="CZ64" s="491"/>
      <c r="DA64" s="491"/>
      <c r="DB64" s="491"/>
      <c r="DC64" s="491"/>
      <c r="DD64" s="491"/>
      <c r="DE64" s="491"/>
      <c r="DF64" s="491"/>
      <c r="DG64" s="491"/>
      <c r="DH64" s="491"/>
      <c r="DI64" s="491"/>
      <c r="DJ64" s="491"/>
      <c r="DK64" s="491"/>
      <c r="DL64" s="491"/>
      <c r="DM64" s="491"/>
      <c r="DN64" s="491"/>
      <c r="DO64" s="491"/>
      <c r="DP64" s="491"/>
      <c r="DQ64" s="491"/>
      <c r="DR64" s="491"/>
      <c r="DS64" s="491"/>
      <c r="DT64" s="491"/>
      <c r="DU64" s="491"/>
      <c r="DV64" s="491"/>
      <c r="DW64" s="491"/>
      <c r="DX64" s="491"/>
      <c r="DY64" s="491"/>
      <c r="DZ64" s="491"/>
      <c r="EA64" s="491"/>
      <c r="EB64" s="491"/>
      <c r="EC64" s="491"/>
      <c r="ED64" s="491"/>
      <c r="EE64" s="491"/>
      <c r="EF64" s="491"/>
      <c r="EG64" s="491"/>
      <c r="EH64" s="491"/>
      <c r="EI64" s="491"/>
      <c r="EJ64" s="491"/>
      <c r="EK64" s="491"/>
      <c r="EL64" s="491"/>
      <c r="EM64" s="491"/>
      <c r="EN64" s="491"/>
      <c r="EO64" s="491"/>
      <c r="EP64" s="491"/>
      <c r="EQ64" s="491"/>
      <c r="ER64" s="491"/>
      <c r="ES64" s="491"/>
      <c r="ET64" s="491"/>
    </row>
    <row r="65" spans="1:150" ht="12" customHeight="1" x14ac:dyDescent="0.2">
      <c r="A65" s="515" t="str">
        <f t="shared" si="5"/>
        <v/>
      </c>
      <c r="B65" s="515" t="str">
        <f t="shared" si="9"/>
        <v/>
      </c>
      <c r="C65" s="515" t="str">
        <f>IF(D65="","",'Eligible Technologies'!$C$7)</f>
        <v/>
      </c>
      <c r="D65" s="515" t="str">
        <f>'Step 4 Support Tool'!B272</f>
        <v/>
      </c>
      <c r="E65" s="516">
        <f>'Step 4 Support Tool'!C272</f>
        <v>0</v>
      </c>
      <c r="F65" s="516">
        <f>'Step 4 Support Tool'!D272</f>
        <v>0</v>
      </c>
      <c r="G65" s="515" t="str">
        <f>IF('Step 4 Support Tool'!E272="","",TRIM('Step 4 Support Tool'!E272))</f>
        <v/>
      </c>
      <c r="H65" s="515" t="str">
        <f t="shared" si="10"/>
        <v/>
      </c>
      <c r="I65" s="515" t="str">
        <f t="shared" si="11"/>
        <v/>
      </c>
      <c r="J65" s="515">
        <f>'Step 4 Support Tool'!F272</f>
        <v>0</v>
      </c>
      <c r="K65" s="515">
        <f>'Step 4 Support Tool'!H272</f>
        <v>0</v>
      </c>
      <c r="L65" s="515">
        <f>'Step 4 Support Tool'!I272</f>
        <v>0</v>
      </c>
      <c r="M65" s="515">
        <f>'Step 4 Support Tool'!L272</f>
        <v>0</v>
      </c>
      <c r="N65" s="515">
        <f>'Step 4 Support Tool'!M272</f>
        <v>0</v>
      </c>
      <c r="O65" s="515" t="str">
        <f>'Step 4 Support Tool'!AB272</f>
        <v/>
      </c>
      <c r="P65" s="1183">
        <f>'Step 4 Support Tool'!AD272</f>
        <v>0</v>
      </c>
      <c r="Q65" s="1184">
        <f>'Step 3.2 Heating System'!W170</f>
        <v>0</v>
      </c>
      <c r="R65" s="1184" t="str">
        <f>'Step 4 Support Tool'!O272</f>
        <v/>
      </c>
      <c r="S65" s="1185" t="str">
        <f>'Step 4 Support Tool'!P272</f>
        <v/>
      </c>
      <c r="T65" s="1185" t="str">
        <f>'Step 4 Support Tool'!Q272</f>
        <v/>
      </c>
      <c r="U65" s="1186" t="str">
        <f>'Step 4 Support Tool'!R272</f>
        <v/>
      </c>
      <c r="V65" s="1186" t="str">
        <f>'Step 4 Support Tool'!S272</f>
        <v/>
      </c>
      <c r="W65" s="1186" t="str">
        <f>'Step 4 Support Tool'!T272</f>
        <v/>
      </c>
      <c r="X65" s="1187" t="str">
        <f>'Step 4 Support Tool'!X272</f>
        <v/>
      </c>
      <c r="Y65" s="1188" t="str">
        <f t="shared" si="8"/>
        <v/>
      </c>
      <c r="Z65" s="1189" t="str">
        <f>'Step 4 Support Tool'!AC272</f>
        <v/>
      </c>
      <c r="AA65" s="1189">
        <f>'Step 4 Support Tool'!J272</f>
        <v>0</v>
      </c>
      <c r="AB65" s="1189">
        <f>'Step 4 Support Tool'!K272</f>
        <v>0</v>
      </c>
      <c r="AC65" s="1186">
        <f>'Step 3.2 Heating System'!H170</f>
        <v>0</v>
      </c>
      <c r="AD65" s="1186" t="str">
        <f t="shared" si="12"/>
        <v/>
      </c>
      <c r="AE65" s="1185">
        <f>'Step 3.2 Heating System'!E170</f>
        <v>0</v>
      </c>
      <c r="AF65" s="1185">
        <f>'Step 3.2 Heating System'!F170</f>
        <v>0</v>
      </c>
      <c r="AG65" s="1185">
        <f>'Step 3.2 Heating System'!G170</f>
        <v>0</v>
      </c>
      <c r="AH65" s="1185">
        <f>'Step 3.2 Heating System'!H170</f>
        <v>0</v>
      </c>
      <c r="AI65" s="1190">
        <f>'Step 3.2 Heating System'!I170</f>
        <v>0</v>
      </c>
      <c r="AJ65" s="1190">
        <f>'Step 3.2 Heating System'!J170</f>
        <v>0</v>
      </c>
      <c r="AK65" s="1190" t="str">
        <f>'Step 3.2 Heating System'!K170</f>
        <v/>
      </c>
      <c r="AL65" s="1191" t="str">
        <f>'Step 3.2 Heating System'!L170</f>
        <v/>
      </c>
      <c r="AM65" s="1191" t="str">
        <f>'Step 3.2 Heating System'!AA170</f>
        <v/>
      </c>
      <c r="AN65" s="1192">
        <f>'Step 3.2 Heating System'!M170</f>
        <v>0</v>
      </c>
      <c r="AO65" s="1192">
        <f>'Step 3.2 Heating System'!N170</f>
        <v>0</v>
      </c>
      <c r="AP65" s="1192">
        <f>'Step 3.2 Heating System'!O170</f>
        <v>0</v>
      </c>
      <c r="AQ65" s="1192">
        <f>'Step 3.2 Heating System'!P170</f>
        <v>0</v>
      </c>
      <c r="AR65" s="1193">
        <f>'Step 3.2 Heating System'!Q170</f>
        <v>0</v>
      </c>
      <c r="AS65" s="1193">
        <f>'Step 3.2 Heating System'!R170</f>
        <v>0</v>
      </c>
      <c r="AT65" s="1193">
        <f>'Step 3.2 Heating System'!S170</f>
        <v>0</v>
      </c>
      <c r="AU65" s="1194">
        <f>'Step 3.2 Heating System'!T170</f>
        <v>0</v>
      </c>
      <c r="AV65" s="1194">
        <f>'Step 3.2 Heating System'!U170</f>
        <v>0</v>
      </c>
      <c r="AW65" s="1194">
        <f>'Step 3.2 Heating System'!V170</f>
        <v>0</v>
      </c>
      <c r="AX65" s="1194">
        <f>'Step 3.2 Heating System'!W170</f>
        <v>0</v>
      </c>
      <c r="AY65" s="1193">
        <f>'Step 3.2 Heating System'!X170</f>
        <v>0</v>
      </c>
      <c r="AZ65" s="1036">
        <f>SUMIF('Step 3.2 Heating System'!$A$10:$A$109,PETREAD!AE65,'Step 3.2 Heating System'!$V$10:$V$109)</f>
        <v>0</v>
      </c>
      <c r="BA65" s="1036">
        <f t="shared" si="7"/>
        <v>0</v>
      </c>
      <c r="BB65" s="1041" t="str">
        <f>'Step 3.2 Heating System'!Z170</f>
        <v/>
      </c>
      <c r="BC65" s="491"/>
      <c r="BD65" s="491"/>
      <c r="BE65" s="491"/>
      <c r="BF65" s="491"/>
      <c r="BG65" s="794" t="str">
        <f>SUBSTITUTE(_xlfn.XLOOKUP(G65,'Step 4 Support Tool'!$E$220:$E$319,'Step 3.1 Site Details'!$C$8:$C$107,"",0,1),"uilding ","")</f>
        <v>B1</v>
      </c>
      <c r="BH65" s="794" t="str" cm="1">
        <f t="array" ref="BH65">SUBSTITUTE(_xlfn.XLOOKUP(G65,'Step 3.2 Heating System'!C170:$C$217,'Step 3.2 Heating System'!E170:$E$217,"",0,1)," System ","")</f>
        <v/>
      </c>
      <c r="BI65" s="794" t="str">
        <f>IF(BH65="","",SUBSTITUTE('Step 4 Support Tool'!A272," System ",""))</f>
        <v/>
      </c>
      <c r="BJ65" s="794" t="str">
        <f t="shared" si="13"/>
        <v/>
      </c>
      <c r="BK65" s="491"/>
      <c r="BL65" s="491"/>
      <c r="BM65" s="491"/>
      <c r="BN65" s="1033" t="str">
        <f>'Step 4 Support Tool'!A272</f>
        <v>LC System 53</v>
      </c>
      <c r="BO65" s="1034" t="str" cm="1">
        <f t="array" ref="BO65">_xlfn.XLOOKUP(G65,'Step 3.2 Heating System'!C170:$C$217,'Step 3.2 Heating System'!E170:$E$217,"",0,1)</f>
        <v/>
      </c>
      <c r="BP65" s="491"/>
      <c r="BQ65" s="491"/>
      <c r="BR65" s="491"/>
      <c r="BS65" s="491"/>
      <c r="BT65" s="491"/>
      <c r="BU65" s="491"/>
      <c r="BV65" s="491"/>
      <c r="BW65" s="491"/>
      <c r="BX65" s="491"/>
      <c r="BY65" s="491"/>
      <c r="BZ65" s="491"/>
      <c r="CA65" s="491"/>
      <c r="CB65" s="491"/>
      <c r="CC65" s="491"/>
      <c r="CD65" s="491"/>
      <c r="CE65" s="491"/>
      <c r="CF65" s="491"/>
      <c r="CG65" s="491"/>
      <c r="CH65" s="491"/>
      <c r="CI65" s="491"/>
      <c r="CJ65" s="491"/>
      <c r="CK65" s="491"/>
      <c r="CL65" s="491"/>
      <c r="CM65" s="491"/>
      <c r="CN65" s="491"/>
      <c r="CO65" s="491"/>
      <c r="CP65" s="491"/>
      <c r="CQ65" s="491"/>
      <c r="CR65" s="491"/>
      <c r="CS65" s="491"/>
      <c r="CT65" s="491"/>
      <c r="CU65" s="491"/>
      <c r="CV65" s="491"/>
      <c r="CW65" s="491"/>
      <c r="CX65" s="491"/>
      <c r="CY65" s="491"/>
      <c r="CZ65" s="491"/>
      <c r="DA65" s="491"/>
      <c r="DB65" s="491"/>
      <c r="DC65" s="491"/>
      <c r="DD65" s="491"/>
      <c r="DE65" s="491"/>
      <c r="DF65" s="491"/>
      <c r="DG65" s="491"/>
      <c r="DH65" s="491"/>
      <c r="DI65" s="491"/>
      <c r="DJ65" s="491"/>
      <c r="DK65" s="491"/>
      <c r="DL65" s="491"/>
      <c r="DM65" s="491"/>
      <c r="DN65" s="491"/>
      <c r="DO65" s="491"/>
      <c r="DP65" s="491"/>
      <c r="DQ65" s="491"/>
      <c r="DR65" s="491"/>
      <c r="DS65" s="491"/>
      <c r="DT65" s="491"/>
      <c r="DU65" s="491"/>
      <c r="DV65" s="491"/>
      <c r="DW65" s="491"/>
      <c r="DX65" s="491"/>
      <c r="DY65" s="491"/>
      <c r="DZ65" s="491"/>
      <c r="EA65" s="491"/>
      <c r="EB65" s="491"/>
      <c r="EC65" s="491"/>
      <c r="ED65" s="491"/>
      <c r="EE65" s="491"/>
      <c r="EF65" s="491"/>
      <c r="EG65" s="491"/>
      <c r="EH65" s="491"/>
      <c r="EI65" s="491"/>
      <c r="EJ65" s="491"/>
      <c r="EK65" s="491"/>
      <c r="EL65" s="491"/>
      <c r="EM65" s="491"/>
      <c r="EN65" s="491"/>
      <c r="EO65" s="491"/>
      <c r="EP65" s="491"/>
      <c r="EQ65" s="491"/>
      <c r="ER65" s="491"/>
      <c r="ES65" s="491"/>
      <c r="ET65" s="491"/>
    </row>
    <row r="66" spans="1:150" ht="12" customHeight="1" x14ac:dyDescent="0.2">
      <c r="A66" s="515" t="str">
        <f t="shared" si="5"/>
        <v/>
      </c>
      <c r="B66" s="515" t="str">
        <f t="shared" si="9"/>
        <v/>
      </c>
      <c r="C66" s="515" t="str">
        <f>IF(D66="","",'Eligible Technologies'!$C$7)</f>
        <v/>
      </c>
      <c r="D66" s="515" t="str">
        <f>'Step 4 Support Tool'!B273</f>
        <v/>
      </c>
      <c r="E66" s="516">
        <f>'Step 4 Support Tool'!C273</f>
        <v>0</v>
      </c>
      <c r="F66" s="516">
        <f>'Step 4 Support Tool'!D273</f>
        <v>0</v>
      </c>
      <c r="G66" s="515" t="str">
        <f>IF('Step 4 Support Tool'!E273="","",TRIM('Step 4 Support Tool'!E273))</f>
        <v/>
      </c>
      <c r="H66" s="515" t="str">
        <f t="shared" si="10"/>
        <v/>
      </c>
      <c r="I66" s="515" t="str">
        <f t="shared" si="11"/>
        <v/>
      </c>
      <c r="J66" s="515">
        <f>'Step 4 Support Tool'!F273</f>
        <v>0</v>
      </c>
      <c r="K66" s="515">
        <f>'Step 4 Support Tool'!H273</f>
        <v>0</v>
      </c>
      <c r="L66" s="515">
        <f>'Step 4 Support Tool'!I273</f>
        <v>0</v>
      </c>
      <c r="M66" s="515">
        <f>'Step 4 Support Tool'!L273</f>
        <v>0</v>
      </c>
      <c r="N66" s="515">
        <f>'Step 4 Support Tool'!M273</f>
        <v>0</v>
      </c>
      <c r="O66" s="515" t="str">
        <f>'Step 4 Support Tool'!AB273</f>
        <v/>
      </c>
      <c r="P66" s="1183">
        <f>'Step 4 Support Tool'!AD273</f>
        <v>0</v>
      </c>
      <c r="Q66" s="1184">
        <f>'Step 3.2 Heating System'!W171</f>
        <v>0</v>
      </c>
      <c r="R66" s="1184" t="str">
        <f>'Step 4 Support Tool'!O273</f>
        <v/>
      </c>
      <c r="S66" s="1185" t="str">
        <f>'Step 4 Support Tool'!P273</f>
        <v/>
      </c>
      <c r="T66" s="1185" t="str">
        <f>'Step 4 Support Tool'!Q273</f>
        <v/>
      </c>
      <c r="U66" s="1186" t="str">
        <f>'Step 4 Support Tool'!R273</f>
        <v/>
      </c>
      <c r="V66" s="1186" t="str">
        <f>'Step 4 Support Tool'!S273</f>
        <v/>
      </c>
      <c r="W66" s="1186" t="str">
        <f>'Step 4 Support Tool'!T273</f>
        <v/>
      </c>
      <c r="X66" s="1187" t="str">
        <f>'Step 4 Support Tool'!X273</f>
        <v/>
      </c>
      <c r="Y66" s="1188" t="str">
        <f t="shared" si="8"/>
        <v/>
      </c>
      <c r="Z66" s="1189" t="str">
        <f>'Step 4 Support Tool'!AC273</f>
        <v/>
      </c>
      <c r="AA66" s="1189">
        <f>'Step 4 Support Tool'!J273</f>
        <v>0</v>
      </c>
      <c r="AB66" s="1189">
        <f>'Step 4 Support Tool'!K273</f>
        <v>0</v>
      </c>
      <c r="AC66" s="1186">
        <f>'Step 3.2 Heating System'!H171</f>
        <v>0</v>
      </c>
      <c r="AD66" s="1186" t="str">
        <f t="shared" si="12"/>
        <v/>
      </c>
      <c r="AE66" s="1185">
        <f>'Step 3.2 Heating System'!E171</f>
        <v>0</v>
      </c>
      <c r="AF66" s="1185">
        <f>'Step 3.2 Heating System'!F171</f>
        <v>0</v>
      </c>
      <c r="AG66" s="1185">
        <f>'Step 3.2 Heating System'!G171</f>
        <v>0</v>
      </c>
      <c r="AH66" s="1185">
        <f>'Step 3.2 Heating System'!H171</f>
        <v>0</v>
      </c>
      <c r="AI66" s="1190">
        <f>'Step 3.2 Heating System'!I171</f>
        <v>0</v>
      </c>
      <c r="AJ66" s="1190">
        <f>'Step 3.2 Heating System'!J171</f>
        <v>0</v>
      </c>
      <c r="AK66" s="1190" t="str">
        <f>'Step 3.2 Heating System'!K171</f>
        <v/>
      </c>
      <c r="AL66" s="1191" t="str">
        <f>'Step 3.2 Heating System'!L171</f>
        <v/>
      </c>
      <c r="AM66" s="1191" t="str">
        <f>'Step 3.2 Heating System'!AA171</f>
        <v/>
      </c>
      <c r="AN66" s="1192">
        <f>'Step 3.2 Heating System'!M171</f>
        <v>0</v>
      </c>
      <c r="AO66" s="1192">
        <f>'Step 3.2 Heating System'!N171</f>
        <v>0</v>
      </c>
      <c r="AP66" s="1192">
        <f>'Step 3.2 Heating System'!O171</f>
        <v>0</v>
      </c>
      <c r="AQ66" s="1192">
        <f>'Step 3.2 Heating System'!P171</f>
        <v>0</v>
      </c>
      <c r="AR66" s="1193">
        <f>'Step 3.2 Heating System'!Q171</f>
        <v>0</v>
      </c>
      <c r="AS66" s="1193">
        <f>'Step 3.2 Heating System'!R171</f>
        <v>0</v>
      </c>
      <c r="AT66" s="1193">
        <f>'Step 3.2 Heating System'!S171</f>
        <v>0</v>
      </c>
      <c r="AU66" s="1194">
        <f>'Step 3.2 Heating System'!T171</f>
        <v>0</v>
      </c>
      <c r="AV66" s="1194">
        <f>'Step 3.2 Heating System'!U171</f>
        <v>0</v>
      </c>
      <c r="AW66" s="1194">
        <f>'Step 3.2 Heating System'!V171</f>
        <v>0</v>
      </c>
      <c r="AX66" s="1194">
        <f>'Step 3.2 Heating System'!W171</f>
        <v>0</v>
      </c>
      <c r="AY66" s="1193">
        <f>'Step 3.2 Heating System'!X171</f>
        <v>0</v>
      </c>
      <c r="AZ66" s="1036">
        <f>SUMIF('Step 3.2 Heating System'!$A$10:$A$109,PETREAD!AE66,'Step 3.2 Heating System'!$V$10:$V$109)</f>
        <v>0</v>
      </c>
      <c r="BA66" s="1036">
        <f t="shared" si="7"/>
        <v>0</v>
      </c>
      <c r="BB66" s="1041" t="str">
        <f>'Step 3.2 Heating System'!Z171</f>
        <v/>
      </c>
      <c r="BC66" s="491"/>
      <c r="BD66" s="491"/>
      <c r="BE66" s="491"/>
      <c r="BF66" s="491"/>
      <c r="BG66" s="794" t="str">
        <f>SUBSTITUTE(_xlfn.XLOOKUP(G66,'Step 4 Support Tool'!$E$220:$E$319,'Step 3.1 Site Details'!$C$8:$C$107,"",0,1),"uilding ","")</f>
        <v>B1</v>
      </c>
      <c r="BH66" s="794" t="str" cm="1">
        <f t="array" ref="BH66">SUBSTITUTE(_xlfn.XLOOKUP(G66,'Step 3.2 Heating System'!C171:$C$217,'Step 3.2 Heating System'!E171:$E$217,"",0,1)," System ","")</f>
        <v/>
      </c>
      <c r="BI66" s="794" t="str">
        <f>IF(BH66="","",SUBSTITUTE('Step 4 Support Tool'!A273," System ",""))</f>
        <v/>
      </c>
      <c r="BJ66" s="794" t="str">
        <f t="shared" si="13"/>
        <v/>
      </c>
      <c r="BK66" s="491"/>
      <c r="BL66" s="491"/>
      <c r="BM66" s="491"/>
      <c r="BN66" s="1033" t="str">
        <f>'Step 4 Support Tool'!A273</f>
        <v>LC System 54</v>
      </c>
      <c r="BO66" s="1034" t="str" cm="1">
        <f t="array" ref="BO66">_xlfn.XLOOKUP(G66,'Step 3.2 Heating System'!C171:$C$217,'Step 3.2 Heating System'!E171:$E$217,"",0,1)</f>
        <v/>
      </c>
      <c r="BP66" s="491"/>
      <c r="BQ66" s="491"/>
      <c r="BR66" s="491"/>
      <c r="BS66" s="491"/>
      <c r="BT66" s="491"/>
      <c r="BU66" s="491"/>
      <c r="BV66" s="491"/>
      <c r="BW66" s="491"/>
      <c r="BX66" s="491"/>
      <c r="BY66" s="491"/>
      <c r="BZ66" s="491"/>
      <c r="CA66" s="491"/>
      <c r="CB66" s="491"/>
      <c r="CC66" s="491"/>
      <c r="CD66" s="491"/>
      <c r="CE66" s="491"/>
      <c r="CF66" s="491"/>
      <c r="CG66" s="491"/>
      <c r="CH66" s="491"/>
      <c r="CI66" s="491"/>
      <c r="CJ66" s="491"/>
      <c r="CK66" s="491"/>
      <c r="CL66" s="491"/>
      <c r="CM66" s="491"/>
      <c r="CN66" s="491"/>
      <c r="CO66" s="491"/>
      <c r="CP66" s="491"/>
      <c r="CQ66" s="491"/>
      <c r="CR66" s="491"/>
      <c r="CS66" s="491"/>
      <c r="CT66" s="491"/>
      <c r="CU66" s="491"/>
      <c r="CV66" s="491"/>
      <c r="CW66" s="491"/>
      <c r="CX66" s="491"/>
      <c r="CY66" s="491"/>
      <c r="CZ66" s="491"/>
      <c r="DA66" s="491"/>
      <c r="DB66" s="491"/>
      <c r="DC66" s="491"/>
      <c r="DD66" s="491"/>
      <c r="DE66" s="491"/>
      <c r="DF66" s="491"/>
      <c r="DG66" s="491"/>
      <c r="DH66" s="491"/>
      <c r="DI66" s="491"/>
      <c r="DJ66" s="491"/>
      <c r="DK66" s="491"/>
      <c r="DL66" s="491"/>
      <c r="DM66" s="491"/>
      <c r="DN66" s="491"/>
      <c r="DO66" s="491"/>
      <c r="DP66" s="491"/>
      <c r="DQ66" s="491"/>
      <c r="DR66" s="491"/>
      <c r="DS66" s="491"/>
      <c r="DT66" s="491"/>
      <c r="DU66" s="491"/>
      <c r="DV66" s="491"/>
      <c r="DW66" s="491"/>
      <c r="DX66" s="491"/>
      <c r="DY66" s="491"/>
      <c r="DZ66" s="491"/>
      <c r="EA66" s="491"/>
      <c r="EB66" s="491"/>
      <c r="EC66" s="491"/>
      <c r="ED66" s="491"/>
      <c r="EE66" s="491"/>
      <c r="EF66" s="491"/>
      <c r="EG66" s="491"/>
      <c r="EH66" s="491"/>
      <c r="EI66" s="491"/>
      <c r="EJ66" s="491"/>
      <c r="EK66" s="491"/>
      <c r="EL66" s="491"/>
      <c r="EM66" s="491"/>
      <c r="EN66" s="491"/>
      <c r="EO66" s="491"/>
      <c r="EP66" s="491"/>
      <c r="EQ66" s="491"/>
      <c r="ER66" s="491"/>
      <c r="ES66" s="491"/>
      <c r="ET66" s="491"/>
    </row>
    <row r="67" spans="1:150" ht="12" customHeight="1" x14ac:dyDescent="0.2">
      <c r="A67" s="515" t="str">
        <f t="shared" si="5"/>
        <v/>
      </c>
      <c r="B67" s="515" t="str">
        <f t="shared" si="9"/>
        <v/>
      </c>
      <c r="C67" s="515" t="str">
        <f>IF(D67="","",'Eligible Technologies'!$C$7)</f>
        <v/>
      </c>
      <c r="D67" s="515" t="str">
        <f>'Step 4 Support Tool'!B274</f>
        <v/>
      </c>
      <c r="E67" s="516">
        <f>'Step 4 Support Tool'!C274</f>
        <v>0</v>
      </c>
      <c r="F67" s="516">
        <f>'Step 4 Support Tool'!D274</f>
        <v>0</v>
      </c>
      <c r="G67" s="515" t="str">
        <f>IF('Step 4 Support Tool'!E274="","",TRIM('Step 4 Support Tool'!E274))</f>
        <v/>
      </c>
      <c r="H67" s="515" t="str">
        <f t="shared" si="10"/>
        <v/>
      </c>
      <c r="I67" s="515" t="str">
        <f t="shared" si="11"/>
        <v/>
      </c>
      <c r="J67" s="515">
        <f>'Step 4 Support Tool'!F274</f>
        <v>0</v>
      </c>
      <c r="K67" s="515">
        <f>'Step 4 Support Tool'!H274</f>
        <v>0</v>
      </c>
      <c r="L67" s="515">
        <f>'Step 4 Support Tool'!I274</f>
        <v>0</v>
      </c>
      <c r="M67" s="515">
        <f>'Step 4 Support Tool'!L274</f>
        <v>0</v>
      </c>
      <c r="N67" s="515">
        <f>'Step 4 Support Tool'!M274</f>
        <v>0</v>
      </c>
      <c r="O67" s="515" t="str">
        <f>'Step 4 Support Tool'!AB274</f>
        <v/>
      </c>
      <c r="P67" s="1183">
        <f>'Step 4 Support Tool'!AD274</f>
        <v>0</v>
      </c>
      <c r="Q67" s="1184">
        <f>'Step 3.2 Heating System'!W172</f>
        <v>0</v>
      </c>
      <c r="R67" s="1184" t="str">
        <f>'Step 4 Support Tool'!O274</f>
        <v/>
      </c>
      <c r="S67" s="1185" t="str">
        <f>'Step 4 Support Tool'!P274</f>
        <v/>
      </c>
      <c r="T67" s="1185" t="str">
        <f>'Step 4 Support Tool'!Q274</f>
        <v/>
      </c>
      <c r="U67" s="1186" t="str">
        <f>'Step 4 Support Tool'!R274</f>
        <v/>
      </c>
      <c r="V67" s="1186" t="str">
        <f>'Step 4 Support Tool'!S274</f>
        <v/>
      </c>
      <c r="W67" s="1186" t="str">
        <f>'Step 4 Support Tool'!T274</f>
        <v/>
      </c>
      <c r="X67" s="1187" t="str">
        <f>'Step 4 Support Tool'!X274</f>
        <v/>
      </c>
      <c r="Y67" s="1188" t="str">
        <f t="shared" si="8"/>
        <v/>
      </c>
      <c r="Z67" s="1189" t="str">
        <f>'Step 4 Support Tool'!AC274</f>
        <v/>
      </c>
      <c r="AA67" s="1189">
        <f>'Step 4 Support Tool'!J274</f>
        <v>0</v>
      </c>
      <c r="AB67" s="1189">
        <f>'Step 4 Support Tool'!K274</f>
        <v>0</v>
      </c>
      <c r="AC67" s="1186">
        <f>'Step 3.2 Heating System'!H172</f>
        <v>0</v>
      </c>
      <c r="AD67" s="1186" t="str">
        <f t="shared" si="12"/>
        <v/>
      </c>
      <c r="AE67" s="1185">
        <f>'Step 3.2 Heating System'!E172</f>
        <v>0</v>
      </c>
      <c r="AF67" s="1185">
        <f>'Step 3.2 Heating System'!F172</f>
        <v>0</v>
      </c>
      <c r="AG67" s="1185">
        <f>'Step 3.2 Heating System'!G172</f>
        <v>0</v>
      </c>
      <c r="AH67" s="1185">
        <f>'Step 3.2 Heating System'!H172</f>
        <v>0</v>
      </c>
      <c r="AI67" s="1190">
        <f>'Step 3.2 Heating System'!I172</f>
        <v>0</v>
      </c>
      <c r="AJ67" s="1190">
        <f>'Step 3.2 Heating System'!J172</f>
        <v>0</v>
      </c>
      <c r="AK67" s="1190" t="str">
        <f>'Step 3.2 Heating System'!K172</f>
        <v/>
      </c>
      <c r="AL67" s="1191" t="str">
        <f>'Step 3.2 Heating System'!L172</f>
        <v/>
      </c>
      <c r="AM67" s="1191" t="str">
        <f>'Step 3.2 Heating System'!AA172</f>
        <v/>
      </c>
      <c r="AN67" s="1192">
        <f>'Step 3.2 Heating System'!M172</f>
        <v>0</v>
      </c>
      <c r="AO67" s="1192">
        <f>'Step 3.2 Heating System'!N172</f>
        <v>0</v>
      </c>
      <c r="AP67" s="1192">
        <f>'Step 3.2 Heating System'!O172</f>
        <v>0</v>
      </c>
      <c r="AQ67" s="1192">
        <f>'Step 3.2 Heating System'!P172</f>
        <v>0</v>
      </c>
      <c r="AR67" s="1193">
        <f>'Step 3.2 Heating System'!Q172</f>
        <v>0</v>
      </c>
      <c r="AS67" s="1193">
        <f>'Step 3.2 Heating System'!R172</f>
        <v>0</v>
      </c>
      <c r="AT67" s="1193">
        <f>'Step 3.2 Heating System'!S172</f>
        <v>0</v>
      </c>
      <c r="AU67" s="1194">
        <f>'Step 3.2 Heating System'!T172</f>
        <v>0</v>
      </c>
      <c r="AV67" s="1194">
        <f>'Step 3.2 Heating System'!U172</f>
        <v>0</v>
      </c>
      <c r="AW67" s="1194">
        <f>'Step 3.2 Heating System'!V172</f>
        <v>0</v>
      </c>
      <c r="AX67" s="1194">
        <f>'Step 3.2 Heating System'!W172</f>
        <v>0</v>
      </c>
      <c r="AY67" s="1193">
        <f>'Step 3.2 Heating System'!X172</f>
        <v>0</v>
      </c>
      <c r="AZ67" s="1036">
        <f>SUMIF('Step 3.2 Heating System'!$A$10:$A$109,PETREAD!AE67,'Step 3.2 Heating System'!$V$10:$V$109)</f>
        <v>0</v>
      </c>
      <c r="BA67" s="1036">
        <f t="shared" si="7"/>
        <v>0</v>
      </c>
      <c r="BB67" s="1041" t="str">
        <f>'Step 3.2 Heating System'!Z172</f>
        <v/>
      </c>
      <c r="BC67" s="491"/>
      <c r="BD67" s="491"/>
      <c r="BE67" s="491"/>
      <c r="BF67" s="491"/>
      <c r="BG67" s="794" t="str">
        <f>SUBSTITUTE(_xlfn.XLOOKUP(G67,'Step 4 Support Tool'!$E$220:$E$319,'Step 3.1 Site Details'!$C$8:$C$107,"",0,1),"uilding ","")</f>
        <v>B1</v>
      </c>
      <c r="BH67" s="794" t="str" cm="1">
        <f t="array" ref="BH67">SUBSTITUTE(_xlfn.XLOOKUP(G67,'Step 3.2 Heating System'!C172:$C$217,'Step 3.2 Heating System'!E172:$E$217,"",0,1)," System ","")</f>
        <v/>
      </c>
      <c r="BI67" s="794" t="str">
        <f>IF(BH67="","",SUBSTITUTE('Step 4 Support Tool'!A274," System ",""))</f>
        <v/>
      </c>
      <c r="BJ67" s="794" t="str">
        <f t="shared" si="13"/>
        <v/>
      </c>
      <c r="BK67" s="491"/>
      <c r="BL67" s="491"/>
      <c r="BM67" s="491"/>
      <c r="BN67" s="1033" t="str">
        <f>'Step 4 Support Tool'!A274</f>
        <v>LC System 55</v>
      </c>
      <c r="BO67" s="1034" t="str" cm="1">
        <f t="array" ref="BO67">_xlfn.XLOOKUP(G67,'Step 3.2 Heating System'!C172:$C$217,'Step 3.2 Heating System'!E172:$E$217,"",0,1)</f>
        <v/>
      </c>
      <c r="BP67" s="491"/>
      <c r="BQ67" s="491"/>
      <c r="BR67" s="491"/>
      <c r="BS67" s="491"/>
      <c r="BT67" s="491"/>
      <c r="BU67" s="491"/>
      <c r="BV67" s="491"/>
      <c r="BW67" s="491"/>
      <c r="BX67" s="491"/>
      <c r="BY67" s="491"/>
      <c r="BZ67" s="491"/>
      <c r="CA67" s="491"/>
      <c r="CB67" s="491"/>
      <c r="CC67" s="491"/>
      <c r="CD67" s="491"/>
      <c r="CE67" s="491"/>
      <c r="CF67" s="491"/>
      <c r="CG67" s="491"/>
      <c r="CH67" s="491"/>
      <c r="CI67" s="491"/>
      <c r="CJ67" s="491"/>
      <c r="CK67" s="491"/>
      <c r="CL67" s="491"/>
      <c r="CM67" s="491"/>
      <c r="CN67" s="491"/>
      <c r="CO67" s="491"/>
      <c r="CP67" s="491"/>
      <c r="CQ67" s="491"/>
      <c r="CR67" s="491"/>
      <c r="CS67" s="491"/>
      <c r="CT67" s="491"/>
      <c r="CU67" s="491"/>
      <c r="CV67" s="491"/>
      <c r="CW67" s="491"/>
      <c r="CX67" s="491"/>
      <c r="CY67" s="491"/>
      <c r="CZ67" s="491"/>
      <c r="DA67" s="491"/>
      <c r="DB67" s="491"/>
      <c r="DC67" s="491"/>
      <c r="DD67" s="491"/>
      <c r="DE67" s="491"/>
      <c r="DF67" s="491"/>
      <c r="DG67" s="491"/>
      <c r="DH67" s="491"/>
      <c r="DI67" s="491"/>
      <c r="DJ67" s="491"/>
      <c r="DK67" s="491"/>
      <c r="DL67" s="491"/>
      <c r="DM67" s="491"/>
      <c r="DN67" s="491"/>
      <c r="DO67" s="491"/>
      <c r="DP67" s="491"/>
      <c r="DQ67" s="491"/>
      <c r="DR67" s="491"/>
      <c r="DS67" s="491"/>
      <c r="DT67" s="491"/>
      <c r="DU67" s="491"/>
      <c r="DV67" s="491"/>
      <c r="DW67" s="491"/>
      <c r="DX67" s="491"/>
      <c r="DY67" s="491"/>
      <c r="DZ67" s="491"/>
      <c r="EA67" s="491"/>
      <c r="EB67" s="491"/>
      <c r="EC67" s="491"/>
      <c r="ED67" s="491"/>
      <c r="EE67" s="491"/>
      <c r="EF67" s="491"/>
      <c r="EG67" s="491"/>
      <c r="EH67" s="491"/>
      <c r="EI67" s="491"/>
      <c r="EJ67" s="491"/>
      <c r="EK67" s="491"/>
      <c r="EL67" s="491"/>
      <c r="EM67" s="491"/>
      <c r="EN67" s="491"/>
      <c r="EO67" s="491"/>
      <c r="EP67" s="491"/>
      <c r="EQ67" s="491"/>
      <c r="ER67" s="491"/>
      <c r="ES67" s="491"/>
      <c r="ET67" s="491"/>
    </row>
    <row r="68" spans="1:150" ht="12" customHeight="1" x14ac:dyDescent="0.2">
      <c r="A68" s="515" t="str">
        <f t="shared" si="5"/>
        <v/>
      </c>
      <c r="B68" s="515" t="str">
        <f t="shared" si="9"/>
        <v/>
      </c>
      <c r="C68" s="515" t="str">
        <f>IF(D68="","",'Eligible Technologies'!$C$7)</f>
        <v/>
      </c>
      <c r="D68" s="515" t="str">
        <f>'Step 4 Support Tool'!B275</f>
        <v/>
      </c>
      <c r="E68" s="516">
        <f>'Step 4 Support Tool'!C275</f>
        <v>0</v>
      </c>
      <c r="F68" s="516">
        <f>'Step 4 Support Tool'!D275</f>
        <v>0</v>
      </c>
      <c r="G68" s="515" t="str">
        <f>IF('Step 4 Support Tool'!E275="","",TRIM('Step 4 Support Tool'!E275))</f>
        <v/>
      </c>
      <c r="H68" s="515" t="str">
        <f t="shared" si="10"/>
        <v/>
      </c>
      <c r="I68" s="515" t="str">
        <f t="shared" si="11"/>
        <v/>
      </c>
      <c r="J68" s="515">
        <f>'Step 4 Support Tool'!F275</f>
        <v>0</v>
      </c>
      <c r="K68" s="515">
        <f>'Step 4 Support Tool'!H275</f>
        <v>0</v>
      </c>
      <c r="L68" s="515">
        <f>'Step 4 Support Tool'!I275</f>
        <v>0</v>
      </c>
      <c r="M68" s="515">
        <f>'Step 4 Support Tool'!L275</f>
        <v>0</v>
      </c>
      <c r="N68" s="515">
        <f>'Step 4 Support Tool'!M275</f>
        <v>0</v>
      </c>
      <c r="O68" s="515" t="str">
        <f>'Step 4 Support Tool'!AB275</f>
        <v/>
      </c>
      <c r="P68" s="1183">
        <f>'Step 4 Support Tool'!AD275</f>
        <v>0</v>
      </c>
      <c r="Q68" s="1184">
        <f>'Step 3.2 Heating System'!W173</f>
        <v>0</v>
      </c>
      <c r="R68" s="1184" t="str">
        <f>'Step 4 Support Tool'!O275</f>
        <v/>
      </c>
      <c r="S68" s="1185" t="str">
        <f>'Step 4 Support Tool'!P275</f>
        <v/>
      </c>
      <c r="T68" s="1185" t="str">
        <f>'Step 4 Support Tool'!Q275</f>
        <v/>
      </c>
      <c r="U68" s="1186" t="str">
        <f>'Step 4 Support Tool'!R275</f>
        <v/>
      </c>
      <c r="V68" s="1186" t="str">
        <f>'Step 4 Support Tool'!S275</f>
        <v/>
      </c>
      <c r="W68" s="1186" t="str">
        <f>'Step 4 Support Tool'!T275</f>
        <v/>
      </c>
      <c r="X68" s="1187" t="str">
        <f>'Step 4 Support Tool'!X275</f>
        <v/>
      </c>
      <c r="Y68" s="1188" t="str">
        <f t="shared" si="8"/>
        <v/>
      </c>
      <c r="Z68" s="1189" t="str">
        <f>'Step 4 Support Tool'!AC275</f>
        <v/>
      </c>
      <c r="AA68" s="1189">
        <f>'Step 4 Support Tool'!J275</f>
        <v>0</v>
      </c>
      <c r="AB68" s="1189">
        <f>'Step 4 Support Tool'!K275</f>
        <v>0</v>
      </c>
      <c r="AC68" s="1186">
        <f>'Step 3.2 Heating System'!H173</f>
        <v>0</v>
      </c>
      <c r="AD68" s="1186" t="str">
        <f t="shared" si="12"/>
        <v/>
      </c>
      <c r="AE68" s="1185">
        <f>'Step 3.2 Heating System'!E173</f>
        <v>0</v>
      </c>
      <c r="AF68" s="1185">
        <f>'Step 3.2 Heating System'!F173</f>
        <v>0</v>
      </c>
      <c r="AG68" s="1185">
        <f>'Step 3.2 Heating System'!G173</f>
        <v>0</v>
      </c>
      <c r="AH68" s="1185">
        <f>'Step 3.2 Heating System'!H173</f>
        <v>0</v>
      </c>
      <c r="AI68" s="1190">
        <f>'Step 3.2 Heating System'!I173</f>
        <v>0</v>
      </c>
      <c r="AJ68" s="1190">
        <f>'Step 3.2 Heating System'!J173</f>
        <v>0</v>
      </c>
      <c r="AK68" s="1190" t="str">
        <f>'Step 3.2 Heating System'!K173</f>
        <v/>
      </c>
      <c r="AL68" s="1191" t="str">
        <f>'Step 3.2 Heating System'!L173</f>
        <v/>
      </c>
      <c r="AM68" s="1191" t="str">
        <f>'Step 3.2 Heating System'!AA173</f>
        <v/>
      </c>
      <c r="AN68" s="1192">
        <f>'Step 3.2 Heating System'!M173</f>
        <v>0</v>
      </c>
      <c r="AO68" s="1192">
        <f>'Step 3.2 Heating System'!N173</f>
        <v>0</v>
      </c>
      <c r="AP68" s="1192">
        <f>'Step 3.2 Heating System'!O173</f>
        <v>0</v>
      </c>
      <c r="AQ68" s="1192">
        <f>'Step 3.2 Heating System'!P173</f>
        <v>0</v>
      </c>
      <c r="AR68" s="1193">
        <f>'Step 3.2 Heating System'!Q173</f>
        <v>0</v>
      </c>
      <c r="AS68" s="1193">
        <f>'Step 3.2 Heating System'!R173</f>
        <v>0</v>
      </c>
      <c r="AT68" s="1193">
        <f>'Step 3.2 Heating System'!S173</f>
        <v>0</v>
      </c>
      <c r="AU68" s="1194">
        <f>'Step 3.2 Heating System'!T173</f>
        <v>0</v>
      </c>
      <c r="AV68" s="1194">
        <f>'Step 3.2 Heating System'!U173</f>
        <v>0</v>
      </c>
      <c r="AW68" s="1194">
        <f>'Step 3.2 Heating System'!V173</f>
        <v>0</v>
      </c>
      <c r="AX68" s="1194">
        <f>'Step 3.2 Heating System'!W173</f>
        <v>0</v>
      </c>
      <c r="AY68" s="1193">
        <f>'Step 3.2 Heating System'!X173</f>
        <v>0</v>
      </c>
      <c r="AZ68" s="1036">
        <f>SUMIF('Step 3.2 Heating System'!$A$10:$A$109,PETREAD!AE68,'Step 3.2 Heating System'!$V$10:$V$109)</f>
        <v>0</v>
      </c>
      <c r="BA68" s="1036">
        <f t="shared" si="7"/>
        <v>0</v>
      </c>
      <c r="BB68" s="1041" t="str">
        <f>'Step 3.2 Heating System'!Z173</f>
        <v/>
      </c>
      <c r="BC68" s="491"/>
      <c r="BD68" s="491"/>
      <c r="BE68" s="491"/>
      <c r="BF68" s="491"/>
      <c r="BG68" s="794" t="str">
        <f>SUBSTITUTE(_xlfn.XLOOKUP(G68,'Step 4 Support Tool'!$E$220:$E$319,'Step 3.1 Site Details'!$C$8:$C$107,"",0,1),"uilding ","")</f>
        <v>B1</v>
      </c>
      <c r="BH68" s="794" t="str" cm="1">
        <f t="array" ref="BH68">SUBSTITUTE(_xlfn.XLOOKUP(G68,'Step 3.2 Heating System'!C173:$C$217,'Step 3.2 Heating System'!E173:$E$217,"",0,1)," System ","")</f>
        <v/>
      </c>
      <c r="BI68" s="794" t="str">
        <f>IF(BH68="","",SUBSTITUTE('Step 4 Support Tool'!A275," System ",""))</f>
        <v/>
      </c>
      <c r="BJ68" s="794" t="str">
        <f t="shared" si="13"/>
        <v/>
      </c>
      <c r="BK68" s="491"/>
      <c r="BL68" s="491"/>
      <c r="BM68" s="491"/>
      <c r="BN68" s="1033" t="str">
        <f>'Step 4 Support Tool'!A275</f>
        <v>LC System 56</v>
      </c>
      <c r="BO68" s="1034" t="str" cm="1">
        <f t="array" ref="BO68">_xlfn.XLOOKUP(G68,'Step 3.2 Heating System'!C173:$C$217,'Step 3.2 Heating System'!E173:$E$217,"",0,1)</f>
        <v/>
      </c>
      <c r="BP68" s="491"/>
      <c r="BQ68" s="491"/>
      <c r="BR68" s="491"/>
      <c r="BS68" s="491"/>
      <c r="BT68" s="491"/>
      <c r="BU68" s="491"/>
      <c r="BV68" s="491"/>
      <c r="BW68" s="491"/>
      <c r="BX68" s="491"/>
      <c r="BY68" s="491"/>
      <c r="BZ68" s="491"/>
      <c r="CA68" s="491"/>
      <c r="CB68" s="491"/>
      <c r="CC68" s="491"/>
      <c r="CD68" s="491"/>
      <c r="CE68" s="491"/>
      <c r="CF68" s="491"/>
      <c r="CG68" s="491"/>
      <c r="CH68" s="491"/>
      <c r="CI68" s="491"/>
      <c r="CJ68" s="491"/>
      <c r="CK68" s="491"/>
      <c r="CL68" s="491"/>
      <c r="CM68" s="491"/>
      <c r="CN68" s="491"/>
      <c r="CO68" s="491"/>
      <c r="CP68" s="491"/>
      <c r="CQ68" s="491"/>
      <c r="CR68" s="491"/>
      <c r="CS68" s="491"/>
      <c r="CT68" s="491"/>
      <c r="CU68" s="491"/>
      <c r="CV68" s="491"/>
      <c r="CW68" s="491"/>
      <c r="CX68" s="491"/>
      <c r="CY68" s="491"/>
      <c r="CZ68" s="491"/>
      <c r="DA68" s="491"/>
      <c r="DB68" s="491"/>
      <c r="DC68" s="491"/>
      <c r="DD68" s="491"/>
      <c r="DE68" s="491"/>
      <c r="DF68" s="491"/>
      <c r="DG68" s="491"/>
      <c r="DH68" s="491"/>
      <c r="DI68" s="491"/>
      <c r="DJ68" s="491"/>
      <c r="DK68" s="491"/>
      <c r="DL68" s="491"/>
      <c r="DM68" s="491"/>
      <c r="DN68" s="491"/>
      <c r="DO68" s="491"/>
      <c r="DP68" s="491"/>
      <c r="DQ68" s="491"/>
      <c r="DR68" s="491"/>
      <c r="DS68" s="491"/>
      <c r="DT68" s="491"/>
      <c r="DU68" s="491"/>
      <c r="DV68" s="491"/>
      <c r="DW68" s="491"/>
      <c r="DX68" s="491"/>
      <c r="DY68" s="491"/>
      <c r="DZ68" s="491"/>
      <c r="EA68" s="491"/>
      <c r="EB68" s="491"/>
      <c r="EC68" s="491"/>
      <c r="ED68" s="491"/>
      <c r="EE68" s="491"/>
      <c r="EF68" s="491"/>
      <c r="EG68" s="491"/>
      <c r="EH68" s="491"/>
      <c r="EI68" s="491"/>
      <c r="EJ68" s="491"/>
      <c r="EK68" s="491"/>
      <c r="EL68" s="491"/>
      <c r="EM68" s="491"/>
      <c r="EN68" s="491"/>
      <c r="EO68" s="491"/>
      <c r="EP68" s="491"/>
      <c r="EQ68" s="491"/>
      <c r="ER68" s="491"/>
      <c r="ES68" s="491"/>
      <c r="ET68" s="491"/>
    </row>
    <row r="69" spans="1:150" ht="12" customHeight="1" x14ac:dyDescent="0.2">
      <c r="A69" s="515" t="str">
        <f t="shared" si="5"/>
        <v/>
      </c>
      <c r="B69" s="515" t="str">
        <f t="shared" si="9"/>
        <v/>
      </c>
      <c r="C69" s="515" t="str">
        <f>IF(D69="","",'Eligible Technologies'!$C$7)</f>
        <v/>
      </c>
      <c r="D69" s="515" t="str">
        <f>'Step 4 Support Tool'!B276</f>
        <v/>
      </c>
      <c r="E69" s="516">
        <f>'Step 4 Support Tool'!C276</f>
        <v>0</v>
      </c>
      <c r="F69" s="516">
        <f>'Step 4 Support Tool'!D276</f>
        <v>0</v>
      </c>
      <c r="G69" s="515" t="str">
        <f>IF('Step 4 Support Tool'!E276="","",TRIM('Step 4 Support Tool'!E276))</f>
        <v/>
      </c>
      <c r="H69" s="515" t="str">
        <f t="shared" si="10"/>
        <v/>
      </c>
      <c r="I69" s="515" t="str">
        <f t="shared" si="11"/>
        <v/>
      </c>
      <c r="J69" s="515">
        <f>'Step 4 Support Tool'!F276</f>
        <v>0</v>
      </c>
      <c r="K69" s="515">
        <f>'Step 4 Support Tool'!H276</f>
        <v>0</v>
      </c>
      <c r="L69" s="515">
        <f>'Step 4 Support Tool'!I276</f>
        <v>0</v>
      </c>
      <c r="M69" s="515">
        <f>'Step 4 Support Tool'!L276</f>
        <v>0</v>
      </c>
      <c r="N69" s="515">
        <f>'Step 4 Support Tool'!M276</f>
        <v>0</v>
      </c>
      <c r="O69" s="515" t="str">
        <f>'Step 4 Support Tool'!AB276</f>
        <v/>
      </c>
      <c r="P69" s="1183">
        <f>'Step 4 Support Tool'!AD276</f>
        <v>0</v>
      </c>
      <c r="Q69" s="1184">
        <f>'Step 3.2 Heating System'!W174</f>
        <v>0</v>
      </c>
      <c r="R69" s="1184" t="str">
        <f>'Step 4 Support Tool'!O276</f>
        <v/>
      </c>
      <c r="S69" s="1185" t="str">
        <f>'Step 4 Support Tool'!P276</f>
        <v/>
      </c>
      <c r="T69" s="1185" t="str">
        <f>'Step 4 Support Tool'!Q276</f>
        <v/>
      </c>
      <c r="U69" s="1186" t="str">
        <f>'Step 4 Support Tool'!R276</f>
        <v/>
      </c>
      <c r="V69" s="1186" t="str">
        <f>'Step 4 Support Tool'!S276</f>
        <v/>
      </c>
      <c r="W69" s="1186" t="str">
        <f>'Step 4 Support Tool'!T276</f>
        <v/>
      </c>
      <c r="X69" s="1187" t="str">
        <f>'Step 4 Support Tool'!X276</f>
        <v/>
      </c>
      <c r="Y69" s="1188" t="str">
        <f t="shared" si="8"/>
        <v/>
      </c>
      <c r="Z69" s="1189" t="str">
        <f>'Step 4 Support Tool'!AC276</f>
        <v/>
      </c>
      <c r="AA69" s="1189">
        <f>'Step 4 Support Tool'!J276</f>
        <v>0</v>
      </c>
      <c r="AB69" s="1189">
        <f>'Step 4 Support Tool'!K276</f>
        <v>0</v>
      </c>
      <c r="AC69" s="1186">
        <f>'Step 3.2 Heating System'!H174</f>
        <v>0</v>
      </c>
      <c r="AD69" s="1186" t="str">
        <f t="shared" si="12"/>
        <v/>
      </c>
      <c r="AE69" s="1185">
        <f>'Step 3.2 Heating System'!E174</f>
        <v>0</v>
      </c>
      <c r="AF69" s="1185">
        <f>'Step 3.2 Heating System'!F174</f>
        <v>0</v>
      </c>
      <c r="AG69" s="1185">
        <f>'Step 3.2 Heating System'!G174</f>
        <v>0</v>
      </c>
      <c r="AH69" s="1185">
        <f>'Step 3.2 Heating System'!H174</f>
        <v>0</v>
      </c>
      <c r="AI69" s="1190">
        <f>'Step 3.2 Heating System'!I174</f>
        <v>0</v>
      </c>
      <c r="AJ69" s="1190">
        <f>'Step 3.2 Heating System'!J174</f>
        <v>0</v>
      </c>
      <c r="AK69" s="1190" t="str">
        <f>'Step 3.2 Heating System'!K174</f>
        <v/>
      </c>
      <c r="AL69" s="1191" t="str">
        <f>'Step 3.2 Heating System'!L174</f>
        <v/>
      </c>
      <c r="AM69" s="1191" t="str">
        <f>'Step 3.2 Heating System'!AA174</f>
        <v/>
      </c>
      <c r="AN69" s="1192">
        <f>'Step 3.2 Heating System'!M174</f>
        <v>0</v>
      </c>
      <c r="AO69" s="1192">
        <f>'Step 3.2 Heating System'!N174</f>
        <v>0</v>
      </c>
      <c r="AP69" s="1192">
        <f>'Step 3.2 Heating System'!O174</f>
        <v>0</v>
      </c>
      <c r="AQ69" s="1192">
        <f>'Step 3.2 Heating System'!P174</f>
        <v>0</v>
      </c>
      <c r="AR69" s="1193">
        <f>'Step 3.2 Heating System'!Q174</f>
        <v>0</v>
      </c>
      <c r="AS69" s="1193">
        <f>'Step 3.2 Heating System'!R174</f>
        <v>0</v>
      </c>
      <c r="AT69" s="1193">
        <f>'Step 3.2 Heating System'!S174</f>
        <v>0</v>
      </c>
      <c r="AU69" s="1194">
        <f>'Step 3.2 Heating System'!T174</f>
        <v>0</v>
      </c>
      <c r="AV69" s="1194">
        <f>'Step 3.2 Heating System'!U174</f>
        <v>0</v>
      </c>
      <c r="AW69" s="1194">
        <f>'Step 3.2 Heating System'!V174</f>
        <v>0</v>
      </c>
      <c r="AX69" s="1194">
        <f>'Step 3.2 Heating System'!W174</f>
        <v>0</v>
      </c>
      <c r="AY69" s="1193">
        <f>'Step 3.2 Heating System'!X174</f>
        <v>0</v>
      </c>
      <c r="AZ69" s="1036">
        <f>SUMIF('Step 3.2 Heating System'!$A$10:$A$109,PETREAD!AE69,'Step 3.2 Heating System'!$V$10:$V$109)</f>
        <v>0</v>
      </c>
      <c r="BA69" s="1036">
        <f t="shared" si="7"/>
        <v>0</v>
      </c>
      <c r="BB69" s="1041" t="str">
        <f>'Step 3.2 Heating System'!Z174</f>
        <v/>
      </c>
      <c r="BC69" s="491"/>
      <c r="BD69" s="491"/>
      <c r="BE69" s="491"/>
      <c r="BF69" s="491"/>
      <c r="BG69" s="794" t="str">
        <f>SUBSTITUTE(_xlfn.XLOOKUP(G69,'Step 4 Support Tool'!$E$220:$E$319,'Step 3.1 Site Details'!$C$8:$C$107,"",0,1),"uilding ","")</f>
        <v>B1</v>
      </c>
      <c r="BH69" s="794" t="str" cm="1">
        <f t="array" ref="BH69">SUBSTITUTE(_xlfn.XLOOKUP(G69,'Step 3.2 Heating System'!C174:$C$217,'Step 3.2 Heating System'!E174:$E$217,"",0,1)," System ","")</f>
        <v/>
      </c>
      <c r="BI69" s="794" t="str">
        <f>IF(BH69="","",SUBSTITUTE('Step 4 Support Tool'!A276," System ",""))</f>
        <v/>
      </c>
      <c r="BJ69" s="794" t="str">
        <f t="shared" si="13"/>
        <v/>
      </c>
      <c r="BK69" s="491"/>
      <c r="BL69" s="491"/>
      <c r="BM69" s="491"/>
      <c r="BN69" s="1033" t="str">
        <f>'Step 4 Support Tool'!A276</f>
        <v>LC System 57</v>
      </c>
      <c r="BO69" s="1034" t="str" cm="1">
        <f t="array" ref="BO69">_xlfn.XLOOKUP(G69,'Step 3.2 Heating System'!C174:$C$217,'Step 3.2 Heating System'!E174:$E$217,"",0,1)</f>
        <v/>
      </c>
      <c r="BP69" s="491"/>
      <c r="BQ69" s="491"/>
      <c r="BR69" s="491"/>
      <c r="BS69" s="491"/>
      <c r="BT69" s="491"/>
      <c r="BU69" s="491"/>
      <c r="BV69" s="491"/>
      <c r="BW69" s="491"/>
      <c r="BX69" s="491"/>
      <c r="BY69" s="491"/>
      <c r="BZ69" s="491"/>
      <c r="CA69" s="491"/>
      <c r="CB69" s="491"/>
      <c r="CC69" s="491"/>
      <c r="CD69" s="491"/>
      <c r="CE69" s="491"/>
      <c r="CF69" s="491"/>
      <c r="CG69" s="491"/>
      <c r="CH69" s="491"/>
      <c r="CI69" s="491"/>
      <c r="CJ69" s="491"/>
      <c r="CK69" s="491"/>
      <c r="CL69" s="491"/>
      <c r="CM69" s="491"/>
      <c r="CN69" s="491"/>
      <c r="CO69" s="491"/>
      <c r="CP69" s="491"/>
      <c r="CQ69" s="491"/>
      <c r="CR69" s="491"/>
      <c r="CS69" s="491"/>
      <c r="CT69" s="491"/>
      <c r="CU69" s="491"/>
      <c r="CV69" s="491"/>
      <c r="CW69" s="491"/>
      <c r="CX69" s="491"/>
      <c r="CY69" s="491"/>
      <c r="CZ69" s="491"/>
      <c r="DA69" s="491"/>
      <c r="DB69" s="491"/>
      <c r="DC69" s="491"/>
      <c r="DD69" s="491"/>
      <c r="DE69" s="491"/>
      <c r="DF69" s="491"/>
      <c r="DG69" s="491"/>
      <c r="DH69" s="491"/>
      <c r="DI69" s="491"/>
      <c r="DJ69" s="491"/>
      <c r="DK69" s="491"/>
      <c r="DL69" s="491"/>
      <c r="DM69" s="491"/>
      <c r="DN69" s="491"/>
      <c r="DO69" s="491"/>
      <c r="DP69" s="491"/>
      <c r="DQ69" s="491"/>
      <c r="DR69" s="491"/>
      <c r="DS69" s="491"/>
      <c r="DT69" s="491"/>
      <c r="DU69" s="491"/>
      <c r="DV69" s="491"/>
      <c r="DW69" s="491"/>
      <c r="DX69" s="491"/>
      <c r="DY69" s="491"/>
      <c r="DZ69" s="491"/>
      <c r="EA69" s="491"/>
      <c r="EB69" s="491"/>
      <c r="EC69" s="491"/>
      <c r="ED69" s="491"/>
      <c r="EE69" s="491"/>
      <c r="EF69" s="491"/>
      <c r="EG69" s="491"/>
      <c r="EH69" s="491"/>
      <c r="EI69" s="491"/>
      <c r="EJ69" s="491"/>
      <c r="EK69" s="491"/>
      <c r="EL69" s="491"/>
      <c r="EM69" s="491"/>
      <c r="EN69" s="491"/>
      <c r="EO69" s="491"/>
      <c r="EP69" s="491"/>
      <c r="EQ69" s="491"/>
      <c r="ER69" s="491"/>
      <c r="ES69" s="491"/>
      <c r="ET69" s="491"/>
    </row>
    <row r="70" spans="1:150" ht="12" customHeight="1" x14ac:dyDescent="0.2">
      <c r="A70" s="515" t="str">
        <f t="shared" si="5"/>
        <v/>
      </c>
      <c r="B70" s="515" t="str">
        <f t="shared" si="9"/>
        <v/>
      </c>
      <c r="C70" s="515" t="str">
        <f>IF(D70="","",'Eligible Technologies'!$C$7)</f>
        <v/>
      </c>
      <c r="D70" s="515" t="str">
        <f>'Step 4 Support Tool'!B277</f>
        <v/>
      </c>
      <c r="E70" s="516">
        <f>'Step 4 Support Tool'!C277</f>
        <v>0</v>
      </c>
      <c r="F70" s="516">
        <f>'Step 4 Support Tool'!D277</f>
        <v>0</v>
      </c>
      <c r="G70" s="515" t="str">
        <f>IF('Step 4 Support Tool'!E277="","",TRIM('Step 4 Support Tool'!E277))</f>
        <v/>
      </c>
      <c r="H70" s="515" t="str">
        <f t="shared" si="10"/>
        <v/>
      </c>
      <c r="I70" s="515" t="str">
        <f t="shared" si="11"/>
        <v/>
      </c>
      <c r="J70" s="515">
        <f>'Step 4 Support Tool'!F277</f>
        <v>0</v>
      </c>
      <c r="K70" s="515">
        <f>'Step 4 Support Tool'!H277</f>
        <v>0</v>
      </c>
      <c r="L70" s="515">
        <f>'Step 4 Support Tool'!I277</f>
        <v>0</v>
      </c>
      <c r="M70" s="515">
        <f>'Step 4 Support Tool'!L277</f>
        <v>0</v>
      </c>
      <c r="N70" s="515">
        <f>'Step 4 Support Tool'!M277</f>
        <v>0</v>
      </c>
      <c r="O70" s="515" t="str">
        <f>'Step 4 Support Tool'!AB277</f>
        <v/>
      </c>
      <c r="P70" s="1183">
        <f>'Step 4 Support Tool'!AD277</f>
        <v>0</v>
      </c>
      <c r="Q70" s="1184">
        <f>'Step 3.2 Heating System'!W175</f>
        <v>0</v>
      </c>
      <c r="R70" s="1184" t="str">
        <f>'Step 4 Support Tool'!O277</f>
        <v/>
      </c>
      <c r="S70" s="1185" t="str">
        <f>'Step 4 Support Tool'!P277</f>
        <v/>
      </c>
      <c r="T70" s="1185" t="str">
        <f>'Step 4 Support Tool'!Q277</f>
        <v/>
      </c>
      <c r="U70" s="1186" t="str">
        <f>'Step 4 Support Tool'!R277</f>
        <v/>
      </c>
      <c r="V70" s="1186" t="str">
        <f>'Step 4 Support Tool'!S277</f>
        <v/>
      </c>
      <c r="W70" s="1186" t="str">
        <f>'Step 4 Support Tool'!T277</f>
        <v/>
      </c>
      <c r="X70" s="1187" t="str">
        <f>'Step 4 Support Tool'!X277</f>
        <v/>
      </c>
      <c r="Y70" s="1188" t="str">
        <f t="shared" si="8"/>
        <v/>
      </c>
      <c r="Z70" s="1189" t="str">
        <f>'Step 4 Support Tool'!AC277</f>
        <v/>
      </c>
      <c r="AA70" s="1189">
        <f>'Step 4 Support Tool'!J277</f>
        <v>0</v>
      </c>
      <c r="AB70" s="1189">
        <f>'Step 4 Support Tool'!K277</f>
        <v>0</v>
      </c>
      <c r="AC70" s="1186">
        <f>'Step 3.2 Heating System'!H175</f>
        <v>0</v>
      </c>
      <c r="AD70" s="1186" t="str">
        <f t="shared" si="12"/>
        <v/>
      </c>
      <c r="AE70" s="1185">
        <f>'Step 3.2 Heating System'!E175</f>
        <v>0</v>
      </c>
      <c r="AF70" s="1185">
        <f>'Step 3.2 Heating System'!F175</f>
        <v>0</v>
      </c>
      <c r="AG70" s="1185">
        <f>'Step 3.2 Heating System'!G175</f>
        <v>0</v>
      </c>
      <c r="AH70" s="1185">
        <f>'Step 3.2 Heating System'!H175</f>
        <v>0</v>
      </c>
      <c r="AI70" s="1190">
        <f>'Step 3.2 Heating System'!I175</f>
        <v>0</v>
      </c>
      <c r="AJ70" s="1190">
        <f>'Step 3.2 Heating System'!J175</f>
        <v>0</v>
      </c>
      <c r="AK70" s="1190" t="str">
        <f>'Step 3.2 Heating System'!K175</f>
        <v/>
      </c>
      <c r="AL70" s="1191" t="str">
        <f>'Step 3.2 Heating System'!L175</f>
        <v/>
      </c>
      <c r="AM70" s="1191" t="str">
        <f>'Step 3.2 Heating System'!AA175</f>
        <v/>
      </c>
      <c r="AN70" s="1192">
        <f>'Step 3.2 Heating System'!M175</f>
        <v>0</v>
      </c>
      <c r="AO70" s="1192">
        <f>'Step 3.2 Heating System'!N175</f>
        <v>0</v>
      </c>
      <c r="AP70" s="1192">
        <f>'Step 3.2 Heating System'!O175</f>
        <v>0</v>
      </c>
      <c r="AQ70" s="1192">
        <f>'Step 3.2 Heating System'!P175</f>
        <v>0</v>
      </c>
      <c r="AR70" s="1193">
        <f>'Step 3.2 Heating System'!Q175</f>
        <v>0</v>
      </c>
      <c r="AS70" s="1193">
        <f>'Step 3.2 Heating System'!R175</f>
        <v>0</v>
      </c>
      <c r="AT70" s="1193">
        <f>'Step 3.2 Heating System'!S175</f>
        <v>0</v>
      </c>
      <c r="AU70" s="1194">
        <f>'Step 3.2 Heating System'!T175</f>
        <v>0</v>
      </c>
      <c r="AV70" s="1194">
        <f>'Step 3.2 Heating System'!U175</f>
        <v>0</v>
      </c>
      <c r="AW70" s="1194">
        <f>'Step 3.2 Heating System'!V175</f>
        <v>0</v>
      </c>
      <c r="AX70" s="1194">
        <f>'Step 3.2 Heating System'!W175</f>
        <v>0</v>
      </c>
      <c r="AY70" s="1193">
        <f>'Step 3.2 Heating System'!X175</f>
        <v>0</v>
      </c>
      <c r="AZ70" s="1036">
        <f>SUMIF('Step 3.2 Heating System'!$A$10:$A$109,PETREAD!AE70,'Step 3.2 Heating System'!$V$10:$V$109)</f>
        <v>0</v>
      </c>
      <c r="BA70" s="1036">
        <f t="shared" si="7"/>
        <v>0</v>
      </c>
      <c r="BB70" s="1041" t="str">
        <f>'Step 3.2 Heating System'!Z175</f>
        <v/>
      </c>
      <c r="BC70" s="491"/>
      <c r="BD70" s="491"/>
      <c r="BE70" s="491"/>
      <c r="BF70" s="491"/>
      <c r="BG70" s="794" t="str">
        <f>SUBSTITUTE(_xlfn.XLOOKUP(G70,'Step 4 Support Tool'!$E$220:$E$319,'Step 3.1 Site Details'!$C$8:$C$107,"",0,1),"uilding ","")</f>
        <v>B1</v>
      </c>
      <c r="BH70" s="794" t="str" cm="1">
        <f t="array" ref="BH70">SUBSTITUTE(_xlfn.XLOOKUP(G70,'Step 3.2 Heating System'!C175:$C$217,'Step 3.2 Heating System'!E175:$E$217,"",0,1)," System ","")</f>
        <v/>
      </c>
      <c r="BI70" s="794" t="str">
        <f>IF(BH70="","",SUBSTITUTE('Step 4 Support Tool'!A277," System ",""))</f>
        <v/>
      </c>
      <c r="BJ70" s="794" t="str">
        <f t="shared" si="13"/>
        <v/>
      </c>
      <c r="BK70" s="491"/>
      <c r="BL70" s="491"/>
      <c r="BM70" s="491"/>
      <c r="BN70" s="1033" t="str">
        <f>'Step 4 Support Tool'!A277</f>
        <v>LC System 58</v>
      </c>
      <c r="BO70" s="1034" t="str" cm="1">
        <f t="array" ref="BO70">_xlfn.XLOOKUP(G70,'Step 3.2 Heating System'!C175:$C$217,'Step 3.2 Heating System'!E175:$E$217,"",0,1)</f>
        <v/>
      </c>
      <c r="BP70" s="491"/>
      <c r="BQ70" s="491"/>
      <c r="BR70" s="491"/>
      <c r="BS70" s="491"/>
      <c r="BT70" s="491"/>
      <c r="BU70" s="491"/>
      <c r="BV70" s="491"/>
      <c r="BW70" s="491"/>
      <c r="BX70" s="491"/>
      <c r="BY70" s="491"/>
      <c r="BZ70" s="491"/>
      <c r="CA70" s="491"/>
      <c r="CB70" s="491"/>
      <c r="CC70" s="491"/>
      <c r="CD70" s="491"/>
      <c r="CE70" s="491"/>
      <c r="CF70" s="491"/>
      <c r="CG70" s="491"/>
      <c r="CH70" s="491"/>
      <c r="CI70" s="491"/>
      <c r="CJ70" s="491"/>
      <c r="CK70" s="491"/>
      <c r="CL70" s="491"/>
      <c r="CM70" s="491"/>
      <c r="CN70" s="491"/>
      <c r="CO70" s="491"/>
      <c r="CP70" s="491"/>
      <c r="CQ70" s="491"/>
      <c r="CR70" s="491"/>
      <c r="CS70" s="491"/>
      <c r="CT70" s="491"/>
      <c r="CU70" s="491"/>
      <c r="CV70" s="491"/>
      <c r="CW70" s="491"/>
      <c r="CX70" s="491"/>
      <c r="CY70" s="491"/>
      <c r="CZ70" s="491"/>
      <c r="DA70" s="491"/>
      <c r="DB70" s="491"/>
      <c r="DC70" s="491"/>
      <c r="DD70" s="491"/>
      <c r="DE70" s="491"/>
      <c r="DF70" s="491"/>
      <c r="DG70" s="491"/>
      <c r="DH70" s="491"/>
      <c r="DI70" s="491"/>
      <c r="DJ70" s="491"/>
      <c r="DK70" s="491"/>
      <c r="DL70" s="491"/>
      <c r="DM70" s="491"/>
      <c r="DN70" s="491"/>
      <c r="DO70" s="491"/>
      <c r="DP70" s="491"/>
      <c r="DQ70" s="491"/>
      <c r="DR70" s="491"/>
      <c r="DS70" s="491"/>
      <c r="DT70" s="491"/>
      <c r="DU70" s="491"/>
      <c r="DV70" s="491"/>
      <c r="DW70" s="491"/>
      <c r="DX70" s="491"/>
      <c r="DY70" s="491"/>
      <c r="DZ70" s="491"/>
      <c r="EA70" s="491"/>
      <c r="EB70" s="491"/>
      <c r="EC70" s="491"/>
      <c r="ED70" s="491"/>
      <c r="EE70" s="491"/>
      <c r="EF70" s="491"/>
      <c r="EG70" s="491"/>
      <c r="EH70" s="491"/>
      <c r="EI70" s="491"/>
      <c r="EJ70" s="491"/>
      <c r="EK70" s="491"/>
      <c r="EL70" s="491"/>
      <c r="EM70" s="491"/>
      <c r="EN70" s="491"/>
      <c r="EO70" s="491"/>
      <c r="EP70" s="491"/>
      <c r="EQ70" s="491"/>
      <c r="ER70" s="491"/>
      <c r="ES70" s="491"/>
      <c r="ET70" s="491"/>
    </row>
    <row r="71" spans="1:150" ht="12" customHeight="1" x14ac:dyDescent="0.2">
      <c r="A71" s="515" t="str">
        <f t="shared" si="5"/>
        <v/>
      </c>
      <c r="B71" s="515" t="str">
        <f t="shared" si="9"/>
        <v/>
      </c>
      <c r="C71" s="515" t="str">
        <f>IF(D71="","",'Eligible Technologies'!$C$7)</f>
        <v/>
      </c>
      <c r="D71" s="515" t="str">
        <f>'Step 4 Support Tool'!B278</f>
        <v/>
      </c>
      <c r="E71" s="516">
        <f>'Step 4 Support Tool'!C278</f>
        <v>0</v>
      </c>
      <c r="F71" s="516">
        <f>'Step 4 Support Tool'!D278</f>
        <v>0</v>
      </c>
      <c r="G71" s="515" t="str">
        <f>IF('Step 4 Support Tool'!E278="","",TRIM('Step 4 Support Tool'!E278))</f>
        <v/>
      </c>
      <c r="H71" s="515" t="str">
        <f t="shared" si="10"/>
        <v/>
      </c>
      <c r="I71" s="515" t="str">
        <f t="shared" si="11"/>
        <v/>
      </c>
      <c r="J71" s="515">
        <f>'Step 4 Support Tool'!F278</f>
        <v>0</v>
      </c>
      <c r="K71" s="515">
        <f>'Step 4 Support Tool'!H278</f>
        <v>0</v>
      </c>
      <c r="L71" s="515">
        <f>'Step 4 Support Tool'!I278</f>
        <v>0</v>
      </c>
      <c r="M71" s="515">
        <f>'Step 4 Support Tool'!L278</f>
        <v>0</v>
      </c>
      <c r="N71" s="515">
        <f>'Step 4 Support Tool'!M278</f>
        <v>0</v>
      </c>
      <c r="O71" s="515" t="str">
        <f>'Step 4 Support Tool'!AB278</f>
        <v/>
      </c>
      <c r="P71" s="1183">
        <f>'Step 4 Support Tool'!AD278</f>
        <v>0</v>
      </c>
      <c r="Q71" s="1184">
        <f>'Step 3.2 Heating System'!W176</f>
        <v>0</v>
      </c>
      <c r="R71" s="1184" t="str">
        <f>'Step 4 Support Tool'!O278</f>
        <v/>
      </c>
      <c r="S71" s="1185" t="str">
        <f>'Step 4 Support Tool'!P278</f>
        <v/>
      </c>
      <c r="T71" s="1185" t="str">
        <f>'Step 4 Support Tool'!Q278</f>
        <v/>
      </c>
      <c r="U71" s="1186" t="str">
        <f>'Step 4 Support Tool'!R278</f>
        <v/>
      </c>
      <c r="V71" s="1186" t="str">
        <f>'Step 4 Support Tool'!S278</f>
        <v/>
      </c>
      <c r="W71" s="1186" t="str">
        <f>'Step 4 Support Tool'!T278</f>
        <v/>
      </c>
      <c r="X71" s="1187" t="str">
        <f>'Step 4 Support Tool'!X278</f>
        <v/>
      </c>
      <c r="Y71" s="1188" t="str">
        <f t="shared" si="8"/>
        <v/>
      </c>
      <c r="Z71" s="1189" t="str">
        <f>'Step 4 Support Tool'!AC278</f>
        <v/>
      </c>
      <c r="AA71" s="1189">
        <f>'Step 4 Support Tool'!J278</f>
        <v>0</v>
      </c>
      <c r="AB71" s="1189">
        <f>'Step 4 Support Tool'!K278</f>
        <v>0</v>
      </c>
      <c r="AC71" s="1186">
        <f>'Step 3.2 Heating System'!H176</f>
        <v>0</v>
      </c>
      <c r="AD71" s="1186" t="str">
        <f t="shared" si="12"/>
        <v/>
      </c>
      <c r="AE71" s="1185">
        <f>'Step 3.2 Heating System'!E176</f>
        <v>0</v>
      </c>
      <c r="AF71" s="1185">
        <f>'Step 3.2 Heating System'!F176</f>
        <v>0</v>
      </c>
      <c r="AG71" s="1185">
        <f>'Step 3.2 Heating System'!G176</f>
        <v>0</v>
      </c>
      <c r="AH71" s="1185">
        <f>'Step 3.2 Heating System'!H176</f>
        <v>0</v>
      </c>
      <c r="AI71" s="1190">
        <f>'Step 3.2 Heating System'!I176</f>
        <v>0</v>
      </c>
      <c r="AJ71" s="1190">
        <f>'Step 3.2 Heating System'!J176</f>
        <v>0</v>
      </c>
      <c r="AK71" s="1190" t="str">
        <f>'Step 3.2 Heating System'!K176</f>
        <v/>
      </c>
      <c r="AL71" s="1191" t="str">
        <f>'Step 3.2 Heating System'!L176</f>
        <v/>
      </c>
      <c r="AM71" s="1191" t="str">
        <f>'Step 3.2 Heating System'!AA176</f>
        <v/>
      </c>
      <c r="AN71" s="1192">
        <f>'Step 3.2 Heating System'!M176</f>
        <v>0</v>
      </c>
      <c r="AO71" s="1192">
        <f>'Step 3.2 Heating System'!N176</f>
        <v>0</v>
      </c>
      <c r="AP71" s="1192">
        <f>'Step 3.2 Heating System'!O176</f>
        <v>0</v>
      </c>
      <c r="AQ71" s="1192">
        <f>'Step 3.2 Heating System'!P176</f>
        <v>0</v>
      </c>
      <c r="AR71" s="1193">
        <f>'Step 3.2 Heating System'!Q176</f>
        <v>0</v>
      </c>
      <c r="AS71" s="1193">
        <f>'Step 3.2 Heating System'!R176</f>
        <v>0</v>
      </c>
      <c r="AT71" s="1193">
        <f>'Step 3.2 Heating System'!S176</f>
        <v>0</v>
      </c>
      <c r="AU71" s="1194">
        <f>'Step 3.2 Heating System'!T176</f>
        <v>0</v>
      </c>
      <c r="AV71" s="1194">
        <f>'Step 3.2 Heating System'!U176</f>
        <v>0</v>
      </c>
      <c r="AW71" s="1194">
        <f>'Step 3.2 Heating System'!V176</f>
        <v>0</v>
      </c>
      <c r="AX71" s="1194">
        <f>'Step 3.2 Heating System'!W176</f>
        <v>0</v>
      </c>
      <c r="AY71" s="1193">
        <f>'Step 3.2 Heating System'!X176</f>
        <v>0</v>
      </c>
      <c r="AZ71" s="1036">
        <f>SUMIF('Step 3.2 Heating System'!$A$10:$A$109,PETREAD!AE71,'Step 3.2 Heating System'!$V$10:$V$109)</f>
        <v>0</v>
      </c>
      <c r="BA71" s="1036">
        <f t="shared" si="7"/>
        <v>0</v>
      </c>
      <c r="BB71" s="1041" t="str">
        <f>'Step 3.2 Heating System'!Z176</f>
        <v/>
      </c>
      <c r="BC71" s="491"/>
      <c r="BD71" s="491"/>
      <c r="BE71" s="491"/>
      <c r="BF71" s="491"/>
      <c r="BG71" s="794" t="str">
        <f>SUBSTITUTE(_xlfn.XLOOKUP(G71,'Step 4 Support Tool'!$E$220:$E$319,'Step 3.1 Site Details'!$C$8:$C$107,"",0,1),"uilding ","")</f>
        <v>B1</v>
      </c>
      <c r="BH71" s="794" t="str" cm="1">
        <f t="array" ref="BH71">SUBSTITUTE(_xlfn.XLOOKUP(G71,'Step 3.2 Heating System'!C176:$C$217,'Step 3.2 Heating System'!E176:$E$217,"",0,1)," System ","")</f>
        <v/>
      </c>
      <c r="BI71" s="794" t="str">
        <f>IF(BH71="","",SUBSTITUTE('Step 4 Support Tool'!A278," System ",""))</f>
        <v/>
      </c>
      <c r="BJ71" s="794" t="str">
        <f t="shared" si="13"/>
        <v/>
      </c>
      <c r="BK71" s="491"/>
      <c r="BL71" s="491"/>
      <c r="BM71" s="491"/>
      <c r="BN71" s="1033" t="str">
        <f>'Step 4 Support Tool'!A278</f>
        <v>LC System 59</v>
      </c>
      <c r="BO71" s="1034" t="str" cm="1">
        <f t="array" ref="BO71">_xlfn.XLOOKUP(G71,'Step 3.2 Heating System'!C176:$C$217,'Step 3.2 Heating System'!E176:$E$217,"",0,1)</f>
        <v/>
      </c>
      <c r="BP71" s="491"/>
      <c r="BQ71" s="491"/>
      <c r="BR71" s="491"/>
      <c r="BS71" s="491"/>
      <c r="BT71" s="491"/>
      <c r="BU71" s="491"/>
      <c r="BV71" s="491"/>
      <c r="BW71" s="491"/>
      <c r="BX71" s="491"/>
      <c r="BY71" s="491"/>
      <c r="BZ71" s="491"/>
      <c r="CA71" s="491"/>
      <c r="CB71" s="491"/>
      <c r="CC71" s="491"/>
      <c r="CD71" s="491"/>
      <c r="CE71" s="491"/>
      <c r="CF71" s="491"/>
      <c r="CG71" s="491"/>
      <c r="CH71" s="491"/>
      <c r="CI71" s="491"/>
      <c r="CJ71" s="491"/>
      <c r="CK71" s="491"/>
      <c r="CL71" s="491"/>
      <c r="CM71" s="491"/>
      <c r="CN71" s="491"/>
      <c r="CO71" s="491"/>
      <c r="CP71" s="491"/>
      <c r="CQ71" s="491"/>
      <c r="CR71" s="491"/>
      <c r="CS71" s="491"/>
      <c r="CT71" s="491"/>
      <c r="CU71" s="491"/>
      <c r="CV71" s="491"/>
      <c r="CW71" s="491"/>
      <c r="CX71" s="491"/>
      <c r="CY71" s="491"/>
      <c r="CZ71" s="491"/>
      <c r="DA71" s="491"/>
      <c r="DB71" s="491"/>
      <c r="DC71" s="491"/>
      <c r="DD71" s="491"/>
      <c r="DE71" s="491"/>
      <c r="DF71" s="491"/>
      <c r="DG71" s="491"/>
      <c r="DH71" s="491"/>
      <c r="DI71" s="491"/>
      <c r="DJ71" s="491"/>
      <c r="DK71" s="491"/>
      <c r="DL71" s="491"/>
      <c r="DM71" s="491"/>
      <c r="DN71" s="491"/>
      <c r="DO71" s="491"/>
      <c r="DP71" s="491"/>
      <c r="DQ71" s="491"/>
      <c r="DR71" s="491"/>
      <c r="DS71" s="491"/>
      <c r="DT71" s="491"/>
      <c r="DU71" s="491"/>
      <c r="DV71" s="491"/>
      <c r="DW71" s="491"/>
      <c r="DX71" s="491"/>
      <c r="DY71" s="491"/>
      <c r="DZ71" s="491"/>
      <c r="EA71" s="491"/>
      <c r="EB71" s="491"/>
      <c r="EC71" s="491"/>
      <c r="ED71" s="491"/>
      <c r="EE71" s="491"/>
      <c r="EF71" s="491"/>
      <c r="EG71" s="491"/>
      <c r="EH71" s="491"/>
      <c r="EI71" s="491"/>
      <c r="EJ71" s="491"/>
      <c r="EK71" s="491"/>
      <c r="EL71" s="491"/>
      <c r="EM71" s="491"/>
      <c r="EN71" s="491"/>
      <c r="EO71" s="491"/>
      <c r="EP71" s="491"/>
      <c r="EQ71" s="491"/>
      <c r="ER71" s="491"/>
      <c r="ES71" s="491"/>
      <c r="ET71" s="491"/>
    </row>
    <row r="72" spans="1:150" ht="12" customHeight="1" x14ac:dyDescent="0.2">
      <c r="A72" s="515" t="str">
        <f t="shared" si="5"/>
        <v/>
      </c>
      <c r="B72" s="515" t="str">
        <f t="shared" si="9"/>
        <v/>
      </c>
      <c r="C72" s="515" t="str">
        <f>IF(D72="","",'Eligible Technologies'!$C$7)</f>
        <v/>
      </c>
      <c r="D72" s="515" t="str">
        <f>'Step 4 Support Tool'!B279</f>
        <v/>
      </c>
      <c r="E72" s="516">
        <f>'Step 4 Support Tool'!C279</f>
        <v>0</v>
      </c>
      <c r="F72" s="516">
        <f>'Step 4 Support Tool'!D279</f>
        <v>0</v>
      </c>
      <c r="G72" s="515" t="str">
        <f>IF('Step 4 Support Tool'!E279="","",TRIM('Step 4 Support Tool'!E279))</f>
        <v/>
      </c>
      <c r="H72" s="515" t="str">
        <f t="shared" si="10"/>
        <v/>
      </c>
      <c r="I72" s="515" t="str">
        <f t="shared" si="11"/>
        <v/>
      </c>
      <c r="J72" s="515">
        <f>'Step 4 Support Tool'!F279</f>
        <v>0</v>
      </c>
      <c r="K72" s="515">
        <f>'Step 4 Support Tool'!H279</f>
        <v>0</v>
      </c>
      <c r="L72" s="515">
        <f>'Step 4 Support Tool'!I279</f>
        <v>0</v>
      </c>
      <c r="M72" s="515">
        <f>'Step 4 Support Tool'!L279</f>
        <v>0</v>
      </c>
      <c r="N72" s="515">
        <f>'Step 4 Support Tool'!M279</f>
        <v>0</v>
      </c>
      <c r="O72" s="515" t="str">
        <f>'Step 4 Support Tool'!AB279</f>
        <v/>
      </c>
      <c r="P72" s="1183">
        <f>'Step 4 Support Tool'!AD279</f>
        <v>0</v>
      </c>
      <c r="Q72" s="1184">
        <f>'Step 3.2 Heating System'!W177</f>
        <v>0</v>
      </c>
      <c r="R72" s="1184" t="str">
        <f>'Step 4 Support Tool'!O279</f>
        <v/>
      </c>
      <c r="S72" s="1185" t="str">
        <f>'Step 4 Support Tool'!P279</f>
        <v/>
      </c>
      <c r="T72" s="1185" t="str">
        <f>'Step 4 Support Tool'!Q279</f>
        <v/>
      </c>
      <c r="U72" s="1186" t="str">
        <f>'Step 4 Support Tool'!R279</f>
        <v/>
      </c>
      <c r="V72" s="1186" t="str">
        <f>'Step 4 Support Tool'!S279</f>
        <v/>
      </c>
      <c r="W72" s="1186" t="str">
        <f>'Step 4 Support Tool'!T279</f>
        <v/>
      </c>
      <c r="X72" s="1187" t="str">
        <f>'Step 4 Support Tool'!X279</f>
        <v/>
      </c>
      <c r="Y72" s="1188" t="str">
        <f t="shared" si="8"/>
        <v/>
      </c>
      <c r="Z72" s="1189" t="str">
        <f>'Step 4 Support Tool'!AC279</f>
        <v/>
      </c>
      <c r="AA72" s="1189">
        <f>'Step 4 Support Tool'!J279</f>
        <v>0</v>
      </c>
      <c r="AB72" s="1189">
        <f>'Step 4 Support Tool'!K279</f>
        <v>0</v>
      </c>
      <c r="AC72" s="1196">
        <f>'Step 3.2 Heating System'!H177</f>
        <v>0</v>
      </c>
      <c r="AD72" s="1186" t="str">
        <f t="shared" si="12"/>
        <v/>
      </c>
      <c r="AE72" s="1185">
        <f>'Step 3.2 Heating System'!E177</f>
        <v>0</v>
      </c>
      <c r="AF72" s="1185">
        <f>'Step 3.2 Heating System'!F177</f>
        <v>0</v>
      </c>
      <c r="AG72" s="1185">
        <f>'Step 3.2 Heating System'!G177</f>
        <v>0</v>
      </c>
      <c r="AH72" s="1185">
        <f>'Step 3.2 Heating System'!H177</f>
        <v>0</v>
      </c>
      <c r="AI72" s="1190">
        <f>'Step 3.2 Heating System'!I177</f>
        <v>0</v>
      </c>
      <c r="AJ72" s="1190">
        <f>'Step 3.2 Heating System'!J177</f>
        <v>0</v>
      </c>
      <c r="AK72" s="1190" t="str">
        <f>'Step 3.2 Heating System'!K177</f>
        <v/>
      </c>
      <c r="AL72" s="1191" t="str">
        <f>'Step 3.2 Heating System'!L177</f>
        <v/>
      </c>
      <c r="AM72" s="1191" t="str">
        <f>'Step 3.2 Heating System'!AA177</f>
        <v/>
      </c>
      <c r="AN72" s="1192">
        <f>'Step 3.2 Heating System'!M177</f>
        <v>0</v>
      </c>
      <c r="AO72" s="1192">
        <f>'Step 3.2 Heating System'!N177</f>
        <v>0</v>
      </c>
      <c r="AP72" s="1192">
        <f>'Step 3.2 Heating System'!O177</f>
        <v>0</v>
      </c>
      <c r="AQ72" s="1192">
        <f>'Step 3.2 Heating System'!P177</f>
        <v>0</v>
      </c>
      <c r="AR72" s="1193">
        <f>'Step 3.2 Heating System'!Q177</f>
        <v>0</v>
      </c>
      <c r="AS72" s="1193">
        <f>'Step 3.2 Heating System'!R177</f>
        <v>0</v>
      </c>
      <c r="AT72" s="1193">
        <f>'Step 3.2 Heating System'!S177</f>
        <v>0</v>
      </c>
      <c r="AU72" s="1194">
        <f>'Step 3.2 Heating System'!T177</f>
        <v>0</v>
      </c>
      <c r="AV72" s="1194">
        <f>'Step 3.2 Heating System'!U177</f>
        <v>0</v>
      </c>
      <c r="AW72" s="1194">
        <f>'Step 3.2 Heating System'!V177</f>
        <v>0</v>
      </c>
      <c r="AX72" s="1194">
        <f>'Step 3.2 Heating System'!W177</f>
        <v>0</v>
      </c>
      <c r="AY72" s="1193">
        <f>'Step 3.2 Heating System'!X177</f>
        <v>0</v>
      </c>
      <c r="AZ72" s="1036">
        <f>SUMIF('Step 3.2 Heating System'!$A$10:$A$109,PETREAD!AE72,'Step 3.2 Heating System'!$V$10:$V$109)</f>
        <v>0</v>
      </c>
      <c r="BA72" s="1036">
        <f t="shared" si="7"/>
        <v>0</v>
      </c>
      <c r="BB72" s="1041" t="str">
        <f>'Step 3.2 Heating System'!Z177</f>
        <v/>
      </c>
      <c r="BC72" s="491"/>
      <c r="BD72" s="491"/>
      <c r="BE72" s="491"/>
      <c r="BF72" s="491"/>
      <c r="BG72" s="794" t="str">
        <f>SUBSTITUTE(_xlfn.XLOOKUP(G72,'Step 4 Support Tool'!$E$220:$E$319,'Step 3.1 Site Details'!$C$8:$C$107,"",0,1),"uilding ","")</f>
        <v>B1</v>
      </c>
      <c r="BH72" s="794" t="str" cm="1">
        <f t="array" ref="BH72">SUBSTITUTE(_xlfn.XLOOKUP(G72,'Step 3.2 Heating System'!C177:$C$217,'Step 3.2 Heating System'!E177:$E$217,"",0,1)," System ","")</f>
        <v/>
      </c>
      <c r="BI72" s="794" t="str">
        <f>IF(BH72="","",SUBSTITUTE('Step 4 Support Tool'!A279," System ",""))</f>
        <v/>
      </c>
      <c r="BJ72" s="794" t="str">
        <f t="shared" si="13"/>
        <v/>
      </c>
      <c r="BK72" s="491"/>
      <c r="BL72" s="491"/>
      <c r="BM72" s="491"/>
      <c r="BN72" s="1033" t="str">
        <f>'Step 4 Support Tool'!A279</f>
        <v>LC System 60</v>
      </c>
      <c r="BO72" s="1034" t="str" cm="1">
        <f t="array" ref="BO72">_xlfn.XLOOKUP(G72,'Step 3.2 Heating System'!C177:$C$217,'Step 3.2 Heating System'!E177:$E$217,"",0,1)</f>
        <v/>
      </c>
      <c r="BP72" s="491"/>
      <c r="BQ72" s="491"/>
      <c r="BR72" s="491"/>
      <c r="BS72" s="491"/>
      <c r="BT72" s="491"/>
      <c r="BU72" s="491"/>
      <c r="BV72" s="491"/>
      <c r="BW72" s="491"/>
      <c r="BX72" s="491"/>
      <c r="BY72" s="491"/>
      <c r="BZ72" s="491"/>
      <c r="CA72" s="491"/>
      <c r="CB72" s="491"/>
      <c r="CC72" s="491"/>
      <c r="CD72" s="491"/>
      <c r="CE72" s="491"/>
      <c r="CF72" s="491"/>
      <c r="CG72" s="491"/>
      <c r="CH72" s="491"/>
      <c r="CI72" s="491"/>
      <c r="CJ72" s="491"/>
      <c r="CK72" s="491"/>
      <c r="CL72" s="491"/>
      <c r="CM72" s="491"/>
      <c r="CN72" s="491"/>
      <c r="CO72" s="491"/>
      <c r="CP72" s="491"/>
      <c r="CQ72" s="491"/>
      <c r="CR72" s="491"/>
      <c r="CS72" s="491"/>
      <c r="CT72" s="491"/>
      <c r="CU72" s="491"/>
      <c r="CV72" s="491"/>
      <c r="CW72" s="491"/>
      <c r="CX72" s="491"/>
      <c r="CY72" s="491"/>
      <c r="CZ72" s="491"/>
      <c r="DA72" s="491"/>
      <c r="DB72" s="491"/>
      <c r="DC72" s="491"/>
      <c r="DD72" s="491"/>
      <c r="DE72" s="491"/>
      <c r="DF72" s="491"/>
      <c r="DG72" s="491"/>
      <c r="DH72" s="491"/>
      <c r="DI72" s="491"/>
      <c r="DJ72" s="491"/>
      <c r="DK72" s="491"/>
      <c r="DL72" s="491"/>
      <c r="DM72" s="491"/>
      <c r="DN72" s="491"/>
      <c r="DO72" s="491"/>
      <c r="DP72" s="491"/>
      <c r="DQ72" s="491"/>
      <c r="DR72" s="491"/>
      <c r="DS72" s="491"/>
      <c r="DT72" s="491"/>
      <c r="DU72" s="491"/>
      <c r="DV72" s="491"/>
      <c r="DW72" s="491"/>
      <c r="DX72" s="491"/>
      <c r="DY72" s="491"/>
      <c r="DZ72" s="491"/>
      <c r="EA72" s="491"/>
      <c r="EB72" s="491"/>
      <c r="EC72" s="491"/>
      <c r="ED72" s="491"/>
      <c r="EE72" s="491"/>
      <c r="EF72" s="491"/>
      <c r="EG72" s="491"/>
      <c r="EH72" s="491"/>
      <c r="EI72" s="491"/>
      <c r="EJ72" s="491"/>
      <c r="EK72" s="491"/>
      <c r="EL72" s="491"/>
      <c r="EM72" s="491"/>
      <c r="EN72" s="491"/>
      <c r="EO72" s="491"/>
      <c r="EP72" s="491"/>
      <c r="EQ72" s="491"/>
      <c r="ER72" s="491"/>
      <c r="ES72" s="491"/>
      <c r="ET72" s="491"/>
    </row>
    <row r="73" spans="1:150" ht="12" customHeight="1" x14ac:dyDescent="0.2">
      <c r="A73" s="515" t="str">
        <f t="shared" si="5"/>
        <v/>
      </c>
      <c r="B73" s="515" t="str">
        <f t="shared" si="9"/>
        <v/>
      </c>
      <c r="C73" s="515" t="str">
        <f>IF(D73="","",'Eligible Technologies'!$C$7)</f>
        <v/>
      </c>
      <c r="D73" s="515" t="str">
        <f>'Step 4 Support Tool'!B280</f>
        <v/>
      </c>
      <c r="E73" s="516">
        <f>'Step 4 Support Tool'!C280</f>
        <v>0</v>
      </c>
      <c r="F73" s="516">
        <f>'Step 4 Support Tool'!D280</f>
        <v>0</v>
      </c>
      <c r="G73" s="515" t="str">
        <f>IF('Step 4 Support Tool'!E280="","",TRIM('Step 4 Support Tool'!E280))</f>
        <v/>
      </c>
      <c r="H73" s="515" t="str">
        <f t="shared" si="10"/>
        <v/>
      </c>
      <c r="I73" s="515" t="str">
        <f t="shared" si="11"/>
        <v/>
      </c>
      <c r="J73" s="515">
        <f>'Step 4 Support Tool'!F280</f>
        <v>0</v>
      </c>
      <c r="K73" s="515">
        <f>'Step 4 Support Tool'!H280</f>
        <v>0</v>
      </c>
      <c r="L73" s="515">
        <f>'Step 4 Support Tool'!I280</f>
        <v>0</v>
      </c>
      <c r="M73" s="515">
        <f>'Step 4 Support Tool'!L280</f>
        <v>0</v>
      </c>
      <c r="N73" s="515">
        <f>'Step 4 Support Tool'!M280</f>
        <v>0</v>
      </c>
      <c r="O73" s="515" t="str">
        <f>'Step 4 Support Tool'!AB280</f>
        <v/>
      </c>
      <c r="P73" s="1183">
        <f>'Step 4 Support Tool'!AD280</f>
        <v>0</v>
      </c>
      <c r="Q73" s="1184">
        <f>'Step 3.2 Heating System'!W178</f>
        <v>0</v>
      </c>
      <c r="R73" s="1184" t="str">
        <f>'Step 4 Support Tool'!O280</f>
        <v/>
      </c>
      <c r="S73" s="1185" t="str">
        <f>'Step 4 Support Tool'!P280</f>
        <v/>
      </c>
      <c r="T73" s="1185" t="str">
        <f>'Step 4 Support Tool'!Q280</f>
        <v/>
      </c>
      <c r="U73" s="1186" t="str">
        <f>'Step 4 Support Tool'!R280</f>
        <v/>
      </c>
      <c r="V73" s="1186" t="str">
        <f>'Step 4 Support Tool'!S280</f>
        <v/>
      </c>
      <c r="W73" s="1186" t="str">
        <f>'Step 4 Support Tool'!T280</f>
        <v/>
      </c>
      <c r="X73" s="1187" t="str">
        <f>'Step 4 Support Tool'!X280</f>
        <v/>
      </c>
      <c r="Y73" s="1188" t="str">
        <f t="shared" si="8"/>
        <v/>
      </c>
      <c r="Z73" s="1189" t="str">
        <f>'Step 4 Support Tool'!AC280</f>
        <v/>
      </c>
      <c r="AA73" s="1189">
        <f>'Step 4 Support Tool'!J280</f>
        <v>0</v>
      </c>
      <c r="AB73" s="1189">
        <f>'Step 4 Support Tool'!K280</f>
        <v>0</v>
      </c>
      <c r="AC73" s="1186">
        <f>'Step 3.2 Heating System'!H178</f>
        <v>0</v>
      </c>
      <c r="AD73" s="1186" t="str">
        <f t="shared" si="12"/>
        <v/>
      </c>
      <c r="AE73" s="1185">
        <f>'Step 3.2 Heating System'!E178</f>
        <v>0</v>
      </c>
      <c r="AF73" s="1185">
        <f>'Step 3.2 Heating System'!F178</f>
        <v>0</v>
      </c>
      <c r="AG73" s="1185">
        <f>'Step 3.2 Heating System'!G178</f>
        <v>0</v>
      </c>
      <c r="AH73" s="1185">
        <f>'Step 3.2 Heating System'!H178</f>
        <v>0</v>
      </c>
      <c r="AI73" s="1190">
        <f>'Step 3.2 Heating System'!I178</f>
        <v>0</v>
      </c>
      <c r="AJ73" s="1190">
        <f>'Step 3.2 Heating System'!J178</f>
        <v>0</v>
      </c>
      <c r="AK73" s="1190" t="str">
        <f>'Step 3.2 Heating System'!K178</f>
        <v/>
      </c>
      <c r="AL73" s="1191" t="str">
        <f>'Step 3.2 Heating System'!L178</f>
        <v/>
      </c>
      <c r="AM73" s="1191" t="str">
        <f>'Step 3.2 Heating System'!AA178</f>
        <v/>
      </c>
      <c r="AN73" s="1192">
        <f>'Step 3.2 Heating System'!M178</f>
        <v>0</v>
      </c>
      <c r="AO73" s="1192">
        <f>'Step 3.2 Heating System'!N178</f>
        <v>0</v>
      </c>
      <c r="AP73" s="1192">
        <f>'Step 3.2 Heating System'!O178</f>
        <v>0</v>
      </c>
      <c r="AQ73" s="1192">
        <f>'Step 3.2 Heating System'!P178</f>
        <v>0</v>
      </c>
      <c r="AR73" s="1193">
        <f>'Step 3.2 Heating System'!Q178</f>
        <v>0</v>
      </c>
      <c r="AS73" s="1193">
        <f>'Step 3.2 Heating System'!R178</f>
        <v>0</v>
      </c>
      <c r="AT73" s="1193">
        <f>'Step 3.2 Heating System'!S178</f>
        <v>0</v>
      </c>
      <c r="AU73" s="1194">
        <f>'Step 3.2 Heating System'!T178</f>
        <v>0</v>
      </c>
      <c r="AV73" s="1194">
        <f>'Step 3.2 Heating System'!U178</f>
        <v>0</v>
      </c>
      <c r="AW73" s="1194">
        <f>'Step 3.2 Heating System'!V178</f>
        <v>0</v>
      </c>
      <c r="AX73" s="1194">
        <f>'Step 3.2 Heating System'!W178</f>
        <v>0</v>
      </c>
      <c r="AY73" s="1193">
        <f>'Step 3.2 Heating System'!X178</f>
        <v>0</v>
      </c>
      <c r="AZ73" s="1036">
        <f>SUMIF('Step 3.2 Heating System'!$A$10:$A$109,PETREAD!AE73,'Step 3.2 Heating System'!$V$10:$V$109)</f>
        <v>0</v>
      </c>
      <c r="BA73" s="1036">
        <f t="shared" si="7"/>
        <v>0</v>
      </c>
      <c r="BB73" s="1041" t="str">
        <f>'Step 3.2 Heating System'!Z178</f>
        <v/>
      </c>
      <c r="BC73" s="491"/>
      <c r="BD73" s="491"/>
      <c r="BE73" s="491"/>
      <c r="BF73" s="491"/>
      <c r="BG73" s="794" t="str">
        <f>SUBSTITUTE(_xlfn.XLOOKUP(G73,'Step 4 Support Tool'!$E$220:$E$319,'Step 3.1 Site Details'!$C$8:$C$107,"",0,1),"uilding ","")</f>
        <v>B1</v>
      </c>
      <c r="BH73" s="794" t="str" cm="1">
        <f t="array" ref="BH73">SUBSTITUTE(_xlfn.XLOOKUP(G73,'Step 3.2 Heating System'!C178:$C$217,'Step 3.2 Heating System'!E178:$E$217,"",0,1)," System ","")</f>
        <v/>
      </c>
      <c r="BI73" s="794" t="str">
        <f>IF(BH73="","",SUBSTITUTE('Step 4 Support Tool'!A280," System ",""))</f>
        <v/>
      </c>
      <c r="BJ73" s="794" t="str">
        <f t="shared" si="13"/>
        <v/>
      </c>
      <c r="BK73" s="491"/>
      <c r="BL73" s="491"/>
      <c r="BM73" s="491"/>
      <c r="BN73" s="1033" t="str">
        <f>'Step 4 Support Tool'!A280</f>
        <v>LC System 61</v>
      </c>
      <c r="BO73" s="1034" t="str" cm="1">
        <f t="array" ref="BO73">_xlfn.XLOOKUP(G73,'Step 3.2 Heating System'!C178:$C$217,'Step 3.2 Heating System'!E178:$E$217,"",0,1)</f>
        <v/>
      </c>
      <c r="BP73" s="491"/>
      <c r="BQ73" s="491"/>
      <c r="BR73" s="491"/>
      <c r="BS73" s="491"/>
      <c r="BT73" s="491"/>
      <c r="BU73" s="491"/>
      <c r="BV73" s="491"/>
      <c r="BW73" s="491"/>
      <c r="BX73" s="491"/>
      <c r="BY73" s="491"/>
      <c r="BZ73" s="491"/>
      <c r="CA73" s="491"/>
      <c r="CB73" s="491"/>
      <c r="CC73" s="491"/>
      <c r="CD73" s="491"/>
      <c r="CE73" s="491"/>
      <c r="CF73" s="491"/>
      <c r="CG73" s="491"/>
      <c r="CH73" s="491"/>
      <c r="CI73" s="491"/>
      <c r="CJ73" s="491"/>
      <c r="CK73" s="491"/>
      <c r="CL73" s="491"/>
      <c r="CM73" s="491"/>
      <c r="CN73" s="491"/>
      <c r="CO73" s="491"/>
      <c r="CP73" s="491"/>
      <c r="CQ73" s="491"/>
      <c r="CR73" s="491"/>
      <c r="CS73" s="491"/>
      <c r="CT73" s="491"/>
      <c r="CU73" s="491"/>
      <c r="CV73" s="491"/>
      <c r="CW73" s="491"/>
      <c r="CX73" s="491"/>
      <c r="CY73" s="491"/>
      <c r="CZ73" s="491"/>
      <c r="DA73" s="491"/>
      <c r="DB73" s="491"/>
      <c r="DC73" s="491"/>
      <c r="DD73" s="491"/>
      <c r="DE73" s="491"/>
      <c r="DF73" s="491"/>
      <c r="DG73" s="491"/>
      <c r="DH73" s="491"/>
      <c r="DI73" s="491"/>
      <c r="DJ73" s="491"/>
      <c r="DK73" s="491"/>
      <c r="DL73" s="491"/>
      <c r="DM73" s="491"/>
      <c r="DN73" s="491"/>
      <c r="DO73" s="491"/>
      <c r="DP73" s="491"/>
      <c r="DQ73" s="491"/>
      <c r="DR73" s="491"/>
      <c r="DS73" s="491"/>
      <c r="DT73" s="491"/>
      <c r="DU73" s="491"/>
      <c r="DV73" s="491"/>
      <c r="DW73" s="491"/>
      <c r="DX73" s="491"/>
      <c r="DY73" s="491"/>
      <c r="DZ73" s="491"/>
      <c r="EA73" s="491"/>
      <c r="EB73" s="491"/>
      <c r="EC73" s="491"/>
      <c r="ED73" s="491"/>
      <c r="EE73" s="491"/>
      <c r="EF73" s="491"/>
      <c r="EG73" s="491"/>
      <c r="EH73" s="491"/>
      <c r="EI73" s="491"/>
      <c r="EJ73" s="491"/>
      <c r="EK73" s="491"/>
      <c r="EL73" s="491"/>
      <c r="EM73" s="491"/>
      <c r="EN73" s="491"/>
      <c r="EO73" s="491"/>
      <c r="EP73" s="491"/>
      <c r="EQ73" s="491"/>
      <c r="ER73" s="491"/>
      <c r="ES73" s="491"/>
      <c r="ET73" s="491"/>
    </row>
    <row r="74" spans="1:150" ht="12" customHeight="1" x14ac:dyDescent="0.2">
      <c r="A74" s="515" t="str">
        <f t="shared" si="5"/>
        <v/>
      </c>
      <c r="B74" s="515" t="str">
        <f t="shared" si="9"/>
        <v/>
      </c>
      <c r="C74" s="515" t="str">
        <f>IF(D74="","",'Eligible Technologies'!$C$7)</f>
        <v/>
      </c>
      <c r="D74" s="515" t="str">
        <f>'Step 4 Support Tool'!B281</f>
        <v/>
      </c>
      <c r="E74" s="516">
        <f>'Step 4 Support Tool'!C281</f>
        <v>0</v>
      </c>
      <c r="F74" s="516">
        <f>'Step 4 Support Tool'!D281</f>
        <v>0</v>
      </c>
      <c r="G74" s="515" t="str">
        <f>IF('Step 4 Support Tool'!E281="","",TRIM('Step 4 Support Tool'!E281))</f>
        <v/>
      </c>
      <c r="H74" s="515" t="str">
        <f t="shared" si="10"/>
        <v/>
      </c>
      <c r="I74" s="515" t="str">
        <f t="shared" si="11"/>
        <v/>
      </c>
      <c r="J74" s="515">
        <f>'Step 4 Support Tool'!F281</f>
        <v>0</v>
      </c>
      <c r="K74" s="515">
        <f>'Step 4 Support Tool'!H281</f>
        <v>0</v>
      </c>
      <c r="L74" s="515">
        <f>'Step 4 Support Tool'!I281</f>
        <v>0</v>
      </c>
      <c r="M74" s="515">
        <f>'Step 4 Support Tool'!L281</f>
        <v>0</v>
      </c>
      <c r="N74" s="515">
        <f>'Step 4 Support Tool'!M281</f>
        <v>0</v>
      </c>
      <c r="O74" s="515" t="str">
        <f>'Step 4 Support Tool'!AB281</f>
        <v/>
      </c>
      <c r="P74" s="1183">
        <f>'Step 4 Support Tool'!AD281</f>
        <v>0</v>
      </c>
      <c r="Q74" s="1184">
        <f>'Step 3.2 Heating System'!W179</f>
        <v>0</v>
      </c>
      <c r="R74" s="1184" t="str">
        <f>'Step 4 Support Tool'!O281</f>
        <v/>
      </c>
      <c r="S74" s="1185" t="str">
        <f>'Step 4 Support Tool'!P281</f>
        <v/>
      </c>
      <c r="T74" s="1185" t="str">
        <f>'Step 4 Support Tool'!Q281</f>
        <v/>
      </c>
      <c r="U74" s="1186" t="str">
        <f>'Step 4 Support Tool'!R281</f>
        <v/>
      </c>
      <c r="V74" s="1186" t="str">
        <f>'Step 4 Support Tool'!S281</f>
        <v/>
      </c>
      <c r="W74" s="1186" t="str">
        <f>'Step 4 Support Tool'!T281</f>
        <v/>
      </c>
      <c r="X74" s="1187" t="str">
        <f>'Step 4 Support Tool'!X281</f>
        <v/>
      </c>
      <c r="Y74" s="1188" t="str">
        <f t="shared" si="8"/>
        <v/>
      </c>
      <c r="Z74" s="1189" t="str">
        <f>'Step 4 Support Tool'!AC281</f>
        <v/>
      </c>
      <c r="AA74" s="1189">
        <f>'Step 4 Support Tool'!J281</f>
        <v>0</v>
      </c>
      <c r="AB74" s="1189">
        <f>'Step 4 Support Tool'!K281</f>
        <v>0</v>
      </c>
      <c r="AC74" s="1186">
        <f>'Step 3.2 Heating System'!H179</f>
        <v>0</v>
      </c>
      <c r="AD74" s="1186" t="str">
        <f t="shared" si="12"/>
        <v/>
      </c>
      <c r="AE74" s="1185">
        <f>'Step 3.2 Heating System'!E179</f>
        <v>0</v>
      </c>
      <c r="AF74" s="1185">
        <f>'Step 3.2 Heating System'!F179</f>
        <v>0</v>
      </c>
      <c r="AG74" s="1185">
        <f>'Step 3.2 Heating System'!G179</f>
        <v>0</v>
      </c>
      <c r="AH74" s="1185">
        <f>'Step 3.2 Heating System'!H179</f>
        <v>0</v>
      </c>
      <c r="AI74" s="1190">
        <f>'Step 3.2 Heating System'!I179</f>
        <v>0</v>
      </c>
      <c r="AJ74" s="1190">
        <f>'Step 3.2 Heating System'!J179</f>
        <v>0</v>
      </c>
      <c r="AK74" s="1190" t="str">
        <f>'Step 3.2 Heating System'!K179</f>
        <v/>
      </c>
      <c r="AL74" s="1191" t="str">
        <f>'Step 3.2 Heating System'!L179</f>
        <v/>
      </c>
      <c r="AM74" s="1191" t="str">
        <f>'Step 3.2 Heating System'!AA179</f>
        <v/>
      </c>
      <c r="AN74" s="1192">
        <f>'Step 3.2 Heating System'!M179</f>
        <v>0</v>
      </c>
      <c r="AO74" s="1192">
        <f>'Step 3.2 Heating System'!N179</f>
        <v>0</v>
      </c>
      <c r="AP74" s="1192">
        <f>'Step 3.2 Heating System'!O179</f>
        <v>0</v>
      </c>
      <c r="AQ74" s="1192">
        <f>'Step 3.2 Heating System'!P179</f>
        <v>0</v>
      </c>
      <c r="AR74" s="1193">
        <f>'Step 3.2 Heating System'!Q179</f>
        <v>0</v>
      </c>
      <c r="AS74" s="1193">
        <f>'Step 3.2 Heating System'!R179</f>
        <v>0</v>
      </c>
      <c r="AT74" s="1193">
        <f>'Step 3.2 Heating System'!S179</f>
        <v>0</v>
      </c>
      <c r="AU74" s="1194">
        <f>'Step 3.2 Heating System'!T179</f>
        <v>0</v>
      </c>
      <c r="AV74" s="1194">
        <f>'Step 3.2 Heating System'!U179</f>
        <v>0</v>
      </c>
      <c r="AW74" s="1194">
        <f>'Step 3.2 Heating System'!V179</f>
        <v>0</v>
      </c>
      <c r="AX74" s="1194">
        <f>'Step 3.2 Heating System'!W179</f>
        <v>0</v>
      </c>
      <c r="AY74" s="1193">
        <f>'Step 3.2 Heating System'!X179</f>
        <v>0</v>
      </c>
      <c r="AZ74" s="1036">
        <f>SUMIF('Step 3.2 Heating System'!$A$10:$A$109,PETREAD!AE74,'Step 3.2 Heating System'!$V$10:$V$109)</f>
        <v>0</v>
      </c>
      <c r="BA74" s="1036">
        <f t="shared" si="7"/>
        <v>0</v>
      </c>
      <c r="BB74" s="1041" t="str">
        <f>'Step 3.2 Heating System'!Z179</f>
        <v/>
      </c>
      <c r="BC74" s="491"/>
      <c r="BD74" s="491"/>
      <c r="BE74" s="491"/>
      <c r="BF74" s="491"/>
      <c r="BG74" s="794" t="str">
        <f>SUBSTITUTE(_xlfn.XLOOKUP(G74,'Step 4 Support Tool'!$E$220:$E$319,'Step 3.1 Site Details'!$C$8:$C$107,"",0,1),"uilding ","")</f>
        <v>B1</v>
      </c>
      <c r="BH74" s="794" t="str" cm="1">
        <f t="array" ref="BH74">SUBSTITUTE(_xlfn.XLOOKUP(G74,'Step 3.2 Heating System'!C179:$C$217,'Step 3.2 Heating System'!E179:$E$217,"",0,1)," System ","")</f>
        <v/>
      </c>
      <c r="BI74" s="794" t="str">
        <f>IF(BH74="","",SUBSTITUTE('Step 4 Support Tool'!A281," System ",""))</f>
        <v/>
      </c>
      <c r="BJ74" s="794" t="str">
        <f t="shared" si="13"/>
        <v/>
      </c>
      <c r="BK74" s="491"/>
      <c r="BL74" s="491"/>
      <c r="BM74" s="491"/>
      <c r="BN74" s="1033" t="str">
        <f>'Step 4 Support Tool'!A281</f>
        <v>LC System 62</v>
      </c>
      <c r="BO74" s="1034" t="str" cm="1">
        <f t="array" ref="BO74">_xlfn.XLOOKUP(G74,'Step 3.2 Heating System'!C179:$C$217,'Step 3.2 Heating System'!E179:$E$217,"",0,1)</f>
        <v/>
      </c>
      <c r="BP74" s="491"/>
      <c r="BQ74" s="491"/>
      <c r="BR74" s="491"/>
      <c r="BS74" s="491"/>
      <c r="BT74" s="491"/>
      <c r="BU74" s="491"/>
      <c r="BV74" s="491"/>
      <c r="BW74" s="491"/>
      <c r="BX74" s="491"/>
      <c r="BY74" s="491"/>
      <c r="BZ74" s="491"/>
      <c r="CA74" s="491"/>
      <c r="CB74" s="491"/>
      <c r="CC74" s="491"/>
      <c r="CD74" s="491"/>
      <c r="CE74" s="491"/>
      <c r="CF74" s="491"/>
      <c r="CG74" s="491"/>
      <c r="CH74" s="491"/>
      <c r="CI74" s="491"/>
      <c r="CJ74" s="491"/>
      <c r="CK74" s="491"/>
      <c r="CL74" s="491"/>
      <c r="CM74" s="491"/>
      <c r="CN74" s="491"/>
      <c r="CO74" s="491"/>
      <c r="CP74" s="491"/>
      <c r="CQ74" s="491"/>
      <c r="CR74" s="491"/>
      <c r="CS74" s="491"/>
      <c r="CT74" s="491"/>
      <c r="CU74" s="491"/>
      <c r="CV74" s="491"/>
      <c r="CW74" s="491"/>
      <c r="CX74" s="491"/>
      <c r="CY74" s="491"/>
      <c r="CZ74" s="491"/>
      <c r="DA74" s="491"/>
      <c r="DB74" s="491"/>
      <c r="DC74" s="491"/>
      <c r="DD74" s="491"/>
      <c r="DE74" s="491"/>
      <c r="DF74" s="491"/>
      <c r="DG74" s="491"/>
      <c r="DH74" s="491"/>
      <c r="DI74" s="491"/>
      <c r="DJ74" s="491"/>
      <c r="DK74" s="491"/>
      <c r="DL74" s="491"/>
      <c r="DM74" s="491"/>
      <c r="DN74" s="491"/>
      <c r="DO74" s="491"/>
      <c r="DP74" s="491"/>
      <c r="DQ74" s="491"/>
      <c r="DR74" s="491"/>
      <c r="DS74" s="491"/>
      <c r="DT74" s="491"/>
      <c r="DU74" s="491"/>
      <c r="DV74" s="491"/>
      <c r="DW74" s="491"/>
      <c r="DX74" s="491"/>
      <c r="DY74" s="491"/>
      <c r="DZ74" s="491"/>
      <c r="EA74" s="491"/>
      <c r="EB74" s="491"/>
      <c r="EC74" s="491"/>
      <c r="ED74" s="491"/>
      <c r="EE74" s="491"/>
      <c r="EF74" s="491"/>
      <c r="EG74" s="491"/>
      <c r="EH74" s="491"/>
      <c r="EI74" s="491"/>
      <c r="EJ74" s="491"/>
      <c r="EK74" s="491"/>
      <c r="EL74" s="491"/>
      <c r="EM74" s="491"/>
      <c r="EN74" s="491"/>
      <c r="EO74" s="491"/>
      <c r="EP74" s="491"/>
      <c r="EQ74" s="491"/>
      <c r="ER74" s="491"/>
      <c r="ES74" s="491"/>
      <c r="ET74" s="491"/>
    </row>
    <row r="75" spans="1:150" ht="12" customHeight="1" x14ac:dyDescent="0.2">
      <c r="A75" s="515" t="str">
        <f t="shared" si="5"/>
        <v/>
      </c>
      <c r="B75" s="515" t="str">
        <f t="shared" si="9"/>
        <v/>
      </c>
      <c r="C75" s="515" t="str">
        <f>IF(D75="","",'Eligible Technologies'!$C$7)</f>
        <v/>
      </c>
      <c r="D75" s="515" t="str">
        <f>'Step 4 Support Tool'!B282</f>
        <v/>
      </c>
      <c r="E75" s="516">
        <f>'Step 4 Support Tool'!C282</f>
        <v>0</v>
      </c>
      <c r="F75" s="516">
        <f>'Step 4 Support Tool'!D282</f>
        <v>0</v>
      </c>
      <c r="G75" s="515" t="str">
        <f>IF('Step 4 Support Tool'!E282="","",TRIM('Step 4 Support Tool'!E282))</f>
        <v/>
      </c>
      <c r="H75" s="515" t="str">
        <f t="shared" si="10"/>
        <v/>
      </c>
      <c r="I75" s="515" t="str">
        <f t="shared" si="11"/>
        <v/>
      </c>
      <c r="J75" s="515">
        <f>'Step 4 Support Tool'!F282</f>
        <v>0</v>
      </c>
      <c r="K75" s="515">
        <f>'Step 4 Support Tool'!H282</f>
        <v>0</v>
      </c>
      <c r="L75" s="515">
        <f>'Step 4 Support Tool'!I282</f>
        <v>0</v>
      </c>
      <c r="M75" s="515">
        <f>'Step 4 Support Tool'!L282</f>
        <v>0</v>
      </c>
      <c r="N75" s="515">
        <f>'Step 4 Support Tool'!M282</f>
        <v>0</v>
      </c>
      <c r="O75" s="515" t="str">
        <f>'Step 4 Support Tool'!AB282</f>
        <v/>
      </c>
      <c r="P75" s="1183">
        <f>'Step 4 Support Tool'!AD282</f>
        <v>0</v>
      </c>
      <c r="Q75" s="1184">
        <f>'Step 3.2 Heating System'!W180</f>
        <v>0</v>
      </c>
      <c r="R75" s="1184" t="str">
        <f>'Step 4 Support Tool'!O282</f>
        <v/>
      </c>
      <c r="S75" s="1185" t="str">
        <f>'Step 4 Support Tool'!P282</f>
        <v/>
      </c>
      <c r="T75" s="1185" t="str">
        <f>'Step 4 Support Tool'!Q282</f>
        <v/>
      </c>
      <c r="U75" s="1186" t="str">
        <f>'Step 4 Support Tool'!R282</f>
        <v/>
      </c>
      <c r="V75" s="1186" t="str">
        <f>'Step 4 Support Tool'!S282</f>
        <v/>
      </c>
      <c r="W75" s="1186" t="str">
        <f>'Step 4 Support Tool'!T282</f>
        <v/>
      </c>
      <c r="X75" s="1187" t="str">
        <f>'Step 4 Support Tool'!X282</f>
        <v/>
      </c>
      <c r="Y75" s="1188" t="str">
        <f t="shared" si="8"/>
        <v/>
      </c>
      <c r="Z75" s="1189" t="str">
        <f>'Step 4 Support Tool'!AC282</f>
        <v/>
      </c>
      <c r="AA75" s="1189">
        <f>'Step 4 Support Tool'!J282</f>
        <v>0</v>
      </c>
      <c r="AB75" s="1189">
        <f>'Step 4 Support Tool'!K282</f>
        <v>0</v>
      </c>
      <c r="AC75" s="1186">
        <f>'Step 3.2 Heating System'!H180</f>
        <v>0</v>
      </c>
      <c r="AD75" s="1186" t="str">
        <f t="shared" si="12"/>
        <v/>
      </c>
      <c r="AE75" s="1185">
        <f>'Step 3.2 Heating System'!E180</f>
        <v>0</v>
      </c>
      <c r="AF75" s="1185">
        <f>'Step 3.2 Heating System'!F180</f>
        <v>0</v>
      </c>
      <c r="AG75" s="1185">
        <f>'Step 3.2 Heating System'!G180</f>
        <v>0</v>
      </c>
      <c r="AH75" s="1185">
        <f>'Step 3.2 Heating System'!H180</f>
        <v>0</v>
      </c>
      <c r="AI75" s="1190">
        <f>'Step 3.2 Heating System'!I180</f>
        <v>0</v>
      </c>
      <c r="AJ75" s="1190">
        <f>'Step 3.2 Heating System'!J180</f>
        <v>0</v>
      </c>
      <c r="AK75" s="1190" t="str">
        <f>'Step 3.2 Heating System'!K180</f>
        <v/>
      </c>
      <c r="AL75" s="1191" t="str">
        <f>'Step 3.2 Heating System'!L180</f>
        <v/>
      </c>
      <c r="AM75" s="1191" t="str">
        <f>'Step 3.2 Heating System'!AA180</f>
        <v/>
      </c>
      <c r="AN75" s="1192">
        <f>'Step 3.2 Heating System'!M180</f>
        <v>0</v>
      </c>
      <c r="AO75" s="1192">
        <f>'Step 3.2 Heating System'!N180</f>
        <v>0</v>
      </c>
      <c r="AP75" s="1192">
        <f>'Step 3.2 Heating System'!O180</f>
        <v>0</v>
      </c>
      <c r="AQ75" s="1192">
        <f>'Step 3.2 Heating System'!P180</f>
        <v>0</v>
      </c>
      <c r="AR75" s="1193">
        <f>'Step 3.2 Heating System'!Q180</f>
        <v>0</v>
      </c>
      <c r="AS75" s="1193">
        <f>'Step 3.2 Heating System'!R180</f>
        <v>0</v>
      </c>
      <c r="AT75" s="1193">
        <f>'Step 3.2 Heating System'!S180</f>
        <v>0</v>
      </c>
      <c r="AU75" s="1194">
        <f>'Step 3.2 Heating System'!T180</f>
        <v>0</v>
      </c>
      <c r="AV75" s="1194">
        <f>'Step 3.2 Heating System'!U180</f>
        <v>0</v>
      </c>
      <c r="AW75" s="1194">
        <f>'Step 3.2 Heating System'!V180</f>
        <v>0</v>
      </c>
      <c r="AX75" s="1194">
        <f>'Step 3.2 Heating System'!W180</f>
        <v>0</v>
      </c>
      <c r="AY75" s="1193">
        <f>'Step 3.2 Heating System'!X180</f>
        <v>0</v>
      </c>
      <c r="AZ75" s="1036">
        <f>SUMIF('Step 3.2 Heating System'!$A$10:$A$109,PETREAD!AE75,'Step 3.2 Heating System'!$V$10:$V$109)</f>
        <v>0</v>
      </c>
      <c r="BA75" s="1036">
        <f t="shared" si="7"/>
        <v>0</v>
      </c>
      <c r="BB75" s="1041" t="str">
        <f>'Step 3.2 Heating System'!Z180</f>
        <v/>
      </c>
      <c r="BC75" s="491"/>
      <c r="BD75" s="491"/>
      <c r="BE75" s="491"/>
      <c r="BF75" s="491"/>
      <c r="BG75" s="794" t="str">
        <f>SUBSTITUTE(_xlfn.XLOOKUP(G75,'Step 4 Support Tool'!$E$220:$E$319,'Step 3.1 Site Details'!$C$8:$C$107,"",0,1),"uilding ","")</f>
        <v>B1</v>
      </c>
      <c r="BH75" s="794" t="str" cm="1">
        <f t="array" ref="BH75">SUBSTITUTE(_xlfn.XLOOKUP(G75,'Step 3.2 Heating System'!C180:$C$217,'Step 3.2 Heating System'!E180:$E$217,"",0,1)," System ","")</f>
        <v/>
      </c>
      <c r="BI75" s="794" t="str">
        <f>IF(BH75="","",SUBSTITUTE('Step 4 Support Tool'!A282," System ",""))</f>
        <v/>
      </c>
      <c r="BJ75" s="794" t="str">
        <f t="shared" si="13"/>
        <v/>
      </c>
      <c r="BK75" s="491"/>
      <c r="BL75" s="491"/>
      <c r="BM75" s="491"/>
      <c r="BN75" s="1033" t="str">
        <f>'Step 4 Support Tool'!A282</f>
        <v>LC System 63</v>
      </c>
      <c r="BO75" s="1034" t="str" cm="1">
        <f t="array" ref="BO75">_xlfn.XLOOKUP(G75,'Step 3.2 Heating System'!C180:$C$217,'Step 3.2 Heating System'!E180:$E$217,"",0,1)</f>
        <v/>
      </c>
      <c r="BP75" s="491"/>
      <c r="BQ75" s="491"/>
      <c r="BR75" s="491"/>
      <c r="BS75" s="491"/>
      <c r="BT75" s="491"/>
      <c r="BU75" s="491"/>
      <c r="BV75" s="491"/>
      <c r="BW75" s="491"/>
      <c r="BX75" s="491"/>
      <c r="BY75" s="491"/>
      <c r="BZ75" s="491"/>
      <c r="CA75" s="491"/>
      <c r="CB75" s="491"/>
      <c r="CC75" s="491"/>
      <c r="CD75" s="491"/>
      <c r="CE75" s="491"/>
      <c r="CF75" s="491"/>
      <c r="CG75" s="491"/>
      <c r="CH75" s="491"/>
      <c r="CI75" s="491"/>
      <c r="CJ75" s="491"/>
      <c r="CK75" s="491"/>
      <c r="CL75" s="491"/>
      <c r="CM75" s="491"/>
      <c r="CN75" s="491"/>
      <c r="CO75" s="491"/>
      <c r="CP75" s="491"/>
      <c r="CQ75" s="491"/>
      <c r="CR75" s="491"/>
      <c r="CS75" s="491"/>
      <c r="CT75" s="491"/>
      <c r="CU75" s="491"/>
      <c r="CV75" s="491"/>
      <c r="CW75" s="491"/>
      <c r="CX75" s="491"/>
      <c r="CY75" s="491"/>
      <c r="CZ75" s="491"/>
      <c r="DA75" s="491"/>
      <c r="DB75" s="491"/>
      <c r="DC75" s="491"/>
      <c r="DD75" s="491"/>
      <c r="DE75" s="491"/>
      <c r="DF75" s="491"/>
      <c r="DG75" s="491"/>
      <c r="DH75" s="491"/>
      <c r="DI75" s="491"/>
      <c r="DJ75" s="491"/>
      <c r="DK75" s="491"/>
      <c r="DL75" s="491"/>
      <c r="DM75" s="491"/>
      <c r="DN75" s="491"/>
      <c r="DO75" s="491"/>
      <c r="DP75" s="491"/>
      <c r="DQ75" s="491"/>
      <c r="DR75" s="491"/>
      <c r="DS75" s="491"/>
      <c r="DT75" s="491"/>
      <c r="DU75" s="491"/>
      <c r="DV75" s="491"/>
      <c r="DW75" s="491"/>
      <c r="DX75" s="491"/>
      <c r="DY75" s="491"/>
      <c r="DZ75" s="491"/>
      <c r="EA75" s="491"/>
      <c r="EB75" s="491"/>
      <c r="EC75" s="491"/>
      <c r="ED75" s="491"/>
      <c r="EE75" s="491"/>
      <c r="EF75" s="491"/>
      <c r="EG75" s="491"/>
      <c r="EH75" s="491"/>
      <c r="EI75" s="491"/>
      <c r="EJ75" s="491"/>
      <c r="EK75" s="491"/>
      <c r="EL75" s="491"/>
      <c r="EM75" s="491"/>
      <c r="EN75" s="491"/>
      <c r="EO75" s="491"/>
      <c r="EP75" s="491"/>
      <c r="EQ75" s="491"/>
      <c r="ER75" s="491"/>
      <c r="ES75" s="491"/>
      <c r="ET75" s="491"/>
    </row>
    <row r="76" spans="1:150" ht="12" customHeight="1" x14ac:dyDescent="0.2">
      <c r="A76" s="515" t="str">
        <f t="shared" si="5"/>
        <v/>
      </c>
      <c r="B76" s="515" t="str">
        <f t="shared" si="9"/>
        <v/>
      </c>
      <c r="C76" s="515" t="str">
        <f>IF(D76="","",'Eligible Technologies'!$C$7)</f>
        <v/>
      </c>
      <c r="D76" s="515" t="str">
        <f>'Step 4 Support Tool'!B283</f>
        <v/>
      </c>
      <c r="E76" s="516">
        <f>'Step 4 Support Tool'!C283</f>
        <v>0</v>
      </c>
      <c r="F76" s="516">
        <f>'Step 4 Support Tool'!D283</f>
        <v>0</v>
      </c>
      <c r="G76" s="515" t="str">
        <f>IF('Step 4 Support Tool'!E283="","",TRIM('Step 4 Support Tool'!E283))</f>
        <v/>
      </c>
      <c r="H76" s="515" t="str">
        <f t="shared" si="10"/>
        <v/>
      </c>
      <c r="I76" s="515" t="str">
        <f t="shared" si="11"/>
        <v/>
      </c>
      <c r="J76" s="515">
        <f>'Step 4 Support Tool'!F283</f>
        <v>0</v>
      </c>
      <c r="K76" s="515">
        <f>'Step 4 Support Tool'!H283</f>
        <v>0</v>
      </c>
      <c r="L76" s="515">
        <f>'Step 4 Support Tool'!I283</f>
        <v>0</v>
      </c>
      <c r="M76" s="515">
        <f>'Step 4 Support Tool'!L283</f>
        <v>0</v>
      </c>
      <c r="N76" s="515">
        <f>'Step 4 Support Tool'!M283</f>
        <v>0</v>
      </c>
      <c r="O76" s="515" t="str">
        <f>'Step 4 Support Tool'!AB283</f>
        <v/>
      </c>
      <c r="P76" s="1183">
        <f>'Step 4 Support Tool'!AD283</f>
        <v>0</v>
      </c>
      <c r="Q76" s="1184">
        <f>'Step 3.2 Heating System'!W181</f>
        <v>0</v>
      </c>
      <c r="R76" s="1184" t="str">
        <f>'Step 4 Support Tool'!O283</f>
        <v/>
      </c>
      <c r="S76" s="1185" t="str">
        <f>'Step 4 Support Tool'!P283</f>
        <v/>
      </c>
      <c r="T76" s="1185" t="str">
        <f>'Step 4 Support Tool'!Q283</f>
        <v/>
      </c>
      <c r="U76" s="1186" t="str">
        <f>'Step 4 Support Tool'!R283</f>
        <v/>
      </c>
      <c r="V76" s="1186" t="str">
        <f>'Step 4 Support Tool'!S283</f>
        <v/>
      </c>
      <c r="W76" s="1186" t="str">
        <f>'Step 4 Support Tool'!T283</f>
        <v/>
      </c>
      <c r="X76" s="1187" t="str">
        <f>'Step 4 Support Tool'!X283</f>
        <v/>
      </c>
      <c r="Y76" s="1188" t="str">
        <f t="shared" si="8"/>
        <v/>
      </c>
      <c r="Z76" s="1189" t="str">
        <f>'Step 4 Support Tool'!AC283</f>
        <v/>
      </c>
      <c r="AA76" s="1189">
        <f>'Step 4 Support Tool'!J283</f>
        <v>0</v>
      </c>
      <c r="AB76" s="1189">
        <f>'Step 4 Support Tool'!K283</f>
        <v>0</v>
      </c>
      <c r="AC76" s="1186">
        <f>'Step 3.2 Heating System'!H181</f>
        <v>0</v>
      </c>
      <c r="AD76" s="1186" t="str">
        <f t="shared" si="12"/>
        <v/>
      </c>
      <c r="AE76" s="1185">
        <f>'Step 3.2 Heating System'!E181</f>
        <v>0</v>
      </c>
      <c r="AF76" s="1185">
        <f>'Step 3.2 Heating System'!F181</f>
        <v>0</v>
      </c>
      <c r="AG76" s="1185">
        <f>'Step 3.2 Heating System'!G181</f>
        <v>0</v>
      </c>
      <c r="AH76" s="1185">
        <f>'Step 3.2 Heating System'!H181</f>
        <v>0</v>
      </c>
      <c r="AI76" s="1190">
        <f>'Step 3.2 Heating System'!I181</f>
        <v>0</v>
      </c>
      <c r="AJ76" s="1190">
        <f>'Step 3.2 Heating System'!J181</f>
        <v>0</v>
      </c>
      <c r="AK76" s="1190" t="str">
        <f>'Step 3.2 Heating System'!K181</f>
        <v/>
      </c>
      <c r="AL76" s="1191" t="str">
        <f>'Step 3.2 Heating System'!L181</f>
        <v/>
      </c>
      <c r="AM76" s="1191" t="str">
        <f>'Step 3.2 Heating System'!AA181</f>
        <v/>
      </c>
      <c r="AN76" s="1192">
        <f>'Step 3.2 Heating System'!M181</f>
        <v>0</v>
      </c>
      <c r="AO76" s="1192">
        <f>'Step 3.2 Heating System'!N181</f>
        <v>0</v>
      </c>
      <c r="AP76" s="1192">
        <f>'Step 3.2 Heating System'!O181</f>
        <v>0</v>
      </c>
      <c r="AQ76" s="1192">
        <f>'Step 3.2 Heating System'!P181</f>
        <v>0</v>
      </c>
      <c r="AR76" s="1193">
        <f>'Step 3.2 Heating System'!Q181</f>
        <v>0</v>
      </c>
      <c r="AS76" s="1193">
        <f>'Step 3.2 Heating System'!R181</f>
        <v>0</v>
      </c>
      <c r="AT76" s="1193">
        <f>'Step 3.2 Heating System'!S181</f>
        <v>0</v>
      </c>
      <c r="AU76" s="1194">
        <f>'Step 3.2 Heating System'!T181</f>
        <v>0</v>
      </c>
      <c r="AV76" s="1194">
        <f>'Step 3.2 Heating System'!U181</f>
        <v>0</v>
      </c>
      <c r="AW76" s="1194">
        <f>'Step 3.2 Heating System'!V181</f>
        <v>0</v>
      </c>
      <c r="AX76" s="1194">
        <f>'Step 3.2 Heating System'!W181</f>
        <v>0</v>
      </c>
      <c r="AY76" s="1193">
        <f>'Step 3.2 Heating System'!X181</f>
        <v>0</v>
      </c>
      <c r="AZ76" s="1036">
        <f>SUMIF('Step 3.2 Heating System'!$A$10:$A$109,PETREAD!AE76,'Step 3.2 Heating System'!$V$10:$V$109)</f>
        <v>0</v>
      </c>
      <c r="BA76" s="1036">
        <f t="shared" si="7"/>
        <v>0</v>
      </c>
      <c r="BB76" s="1041" t="str">
        <f>'Step 3.2 Heating System'!Z181</f>
        <v/>
      </c>
      <c r="BC76" s="491"/>
      <c r="BD76" s="491"/>
      <c r="BE76" s="491"/>
      <c r="BF76" s="491"/>
      <c r="BG76" s="794" t="str">
        <f>SUBSTITUTE(_xlfn.XLOOKUP(G76,'Step 4 Support Tool'!$E$220:$E$319,'Step 3.1 Site Details'!$C$8:$C$107,"",0,1),"uilding ","")</f>
        <v>B1</v>
      </c>
      <c r="BH76" s="794" t="str" cm="1">
        <f t="array" ref="BH76">SUBSTITUTE(_xlfn.XLOOKUP(G76,'Step 3.2 Heating System'!C181:$C$217,'Step 3.2 Heating System'!E181:$E$217,"",0,1)," System ","")</f>
        <v/>
      </c>
      <c r="BI76" s="794" t="str">
        <f>IF(BH76="","",SUBSTITUTE('Step 4 Support Tool'!A283," System ",""))</f>
        <v/>
      </c>
      <c r="BJ76" s="794" t="str">
        <f t="shared" si="13"/>
        <v/>
      </c>
      <c r="BK76" s="491"/>
      <c r="BL76" s="491"/>
      <c r="BM76" s="491"/>
      <c r="BN76" s="1033" t="str">
        <f>'Step 4 Support Tool'!A283</f>
        <v>LC System 64</v>
      </c>
      <c r="BO76" s="1034" t="str" cm="1">
        <f t="array" ref="BO76">_xlfn.XLOOKUP(G76,'Step 3.2 Heating System'!C181:$C$217,'Step 3.2 Heating System'!E181:$E$217,"",0,1)</f>
        <v/>
      </c>
      <c r="BP76" s="491"/>
      <c r="BQ76" s="491"/>
      <c r="BR76" s="491"/>
      <c r="BS76" s="491"/>
      <c r="BT76" s="491"/>
      <c r="BU76" s="491"/>
      <c r="BV76" s="491"/>
      <c r="BW76" s="491"/>
      <c r="BX76" s="491"/>
      <c r="BY76" s="491"/>
      <c r="BZ76" s="491"/>
      <c r="CA76" s="491"/>
      <c r="CB76" s="491"/>
      <c r="CC76" s="491"/>
      <c r="CD76" s="491"/>
      <c r="CE76" s="491"/>
      <c r="CF76" s="491"/>
      <c r="CG76" s="491"/>
      <c r="CH76" s="491"/>
      <c r="CI76" s="491"/>
      <c r="CJ76" s="491"/>
      <c r="CK76" s="491"/>
      <c r="CL76" s="491"/>
      <c r="CM76" s="491"/>
      <c r="CN76" s="491"/>
      <c r="CO76" s="491"/>
      <c r="CP76" s="491"/>
      <c r="CQ76" s="491"/>
      <c r="CR76" s="491"/>
      <c r="CS76" s="491"/>
      <c r="CT76" s="491"/>
      <c r="CU76" s="491"/>
      <c r="CV76" s="491"/>
      <c r="CW76" s="491"/>
      <c r="CX76" s="491"/>
      <c r="CY76" s="491"/>
      <c r="CZ76" s="491"/>
      <c r="DA76" s="491"/>
      <c r="DB76" s="491"/>
      <c r="DC76" s="491"/>
      <c r="DD76" s="491"/>
      <c r="DE76" s="491"/>
      <c r="DF76" s="491"/>
      <c r="DG76" s="491"/>
      <c r="DH76" s="491"/>
      <c r="DI76" s="491"/>
      <c r="DJ76" s="491"/>
      <c r="DK76" s="491"/>
      <c r="DL76" s="491"/>
      <c r="DM76" s="491"/>
      <c r="DN76" s="491"/>
      <c r="DO76" s="491"/>
      <c r="DP76" s="491"/>
      <c r="DQ76" s="491"/>
      <c r="DR76" s="491"/>
      <c r="DS76" s="491"/>
      <c r="DT76" s="491"/>
      <c r="DU76" s="491"/>
      <c r="DV76" s="491"/>
      <c r="DW76" s="491"/>
      <c r="DX76" s="491"/>
      <c r="DY76" s="491"/>
      <c r="DZ76" s="491"/>
      <c r="EA76" s="491"/>
      <c r="EB76" s="491"/>
      <c r="EC76" s="491"/>
      <c r="ED76" s="491"/>
      <c r="EE76" s="491"/>
      <c r="EF76" s="491"/>
      <c r="EG76" s="491"/>
      <c r="EH76" s="491"/>
      <c r="EI76" s="491"/>
      <c r="EJ76" s="491"/>
      <c r="EK76" s="491"/>
      <c r="EL76" s="491"/>
      <c r="EM76" s="491"/>
      <c r="EN76" s="491"/>
      <c r="EO76" s="491"/>
      <c r="EP76" s="491"/>
      <c r="EQ76" s="491"/>
      <c r="ER76" s="491"/>
      <c r="ES76" s="491"/>
      <c r="ET76" s="491"/>
    </row>
    <row r="77" spans="1:150" ht="12" customHeight="1" x14ac:dyDescent="0.2">
      <c r="A77" s="515" t="str">
        <f t="shared" ref="A77:A112" si="14">IF(OR(C77="",$A$2=""),"",$A$2)</f>
        <v/>
      </c>
      <c r="B77" s="515" t="str">
        <f t="shared" ref="B77:B108" si="15">IF(C77="","",$A$2&amp;BG77&amp;BH77&amp;BI77&amp;BJ77)</f>
        <v/>
      </c>
      <c r="C77" s="515" t="str">
        <f>IF(D77="","",'Eligible Technologies'!$C$7)</f>
        <v/>
      </c>
      <c r="D77" s="515" t="str">
        <f>'Step 4 Support Tool'!B284</f>
        <v/>
      </c>
      <c r="E77" s="516">
        <f>'Step 4 Support Tool'!C284</f>
        <v>0</v>
      </c>
      <c r="F77" s="516">
        <f>'Step 4 Support Tool'!D284</f>
        <v>0</v>
      </c>
      <c r="G77" s="515" t="str">
        <f>IF('Step 4 Support Tool'!E284="","",TRIM('Step 4 Support Tool'!E284))</f>
        <v/>
      </c>
      <c r="H77" s="515" t="str">
        <f t="shared" ref="H77:H108" si="16">_xlfn.XLOOKUP(I77,$C$270:$C$369,$B$270:$B$369,"",0,1)</f>
        <v/>
      </c>
      <c r="I77" s="515" t="str">
        <f t="shared" ref="I77:I112" si="17">IF(G77="","",_xlfn.XLOOKUP(G77,$G$270:$G$369,$C$270:$C$369,"",0,1))</f>
        <v/>
      </c>
      <c r="J77" s="515">
        <f>'Step 4 Support Tool'!F284</f>
        <v>0</v>
      </c>
      <c r="K77" s="515">
        <f>'Step 4 Support Tool'!H284</f>
        <v>0</v>
      </c>
      <c r="L77" s="515">
        <f>'Step 4 Support Tool'!I284</f>
        <v>0</v>
      </c>
      <c r="M77" s="515">
        <f>'Step 4 Support Tool'!L284</f>
        <v>0</v>
      </c>
      <c r="N77" s="515">
        <f>'Step 4 Support Tool'!M284</f>
        <v>0</v>
      </c>
      <c r="O77" s="515" t="str">
        <f>'Step 4 Support Tool'!AB284</f>
        <v/>
      </c>
      <c r="P77" s="1183">
        <f>'Step 4 Support Tool'!AD284</f>
        <v>0</v>
      </c>
      <c r="Q77" s="1184">
        <f>'Step 3.2 Heating System'!W182</f>
        <v>0</v>
      </c>
      <c r="R77" s="1184" t="str">
        <f>'Step 4 Support Tool'!O284</f>
        <v/>
      </c>
      <c r="S77" s="1185" t="str">
        <f>'Step 4 Support Tool'!P284</f>
        <v/>
      </c>
      <c r="T77" s="1185" t="str">
        <f>'Step 4 Support Tool'!Q284</f>
        <v/>
      </c>
      <c r="U77" s="1186" t="str">
        <f>'Step 4 Support Tool'!R284</f>
        <v/>
      </c>
      <c r="V77" s="1186" t="str">
        <f>'Step 4 Support Tool'!S284</f>
        <v/>
      </c>
      <c r="W77" s="1186" t="str">
        <f>'Step 4 Support Tool'!T284</f>
        <v/>
      </c>
      <c r="X77" s="1187" t="str">
        <f>'Step 4 Support Tool'!X284</f>
        <v/>
      </c>
      <c r="Y77" s="1188" t="str">
        <f t="shared" si="8"/>
        <v/>
      </c>
      <c r="Z77" s="1189" t="str">
        <f>'Step 4 Support Tool'!AC284</f>
        <v/>
      </c>
      <c r="AA77" s="1189">
        <f>'Step 4 Support Tool'!J284</f>
        <v>0</v>
      </c>
      <c r="AB77" s="1189">
        <f>'Step 4 Support Tool'!K284</f>
        <v>0</v>
      </c>
      <c r="AC77" s="1186">
        <f>'Step 3.2 Heating System'!H182</f>
        <v>0</v>
      </c>
      <c r="AD77" s="1186" t="str">
        <f t="shared" ref="AD77:AD108" si="18">IF(AE77=0,"",A77&amp;BH77)</f>
        <v/>
      </c>
      <c r="AE77" s="1185">
        <f>'Step 3.2 Heating System'!E182</f>
        <v>0</v>
      </c>
      <c r="AF77" s="1185">
        <f>'Step 3.2 Heating System'!F182</f>
        <v>0</v>
      </c>
      <c r="AG77" s="1185">
        <f>'Step 3.2 Heating System'!G182</f>
        <v>0</v>
      </c>
      <c r="AH77" s="1185">
        <f>'Step 3.2 Heating System'!H182</f>
        <v>0</v>
      </c>
      <c r="AI77" s="1190">
        <f>'Step 3.2 Heating System'!I182</f>
        <v>0</v>
      </c>
      <c r="AJ77" s="1190">
        <f>'Step 3.2 Heating System'!J182</f>
        <v>0</v>
      </c>
      <c r="AK77" s="1190" t="str">
        <f>'Step 3.2 Heating System'!K182</f>
        <v/>
      </c>
      <c r="AL77" s="1191" t="str">
        <f>'Step 3.2 Heating System'!L182</f>
        <v/>
      </c>
      <c r="AM77" s="1191" t="str">
        <f>'Step 3.2 Heating System'!AA182</f>
        <v/>
      </c>
      <c r="AN77" s="1192">
        <f>'Step 3.2 Heating System'!M182</f>
        <v>0</v>
      </c>
      <c r="AO77" s="1192">
        <f>'Step 3.2 Heating System'!N182</f>
        <v>0</v>
      </c>
      <c r="AP77" s="1192">
        <f>'Step 3.2 Heating System'!O182</f>
        <v>0</v>
      </c>
      <c r="AQ77" s="1192">
        <f>'Step 3.2 Heating System'!P182</f>
        <v>0</v>
      </c>
      <c r="AR77" s="1193">
        <f>'Step 3.2 Heating System'!Q182</f>
        <v>0</v>
      </c>
      <c r="AS77" s="1193">
        <f>'Step 3.2 Heating System'!R182</f>
        <v>0</v>
      </c>
      <c r="AT77" s="1193">
        <f>'Step 3.2 Heating System'!S182</f>
        <v>0</v>
      </c>
      <c r="AU77" s="1194">
        <f>'Step 3.2 Heating System'!T182</f>
        <v>0</v>
      </c>
      <c r="AV77" s="1194">
        <f>'Step 3.2 Heating System'!U182</f>
        <v>0</v>
      </c>
      <c r="AW77" s="1194">
        <f>'Step 3.2 Heating System'!V182</f>
        <v>0</v>
      </c>
      <c r="AX77" s="1194">
        <f>'Step 3.2 Heating System'!W182</f>
        <v>0</v>
      </c>
      <c r="AY77" s="1193">
        <f>'Step 3.2 Heating System'!X182</f>
        <v>0</v>
      </c>
      <c r="AZ77" s="1036">
        <f>SUMIF('Step 3.2 Heating System'!$A$10:$A$109,PETREAD!AE77,'Step 3.2 Heating System'!$V$10:$V$109)</f>
        <v>0</v>
      </c>
      <c r="BA77" s="1036">
        <f t="shared" si="7"/>
        <v>0</v>
      </c>
      <c r="BB77" s="1041" t="str">
        <f>'Step 3.2 Heating System'!Z182</f>
        <v/>
      </c>
      <c r="BC77" s="491"/>
      <c r="BD77" s="491"/>
      <c r="BE77" s="491"/>
      <c r="BF77" s="491"/>
      <c r="BG77" s="794" t="str">
        <f>SUBSTITUTE(_xlfn.XLOOKUP(G77,'Step 4 Support Tool'!$E$220:$E$319,'Step 3.1 Site Details'!$C$8:$C$107,"",0,1),"uilding ","")</f>
        <v>B1</v>
      </c>
      <c r="BH77" s="794" t="str" cm="1">
        <f t="array" ref="BH77">SUBSTITUTE(_xlfn.XLOOKUP(G77,'Step 3.2 Heating System'!C182:$C$217,'Step 3.2 Heating System'!E182:$E$217,"",0,1)," System ","")</f>
        <v/>
      </c>
      <c r="BI77" s="794" t="str">
        <f>IF(BH77="","",SUBSTITUTE('Step 4 Support Tool'!A284," System ",""))</f>
        <v/>
      </c>
      <c r="BJ77" s="794" t="str">
        <f t="shared" ref="BJ77:BJ112" si="19">IFERROR(VLOOKUP(D77,$BL$13:$BM$23,2,FALSE),"")</f>
        <v/>
      </c>
      <c r="BK77" s="491"/>
      <c r="BL77" s="491"/>
      <c r="BM77" s="491"/>
      <c r="BN77" s="1033" t="str">
        <f>'Step 4 Support Tool'!A284</f>
        <v>LC System 65</v>
      </c>
      <c r="BO77" s="1034" t="str" cm="1">
        <f t="array" ref="BO77">_xlfn.XLOOKUP(G77,'Step 3.2 Heating System'!C182:$C$217,'Step 3.2 Heating System'!E182:$E$217,"",0,1)</f>
        <v/>
      </c>
      <c r="BP77" s="491"/>
      <c r="BQ77" s="491"/>
      <c r="BR77" s="491"/>
      <c r="BS77" s="491"/>
      <c r="BT77" s="491"/>
      <c r="BU77" s="491"/>
      <c r="BV77" s="491"/>
      <c r="BW77" s="491"/>
      <c r="BX77" s="491"/>
      <c r="BY77" s="491"/>
      <c r="BZ77" s="491"/>
      <c r="CA77" s="491"/>
      <c r="CB77" s="491"/>
      <c r="CC77" s="491"/>
      <c r="CD77" s="491"/>
      <c r="CE77" s="491"/>
      <c r="CF77" s="491"/>
      <c r="CG77" s="491"/>
      <c r="CH77" s="491"/>
      <c r="CI77" s="491"/>
      <c r="CJ77" s="491"/>
      <c r="CK77" s="491"/>
      <c r="CL77" s="491"/>
      <c r="CM77" s="491"/>
      <c r="CN77" s="491"/>
      <c r="CO77" s="491"/>
      <c r="CP77" s="491"/>
      <c r="CQ77" s="491"/>
      <c r="CR77" s="491"/>
      <c r="CS77" s="491"/>
      <c r="CT77" s="491"/>
      <c r="CU77" s="491"/>
      <c r="CV77" s="491"/>
      <c r="CW77" s="491"/>
      <c r="CX77" s="491"/>
      <c r="CY77" s="491"/>
      <c r="CZ77" s="491"/>
      <c r="DA77" s="491"/>
      <c r="DB77" s="491"/>
      <c r="DC77" s="491"/>
      <c r="DD77" s="491"/>
      <c r="DE77" s="491"/>
      <c r="DF77" s="491"/>
      <c r="DG77" s="491"/>
      <c r="DH77" s="491"/>
      <c r="DI77" s="491"/>
      <c r="DJ77" s="491"/>
      <c r="DK77" s="491"/>
      <c r="DL77" s="491"/>
      <c r="DM77" s="491"/>
      <c r="DN77" s="491"/>
      <c r="DO77" s="491"/>
      <c r="DP77" s="491"/>
      <c r="DQ77" s="491"/>
      <c r="DR77" s="491"/>
      <c r="DS77" s="491"/>
      <c r="DT77" s="491"/>
      <c r="DU77" s="491"/>
      <c r="DV77" s="491"/>
      <c r="DW77" s="491"/>
      <c r="DX77" s="491"/>
      <c r="DY77" s="491"/>
      <c r="DZ77" s="491"/>
      <c r="EA77" s="491"/>
      <c r="EB77" s="491"/>
      <c r="EC77" s="491"/>
      <c r="ED77" s="491"/>
      <c r="EE77" s="491"/>
      <c r="EF77" s="491"/>
      <c r="EG77" s="491"/>
      <c r="EH77" s="491"/>
      <c r="EI77" s="491"/>
      <c r="EJ77" s="491"/>
      <c r="EK77" s="491"/>
      <c r="EL77" s="491"/>
      <c r="EM77" s="491"/>
      <c r="EN77" s="491"/>
      <c r="EO77" s="491"/>
      <c r="EP77" s="491"/>
      <c r="EQ77" s="491"/>
      <c r="ER77" s="491"/>
      <c r="ES77" s="491"/>
      <c r="ET77" s="491"/>
    </row>
    <row r="78" spans="1:150" ht="12" customHeight="1" x14ac:dyDescent="0.2">
      <c r="A78" s="515" t="str">
        <f t="shared" si="14"/>
        <v/>
      </c>
      <c r="B78" s="515" t="str">
        <f t="shared" si="15"/>
        <v/>
      </c>
      <c r="C78" s="515" t="str">
        <f>IF(D78="","",'Eligible Technologies'!$C$7)</f>
        <v/>
      </c>
      <c r="D78" s="515" t="str">
        <f>'Step 4 Support Tool'!B285</f>
        <v/>
      </c>
      <c r="E78" s="516">
        <f>'Step 4 Support Tool'!C285</f>
        <v>0</v>
      </c>
      <c r="F78" s="516">
        <f>'Step 4 Support Tool'!D285</f>
        <v>0</v>
      </c>
      <c r="G78" s="515" t="str">
        <f>IF('Step 4 Support Tool'!E285="","",TRIM('Step 4 Support Tool'!E285))</f>
        <v/>
      </c>
      <c r="H78" s="515" t="str">
        <f t="shared" si="16"/>
        <v/>
      </c>
      <c r="I78" s="515" t="str">
        <f t="shared" si="17"/>
        <v/>
      </c>
      <c r="J78" s="515">
        <f>'Step 4 Support Tool'!F285</f>
        <v>0</v>
      </c>
      <c r="K78" s="515">
        <f>'Step 4 Support Tool'!H285</f>
        <v>0</v>
      </c>
      <c r="L78" s="515">
        <f>'Step 4 Support Tool'!I285</f>
        <v>0</v>
      </c>
      <c r="M78" s="515">
        <f>'Step 4 Support Tool'!L285</f>
        <v>0</v>
      </c>
      <c r="N78" s="515">
        <f>'Step 4 Support Tool'!M285</f>
        <v>0</v>
      </c>
      <c r="O78" s="515" t="str">
        <f>'Step 4 Support Tool'!AB285</f>
        <v/>
      </c>
      <c r="P78" s="1183">
        <f>'Step 4 Support Tool'!AD285</f>
        <v>0</v>
      </c>
      <c r="Q78" s="1184">
        <f>'Step 3.2 Heating System'!W183</f>
        <v>0</v>
      </c>
      <c r="R78" s="1184" t="str">
        <f>'Step 4 Support Tool'!O285</f>
        <v/>
      </c>
      <c r="S78" s="1185" t="str">
        <f>'Step 4 Support Tool'!P285</f>
        <v/>
      </c>
      <c r="T78" s="1185" t="str">
        <f>'Step 4 Support Tool'!Q285</f>
        <v/>
      </c>
      <c r="U78" s="1186" t="str">
        <f>'Step 4 Support Tool'!R285</f>
        <v/>
      </c>
      <c r="V78" s="1186" t="str">
        <f>'Step 4 Support Tool'!S285</f>
        <v/>
      </c>
      <c r="W78" s="1186" t="str">
        <f>'Step 4 Support Tool'!T285</f>
        <v/>
      </c>
      <c r="X78" s="1187" t="str">
        <f>'Step 4 Support Tool'!X285</f>
        <v/>
      </c>
      <c r="Y78" s="1188" t="str">
        <f t="shared" si="8"/>
        <v/>
      </c>
      <c r="Z78" s="1189" t="str">
        <f>'Step 4 Support Tool'!AC285</f>
        <v/>
      </c>
      <c r="AA78" s="1189">
        <f>'Step 4 Support Tool'!J285</f>
        <v>0</v>
      </c>
      <c r="AB78" s="1189">
        <f>'Step 4 Support Tool'!K285</f>
        <v>0</v>
      </c>
      <c r="AC78" s="1186">
        <f>'Step 3.2 Heating System'!H183</f>
        <v>0</v>
      </c>
      <c r="AD78" s="1186" t="str">
        <f t="shared" si="18"/>
        <v/>
      </c>
      <c r="AE78" s="1185">
        <f>'Step 3.2 Heating System'!E183</f>
        <v>0</v>
      </c>
      <c r="AF78" s="1185">
        <f>'Step 3.2 Heating System'!F183</f>
        <v>0</v>
      </c>
      <c r="AG78" s="1185">
        <f>'Step 3.2 Heating System'!G183</f>
        <v>0</v>
      </c>
      <c r="AH78" s="1185">
        <f>'Step 3.2 Heating System'!H183</f>
        <v>0</v>
      </c>
      <c r="AI78" s="1190">
        <f>'Step 3.2 Heating System'!I183</f>
        <v>0</v>
      </c>
      <c r="AJ78" s="1190">
        <f>'Step 3.2 Heating System'!J183</f>
        <v>0</v>
      </c>
      <c r="AK78" s="1190" t="str">
        <f>'Step 3.2 Heating System'!K183</f>
        <v/>
      </c>
      <c r="AL78" s="1191" t="str">
        <f>'Step 3.2 Heating System'!L183</f>
        <v/>
      </c>
      <c r="AM78" s="1191" t="str">
        <f>'Step 3.2 Heating System'!AA183</f>
        <v/>
      </c>
      <c r="AN78" s="1192">
        <f>'Step 3.2 Heating System'!M183</f>
        <v>0</v>
      </c>
      <c r="AO78" s="1192">
        <f>'Step 3.2 Heating System'!N183</f>
        <v>0</v>
      </c>
      <c r="AP78" s="1192">
        <f>'Step 3.2 Heating System'!O183</f>
        <v>0</v>
      </c>
      <c r="AQ78" s="1192">
        <f>'Step 3.2 Heating System'!P183</f>
        <v>0</v>
      </c>
      <c r="AR78" s="1193">
        <f>'Step 3.2 Heating System'!Q183</f>
        <v>0</v>
      </c>
      <c r="AS78" s="1193">
        <f>'Step 3.2 Heating System'!R183</f>
        <v>0</v>
      </c>
      <c r="AT78" s="1193">
        <f>'Step 3.2 Heating System'!S183</f>
        <v>0</v>
      </c>
      <c r="AU78" s="1194">
        <f>'Step 3.2 Heating System'!T183</f>
        <v>0</v>
      </c>
      <c r="AV78" s="1194">
        <f>'Step 3.2 Heating System'!U183</f>
        <v>0</v>
      </c>
      <c r="AW78" s="1194">
        <f>'Step 3.2 Heating System'!V183</f>
        <v>0</v>
      </c>
      <c r="AX78" s="1194">
        <f>'Step 3.2 Heating System'!W183</f>
        <v>0</v>
      </c>
      <c r="AY78" s="1193">
        <f>'Step 3.2 Heating System'!X183</f>
        <v>0</v>
      </c>
      <c r="AZ78" s="1036">
        <f>SUMIF('Step 3.2 Heating System'!$A$10:$A$109,PETREAD!AE78,'Step 3.2 Heating System'!$V$10:$V$109)</f>
        <v>0</v>
      </c>
      <c r="BA78" s="1036">
        <f t="shared" ref="BA78:BA112" si="20">IFERROR(AX78-AZ78,"")</f>
        <v>0</v>
      </c>
      <c r="BB78" s="1041" t="str">
        <f>'Step 3.2 Heating System'!Z183</f>
        <v/>
      </c>
      <c r="BC78" s="491"/>
      <c r="BD78" s="491"/>
      <c r="BE78" s="491"/>
      <c r="BF78" s="491"/>
      <c r="BG78" s="794" t="str">
        <f>SUBSTITUTE(_xlfn.XLOOKUP(G78,'Step 4 Support Tool'!$E$220:$E$319,'Step 3.1 Site Details'!$C$8:$C$107,"",0,1),"uilding ","")</f>
        <v>B1</v>
      </c>
      <c r="BH78" s="794" t="str" cm="1">
        <f t="array" ref="BH78">SUBSTITUTE(_xlfn.XLOOKUP(G78,'Step 3.2 Heating System'!C183:$C$217,'Step 3.2 Heating System'!E183:$E$217,"",0,1)," System ","")</f>
        <v/>
      </c>
      <c r="BI78" s="794" t="str">
        <f>IF(BH78="","",SUBSTITUTE('Step 4 Support Tool'!A285," System ",""))</f>
        <v/>
      </c>
      <c r="BJ78" s="794" t="str">
        <f t="shared" si="19"/>
        <v/>
      </c>
      <c r="BK78" s="491"/>
      <c r="BL78" s="491"/>
      <c r="BM78" s="491"/>
      <c r="BN78" s="1033" t="str">
        <f>'Step 4 Support Tool'!A285</f>
        <v>LC System 66</v>
      </c>
      <c r="BO78" s="1034" t="str" cm="1">
        <f t="array" ref="BO78">_xlfn.XLOOKUP(G78,'Step 3.2 Heating System'!C183:$C$217,'Step 3.2 Heating System'!E183:$E$217,"",0,1)</f>
        <v/>
      </c>
      <c r="BP78" s="491"/>
      <c r="BQ78" s="491"/>
      <c r="BR78" s="491"/>
      <c r="BS78" s="491"/>
      <c r="BT78" s="491"/>
      <c r="BU78" s="491"/>
      <c r="BV78" s="491"/>
      <c r="BW78" s="491"/>
      <c r="BX78" s="491"/>
      <c r="BY78" s="491"/>
      <c r="BZ78" s="491"/>
      <c r="CA78" s="491"/>
      <c r="CB78" s="491"/>
      <c r="CC78" s="491"/>
      <c r="CD78" s="491"/>
      <c r="CE78" s="491"/>
      <c r="CF78" s="491"/>
      <c r="CG78" s="491"/>
      <c r="CH78" s="491"/>
      <c r="CI78" s="491"/>
      <c r="CJ78" s="491"/>
      <c r="CK78" s="491"/>
      <c r="CL78" s="491"/>
      <c r="CM78" s="491"/>
      <c r="CN78" s="491"/>
      <c r="CO78" s="491"/>
      <c r="CP78" s="491"/>
      <c r="CQ78" s="491"/>
      <c r="CR78" s="491"/>
      <c r="CS78" s="491"/>
      <c r="CT78" s="491"/>
      <c r="CU78" s="491"/>
      <c r="CV78" s="491"/>
      <c r="CW78" s="491"/>
      <c r="CX78" s="491"/>
      <c r="CY78" s="491"/>
      <c r="CZ78" s="491"/>
      <c r="DA78" s="491"/>
      <c r="DB78" s="491"/>
      <c r="DC78" s="491"/>
      <c r="DD78" s="491"/>
      <c r="DE78" s="491"/>
      <c r="DF78" s="491"/>
      <c r="DG78" s="491"/>
      <c r="DH78" s="491"/>
      <c r="DI78" s="491"/>
      <c r="DJ78" s="491"/>
      <c r="DK78" s="491"/>
      <c r="DL78" s="491"/>
      <c r="DM78" s="491"/>
      <c r="DN78" s="491"/>
      <c r="DO78" s="491"/>
      <c r="DP78" s="491"/>
      <c r="DQ78" s="491"/>
      <c r="DR78" s="491"/>
      <c r="DS78" s="491"/>
      <c r="DT78" s="491"/>
      <c r="DU78" s="491"/>
      <c r="DV78" s="491"/>
      <c r="DW78" s="491"/>
      <c r="DX78" s="491"/>
      <c r="DY78" s="491"/>
      <c r="DZ78" s="491"/>
      <c r="EA78" s="491"/>
      <c r="EB78" s="491"/>
      <c r="EC78" s="491"/>
      <c r="ED78" s="491"/>
      <c r="EE78" s="491"/>
      <c r="EF78" s="491"/>
      <c r="EG78" s="491"/>
      <c r="EH78" s="491"/>
      <c r="EI78" s="491"/>
      <c r="EJ78" s="491"/>
      <c r="EK78" s="491"/>
      <c r="EL78" s="491"/>
      <c r="EM78" s="491"/>
      <c r="EN78" s="491"/>
      <c r="EO78" s="491"/>
      <c r="EP78" s="491"/>
      <c r="EQ78" s="491"/>
      <c r="ER78" s="491"/>
      <c r="ES78" s="491"/>
      <c r="ET78" s="491"/>
    </row>
    <row r="79" spans="1:150" ht="12" customHeight="1" x14ac:dyDescent="0.2">
      <c r="A79" s="515" t="str">
        <f t="shared" si="14"/>
        <v/>
      </c>
      <c r="B79" s="515" t="str">
        <f t="shared" si="15"/>
        <v/>
      </c>
      <c r="C79" s="515" t="str">
        <f>IF(D79="","",'Eligible Technologies'!$C$7)</f>
        <v/>
      </c>
      <c r="D79" s="515" t="str">
        <f>'Step 4 Support Tool'!B286</f>
        <v/>
      </c>
      <c r="E79" s="516">
        <f>'Step 4 Support Tool'!C286</f>
        <v>0</v>
      </c>
      <c r="F79" s="516">
        <f>'Step 4 Support Tool'!D286</f>
        <v>0</v>
      </c>
      <c r="G79" s="515" t="str">
        <f>IF('Step 4 Support Tool'!E286="","",TRIM('Step 4 Support Tool'!E286))</f>
        <v/>
      </c>
      <c r="H79" s="515" t="str">
        <f t="shared" si="16"/>
        <v/>
      </c>
      <c r="I79" s="515" t="str">
        <f t="shared" si="17"/>
        <v/>
      </c>
      <c r="J79" s="515">
        <f>'Step 4 Support Tool'!F286</f>
        <v>0</v>
      </c>
      <c r="K79" s="515">
        <f>'Step 4 Support Tool'!H286</f>
        <v>0</v>
      </c>
      <c r="L79" s="515">
        <f>'Step 4 Support Tool'!I286</f>
        <v>0</v>
      </c>
      <c r="M79" s="515">
        <f>'Step 4 Support Tool'!L286</f>
        <v>0</v>
      </c>
      <c r="N79" s="515">
        <f>'Step 4 Support Tool'!M286</f>
        <v>0</v>
      </c>
      <c r="O79" s="515" t="str">
        <f>'Step 4 Support Tool'!AB286</f>
        <v/>
      </c>
      <c r="P79" s="1183">
        <f>'Step 4 Support Tool'!AD286</f>
        <v>0</v>
      </c>
      <c r="Q79" s="1184">
        <f>'Step 3.2 Heating System'!W184</f>
        <v>0</v>
      </c>
      <c r="R79" s="1184" t="str">
        <f>'Step 4 Support Tool'!O286</f>
        <v/>
      </c>
      <c r="S79" s="1185" t="str">
        <f>'Step 4 Support Tool'!P286</f>
        <v/>
      </c>
      <c r="T79" s="1185" t="str">
        <f>'Step 4 Support Tool'!Q286</f>
        <v/>
      </c>
      <c r="U79" s="1186" t="str">
        <f>'Step 4 Support Tool'!R286</f>
        <v/>
      </c>
      <c r="V79" s="1186" t="str">
        <f>'Step 4 Support Tool'!S286</f>
        <v/>
      </c>
      <c r="W79" s="1186" t="str">
        <f>'Step 4 Support Tool'!T286</f>
        <v/>
      </c>
      <c r="X79" s="1187" t="str">
        <f>'Step 4 Support Tool'!X286</f>
        <v/>
      </c>
      <c r="Y79" s="1188" t="str">
        <f t="shared" si="8"/>
        <v/>
      </c>
      <c r="Z79" s="1189" t="str">
        <f>'Step 4 Support Tool'!AC286</f>
        <v/>
      </c>
      <c r="AA79" s="1189">
        <f>'Step 4 Support Tool'!J286</f>
        <v>0</v>
      </c>
      <c r="AB79" s="1189">
        <f>'Step 4 Support Tool'!K286</f>
        <v>0</v>
      </c>
      <c r="AC79" s="1186">
        <f>'Step 3.2 Heating System'!H184</f>
        <v>0</v>
      </c>
      <c r="AD79" s="1186" t="str">
        <f t="shared" si="18"/>
        <v/>
      </c>
      <c r="AE79" s="1185">
        <f>'Step 3.2 Heating System'!E184</f>
        <v>0</v>
      </c>
      <c r="AF79" s="1185">
        <f>'Step 3.2 Heating System'!F184</f>
        <v>0</v>
      </c>
      <c r="AG79" s="1185">
        <f>'Step 3.2 Heating System'!G184</f>
        <v>0</v>
      </c>
      <c r="AH79" s="1185">
        <f>'Step 3.2 Heating System'!H184</f>
        <v>0</v>
      </c>
      <c r="AI79" s="1190">
        <f>'Step 3.2 Heating System'!I184</f>
        <v>0</v>
      </c>
      <c r="AJ79" s="1190">
        <f>'Step 3.2 Heating System'!J184</f>
        <v>0</v>
      </c>
      <c r="AK79" s="1190" t="str">
        <f>'Step 3.2 Heating System'!K184</f>
        <v/>
      </c>
      <c r="AL79" s="1191" t="str">
        <f>'Step 3.2 Heating System'!L184</f>
        <v/>
      </c>
      <c r="AM79" s="1191" t="str">
        <f>'Step 3.2 Heating System'!AA184</f>
        <v/>
      </c>
      <c r="AN79" s="1192">
        <f>'Step 3.2 Heating System'!M184</f>
        <v>0</v>
      </c>
      <c r="AO79" s="1192">
        <f>'Step 3.2 Heating System'!N184</f>
        <v>0</v>
      </c>
      <c r="AP79" s="1192">
        <f>'Step 3.2 Heating System'!O184</f>
        <v>0</v>
      </c>
      <c r="AQ79" s="1192">
        <f>'Step 3.2 Heating System'!P184</f>
        <v>0</v>
      </c>
      <c r="AR79" s="1193">
        <f>'Step 3.2 Heating System'!Q184</f>
        <v>0</v>
      </c>
      <c r="AS79" s="1193">
        <f>'Step 3.2 Heating System'!R184</f>
        <v>0</v>
      </c>
      <c r="AT79" s="1193">
        <f>'Step 3.2 Heating System'!S184</f>
        <v>0</v>
      </c>
      <c r="AU79" s="1194">
        <f>'Step 3.2 Heating System'!T184</f>
        <v>0</v>
      </c>
      <c r="AV79" s="1194">
        <f>'Step 3.2 Heating System'!U184</f>
        <v>0</v>
      </c>
      <c r="AW79" s="1194">
        <f>'Step 3.2 Heating System'!V184</f>
        <v>0</v>
      </c>
      <c r="AX79" s="1194">
        <f>'Step 3.2 Heating System'!W184</f>
        <v>0</v>
      </c>
      <c r="AY79" s="1193">
        <f>'Step 3.2 Heating System'!X184</f>
        <v>0</v>
      </c>
      <c r="AZ79" s="1036">
        <f>SUMIF('Step 3.2 Heating System'!$A$10:$A$109,PETREAD!AE79,'Step 3.2 Heating System'!$V$10:$V$109)</f>
        <v>0</v>
      </c>
      <c r="BA79" s="1036">
        <f t="shared" si="20"/>
        <v>0</v>
      </c>
      <c r="BB79" s="1041" t="str">
        <f>'Step 3.2 Heating System'!Z184</f>
        <v/>
      </c>
      <c r="BC79" s="491"/>
      <c r="BD79" s="491"/>
      <c r="BE79" s="491"/>
      <c r="BF79" s="491"/>
      <c r="BG79" s="794" t="str">
        <f>SUBSTITUTE(_xlfn.XLOOKUP(G79,'Step 4 Support Tool'!$E$220:$E$319,'Step 3.1 Site Details'!$C$8:$C$107,"",0,1),"uilding ","")</f>
        <v>B1</v>
      </c>
      <c r="BH79" s="794" t="str" cm="1">
        <f t="array" ref="BH79">SUBSTITUTE(_xlfn.XLOOKUP(G79,'Step 3.2 Heating System'!C184:$C$217,'Step 3.2 Heating System'!E184:$E$217,"",0,1)," System ","")</f>
        <v/>
      </c>
      <c r="BI79" s="794" t="str">
        <f>IF(BH79="","",SUBSTITUTE('Step 4 Support Tool'!A286," System ",""))</f>
        <v/>
      </c>
      <c r="BJ79" s="794" t="str">
        <f t="shared" si="19"/>
        <v/>
      </c>
      <c r="BK79" s="491"/>
      <c r="BL79" s="491"/>
      <c r="BM79" s="491"/>
      <c r="BN79" s="1033" t="str">
        <f>'Step 4 Support Tool'!A286</f>
        <v>LC System 67</v>
      </c>
      <c r="BO79" s="1034" t="str" cm="1">
        <f t="array" ref="BO79">_xlfn.XLOOKUP(G79,'Step 3.2 Heating System'!C184:$C$217,'Step 3.2 Heating System'!E184:$E$217,"",0,1)</f>
        <v/>
      </c>
      <c r="BP79" s="491"/>
      <c r="BQ79" s="491"/>
      <c r="BR79" s="491"/>
      <c r="BS79" s="491"/>
      <c r="BT79" s="491"/>
      <c r="BU79" s="491"/>
      <c r="BV79" s="491"/>
      <c r="BW79" s="491"/>
      <c r="BX79" s="491"/>
      <c r="BY79" s="491"/>
      <c r="BZ79" s="491"/>
      <c r="CA79" s="491"/>
      <c r="CB79" s="491"/>
      <c r="CC79" s="491"/>
      <c r="CD79" s="491"/>
      <c r="CE79" s="491"/>
      <c r="CF79" s="491"/>
      <c r="CG79" s="491"/>
      <c r="CH79" s="491"/>
      <c r="CI79" s="491"/>
      <c r="CJ79" s="491"/>
      <c r="CK79" s="491"/>
      <c r="CL79" s="491"/>
      <c r="CM79" s="491"/>
      <c r="CN79" s="491"/>
      <c r="CO79" s="491"/>
      <c r="CP79" s="491"/>
      <c r="CQ79" s="491"/>
      <c r="CR79" s="491"/>
      <c r="CS79" s="491"/>
      <c r="CT79" s="491"/>
      <c r="CU79" s="491"/>
      <c r="CV79" s="491"/>
      <c r="CW79" s="491"/>
      <c r="CX79" s="491"/>
      <c r="CY79" s="491"/>
      <c r="CZ79" s="491"/>
      <c r="DA79" s="491"/>
      <c r="DB79" s="491"/>
      <c r="DC79" s="491"/>
      <c r="DD79" s="491"/>
      <c r="DE79" s="491"/>
      <c r="DF79" s="491"/>
      <c r="DG79" s="491"/>
      <c r="DH79" s="491"/>
      <c r="DI79" s="491"/>
      <c r="DJ79" s="491"/>
      <c r="DK79" s="491"/>
      <c r="DL79" s="491"/>
      <c r="DM79" s="491"/>
      <c r="DN79" s="491"/>
      <c r="DO79" s="491"/>
      <c r="DP79" s="491"/>
      <c r="DQ79" s="491"/>
      <c r="DR79" s="491"/>
      <c r="DS79" s="491"/>
      <c r="DT79" s="491"/>
      <c r="DU79" s="491"/>
      <c r="DV79" s="491"/>
      <c r="DW79" s="491"/>
      <c r="DX79" s="491"/>
      <c r="DY79" s="491"/>
      <c r="DZ79" s="491"/>
      <c r="EA79" s="491"/>
      <c r="EB79" s="491"/>
      <c r="EC79" s="491"/>
      <c r="ED79" s="491"/>
      <c r="EE79" s="491"/>
      <c r="EF79" s="491"/>
      <c r="EG79" s="491"/>
      <c r="EH79" s="491"/>
      <c r="EI79" s="491"/>
      <c r="EJ79" s="491"/>
      <c r="EK79" s="491"/>
      <c r="EL79" s="491"/>
      <c r="EM79" s="491"/>
      <c r="EN79" s="491"/>
      <c r="EO79" s="491"/>
      <c r="EP79" s="491"/>
      <c r="EQ79" s="491"/>
      <c r="ER79" s="491"/>
      <c r="ES79" s="491"/>
      <c r="ET79" s="491"/>
    </row>
    <row r="80" spans="1:150" ht="12" customHeight="1" x14ac:dyDescent="0.2">
      <c r="A80" s="515" t="str">
        <f t="shared" si="14"/>
        <v/>
      </c>
      <c r="B80" s="515" t="str">
        <f t="shared" si="15"/>
        <v/>
      </c>
      <c r="C80" s="515" t="str">
        <f>IF(D80="","",'Eligible Technologies'!$C$7)</f>
        <v/>
      </c>
      <c r="D80" s="515" t="str">
        <f>'Step 4 Support Tool'!B287</f>
        <v/>
      </c>
      <c r="E80" s="516">
        <f>'Step 4 Support Tool'!C287</f>
        <v>0</v>
      </c>
      <c r="F80" s="516">
        <f>'Step 4 Support Tool'!D287</f>
        <v>0</v>
      </c>
      <c r="G80" s="515" t="str">
        <f>IF('Step 4 Support Tool'!E287="","",TRIM('Step 4 Support Tool'!E287))</f>
        <v/>
      </c>
      <c r="H80" s="515" t="str">
        <f t="shared" si="16"/>
        <v/>
      </c>
      <c r="I80" s="515" t="str">
        <f t="shared" si="17"/>
        <v/>
      </c>
      <c r="J80" s="515">
        <f>'Step 4 Support Tool'!F287</f>
        <v>0</v>
      </c>
      <c r="K80" s="515">
        <f>'Step 4 Support Tool'!H287</f>
        <v>0</v>
      </c>
      <c r="L80" s="515">
        <f>'Step 4 Support Tool'!I287</f>
        <v>0</v>
      </c>
      <c r="M80" s="515">
        <f>'Step 4 Support Tool'!L287</f>
        <v>0</v>
      </c>
      <c r="N80" s="515">
        <f>'Step 4 Support Tool'!M287</f>
        <v>0</v>
      </c>
      <c r="O80" s="515" t="str">
        <f>'Step 4 Support Tool'!AB287</f>
        <v/>
      </c>
      <c r="P80" s="1183">
        <f>'Step 4 Support Tool'!AD287</f>
        <v>0</v>
      </c>
      <c r="Q80" s="1184">
        <f>'Step 3.2 Heating System'!W185</f>
        <v>0</v>
      </c>
      <c r="R80" s="1184" t="str">
        <f>'Step 4 Support Tool'!O287</f>
        <v/>
      </c>
      <c r="S80" s="1185" t="str">
        <f>'Step 4 Support Tool'!P287</f>
        <v/>
      </c>
      <c r="T80" s="1185" t="str">
        <f>'Step 4 Support Tool'!Q287</f>
        <v/>
      </c>
      <c r="U80" s="1186" t="str">
        <f>'Step 4 Support Tool'!R287</f>
        <v/>
      </c>
      <c r="V80" s="1186" t="str">
        <f>'Step 4 Support Tool'!S287</f>
        <v/>
      </c>
      <c r="W80" s="1186" t="str">
        <f>'Step 4 Support Tool'!T287</f>
        <v/>
      </c>
      <c r="X80" s="1187" t="str">
        <f>'Step 4 Support Tool'!X287</f>
        <v/>
      </c>
      <c r="Y80" s="1188" t="str">
        <f t="shared" si="8"/>
        <v/>
      </c>
      <c r="Z80" s="1189" t="str">
        <f>'Step 4 Support Tool'!AC287</f>
        <v/>
      </c>
      <c r="AA80" s="1189">
        <f>'Step 4 Support Tool'!J287</f>
        <v>0</v>
      </c>
      <c r="AB80" s="1189">
        <f>'Step 4 Support Tool'!K287</f>
        <v>0</v>
      </c>
      <c r="AC80" s="1186">
        <f>'Step 3.2 Heating System'!H185</f>
        <v>0</v>
      </c>
      <c r="AD80" s="1186" t="str">
        <f t="shared" si="18"/>
        <v/>
      </c>
      <c r="AE80" s="1185">
        <f>'Step 3.2 Heating System'!E185</f>
        <v>0</v>
      </c>
      <c r="AF80" s="1185">
        <f>'Step 3.2 Heating System'!F185</f>
        <v>0</v>
      </c>
      <c r="AG80" s="1185">
        <f>'Step 3.2 Heating System'!G185</f>
        <v>0</v>
      </c>
      <c r="AH80" s="1185">
        <f>'Step 3.2 Heating System'!H185</f>
        <v>0</v>
      </c>
      <c r="AI80" s="1190">
        <f>'Step 3.2 Heating System'!I185</f>
        <v>0</v>
      </c>
      <c r="AJ80" s="1190">
        <f>'Step 3.2 Heating System'!J185</f>
        <v>0</v>
      </c>
      <c r="AK80" s="1190" t="str">
        <f>'Step 3.2 Heating System'!K185</f>
        <v/>
      </c>
      <c r="AL80" s="1191" t="str">
        <f>'Step 3.2 Heating System'!L185</f>
        <v/>
      </c>
      <c r="AM80" s="1191" t="str">
        <f>'Step 3.2 Heating System'!AA185</f>
        <v/>
      </c>
      <c r="AN80" s="1192">
        <f>'Step 3.2 Heating System'!M185</f>
        <v>0</v>
      </c>
      <c r="AO80" s="1192">
        <f>'Step 3.2 Heating System'!N185</f>
        <v>0</v>
      </c>
      <c r="AP80" s="1192">
        <f>'Step 3.2 Heating System'!O185</f>
        <v>0</v>
      </c>
      <c r="AQ80" s="1192">
        <f>'Step 3.2 Heating System'!P185</f>
        <v>0</v>
      </c>
      <c r="AR80" s="1193">
        <f>'Step 3.2 Heating System'!Q185</f>
        <v>0</v>
      </c>
      <c r="AS80" s="1193">
        <f>'Step 3.2 Heating System'!R185</f>
        <v>0</v>
      </c>
      <c r="AT80" s="1193">
        <f>'Step 3.2 Heating System'!S185</f>
        <v>0</v>
      </c>
      <c r="AU80" s="1194">
        <f>'Step 3.2 Heating System'!T185</f>
        <v>0</v>
      </c>
      <c r="AV80" s="1194">
        <f>'Step 3.2 Heating System'!U185</f>
        <v>0</v>
      </c>
      <c r="AW80" s="1194">
        <f>'Step 3.2 Heating System'!V185</f>
        <v>0</v>
      </c>
      <c r="AX80" s="1194">
        <f>'Step 3.2 Heating System'!W185</f>
        <v>0</v>
      </c>
      <c r="AY80" s="1193">
        <f>'Step 3.2 Heating System'!X185</f>
        <v>0</v>
      </c>
      <c r="AZ80" s="1036">
        <f>SUMIF('Step 3.2 Heating System'!$A$10:$A$109,PETREAD!AE80,'Step 3.2 Heating System'!$V$10:$V$109)</f>
        <v>0</v>
      </c>
      <c r="BA80" s="1036">
        <f t="shared" si="20"/>
        <v>0</v>
      </c>
      <c r="BB80" s="1041" t="str">
        <f>'Step 3.2 Heating System'!Z185</f>
        <v/>
      </c>
      <c r="BC80" s="491"/>
      <c r="BD80" s="491"/>
      <c r="BE80" s="491"/>
      <c r="BF80" s="491"/>
      <c r="BG80" s="794" t="str">
        <f>SUBSTITUTE(_xlfn.XLOOKUP(G80,'Step 4 Support Tool'!$E$220:$E$319,'Step 3.1 Site Details'!$C$8:$C$107,"",0,1),"uilding ","")</f>
        <v>B1</v>
      </c>
      <c r="BH80" s="794" t="str" cm="1">
        <f t="array" ref="BH80">SUBSTITUTE(_xlfn.XLOOKUP(G80,'Step 3.2 Heating System'!C185:$C$217,'Step 3.2 Heating System'!E185:$E$217,"",0,1)," System ","")</f>
        <v/>
      </c>
      <c r="BI80" s="794" t="str">
        <f>IF(BH80="","",SUBSTITUTE('Step 4 Support Tool'!A287," System ",""))</f>
        <v/>
      </c>
      <c r="BJ80" s="794" t="str">
        <f t="shared" si="19"/>
        <v/>
      </c>
      <c r="BK80" s="491"/>
      <c r="BL80" s="491"/>
      <c r="BM80" s="491"/>
      <c r="BN80" s="1033" t="str">
        <f>'Step 4 Support Tool'!A287</f>
        <v>LC System 68</v>
      </c>
      <c r="BO80" s="1034" t="str" cm="1">
        <f t="array" ref="BO80">_xlfn.XLOOKUP(G80,'Step 3.2 Heating System'!C185:$C$217,'Step 3.2 Heating System'!E185:$E$217,"",0,1)</f>
        <v/>
      </c>
      <c r="BP80" s="491"/>
      <c r="BQ80" s="491"/>
      <c r="BR80" s="491"/>
      <c r="BS80" s="491"/>
      <c r="BT80" s="491"/>
      <c r="BU80" s="491"/>
      <c r="BV80" s="491"/>
      <c r="BW80" s="491"/>
      <c r="BX80" s="491"/>
      <c r="BY80" s="491"/>
      <c r="BZ80" s="491"/>
      <c r="CA80" s="491"/>
      <c r="CB80" s="491"/>
      <c r="CC80" s="491"/>
      <c r="CD80" s="491"/>
      <c r="CE80" s="491"/>
      <c r="CF80" s="491"/>
      <c r="CG80" s="491"/>
      <c r="CH80" s="491"/>
      <c r="CI80" s="491"/>
      <c r="CJ80" s="491"/>
      <c r="CK80" s="491"/>
      <c r="CL80" s="491"/>
      <c r="CM80" s="491"/>
      <c r="CN80" s="491"/>
      <c r="CO80" s="491"/>
      <c r="CP80" s="491"/>
      <c r="CQ80" s="491"/>
      <c r="CR80" s="491"/>
      <c r="CS80" s="491"/>
      <c r="CT80" s="491"/>
      <c r="CU80" s="491"/>
      <c r="CV80" s="491"/>
      <c r="CW80" s="491"/>
      <c r="CX80" s="491"/>
      <c r="CY80" s="491"/>
      <c r="CZ80" s="491"/>
      <c r="DA80" s="491"/>
      <c r="DB80" s="491"/>
      <c r="DC80" s="491"/>
      <c r="DD80" s="491"/>
      <c r="DE80" s="491"/>
      <c r="DF80" s="491"/>
      <c r="DG80" s="491"/>
      <c r="DH80" s="491"/>
      <c r="DI80" s="491"/>
      <c r="DJ80" s="491"/>
      <c r="DK80" s="491"/>
      <c r="DL80" s="491"/>
      <c r="DM80" s="491"/>
      <c r="DN80" s="491"/>
      <c r="DO80" s="491"/>
      <c r="DP80" s="491"/>
      <c r="DQ80" s="491"/>
      <c r="DR80" s="491"/>
      <c r="DS80" s="491"/>
      <c r="DT80" s="491"/>
      <c r="DU80" s="491"/>
      <c r="DV80" s="491"/>
      <c r="DW80" s="491"/>
      <c r="DX80" s="491"/>
      <c r="DY80" s="491"/>
      <c r="DZ80" s="491"/>
      <c r="EA80" s="491"/>
      <c r="EB80" s="491"/>
      <c r="EC80" s="491"/>
      <c r="ED80" s="491"/>
      <c r="EE80" s="491"/>
      <c r="EF80" s="491"/>
      <c r="EG80" s="491"/>
      <c r="EH80" s="491"/>
      <c r="EI80" s="491"/>
      <c r="EJ80" s="491"/>
      <c r="EK80" s="491"/>
      <c r="EL80" s="491"/>
      <c r="EM80" s="491"/>
      <c r="EN80" s="491"/>
      <c r="EO80" s="491"/>
      <c r="EP80" s="491"/>
      <c r="EQ80" s="491"/>
      <c r="ER80" s="491"/>
      <c r="ES80" s="491"/>
      <c r="ET80" s="491"/>
    </row>
    <row r="81" spans="1:150" ht="12" customHeight="1" x14ac:dyDescent="0.2">
      <c r="A81" s="515" t="str">
        <f t="shared" si="14"/>
        <v/>
      </c>
      <c r="B81" s="515" t="str">
        <f t="shared" si="15"/>
        <v/>
      </c>
      <c r="C81" s="515" t="str">
        <f>IF(D81="","",'Eligible Technologies'!$C$7)</f>
        <v/>
      </c>
      <c r="D81" s="515" t="str">
        <f>'Step 4 Support Tool'!B288</f>
        <v/>
      </c>
      <c r="E81" s="516">
        <f>'Step 4 Support Tool'!C288</f>
        <v>0</v>
      </c>
      <c r="F81" s="516">
        <f>'Step 4 Support Tool'!D288</f>
        <v>0</v>
      </c>
      <c r="G81" s="515" t="str">
        <f>IF('Step 4 Support Tool'!E288="","",TRIM('Step 4 Support Tool'!E288))</f>
        <v/>
      </c>
      <c r="H81" s="515" t="str">
        <f t="shared" si="16"/>
        <v/>
      </c>
      <c r="I81" s="515" t="str">
        <f t="shared" si="17"/>
        <v/>
      </c>
      <c r="J81" s="515">
        <f>'Step 4 Support Tool'!F288</f>
        <v>0</v>
      </c>
      <c r="K81" s="515">
        <f>'Step 4 Support Tool'!H288</f>
        <v>0</v>
      </c>
      <c r="L81" s="515">
        <f>'Step 4 Support Tool'!I288</f>
        <v>0</v>
      </c>
      <c r="M81" s="515">
        <f>'Step 4 Support Tool'!L288</f>
        <v>0</v>
      </c>
      <c r="N81" s="515">
        <f>'Step 4 Support Tool'!M288</f>
        <v>0</v>
      </c>
      <c r="O81" s="515" t="str">
        <f>'Step 4 Support Tool'!AB288</f>
        <v/>
      </c>
      <c r="P81" s="1183">
        <f>'Step 4 Support Tool'!AD288</f>
        <v>0</v>
      </c>
      <c r="Q81" s="1184">
        <f>'Step 3.2 Heating System'!W186</f>
        <v>0</v>
      </c>
      <c r="R81" s="1184" t="str">
        <f>'Step 4 Support Tool'!O288</f>
        <v/>
      </c>
      <c r="S81" s="1185" t="str">
        <f>'Step 4 Support Tool'!P288</f>
        <v/>
      </c>
      <c r="T81" s="1185" t="str">
        <f>'Step 4 Support Tool'!Q288</f>
        <v/>
      </c>
      <c r="U81" s="1186" t="str">
        <f>'Step 4 Support Tool'!R288</f>
        <v/>
      </c>
      <c r="V81" s="1186" t="str">
        <f>'Step 4 Support Tool'!S288</f>
        <v/>
      </c>
      <c r="W81" s="1186" t="str">
        <f>'Step 4 Support Tool'!T288</f>
        <v/>
      </c>
      <c r="X81" s="1187" t="str">
        <f>'Step 4 Support Tool'!X288</f>
        <v/>
      </c>
      <c r="Y81" s="1188" t="str">
        <f t="shared" si="8"/>
        <v/>
      </c>
      <c r="Z81" s="1189" t="str">
        <f>'Step 4 Support Tool'!AC288</f>
        <v/>
      </c>
      <c r="AA81" s="1189">
        <f>'Step 4 Support Tool'!J288</f>
        <v>0</v>
      </c>
      <c r="AB81" s="1189">
        <f>'Step 4 Support Tool'!K288</f>
        <v>0</v>
      </c>
      <c r="AC81" s="1186">
        <f>'Step 3.2 Heating System'!H186</f>
        <v>0</v>
      </c>
      <c r="AD81" s="1186" t="str">
        <f t="shared" si="18"/>
        <v/>
      </c>
      <c r="AE81" s="1185">
        <f>'Step 3.2 Heating System'!E186</f>
        <v>0</v>
      </c>
      <c r="AF81" s="1185">
        <f>'Step 3.2 Heating System'!F186</f>
        <v>0</v>
      </c>
      <c r="AG81" s="1185">
        <f>'Step 3.2 Heating System'!G186</f>
        <v>0</v>
      </c>
      <c r="AH81" s="1185">
        <f>'Step 3.2 Heating System'!H186</f>
        <v>0</v>
      </c>
      <c r="AI81" s="1190">
        <f>'Step 3.2 Heating System'!I186</f>
        <v>0</v>
      </c>
      <c r="AJ81" s="1190">
        <f>'Step 3.2 Heating System'!J186</f>
        <v>0</v>
      </c>
      <c r="AK81" s="1190" t="str">
        <f>'Step 3.2 Heating System'!K186</f>
        <v/>
      </c>
      <c r="AL81" s="1191" t="str">
        <f>'Step 3.2 Heating System'!L186</f>
        <v/>
      </c>
      <c r="AM81" s="1191" t="str">
        <f>'Step 3.2 Heating System'!AA186</f>
        <v/>
      </c>
      <c r="AN81" s="1192">
        <f>'Step 3.2 Heating System'!M186</f>
        <v>0</v>
      </c>
      <c r="AO81" s="1192">
        <f>'Step 3.2 Heating System'!N186</f>
        <v>0</v>
      </c>
      <c r="AP81" s="1192">
        <f>'Step 3.2 Heating System'!O186</f>
        <v>0</v>
      </c>
      <c r="AQ81" s="1192">
        <f>'Step 3.2 Heating System'!P186</f>
        <v>0</v>
      </c>
      <c r="AR81" s="1193">
        <f>'Step 3.2 Heating System'!Q186</f>
        <v>0</v>
      </c>
      <c r="AS81" s="1193">
        <f>'Step 3.2 Heating System'!R186</f>
        <v>0</v>
      </c>
      <c r="AT81" s="1193">
        <f>'Step 3.2 Heating System'!S186</f>
        <v>0</v>
      </c>
      <c r="AU81" s="1194">
        <f>'Step 3.2 Heating System'!T186</f>
        <v>0</v>
      </c>
      <c r="AV81" s="1194">
        <f>'Step 3.2 Heating System'!U186</f>
        <v>0</v>
      </c>
      <c r="AW81" s="1194">
        <f>'Step 3.2 Heating System'!V186</f>
        <v>0</v>
      </c>
      <c r="AX81" s="1194">
        <f>'Step 3.2 Heating System'!W186</f>
        <v>0</v>
      </c>
      <c r="AY81" s="1193">
        <f>'Step 3.2 Heating System'!X186</f>
        <v>0</v>
      </c>
      <c r="AZ81" s="1036">
        <f>SUMIF('Step 3.2 Heating System'!$A$10:$A$109,PETREAD!AE81,'Step 3.2 Heating System'!$V$10:$V$109)</f>
        <v>0</v>
      </c>
      <c r="BA81" s="1036">
        <f t="shared" si="20"/>
        <v>0</v>
      </c>
      <c r="BB81" s="1041" t="str">
        <f>'Step 3.2 Heating System'!Z186</f>
        <v/>
      </c>
      <c r="BC81" s="491"/>
      <c r="BD81" s="491"/>
      <c r="BE81" s="491"/>
      <c r="BF81" s="491"/>
      <c r="BG81" s="794" t="str">
        <f>SUBSTITUTE(_xlfn.XLOOKUP(G81,'Step 4 Support Tool'!$E$220:$E$319,'Step 3.1 Site Details'!$C$8:$C$107,"",0,1),"uilding ","")</f>
        <v>B1</v>
      </c>
      <c r="BH81" s="794" t="str" cm="1">
        <f t="array" ref="BH81">SUBSTITUTE(_xlfn.XLOOKUP(G81,'Step 3.2 Heating System'!C186:$C$217,'Step 3.2 Heating System'!E186:$E$217,"",0,1)," System ","")</f>
        <v/>
      </c>
      <c r="BI81" s="794" t="str">
        <f>IF(BH81="","",SUBSTITUTE('Step 4 Support Tool'!A288," System ",""))</f>
        <v/>
      </c>
      <c r="BJ81" s="794" t="str">
        <f t="shared" si="19"/>
        <v/>
      </c>
      <c r="BK81" s="491"/>
      <c r="BL81" s="491"/>
      <c r="BM81" s="491"/>
      <c r="BN81" s="1033" t="str">
        <f>'Step 4 Support Tool'!A288</f>
        <v>LC System 69</v>
      </c>
      <c r="BO81" s="1034" t="str" cm="1">
        <f t="array" ref="BO81">_xlfn.XLOOKUP(G81,'Step 3.2 Heating System'!C186:$C$217,'Step 3.2 Heating System'!E186:$E$217,"",0,1)</f>
        <v/>
      </c>
      <c r="BP81" s="491"/>
      <c r="BQ81" s="491"/>
      <c r="BR81" s="491"/>
      <c r="BS81" s="491"/>
      <c r="BT81" s="491"/>
      <c r="BU81" s="491"/>
      <c r="BV81" s="491"/>
      <c r="BW81" s="491"/>
      <c r="BX81" s="491"/>
      <c r="BY81" s="491"/>
      <c r="BZ81" s="491"/>
      <c r="CA81" s="491"/>
      <c r="CB81" s="491"/>
      <c r="CC81" s="491"/>
      <c r="CD81" s="491"/>
      <c r="CE81" s="491"/>
      <c r="CF81" s="491"/>
      <c r="CG81" s="491"/>
      <c r="CH81" s="491"/>
      <c r="CI81" s="491"/>
      <c r="CJ81" s="491"/>
      <c r="CK81" s="491"/>
      <c r="CL81" s="491"/>
      <c r="CM81" s="491"/>
      <c r="CN81" s="491"/>
      <c r="CO81" s="491"/>
      <c r="CP81" s="491"/>
      <c r="CQ81" s="491"/>
      <c r="CR81" s="491"/>
      <c r="CS81" s="491"/>
      <c r="CT81" s="491"/>
      <c r="CU81" s="491"/>
      <c r="CV81" s="491"/>
      <c r="CW81" s="491"/>
      <c r="CX81" s="491"/>
      <c r="CY81" s="491"/>
      <c r="CZ81" s="491"/>
      <c r="DA81" s="491"/>
      <c r="DB81" s="491"/>
      <c r="DC81" s="491"/>
      <c r="DD81" s="491"/>
      <c r="DE81" s="491"/>
      <c r="DF81" s="491"/>
      <c r="DG81" s="491"/>
      <c r="DH81" s="491"/>
      <c r="DI81" s="491"/>
      <c r="DJ81" s="491"/>
      <c r="DK81" s="491"/>
      <c r="DL81" s="491"/>
      <c r="DM81" s="491"/>
      <c r="DN81" s="491"/>
      <c r="DO81" s="491"/>
      <c r="DP81" s="491"/>
      <c r="DQ81" s="491"/>
      <c r="DR81" s="491"/>
      <c r="DS81" s="491"/>
      <c r="DT81" s="491"/>
      <c r="DU81" s="491"/>
      <c r="DV81" s="491"/>
      <c r="DW81" s="491"/>
      <c r="DX81" s="491"/>
      <c r="DY81" s="491"/>
      <c r="DZ81" s="491"/>
      <c r="EA81" s="491"/>
      <c r="EB81" s="491"/>
      <c r="EC81" s="491"/>
      <c r="ED81" s="491"/>
      <c r="EE81" s="491"/>
      <c r="EF81" s="491"/>
      <c r="EG81" s="491"/>
      <c r="EH81" s="491"/>
      <c r="EI81" s="491"/>
      <c r="EJ81" s="491"/>
      <c r="EK81" s="491"/>
      <c r="EL81" s="491"/>
      <c r="EM81" s="491"/>
      <c r="EN81" s="491"/>
      <c r="EO81" s="491"/>
      <c r="EP81" s="491"/>
      <c r="EQ81" s="491"/>
      <c r="ER81" s="491"/>
      <c r="ES81" s="491"/>
      <c r="ET81" s="491"/>
    </row>
    <row r="82" spans="1:150" ht="12" customHeight="1" x14ac:dyDescent="0.2">
      <c r="A82" s="515" t="str">
        <f t="shared" si="14"/>
        <v/>
      </c>
      <c r="B82" s="515" t="str">
        <f t="shared" si="15"/>
        <v/>
      </c>
      <c r="C82" s="515" t="str">
        <f>IF(D82="","",'Eligible Technologies'!$C$7)</f>
        <v/>
      </c>
      <c r="D82" s="515" t="str">
        <f>'Step 4 Support Tool'!B289</f>
        <v/>
      </c>
      <c r="E82" s="516">
        <f>'Step 4 Support Tool'!C289</f>
        <v>0</v>
      </c>
      <c r="F82" s="516">
        <f>'Step 4 Support Tool'!D289</f>
        <v>0</v>
      </c>
      <c r="G82" s="515" t="str">
        <f>IF('Step 4 Support Tool'!E289="","",TRIM('Step 4 Support Tool'!E289))</f>
        <v/>
      </c>
      <c r="H82" s="515" t="str">
        <f t="shared" si="16"/>
        <v/>
      </c>
      <c r="I82" s="515" t="str">
        <f t="shared" si="17"/>
        <v/>
      </c>
      <c r="J82" s="515">
        <f>'Step 4 Support Tool'!F289</f>
        <v>0</v>
      </c>
      <c r="K82" s="515">
        <f>'Step 4 Support Tool'!H289</f>
        <v>0</v>
      </c>
      <c r="L82" s="515">
        <f>'Step 4 Support Tool'!I289</f>
        <v>0</v>
      </c>
      <c r="M82" s="515">
        <f>'Step 4 Support Tool'!L289</f>
        <v>0</v>
      </c>
      <c r="N82" s="515">
        <f>'Step 4 Support Tool'!M289</f>
        <v>0</v>
      </c>
      <c r="O82" s="515" t="str">
        <f>'Step 4 Support Tool'!AB289</f>
        <v/>
      </c>
      <c r="P82" s="1183">
        <f>'Step 4 Support Tool'!AD289</f>
        <v>0</v>
      </c>
      <c r="Q82" s="1184">
        <f>'Step 3.2 Heating System'!W187</f>
        <v>0</v>
      </c>
      <c r="R82" s="1184" t="str">
        <f>'Step 4 Support Tool'!O289</f>
        <v/>
      </c>
      <c r="S82" s="1185" t="str">
        <f>'Step 4 Support Tool'!P289</f>
        <v/>
      </c>
      <c r="T82" s="1185" t="str">
        <f>'Step 4 Support Tool'!Q289</f>
        <v/>
      </c>
      <c r="U82" s="1186" t="str">
        <f>'Step 4 Support Tool'!R289</f>
        <v/>
      </c>
      <c r="V82" s="1186" t="str">
        <f>'Step 4 Support Tool'!S289</f>
        <v/>
      </c>
      <c r="W82" s="1186" t="str">
        <f>'Step 4 Support Tool'!T289</f>
        <v/>
      </c>
      <c r="X82" s="1187" t="str">
        <f>'Step 4 Support Tool'!X289</f>
        <v/>
      </c>
      <c r="Y82" s="1188" t="str">
        <f t="shared" si="8"/>
        <v/>
      </c>
      <c r="Z82" s="1189" t="str">
        <f>'Step 4 Support Tool'!AC289</f>
        <v/>
      </c>
      <c r="AA82" s="1189">
        <f>'Step 4 Support Tool'!J289</f>
        <v>0</v>
      </c>
      <c r="AB82" s="1189">
        <f>'Step 4 Support Tool'!K289</f>
        <v>0</v>
      </c>
      <c r="AC82" s="1196">
        <f>'Step 3.2 Heating System'!H187</f>
        <v>0</v>
      </c>
      <c r="AD82" s="1186" t="str">
        <f t="shared" si="18"/>
        <v/>
      </c>
      <c r="AE82" s="1185">
        <f>'Step 3.2 Heating System'!E187</f>
        <v>0</v>
      </c>
      <c r="AF82" s="1185">
        <f>'Step 3.2 Heating System'!F187</f>
        <v>0</v>
      </c>
      <c r="AG82" s="1185">
        <f>'Step 3.2 Heating System'!G187</f>
        <v>0</v>
      </c>
      <c r="AH82" s="1185">
        <f>'Step 3.2 Heating System'!H187</f>
        <v>0</v>
      </c>
      <c r="AI82" s="1190">
        <f>'Step 3.2 Heating System'!I187</f>
        <v>0</v>
      </c>
      <c r="AJ82" s="1190">
        <f>'Step 3.2 Heating System'!J187</f>
        <v>0</v>
      </c>
      <c r="AK82" s="1190" t="str">
        <f>'Step 3.2 Heating System'!K187</f>
        <v/>
      </c>
      <c r="AL82" s="1191" t="str">
        <f>'Step 3.2 Heating System'!L187</f>
        <v/>
      </c>
      <c r="AM82" s="1191" t="str">
        <f>'Step 3.2 Heating System'!AA187</f>
        <v/>
      </c>
      <c r="AN82" s="1192">
        <f>'Step 3.2 Heating System'!M187</f>
        <v>0</v>
      </c>
      <c r="AO82" s="1192">
        <f>'Step 3.2 Heating System'!N187</f>
        <v>0</v>
      </c>
      <c r="AP82" s="1192">
        <f>'Step 3.2 Heating System'!O187</f>
        <v>0</v>
      </c>
      <c r="AQ82" s="1192">
        <f>'Step 3.2 Heating System'!P187</f>
        <v>0</v>
      </c>
      <c r="AR82" s="1193">
        <f>'Step 3.2 Heating System'!Q187</f>
        <v>0</v>
      </c>
      <c r="AS82" s="1193">
        <f>'Step 3.2 Heating System'!R187</f>
        <v>0</v>
      </c>
      <c r="AT82" s="1193">
        <f>'Step 3.2 Heating System'!S187</f>
        <v>0</v>
      </c>
      <c r="AU82" s="1194">
        <f>'Step 3.2 Heating System'!T187</f>
        <v>0</v>
      </c>
      <c r="AV82" s="1194">
        <f>'Step 3.2 Heating System'!U187</f>
        <v>0</v>
      </c>
      <c r="AW82" s="1194">
        <f>'Step 3.2 Heating System'!V187</f>
        <v>0</v>
      </c>
      <c r="AX82" s="1194">
        <f>'Step 3.2 Heating System'!W187</f>
        <v>0</v>
      </c>
      <c r="AY82" s="1193">
        <f>'Step 3.2 Heating System'!X187</f>
        <v>0</v>
      </c>
      <c r="AZ82" s="1036">
        <f>SUMIF('Step 3.2 Heating System'!$A$10:$A$109,PETREAD!AE82,'Step 3.2 Heating System'!$V$10:$V$109)</f>
        <v>0</v>
      </c>
      <c r="BA82" s="1036">
        <f t="shared" si="20"/>
        <v>0</v>
      </c>
      <c r="BB82" s="1041" t="str">
        <f>'Step 3.2 Heating System'!Z187</f>
        <v/>
      </c>
      <c r="BC82" s="491"/>
      <c r="BD82" s="491"/>
      <c r="BE82" s="491"/>
      <c r="BF82" s="491"/>
      <c r="BG82" s="794" t="str">
        <f>SUBSTITUTE(_xlfn.XLOOKUP(G82,'Step 4 Support Tool'!$E$220:$E$319,'Step 3.1 Site Details'!$C$8:$C$107,"",0,1),"uilding ","")</f>
        <v>B1</v>
      </c>
      <c r="BH82" s="794" t="str" cm="1">
        <f t="array" ref="BH82">SUBSTITUTE(_xlfn.XLOOKUP(G82,'Step 3.2 Heating System'!C187:$C$217,'Step 3.2 Heating System'!E187:$E$217,"",0,1)," System ","")</f>
        <v/>
      </c>
      <c r="BI82" s="794" t="str">
        <f>IF(BH82="","",SUBSTITUTE('Step 4 Support Tool'!A289," System ",""))</f>
        <v/>
      </c>
      <c r="BJ82" s="794" t="str">
        <f t="shared" si="19"/>
        <v/>
      </c>
      <c r="BK82" s="491"/>
      <c r="BL82" s="491"/>
      <c r="BM82" s="491"/>
      <c r="BN82" s="1033" t="str">
        <f>'Step 4 Support Tool'!A289</f>
        <v>LC System 70</v>
      </c>
      <c r="BO82" s="1034" t="str" cm="1">
        <f t="array" ref="BO82">_xlfn.XLOOKUP(G82,'Step 3.2 Heating System'!C187:$C$217,'Step 3.2 Heating System'!E187:$E$217,"",0,1)</f>
        <v/>
      </c>
      <c r="BP82" s="491"/>
      <c r="BQ82" s="491"/>
      <c r="BR82" s="491"/>
      <c r="BS82" s="491"/>
      <c r="BT82" s="491"/>
      <c r="BU82" s="491"/>
      <c r="BV82" s="491"/>
      <c r="BW82" s="491"/>
      <c r="BX82" s="491"/>
      <c r="BY82" s="491"/>
      <c r="BZ82" s="491"/>
      <c r="CA82" s="491"/>
      <c r="CB82" s="491"/>
      <c r="CC82" s="491"/>
      <c r="CD82" s="491"/>
      <c r="CE82" s="491"/>
      <c r="CF82" s="491"/>
      <c r="CG82" s="491"/>
      <c r="CH82" s="491"/>
      <c r="CI82" s="491"/>
      <c r="CJ82" s="491"/>
      <c r="CK82" s="491"/>
      <c r="CL82" s="491"/>
      <c r="CM82" s="491"/>
      <c r="CN82" s="491"/>
      <c r="CO82" s="491"/>
      <c r="CP82" s="491"/>
      <c r="CQ82" s="491"/>
      <c r="CR82" s="491"/>
      <c r="CS82" s="491"/>
      <c r="CT82" s="491"/>
      <c r="CU82" s="491"/>
      <c r="CV82" s="491"/>
      <c r="CW82" s="491"/>
      <c r="CX82" s="491"/>
      <c r="CY82" s="491"/>
      <c r="CZ82" s="491"/>
      <c r="DA82" s="491"/>
      <c r="DB82" s="491"/>
      <c r="DC82" s="491"/>
      <c r="DD82" s="491"/>
      <c r="DE82" s="491"/>
      <c r="DF82" s="491"/>
      <c r="DG82" s="491"/>
      <c r="DH82" s="491"/>
      <c r="DI82" s="491"/>
      <c r="DJ82" s="491"/>
      <c r="DK82" s="491"/>
      <c r="DL82" s="491"/>
      <c r="DM82" s="491"/>
      <c r="DN82" s="491"/>
      <c r="DO82" s="491"/>
      <c r="DP82" s="491"/>
      <c r="DQ82" s="491"/>
      <c r="DR82" s="491"/>
      <c r="DS82" s="491"/>
      <c r="DT82" s="491"/>
      <c r="DU82" s="491"/>
      <c r="DV82" s="491"/>
      <c r="DW82" s="491"/>
      <c r="DX82" s="491"/>
      <c r="DY82" s="491"/>
      <c r="DZ82" s="491"/>
      <c r="EA82" s="491"/>
      <c r="EB82" s="491"/>
      <c r="EC82" s="491"/>
      <c r="ED82" s="491"/>
      <c r="EE82" s="491"/>
      <c r="EF82" s="491"/>
      <c r="EG82" s="491"/>
      <c r="EH82" s="491"/>
      <c r="EI82" s="491"/>
      <c r="EJ82" s="491"/>
      <c r="EK82" s="491"/>
      <c r="EL82" s="491"/>
      <c r="EM82" s="491"/>
      <c r="EN82" s="491"/>
      <c r="EO82" s="491"/>
      <c r="EP82" s="491"/>
      <c r="EQ82" s="491"/>
      <c r="ER82" s="491"/>
      <c r="ES82" s="491"/>
      <c r="ET82" s="491"/>
    </row>
    <row r="83" spans="1:150" ht="12" customHeight="1" x14ac:dyDescent="0.2">
      <c r="A83" s="515" t="str">
        <f t="shared" si="14"/>
        <v/>
      </c>
      <c r="B83" s="515" t="str">
        <f t="shared" si="15"/>
        <v/>
      </c>
      <c r="C83" s="515" t="str">
        <f>IF(D83="","",'Eligible Technologies'!$C$7)</f>
        <v/>
      </c>
      <c r="D83" s="515" t="str">
        <f>'Step 4 Support Tool'!B290</f>
        <v/>
      </c>
      <c r="E83" s="516">
        <f>'Step 4 Support Tool'!C290</f>
        <v>0</v>
      </c>
      <c r="F83" s="516">
        <f>'Step 4 Support Tool'!D290</f>
        <v>0</v>
      </c>
      <c r="G83" s="515" t="str">
        <f>IF('Step 4 Support Tool'!E290="","",TRIM('Step 4 Support Tool'!E290))</f>
        <v/>
      </c>
      <c r="H83" s="515" t="str">
        <f t="shared" si="16"/>
        <v/>
      </c>
      <c r="I83" s="515" t="str">
        <f t="shared" si="17"/>
        <v/>
      </c>
      <c r="J83" s="515">
        <f>'Step 4 Support Tool'!F290</f>
        <v>0</v>
      </c>
      <c r="K83" s="515">
        <f>'Step 4 Support Tool'!H290</f>
        <v>0</v>
      </c>
      <c r="L83" s="515">
        <f>'Step 4 Support Tool'!I290</f>
        <v>0</v>
      </c>
      <c r="M83" s="515">
        <f>'Step 4 Support Tool'!L290</f>
        <v>0</v>
      </c>
      <c r="N83" s="515">
        <f>'Step 4 Support Tool'!M290</f>
        <v>0</v>
      </c>
      <c r="O83" s="515" t="str">
        <f>'Step 4 Support Tool'!AB290</f>
        <v/>
      </c>
      <c r="P83" s="1183">
        <f>'Step 4 Support Tool'!AD290</f>
        <v>0</v>
      </c>
      <c r="Q83" s="1184">
        <f>'Step 3.2 Heating System'!W188</f>
        <v>0</v>
      </c>
      <c r="R83" s="1184" t="str">
        <f>'Step 4 Support Tool'!O290</f>
        <v/>
      </c>
      <c r="S83" s="1185" t="str">
        <f>'Step 4 Support Tool'!P290</f>
        <v/>
      </c>
      <c r="T83" s="1185" t="str">
        <f>'Step 4 Support Tool'!Q290</f>
        <v/>
      </c>
      <c r="U83" s="1186" t="str">
        <f>'Step 4 Support Tool'!R290</f>
        <v/>
      </c>
      <c r="V83" s="1186" t="str">
        <f>'Step 4 Support Tool'!S290</f>
        <v/>
      </c>
      <c r="W83" s="1186" t="str">
        <f>'Step 4 Support Tool'!T290</f>
        <v/>
      </c>
      <c r="X83" s="1187" t="str">
        <f>'Step 4 Support Tool'!X290</f>
        <v/>
      </c>
      <c r="Y83" s="1188" t="str">
        <f t="shared" si="8"/>
        <v/>
      </c>
      <c r="Z83" s="1189" t="str">
        <f>'Step 4 Support Tool'!AC290</f>
        <v/>
      </c>
      <c r="AA83" s="1189">
        <f>'Step 4 Support Tool'!J290</f>
        <v>0</v>
      </c>
      <c r="AB83" s="1189">
        <f>'Step 4 Support Tool'!K290</f>
        <v>0</v>
      </c>
      <c r="AC83" s="1186">
        <f>'Step 3.2 Heating System'!H188</f>
        <v>0</v>
      </c>
      <c r="AD83" s="1186" t="str">
        <f t="shared" si="18"/>
        <v/>
      </c>
      <c r="AE83" s="1185">
        <f>'Step 3.2 Heating System'!E188</f>
        <v>0</v>
      </c>
      <c r="AF83" s="1185">
        <f>'Step 3.2 Heating System'!F188</f>
        <v>0</v>
      </c>
      <c r="AG83" s="1185">
        <f>'Step 3.2 Heating System'!G188</f>
        <v>0</v>
      </c>
      <c r="AH83" s="1185">
        <f>'Step 3.2 Heating System'!H188</f>
        <v>0</v>
      </c>
      <c r="AI83" s="1190">
        <f>'Step 3.2 Heating System'!I188</f>
        <v>0</v>
      </c>
      <c r="AJ83" s="1190">
        <f>'Step 3.2 Heating System'!J188</f>
        <v>0</v>
      </c>
      <c r="AK83" s="1190" t="str">
        <f>'Step 3.2 Heating System'!K188</f>
        <v/>
      </c>
      <c r="AL83" s="1191" t="str">
        <f>'Step 3.2 Heating System'!L188</f>
        <v/>
      </c>
      <c r="AM83" s="1191" t="str">
        <f>'Step 3.2 Heating System'!AA188</f>
        <v/>
      </c>
      <c r="AN83" s="1192">
        <f>'Step 3.2 Heating System'!M188</f>
        <v>0</v>
      </c>
      <c r="AO83" s="1192">
        <f>'Step 3.2 Heating System'!N188</f>
        <v>0</v>
      </c>
      <c r="AP83" s="1192">
        <f>'Step 3.2 Heating System'!O188</f>
        <v>0</v>
      </c>
      <c r="AQ83" s="1192">
        <f>'Step 3.2 Heating System'!P188</f>
        <v>0</v>
      </c>
      <c r="AR83" s="1193">
        <f>'Step 3.2 Heating System'!Q188</f>
        <v>0</v>
      </c>
      <c r="AS83" s="1193">
        <f>'Step 3.2 Heating System'!R188</f>
        <v>0</v>
      </c>
      <c r="AT83" s="1193">
        <f>'Step 3.2 Heating System'!S188</f>
        <v>0</v>
      </c>
      <c r="AU83" s="1194">
        <f>'Step 3.2 Heating System'!T188</f>
        <v>0</v>
      </c>
      <c r="AV83" s="1194">
        <f>'Step 3.2 Heating System'!U188</f>
        <v>0</v>
      </c>
      <c r="AW83" s="1194">
        <f>'Step 3.2 Heating System'!V188</f>
        <v>0</v>
      </c>
      <c r="AX83" s="1194">
        <f>'Step 3.2 Heating System'!W188</f>
        <v>0</v>
      </c>
      <c r="AY83" s="1193">
        <f>'Step 3.2 Heating System'!X188</f>
        <v>0</v>
      </c>
      <c r="AZ83" s="1036">
        <f>SUMIF('Step 3.2 Heating System'!$A$10:$A$109,PETREAD!AE83,'Step 3.2 Heating System'!$V$10:$V$109)</f>
        <v>0</v>
      </c>
      <c r="BA83" s="1036">
        <f t="shared" si="20"/>
        <v>0</v>
      </c>
      <c r="BB83" s="1041" t="str">
        <f>'Step 3.2 Heating System'!Z188</f>
        <v/>
      </c>
      <c r="BC83" s="491"/>
      <c r="BD83" s="491"/>
      <c r="BE83" s="491"/>
      <c r="BF83" s="491"/>
      <c r="BG83" s="794" t="str">
        <f>SUBSTITUTE(_xlfn.XLOOKUP(G83,'Step 4 Support Tool'!$E$220:$E$319,'Step 3.1 Site Details'!$C$8:$C$107,"",0,1),"uilding ","")</f>
        <v>B1</v>
      </c>
      <c r="BH83" s="794" t="str" cm="1">
        <f t="array" ref="BH83">SUBSTITUTE(_xlfn.XLOOKUP(G83,'Step 3.2 Heating System'!C188:$C$217,'Step 3.2 Heating System'!E188:$E$217,"",0,1)," System ","")</f>
        <v/>
      </c>
      <c r="BI83" s="794" t="str">
        <f>IF(BH83="","",SUBSTITUTE('Step 4 Support Tool'!A290," System ",""))</f>
        <v/>
      </c>
      <c r="BJ83" s="794" t="str">
        <f t="shared" si="19"/>
        <v/>
      </c>
      <c r="BK83" s="491"/>
      <c r="BL83" s="491"/>
      <c r="BM83" s="491"/>
      <c r="BN83" s="1033" t="str">
        <f>'Step 4 Support Tool'!A290</f>
        <v>LC System 71</v>
      </c>
      <c r="BO83" s="1034" t="str" cm="1">
        <f t="array" ref="BO83">_xlfn.XLOOKUP(G83,'Step 3.2 Heating System'!C188:$C$217,'Step 3.2 Heating System'!E188:$E$217,"",0,1)</f>
        <v/>
      </c>
      <c r="BP83" s="491"/>
      <c r="BQ83" s="491"/>
      <c r="BR83" s="491"/>
      <c r="BS83" s="491"/>
      <c r="BT83" s="491"/>
      <c r="BU83" s="491"/>
      <c r="BV83" s="491"/>
      <c r="BW83" s="491"/>
      <c r="BX83" s="491"/>
      <c r="BY83" s="491"/>
      <c r="BZ83" s="491"/>
      <c r="CA83" s="491"/>
      <c r="CB83" s="491"/>
      <c r="CC83" s="491"/>
      <c r="CD83" s="491"/>
      <c r="CE83" s="491"/>
      <c r="CF83" s="491"/>
      <c r="CG83" s="491"/>
      <c r="CH83" s="491"/>
      <c r="CI83" s="491"/>
      <c r="CJ83" s="491"/>
      <c r="CK83" s="491"/>
      <c r="CL83" s="491"/>
      <c r="CM83" s="491"/>
      <c r="CN83" s="491"/>
      <c r="CO83" s="491"/>
      <c r="CP83" s="491"/>
      <c r="CQ83" s="491"/>
      <c r="CR83" s="491"/>
      <c r="CS83" s="491"/>
      <c r="CT83" s="491"/>
      <c r="CU83" s="491"/>
      <c r="CV83" s="491"/>
      <c r="CW83" s="491"/>
      <c r="CX83" s="491"/>
      <c r="CY83" s="491"/>
      <c r="CZ83" s="491"/>
      <c r="DA83" s="491"/>
      <c r="DB83" s="491"/>
      <c r="DC83" s="491"/>
      <c r="DD83" s="491"/>
      <c r="DE83" s="491"/>
      <c r="DF83" s="491"/>
      <c r="DG83" s="491"/>
      <c r="DH83" s="491"/>
      <c r="DI83" s="491"/>
      <c r="DJ83" s="491"/>
      <c r="DK83" s="491"/>
      <c r="DL83" s="491"/>
      <c r="DM83" s="491"/>
      <c r="DN83" s="491"/>
      <c r="DO83" s="491"/>
      <c r="DP83" s="491"/>
      <c r="DQ83" s="491"/>
      <c r="DR83" s="491"/>
      <c r="DS83" s="491"/>
      <c r="DT83" s="491"/>
      <c r="DU83" s="491"/>
      <c r="DV83" s="491"/>
      <c r="DW83" s="491"/>
      <c r="DX83" s="491"/>
      <c r="DY83" s="491"/>
      <c r="DZ83" s="491"/>
      <c r="EA83" s="491"/>
      <c r="EB83" s="491"/>
      <c r="EC83" s="491"/>
      <c r="ED83" s="491"/>
      <c r="EE83" s="491"/>
      <c r="EF83" s="491"/>
      <c r="EG83" s="491"/>
      <c r="EH83" s="491"/>
      <c r="EI83" s="491"/>
      <c r="EJ83" s="491"/>
      <c r="EK83" s="491"/>
      <c r="EL83" s="491"/>
      <c r="EM83" s="491"/>
      <c r="EN83" s="491"/>
      <c r="EO83" s="491"/>
      <c r="EP83" s="491"/>
      <c r="EQ83" s="491"/>
      <c r="ER83" s="491"/>
      <c r="ES83" s="491"/>
      <c r="ET83" s="491"/>
    </row>
    <row r="84" spans="1:150" ht="12" customHeight="1" x14ac:dyDescent="0.2">
      <c r="A84" s="515" t="str">
        <f t="shared" si="14"/>
        <v/>
      </c>
      <c r="B84" s="515" t="str">
        <f t="shared" si="15"/>
        <v/>
      </c>
      <c r="C84" s="515" t="str">
        <f>IF(D84="","",'Eligible Technologies'!$C$7)</f>
        <v/>
      </c>
      <c r="D84" s="515" t="str">
        <f>'Step 4 Support Tool'!B291</f>
        <v/>
      </c>
      <c r="E84" s="516">
        <f>'Step 4 Support Tool'!C291</f>
        <v>0</v>
      </c>
      <c r="F84" s="516">
        <f>'Step 4 Support Tool'!D291</f>
        <v>0</v>
      </c>
      <c r="G84" s="515" t="str">
        <f>IF('Step 4 Support Tool'!E291="","",TRIM('Step 4 Support Tool'!E291))</f>
        <v/>
      </c>
      <c r="H84" s="515" t="str">
        <f t="shared" si="16"/>
        <v/>
      </c>
      <c r="I84" s="515" t="str">
        <f t="shared" si="17"/>
        <v/>
      </c>
      <c r="J84" s="515">
        <f>'Step 4 Support Tool'!F291</f>
        <v>0</v>
      </c>
      <c r="K84" s="515">
        <f>'Step 4 Support Tool'!H291</f>
        <v>0</v>
      </c>
      <c r="L84" s="515">
        <f>'Step 4 Support Tool'!I291</f>
        <v>0</v>
      </c>
      <c r="M84" s="515">
        <f>'Step 4 Support Tool'!L291</f>
        <v>0</v>
      </c>
      <c r="N84" s="515">
        <f>'Step 4 Support Tool'!M291</f>
        <v>0</v>
      </c>
      <c r="O84" s="515" t="str">
        <f>'Step 4 Support Tool'!AB291</f>
        <v/>
      </c>
      <c r="P84" s="1183">
        <f>'Step 4 Support Tool'!AD291</f>
        <v>0</v>
      </c>
      <c r="Q84" s="1184">
        <f>'Step 3.2 Heating System'!W189</f>
        <v>0</v>
      </c>
      <c r="R84" s="1184" t="str">
        <f>'Step 4 Support Tool'!O291</f>
        <v/>
      </c>
      <c r="S84" s="1185" t="str">
        <f>'Step 4 Support Tool'!P291</f>
        <v/>
      </c>
      <c r="T84" s="1185" t="str">
        <f>'Step 4 Support Tool'!Q291</f>
        <v/>
      </c>
      <c r="U84" s="1186" t="str">
        <f>'Step 4 Support Tool'!R291</f>
        <v/>
      </c>
      <c r="V84" s="1186" t="str">
        <f>'Step 4 Support Tool'!S291</f>
        <v/>
      </c>
      <c r="W84" s="1186" t="str">
        <f>'Step 4 Support Tool'!T291</f>
        <v/>
      </c>
      <c r="X84" s="1187" t="str">
        <f>'Step 4 Support Tool'!X291</f>
        <v/>
      </c>
      <c r="Y84" s="1188" t="str">
        <f t="shared" si="8"/>
        <v/>
      </c>
      <c r="Z84" s="1189" t="str">
        <f>'Step 4 Support Tool'!AC291</f>
        <v/>
      </c>
      <c r="AA84" s="1189">
        <f>'Step 4 Support Tool'!J291</f>
        <v>0</v>
      </c>
      <c r="AB84" s="1189">
        <f>'Step 4 Support Tool'!K291</f>
        <v>0</v>
      </c>
      <c r="AC84" s="1186">
        <f>'Step 3.2 Heating System'!H189</f>
        <v>0</v>
      </c>
      <c r="AD84" s="1186" t="str">
        <f t="shared" si="18"/>
        <v/>
      </c>
      <c r="AE84" s="1185">
        <f>'Step 3.2 Heating System'!E189</f>
        <v>0</v>
      </c>
      <c r="AF84" s="1185">
        <f>'Step 3.2 Heating System'!F189</f>
        <v>0</v>
      </c>
      <c r="AG84" s="1185">
        <f>'Step 3.2 Heating System'!G189</f>
        <v>0</v>
      </c>
      <c r="AH84" s="1185">
        <f>'Step 3.2 Heating System'!H189</f>
        <v>0</v>
      </c>
      <c r="AI84" s="1190">
        <f>'Step 3.2 Heating System'!I189</f>
        <v>0</v>
      </c>
      <c r="AJ84" s="1190">
        <f>'Step 3.2 Heating System'!J189</f>
        <v>0</v>
      </c>
      <c r="AK84" s="1190" t="str">
        <f>'Step 3.2 Heating System'!K189</f>
        <v/>
      </c>
      <c r="AL84" s="1191" t="str">
        <f>'Step 3.2 Heating System'!L189</f>
        <v/>
      </c>
      <c r="AM84" s="1191" t="str">
        <f>'Step 3.2 Heating System'!AA189</f>
        <v/>
      </c>
      <c r="AN84" s="1192">
        <f>'Step 3.2 Heating System'!M189</f>
        <v>0</v>
      </c>
      <c r="AO84" s="1192">
        <f>'Step 3.2 Heating System'!N189</f>
        <v>0</v>
      </c>
      <c r="AP84" s="1192">
        <f>'Step 3.2 Heating System'!O189</f>
        <v>0</v>
      </c>
      <c r="AQ84" s="1192">
        <f>'Step 3.2 Heating System'!P189</f>
        <v>0</v>
      </c>
      <c r="AR84" s="1193">
        <f>'Step 3.2 Heating System'!Q189</f>
        <v>0</v>
      </c>
      <c r="AS84" s="1193">
        <f>'Step 3.2 Heating System'!R189</f>
        <v>0</v>
      </c>
      <c r="AT84" s="1193">
        <f>'Step 3.2 Heating System'!S189</f>
        <v>0</v>
      </c>
      <c r="AU84" s="1194">
        <f>'Step 3.2 Heating System'!T189</f>
        <v>0</v>
      </c>
      <c r="AV84" s="1194">
        <f>'Step 3.2 Heating System'!U189</f>
        <v>0</v>
      </c>
      <c r="AW84" s="1194">
        <f>'Step 3.2 Heating System'!V189</f>
        <v>0</v>
      </c>
      <c r="AX84" s="1194">
        <f>'Step 3.2 Heating System'!W189</f>
        <v>0</v>
      </c>
      <c r="AY84" s="1193">
        <f>'Step 3.2 Heating System'!X189</f>
        <v>0</v>
      </c>
      <c r="AZ84" s="1036">
        <f>SUMIF('Step 3.2 Heating System'!$A$10:$A$109,PETREAD!AE84,'Step 3.2 Heating System'!$V$10:$V$109)</f>
        <v>0</v>
      </c>
      <c r="BA84" s="1036">
        <f t="shared" si="20"/>
        <v>0</v>
      </c>
      <c r="BB84" s="1041" t="str">
        <f>'Step 3.2 Heating System'!Z189</f>
        <v/>
      </c>
      <c r="BC84" s="491"/>
      <c r="BD84" s="491"/>
      <c r="BE84" s="491"/>
      <c r="BF84" s="491"/>
      <c r="BG84" s="794" t="str">
        <f>SUBSTITUTE(_xlfn.XLOOKUP(G84,'Step 4 Support Tool'!$E$220:$E$319,'Step 3.1 Site Details'!$C$8:$C$107,"",0,1),"uilding ","")</f>
        <v>B1</v>
      </c>
      <c r="BH84" s="794" t="str" cm="1">
        <f t="array" ref="BH84">SUBSTITUTE(_xlfn.XLOOKUP(G84,'Step 3.2 Heating System'!C189:$C$217,'Step 3.2 Heating System'!E189:$E$217,"",0,1)," System ","")</f>
        <v/>
      </c>
      <c r="BI84" s="794" t="str">
        <f>IF(BH84="","",SUBSTITUTE('Step 4 Support Tool'!A291," System ",""))</f>
        <v/>
      </c>
      <c r="BJ84" s="794" t="str">
        <f t="shared" si="19"/>
        <v/>
      </c>
      <c r="BK84" s="491"/>
      <c r="BL84" s="491"/>
      <c r="BM84" s="491"/>
      <c r="BN84" s="1033" t="str">
        <f>'Step 4 Support Tool'!A291</f>
        <v>LC System 72</v>
      </c>
      <c r="BO84" s="1034" t="str" cm="1">
        <f t="array" ref="BO84">_xlfn.XLOOKUP(G84,'Step 3.2 Heating System'!C189:$C$217,'Step 3.2 Heating System'!E189:$E$217,"",0,1)</f>
        <v/>
      </c>
      <c r="BP84" s="491"/>
      <c r="BQ84" s="491"/>
      <c r="BR84" s="491"/>
      <c r="BS84" s="491"/>
      <c r="BT84" s="491"/>
      <c r="BU84" s="491"/>
      <c r="BV84" s="491"/>
      <c r="BW84" s="491"/>
      <c r="BX84" s="491"/>
      <c r="BY84" s="491"/>
      <c r="BZ84" s="491"/>
      <c r="CA84" s="491"/>
      <c r="CB84" s="491"/>
      <c r="CC84" s="491"/>
      <c r="CD84" s="491"/>
      <c r="CE84" s="491"/>
      <c r="CF84" s="491"/>
      <c r="CG84" s="491"/>
      <c r="CH84" s="491"/>
      <c r="CI84" s="491"/>
      <c r="CJ84" s="491"/>
      <c r="CK84" s="491"/>
      <c r="CL84" s="491"/>
      <c r="CM84" s="491"/>
      <c r="CN84" s="491"/>
      <c r="CO84" s="491"/>
      <c r="CP84" s="491"/>
      <c r="CQ84" s="491"/>
      <c r="CR84" s="491"/>
      <c r="CS84" s="491"/>
      <c r="CT84" s="491"/>
      <c r="CU84" s="491"/>
      <c r="CV84" s="491"/>
      <c r="CW84" s="491"/>
      <c r="CX84" s="491"/>
      <c r="CY84" s="491"/>
      <c r="CZ84" s="491"/>
      <c r="DA84" s="491"/>
      <c r="DB84" s="491"/>
      <c r="DC84" s="491"/>
      <c r="DD84" s="491"/>
      <c r="DE84" s="491"/>
      <c r="DF84" s="491"/>
      <c r="DG84" s="491"/>
      <c r="DH84" s="491"/>
      <c r="DI84" s="491"/>
      <c r="DJ84" s="491"/>
      <c r="DK84" s="491"/>
      <c r="DL84" s="491"/>
      <c r="DM84" s="491"/>
      <c r="DN84" s="491"/>
      <c r="DO84" s="491"/>
      <c r="DP84" s="491"/>
      <c r="DQ84" s="491"/>
      <c r="DR84" s="491"/>
      <c r="DS84" s="491"/>
      <c r="DT84" s="491"/>
      <c r="DU84" s="491"/>
      <c r="DV84" s="491"/>
      <c r="DW84" s="491"/>
      <c r="DX84" s="491"/>
      <c r="DY84" s="491"/>
      <c r="DZ84" s="491"/>
      <c r="EA84" s="491"/>
      <c r="EB84" s="491"/>
      <c r="EC84" s="491"/>
      <c r="ED84" s="491"/>
      <c r="EE84" s="491"/>
      <c r="EF84" s="491"/>
      <c r="EG84" s="491"/>
      <c r="EH84" s="491"/>
      <c r="EI84" s="491"/>
      <c r="EJ84" s="491"/>
      <c r="EK84" s="491"/>
      <c r="EL84" s="491"/>
      <c r="EM84" s="491"/>
      <c r="EN84" s="491"/>
      <c r="EO84" s="491"/>
      <c r="EP84" s="491"/>
      <c r="EQ84" s="491"/>
      <c r="ER84" s="491"/>
      <c r="ES84" s="491"/>
      <c r="ET84" s="491"/>
    </row>
    <row r="85" spans="1:150" ht="12" customHeight="1" x14ac:dyDescent="0.2">
      <c r="A85" s="515" t="str">
        <f t="shared" si="14"/>
        <v/>
      </c>
      <c r="B85" s="515" t="str">
        <f t="shared" si="15"/>
        <v/>
      </c>
      <c r="C85" s="515" t="str">
        <f>IF(D85="","",'Eligible Technologies'!$C$7)</f>
        <v/>
      </c>
      <c r="D85" s="515" t="str">
        <f>'Step 4 Support Tool'!B292</f>
        <v/>
      </c>
      <c r="E85" s="516">
        <f>'Step 4 Support Tool'!C292</f>
        <v>0</v>
      </c>
      <c r="F85" s="516">
        <f>'Step 4 Support Tool'!D292</f>
        <v>0</v>
      </c>
      <c r="G85" s="515" t="str">
        <f>IF('Step 4 Support Tool'!E292="","",TRIM('Step 4 Support Tool'!E292))</f>
        <v/>
      </c>
      <c r="H85" s="515" t="str">
        <f t="shared" si="16"/>
        <v/>
      </c>
      <c r="I85" s="515" t="str">
        <f t="shared" si="17"/>
        <v/>
      </c>
      <c r="J85" s="515">
        <f>'Step 4 Support Tool'!F292</f>
        <v>0</v>
      </c>
      <c r="K85" s="515">
        <f>'Step 4 Support Tool'!H292</f>
        <v>0</v>
      </c>
      <c r="L85" s="515">
        <f>'Step 4 Support Tool'!I292</f>
        <v>0</v>
      </c>
      <c r="M85" s="515">
        <f>'Step 4 Support Tool'!L292</f>
        <v>0</v>
      </c>
      <c r="N85" s="515">
        <f>'Step 4 Support Tool'!M292</f>
        <v>0</v>
      </c>
      <c r="O85" s="515" t="str">
        <f>'Step 4 Support Tool'!AB292</f>
        <v/>
      </c>
      <c r="P85" s="1183">
        <f>'Step 4 Support Tool'!AD292</f>
        <v>0</v>
      </c>
      <c r="Q85" s="1184">
        <f>'Step 3.2 Heating System'!W190</f>
        <v>0</v>
      </c>
      <c r="R85" s="1184" t="str">
        <f>'Step 4 Support Tool'!O292</f>
        <v/>
      </c>
      <c r="S85" s="1185" t="str">
        <f>'Step 4 Support Tool'!P292</f>
        <v/>
      </c>
      <c r="T85" s="1185" t="str">
        <f>'Step 4 Support Tool'!Q292</f>
        <v/>
      </c>
      <c r="U85" s="1186" t="str">
        <f>'Step 4 Support Tool'!R292</f>
        <v/>
      </c>
      <c r="V85" s="1186" t="str">
        <f>'Step 4 Support Tool'!S292</f>
        <v/>
      </c>
      <c r="W85" s="1186" t="str">
        <f>'Step 4 Support Tool'!T292</f>
        <v/>
      </c>
      <c r="X85" s="1187" t="str">
        <f>'Step 4 Support Tool'!X292</f>
        <v/>
      </c>
      <c r="Y85" s="1188" t="str">
        <f t="shared" si="8"/>
        <v/>
      </c>
      <c r="Z85" s="1189" t="str">
        <f>'Step 4 Support Tool'!AC292</f>
        <v/>
      </c>
      <c r="AA85" s="1189">
        <f>'Step 4 Support Tool'!J292</f>
        <v>0</v>
      </c>
      <c r="AB85" s="1189">
        <f>'Step 4 Support Tool'!K292</f>
        <v>0</v>
      </c>
      <c r="AC85" s="1186">
        <f>'Step 3.2 Heating System'!H190</f>
        <v>0</v>
      </c>
      <c r="AD85" s="1186" t="str">
        <f t="shared" si="18"/>
        <v/>
      </c>
      <c r="AE85" s="1185">
        <f>'Step 3.2 Heating System'!E190</f>
        <v>0</v>
      </c>
      <c r="AF85" s="1185">
        <f>'Step 3.2 Heating System'!F190</f>
        <v>0</v>
      </c>
      <c r="AG85" s="1185">
        <f>'Step 3.2 Heating System'!G190</f>
        <v>0</v>
      </c>
      <c r="AH85" s="1185">
        <f>'Step 3.2 Heating System'!H190</f>
        <v>0</v>
      </c>
      <c r="AI85" s="1190">
        <f>'Step 3.2 Heating System'!I190</f>
        <v>0</v>
      </c>
      <c r="AJ85" s="1190">
        <f>'Step 3.2 Heating System'!J190</f>
        <v>0</v>
      </c>
      <c r="AK85" s="1190" t="str">
        <f>'Step 3.2 Heating System'!K190</f>
        <v/>
      </c>
      <c r="AL85" s="1191" t="str">
        <f>'Step 3.2 Heating System'!L190</f>
        <v/>
      </c>
      <c r="AM85" s="1191" t="str">
        <f>'Step 3.2 Heating System'!AA190</f>
        <v/>
      </c>
      <c r="AN85" s="1192">
        <f>'Step 3.2 Heating System'!M190</f>
        <v>0</v>
      </c>
      <c r="AO85" s="1192">
        <f>'Step 3.2 Heating System'!N190</f>
        <v>0</v>
      </c>
      <c r="AP85" s="1192">
        <f>'Step 3.2 Heating System'!O190</f>
        <v>0</v>
      </c>
      <c r="AQ85" s="1192">
        <f>'Step 3.2 Heating System'!P190</f>
        <v>0</v>
      </c>
      <c r="AR85" s="1193">
        <f>'Step 3.2 Heating System'!Q190</f>
        <v>0</v>
      </c>
      <c r="AS85" s="1193">
        <f>'Step 3.2 Heating System'!R190</f>
        <v>0</v>
      </c>
      <c r="AT85" s="1193">
        <f>'Step 3.2 Heating System'!S190</f>
        <v>0</v>
      </c>
      <c r="AU85" s="1194">
        <f>'Step 3.2 Heating System'!T190</f>
        <v>0</v>
      </c>
      <c r="AV85" s="1194">
        <f>'Step 3.2 Heating System'!U190</f>
        <v>0</v>
      </c>
      <c r="AW85" s="1194">
        <f>'Step 3.2 Heating System'!V190</f>
        <v>0</v>
      </c>
      <c r="AX85" s="1194">
        <f>'Step 3.2 Heating System'!W190</f>
        <v>0</v>
      </c>
      <c r="AY85" s="1193">
        <f>'Step 3.2 Heating System'!X190</f>
        <v>0</v>
      </c>
      <c r="AZ85" s="1036">
        <f>SUMIF('Step 3.2 Heating System'!$A$10:$A$109,PETREAD!AE85,'Step 3.2 Heating System'!$V$10:$V$109)</f>
        <v>0</v>
      </c>
      <c r="BA85" s="1036">
        <f t="shared" si="20"/>
        <v>0</v>
      </c>
      <c r="BB85" s="1041" t="str">
        <f>'Step 3.2 Heating System'!Z190</f>
        <v/>
      </c>
      <c r="BC85" s="491"/>
      <c r="BD85" s="491"/>
      <c r="BE85" s="491"/>
      <c r="BF85" s="491"/>
      <c r="BG85" s="794" t="str">
        <f>SUBSTITUTE(_xlfn.XLOOKUP(G85,'Step 4 Support Tool'!$E$220:$E$319,'Step 3.1 Site Details'!$C$8:$C$107,"",0,1),"uilding ","")</f>
        <v>B1</v>
      </c>
      <c r="BH85" s="794" t="str" cm="1">
        <f t="array" ref="BH85">SUBSTITUTE(_xlfn.XLOOKUP(G85,'Step 3.2 Heating System'!C190:$C$217,'Step 3.2 Heating System'!E190:$E$217,"",0,1)," System ","")</f>
        <v/>
      </c>
      <c r="BI85" s="794" t="str">
        <f>IF(BH85="","",SUBSTITUTE('Step 4 Support Tool'!A292," System ",""))</f>
        <v/>
      </c>
      <c r="BJ85" s="794" t="str">
        <f t="shared" si="19"/>
        <v/>
      </c>
      <c r="BK85" s="491"/>
      <c r="BL85" s="491"/>
      <c r="BM85" s="491"/>
      <c r="BN85" s="1033" t="str">
        <f>'Step 4 Support Tool'!A292</f>
        <v>LC System 73</v>
      </c>
      <c r="BO85" s="1034" t="str" cm="1">
        <f t="array" ref="BO85">_xlfn.XLOOKUP(G85,'Step 3.2 Heating System'!C190:$C$217,'Step 3.2 Heating System'!E190:$E$217,"",0,1)</f>
        <v/>
      </c>
      <c r="BP85" s="491"/>
      <c r="BQ85" s="491"/>
      <c r="BR85" s="491"/>
      <c r="BS85" s="491"/>
      <c r="BT85" s="491"/>
      <c r="BU85" s="491"/>
      <c r="BV85" s="491"/>
      <c r="BW85" s="491"/>
      <c r="BX85" s="491"/>
      <c r="BY85" s="491"/>
      <c r="BZ85" s="491"/>
      <c r="CA85" s="491"/>
      <c r="CB85" s="491"/>
      <c r="CC85" s="491"/>
      <c r="CD85" s="491"/>
      <c r="CE85" s="491"/>
      <c r="CF85" s="491"/>
      <c r="CG85" s="491"/>
      <c r="CH85" s="491"/>
      <c r="CI85" s="491"/>
      <c r="CJ85" s="491"/>
      <c r="CK85" s="491"/>
      <c r="CL85" s="491"/>
      <c r="CM85" s="491"/>
      <c r="CN85" s="491"/>
      <c r="CO85" s="491"/>
      <c r="CP85" s="491"/>
      <c r="CQ85" s="491"/>
      <c r="CR85" s="491"/>
      <c r="CS85" s="491"/>
      <c r="CT85" s="491"/>
      <c r="CU85" s="491"/>
      <c r="CV85" s="491"/>
      <c r="CW85" s="491"/>
      <c r="CX85" s="491"/>
      <c r="CY85" s="491"/>
      <c r="CZ85" s="491"/>
      <c r="DA85" s="491"/>
      <c r="DB85" s="491"/>
      <c r="DC85" s="491"/>
      <c r="DD85" s="491"/>
      <c r="DE85" s="491"/>
      <c r="DF85" s="491"/>
      <c r="DG85" s="491"/>
      <c r="DH85" s="491"/>
      <c r="DI85" s="491"/>
      <c r="DJ85" s="491"/>
      <c r="DK85" s="491"/>
      <c r="DL85" s="491"/>
      <c r="DM85" s="491"/>
      <c r="DN85" s="491"/>
      <c r="DO85" s="491"/>
      <c r="DP85" s="491"/>
      <c r="DQ85" s="491"/>
      <c r="DR85" s="491"/>
      <c r="DS85" s="491"/>
      <c r="DT85" s="491"/>
      <c r="DU85" s="491"/>
      <c r="DV85" s="491"/>
      <c r="DW85" s="491"/>
      <c r="DX85" s="491"/>
      <c r="DY85" s="491"/>
      <c r="DZ85" s="491"/>
      <c r="EA85" s="491"/>
      <c r="EB85" s="491"/>
      <c r="EC85" s="491"/>
      <c r="ED85" s="491"/>
      <c r="EE85" s="491"/>
      <c r="EF85" s="491"/>
      <c r="EG85" s="491"/>
      <c r="EH85" s="491"/>
      <c r="EI85" s="491"/>
      <c r="EJ85" s="491"/>
      <c r="EK85" s="491"/>
      <c r="EL85" s="491"/>
      <c r="EM85" s="491"/>
      <c r="EN85" s="491"/>
      <c r="EO85" s="491"/>
      <c r="EP85" s="491"/>
      <c r="EQ85" s="491"/>
      <c r="ER85" s="491"/>
      <c r="ES85" s="491"/>
      <c r="ET85" s="491"/>
    </row>
    <row r="86" spans="1:150" ht="12" customHeight="1" x14ac:dyDescent="0.2">
      <c r="A86" s="515" t="str">
        <f t="shared" si="14"/>
        <v/>
      </c>
      <c r="B86" s="515" t="str">
        <f t="shared" si="15"/>
        <v/>
      </c>
      <c r="C86" s="515" t="str">
        <f>IF(D86="","",'Eligible Technologies'!$C$7)</f>
        <v/>
      </c>
      <c r="D86" s="515" t="str">
        <f>'Step 4 Support Tool'!B293</f>
        <v/>
      </c>
      <c r="E86" s="516">
        <f>'Step 4 Support Tool'!C293</f>
        <v>0</v>
      </c>
      <c r="F86" s="516">
        <f>'Step 4 Support Tool'!D293</f>
        <v>0</v>
      </c>
      <c r="G86" s="515" t="str">
        <f>IF('Step 4 Support Tool'!E293="","",TRIM('Step 4 Support Tool'!E293))</f>
        <v/>
      </c>
      <c r="H86" s="515" t="str">
        <f t="shared" si="16"/>
        <v/>
      </c>
      <c r="I86" s="515" t="str">
        <f t="shared" si="17"/>
        <v/>
      </c>
      <c r="J86" s="515">
        <f>'Step 4 Support Tool'!F293</f>
        <v>0</v>
      </c>
      <c r="K86" s="515">
        <f>'Step 4 Support Tool'!H293</f>
        <v>0</v>
      </c>
      <c r="L86" s="515">
        <f>'Step 4 Support Tool'!I293</f>
        <v>0</v>
      </c>
      <c r="M86" s="515">
        <f>'Step 4 Support Tool'!L293</f>
        <v>0</v>
      </c>
      <c r="N86" s="515">
        <f>'Step 4 Support Tool'!M293</f>
        <v>0</v>
      </c>
      <c r="O86" s="515" t="str">
        <f>'Step 4 Support Tool'!AB293</f>
        <v/>
      </c>
      <c r="P86" s="1183">
        <f>'Step 4 Support Tool'!AD293</f>
        <v>0</v>
      </c>
      <c r="Q86" s="1184">
        <f>'Step 3.2 Heating System'!W191</f>
        <v>0</v>
      </c>
      <c r="R86" s="1184" t="str">
        <f>'Step 4 Support Tool'!O293</f>
        <v/>
      </c>
      <c r="S86" s="1185" t="str">
        <f>'Step 4 Support Tool'!P293</f>
        <v/>
      </c>
      <c r="T86" s="1185" t="str">
        <f>'Step 4 Support Tool'!Q293</f>
        <v/>
      </c>
      <c r="U86" s="1186" t="str">
        <f>'Step 4 Support Tool'!R293</f>
        <v/>
      </c>
      <c r="V86" s="1186" t="str">
        <f>'Step 4 Support Tool'!S293</f>
        <v/>
      </c>
      <c r="W86" s="1186" t="str">
        <f>'Step 4 Support Tool'!T293</f>
        <v/>
      </c>
      <c r="X86" s="1187" t="str">
        <f>'Step 4 Support Tool'!X293</f>
        <v/>
      </c>
      <c r="Y86" s="1188" t="str">
        <f t="shared" si="8"/>
        <v/>
      </c>
      <c r="Z86" s="1189" t="str">
        <f>'Step 4 Support Tool'!AC293</f>
        <v/>
      </c>
      <c r="AA86" s="1189">
        <f>'Step 4 Support Tool'!J293</f>
        <v>0</v>
      </c>
      <c r="AB86" s="1189">
        <f>'Step 4 Support Tool'!K293</f>
        <v>0</v>
      </c>
      <c r="AC86" s="1186">
        <f>'Step 3.2 Heating System'!H191</f>
        <v>0</v>
      </c>
      <c r="AD86" s="1186" t="str">
        <f t="shared" si="18"/>
        <v/>
      </c>
      <c r="AE86" s="1185">
        <f>'Step 3.2 Heating System'!E191</f>
        <v>0</v>
      </c>
      <c r="AF86" s="1185">
        <f>'Step 3.2 Heating System'!F191</f>
        <v>0</v>
      </c>
      <c r="AG86" s="1185">
        <f>'Step 3.2 Heating System'!G191</f>
        <v>0</v>
      </c>
      <c r="AH86" s="1185">
        <f>'Step 3.2 Heating System'!H191</f>
        <v>0</v>
      </c>
      <c r="AI86" s="1190">
        <f>'Step 3.2 Heating System'!I191</f>
        <v>0</v>
      </c>
      <c r="AJ86" s="1190">
        <f>'Step 3.2 Heating System'!J191</f>
        <v>0</v>
      </c>
      <c r="AK86" s="1190" t="str">
        <f>'Step 3.2 Heating System'!K191</f>
        <v/>
      </c>
      <c r="AL86" s="1191" t="str">
        <f>'Step 3.2 Heating System'!L191</f>
        <v/>
      </c>
      <c r="AM86" s="1191" t="str">
        <f>'Step 3.2 Heating System'!AA191</f>
        <v/>
      </c>
      <c r="AN86" s="1192">
        <f>'Step 3.2 Heating System'!M191</f>
        <v>0</v>
      </c>
      <c r="AO86" s="1192">
        <f>'Step 3.2 Heating System'!N191</f>
        <v>0</v>
      </c>
      <c r="AP86" s="1192">
        <f>'Step 3.2 Heating System'!O191</f>
        <v>0</v>
      </c>
      <c r="AQ86" s="1192">
        <f>'Step 3.2 Heating System'!P191</f>
        <v>0</v>
      </c>
      <c r="AR86" s="1193">
        <f>'Step 3.2 Heating System'!Q191</f>
        <v>0</v>
      </c>
      <c r="AS86" s="1193">
        <f>'Step 3.2 Heating System'!R191</f>
        <v>0</v>
      </c>
      <c r="AT86" s="1193">
        <f>'Step 3.2 Heating System'!S191</f>
        <v>0</v>
      </c>
      <c r="AU86" s="1194">
        <f>'Step 3.2 Heating System'!T191</f>
        <v>0</v>
      </c>
      <c r="AV86" s="1194">
        <f>'Step 3.2 Heating System'!U191</f>
        <v>0</v>
      </c>
      <c r="AW86" s="1194">
        <f>'Step 3.2 Heating System'!V191</f>
        <v>0</v>
      </c>
      <c r="AX86" s="1194">
        <f>'Step 3.2 Heating System'!W191</f>
        <v>0</v>
      </c>
      <c r="AY86" s="1193">
        <f>'Step 3.2 Heating System'!X191</f>
        <v>0</v>
      </c>
      <c r="AZ86" s="1036">
        <f>SUMIF('Step 3.2 Heating System'!$A$10:$A$109,PETREAD!AE86,'Step 3.2 Heating System'!$V$10:$V$109)</f>
        <v>0</v>
      </c>
      <c r="BA86" s="1036">
        <f t="shared" si="20"/>
        <v>0</v>
      </c>
      <c r="BB86" s="1041" t="str">
        <f>'Step 3.2 Heating System'!Z191</f>
        <v/>
      </c>
      <c r="BC86" s="491"/>
      <c r="BD86" s="491"/>
      <c r="BE86" s="491"/>
      <c r="BF86" s="491"/>
      <c r="BG86" s="794" t="str">
        <f>SUBSTITUTE(_xlfn.XLOOKUP(G86,'Step 4 Support Tool'!$E$220:$E$319,'Step 3.1 Site Details'!$C$8:$C$107,"",0,1),"uilding ","")</f>
        <v>B1</v>
      </c>
      <c r="BH86" s="794" t="str" cm="1">
        <f t="array" ref="BH86">SUBSTITUTE(_xlfn.XLOOKUP(G86,'Step 3.2 Heating System'!C191:$C$217,'Step 3.2 Heating System'!E191:$E$217,"",0,1)," System ","")</f>
        <v/>
      </c>
      <c r="BI86" s="794" t="str">
        <f>IF(BH86="","",SUBSTITUTE('Step 4 Support Tool'!A293," System ",""))</f>
        <v/>
      </c>
      <c r="BJ86" s="794" t="str">
        <f t="shared" si="19"/>
        <v/>
      </c>
      <c r="BK86" s="491"/>
      <c r="BL86" s="491"/>
      <c r="BM86" s="491"/>
      <c r="BN86" s="1033" t="str">
        <f>'Step 4 Support Tool'!A293</f>
        <v>LC System 74</v>
      </c>
      <c r="BO86" s="1034" t="str" cm="1">
        <f t="array" ref="BO86">_xlfn.XLOOKUP(G86,'Step 3.2 Heating System'!C191:$C$217,'Step 3.2 Heating System'!E191:$E$217,"",0,1)</f>
        <v/>
      </c>
      <c r="BP86" s="491"/>
      <c r="BQ86" s="491"/>
      <c r="BR86" s="491"/>
      <c r="BS86" s="491"/>
      <c r="BT86" s="491"/>
      <c r="BU86" s="491"/>
      <c r="BV86" s="491"/>
      <c r="BW86" s="491"/>
      <c r="BX86" s="491"/>
      <c r="BY86" s="491"/>
      <c r="BZ86" s="491"/>
      <c r="CA86" s="491"/>
      <c r="CB86" s="491"/>
      <c r="CC86" s="491"/>
      <c r="CD86" s="491"/>
      <c r="CE86" s="491"/>
      <c r="CF86" s="491"/>
      <c r="CG86" s="491"/>
      <c r="CH86" s="491"/>
      <c r="CI86" s="491"/>
      <c r="CJ86" s="491"/>
      <c r="CK86" s="491"/>
      <c r="CL86" s="491"/>
      <c r="CM86" s="491"/>
      <c r="CN86" s="491"/>
      <c r="CO86" s="491"/>
      <c r="CP86" s="491"/>
      <c r="CQ86" s="491"/>
      <c r="CR86" s="491"/>
      <c r="CS86" s="491"/>
      <c r="CT86" s="491"/>
      <c r="CU86" s="491"/>
      <c r="CV86" s="491"/>
      <c r="CW86" s="491"/>
      <c r="CX86" s="491"/>
      <c r="CY86" s="491"/>
      <c r="CZ86" s="491"/>
      <c r="DA86" s="491"/>
      <c r="DB86" s="491"/>
      <c r="DC86" s="491"/>
      <c r="DD86" s="491"/>
      <c r="DE86" s="491"/>
      <c r="DF86" s="491"/>
      <c r="DG86" s="491"/>
      <c r="DH86" s="491"/>
      <c r="DI86" s="491"/>
      <c r="DJ86" s="491"/>
      <c r="DK86" s="491"/>
      <c r="DL86" s="491"/>
      <c r="DM86" s="491"/>
      <c r="DN86" s="491"/>
      <c r="DO86" s="491"/>
      <c r="DP86" s="491"/>
      <c r="DQ86" s="491"/>
      <c r="DR86" s="491"/>
      <c r="DS86" s="491"/>
      <c r="DT86" s="491"/>
      <c r="DU86" s="491"/>
      <c r="DV86" s="491"/>
      <c r="DW86" s="491"/>
      <c r="DX86" s="491"/>
      <c r="DY86" s="491"/>
      <c r="DZ86" s="491"/>
      <c r="EA86" s="491"/>
      <c r="EB86" s="491"/>
      <c r="EC86" s="491"/>
      <c r="ED86" s="491"/>
      <c r="EE86" s="491"/>
      <c r="EF86" s="491"/>
      <c r="EG86" s="491"/>
      <c r="EH86" s="491"/>
      <c r="EI86" s="491"/>
      <c r="EJ86" s="491"/>
      <c r="EK86" s="491"/>
      <c r="EL86" s="491"/>
      <c r="EM86" s="491"/>
      <c r="EN86" s="491"/>
      <c r="EO86" s="491"/>
      <c r="EP86" s="491"/>
      <c r="EQ86" s="491"/>
      <c r="ER86" s="491"/>
      <c r="ES86" s="491"/>
      <c r="ET86" s="491"/>
    </row>
    <row r="87" spans="1:150" ht="12" customHeight="1" x14ac:dyDescent="0.2">
      <c r="A87" s="515" t="str">
        <f t="shared" si="14"/>
        <v/>
      </c>
      <c r="B87" s="515" t="str">
        <f t="shared" si="15"/>
        <v/>
      </c>
      <c r="C87" s="515" t="str">
        <f>IF(D87="","",'Eligible Technologies'!$C$7)</f>
        <v/>
      </c>
      <c r="D87" s="515" t="str">
        <f>'Step 4 Support Tool'!B294</f>
        <v/>
      </c>
      <c r="E87" s="516">
        <f>'Step 4 Support Tool'!C294</f>
        <v>0</v>
      </c>
      <c r="F87" s="516">
        <f>'Step 4 Support Tool'!D294</f>
        <v>0</v>
      </c>
      <c r="G87" s="515" t="str">
        <f>IF('Step 4 Support Tool'!E294="","",TRIM('Step 4 Support Tool'!E294))</f>
        <v/>
      </c>
      <c r="H87" s="515" t="str">
        <f t="shared" si="16"/>
        <v/>
      </c>
      <c r="I87" s="515" t="str">
        <f t="shared" si="17"/>
        <v/>
      </c>
      <c r="J87" s="515">
        <f>'Step 4 Support Tool'!F294</f>
        <v>0</v>
      </c>
      <c r="K87" s="515">
        <f>'Step 4 Support Tool'!H294</f>
        <v>0</v>
      </c>
      <c r="L87" s="515">
        <f>'Step 4 Support Tool'!I294</f>
        <v>0</v>
      </c>
      <c r="M87" s="515">
        <f>'Step 4 Support Tool'!L294</f>
        <v>0</v>
      </c>
      <c r="N87" s="515">
        <f>'Step 4 Support Tool'!M294</f>
        <v>0</v>
      </c>
      <c r="O87" s="515" t="str">
        <f>'Step 4 Support Tool'!AB294</f>
        <v/>
      </c>
      <c r="P87" s="1183">
        <f>'Step 4 Support Tool'!AD294</f>
        <v>0</v>
      </c>
      <c r="Q87" s="1184">
        <f>'Step 3.2 Heating System'!W192</f>
        <v>0</v>
      </c>
      <c r="R87" s="1184" t="str">
        <f>'Step 4 Support Tool'!O294</f>
        <v/>
      </c>
      <c r="S87" s="1185" t="str">
        <f>'Step 4 Support Tool'!P294</f>
        <v/>
      </c>
      <c r="T87" s="1185" t="str">
        <f>'Step 4 Support Tool'!Q294</f>
        <v/>
      </c>
      <c r="U87" s="1186" t="str">
        <f>'Step 4 Support Tool'!R294</f>
        <v/>
      </c>
      <c r="V87" s="1186" t="str">
        <f>'Step 4 Support Tool'!S294</f>
        <v/>
      </c>
      <c r="W87" s="1186" t="str">
        <f>'Step 4 Support Tool'!T294</f>
        <v/>
      </c>
      <c r="X87" s="1187" t="str">
        <f>'Step 4 Support Tool'!X294</f>
        <v/>
      </c>
      <c r="Y87" s="1188" t="str">
        <f t="shared" si="8"/>
        <v/>
      </c>
      <c r="Z87" s="1189" t="str">
        <f>'Step 4 Support Tool'!AC294</f>
        <v/>
      </c>
      <c r="AA87" s="1189">
        <f>'Step 4 Support Tool'!J294</f>
        <v>0</v>
      </c>
      <c r="AB87" s="1189">
        <f>'Step 4 Support Tool'!K294</f>
        <v>0</v>
      </c>
      <c r="AC87" s="1186">
        <f>'Step 3.2 Heating System'!H192</f>
        <v>0</v>
      </c>
      <c r="AD87" s="1186" t="str">
        <f t="shared" si="18"/>
        <v/>
      </c>
      <c r="AE87" s="1185">
        <f>'Step 3.2 Heating System'!E192</f>
        <v>0</v>
      </c>
      <c r="AF87" s="1185">
        <f>'Step 3.2 Heating System'!F192</f>
        <v>0</v>
      </c>
      <c r="AG87" s="1185">
        <f>'Step 3.2 Heating System'!G192</f>
        <v>0</v>
      </c>
      <c r="AH87" s="1185">
        <f>'Step 3.2 Heating System'!H192</f>
        <v>0</v>
      </c>
      <c r="AI87" s="1190">
        <f>'Step 3.2 Heating System'!I192</f>
        <v>0</v>
      </c>
      <c r="AJ87" s="1190">
        <f>'Step 3.2 Heating System'!J192</f>
        <v>0</v>
      </c>
      <c r="AK87" s="1190" t="str">
        <f>'Step 3.2 Heating System'!K192</f>
        <v/>
      </c>
      <c r="AL87" s="1191" t="str">
        <f>'Step 3.2 Heating System'!L192</f>
        <v/>
      </c>
      <c r="AM87" s="1191" t="str">
        <f>'Step 3.2 Heating System'!AA192</f>
        <v/>
      </c>
      <c r="AN87" s="1192">
        <f>'Step 3.2 Heating System'!M192</f>
        <v>0</v>
      </c>
      <c r="AO87" s="1192">
        <f>'Step 3.2 Heating System'!N192</f>
        <v>0</v>
      </c>
      <c r="AP87" s="1192">
        <f>'Step 3.2 Heating System'!O192</f>
        <v>0</v>
      </c>
      <c r="AQ87" s="1192">
        <f>'Step 3.2 Heating System'!P192</f>
        <v>0</v>
      </c>
      <c r="AR87" s="1193">
        <f>'Step 3.2 Heating System'!Q192</f>
        <v>0</v>
      </c>
      <c r="AS87" s="1193">
        <f>'Step 3.2 Heating System'!R192</f>
        <v>0</v>
      </c>
      <c r="AT87" s="1193">
        <f>'Step 3.2 Heating System'!S192</f>
        <v>0</v>
      </c>
      <c r="AU87" s="1194">
        <f>'Step 3.2 Heating System'!T192</f>
        <v>0</v>
      </c>
      <c r="AV87" s="1194">
        <f>'Step 3.2 Heating System'!U192</f>
        <v>0</v>
      </c>
      <c r="AW87" s="1194">
        <f>'Step 3.2 Heating System'!V192</f>
        <v>0</v>
      </c>
      <c r="AX87" s="1194">
        <f>'Step 3.2 Heating System'!W192</f>
        <v>0</v>
      </c>
      <c r="AY87" s="1193">
        <f>'Step 3.2 Heating System'!X192</f>
        <v>0</v>
      </c>
      <c r="AZ87" s="1036">
        <f>SUMIF('Step 3.2 Heating System'!$A$10:$A$109,PETREAD!AE87,'Step 3.2 Heating System'!$V$10:$V$109)</f>
        <v>0</v>
      </c>
      <c r="BA87" s="1036">
        <f t="shared" si="20"/>
        <v>0</v>
      </c>
      <c r="BB87" s="1041" t="str">
        <f>'Step 3.2 Heating System'!Z192</f>
        <v/>
      </c>
      <c r="BC87" s="491"/>
      <c r="BD87" s="491"/>
      <c r="BE87" s="491"/>
      <c r="BF87" s="491"/>
      <c r="BG87" s="794" t="str">
        <f>SUBSTITUTE(_xlfn.XLOOKUP(G87,'Step 4 Support Tool'!$E$220:$E$319,'Step 3.1 Site Details'!$C$8:$C$107,"",0,1),"uilding ","")</f>
        <v>B1</v>
      </c>
      <c r="BH87" s="794" t="str" cm="1">
        <f t="array" ref="BH87">SUBSTITUTE(_xlfn.XLOOKUP(G87,'Step 3.2 Heating System'!C192:$C$217,'Step 3.2 Heating System'!E192:$E$217,"",0,1)," System ","")</f>
        <v/>
      </c>
      <c r="BI87" s="794" t="str">
        <f>IF(BH87="","",SUBSTITUTE('Step 4 Support Tool'!A294," System ",""))</f>
        <v/>
      </c>
      <c r="BJ87" s="794" t="str">
        <f t="shared" si="19"/>
        <v/>
      </c>
      <c r="BK87" s="491"/>
      <c r="BL87" s="491"/>
      <c r="BM87" s="491"/>
      <c r="BN87" s="1033" t="str">
        <f>'Step 4 Support Tool'!A294</f>
        <v>LC System 75</v>
      </c>
      <c r="BO87" s="1034" t="str" cm="1">
        <f t="array" ref="BO87">_xlfn.XLOOKUP(G87,'Step 3.2 Heating System'!C192:$C$217,'Step 3.2 Heating System'!E192:$E$217,"",0,1)</f>
        <v/>
      </c>
      <c r="BP87" s="491"/>
      <c r="BQ87" s="491"/>
      <c r="BR87" s="491"/>
      <c r="BS87" s="491"/>
      <c r="BT87" s="491"/>
      <c r="BU87" s="491"/>
      <c r="BV87" s="491"/>
      <c r="BW87" s="491"/>
      <c r="BX87" s="491"/>
      <c r="BY87" s="491"/>
      <c r="BZ87" s="491"/>
      <c r="CA87" s="491"/>
      <c r="CB87" s="491"/>
      <c r="CC87" s="491"/>
      <c r="CD87" s="491"/>
      <c r="CE87" s="491"/>
      <c r="CF87" s="491"/>
      <c r="CG87" s="491"/>
      <c r="CH87" s="491"/>
      <c r="CI87" s="491"/>
      <c r="CJ87" s="491"/>
      <c r="CK87" s="491"/>
      <c r="CL87" s="491"/>
      <c r="CM87" s="491"/>
      <c r="CN87" s="491"/>
      <c r="CO87" s="491"/>
      <c r="CP87" s="491"/>
      <c r="CQ87" s="491"/>
      <c r="CR87" s="491"/>
      <c r="CS87" s="491"/>
      <c r="CT87" s="491"/>
      <c r="CU87" s="491"/>
      <c r="CV87" s="491"/>
      <c r="CW87" s="491"/>
      <c r="CX87" s="491"/>
      <c r="CY87" s="491"/>
      <c r="CZ87" s="491"/>
      <c r="DA87" s="491"/>
      <c r="DB87" s="491"/>
      <c r="DC87" s="491"/>
      <c r="DD87" s="491"/>
      <c r="DE87" s="491"/>
      <c r="DF87" s="491"/>
      <c r="DG87" s="491"/>
      <c r="DH87" s="491"/>
      <c r="DI87" s="491"/>
      <c r="DJ87" s="491"/>
      <c r="DK87" s="491"/>
      <c r="DL87" s="491"/>
      <c r="DM87" s="491"/>
      <c r="DN87" s="491"/>
      <c r="DO87" s="491"/>
      <c r="DP87" s="491"/>
      <c r="DQ87" s="491"/>
      <c r="DR87" s="491"/>
      <c r="DS87" s="491"/>
      <c r="DT87" s="491"/>
      <c r="DU87" s="491"/>
      <c r="DV87" s="491"/>
      <c r="DW87" s="491"/>
      <c r="DX87" s="491"/>
      <c r="DY87" s="491"/>
      <c r="DZ87" s="491"/>
      <c r="EA87" s="491"/>
      <c r="EB87" s="491"/>
      <c r="EC87" s="491"/>
      <c r="ED87" s="491"/>
      <c r="EE87" s="491"/>
      <c r="EF87" s="491"/>
      <c r="EG87" s="491"/>
      <c r="EH87" s="491"/>
      <c r="EI87" s="491"/>
      <c r="EJ87" s="491"/>
      <c r="EK87" s="491"/>
      <c r="EL87" s="491"/>
      <c r="EM87" s="491"/>
      <c r="EN87" s="491"/>
      <c r="EO87" s="491"/>
      <c r="EP87" s="491"/>
      <c r="EQ87" s="491"/>
      <c r="ER87" s="491"/>
      <c r="ES87" s="491"/>
      <c r="ET87" s="491"/>
    </row>
    <row r="88" spans="1:150" ht="12" customHeight="1" x14ac:dyDescent="0.2">
      <c r="A88" s="515" t="str">
        <f t="shared" si="14"/>
        <v/>
      </c>
      <c r="B88" s="515" t="str">
        <f t="shared" si="15"/>
        <v/>
      </c>
      <c r="C88" s="515" t="str">
        <f>IF(D88="","",'Eligible Technologies'!$C$7)</f>
        <v/>
      </c>
      <c r="D88" s="515" t="str">
        <f>'Step 4 Support Tool'!B295</f>
        <v/>
      </c>
      <c r="E88" s="516">
        <f>'Step 4 Support Tool'!C295</f>
        <v>0</v>
      </c>
      <c r="F88" s="516">
        <f>'Step 4 Support Tool'!D295</f>
        <v>0</v>
      </c>
      <c r="G88" s="515" t="str">
        <f>IF('Step 4 Support Tool'!E295="","",TRIM('Step 4 Support Tool'!E295))</f>
        <v/>
      </c>
      <c r="H88" s="515" t="str">
        <f t="shared" si="16"/>
        <v/>
      </c>
      <c r="I88" s="515" t="str">
        <f t="shared" si="17"/>
        <v/>
      </c>
      <c r="J88" s="515">
        <f>'Step 4 Support Tool'!F295</f>
        <v>0</v>
      </c>
      <c r="K88" s="515">
        <f>'Step 4 Support Tool'!H295</f>
        <v>0</v>
      </c>
      <c r="L88" s="515">
        <f>'Step 4 Support Tool'!I295</f>
        <v>0</v>
      </c>
      <c r="M88" s="515">
        <f>'Step 4 Support Tool'!L295</f>
        <v>0</v>
      </c>
      <c r="N88" s="515">
        <f>'Step 4 Support Tool'!M295</f>
        <v>0</v>
      </c>
      <c r="O88" s="515" t="str">
        <f>'Step 4 Support Tool'!AB295</f>
        <v/>
      </c>
      <c r="P88" s="1183">
        <f>'Step 4 Support Tool'!AD295</f>
        <v>0</v>
      </c>
      <c r="Q88" s="1184">
        <f>'Step 3.2 Heating System'!W193</f>
        <v>0</v>
      </c>
      <c r="R88" s="1184" t="str">
        <f>'Step 4 Support Tool'!O295</f>
        <v/>
      </c>
      <c r="S88" s="1185" t="str">
        <f>'Step 4 Support Tool'!P295</f>
        <v/>
      </c>
      <c r="T88" s="1185" t="str">
        <f>'Step 4 Support Tool'!Q295</f>
        <v/>
      </c>
      <c r="U88" s="1186" t="str">
        <f>'Step 4 Support Tool'!R295</f>
        <v/>
      </c>
      <c r="V88" s="1186" t="str">
        <f>'Step 4 Support Tool'!S295</f>
        <v/>
      </c>
      <c r="W88" s="1186" t="str">
        <f>'Step 4 Support Tool'!T295</f>
        <v/>
      </c>
      <c r="X88" s="1187" t="str">
        <f>'Step 4 Support Tool'!X295</f>
        <v/>
      </c>
      <c r="Y88" s="1188" t="str">
        <f t="shared" ref="Y88:Y112" si="21">IFERROR(R88*X88,"")</f>
        <v/>
      </c>
      <c r="Z88" s="1189" t="str">
        <f>'Step 4 Support Tool'!AC295</f>
        <v/>
      </c>
      <c r="AA88" s="1189">
        <f>'Step 4 Support Tool'!J295</f>
        <v>0</v>
      </c>
      <c r="AB88" s="1189">
        <f>'Step 4 Support Tool'!K295</f>
        <v>0</v>
      </c>
      <c r="AC88" s="1186">
        <f>'Step 3.2 Heating System'!H193</f>
        <v>0</v>
      </c>
      <c r="AD88" s="1186" t="str">
        <f t="shared" si="18"/>
        <v/>
      </c>
      <c r="AE88" s="1185">
        <f>'Step 3.2 Heating System'!E193</f>
        <v>0</v>
      </c>
      <c r="AF88" s="1185">
        <f>'Step 3.2 Heating System'!F193</f>
        <v>0</v>
      </c>
      <c r="AG88" s="1185">
        <f>'Step 3.2 Heating System'!G193</f>
        <v>0</v>
      </c>
      <c r="AH88" s="1185">
        <f>'Step 3.2 Heating System'!H193</f>
        <v>0</v>
      </c>
      <c r="AI88" s="1190">
        <f>'Step 3.2 Heating System'!I193</f>
        <v>0</v>
      </c>
      <c r="AJ88" s="1190">
        <f>'Step 3.2 Heating System'!J193</f>
        <v>0</v>
      </c>
      <c r="AK88" s="1190" t="str">
        <f>'Step 3.2 Heating System'!K193</f>
        <v/>
      </c>
      <c r="AL88" s="1191" t="str">
        <f>'Step 3.2 Heating System'!L193</f>
        <v/>
      </c>
      <c r="AM88" s="1191" t="str">
        <f>'Step 3.2 Heating System'!AA193</f>
        <v/>
      </c>
      <c r="AN88" s="1192">
        <f>'Step 3.2 Heating System'!M193</f>
        <v>0</v>
      </c>
      <c r="AO88" s="1192">
        <f>'Step 3.2 Heating System'!N193</f>
        <v>0</v>
      </c>
      <c r="AP88" s="1192">
        <f>'Step 3.2 Heating System'!O193</f>
        <v>0</v>
      </c>
      <c r="AQ88" s="1192">
        <f>'Step 3.2 Heating System'!P193</f>
        <v>0</v>
      </c>
      <c r="AR88" s="1193">
        <f>'Step 3.2 Heating System'!Q193</f>
        <v>0</v>
      </c>
      <c r="AS88" s="1193">
        <f>'Step 3.2 Heating System'!R193</f>
        <v>0</v>
      </c>
      <c r="AT88" s="1193">
        <f>'Step 3.2 Heating System'!S193</f>
        <v>0</v>
      </c>
      <c r="AU88" s="1194">
        <f>'Step 3.2 Heating System'!T193</f>
        <v>0</v>
      </c>
      <c r="AV88" s="1194">
        <f>'Step 3.2 Heating System'!U193</f>
        <v>0</v>
      </c>
      <c r="AW88" s="1194">
        <f>'Step 3.2 Heating System'!V193</f>
        <v>0</v>
      </c>
      <c r="AX88" s="1194">
        <f>'Step 3.2 Heating System'!W193</f>
        <v>0</v>
      </c>
      <c r="AY88" s="1193">
        <f>'Step 3.2 Heating System'!X193</f>
        <v>0</v>
      </c>
      <c r="AZ88" s="1036">
        <f>SUMIF('Step 3.2 Heating System'!$A$10:$A$109,PETREAD!AE88,'Step 3.2 Heating System'!$V$10:$V$109)</f>
        <v>0</v>
      </c>
      <c r="BA88" s="1036">
        <f t="shared" si="20"/>
        <v>0</v>
      </c>
      <c r="BB88" s="1041" t="str">
        <f>'Step 3.2 Heating System'!Z193</f>
        <v/>
      </c>
      <c r="BC88" s="491"/>
      <c r="BD88" s="491"/>
      <c r="BE88" s="491"/>
      <c r="BF88" s="491"/>
      <c r="BG88" s="794" t="str">
        <f>SUBSTITUTE(_xlfn.XLOOKUP(G88,'Step 4 Support Tool'!$E$220:$E$319,'Step 3.1 Site Details'!$C$8:$C$107,"",0,1),"uilding ","")</f>
        <v>B1</v>
      </c>
      <c r="BH88" s="794" t="str" cm="1">
        <f t="array" ref="BH88">SUBSTITUTE(_xlfn.XLOOKUP(G88,'Step 3.2 Heating System'!C193:$C$217,'Step 3.2 Heating System'!E193:$E$217,"",0,1)," System ","")</f>
        <v/>
      </c>
      <c r="BI88" s="794" t="str">
        <f>IF(BH88="","",SUBSTITUTE('Step 4 Support Tool'!A295," System ",""))</f>
        <v/>
      </c>
      <c r="BJ88" s="794" t="str">
        <f t="shared" si="19"/>
        <v/>
      </c>
      <c r="BK88" s="491"/>
      <c r="BL88" s="491"/>
      <c r="BM88" s="491"/>
      <c r="BN88" s="1033" t="str">
        <f>'Step 4 Support Tool'!A295</f>
        <v>LC System 76</v>
      </c>
      <c r="BO88" s="1034" t="str" cm="1">
        <f t="array" ref="BO88">_xlfn.XLOOKUP(G88,'Step 3.2 Heating System'!C193:$C$217,'Step 3.2 Heating System'!E193:$E$217,"",0,1)</f>
        <v/>
      </c>
      <c r="BP88" s="491"/>
      <c r="BQ88" s="491"/>
      <c r="BR88" s="491"/>
      <c r="BS88" s="491"/>
      <c r="BT88" s="491"/>
      <c r="BU88" s="491"/>
      <c r="BV88" s="491"/>
      <c r="BW88" s="491"/>
      <c r="BX88" s="491"/>
      <c r="BY88" s="491"/>
      <c r="BZ88" s="491"/>
      <c r="CA88" s="491"/>
      <c r="CB88" s="491"/>
      <c r="CC88" s="491"/>
      <c r="CD88" s="491"/>
      <c r="CE88" s="491"/>
      <c r="CF88" s="491"/>
      <c r="CG88" s="491"/>
      <c r="CH88" s="491"/>
      <c r="CI88" s="491"/>
      <c r="CJ88" s="491"/>
      <c r="CK88" s="491"/>
      <c r="CL88" s="491"/>
      <c r="CM88" s="491"/>
      <c r="CN88" s="491"/>
      <c r="CO88" s="491"/>
      <c r="CP88" s="491"/>
      <c r="CQ88" s="491"/>
      <c r="CR88" s="491"/>
      <c r="CS88" s="491"/>
      <c r="CT88" s="491"/>
      <c r="CU88" s="491"/>
      <c r="CV88" s="491"/>
      <c r="CW88" s="491"/>
      <c r="CX88" s="491"/>
      <c r="CY88" s="491"/>
      <c r="CZ88" s="491"/>
      <c r="DA88" s="491"/>
      <c r="DB88" s="491"/>
      <c r="DC88" s="491"/>
      <c r="DD88" s="491"/>
      <c r="DE88" s="491"/>
      <c r="DF88" s="491"/>
      <c r="DG88" s="491"/>
      <c r="DH88" s="491"/>
      <c r="DI88" s="491"/>
      <c r="DJ88" s="491"/>
      <c r="DK88" s="491"/>
      <c r="DL88" s="491"/>
      <c r="DM88" s="491"/>
      <c r="DN88" s="491"/>
      <c r="DO88" s="491"/>
      <c r="DP88" s="491"/>
      <c r="DQ88" s="491"/>
      <c r="DR88" s="491"/>
      <c r="DS88" s="491"/>
      <c r="DT88" s="491"/>
      <c r="DU88" s="491"/>
      <c r="DV88" s="491"/>
      <c r="DW88" s="491"/>
      <c r="DX88" s="491"/>
      <c r="DY88" s="491"/>
      <c r="DZ88" s="491"/>
      <c r="EA88" s="491"/>
      <c r="EB88" s="491"/>
      <c r="EC88" s="491"/>
      <c r="ED88" s="491"/>
      <c r="EE88" s="491"/>
      <c r="EF88" s="491"/>
      <c r="EG88" s="491"/>
      <c r="EH88" s="491"/>
      <c r="EI88" s="491"/>
      <c r="EJ88" s="491"/>
      <c r="EK88" s="491"/>
      <c r="EL88" s="491"/>
      <c r="EM88" s="491"/>
      <c r="EN88" s="491"/>
      <c r="EO88" s="491"/>
      <c r="EP88" s="491"/>
      <c r="EQ88" s="491"/>
      <c r="ER88" s="491"/>
      <c r="ES88" s="491"/>
      <c r="ET88" s="491"/>
    </row>
    <row r="89" spans="1:150" ht="12" customHeight="1" x14ac:dyDescent="0.2">
      <c r="A89" s="515" t="str">
        <f t="shared" si="14"/>
        <v/>
      </c>
      <c r="B89" s="515" t="str">
        <f t="shared" si="15"/>
        <v/>
      </c>
      <c r="C89" s="515" t="str">
        <f>IF(D89="","",'Eligible Technologies'!$C$7)</f>
        <v/>
      </c>
      <c r="D89" s="515" t="str">
        <f>'Step 4 Support Tool'!B296</f>
        <v/>
      </c>
      <c r="E89" s="516">
        <f>'Step 4 Support Tool'!C296</f>
        <v>0</v>
      </c>
      <c r="F89" s="516">
        <f>'Step 4 Support Tool'!D296</f>
        <v>0</v>
      </c>
      <c r="G89" s="515" t="str">
        <f>IF('Step 4 Support Tool'!E296="","",TRIM('Step 4 Support Tool'!E296))</f>
        <v/>
      </c>
      <c r="H89" s="515" t="str">
        <f t="shared" si="16"/>
        <v/>
      </c>
      <c r="I89" s="515" t="str">
        <f t="shared" si="17"/>
        <v/>
      </c>
      <c r="J89" s="515">
        <f>'Step 4 Support Tool'!F296</f>
        <v>0</v>
      </c>
      <c r="K89" s="515">
        <f>'Step 4 Support Tool'!H296</f>
        <v>0</v>
      </c>
      <c r="L89" s="515">
        <f>'Step 4 Support Tool'!I296</f>
        <v>0</v>
      </c>
      <c r="M89" s="515">
        <f>'Step 4 Support Tool'!L296</f>
        <v>0</v>
      </c>
      <c r="N89" s="515">
        <f>'Step 4 Support Tool'!M296</f>
        <v>0</v>
      </c>
      <c r="O89" s="515" t="str">
        <f>'Step 4 Support Tool'!AB296</f>
        <v/>
      </c>
      <c r="P89" s="1183">
        <f>'Step 4 Support Tool'!AD296</f>
        <v>0</v>
      </c>
      <c r="Q89" s="1184">
        <f>'Step 3.2 Heating System'!W194</f>
        <v>0</v>
      </c>
      <c r="R89" s="1184" t="str">
        <f>'Step 4 Support Tool'!O296</f>
        <v/>
      </c>
      <c r="S89" s="1185" t="str">
        <f>'Step 4 Support Tool'!P296</f>
        <v/>
      </c>
      <c r="T89" s="1185" t="str">
        <f>'Step 4 Support Tool'!Q296</f>
        <v/>
      </c>
      <c r="U89" s="1186" t="str">
        <f>'Step 4 Support Tool'!R296</f>
        <v/>
      </c>
      <c r="V89" s="1186" t="str">
        <f>'Step 4 Support Tool'!S296</f>
        <v/>
      </c>
      <c r="W89" s="1186" t="str">
        <f>'Step 4 Support Tool'!T296</f>
        <v/>
      </c>
      <c r="X89" s="1187" t="str">
        <f>'Step 4 Support Tool'!X296</f>
        <v/>
      </c>
      <c r="Y89" s="1188" t="str">
        <f t="shared" si="21"/>
        <v/>
      </c>
      <c r="Z89" s="1189" t="str">
        <f>'Step 4 Support Tool'!AC296</f>
        <v/>
      </c>
      <c r="AA89" s="1189">
        <f>'Step 4 Support Tool'!J296</f>
        <v>0</v>
      </c>
      <c r="AB89" s="1189">
        <f>'Step 4 Support Tool'!K296</f>
        <v>0</v>
      </c>
      <c r="AC89" s="1186">
        <f>'Step 3.2 Heating System'!H194</f>
        <v>0</v>
      </c>
      <c r="AD89" s="1186" t="str">
        <f t="shared" si="18"/>
        <v/>
      </c>
      <c r="AE89" s="1185">
        <f>'Step 3.2 Heating System'!E194</f>
        <v>0</v>
      </c>
      <c r="AF89" s="1185">
        <f>'Step 3.2 Heating System'!F194</f>
        <v>0</v>
      </c>
      <c r="AG89" s="1185">
        <f>'Step 3.2 Heating System'!G194</f>
        <v>0</v>
      </c>
      <c r="AH89" s="1185">
        <f>'Step 3.2 Heating System'!H194</f>
        <v>0</v>
      </c>
      <c r="AI89" s="1190">
        <f>'Step 3.2 Heating System'!I194</f>
        <v>0</v>
      </c>
      <c r="AJ89" s="1190">
        <f>'Step 3.2 Heating System'!J194</f>
        <v>0</v>
      </c>
      <c r="AK89" s="1190" t="str">
        <f>'Step 3.2 Heating System'!K194</f>
        <v/>
      </c>
      <c r="AL89" s="1191" t="str">
        <f>'Step 3.2 Heating System'!L194</f>
        <v/>
      </c>
      <c r="AM89" s="1191" t="str">
        <f>'Step 3.2 Heating System'!AA194</f>
        <v/>
      </c>
      <c r="AN89" s="1192">
        <f>'Step 3.2 Heating System'!M194</f>
        <v>0</v>
      </c>
      <c r="AO89" s="1192">
        <f>'Step 3.2 Heating System'!N194</f>
        <v>0</v>
      </c>
      <c r="AP89" s="1192">
        <f>'Step 3.2 Heating System'!O194</f>
        <v>0</v>
      </c>
      <c r="AQ89" s="1192">
        <f>'Step 3.2 Heating System'!P194</f>
        <v>0</v>
      </c>
      <c r="AR89" s="1193">
        <f>'Step 3.2 Heating System'!Q194</f>
        <v>0</v>
      </c>
      <c r="AS89" s="1193">
        <f>'Step 3.2 Heating System'!R194</f>
        <v>0</v>
      </c>
      <c r="AT89" s="1193">
        <f>'Step 3.2 Heating System'!S194</f>
        <v>0</v>
      </c>
      <c r="AU89" s="1194">
        <f>'Step 3.2 Heating System'!T194</f>
        <v>0</v>
      </c>
      <c r="AV89" s="1194">
        <f>'Step 3.2 Heating System'!U194</f>
        <v>0</v>
      </c>
      <c r="AW89" s="1194">
        <f>'Step 3.2 Heating System'!V194</f>
        <v>0</v>
      </c>
      <c r="AX89" s="1194">
        <f>'Step 3.2 Heating System'!W194</f>
        <v>0</v>
      </c>
      <c r="AY89" s="1193">
        <f>'Step 3.2 Heating System'!X194</f>
        <v>0</v>
      </c>
      <c r="AZ89" s="1036">
        <f>SUMIF('Step 3.2 Heating System'!$A$10:$A$109,PETREAD!AE89,'Step 3.2 Heating System'!$V$10:$V$109)</f>
        <v>0</v>
      </c>
      <c r="BA89" s="1036">
        <f t="shared" si="20"/>
        <v>0</v>
      </c>
      <c r="BB89" s="1041" t="str">
        <f>'Step 3.2 Heating System'!Z194</f>
        <v/>
      </c>
      <c r="BC89" s="491"/>
      <c r="BD89" s="491"/>
      <c r="BE89" s="491"/>
      <c r="BF89" s="491"/>
      <c r="BG89" s="794" t="str">
        <f>SUBSTITUTE(_xlfn.XLOOKUP(G89,'Step 4 Support Tool'!$E$220:$E$319,'Step 3.1 Site Details'!$C$8:$C$107,"",0,1),"uilding ","")</f>
        <v>B1</v>
      </c>
      <c r="BH89" s="794" t="str" cm="1">
        <f t="array" ref="BH89">SUBSTITUTE(_xlfn.XLOOKUP(G89,'Step 3.2 Heating System'!C194:$C$217,'Step 3.2 Heating System'!E194:$E$217,"",0,1)," System ","")</f>
        <v/>
      </c>
      <c r="BI89" s="794" t="str">
        <f>IF(BH89="","",SUBSTITUTE('Step 4 Support Tool'!A296," System ",""))</f>
        <v/>
      </c>
      <c r="BJ89" s="794" t="str">
        <f t="shared" si="19"/>
        <v/>
      </c>
      <c r="BK89" s="491"/>
      <c r="BL89" s="491"/>
      <c r="BM89" s="491"/>
      <c r="BN89" s="1033" t="str">
        <f>'Step 4 Support Tool'!A296</f>
        <v>LC System 77</v>
      </c>
      <c r="BO89" s="1034" t="str" cm="1">
        <f t="array" ref="BO89">_xlfn.XLOOKUP(G89,'Step 3.2 Heating System'!C194:$C$217,'Step 3.2 Heating System'!E194:$E$217,"",0,1)</f>
        <v/>
      </c>
      <c r="BP89" s="491"/>
      <c r="BQ89" s="491"/>
      <c r="BR89" s="491"/>
      <c r="BS89" s="491"/>
      <c r="BT89" s="491"/>
      <c r="BU89" s="491"/>
      <c r="BV89" s="491"/>
      <c r="BW89" s="491"/>
      <c r="BX89" s="491"/>
      <c r="BY89" s="491"/>
      <c r="BZ89" s="491"/>
      <c r="CA89" s="491"/>
      <c r="CB89" s="491"/>
      <c r="CC89" s="491"/>
      <c r="CD89" s="491"/>
      <c r="CE89" s="491"/>
      <c r="CF89" s="491"/>
      <c r="CG89" s="491"/>
      <c r="CH89" s="491"/>
      <c r="CI89" s="491"/>
      <c r="CJ89" s="491"/>
      <c r="CK89" s="491"/>
      <c r="CL89" s="491"/>
      <c r="CM89" s="491"/>
      <c r="CN89" s="491"/>
      <c r="CO89" s="491"/>
      <c r="CP89" s="491"/>
      <c r="CQ89" s="491"/>
      <c r="CR89" s="491"/>
      <c r="CS89" s="491"/>
      <c r="CT89" s="491"/>
      <c r="CU89" s="491"/>
      <c r="CV89" s="491"/>
      <c r="CW89" s="491"/>
      <c r="CX89" s="491"/>
      <c r="CY89" s="491"/>
      <c r="CZ89" s="491"/>
      <c r="DA89" s="491"/>
      <c r="DB89" s="491"/>
      <c r="DC89" s="491"/>
      <c r="DD89" s="491"/>
      <c r="DE89" s="491"/>
      <c r="DF89" s="491"/>
      <c r="DG89" s="491"/>
      <c r="DH89" s="491"/>
      <c r="DI89" s="491"/>
      <c r="DJ89" s="491"/>
      <c r="DK89" s="491"/>
      <c r="DL89" s="491"/>
      <c r="DM89" s="491"/>
      <c r="DN89" s="491"/>
      <c r="DO89" s="491"/>
      <c r="DP89" s="491"/>
      <c r="DQ89" s="491"/>
      <c r="DR89" s="491"/>
      <c r="DS89" s="491"/>
      <c r="DT89" s="491"/>
      <c r="DU89" s="491"/>
      <c r="DV89" s="491"/>
      <c r="DW89" s="491"/>
      <c r="DX89" s="491"/>
      <c r="DY89" s="491"/>
      <c r="DZ89" s="491"/>
      <c r="EA89" s="491"/>
      <c r="EB89" s="491"/>
      <c r="EC89" s="491"/>
      <c r="ED89" s="491"/>
      <c r="EE89" s="491"/>
      <c r="EF89" s="491"/>
      <c r="EG89" s="491"/>
      <c r="EH89" s="491"/>
      <c r="EI89" s="491"/>
      <c r="EJ89" s="491"/>
      <c r="EK89" s="491"/>
      <c r="EL89" s="491"/>
      <c r="EM89" s="491"/>
      <c r="EN89" s="491"/>
      <c r="EO89" s="491"/>
      <c r="EP89" s="491"/>
      <c r="EQ89" s="491"/>
      <c r="ER89" s="491"/>
      <c r="ES89" s="491"/>
      <c r="ET89" s="491"/>
    </row>
    <row r="90" spans="1:150" ht="12" customHeight="1" x14ac:dyDescent="0.2">
      <c r="A90" s="515" t="str">
        <f t="shared" si="14"/>
        <v/>
      </c>
      <c r="B90" s="515" t="str">
        <f t="shared" si="15"/>
        <v/>
      </c>
      <c r="C90" s="515" t="str">
        <f>IF(D90="","",'Eligible Technologies'!$C$7)</f>
        <v/>
      </c>
      <c r="D90" s="515" t="str">
        <f>'Step 4 Support Tool'!B297</f>
        <v/>
      </c>
      <c r="E90" s="516">
        <f>'Step 4 Support Tool'!C297</f>
        <v>0</v>
      </c>
      <c r="F90" s="516">
        <f>'Step 4 Support Tool'!D297</f>
        <v>0</v>
      </c>
      <c r="G90" s="515" t="str">
        <f>IF('Step 4 Support Tool'!E297="","",TRIM('Step 4 Support Tool'!E297))</f>
        <v/>
      </c>
      <c r="H90" s="515" t="str">
        <f t="shared" si="16"/>
        <v/>
      </c>
      <c r="I90" s="515" t="str">
        <f t="shared" si="17"/>
        <v/>
      </c>
      <c r="J90" s="515">
        <f>'Step 4 Support Tool'!F297</f>
        <v>0</v>
      </c>
      <c r="K90" s="515">
        <f>'Step 4 Support Tool'!H297</f>
        <v>0</v>
      </c>
      <c r="L90" s="515">
        <f>'Step 4 Support Tool'!I297</f>
        <v>0</v>
      </c>
      <c r="M90" s="515">
        <f>'Step 4 Support Tool'!L297</f>
        <v>0</v>
      </c>
      <c r="N90" s="515">
        <f>'Step 4 Support Tool'!M297</f>
        <v>0</v>
      </c>
      <c r="O90" s="515" t="str">
        <f>'Step 4 Support Tool'!AB297</f>
        <v/>
      </c>
      <c r="P90" s="1183">
        <f>'Step 4 Support Tool'!AD297</f>
        <v>0</v>
      </c>
      <c r="Q90" s="1184">
        <f>'Step 3.2 Heating System'!W195</f>
        <v>0</v>
      </c>
      <c r="R90" s="1184" t="str">
        <f>'Step 4 Support Tool'!O297</f>
        <v/>
      </c>
      <c r="S90" s="1185" t="str">
        <f>'Step 4 Support Tool'!P297</f>
        <v/>
      </c>
      <c r="T90" s="1185" t="str">
        <f>'Step 4 Support Tool'!Q297</f>
        <v/>
      </c>
      <c r="U90" s="1186" t="str">
        <f>'Step 4 Support Tool'!R297</f>
        <v/>
      </c>
      <c r="V90" s="1186" t="str">
        <f>'Step 4 Support Tool'!S297</f>
        <v/>
      </c>
      <c r="W90" s="1186" t="str">
        <f>'Step 4 Support Tool'!T297</f>
        <v/>
      </c>
      <c r="X90" s="1187" t="str">
        <f>'Step 4 Support Tool'!X297</f>
        <v/>
      </c>
      <c r="Y90" s="1188" t="str">
        <f t="shared" si="21"/>
        <v/>
      </c>
      <c r="Z90" s="1189" t="str">
        <f>'Step 4 Support Tool'!AC297</f>
        <v/>
      </c>
      <c r="AA90" s="1189">
        <f>'Step 4 Support Tool'!J297</f>
        <v>0</v>
      </c>
      <c r="AB90" s="1189">
        <f>'Step 4 Support Tool'!K297</f>
        <v>0</v>
      </c>
      <c r="AC90" s="1186">
        <f>'Step 3.2 Heating System'!H195</f>
        <v>0</v>
      </c>
      <c r="AD90" s="1186" t="str">
        <f t="shared" si="18"/>
        <v/>
      </c>
      <c r="AE90" s="1185">
        <f>'Step 3.2 Heating System'!E195</f>
        <v>0</v>
      </c>
      <c r="AF90" s="1185">
        <f>'Step 3.2 Heating System'!F195</f>
        <v>0</v>
      </c>
      <c r="AG90" s="1185">
        <f>'Step 3.2 Heating System'!G195</f>
        <v>0</v>
      </c>
      <c r="AH90" s="1185">
        <f>'Step 3.2 Heating System'!H195</f>
        <v>0</v>
      </c>
      <c r="AI90" s="1190">
        <f>'Step 3.2 Heating System'!I195</f>
        <v>0</v>
      </c>
      <c r="AJ90" s="1190">
        <f>'Step 3.2 Heating System'!J195</f>
        <v>0</v>
      </c>
      <c r="AK90" s="1190" t="str">
        <f>'Step 3.2 Heating System'!K195</f>
        <v/>
      </c>
      <c r="AL90" s="1191" t="str">
        <f>'Step 3.2 Heating System'!L195</f>
        <v/>
      </c>
      <c r="AM90" s="1191" t="str">
        <f>'Step 3.2 Heating System'!AA195</f>
        <v/>
      </c>
      <c r="AN90" s="1192">
        <f>'Step 3.2 Heating System'!M195</f>
        <v>0</v>
      </c>
      <c r="AO90" s="1192">
        <f>'Step 3.2 Heating System'!N195</f>
        <v>0</v>
      </c>
      <c r="AP90" s="1192">
        <f>'Step 3.2 Heating System'!O195</f>
        <v>0</v>
      </c>
      <c r="AQ90" s="1192">
        <f>'Step 3.2 Heating System'!P195</f>
        <v>0</v>
      </c>
      <c r="AR90" s="1193">
        <f>'Step 3.2 Heating System'!Q195</f>
        <v>0</v>
      </c>
      <c r="AS90" s="1193">
        <f>'Step 3.2 Heating System'!R195</f>
        <v>0</v>
      </c>
      <c r="AT90" s="1193">
        <f>'Step 3.2 Heating System'!S195</f>
        <v>0</v>
      </c>
      <c r="AU90" s="1194">
        <f>'Step 3.2 Heating System'!T195</f>
        <v>0</v>
      </c>
      <c r="AV90" s="1194">
        <f>'Step 3.2 Heating System'!U195</f>
        <v>0</v>
      </c>
      <c r="AW90" s="1194">
        <f>'Step 3.2 Heating System'!V195</f>
        <v>0</v>
      </c>
      <c r="AX90" s="1194">
        <f>'Step 3.2 Heating System'!W195</f>
        <v>0</v>
      </c>
      <c r="AY90" s="1193">
        <f>'Step 3.2 Heating System'!X195</f>
        <v>0</v>
      </c>
      <c r="AZ90" s="1036">
        <f>SUMIF('Step 3.2 Heating System'!$A$10:$A$109,PETREAD!AE90,'Step 3.2 Heating System'!$V$10:$V$109)</f>
        <v>0</v>
      </c>
      <c r="BA90" s="1036">
        <f t="shared" si="20"/>
        <v>0</v>
      </c>
      <c r="BB90" s="1041" t="str">
        <f>'Step 3.2 Heating System'!Z195</f>
        <v/>
      </c>
      <c r="BC90" s="491"/>
      <c r="BD90" s="491"/>
      <c r="BE90" s="491"/>
      <c r="BF90" s="491"/>
      <c r="BG90" s="794" t="str">
        <f>SUBSTITUTE(_xlfn.XLOOKUP(G90,'Step 4 Support Tool'!$E$220:$E$319,'Step 3.1 Site Details'!$C$8:$C$107,"",0,1),"uilding ","")</f>
        <v>B1</v>
      </c>
      <c r="BH90" s="794" t="str" cm="1">
        <f t="array" ref="BH90">SUBSTITUTE(_xlfn.XLOOKUP(G90,'Step 3.2 Heating System'!C195:$C$217,'Step 3.2 Heating System'!E195:$E$217,"",0,1)," System ","")</f>
        <v/>
      </c>
      <c r="BI90" s="794" t="str">
        <f>IF(BH90="","",SUBSTITUTE('Step 4 Support Tool'!A297," System ",""))</f>
        <v/>
      </c>
      <c r="BJ90" s="794" t="str">
        <f t="shared" si="19"/>
        <v/>
      </c>
      <c r="BK90" s="491"/>
      <c r="BL90" s="491"/>
      <c r="BM90" s="491"/>
      <c r="BN90" s="1033" t="str">
        <f>'Step 4 Support Tool'!A297</f>
        <v>LC System 78</v>
      </c>
      <c r="BO90" s="1034" t="str" cm="1">
        <f t="array" ref="BO90">_xlfn.XLOOKUP(G90,'Step 3.2 Heating System'!C195:$C$217,'Step 3.2 Heating System'!E195:$E$217,"",0,1)</f>
        <v/>
      </c>
      <c r="BP90" s="491"/>
      <c r="BQ90" s="491"/>
      <c r="BR90" s="491"/>
      <c r="BS90" s="491"/>
      <c r="BT90" s="491"/>
      <c r="BU90" s="491"/>
      <c r="BV90" s="491"/>
      <c r="BW90" s="491"/>
      <c r="BX90" s="491"/>
      <c r="BY90" s="491"/>
      <c r="BZ90" s="491"/>
      <c r="CA90" s="491"/>
      <c r="CB90" s="491"/>
      <c r="CC90" s="491"/>
      <c r="CD90" s="491"/>
      <c r="CE90" s="491"/>
      <c r="CF90" s="491"/>
      <c r="CG90" s="491"/>
      <c r="CH90" s="491"/>
      <c r="CI90" s="491"/>
      <c r="CJ90" s="491"/>
      <c r="CK90" s="491"/>
      <c r="CL90" s="491"/>
      <c r="CM90" s="491"/>
      <c r="CN90" s="491"/>
      <c r="CO90" s="491"/>
      <c r="CP90" s="491"/>
      <c r="CQ90" s="491"/>
      <c r="CR90" s="491"/>
      <c r="CS90" s="491"/>
      <c r="CT90" s="491"/>
      <c r="CU90" s="491"/>
      <c r="CV90" s="491"/>
      <c r="CW90" s="491"/>
      <c r="CX90" s="491"/>
      <c r="CY90" s="491"/>
      <c r="CZ90" s="491"/>
      <c r="DA90" s="491"/>
      <c r="DB90" s="491"/>
      <c r="DC90" s="491"/>
      <c r="DD90" s="491"/>
      <c r="DE90" s="491"/>
      <c r="DF90" s="491"/>
      <c r="DG90" s="491"/>
      <c r="DH90" s="491"/>
      <c r="DI90" s="491"/>
      <c r="DJ90" s="491"/>
      <c r="DK90" s="491"/>
      <c r="DL90" s="491"/>
      <c r="DM90" s="491"/>
      <c r="DN90" s="491"/>
      <c r="DO90" s="491"/>
      <c r="DP90" s="491"/>
      <c r="DQ90" s="491"/>
      <c r="DR90" s="491"/>
      <c r="DS90" s="491"/>
      <c r="DT90" s="491"/>
      <c r="DU90" s="491"/>
      <c r="DV90" s="491"/>
      <c r="DW90" s="491"/>
      <c r="DX90" s="491"/>
      <c r="DY90" s="491"/>
      <c r="DZ90" s="491"/>
      <c r="EA90" s="491"/>
      <c r="EB90" s="491"/>
      <c r="EC90" s="491"/>
      <c r="ED90" s="491"/>
      <c r="EE90" s="491"/>
      <c r="EF90" s="491"/>
      <c r="EG90" s="491"/>
      <c r="EH90" s="491"/>
      <c r="EI90" s="491"/>
      <c r="EJ90" s="491"/>
      <c r="EK90" s="491"/>
      <c r="EL90" s="491"/>
      <c r="EM90" s="491"/>
      <c r="EN90" s="491"/>
      <c r="EO90" s="491"/>
      <c r="EP90" s="491"/>
      <c r="EQ90" s="491"/>
      <c r="ER90" s="491"/>
      <c r="ES90" s="491"/>
      <c r="ET90" s="491"/>
    </row>
    <row r="91" spans="1:150" ht="12" customHeight="1" x14ac:dyDescent="0.2">
      <c r="A91" s="515" t="str">
        <f t="shared" si="14"/>
        <v/>
      </c>
      <c r="B91" s="515" t="str">
        <f t="shared" si="15"/>
        <v/>
      </c>
      <c r="C91" s="515" t="str">
        <f>IF(D91="","",'Eligible Technologies'!$C$7)</f>
        <v/>
      </c>
      <c r="D91" s="515" t="str">
        <f>'Step 4 Support Tool'!B298</f>
        <v/>
      </c>
      <c r="E91" s="516">
        <f>'Step 4 Support Tool'!C298</f>
        <v>0</v>
      </c>
      <c r="F91" s="516">
        <f>'Step 4 Support Tool'!D298</f>
        <v>0</v>
      </c>
      <c r="G91" s="515" t="str">
        <f>IF('Step 4 Support Tool'!E298="","",TRIM('Step 4 Support Tool'!E298))</f>
        <v/>
      </c>
      <c r="H91" s="515" t="str">
        <f t="shared" si="16"/>
        <v/>
      </c>
      <c r="I91" s="515" t="str">
        <f t="shared" si="17"/>
        <v/>
      </c>
      <c r="J91" s="515">
        <f>'Step 4 Support Tool'!F298</f>
        <v>0</v>
      </c>
      <c r="K91" s="515">
        <f>'Step 4 Support Tool'!H298</f>
        <v>0</v>
      </c>
      <c r="L91" s="515">
        <f>'Step 4 Support Tool'!I298</f>
        <v>0</v>
      </c>
      <c r="M91" s="515">
        <f>'Step 4 Support Tool'!L298</f>
        <v>0</v>
      </c>
      <c r="N91" s="515">
        <f>'Step 4 Support Tool'!M298</f>
        <v>0</v>
      </c>
      <c r="O91" s="515" t="str">
        <f>'Step 4 Support Tool'!AB298</f>
        <v/>
      </c>
      <c r="P91" s="1183">
        <f>'Step 4 Support Tool'!AD298</f>
        <v>0</v>
      </c>
      <c r="Q91" s="1184">
        <f>'Step 3.2 Heating System'!W196</f>
        <v>0</v>
      </c>
      <c r="R91" s="1184" t="str">
        <f>'Step 4 Support Tool'!O298</f>
        <v/>
      </c>
      <c r="S91" s="1185" t="str">
        <f>'Step 4 Support Tool'!P298</f>
        <v/>
      </c>
      <c r="T91" s="1185" t="str">
        <f>'Step 4 Support Tool'!Q298</f>
        <v/>
      </c>
      <c r="U91" s="1186" t="str">
        <f>'Step 4 Support Tool'!R298</f>
        <v/>
      </c>
      <c r="V91" s="1186" t="str">
        <f>'Step 4 Support Tool'!S298</f>
        <v/>
      </c>
      <c r="W91" s="1186" t="str">
        <f>'Step 4 Support Tool'!T298</f>
        <v/>
      </c>
      <c r="X91" s="1187" t="str">
        <f>'Step 4 Support Tool'!X298</f>
        <v/>
      </c>
      <c r="Y91" s="1188" t="str">
        <f t="shared" si="21"/>
        <v/>
      </c>
      <c r="Z91" s="1189" t="str">
        <f>'Step 4 Support Tool'!AC298</f>
        <v/>
      </c>
      <c r="AA91" s="1189">
        <f>'Step 4 Support Tool'!J298</f>
        <v>0</v>
      </c>
      <c r="AB91" s="1189">
        <f>'Step 4 Support Tool'!K298</f>
        <v>0</v>
      </c>
      <c r="AC91" s="1186">
        <f>'Step 3.2 Heating System'!H196</f>
        <v>0</v>
      </c>
      <c r="AD91" s="1186" t="str">
        <f t="shared" si="18"/>
        <v/>
      </c>
      <c r="AE91" s="1185">
        <f>'Step 3.2 Heating System'!E196</f>
        <v>0</v>
      </c>
      <c r="AF91" s="1185">
        <f>'Step 3.2 Heating System'!F196</f>
        <v>0</v>
      </c>
      <c r="AG91" s="1185">
        <f>'Step 3.2 Heating System'!G196</f>
        <v>0</v>
      </c>
      <c r="AH91" s="1185">
        <f>'Step 3.2 Heating System'!H196</f>
        <v>0</v>
      </c>
      <c r="AI91" s="1190">
        <f>'Step 3.2 Heating System'!I196</f>
        <v>0</v>
      </c>
      <c r="AJ91" s="1190">
        <f>'Step 3.2 Heating System'!J196</f>
        <v>0</v>
      </c>
      <c r="AK91" s="1190" t="str">
        <f>'Step 3.2 Heating System'!K196</f>
        <v/>
      </c>
      <c r="AL91" s="1191" t="str">
        <f>'Step 3.2 Heating System'!L196</f>
        <v/>
      </c>
      <c r="AM91" s="1191" t="str">
        <f>'Step 3.2 Heating System'!AA196</f>
        <v/>
      </c>
      <c r="AN91" s="1192">
        <f>'Step 3.2 Heating System'!M196</f>
        <v>0</v>
      </c>
      <c r="AO91" s="1192">
        <f>'Step 3.2 Heating System'!N196</f>
        <v>0</v>
      </c>
      <c r="AP91" s="1192">
        <f>'Step 3.2 Heating System'!O196</f>
        <v>0</v>
      </c>
      <c r="AQ91" s="1192">
        <f>'Step 3.2 Heating System'!P196</f>
        <v>0</v>
      </c>
      <c r="AR91" s="1193">
        <f>'Step 3.2 Heating System'!Q196</f>
        <v>0</v>
      </c>
      <c r="AS91" s="1193">
        <f>'Step 3.2 Heating System'!R196</f>
        <v>0</v>
      </c>
      <c r="AT91" s="1193">
        <f>'Step 3.2 Heating System'!S196</f>
        <v>0</v>
      </c>
      <c r="AU91" s="1194">
        <f>'Step 3.2 Heating System'!T196</f>
        <v>0</v>
      </c>
      <c r="AV91" s="1194">
        <f>'Step 3.2 Heating System'!U196</f>
        <v>0</v>
      </c>
      <c r="AW91" s="1194">
        <f>'Step 3.2 Heating System'!V196</f>
        <v>0</v>
      </c>
      <c r="AX91" s="1194">
        <f>'Step 3.2 Heating System'!W196</f>
        <v>0</v>
      </c>
      <c r="AY91" s="1193">
        <f>'Step 3.2 Heating System'!X196</f>
        <v>0</v>
      </c>
      <c r="AZ91" s="1036">
        <f>SUMIF('Step 3.2 Heating System'!$A$10:$A$109,PETREAD!AE91,'Step 3.2 Heating System'!$V$10:$V$109)</f>
        <v>0</v>
      </c>
      <c r="BA91" s="1036">
        <f t="shared" si="20"/>
        <v>0</v>
      </c>
      <c r="BB91" s="1041" t="str">
        <f>'Step 3.2 Heating System'!Z196</f>
        <v/>
      </c>
      <c r="BC91" s="491"/>
      <c r="BD91" s="491"/>
      <c r="BE91" s="491"/>
      <c r="BF91" s="491"/>
      <c r="BG91" s="794" t="str">
        <f>SUBSTITUTE(_xlfn.XLOOKUP(G91,'Step 4 Support Tool'!$E$220:$E$319,'Step 3.1 Site Details'!$C$8:$C$107,"",0,1),"uilding ","")</f>
        <v>B1</v>
      </c>
      <c r="BH91" s="794" t="str" cm="1">
        <f t="array" ref="BH91">SUBSTITUTE(_xlfn.XLOOKUP(G91,'Step 3.2 Heating System'!C196:$C$217,'Step 3.2 Heating System'!E196:$E$217,"",0,1)," System ","")</f>
        <v/>
      </c>
      <c r="BI91" s="794" t="str">
        <f>IF(BH91="","",SUBSTITUTE('Step 4 Support Tool'!A298," System ",""))</f>
        <v/>
      </c>
      <c r="BJ91" s="794" t="str">
        <f t="shared" si="19"/>
        <v/>
      </c>
      <c r="BK91" s="491"/>
      <c r="BL91" s="491"/>
      <c r="BM91" s="491"/>
      <c r="BN91" s="1033" t="str">
        <f>'Step 4 Support Tool'!A298</f>
        <v>LC System 79</v>
      </c>
      <c r="BO91" s="1034" t="str" cm="1">
        <f t="array" ref="BO91">_xlfn.XLOOKUP(G91,'Step 3.2 Heating System'!C196:$C$217,'Step 3.2 Heating System'!E196:$E$217,"",0,1)</f>
        <v/>
      </c>
      <c r="BP91" s="491"/>
      <c r="BQ91" s="491"/>
      <c r="BR91" s="491"/>
      <c r="BS91" s="491"/>
      <c r="BT91" s="491"/>
      <c r="BU91" s="491"/>
      <c r="BV91" s="491"/>
      <c r="BW91" s="491"/>
      <c r="BX91" s="491"/>
      <c r="BY91" s="491"/>
      <c r="BZ91" s="491"/>
      <c r="CA91" s="491"/>
      <c r="CB91" s="491"/>
      <c r="CC91" s="491"/>
      <c r="CD91" s="491"/>
      <c r="CE91" s="491"/>
      <c r="CF91" s="491"/>
      <c r="CG91" s="491"/>
      <c r="CH91" s="491"/>
      <c r="CI91" s="491"/>
      <c r="CJ91" s="491"/>
      <c r="CK91" s="491"/>
      <c r="CL91" s="491"/>
      <c r="CM91" s="491"/>
      <c r="CN91" s="491"/>
      <c r="CO91" s="491"/>
      <c r="CP91" s="491"/>
      <c r="CQ91" s="491"/>
      <c r="CR91" s="491"/>
      <c r="CS91" s="491"/>
      <c r="CT91" s="491"/>
      <c r="CU91" s="491"/>
      <c r="CV91" s="491"/>
      <c r="CW91" s="491"/>
      <c r="CX91" s="491"/>
      <c r="CY91" s="491"/>
      <c r="CZ91" s="491"/>
      <c r="DA91" s="491"/>
      <c r="DB91" s="491"/>
      <c r="DC91" s="491"/>
      <c r="DD91" s="491"/>
      <c r="DE91" s="491"/>
      <c r="DF91" s="491"/>
      <c r="DG91" s="491"/>
      <c r="DH91" s="491"/>
      <c r="DI91" s="491"/>
      <c r="DJ91" s="491"/>
      <c r="DK91" s="491"/>
      <c r="DL91" s="491"/>
      <c r="DM91" s="491"/>
      <c r="DN91" s="491"/>
      <c r="DO91" s="491"/>
      <c r="DP91" s="491"/>
      <c r="DQ91" s="491"/>
      <c r="DR91" s="491"/>
      <c r="DS91" s="491"/>
      <c r="DT91" s="491"/>
      <c r="DU91" s="491"/>
      <c r="DV91" s="491"/>
      <c r="DW91" s="491"/>
      <c r="DX91" s="491"/>
      <c r="DY91" s="491"/>
      <c r="DZ91" s="491"/>
      <c r="EA91" s="491"/>
      <c r="EB91" s="491"/>
      <c r="EC91" s="491"/>
      <c r="ED91" s="491"/>
      <c r="EE91" s="491"/>
      <c r="EF91" s="491"/>
      <c r="EG91" s="491"/>
      <c r="EH91" s="491"/>
      <c r="EI91" s="491"/>
      <c r="EJ91" s="491"/>
      <c r="EK91" s="491"/>
      <c r="EL91" s="491"/>
      <c r="EM91" s="491"/>
      <c r="EN91" s="491"/>
      <c r="EO91" s="491"/>
      <c r="EP91" s="491"/>
      <c r="EQ91" s="491"/>
      <c r="ER91" s="491"/>
      <c r="ES91" s="491"/>
      <c r="ET91" s="491"/>
    </row>
    <row r="92" spans="1:150" ht="12" customHeight="1" x14ac:dyDescent="0.2">
      <c r="A92" s="515" t="str">
        <f t="shared" si="14"/>
        <v/>
      </c>
      <c r="B92" s="515" t="str">
        <f t="shared" si="15"/>
        <v/>
      </c>
      <c r="C92" s="515" t="str">
        <f>IF(D92="","",'Eligible Technologies'!$C$7)</f>
        <v/>
      </c>
      <c r="D92" s="515" t="str">
        <f>'Step 4 Support Tool'!B299</f>
        <v/>
      </c>
      <c r="E92" s="516">
        <f>'Step 4 Support Tool'!C299</f>
        <v>0</v>
      </c>
      <c r="F92" s="516">
        <f>'Step 4 Support Tool'!D299</f>
        <v>0</v>
      </c>
      <c r="G92" s="515" t="str">
        <f>IF('Step 4 Support Tool'!E299="","",TRIM('Step 4 Support Tool'!E299))</f>
        <v/>
      </c>
      <c r="H92" s="515" t="str">
        <f t="shared" si="16"/>
        <v/>
      </c>
      <c r="I92" s="515" t="str">
        <f t="shared" si="17"/>
        <v/>
      </c>
      <c r="J92" s="515">
        <f>'Step 4 Support Tool'!F299</f>
        <v>0</v>
      </c>
      <c r="K92" s="515">
        <f>'Step 4 Support Tool'!H299</f>
        <v>0</v>
      </c>
      <c r="L92" s="515">
        <f>'Step 4 Support Tool'!I299</f>
        <v>0</v>
      </c>
      <c r="M92" s="515">
        <f>'Step 4 Support Tool'!L299</f>
        <v>0</v>
      </c>
      <c r="N92" s="515">
        <f>'Step 4 Support Tool'!M299</f>
        <v>0</v>
      </c>
      <c r="O92" s="515" t="str">
        <f>'Step 4 Support Tool'!AB299</f>
        <v/>
      </c>
      <c r="P92" s="1183">
        <f>'Step 4 Support Tool'!AD299</f>
        <v>0</v>
      </c>
      <c r="Q92" s="1184">
        <f>'Step 3.2 Heating System'!W197</f>
        <v>0</v>
      </c>
      <c r="R92" s="1184" t="str">
        <f>'Step 4 Support Tool'!O299</f>
        <v/>
      </c>
      <c r="S92" s="1185" t="str">
        <f>'Step 4 Support Tool'!P299</f>
        <v/>
      </c>
      <c r="T92" s="1185" t="str">
        <f>'Step 4 Support Tool'!Q299</f>
        <v/>
      </c>
      <c r="U92" s="1186" t="str">
        <f>'Step 4 Support Tool'!R299</f>
        <v/>
      </c>
      <c r="V92" s="1186" t="str">
        <f>'Step 4 Support Tool'!S299</f>
        <v/>
      </c>
      <c r="W92" s="1186" t="str">
        <f>'Step 4 Support Tool'!T299</f>
        <v/>
      </c>
      <c r="X92" s="1187" t="str">
        <f>'Step 4 Support Tool'!X299</f>
        <v/>
      </c>
      <c r="Y92" s="1188" t="str">
        <f t="shared" si="21"/>
        <v/>
      </c>
      <c r="Z92" s="1189" t="str">
        <f>'Step 4 Support Tool'!AC299</f>
        <v/>
      </c>
      <c r="AA92" s="1189">
        <f>'Step 4 Support Tool'!J299</f>
        <v>0</v>
      </c>
      <c r="AB92" s="1189">
        <f>'Step 4 Support Tool'!K299</f>
        <v>0</v>
      </c>
      <c r="AC92" s="1196">
        <f>'Step 3.2 Heating System'!H197</f>
        <v>0</v>
      </c>
      <c r="AD92" s="1186" t="str">
        <f t="shared" si="18"/>
        <v/>
      </c>
      <c r="AE92" s="1185">
        <f>'Step 3.2 Heating System'!E197</f>
        <v>0</v>
      </c>
      <c r="AF92" s="1185">
        <f>'Step 3.2 Heating System'!F197</f>
        <v>0</v>
      </c>
      <c r="AG92" s="1185">
        <f>'Step 3.2 Heating System'!G197</f>
        <v>0</v>
      </c>
      <c r="AH92" s="1185">
        <f>'Step 3.2 Heating System'!H197</f>
        <v>0</v>
      </c>
      <c r="AI92" s="1190">
        <f>'Step 3.2 Heating System'!I197</f>
        <v>0</v>
      </c>
      <c r="AJ92" s="1190">
        <f>'Step 3.2 Heating System'!J197</f>
        <v>0</v>
      </c>
      <c r="AK92" s="1190" t="str">
        <f>'Step 3.2 Heating System'!K197</f>
        <v/>
      </c>
      <c r="AL92" s="1191" t="str">
        <f>'Step 3.2 Heating System'!L197</f>
        <v/>
      </c>
      <c r="AM92" s="1191" t="str">
        <f>'Step 3.2 Heating System'!AA197</f>
        <v/>
      </c>
      <c r="AN92" s="1192">
        <f>'Step 3.2 Heating System'!M197</f>
        <v>0</v>
      </c>
      <c r="AO92" s="1192">
        <f>'Step 3.2 Heating System'!N197</f>
        <v>0</v>
      </c>
      <c r="AP92" s="1192">
        <f>'Step 3.2 Heating System'!O197</f>
        <v>0</v>
      </c>
      <c r="AQ92" s="1192">
        <f>'Step 3.2 Heating System'!P197</f>
        <v>0</v>
      </c>
      <c r="AR92" s="1193">
        <f>'Step 3.2 Heating System'!Q197</f>
        <v>0</v>
      </c>
      <c r="AS92" s="1193">
        <f>'Step 3.2 Heating System'!R197</f>
        <v>0</v>
      </c>
      <c r="AT92" s="1193">
        <f>'Step 3.2 Heating System'!S197</f>
        <v>0</v>
      </c>
      <c r="AU92" s="1194">
        <f>'Step 3.2 Heating System'!T197</f>
        <v>0</v>
      </c>
      <c r="AV92" s="1194">
        <f>'Step 3.2 Heating System'!U197</f>
        <v>0</v>
      </c>
      <c r="AW92" s="1194">
        <f>'Step 3.2 Heating System'!V197</f>
        <v>0</v>
      </c>
      <c r="AX92" s="1194">
        <f>'Step 3.2 Heating System'!W197</f>
        <v>0</v>
      </c>
      <c r="AY92" s="1193">
        <f>'Step 3.2 Heating System'!X197</f>
        <v>0</v>
      </c>
      <c r="AZ92" s="1036">
        <f>SUMIF('Step 3.2 Heating System'!$A$10:$A$109,PETREAD!AE92,'Step 3.2 Heating System'!$V$10:$V$109)</f>
        <v>0</v>
      </c>
      <c r="BA92" s="1036">
        <f t="shared" si="20"/>
        <v>0</v>
      </c>
      <c r="BB92" s="1041" t="str">
        <f>'Step 3.2 Heating System'!Z197</f>
        <v/>
      </c>
      <c r="BC92" s="491"/>
      <c r="BD92" s="491"/>
      <c r="BE92" s="491"/>
      <c r="BF92" s="491"/>
      <c r="BG92" s="794" t="str">
        <f>SUBSTITUTE(_xlfn.XLOOKUP(G92,'Step 4 Support Tool'!$E$220:$E$319,'Step 3.1 Site Details'!$C$8:$C$107,"",0,1),"uilding ","")</f>
        <v>B1</v>
      </c>
      <c r="BH92" s="794" t="str" cm="1">
        <f t="array" ref="BH92">SUBSTITUTE(_xlfn.XLOOKUP(G92,'Step 3.2 Heating System'!C197:$C$217,'Step 3.2 Heating System'!E197:$E$217,"",0,1)," System ","")</f>
        <v/>
      </c>
      <c r="BI92" s="794" t="str">
        <f>IF(BH92="","",SUBSTITUTE('Step 4 Support Tool'!A299," System ",""))</f>
        <v/>
      </c>
      <c r="BJ92" s="794" t="str">
        <f t="shared" si="19"/>
        <v/>
      </c>
      <c r="BK92" s="491"/>
      <c r="BL92" s="491"/>
      <c r="BM92" s="491"/>
      <c r="BN92" s="1033" t="str">
        <f>'Step 4 Support Tool'!A299</f>
        <v>LC System 80</v>
      </c>
      <c r="BO92" s="1034" t="str" cm="1">
        <f t="array" ref="BO92">_xlfn.XLOOKUP(G92,'Step 3.2 Heating System'!C197:$C$217,'Step 3.2 Heating System'!E197:$E$217,"",0,1)</f>
        <v/>
      </c>
      <c r="BP92" s="491"/>
      <c r="BQ92" s="491"/>
      <c r="BR92" s="491"/>
      <c r="BS92" s="491"/>
      <c r="BT92" s="491"/>
      <c r="BU92" s="491"/>
      <c r="BV92" s="491"/>
      <c r="BW92" s="491"/>
      <c r="BX92" s="491"/>
      <c r="BY92" s="491"/>
      <c r="BZ92" s="491"/>
      <c r="CA92" s="491"/>
      <c r="CB92" s="491"/>
      <c r="CC92" s="491"/>
      <c r="CD92" s="491"/>
      <c r="CE92" s="491"/>
      <c r="CF92" s="491"/>
      <c r="CG92" s="491"/>
      <c r="CH92" s="491"/>
      <c r="CI92" s="491"/>
      <c r="CJ92" s="491"/>
      <c r="CK92" s="491"/>
      <c r="CL92" s="491"/>
      <c r="CM92" s="491"/>
      <c r="CN92" s="491"/>
      <c r="CO92" s="491"/>
      <c r="CP92" s="491"/>
      <c r="CQ92" s="491"/>
      <c r="CR92" s="491"/>
      <c r="CS92" s="491"/>
      <c r="CT92" s="491"/>
      <c r="CU92" s="491"/>
      <c r="CV92" s="491"/>
      <c r="CW92" s="491"/>
      <c r="CX92" s="491"/>
      <c r="CY92" s="491"/>
      <c r="CZ92" s="491"/>
      <c r="DA92" s="491"/>
      <c r="DB92" s="491"/>
      <c r="DC92" s="491"/>
      <c r="DD92" s="491"/>
      <c r="DE92" s="491"/>
      <c r="DF92" s="491"/>
      <c r="DG92" s="491"/>
      <c r="DH92" s="491"/>
      <c r="DI92" s="491"/>
      <c r="DJ92" s="491"/>
      <c r="DK92" s="491"/>
      <c r="DL92" s="491"/>
      <c r="DM92" s="491"/>
      <c r="DN92" s="491"/>
      <c r="DO92" s="491"/>
      <c r="DP92" s="491"/>
      <c r="DQ92" s="491"/>
      <c r="DR92" s="491"/>
      <c r="DS92" s="491"/>
      <c r="DT92" s="491"/>
      <c r="DU92" s="491"/>
      <c r="DV92" s="491"/>
      <c r="DW92" s="491"/>
      <c r="DX92" s="491"/>
      <c r="DY92" s="491"/>
      <c r="DZ92" s="491"/>
      <c r="EA92" s="491"/>
      <c r="EB92" s="491"/>
      <c r="EC92" s="491"/>
      <c r="ED92" s="491"/>
      <c r="EE92" s="491"/>
      <c r="EF92" s="491"/>
      <c r="EG92" s="491"/>
      <c r="EH92" s="491"/>
      <c r="EI92" s="491"/>
      <c r="EJ92" s="491"/>
      <c r="EK92" s="491"/>
      <c r="EL92" s="491"/>
      <c r="EM92" s="491"/>
      <c r="EN92" s="491"/>
      <c r="EO92" s="491"/>
      <c r="EP92" s="491"/>
      <c r="EQ92" s="491"/>
      <c r="ER92" s="491"/>
      <c r="ES92" s="491"/>
      <c r="ET92" s="491"/>
    </row>
    <row r="93" spans="1:150" ht="12" customHeight="1" x14ac:dyDescent="0.2">
      <c r="A93" s="515" t="str">
        <f t="shared" si="14"/>
        <v/>
      </c>
      <c r="B93" s="515" t="str">
        <f t="shared" si="15"/>
        <v/>
      </c>
      <c r="C93" s="515" t="str">
        <f>IF(D93="","",'Eligible Technologies'!$C$7)</f>
        <v/>
      </c>
      <c r="D93" s="515" t="str">
        <f>'Step 4 Support Tool'!B300</f>
        <v/>
      </c>
      <c r="E93" s="516">
        <f>'Step 4 Support Tool'!C300</f>
        <v>0</v>
      </c>
      <c r="F93" s="516">
        <f>'Step 4 Support Tool'!D300</f>
        <v>0</v>
      </c>
      <c r="G93" s="515" t="str">
        <f>IF('Step 4 Support Tool'!E300="","",TRIM('Step 4 Support Tool'!E300))</f>
        <v/>
      </c>
      <c r="H93" s="515" t="str">
        <f t="shared" si="16"/>
        <v/>
      </c>
      <c r="I93" s="515" t="str">
        <f t="shared" si="17"/>
        <v/>
      </c>
      <c r="J93" s="515">
        <f>'Step 4 Support Tool'!F300</f>
        <v>0</v>
      </c>
      <c r="K93" s="515">
        <f>'Step 4 Support Tool'!H300</f>
        <v>0</v>
      </c>
      <c r="L93" s="515">
        <f>'Step 4 Support Tool'!I300</f>
        <v>0</v>
      </c>
      <c r="M93" s="515">
        <f>'Step 4 Support Tool'!L300</f>
        <v>0</v>
      </c>
      <c r="N93" s="515">
        <f>'Step 4 Support Tool'!M300</f>
        <v>0</v>
      </c>
      <c r="O93" s="515" t="str">
        <f>'Step 4 Support Tool'!AB300</f>
        <v/>
      </c>
      <c r="P93" s="1183">
        <f>'Step 4 Support Tool'!AD300</f>
        <v>0</v>
      </c>
      <c r="Q93" s="1184">
        <f>'Step 3.2 Heating System'!W198</f>
        <v>0</v>
      </c>
      <c r="R93" s="1184" t="str">
        <f>'Step 4 Support Tool'!O300</f>
        <v/>
      </c>
      <c r="S93" s="1185" t="str">
        <f>'Step 4 Support Tool'!P300</f>
        <v/>
      </c>
      <c r="T93" s="1185" t="str">
        <f>'Step 4 Support Tool'!Q300</f>
        <v/>
      </c>
      <c r="U93" s="1186" t="str">
        <f>'Step 4 Support Tool'!R300</f>
        <v/>
      </c>
      <c r="V93" s="1186" t="str">
        <f>'Step 4 Support Tool'!S300</f>
        <v/>
      </c>
      <c r="W93" s="1186" t="str">
        <f>'Step 4 Support Tool'!T300</f>
        <v/>
      </c>
      <c r="X93" s="1187" t="str">
        <f>'Step 4 Support Tool'!X300</f>
        <v/>
      </c>
      <c r="Y93" s="1188" t="str">
        <f t="shared" si="21"/>
        <v/>
      </c>
      <c r="Z93" s="1189" t="str">
        <f>'Step 4 Support Tool'!AC300</f>
        <v/>
      </c>
      <c r="AA93" s="1189">
        <f>'Step 4 Support Tool'!J300</f>
        <v>0</v>
      </c>
      <c r="AB93" s="1189">
        <f>'Step 4 Support Tool'!K300</f>
        <v>0</v>
      </c>
      <c r="AC93" s="1186">
        <f>'Step 3.2 Heating System'!H198</f>
        <v>0</v>
      </c>
      <c r="AD93" s="1186" t="str">
        <f t="shared" si="18"/>
        <v/>
      </c>
      <c r="AE93" s="1185">
        <f>'Step 3.2 Heating System'!E198</f>
        <v>0</v>
      </c>
      <c r="AF93" s="1185">
        <f>'Step 3.2 Heating System'!F198</f>
        <v>0</v>
      </c>
      <c r="AG93" s="1185">
        <f>'Step 3.2 Heating System'!G198</f>
        <v>0</v>
      </c>
      <c r="AH93" s="1185">
        <f>'Step 3.2 Heating System'!H198</f>
        <v>0</v>
      </c>
      <c r="AI93" s="1190">
        <f>'Step 3.2 Heating System'!I198</f>
        <v>0</v>
      </c>
      <c r="AJ93" s="1190">
        <f>'Step 3.2 Heating System'!J198</f>
        <v>0</v>
      </c>
      <c r="AK93" s="1190" t="str">
        <f>'Step 3.2 Heating System'!K198</f>
        <v/>
      </c>
      <c r="AL93" s="1191" t="str">
        <f>'Step 3.2 Heating System'!L198</f>
        <v/>
      </c>
      <c r="AM93" s="1191" t="str">
        <f>'Step 3.2 Heating System'!AA198</f>
        <v/>
      </c>
      <c r="AN93" s="1192">
        <f>'Step 3.2 Heating System'!M198</f>
        <v>0</v>
      </c>
      <c r="AO93" s="1192">
        <f>'Step 3.2 Heating System'!N198</f>
        <v>0</v>
      </c>
      <c r="AP93" s="1192">
        <f>'Step 3.2 Heating System'!O198</f>
        <v>0</v>
      </c>
      <c r="AQ93" s="1192">
        <f>'Step 3.2 Heating System'!P198</f>
        <v>0</v>
      </c>
      <c r="AR93" s="1193">
        <f>'Step 3.2 Heating System'!Q198</f>
        <v>0</v>
      </c>
      <c r="AS93" s="1193">
        <f>'Step 3.2 Heating System'!R198</f>
        <v>0</v>
      </c>
      <c r="AT93" s="1193">
        <f>'Step 3.2 Heating System'!S198</f>
        <v>0</v>
      </c>
      <c r="AU93" s="1194">
        <f>'Step 3.2 Heating System'!T198</f>
        <v>0</v>
      </c>
      <c r="AV93" s="1194">
        <f>'Step 3.2 Heating System'!U198</f>
        <v>0</v>
      </c>
      <c r="AW93" s="1194">
        <f>'Step 3.2 Heating System'!V198</f>
        <v>0</v>
      </c>
      <c r="AX93" s="1194">
        <f>'Step 3.2 Heating System'!W198</f>
        <v>0</v>
      </c>
      <c r="AY93" s="1193">
        <f>'Step 3.2 Heating System'!X198</f>
        <v>0</v>
      </c>
      <c r="AZ93" s="1036">
        <f>SUMIF('Step 3.2 Heating System'!$A$10:$A$109,PETREAD!AE93,'Step 3.2 Heating System'!$V$10:$V$109)</f>
        <v>0</v>
      </c>
      <c r="BA93" s="1036">
        <f t="shared" si="20"/>
        <v>0</v>
      </c>
      <c r="BB93" s="1041" t="str">
        <f>'Step 3.2 Heating System'!Z198</f>
        <v/>
      </c>
      <c r="BC93" s="491"/>
      <c r="BD93" s="491"/>
      <c r="BE93" s="491"/>
      <c r="BF93" s="491"/>
      <c r="BG93" s="794" t="str">
        <f>SUBSTITUTE(_xlfn.XLOOKUP(G93,'Step 4 Support Tool'!$E$220:$E$319,'Step 3.1 Site Details'!$C$8:$C$107,"",0,1),"uilding ","")</f>
        <v>B1</v>
      </c>
      <c r="BH93" s="794" t="str" cm="1">
        <f t="array" ref="BH93">SUBSTITUTE(_xlfn.XLOOKUP(G93,'Step 3.2 Heating System'!C198:$C$217,'Step 3.2 Heating System'!E198:$E$217,"",0,1)," System ","")</f>
        <v/>
      </c>
      <c r="BI93" s="794" t="str">
        <f>IF(BH93="","",SUBSTITUTE('Step 4 Support Tool'!A300," System ",""))</f>
        <v/>
      </c>
      <c r="BJ93" s="794" t="str">
        <f t="shared" si="19"/>
        <v/>
      </c>
      <c r="BK93" s="491"/>
      <c r="BL93" s="491"/>
      <c r="BM93" s="491"/>
      <c r="BN93" s="1033" t="str">
        <f>'Step 4 Support Tool'!A300</f>
        <v>LC System 81</v>
      </c>
      <c r="BO93" s="1034" t="str" cm="1">
        <f t="array" ref="BO93">_xlfn.XLOOKUP(G93,'Step 3.2 Heating System'!C198:$C$217,'Step 3.2 Heating System'!E198:$E$217,"",0,1)</f>
        <v/>
      </c>
      <c r="BP93" s="491"/>
      <c r="BQ93" s="491"/>
      <c r="BR93" s="491"/>
      <c r="BS93" s="491"/>
      <c r="BT93" s="491"/>
      <c r="BU93" s="491"/>
      <c r="BV93" s="491"/>
      <c r="BW93" s="491"/>
      <c r="BX93" s="491"/>
      <c r="BY93" s="491"/>
      <c r="BZ93" s="491"/>
      <c r="CA93" s="491"/>
      <c r="CB93" s="491"/>
      <c r="CC93" s="491"/>
      <c r="CD93" s="491"/>
      <c r="CE93" s="491"/>
      <c r="CF93" s="491"/>
      <c r="CG93" s="491"/>
      <c r="CH93" s="491"/>
      <c r="CI93" s="491"/>
      <c r="CJ93" s="491"/>
      <c r="CK93" s="491"/>
      <c r="CL93" s="491"/>
      <c r="CM93" s="491"/>
      <c r="CN93" s="491"/>
      <c r="CO93" s="491"/>
      <c r="CP93" s="491"/>
      <c r="CQ93" s="491"/>
      <c r="CR93" s="491"/>
      <c r="CS93" s="491"/>
      <c r="CT93" s="491"/>
      <c r="CU93" s="491"/>
      <c r="CV93" s="491"/>
      <c r="CW93" s="491"/>
      <c r="CX93" s="491"/>
      <c r="CY93" s="491"/>
      <c r="CZ93" s="491"/>
      <c r="DA93" s="491"/>
      <c r="DB93" s="491"/>
      <c r="DC93" s="491"/>
      <c r="DD93" s="491"/>
      <c r="DE93" s="491"/>
      <c r="DF93" s="491"/>
      <c r="DG93" s="491"/>
      <c r="DH93" s="491"/>
      <c r="DI93" s="491"/>
      <c r="DJ93" s="491"/>
      <c r="DK93" s="491"/>
      <c r="DL93" s="491"/>
      <c r="DM93" s="491"/>
      <c r="DN93" s="491"/>
      <c r="DO93" s="491"/>
      <c r="DP93" s="491"/>
      <c r="DQ93" s="491"/>
      <c r="DR93" s="491"/>
      <c r="DS93" s="491"/>
      <c r="DT93" s="491"/>
      <c r="DU93" s="491"/>
      <c r="DV93" s="491"/>
      <c r="DW93" s="491"/>
      <c r="DX93" s="491"/>
      <c r="DY93" s="491"/>
      <c r="DZ93" s="491"/>
      <c r="EA93" s="491"/>
      <c r="EB93" s="491"/>
      <c r="EC93" s="491"/>
      <c r="ED93" s="491"/>
      <c r="EE93" s="491"/>
      <c r="EF93" s="491"/>
      <c r="EG93" s="491"/>
      <c r="EH93" s="491"/>
      <c r="EI93" s="491"/>
      <c r="EJ93" s="491"/>
      <c r="EK93" s="491"/>
      <c r="EL93" s="491"/>
      <c r="EM93" s="491"/>
      <c r="EN93" s="491"/>
      <c r="EO93" s="491"/>
      <c r="EP93" s="491"/>
      <c r="EQ93" s="491"/>
      <c r="ER93" s="491"/>
      <c r="ES93" s="491"/>
      <c r="ET93" s="491"/>
    </row>
    <row r="94" spans="1:150" ht="12" customHeight="1" x14ac:dyDescent="0.2">
      <c r="A94" s="515" t="str">
        <f t="shared" si="14"/>
        <v/>
      </c>
      <c r="B94" s="515" t="str">
        <f t="shared" si="15"/>
        <v/>
      </c>
      <c r="C94" s="515" t="str">
        <f>IF(D94="","",'Eligible Technologies'!$C$7)</f>
        <v/>
      </c>
      <c r="D94" s="515" t="str">
        <f>'Step 4 Support Tool'!B301</f>
        <v/>
      </c>
      <c r="E94" s="516">
        <f>'Step 4 Support Tool'!C301</f>
        <v>0</v>
      </c>
      <c r="F94" s="516">
        <f>'Step 4 Support Tool'!D301</f>
        <v>0</v>
      </c>
      <c r="G94" s="515" t="str">
        <f>IF('Step 4 Support Tool'!E301="","",TRIM('Step 4 Support Tool'!E301))</f>
        <v/>
      </c>
      <c r="H94" s="515" t="str">
        <f t="shared" si="16"/>
        <v/>
      </c>
      <c r="I94" s="515" t="str">
        <f t="shared" si="17"/>
        <v/>
      </c>
      <c r="J94" s="515">
        <f>'Step 4 Support Tool'!F301</f>
        <v>0</v>
      </c>
      <c r="K94" s="515">
        <f>'Step 4 Support Tool'!H301</f>
        <v>0</v>
      </c>
      <c r="L94" s="515">
        <f>'Step 4 Support Tool'!I301</f>
        <v>0</v>
      </c>
      <c r="M94" s="515">
        <f>'Step 4 Support Tool'!L301</f>
        <v>0</v>
      </c>
      <c r="N94" s="515">
        <f>'Step 4 Support Tool'!M301</f>
        <v>0</v>
      </c>
      <c r="O94" s="515" t="str">
        <f>'Step 4 Support Tool'!AB301</f>
        <v/>
      </c>
      <c r="P94" s="1183">
        <f>'Step 4 Support Tool'!AD301</f>
        <v>0</v>
      </c>
      <c r="Q94" s="1184">
        <f>'Step 3.2 Heating System'!W199</f>
        <v>0</v>
      </c>
      <c r="R94" s="1184" t="str">
        <f>'Step 4 Support Tool'!O301</f>
        <v/>
      </c>
      <c r="S94" s="1185" t="str">
        <f>'Step 4 Support Tool'!P301</f>
        <v/>
      </c>
      <c r="T94" s="1185" t="str">
        <f>'Step 4 Support Tool'!Q301</f>
        <v/>
      </c>
      <c r="U94" s="1186" t="str">
        <f>'Step 4 Support Tool'!R301</f>
        <v/>
      </c>
      <c r="V94" s="1186" t="str">
        <f>'Step 4 Support Tool'!S301</f>
        <v/>
      </c>
      <c r="W94" s="1186" t="str">
        <f>'Step 4 Support Tool'!T301</f>
        <v/>
      </c>
      <c r="X94" s="1187" t="str">
        <f>'Step 4 Support Tool'!X301</f>
        <v/>
      </c>
      <c r="Y94" s="1188" t="str">
        <f t="shared" si="21"/>
        <v/>
      </c>
      <c r="Z94" s="1189" t="str">
        <f>'Step 4 Support Tool'!AC301</f>
        <v/>
      </c>
      <c r="AA94" s="1189">
        <f>'Step 4 Support Tool'!J301</f>
        <v>0</v>
      </c>
      <c r="AB94" s="1189">
        <f>'Step 4 Support Tool'!K301</f>
        <v>0</v>
      </c>
      <c r="AC94" s="1186">
        <f>'Step 3.2 Heating System'!H199</f>
        <v>0</v>
      </c>
      <c r="AD94" s="1186" t="str">
        <f t="shared" si="18"/>
        <v/>
      </c>
      <c r="AE94" s="1185">
        <f>'Step 3.2 Heating System'!E199</f>
        <v>0</v>
      </c>
      <c r="AF94" s="1185">
        <f>'Step 3.2 Heating System'!F199</f>
        <v>0</v>
      </c>
      <c r="AG94" s="1185">
        <f>'Step 3.2 Heating System'!G199</f>
        <v>0</v>
      </c>
      <c r="AH94" s="1185">
        <f>'Step 3.2 Heating System'!H199</f>
        <v>0</v>
      </c>
      <c r="AI94" s="1190">
        <f>'Step 3.2 Heating System'!I199</f>
        <v>0</v>
      </c>
      <c r="AJ94" s="1190">
        <f>'Step 3.2 Heating System'!J199</f>
        <v>0</v>
      </c>
      <c r="AK94" s="1190" t="str">
        <f>'Step 3.2 Heating System'!K199</f>
        <v/>
      </c>
      <c r="AL94" s="1191" t="str">
        <f>'Step 3.2 Heating System'!L199</f>
        <v/>
      </c>
      <c r="AM94" s="1191" t="str">
        <f>'Step 3.2 Heating System'!AA199</f>
        <v/>
      </c>
      <c r="AN94" s="1192">
        <f>'Step 3.2 Heating System'!M199</f>
        <v>0</v>
      </c>
      <c r="AO94" s="1192">
        <f>'Step 3.2 Heating System'!N199</f>
        <v>0</v>
      </c>
      <c r="AP94" s="1192">
        <f>'Step 3.2 Heating System'!O199</f>
        <v>0</v>
      </c>
      <c r="AQ94" s="1192">
        <f>'Step 3.2 Heating System'!P199</f>
        <v>0</v>
      </c>
      <c r="AR94" s="1193">
        <f>'Step 3.2 Heating System'!Q199</f>
        <v>0</v>
      </c>
      <c r="AS94" s="1193">
        <f>'Step 3.2 Heating System'!R199</f>
        <v>0</v>
      </c>
      <c r="AT94" s="1193">
        <f>'Step 3.2 Heating System'!S199</f>
        <v>0</v>
      </c>
      <c r="AU94" s="1194">
        <f>'Step 3.2 Heating System'!T199</f>
        <v>0</v>
      </c>
      <c r="AV94" s="1194">
        <f>'Step 3.2 Heating System'!U199</f>
        <v>0</v>
      </c>
      <c r="AW94" s="1194">
        <f>'Step 3.2 Heating System'!V199</f>
        <v>0</v>
      </c>
      <c r="AX94" s="1194">
        <f>'Step 3.2 Heating System'!W199</f>
        <v>0</v>
      </c>
      <c r="AY94" s="1193">
        <f>'Step 3.2 Heating System'!X199</f>
        <v>0</v>
      </c>
      <c r="AZ94" s="1036">
        <f>SUMIF('Step 3.2 Heating System'!$A$10:$A$109,PETREAD!AE94,'Step 3.2 Heating System'!$V$10:$V$109)</f>
        <v>0</v>
      </c>
      <c r="BA94" s="1036">
        <f t="shared" si="20"/>
        <v>0</v>
      </c>
      <c r="BB94" s="1041" t="str">
        <f>'Step 3.2 Heating System'!Z199</f>
        <v/>
      </c>
      <c r="BC94" s="491"/>
      <c r="BD94" s="491"/>
      <c r="BE94" s="491"/>
      <c r="BF94" s="491"/>
      <c r="BG94" s="794" t="str">
        <f>SUBSTITUTE(_xlfn.XLOOKUP(G94,'Step 4 Support Tool'!$E$220:$E$319,'Step 3.1 Site Details'!$C$8:$C$107,"",0,1),"uilding ","")</f>
        <v>B1</v>
      </c>
      <c r="BH94" s="794" t="str" cm="1">
        <f t="array" ref="BH94">SUBSTITUTE(_xlfn.XLOOKUP(G94,'Step 3.2 Heating System'!C199:$C$217,'Step 3.2 Heating System'!E199:$E$217,"",0,1)," System ","")</f>
        <v/>
      </c>
      <c r="BI94" s="794" t="str">
        <f>IF(BH94="","",SUBSTITUTE('Step 4 Support Tool'!A301," System ",""))</f>
        <v/>
      </c>
      <c r="BJ94" s="794" t="str">
        <f t="shared" si="19"/>
        <v/>
      </c>
      <c r="BK94" s="491"/>
      <c r="BL94" s="491"/>
      <c r="BM94" s="491"/>
      <c r="BN94" s="1033" t="str">
        <f>'Step 4 Support Tool'!A301</f>
        <v>LC System 82</v>
      </c>
      <c r="BO94" s="1034" t="str" cm="1">
        <f t="array" ref="BO94">_xlfn.XLOOKUP(G94,'Step 3.2 Heating System'!C199:$C$217,'Step 3.2 Heating System'!E199:$E$217,"",0,1)</f>
        <v/>
      </c>
      <c r="BP94" s="491"/>
      <c r="BQ94" s="491"/>
      <c r="BR94" s="491"/>
      <c r="BS94" s="491"/>
      <c r="BT94" s="491"/>
      <c r="BU94" s="491"/>
      <c r="BV94" s="491"/>
      <c r="BW94" s="491"/>
      <c r="BX94" s="491"/>
      <c r="BY94" s="491"/>
      <c r="BZ94" s="491"/>
      <c r="CA94" s="491"/>
      <c r="CB94" s="491"/>
      <c r="CC94" s="491"/>
      <c r="CD94" s="491"/>
      <c r="CE94" s="491"/>
      <c r="CF94" s="491"/>
      <c r="CG94" s="491"/>
      <c r="CH94" s="491"/>
      <c r="CI94" s="491"/>
      <c r="CJ94" s="491"/>
      <c r="CK94" s="491"/>
      <c r="CL94" s="491"/>
      <c r="CM94" s="491"/>
      <c r="CN94" s="491"/>
      <c r="CO94" s="491"/>
      <c r="CP94" s="491"/>
      <c r="CQ94" s="491"/>
      <c r="CR94" s="491"/>
      <c r="CS94" s="491"/>
      <c r="CT94" s="491"/>
      <c r="CU94" s="491"/>
      <c r="CV94" s="491"/>
      <c r="CW94" s="491"/>
      <c r="CX94" s="491"/>
      <c r="CY94" s="491"/>
      <c r="CZ94" s="491"/>
      <c r="DA94" s="491"/>
      <c r="DB94" s="491"/>
      <c r="DC94" s="491"/>
      <c r="DD94" s="491"/>
      <c r="DE94" s="491"/>
      <c r="DF94" s="491"/>
      <c r="DG94" s="491"/>
      <c r="DH94" s="491"/>
      <c r="DI94" s="491"/>
      <c r="DJ94" s="491"/>
      <c r="DK94" s="491"/>
      <c r="DL94" s="491"/>
      <c r="DM94" s="491"/>
      <c r="DN94" s="491"/>
      <c r="DO94" s="491"/>
      <c r="DP94" s="491"/>
      <c r="DQ94" s="491"/>
      <c r="DR94" s="491"/>
      <c r="DS94" s="491"/>
      <c r="DT94" s="491"/>
      <c r="DU94" s="491"/>
      <c r="DV94" s="491"/>
      <c r="DW94" s="491"/>
      <c r="DX94" s="491"/>
      <c r="DY94" s="491"/>
      <c r="DZ94" s="491"/>
      <c r="EA94" s="491"/>
      <c r="EB94" s="491"/>
      <c r="EC94" s="491"/>
      <c r="ED94" s="491"/>
      <c r="EE94" s="491"/>
      <c r="EF94" s="491"/>
      <c r="EG94" s="491"/>
      <c r="EH94" s="491"/>
      <c r="EI94" s="491"/>
      <c r="EJ94" s="491"/>
      <c r="EK94" s="491"/>
      <c r="EL94" s="491"/>
      <c r="EM94" s="491"/>
      <c r="EN94" s="491"/>
      <c r="EO94" s="491"/>
      <c r="EP94" s="491"/>
      <c r="EQ94" s="491"/>
      <c r="ER94" s="491"/>
      <c r="ES94" s="491"/>
      <c r="ET94" s="491"/>
    </row>
    <row r="95" spans="1:150" ht="12" customHeight="1" x14ac:dyDescent="0.2">
      <c r="A95" s="515" t="str">
        <f t="shared" si="14"/>
        <v/>
      </c>
      <c r="B95" s="515" t="str">
        <f t="shared" si="15"/>
        <v/>
      </c>
      <c r="C95" s="515" t="str">
        <f>IF(D95="","",'Eligible Technologies'!$C$7)</f>
        <v/>
      </c>
      <c r="D95" s="515" t="str">
        <f>'Step 4 Support Tool'!B302</f>
        <v/>
      </c>
      <c r="E95" s="516">
        <f>'Step 4 Support Tool'!C302</f>
        <v>0</v>
      </c>
      <c r="F95" s="516">
        <f>'Step 4 Support Tool'!D302</f>
        <v>0</v>
      </c>
      <c r="G95" s="515" t="str">
        <f>IF('Step 4 Support Tool'!E302="","",TRIM('Step 4 Support Tool'!E302))</f>
        <v/>
      </c>
      <c r="H95" s="515" t="str">
        <f t="shared" si="16"/>
        <v/>
      </c>
      <c r="I95" s="515" t="str">
        <f t="shared" si="17"/>
        <v/>
      </c>
      <c r="J95" s="515">
        <f>'Step 4 Support Tool'!F302</f>
        <v>0</v>
      </c>
      <c r="K95" s="515">
        <f>'Step 4 Support Tool'!H302</f>
        <v>0</v>
      </c>
      <c r="L95" s="515">
        <f>'Step 4 Support Tool'!I302</f>
        <v>0</v>
      </c>
      <c r="M95" s="515">
        <f>'Step 4 Support Tool'!L302</f>
        <v>0</v>
      </c>
      <c r="N95" s="515">
        <f>'Step 4 Support Tool'!M302</f>
        <v>0</v>
      </c>
      <c r="O95" s="515" t="str">
        <f>'Step 4 Support Tool'!AB302</f>
        <v/>
      </c>
      <c r="P95" s="1183">
        <f>'Step 4 Support Tool'!AD302</f>
        <v>0</v>
      </c>
      <c r="Q95" s="1184">
        <f>'Step 3.2 Heating System'!W200</f>
        <v>0</v>
      </c>
      <c r="R95" s="1184" t="str">
        <f>'Step 4 Support Tool'!O302</f>
        <v/>
      </c>
      <c r="S95" s="1185" t="str">
        <f>'Step 4 Support Tool'!P302</f>
        <v/>
      </c>
      <c r="T95" s="1185" t="str">
        <f>'Step 4 Support Tool'!Q302</f>
        <v/>
      </c>
      <c r="U95" s="1186" t="str">
        <f>'Step 4 Support Tool'!R302</f>
        <v/>
      </c>
      <c r="V95" s="1186" t="str">
        <f>'Step 4 Support Tool'!S302</f>
        <v/>
      </c>
      <c r="W95" s="1186" t="str">
        <f>'Step 4 Support Tool'!T302</f>
        <v/>
      </c>
      <c r="X95" s="1187" t="str">
        <f>'Step 4 Support Tool'!X302</f>
        <v/>
      </c>
      <c r="Y95" s="1188" t="str">
        <f t="shared" si="21"/>
        <v/>
      </c>
      <c r="Z95" s="1189" t="str">
        <f>'Step 4 Support Tool'!AC302</f>
        <v/>
      </c>
      <c r="AA95" s="1189">
        <f>'Step 4 Support Tool'!J302</f>
        <v>0</v>
      </c>
      <c r="AB95" s="1189">
        <f>'Step 4 Support Tool'!K302</f>
        <v>0</v>
      </c>
      <c r="AC95" s="1186">
        <f>'Step 3.2 Heating System'!H200</f>
        <v>0</v>
      </c>
      <c r="AD95" s="1186" t="str">
        <f t="shared" si="18"/>
        <v/>
      </c>
      <c r="AE95" s="1185">
        <f>'Step 3.2 Heating System'!E200</f>
        <v>0</v>
      </c>
      <c r="AF95" s="1185">
        <f>'Step 3.2 Heating System'!F200</f>
        <v>0</v>
      </c>
      <c r="AG95" s="1185">
        <f>'Step 3.2 Heating System'!G200</f>
        <v>0</v>
      </c>
      <c r="AH95" s="1185">
        <f>'Step 3.2 Heating System'!H200</f>
        <v>0</v>
      </c>
      <c r="AI95" s="1190">
        <f>'Step 3.2 Heating System'!I200</f>
        <v>0</v>
      </c>
      <c r="AJ95" s="1190">
        <f>'Step 3.2 Heating System'!J200</f>
        <v>0</v>
      </c>
      <c r="AK95" s="1190" t="str">
        <f>'Step 3.2 Heating System'!K200</f>
        <v/>
      </c>
      <c r="AL95" s="1191" t="str">
        <f>'Step 3.2 Heating System'!L200</f>
        <v/>
      </c>
      <c r="AM95" s="1191" t="str">
        <f>'Step 3.2 Heating System'!AA200</f>
        <v/>
      </c>
      <c r="AN95" s="1192">
        <f>'Step 3.2 Heating System'!M200</f>
        <v>0</v>
      </c>
      <c r="AO95" s="1192">
        <f>'Step 3.2 Heating System'!N200</f>
        <v>0</v>
      </c>
      <c r="AP95" s="1192">
        <f>'Step 3.2 Heating System'!O200</f>
        <v>0</v>
      </c>
      <c r="AQ95" s="1192">
        <f>'Step 3.2 Heating System'!P200</f>
        <v>0</v>
      </c>
      <c r="AR95" s="1193">
        <f>'Step 3.2 Heating System'!Q200</f>
        <v>0</v>
      </c>
      <c r="AS95" s="1193">
        <f>'Step 3.2 Heating System'!R200</f>
        <v>0</v>
      </c>
      <c r="AT95" s="1193">
        <f>'Step 3.2 Heating System'!S200</f>
        <v>0</v>
      </c>
      <c r="AU95" s="1194">
        <f>'Step 3.2 Heating System'!T200</f>
        <v>0</v>
      </c>
      <c r="AV95" s="1194">
        <f>'Step 3.2 Heating System'!U200</f>
        <v>0</v>
      </c>
      <c r="AW95" s="1194">
        <f>'Step 3.2 Heating System'!V200</f>
        <v>0</v>
      </c>
      <c r="AX95" s="1194">
        <f>'Step 3.2 Heating System'!W200</f>
        <v>0</v>
      </c>
      <c r="AY95" s="1193">
        <f>'Step 3.2 Heating System'!X200</f>
        <v>0</v>
      </c>
      <c r="AZ95" s="1036">
        <f>SUMIF('Step 3.2 Heating System'!$A$10:$A$109,PETREAD!AE95,'Step 3.2 Heating System'!$V$10:$V$109)</f>
        <v>0</v>
      </c>
      <c r="BA95" s="1036">
        <f t="shared" si="20"/>
        <v>0</v>
      </c>
      <c r="BB95" s="1041" t="str">
        <f>'Step 3.2 Heating System'!Z200</f>
        <v/>
      </c>
      <c r="BC95" s="491"/>
      <c r="BD95" s="491"/>
      <c r="BE95" s="491"/>
      <c r="BF95" s="491"/>
      <c r="BG95" s="794" t="str">
        <f>SUBSTITUTE(_xlfn.XLOOKUP(G95,'Step 4 Support Tool'!$E$220:$E$319,'Step 3.1 Site Details'!$C$8:$C$107,"",0,1),"uilding ","")</f>
        <v>B1</v>
      </c>
      <c r="BH95" s="794" t="str" cm="1">
        <f t="array" ref="BH95">SUBSTITUTE(_xlfn.XLOOKUP(G95,'Step 3.2 Heating System'!C200:$C$217,'Step 3.2 Heating System'!E200:$E$217,"",0,1)," System ","")</f>
        <v/>
      </c>
      <c r="BI95" s="794" t="str">
        <f>IF(BH95="","",SUBSTITUTE('Step 4 Support Tool'!A302," System ",""))</f>
        <v/>
      </c>
      <c r="BJ95" s="794" t="str">
        <f t="shared" si="19"/>
        <v/>
      </c>
      <c r="BK95" s="491"/>
      <c r="BL95" s="491"/>
      <c r="BM95" s="491"/>
      <c r="BN95" s="1033" t="str">
        <f>'Step 4 Support Tool'!A302</f>
        <v>LC System 83</v>
      </c>
      <c r="BO95" s="1034" t="str" cm="1">
        <f t="array" ref="BO95">_xlfn.XLOOKUP(G95,'Step 3.2 Heating System'!C200:$C$217,'Step 3.2 Heating System'!E200:$E$217,"",0,1)</f>
        <v/>
      </c>
      <c r="BP95" s="491"/>
      <c r="BQ95" s="491"/>
      <c r="BR95" s="491"/>
      <c r="BS95" s="491"/>
      <c r="BT95" s="491"/>
      <c r="BU95" s="491"/>
      <c r="BV95" s="491"/>
      <c r="BW95" s="491"/>
      <c r="BX95" s="491"/>
      <c r="BY95" s="491"/>
      <c r="BZ95" s="491"/>
      <c r="CA95" s="491"/>
      <c r="CB95" s="491"/>
      <c r="CC95" s="491"/>
      <c r="CD95" s="491"/>
      <c r="CE95" s="491"/>
      <c r="CF95" s="491"/>
      <c r="CG95" s="491"/>
      <c r="CH95" s="491"/>
      <c r="CI95" s="491"/>
      <c r="CJ95" s="491"/>
      <c r="CK95" s="491"/>
      <c r="CL95" s="491"/>
      <c r="CM95" s="491"/>
      <c r="CN95" s="491"/>
      <c r="CO95" s="491"/>
      <c r="CP95" s="491"/>
      <c r="CQ95" s="491"/>
      <c r="CR95" s="491"/>
      <c r="CS95" s="491"/>
      <c r="CT95" s="491"/>
      <c r="CU95" s="491"/>
      <c r="CV95" s="491"/>
      <c r="CW95" s="491"/>
      <c r="CX95" s="491"/>
      <c r="CY95" s="491"/>
      <c r="CZ95" s="491"/>
      <c r="DA95" s="491"/>
      <c r="DB95" s="491"/>
      <c r="DC95" s="491"/>
      <c r="DD95" s="491"/>
      <c r="DE95" s="491"/>
      <c r="DF95" s="491"/>
      <c r="DG95" s="491"/>
      <c r="DH95" s="491"/>
      <c r="DI95" s="491"/>
      <c r="DJ95" s="491"/>
      <c r="DK95" s="491"/>
      <c r="DL95" s="491"/>
      <c r="DM95" s="491"/>
      <c r="DN95" s="491"/>
      <c r="DO95" s="491"/>
      <c r="DP95" s="491"/>
      <c r="DQ95" s="491"/>
      <c r="DR95" s="491"/>
      <c r="DS95" s="491"/>
      <c r="DT95" s="491"/>
      <c r="DU95" s="491"/>
      <c r="DV95" s="491"/>
      <c r="DW95" s="491"/>
      <c r="DX95" s="491"/>
      <c r="DY95" s="491"/>
      <c r="DZ95" s="491"/>
      <c r="EA95" s="491"/>
      <c r="EB95" s="491"/>
      <c r="EC95" s="491"/>
      <c r="ED95" s="491"/>
      <c r="EE95" s="491"/>
      <c r="EF95" s="491"/>
      <c r="EG95" s="491"/>
      <c r="EH95" s="491"/>
      <c r="EI95" s="491"/>
      <c r="EJ95" s="491"/>
      <c r="EK95" s="491"/>
      <c r="EL95" s="491"/>
      <c r="EM95" s="491"/>
      <c r="EN95" s="491"/>
      <c r="EO95" s="491"/>
      <c r="EP95" s="491"/>
      <c r="EQ95" s="491"/>
      <c r="ER95" s="491"/>
      <c r="ES95" s="491"/>
      <c r="ET95" s="491"/>
    </row>
    <row r="96" spans="1:150" ht="12" customHeight="1" x14ac:dyDescent="0.2">
      <c r="A96" s="515" t="str">
        <f t="shared" si="14"/>
        <v/>
      </c>
      <c r="B96" s="515" t="str">
        <f t="shared" si="15"/>
        <v/>
      </c>
      <c r="C96" s="515" t="str">
        <f>IF(D96="","",'Eligible Technologies'!$C$7)</f>
        <v/>
      </c>
      <c r="D96" s="515" t="str">
        <f>'Step 4 Support Tool'!B303</f>
        <v/>
      </c>
      <c r="E96" s="516">
        <f>'Step 4 Support Tool'!C303</f>
        <v>0</v>
      </c>
      <c r="F96" s="516">
        <f>'Step 4 Support Tool'!D303</f>
        <v>0</v>
      </c>
      <c r="G96" s="515" t="str">
        <f>IF('Step 4 Support Tool'!E303="","",TRIM('Step 4 Support Tool'!E303))</f>
        <v/>
      </c>
      <c r="H96" s="515" t="str">
        <f t="shared" si="16"/>
        <v/>
      </c>
      <c r="I96" s="515" t="str">
        <f t="shared" si="17"/>
        <v/>
      </c>
      <c r="J96" s="515">
        <f>'Step 4 Support Tool'!F303</f>
        <v>0</v>
      </c>
      <c r="K96" s="515">
        <f>'Step 4 Support Tool'!H303</f>
        <v>0</v>
      </c>
      <c r="L96" s="515">
        <f>'Step 4 Support Tool'!I303</f>
        <v>0</v>
      </c>
      <c r="M96" s="515">
        <f>'Step 4 Support Tool'!L303</f>
        <v>0</v>
      </c>
      <c r="N96" s="515">
        <f>'Step 4 Support Tool'!M303</f>
        <v>0</v>
      </c>
      <c r="O96" s="515" t="str">
        <f>'Step 4 Support Tool'!AB303</f>
        <v/>
      </c>
      <c r="P96" s="1183">
        <f>'Step 4 Support Tool'!AD303</f>
        <v>0</v>
      </c>
      <c r="Q96" s="1184">
        <f>'Step 3.2 Heating System'!W201</f>
        <v>0</v>
      </c>
      <c r="R96" s="1184" t="str">
        <f>'Step 4 Support Tool'!O303</f>
        <v/>
      </c>
      <c r="S96" s="1185" t="str">
        <f>'Step 4 Support Tool'!P303</f>
        <v/>
      </c>
      <c r="T96" s="1185" t="str">
        <f>'Step 4 Support Tool'!Q303</f>
        <v/>
      </c>
      <c r="U96" s="1186" t="str">
        <f>'Step 4 Support Tool'!R303</f>
        <v/>
      </c>
      <c r="V96" s="1186" t="str">
        <f>'Step 4 Support Tool'!S303</f>
        <v/>
      </c>
      <c r="W96" s="1186" t="str">
        <f>'Step 4 Support Tool'!T303</f>
        <v/>
      </c>
      <c r="X96" s="1187" t="str">
        <f>'Step 4 Support Tool'!X303</f>
        <v/>
      </c>
      <c r="Y96" s="1188" t="str">
        <f t="shared" si="21"/>
        <v/>
      </c>
      <c r="Z96" s="1189" t="str">
        <f>'Step 4 Support Tool'!AC303</f>
        <v/>
      </c>
      <c r="AA96" s="1189">
        <f>'Step 4 Support Tool'!J303</f>
        <v>0</v>
      </c>
      <c r="AB96" s="1189">
        <f>'Step 4 Support Tool'!K303</f>
        <v>0</v>
      </c>
      <c r="AC96" s="1186">
        <f>'Step 3.2 Heating System'!H201</f>
        <v>0</v>
      </c>
      <c r="AD96" s="1186" t="str">
        <f t="shared" si="18"/>
        <v/>
      </c>
      <c r="AE96" s="1185">
        <f>'Step 3.2 Heating System'!E201</f>
        <v>0</v>
      </c>
      <c r="AF96" s="1185">
        <f>'Step 3.2 Heating System'!F201</f>
        <v>0</v>
      </c>
      <c r="AG96" s="1185">
        <f>'Step 3.2 Heating System'!G201</f>
        <v>0</v>
      </c>
      <c r="AH96" s="1185">
        <f>'Step 3.2 Heating System'!H201</f>
        <v>0</v>
      </c>
      <c r="AI96" s="1190">
        <f>'Step 3.2 Heating System'!I201</f>
        <v>0</v>
      </c>
      <c r="AJ96" s="1190">
        <f>'Step 3.2 Heating System'!J201</f>
        <v>0</v>
      </c>
      <c r="AK96" s="1190" t="str">
        <f>'Step 3.2 Heating System'!K201</f>
        <v/>
      </c>
      <c r="AL96" s="1191" t="str">
        <f>'Step 3.2 Heating System'!L201</f>
        <v/>
      </c>
      <c r="AM96" s="1191" t="str">
        <f>'Step 3.2 Heating System'!AA201</f>
        <v/>
      </c>
      <c r="AN96" s="1192">
        <f>'Step 3.2 Heating System'!M201</f>
        <v>0</v>
      </c>
      <c r="AO96" s="1192">
        <f>'Step 3.2 Heating System'!N201</f>
        <v>0</v>
      </c>
      <c r="AP96" s="1192">
        <f>'Step 3.2 Heating System'!O201</f>
        <v>0</v>
      </c>
      <c r="AQ96" s="1192">
        <f>'Step 3.2 Heating System'!P201</f>
        <v>0</v>
      </c>
      <c r="AR96" s="1193">
        <f>'Step 3.2 Heating System'!Q201</f>
        <v>0</v>
      </c>
      <c r="AS96" s="1193">
        <f>'Step 3.2 Heating System'!R201</f>
        <v>0</v>
      </c>
      <c r="AT96" s="1193">
        <f>'Step 3.2 Heating System'!S201</f>
        <v>0</v>
      </c>
      <c r="AU96" s="1194">
        <f>'Step 3.2 Heating System'!T201</f>
        <v>0</v>
      </c>
      <c r="AV96" s="1194">
        <f>'Step 3.2 Heating System'!U201</f>
        <v>0</v>
      </c>
      <c r="AW96" s="1194">
        <f>'Step 3.2 Heating System'!V201</f>
        <v>0</v>
      </c>
      <c r="AX96" s="1194">
        <f>'Step 3.2 Heating System'!W201</f>
        <v>0</v>
      </c>
      <c r="AY96" s="1193">
        <f>'Step 3.2 Heating System'!X201</f>
        <v>0</v>
      </c>
      <c r="AZ96" s="1036">
        <f>SUMIF('Step 3.2 Heating System'!$A$10:$A$109,PETREAD!AE96,'Step 3.2 Heating System'!$V$10:$V$109)</f>
        <v>0</v>
      </c>
      <c r="BA96" s="1036">
        <f t="shared" si="20"/>
        <v>0</v>
      </c>
      <c r="BB96" s="1041" t="str">
        <f>'Step 3.2 Heating System'!Z201</f>
        <v/>
      </c>
      <c r="BC96" s="491"/>
      <c r="BD96" s="491"/>
      <c r="BE96" s="491"/>
      <c r="BF96" s="491"/>
      <c r="BG96" s="794" t="str">
        <f>SUBSTITUTE(_xlfn.XLOOKUP(G96,'Step 4 Support Tool'!$E$220:$E$319,'Step 3.1 Site Details'!$C$8:$C$107,"",0,1),"uilding ","")</f>
        <v>B1</v>
      </c>
      <c r="BH96" s="794" t="str" cm="1">
        <f t="array" ref="BH96">SUBSTITUTE(_xlfn.XLOOKUP(G96,'Step 3.2 Heating System'!C201:$C$217,'Step 3.2 Heating System'!E201:$E$217,"",0,1)," System ","")</f>
        <v/>
      </c>
      <c r="BI96" s="794" t="str">
        <f>IF(BH96="","",SUBSTITUTE('Step 4 Support Tool'!A303," System ",""))</f>
        <v/>
      </c>
      <c r="BJ96" s="794" t="str">
        <f t="shared" si="19"/>
        <v/>
      </c>
      <c r="BK96" s="491"/>
      <c r="BL96" s="491"/>
      <c r="BM96" s="491"/>
      <c r="BN96" s="1033" t="str">
        <f>'Step 4 Support Tool'!A303</f>
        <v>LC System 84</v>
      </c>
      <c r="BO96" s="1034" t="str" cm="1">
        <f t="array" ref="BO96">_xlfn.XLOOKUP(G96,'Step 3.2 Heating System'!C201:$C$217,'Step 3.2 Heating System'!E201:$E$217,"",0,1)</f>
        <v/>
      </c>
      <c r="BP96" s="491"/>
      <c r="BQ96" s="491"/>
      <c r="BR96" s="491"/>
      <c r="BS96" s="491"/>
      <c r="BT96" s="491"/>
      <c r="BU96" s="491"/>
      <c r="BV96" s="491"/>
      <c r="BW96" s="491"/>
      <c r="BX96" s="491"/>
      <c r="BY96" s="491"/>
      <c r="BZ96" s="491"/>
      <c r="CA96" s="491"/>
      <c r="CB96" s="491"/>
      <c r="CC96" s="491"/>
      <c r="CD96" s="491"/>
      <c r="CE96" s="491"/>
      <c r="CF96" s="491"/>
      <c r="CG96" s="491"/>
      <c r="CH96" s="491"/>
      <c r="CI96" s="491"/>
      <c r="CJ96" s="491"/>
      <c r="CK96" s="491"/>
      <c r="CL96" s="491"/>
      <c r="CM96" s="491"/>
      <c r="CN96" s="491"/>
      <c r="CO96" s="491"/>
      <c r="CP96" s="491"/>
      <c r="CQ96" s="491"/>
      <c r="CR96" s="491"/>
      <c r="CS96" s="491"/>
      <c r="CT96" s="491"/>
      <c r="CU96" s="491"/>
      <c r="CV96" s="491"/>
      <c r="CW96" s="491"/>
      <c r="CX96" s="491"/>
      <c r="CY96" s="491"/>
      <c r="CZ96" s="491"/>
      <c r="DA96" s="491"/>
      <c r="DB96" s="491"/>
      <c r="DC96" s="491"/>
      <c r="DD96" s="491"/>
      <c r="DE96" s="491"/>
      <c r="DF96" s="491"/>
      <c r="DG96" s="491"/>
      <c r="DH96" s="491"/>
      <c r="DI96" s="491"/>
      <c r="DJ96" s="491"/>
      <c r="DK96" s="491"/>
      <c r="DL96" s="491"/>
      <c r="DM96" s="491"/>
      <c r="DN96" s="491"/>
      <c r="DO96" s="491"/>
      <c r="DP96" s="491"/>
      <c r="DQ96" s="491"/>
      <c r="DR96" s="491"/>
      <c r="DS96" s="491"/>
      <c r="DT96" s="491"/>
      <c r="DU96" s="491"/>
      <c r="DV96" s="491"/>
      <c r="DW96" s="491"/>
      <c r="DX96" s="491"/>
      <c r="DY96" s="491"/>
      <c r="DZ96" s="491"/>
      <c r="EA96" s="491"/>
      <c r="EB96" s="491"/>
      <c r="EC96" s="491"/>
      <c r="ED96" s="491"/>
      <c r="EE96" s="491"/>
      <c r="EF96" s="491"/>
      <c r="EG96" s="491"/>
      <c r="EH96" s="491"/>
      <c r="EI96" s="491"/>
      <c r="EJ96" s="491"/>
      <c r="EK96" s="491"/>
      <c r="EL96" s="491"/>
      <c r="EM96" s="491"/>
      <c r="EN96" s="491"/>
      <c r="EO96" s="491"/>
      <c r="EP96" s="491"/>
      <c r="EQ96" s="491"/>
      <c r="ER96" s="491"/>
      <c r="ES96" s="491"/>
      <c r="ET96" s="491"/>
    </row>
    <row r="97" spans="1:150" ht="12" customHeight="1" x14ac:dyDescent="0.2">
      <c r="A97" s="515" t="str">
        <f t="shared" si="14"/>
        <v/>
      </c>
      <c r="B97" s="515" t="str">
        <f t="shared" si="15"/>
        <v/>
      </c>
      <c r="C97" s="515" t="str">
        <f>IF(D97="","",'Eligible Technologies'!$C$7)</f>
        <v/>
      </c>
      <c r="D97" s="515" t="str">
        <f>'Step 4 Support Tool'!B304</f>
        <v/>
      </c>
      <c r="E97" s="516">
        <f>'Step 4 Support Tool'!C304</f>
        <v>0</v>
      </c>
      <c r="F97" s="516">
        <f>'Step 4 Support Tool'!D304</f>
        <v>0</v>
      </c>
      <c r="G97" s="515" t="str">
        <f>IF('Step 4 Support Tool'!E304="","",TRIM('Step 4 Support Tool'!E304))</f>
        <v/>
      </c>
      <c r="H97" s="515" t="str">
        <f t="shared" si="16"/>
        <v/>
      </c>
      <c r="I97" s="515" t="str">
        <f t="shared" si="17"/>
        <v/>
      </c>
      <c r="J97" s="515">
        <f>'Step 4 Support Tool'!F304</f>
        <v>0</v>
      </c>
      <c r="K97" s="515">
        <f>'Step 4 Support Tool'!H304</f>
        <v>0</v>
      </c>
      <c r="L97" s="515">
        <f>'Step 4 Support Tool'!I304</f>
        <v>0</v>
      </c>
      <c r="M97" s="515">
        <f>'Step 4 Support Tool'!L304</f>
        <v>0</v>
      </c>
      <c r="N97" s="515">
        <f>'Step 4 Support Tool'!M304</f>
        <v>0</v>
      </c>
      <c r="O97" s="515" t="str">
        <f>'Step 4 Support Tool'!AB304</f>
        <v/>
      </c>
      <c r="P97" s="1183">
        <f>'Step 4 Support Tool'!AD304</f>
        <v>0</v>
      </c>
      <c r="Q97" s="1184">
        <f>'Step 3.2 Heating System'!W202</f>
        <v>0</v>
      </c>
      <c r="R97" s="1184" t="str">
        <f>'Step 4 Support Tool'!O304</f>
        <v/>
      </c>
      <c r="S97" s="1185" t="str">
        <f>'Step 4 Support Tool'!P304</f>
        <v/>
      </c>
      <c r="T97" s="1185" t="str">
        <f>'Step 4 Support Tool'!Q304</f>
        <v/>
      </c>
      <c r="U97" s="1186" t="str">
        <f>'Step 4 Support Tool'!R304</f>
        <v/>
      </c>
      <c r="V97" s="1186" t="str">
        <f>'Step 4 Support Tool'!S304</f>
        <v/>
      </c>
      <c r="W97" s="1186" t="str">
        <f>'Step 4 Support Tool'!T304</f>
        <v/>
      </c>
      <c r="X97" s="1187" t="str">
        <f>'Step 4 Support Tool'!X304</f>
        <v/>
      </c>
      <c r="Y97" s="1188" t="str">
        <f t="shared" si="21"/>
        <v/>
      </c>
      <c r="Z97" s="1189" t="str">
        <f>'Step 4 Support Tool'!AC304</f>
        <v/>
      </c>
      <c r="AA97" s="1189">
        <f>'Step 4 Support Tool'!J304</f>
        <v>0</v>
      </c>
      <c r="AB97" s="1189">
        <f>'Step 4 Support Tool'!K304</f>
        <v>0</v>
      </c>
      <c r="AC97" s="1186">
        <f>'Step 3.2 Heating System'!H202</f>
        <v>0</v>
      </c>
      <c r="AD97" s="1186" t="str">
        <f t="shared" si="18"/>
        <v/>
      </c>
      <c r="AE97" s="1185">
        <f>'Step 3.2 Heating System'!E202</f>
        <v>0</v>
      </c>
      <c r="AF97" s="1185">
        <f>'Step 3.2 Heating System'!F202</f>
        <v>0</v>
      </c>
      <c r="AG97" s="1185">
        <f>'Step 3.2 Heating System'!G202</f>
        <v>0</v>
      </c>
      <c r="AH97" s="1185">
        <f>'Step 3.2 Heating System'!H202</f>
        <v>0</v>
      </c>
      <c r="AI97" s="1190">
        <f>'Step 3.2 Heating System'!I202</f>
        <v>0</v>
      </c>
      <c r="AJ97" s="1190">
        <f>'Step 3.2 Heating System'!J202</f>
        <v>0</v>
      </c>
      <c r="AK97" s="1190" t="str">
        <f>'Step 3.2 Heating System'!K202</f>
        <v/>
      </c>
      <c r="AL97" s="1191" t="str">
        <f>'Step 3.2 Heating System'!L202</f>
        <v/>
      </c>
      <c r="AM97" s="1191" t="str">
        <f>'Step 3.2 Heating System'!AA202</f>
        <v/>
      </c>
      <c r="AN97" s="1192">
        <f>'Step 3.2 Heating System'!M202</f>
        <v>0</v>
      </c>
      <c r="AO97" s="1192">
        <f>'Step 3.2 Heating System'!N202</f>
        <v>0</v>
      </c>
      <c r="AP97" s="1192">
        <f>'Step 3.2 Heating System'!O202</f>
        <v>0</v>
      </c>
      <c r="AQ97" s="1192">
        <f>'Step 3.2 Heating System'!P202</f>
        <v>0</v>
      </c>
      <c r="AR97" s="1193">
        <f>'Step 3.2 Heating System'!Q202</f>
        <v>0</v>
      </c>
      <c r="AS97" s="1193">
        <f>'Step 3.2 Heating System'!R202</f>
        <v>0</v>
      </c>
      <c r="AT97" s="1193">
        <f>'Step 3.2 Heating System'!S202</f>
        <v>0</v>
      </c>
      <c r="AU97" s="1194">
        <f>'Step 3.2 Heating System'!T202</f>
        <v>0</v>
      </c>
      <c r="AV97" s="1194">
        <f>'Step 3.2 Heating System'!U202</f>
        <v>0</v>
      </c>
      <c r="AW97" s="1194">
        <f>'Step 3.2 Heating System'!V202</f>
        <v>0</v>
      </c>
      <c r="AX97" s="1194">
        <f>'Step 3.2 Heating System'!W202</f>
        <v>0</v>
      </c>
      <c r="AY97" s="1193">
        <f>'Step 3.2 Heating System'!X202</f>
        <v>0</v>
      </c>
      <c r="AZ97" s="1036">
        <f>SUMIF('Step 3.2 Heating System'!$A$10:$A$109,PETREAD!AE97,'Step 3.2 Heating System'!$V$10:$V$109)</f>
        <v>0</v>
      </c>
      <c r="BA97" s="1036">
        <f t="shared" si="20"/>
        <v>0</v>
      </c>
      <c r="BB97" s="1041" t="str">
        <f>'Step 3.2 Heating System'!Z202</f>
        <v/>
      </c>
      <c r="BC97" s="491"/>
      <c r="BD97" s="491"/>
      <c r="BE97" s="491"/>
      <c r="BF97" s="491"/>
      <c r="BG97" s="794" t="str">
        <f>SUBSTITUTE(_xlfn.XLOOKUP(G97,'Step 4 Support Tool'!$E$220:$E$319,'Step 3.1 Site Details'!$C$8:$C$107,"",0,1),"uilding ","")</f>
        <v>B1</v>
      </c>
      <c r="BH97" s="794" t="str" cm="1">
        <f t="array" ref="BH97">SUBSTITUTE(_xlfn.XLOOKUP(G97,'Step 3.2 Heating System'!C202:$C$217,'Step 3.2 Heating System'!E202:$E$217,"",0,1)," System ","")</f>
        <v/>
      </c>
      <c r="BI97" s="794" t="str">
        <f>IF(BH97="","",SUBSTITUTE('Step 4 Support Tool'!A304," System ",""))</f>
        <v/>
      </c>
      <c r="BJ97" s="794" t="str">
        <f t="shared" si="19"/>
        <v/>
      </c>
      <c r="BK97" s="491"/>
      <c r="BL97" s="491"/>
      <c r="BM97" s="491"/>
      <c r="BN97" s="1033" t="str">
        <f>'Step 4 Support Tool'!A304</f>
        <v>LC System 85</v>
      </c>
      <c r="BO97" s="1034" t="str" cm="1">
        <f t="array" ref="BO97">_xlfn.XLOOKUP(G97,'Step 3.2 Heating System'!C202:$C$217,'Step 3.2 Heating System'!E202:$E$217,"",0,1)</f>
        <v/>
      </c>
      <c r="BP97" s="491"/>
      <c r="BQ97" s="491"/>
      <c r="BR97" s="491"/>
      <c r="BS97" s="491"/>
      <c r="BT97" s="491"/>
      <c r="BU97" s="491"/>
      <c r="BV97" s="491"/>
      <c r="BW97" s="491"/>
      <c r="BX97" s="491"/>
      <c r="BY97" s="491"/>
      <c r="BZ97" s="491"/>
      <c r="CA97" s="491"/>
      <c r="CB97" s="491"/>
      <c r="CC97" s="491"/>
      <c r="CD97" s="491"/>
      <c r="CE97" s="491"/>
      <c r="CF97" s="491"/>
      <c r="CG97" s="491"/>
      <c r="CH97" s="491"/>
      <c r="CI97" s="491"/>
      <c r="CJ97" s="491"/>
      <c r="CK97" s="491"/>
      <c r="CL97" s="491"/>
      <c r="CM97" s="491"/>
      <c r="CN97" s="491"/>
      <c r="CO97" s="491"/>
      <c r="CP97" s="491"/>
      <c r="CQ97" s="491"/>
      <c r="CR97" s="491"/>
      <c r="CS97" s="491"/>
      <c r="CT97" s="491"/>
      <c r="CU97" s="491"/>
      <c r="CV97" s="491"/>
      <c r="CW97" s="491"/>
      <c r="CX97" s="491"/>
      <c r="CY97" s="491"/>
      <c r="CZ97" s="491"/>
      <c r="DA97" s="491"/>
      <c r="DB97" s="491"/>
      <c r="DC97" s="491"/>
      <c r="DD97" s="491"/>
      <c r="DE97" s="491"/>
      <c r="DF97" s="491"/>
      <c r="DG97" s="491"/>
      <c r="DH97" s="491"/>
      <c r="DI97" s="491"/>
      <c r="DJ97" s="491"/>
      <c r="DK97" s="491"/>
      <c r="DL97" s="491"/>
      <c r="DM97" s="491"/>
      <c r="DN97" s="491"/>
      <c r="DO97" s="491"/>
      <c r="DP97" s="491"/>
      <c r="DQ97" s="491"/>
      <c r="DR97" s="491"/>
      <c r="DS97" s="491"/>
      <c r="DT97" s="491"/>
      <c r="DU97" s="491"/>
      <c r="DV97" s="491"/>
      <c r="DW97" s="491"/>
      <c r="DX97" s="491"/>
      <c r="DY97" s="491"/>
      <c r="DZ97" s="491"/>
      <c r="EA97" s="491"/>
      <c r="EB97" s="491"/>
      <c r="EC97" s="491"/>
      <c r="ED97" s="491"/>
      <c r="EE97" s="491"/>
      <c r="EF97" s="491"/>
      <c r="EG97" s="491"/>
      <c r="EH97" s="491"/>
      <c r="EI97" s="491"/>
      <c r="EJ97" s="491"/>
      <c r="EK97" s="491"/>
      <c r="EL97" s="491"/>
      <c r="EM97" s="491"/>
      <c r="EN97" s="491"/>
      <c r="EO97" s="491"/>
      <c r="EP97" s="491"/>
      <c r="EQ97" s="491"/>
      <c r="ER97" s="491"/>
      <c r="ES97" s="491"/>
      <c r="ET97" s="491"/>
    </row>
    <row r="98" spans="1:150" ht="12" customHeight="1" x14ac:dyDescent="0.2">
      <c r="A98" s="515" t="str">
        <f t="shared" si="14"/>
        <v/>
      </c>
      <c r="B98" s="515" t="str">
        <f t="shared" si="15"/>
        <v/>
      </c>
      <c r="C98" s="515" t="str">
        <f>IF(D98="","",'Eligible Technologies'!$C$7)</f>
        <v/>
      </c>
      <c r="D98" s="515" t="str">
        <f>'Step 4 Support Tool'!B305</f>
        <v/>
      </c>
      <c r="E98" s="516">
        <f>'Step 4 Support Tool'!C305</f>
        <v>0</v>
      </c>
      <c r="F98" s="516">
        <f>'Step 4 Support Tool'!D305</f>
        <v>0</v>
      </c>
      <c r="G98" s="515" t="str">
        <f>IF('Step 4 Support Tool'!E305="","",TRIM('Step 4 Support Tool'!E305))</f>
        <v/>
      </c>
      <c r="H98" s="515" t="str">
        <f t="shared" si="16"/>
        <v/>
      </c>
      <c r="I98" s="515" t="str">
        <f t="shared" si="17"/>
        <v/>
      </c>
      <c r="J98" s="515">
        <f>'Step 4 Support Tool'!F305</f>
        <v>0</v>
      </c>
      <c r="K98" s="515">
        <f>'Step 4 Support Tool'!H305</f>
        <v>0</v>
      </c>
      <c r="L98" s="515">
        <f>'Step 4 Support Tool'!I305</f>
        <v>0</v>
      </c>
      <c r="M98" s="515">
        <f>'Step 4 Support Tool'!L305</f>
        <v>0</v>
      </c>
      <c r="N98" s="515">
        <f>'Step 4 Support Tool'!M305</f>
        <v>0</v>
      </c>
      <c r="O98" s="515" t="str">
        <f>'Step 4 Support Tool'!AB305</f>
        <v/>
      </c>
      <c r="P98" s="1183">
        <f>'Step 4 Support Tool'!AD305</f>
        <v>0</v>
      </c>
      <c r="Q98" s="1184">
        <f>'Step 3.2 Heating System'!W203</f>
        <v>0</v>
      </c>
      <c r="R98" s="1184" t="str">
        <f>'Step 4 Support Tool'!O305</f>
        <v/>
      </c>
      <c r="S98" s="1185" t="str">
        <f>'Step 4 Support Tool'!P305</f>
        <v/>
      </c>
      <c r="T98" s="1185" t="str">
        <f>'Step 4 Support Tool'!Q305</f>
        <v/>
      </c>
      <c r="U98" s="1186" t="str">
        <f>'Step 4 Support Tool'!R305</f>
        <v/>
      </c>
      <c r="V98" s="1186" t="str">
        <f>'Step 4 Support Tool'!S305</f>
        <v/>
      </c>
      <c r="W98" s="1186" t="str">
        <f>'Step 4 Support Tool'!T305</f>
        <v/>
      </c>
      <c r="X98" s="1187" t="str">
        <f>'Step 4 Support Tool'!X305</f>
        <v/>
      </c>
      <c r="Y98" s="1188" t="str">
        <f t="shared" si="21"/>
        <v/>
      </c>
      <c r="Z98" s="1189" t="str">
        <f>'Step 4 Support Tool'!AC305</f>
        <v/>
      </c>
      <c r="AA98" s="1189">
        <f>'Step 4 Support Tool'!J305</f>
        <v>0</v>
      </c>
      <c r="AB98" s="1189">
        <f>'Step 4 Support Tool'!K305</f>
        <v>0</v>
      </c>
      <c r="AC98" s="1186">
        <f>'Step 3.2 Heating System'!H203</f>
        <v>0</v>
      </c>
      <c r="AD98" s="1186" t="str">
        <f t="shared" si="18"/>
        <v/>
      </c>
      <c r="AE98" s="1185">
        <f>'Step 3.2 Heating System'!E203</f>
        <v>0</v>
      </c>
      <c r="AF98" s="1185">
        <f>'Step 3.2 Heating System'!F203</f>
        <v>0</v>
      </c>
      <c r="AG98" s="1185">
        <f>'Step 3.2 Heating System'!G203</f>
        <v>0</v>
      </c>
      <c r="AH98" s="1185">
        <f>'Step 3.2 Heating System'!H203</f>
        <v>0</v>
      </c>
      <c r="AI98" s="1190">
        <f>'Step 3.2 Heating System'!I203</f>
        <v>0</v>
      </c>
      <c r="AJ98" s="1190">
        <f>'Step 3.2 Heating System'!J203</f>
        <v>0</v>
      </c>
      <c r="AK98" s="1190" t="str">
        <f>'Step 3.2 Heating System'!K203</f>
        <v/>
      </c>
      <c r="AL98" s="1191" t="str">
        <f>'Step 3.2 Heating System'!L203</f>
        <v/>
      </c>
      <c r="AM98" s="1191" t="str">
        <f>'Step 3.2 Heating System'!AA203</f>
        <v/>
      </c>
      <c r="AN98" s="1192">
        <f>'Step 3.2 Heating System'!M203</f>
        <v>0</v>
      </c>
      <c r="AO98" s="1192">
        <f>'Step 3.2 Heating System'!N203</f>
        <v>0</v>
      </c>
      <c r="AP98" s="1192">
        <f>'Step 3.2 Heating System'!O203</f>
        <v>0</v>
      </c>
      <c r="AQ98" s="1192">
        <f>'Step 3.2 Heating System'!P203</f>
        <v>0</v>
      </c>
      <c r="AR98" s="1193">
        <f>'Step 3.2 Heating System'!Q203</f>
        <v>0</v>
      </c>
      <c r="AS98" s="1193">
        <f>'Step 3.2 Heating System'!R203</f>
        <v>0</v>
      </c>
      <c r="AT98" s="1193">
        <f>'Step 3.2 Heating System'!S203</f>
        <v>0</v>
      </c>
      <c r="AU98" s="1194">
        <f>'Step 3.2 Heating System'!T203</f>
        <v>0</v>
      </c>
      <c r="AV98" s="1194">
        <f>'Step 3.2 Heating System'!U203</f>
        <v>0</v>
      </c>
      <c r="AW98" s="1194">
        <f>'Step 3.2 Heating System'!V203</f>
        <v>0</v>
      </c>
      <c r="AX98" s="1194">
        <f>'Step 3.2 Heating System'!W203</f>
        <v>0</v>
      </c>
      <c r="AY98" s="1193">
        <f>'Step 3.2 Heating System'!X203</f>
        <v>0</v>
      </c>
      <c r="AZ98" s="1036">
        <f>SUMIF('Step 3.2 Heating System'!$A$10:$A$109,PETREAD!AE98,'Step 3.2 Heating System'!$V$10:$V$109)</f>
        <v>0</v>
      </c>
      <c r="BA98" s="1036">
        <f t="shared" si="20"/>
        <v>0</v>
      </c>
      <c r="BB98" s="1041" t="str">
        <f>'Step 3.2 Heating System'!Z203</f>
        <v/>
      </c>
      <c r="BC98" s="491"/>
      <c r="BD98" s="491"/>
      <c r="BE98" s="491"/>
      <c r="BF98" s="491"/>
      <c r="BG98" s="794" t="str">
        <f>SUBSTITUTE(_xlfn.XLOOKUP(G98,'Step 4 Support Tool'!$E$220:$E$319,'Step 3.1 Site Details'!$C$8:$C$107,"",0,1),"uilding ","")</f>
        <v>B1</v>
      </c>
      <c r="BH98" s="794" t="str" cm="1">
        <f t="array" ref="BH98">SUBSTITUTE(_xlfn.XLOOKUP(G98,'Step 3.2 Heating System'!C203:$C$217,'Step 3.2 Heating System'!E203:$E$217,"",0,1)," System ","")</f>
        <v/>
      </c>
      <c r="BI98" s="794" t="str">
        <f>IF(BH98="","",SUBSTITUTE('Step 4 Support Tool'!A305," System ",""))</f>
        <v/>
      </c>
      <c r="BJ98" s="794" t="str">
        <f t="shared" si="19"/>
        <v/>
      </c>
      <c r="BK98" s="491"/>
      <c r="BL98" s="491"/>
      <c r="BM98" s="491"/>
      <c r="BN98" s="1033" t="str">
        <f>'Step 4 Support Tool'!A305</f>
        <v>LC System 86</v>
      </c>
      <c r="BO98" s="1034" t="str" cm="1">
        <f t="array" ref="BO98">_xlfn.XLOOKUP(G98,'Step 3.2 Heating System'!C203:$C$217,'Step 3.2 Heating System'!E203:$E$217,"",0,1)</f>
        <v/>
      </c>
      <c r="BP98" s="491"/>
      <c r="BQ98" s="491"/>
      <c r="BR98" s="491"/>
      <c r="BS98" s="491"/>
      <c r="BT98" s="491"/>
      <c r="BU98" s="491"/>
      <c r="BV98" s="491"/>
      <c r="BW98" s="491"/>
      <c r="BX98" s="491"/>
      <c r="BY98" s="491"/>
      <c r="BZ98" s="491"/>
      <c r="CA98" s="491"/>
      <c r="CB98" s="491"/>
      <c r="CC98" s="491"/>
      <c r="CD98" s="491"/>
      <c r="CE98" s="491"/>
      <c r="CF98" s="491"/>
      <c r="CG98" s="491"/>
      <c r="CH98" s="491"/>
      <c r="CI98" s="491"/>
      <c r="CJ98" s="491"/>
      <c r="CK98" s="491"/>
      <c r="CL98" s="491"/>
      <c r="CM98" s="491"/>
      <c r="CN98" s="491"/>
      <c r="CO98" s="491"/>
      <c r="CP98" s="491"/>
      <c r="CQ98" s="491"/>
      <c r="CR98" s="491"/>
      <c r="CS98" s="491"/>
      <c r="CT98" s="491"/>
      <c r="CU98" s="491"/>
      <c r="CV98" s="491"/>
      <c r="CW98" s="491"/>
      <c r="CX98" s="491"/>
      <c r="CY98" s="491"/>
      <c r="CZ98" s="491"/>
      <c r="DA98" s="491"/>
      <c r="DB98" s="491"/>
      <c r="DC98" s="491"/>
      <c r="DD98" s="491"/>
      <c r="DE98" s="491"/>
      <c r="DF98" s="491"/>
      <c r="DG98" s="491"/>
      <c r="DH98" s="491"/>
      <c r="DI98" s="491"/>
      <c r="DJ98" s="491"/>
      <c r="DK98" s="491"/>
      <c r="DL98" s="491"/>
      <c r="DM98" s="491"/>
      <c r="DN98" s="491"/>
      <c r="DO98" s="491"/>
      <c r="DP98" s="491"/>
      <c r="DQ98" s="491"/>
      <c r="DR98" s="491"/>
      <c r="DS98" s="491"/>
      <c r="DT98" s="491"/>
      <c r="DU98" s="491"/>
      <c r="DV98" s="491"/>
      <c r="DW98" s="491"/>
      <c r="DX98" s="491"/>
      <c r="DY98" s="491"/>
      <c r="DZ98" s="491"/>
      <c r="EA98" s="491"/>
      <c r="EB98" s="491"/>
      <c r="EC98" s="491"/>
      <c r="ED98" s="491"/>
      <c r="EE98" s="491"/>
      <c r="EF98" s="491"/>
      <c r="EG98" s="491"/>
      <c r="EH98" s="491"/>
      <c r="EI98" s="491"/>
      <c r="EJ98" s="491"/>
      <c r="EK98" s="491"/>
      <c r="EL98" s="491"/>
      <c r="EM98" s="491"/>
      <c r="EN98" s="491"/>
      <c r="EO98" s="491"/>
      <c r="EP98" s="491"/>
      <c r="EQ98" s="491"/>
      <c r="ER98" s="491"/>
      <c r="ES98" s="491"/>
      <c r="ET98" s="491"/>
    </row>
    <row r="99" spans="1:150" ht="12" customHeight="1" x14ac:dyDescent="0.2">
      <c r="A99" s="515" t="str">
        <f t="shared" si="14"/>
        <v/>
      </c>
      <c r="B99" s="515" t="str">
        <f t="shared" si="15"/>
        <v/>
      </c>
      <c r="C99" s="515" t="str">
        <f>IF(D99="","",'Eligible Technologies'!$C$7)</f>
        <v/>
      </c>
      <c r="D99" s="515" t="str">
        <f>'Step 4 Support Tool'!B306</f>
        <v/>
      </c>
      <c r="E99" s="516">
        <f>'Step 4 Support Tool'!C306</f>
        <v>0</v>
      </c>
      <c r="F99" s="516">
        <f>'Step 4 Support Tool'!D306</f>
        <v>0</v>
      </c>
      <c r="G99" s="515" t="str">
        <f>IF('Step 4 Support Tool'!E306="","",TRIM('Step 4 Support Tool'!E306))</f>
        <v/>
      </c>
      <c r="H99" s="515" t="str">
        <f t="shared" si="16"/>
        <v/>
      </c>
      <c r="I99" s="515" t="str">
        <f t="shared" si="17"/>
        <v/>
      </c>
      <c r="J99" s="515">
        <f>'Step 4 Support Tool'!F306</f>
        <v>0</v>
      </c>
      <c r="K99" s="515">
        <f>'Step 4 Support Tool'!H306</f>
        <v>0</v>
      </c>
      <c r="L99" s="515">
        <f>'Step 4 Support Tool'!I306</f>
        <v>0</v>
      </c>
      <c r="M99" s="515">
        <f>'Step 4 Support Tool'!L306</f>
        <v>0</v>
      </c>
      <c r="N99" s="515">
        <f>'Step 4 Support Tool'!M306</f>
        <v>0</v>
      </c>
      <c r="O99" s="515" t="str">
        <f>'Step 4 Support Tool'!AB306</f>
        <v/>
      </c>
      <c r="P99" s="1183">
        <f>'Step 4 Support Tool'!AD306</f>
        <v>0</v>
      </c>
      <c r="Q99" s="1184">
        <f>'Step 3.2 Heating System'!W204</f>
        <v>0</v>
      </c>
      <c r="R99" s="1184" t="str">
        <f>'Step 4 Support Tool'!O306</f>
        <v/>
      </c>
      <c r="S99" s="1185" t="str">
        <f>'Step 4 Support Tool'!P306</f>
        <v/>
      </c>
      <c r="T99" s="1185" t="str">
        <f>'Step 4 Support Tool'!Q306</f>
        <v/>
      </c>
      <c r="U99" s="1186" t="str">
        <f>'Step 4 Support Tool'!R306</f>
        <v/>
      </c>
      <c r="V99" s="1186" t="str">
        <f>'Step 4 Support Tool'!S306</f>
        <v/>
      </c>
      <c r="W99" s="1186" t="str">
        <f>'Step 4 Support Tool'!T306</f>
        <v/>
      </c>
      <c r="X99" s="1187" t="str">
        <f>'Step 4 Support Tool'!X306</f>
        <v/>
      </c>
      <c r="Y99" s="1188" t="str">
        <f t="shared" si="21"/>
        <v/>
      </c>
      <c r="Z99" s="1189" t="str">
        <f>'Step 4 Support Tool'!AC306</f>
        <v/>
      </c>
      <c r="AA99" s="1189">
        <f>'Step 4 Support Tool'!J306</f>
        <v>0</v>
      </c>
      <c r="AB99" s="1189">
        <f>'Step 4 Support Tool'!K306</f>
        <v>0</v>
      </c>
      <c r="AC99" s="1186">
        <f>'Step 3.2 Heating System'!H204</f>
        <v>0</v>
      </c>
      <c r="AD99" s="1186" t="str">
        <f t="shared" si="18"/>
        <v/>
      </c>
      <c r="AE99" s="1185">
        <f>'Step 3.2 Heating System'!E204</f>
        <v>0</v>
      </c>
      <c r="AF99" s="1185">
        <f>'Step 3.2 Heating System'!F204</f>
        <v>0</v>
      </c>
      <c r="AG99" s="1185">
        <f>'Step 3.2 Heating System'!G204</f>
        <v>0</v>
      </c>
      <c r="AH99" s="1185">
        <f>'Step 3.2 Heating System'!H204</f>
        <v>0</v>
      </c>
      <c r="AI99" s="1190">
        <f>'Step 3.2 Heating System'!I204</f>
        <v>0</v>
      </c>
      <c r="AJ99" s="1190">
        <f>'Step 3.2 Heating System'!J204</f>
        <v>0</v>
      </c>
      <c r="AK99" s="1190" t="str">
        <f>'Step 3.2 Heating System'!K204</f>
        <v/>
      </c>
      <c r="AL99" s="1191" t="str">
        <f>'Step 3.2 Heating System'!L204</f>
        <v/>
      </c>
      <c r="AM99" s="1191" t="str">
        <f>'Step 3.2 Heating System'!AA204</f>
        <v/>
      </c>
      <c r="AN99" s="1192">
        <f>'Step 3.2 Heating System'!M204</f>
        <v>0</v>
      </c>
      <c r="AO99" s="1192">
        <f>'Step 3.2 Heating System'!N204</f>
        <v>0</v>
      </c>
      <c r="AP99" s="1192">
        <f>'Step 3.2 Heating System'!O204</f>
        <v>0</v>
      </c>
      <c r="AQ99" s="1192">
        <f>'Step 3.2 Heating System'!P204</f>
        <v>0</v>
      </c>
      <c r="AR99" s="1193">
        <f>'Step 3.2 Heating System'!Q204</f>
        <v>0</v>
      </c>
      <c r="AS99" s="1193">
        <f>'Step 3.2 Heating System'!R204</f>
        <v>0</v>
      </c>
      <c r="AT99" s="1193">
        <f>'Step 3.2 Heating System'!S204</f>
        <v>0</v>
      </c>
      <c r="AU99" s="1194">
        <f>'Step 3.2 Heating System'!T204</f>
        <v>0</v>
      </c>
      <c r="AV99" s="1194">
        <f>'Step 3.2 Heating System'!U204</f>
        <v>0</v>
      </c>
      <c r="AW99" s="1194">
        <f>'Step 3.2 Heating System'!V204</f>
        <v>0</v>
      </c>
      <c r="AX99" s="1194">
        <f>'Step 3.2 Heating System'!W204</f>
        <v>0</v>
      </c>
      <c r="AY99" s="1193">
        <f>'Step 3.2 Heating System'!X204</f>
        <v>0</v>
      </c>
      <c r="AZ99" s="1036">
        <f>SUMIF('Step 3.2 Heating System'!$A$10:$A$109,PETREAD!AE99,'Step 3.2 Heating System'!$V$10:$V$109)</f>
        <v>0</v>
      </c>
      <c r="BA99" s="1036">
        <f t="shared" si="20"/>
        <v>0</v>
      </c>
      <c r="BB99" s="1041" t="str">
        <f>'Step 3.2 Heating System'!Z204</f>
        <v/>
      </c>
      <c r="BC99" s="491"/>
      <c r="BD99" s="491"/>
      <c r="BE99" s="491"/>
      <c r="BF99" s="491"/>
      <c r="BG99" s="794" t="str">
        <f>SUBSTITUTE(_xlfn.XLOOKUP(G99,'Step 4 Support Tool'!$E$220:$E$319,'Step 3.1 Site Details'!$C$8:$C$107,"",0,1),"uilding ","")</f>
        <v>B1</v>
      </c>
      <c r="BH99" s="794" t="str" cm="1">
        <f t="array" ref="BH99">SUBSTITUTE(_xlfn.XLOOKUP(G99,'Step 3.2 Heating System'!C204:$C$217,'Step 3.2 Heating System'!E204:$E$217,"",0,1)," System ","")</f>
        <v/>
      </c>
      <c r="BI99" s="794" t="str">
        <f>IF(BH99="","",SUBSTITUTE('Step 4 Support Tool'!A306," System ",""))</f>
        <v/>
      </c>
      <c r="BJ99" s="794" t="str">
        <f t="shared" si="19"/>
        <v/>
      </c>
      <c r="BK99" s="491"/>
      <c r="BL99" s="491"/>
      <c r="BM99" s="491"/>
      <c r="BN99" s="1033" t="str">
        <f>'Step 4 Support Tool'!A306</f>
        <v>LC System 87</v>
      </c>
      <c r="BO99" s="1034" t="str" cm="1">
        <f t="array" ref="BO99">_xlfn.XLOOKUP(G99,'Step 3.2 Heating System'!C204:$C$217,'Step 3.2 Heating System'!E204:$E$217,"",0,1)</f>
        <v/>
      </c>
      <c r="BP99" s="491"/>
      <c r="BQ99" s="491"/>
      <c r="BR99" s="491"/>
      <c r="BS99" s="491"/>
      <c r="BT99" s="491"/>
      <c r="BU99" s="491"/>
      <c r="BV99" s="491"/>
      <c r="BW99" s="491"/>
      <c r="BX99" s="491"/>
      <c r="BY99" s="491"/>
      <c r="BZ99" s="491"/>
      <c r="CA99" s="491"/>
      <c r="CB99" s="491"/>
      <c r="CC99" s="491"/>
      <c r="CD99" s="491"/>
      <c r="CE99" s="491"/>
      <c r="CF99" s="491"/>
      <c r="CG99" s="491"/>
      <c r="CH99" s="491"/>
      <c r="CI99" s="491"/>
      <c r="CJ99" s="491"/>
      <c r="CK99" s="491"/>
      <c r="CL99" s="491"/>
      <c r="CM99" s="491"/>
      <c r="CN99" s="491"/>
      <c r="CO99" s="491"/>
      <c r="CP99" s="491"/>
      <c r="CQ99" s="491"/>
      <c r="CR99" s="491"/>
      <c r="CS99" s="491"/>
      <c r="CT99" s="491"/>
      <c r="CU99" s="491"/>
      <c r="CV99" s="491"/>
      <c r="CW99" s="491"/>
      <c r="CX99" s="491"/>
      <c r="CY99" s="491"/>
      <c r="CZ99" s="491"/>
      <c r="DA99" s="491"/>
      <c r="DB99" s="491"/>
      <c r="DC99" s="491"/>
      <c r="DD99" s="491"/>
      <c r="DE99" s="491"/>
      <c r="DF99" s="491"/>
      <c r="DG99" s="491"/>
      <c r="DH99" s="491"/>
      <c r="DI99" s="491"/>
      <c r="DJ99" s="491"/>
      <c r="DK99" s="491"/>
      <c r="DL99" s="491"/>
      <c r="DM99" s="491"/>
      <c r="DN99" s="491"/>
      <c r="DO99" s="491"/>
      <c r="DP99" s="491"/>
      <c r="DQ99" s="491"/>
      <c r="DR99" s="491"/>
      <c r="DS99" s="491"/>
      <c r="DT99" s="491"/>
      <c r="DU99" s="491"/>
      <c r="DV99" s="491"/>
      <c r="DW99" s="491"/>
      <c r="DX99" s="491"/>
      <c r="DY99" s="491"/>
      <c r="DZ99" s="491"/>
      <c r="EA99" s="491"/>
      <c r="EB99" s="491"/>
      <c r="EC99" s="491"/>
      <c r="ED99" s="491"/>
      <c r="EE99" s="491"/>
      <c r="EF99" s="491"/>
      <c r="EG99" s="491"/>
      <c r="EH99" s="491"/>
      <c r="EI99" s="491"/>
      <c r="EJ99" s="491"/>
      <c r="EK99" s="491"/>
      <c r="EL99" s="491"/>
      <c r="EM99" s="491"/>
      <c r="EN99" s="491"/>
      <c r="EO99" s="491"/>
      <c r="EP99" s="491"/>
      <c r="EQ99" s="491"/>
      <c r="ER99" s="491"/>
      <c r="ES99" s="491"/>
      <c r="ET99" s="491"/>
    </row>
    <row r="100" spans="1:150" ht="12" customHeight="1" x14ac:dyDescent="0.2">
      <c r="A100" s="515" t="str">
        <f t="shared" si="14"/>
        <v/>
      </c>
      <c r="B100" s="515" t="str">
        <f t="shared" si="15"/>
        <v/>
      </c>
      <c r="C100" s="515" t="str">
        <f>IF(D100="","",'Eligible Technologies'!$C$7)</f>
        <v/>
      </c>
      <c r="D100" s="515" t="str">
        <f>'Step 4 Support Tool'!B307</f>
        <v/>
      </c>
      <c r="E100" s="516">
        <f>'Step 4 Support Tool'!C307</f>
        <v>0</v>
      </c>
      <c r="F100" s="516">
        <f>'Step 4 Support Tool'!D307</f>
        <v>0</v>
      </c>
      <c r="G100" s="515" t="str">
        <f>IF('Step 4 Support Tool'!E307="","",TRIM('Step 4 Support Tool'!E307))</f>
        <v/>
      </c>
      <c r="H100" s="515" t="str">
        <f t="shared" si="16"/>
        <v/>
      </c>
      <c r="I100" s="515" t="str">
        <f t="shared" si="17"/>
        <v/>
      </c>
      <c r="J100" s="515">
        <f>'Step 4 Support Tool'!F307</f>
        <v>0</v>
      </c>
      <c r="K100" s="515">
        <f>'Step 4 Support Tool'!H307</f>
        <v>0</v>
      </c>
      <c r="L100" s="515">
        <f>'Step 4 Support Tool'!I307</f>
        <v>0</v>
      </c>
      <c r="M100" s="515">
        <f>'Step 4 Support Tool'!L307</f>
        <v>0</v>
      </c>
      <c r="N100" s="515">
        <f>'Step 4 Support Tool'!M307</f>
        <v>0</v>
      </c>
      <c r="O100" s="515" t="str">
        <f>'Step 4 Support Tool'!AB307</f>
        <v/>
      </c>
      <c r="P100" s="1183">
        <f>'Step 4 Support Tool'!AD307</f>
        <v>0</v>
      </c>
      <c r="Q100" s="1184">
        <f>'Step 3.2 Heating System'!W205</f>
        <v>0</v>
      </c>
      <c r="R100" s="1184" t="str">
        <f>'Step 4 Support Tool'!O307</f>
        <v/>
      </c>
      <c r="S100" s="1185" t="str">
        <f>'Step 4 Support Tool'!P307</f>
        <v/>
      </c>
      <c r="T100" s="1185" t="str">
        <f>'Step 4 Support Tool'!Q307</f>
        <v/>
      </c>
      <c r="U100" s="1186" t="str">
        <f>'Step 4 Support Tool'!R307</f>
        <v/>
      </c>
      <c r="V100" s="1186" t="str">
        <f>'Step 4 Support Tool'!S307</f>
        <v/>
      </c>
      <c r="W100" s="1186" t="str">
        <f>'Step 4 Support Tool'!T307</f>
        <v/>
      </c>
      <c r="X100" s="1187" t="str">
        <f>'Step 4 Support Tool'!X307</f>
        <v/>
      </c>
      <c r="Y100" s="1188" t="str">
        <f t="shared" si="21"/>
        <v/>
      </c>
      <c r="Z100" s="1189" t="str">
        <f>'Step 4 Support Tool'!AC307</f>
        <v/>
      </c>
      <c r="AA100" s="1189">
        <f>'Step 4 Support Tool'!J307</f>
        <v>0</v>
      </c>
      <c r="AB100" s="1189">
        <f>'Step 4 Support Tool'!K307</f>
        <v>0</v>
      </c>
      <c r="AC100" s="1186">
        <f>'Step 3.2 Heating System'!H205</f>
        <v>0</v>
      </c>
      <c r="AD100" s="1186" t="str">
        <f t="shared" si="18"/>
        <v/>
      </c>
      <c r="AE100" s="1185">
        <f>'Step 3.2 Heating System'!E205</f>
        <v>0</v>
      </c>
      <c r="AF100" s="1185">
        <f>'Step 3.2 Heating System'!F205</f>
        <v>0</v>
      </c>
      <c r="AG100" s="1185">
        <f>'Step 3.2 Heating System'!G205</f>
        <v>0</v>
      </c>
      <c r="AH100" s="1185">
        <f>'Step 3.2 Heating System'!H205</f>
        <v>0</v>
      </c>
      <c r="AI100" s="1190">
        <f>'Step 3.2 Heating System'!I205</f>
        <v>0</v>
      </c>
      <c r="AJ100" s="1190">
        <f>'Step 3.2 Heating System'!J205</f>
        <v>0</v>
      </c>
      <c r="AK100" s="1190" t="str">
        <f>'Step 3.2 Heating System'!K205</f>
        <v/>
      </c>
      <c r="AL100" s="1191" t="str">
        <f>'Step 3.2 Heating System'!L205</f>
        <v/>
      </c>
      <c r="AM100" s="1191" t="str">
        <f>'Step 3.2 Heating System'!AA205</f>
        <v/>
      </c>
      <c r="AN100" s="1192">
        <f>'Step 3.2 Heating System'!M205</f>
        <v>0</v>
      </c>
      <c r="AO100" s="1192">
        <f>'Step 3.2 Heating System'!N205</f>
        <v>0</v>
      </c>
      <c r="AP100" s="1192">
        <f>'Step 3.2 Heating System'!O205</f>
        <v>0</v>
      </c>
      <c r="AQ100" s="1192">
        <f>'Step 3.2 Heating System'!P205</f>
        <v>0</v>
      </c>
      <c r="AR100" s="1193">
        <f>'Step 3.2 Heating System'!Q205</f>
        <v>0</v>
      </c>
      <c r="AS100" s="1193">
        <f>'Step 3.2 Heating System'!R205</f>
        <v>0</v>
      </c>
      <c r="AT100" s="1193">
        <f>'Step 3.2 Heating System'!S205</f>
        <v>0</v>
      </c>
      <c r="AU100" s="1194">
        <f>'Step 3.2 Heating System'!T205</f>
        <v>0</v>
      </c>
      <c r="AV100" s="1194">
        <f>'Step 3.2 Heating System'!U205</f>
        <v>0</v>
      </c>
      <c r="AW100" s="1194">
        <f>'Step 3.2 Heating System'!V205</f>
        <v>0</v>
      </c>
      <c r="AX100" s="1194">
        <f>'Step 3.2 Heating System'!W205</f>
        <v>0</v>
      </c>
      <c r="AY100" s="1193">
        <f>'Step 3.2 Heating System'!X205</f>
        <v>0</v>
      </c>
      <c r="AZ100" s="1036">
        <f>SUMIF('Step 3.2 Heating System'!$A$10:$A$109,PETREAD!AE100,'Step 3.2 Heating System'!$V$10:$V$109)</f>
        <v>0</v>
      </c>
      <c r="BA100" s="1036">
        <f t="shared" si="20"/>
        <v>0</v>
      </c>
      <c r="BB100" s="1041" t="str">
        <f>'Step 3.2 Heating System'!Z205</f>
        <v/>
      </c>
      <c r="BC100" s="491"/>
      <c r="BD100" s="491"/>
      <c r="BE100" s="491"/>
      <c r="BF100" s="491"/>
      <c r="BG100" s="794" t="str">
        <f>SUBSTITUTE(_xlfn.XLOOKUP(G100,'Step 4 Support Tool'!$E$220:$E$319,'Step 3.1 Site Details'!$C$8:$C$107,"",0,1),"uilding ","")</f>
        <v>B1</v>
      </c>
      <c r="BH100" s="794" t="str" cm="1">
        <f t="array" ref="BH100">SUBSTITUTE(_xlfn.XLOOKUP(G100,'Step 3.2 Heating System'!C205:$C$217,'Step 3.2 Heating System'!E205:$E$217,"",0,1)," System ","")</f>
        <v/>
      </c>
      <c r="BI100" s="794" t="str">
        <f>IF(BH100="","",SUBSTITUTE('Step 4 Support Tool'!A307," System ",""))</f>
        <v/>
      </c>
      <c r="BJ100" s="794" t="str">
        <f t="shared" si="19"/>
        <v/>
      </c>
      <c r="BK100" s="491"/>
      <c r="BL100" s="491"/>
      <c r="BM100" s="491"/>
      <c r="BN100" s="1033" t="str">
        <f>'Step 4 Support Tool'!A307</f>
        <v>LC System 88</v>
      </c>
      <c r="BO100" s="1034" t="str" cm="1">
        <f t="array" ref="BO100">_xlfn.XLOOKUP(G100,'Step 3.2 Heating System'!C205:$C$217,'Step 3.2 Heating System'!E205:$E$217,"",0,1)</f>
        <v/>
      </c>
      <c r="BP100" s="491"/>
      <c r="BQ100" s="491"/>
      <c r="BR100" s="491"/>
      <c r="BS100" s="491"/>
      <c r="BT100" s="491"/>
      <c r="BU100" s="491"/>
      <c r="BV100" s="491"/>
      <c r="BW100" s="491"/>
      <c r="BX100" s="491"/>
      <c r="BY100" s="491"/>
      <c r="BZ100" s="491"/>
      <c r="CA100" s="491"/>
      <c r="CB100" s="491"/>
      <c r="CC100" s="491"/>
      <c r="CD100" s="491"/>
      <c r="CE100" s="491"/>
      <c r="CF100" s="491"/>
      <c r="CG100" s="491"/>
      <c r="CH100" s="491"/>
      <c r="CI100" s="491"/>
      <c r="CJ100" s="491"/>
      <c r="CK100" s="491"/>
      <c r="CL100" s="491"/>
      <c r="CM100" s="491"/>
      <c r="CN100" s="491"/>
      <c r="CO100" s="491"/>
      <c r="CP100" s="491"/>
      <c r="CQ100" s="491"/>
      <c r="CR100" s="491"/>
      <c r="CS100" s="491"/>
      <c r="CT100" s="491"/>
      <c r="CU100" s="491"/>
      <c r="CV100" s="491"/>
      <c r="CW100" s="491"/>
      <c r="CX100" s="491"/>
      <c r="CY100" s="491"/>
      <c r="CZ100" s="491"/>
      <c r="DA100" s="491"/>
      <c r="DB100" s="491"/>
      <c r="DC100" s="491"/>
      <c r="DD100" s="491"/>
      <c r="DE100" s="491"/>
      <c r="DF100" s="491"/>
      <c r="DG100" s="491"/>
      <c r="DH100" s="491"/>
      <c r="DI100" s="491"/>
      <c r="DJ100" s="491"/>
      <c r="DK100" s="491"/>
      <c r="DL100" s="491"/>
      <c r="DM100" s="491"/>
      <c r="DN100" s="491"/>
      <c r="DO100" s="491"/>
      <c r="DP100" s="491"/>
      <c r="DQ100" s="491"/>
      <c r="DR100" s="491"/>
      <c r="DS100" s="491"/>
      <c r="DT100" s="491"/>
      <c r="DU100" s="491"/>
      <c r="DV100" s="491"/>
      <c r="DW100" s="491"/>
      <c r="DX100" s="491"/>
      <c r="DY100" s="491"/>
      <c r="DZ100" s="491"/>
      <c r="EA100" s="491"/>
      <c r="EB100" s="491"/>
      <c r="EC100" s="491"/>
      <c r="ED100" s="491"/>
      <c r="EE100" s="491"/>
      <c r="EF100" s="491"/>
      <c r="EG100" s="491"/>
      <c r="EH100" s="491"/>
      <c r="EI100" s="491"/>
      <c r="EJ100" s="491"/>
      <c r="EK100" s="491"/>
      <c r="EL100" s="491"/>
      <c r="EM100" s="491"/>
      <c r="EN100" s="491"/>
      <c r="EO100" s="491"/>
      <c r="EP100" s="491"/>
      <c r="EQ100" s="491"/>
      <c r="ER100" s="491"/>
      <c r="ES100" s="491"/>
      <c r="ET100" s="491"/>
    </row>
    <row r="101" spans="1:150" ht="12" customHeight="1" x14ac:dyDescent="0.2">
      <c r="A101" s="515" t="str">
        <f t="shared" si="14"/>
        <v/>
      </c>
      <c r="B101" s="515" t="str">
        <f t="shared" si="15"/>
        <v/>
      </c>
      <c r="C101" s="515" t="str">
        <f>IF(D101="","",'Eligible Technologies'!$C$7)</f>
        <v/>
      </c>
      <c r="D101" s="515" t="str">
        <f>'Step 4 Support Tool'!B308</f>
        <v/>
      </c>
      <c r="E101" s="516">
        <f>'Step 4 Support Tool'!C308</f>
        <v>0</v>
      </c>
      <c r="F101" s="516">
        <f>'Step 4 Support Tool'!D308</f>
        <v>0</v>
      </c>
      <c r="G101" s="515" t="str">
        <f>IF('Step 4 Support Tool'!E308="","",TRIM('Step 4 Support Tool'!E308))</f>
        <v/>
      </c>
      <c r="H101" s="515" t="str">
        <f t="shared" si="16"/>
        <v/>
      </c>
      <c r="I101" s="515" t="str">
        <f t="shared" si="17"/>
        <v/>
      </c>
      <c r="J101" s="515">
        <f>'Step 4 Support Tool'!F308</f>
        <v>0</v>
      </c>
      <c r="K101" s="515">
        <f>'Step 4 Support Tool'!H308</f>
        <v>0</v>
      </c>
      <c r="L101" s="515">
        <f>'Step 4 Support Tool'!I308</f>
        <v>0</v>
      </c>
      <c r="M101" s="515">
        <f>'Step 4 Support Tool'!L308</f>
        <v>0</v>
      </c>
      <c r="N101" s="515">
        <f>'Step 4 Support Tool'!M308</f>
        <v>0</v>
      </c>
      <c r="O101" s="515" t="str">
        <f>'Step 4 Support Tool'!AB308</f>
        <v/>
      </c>
      <c r="P101" s="1183">
        <f>'Step 4 Support Tool'!AD308</f>
        <v>0</v>
      </c>
      <c r="Q101" s="1184">
        <f>'Step 3.2 Heating System'!W206</f>
        <v>0</v>
      </c>
      <c r="R101" s="1184" t="str">
        <f>'Step 4 Support Tool'!O308</f>
        <v/>
      </c>
      <c r="S101" s="1185" t="str">
        <f>'Step 4 Support Tool'!P308</f>
        <v/>
      </c>
      <c r="T101" s="1185" t="str">
        <f>'Step 4 Support Tool'!Q308</f>
        <v/>
      </c>
      <c r="U101" s="1186" t="str">
        <f>'Step 4 Support Tool'!R308</f>
        <v/>
      </c>
      <c r="V101" s="1186" t="str">
        <f>'Step 4 Support Tool'!S308</f>
        <v/>
      </c>
      <c r="W101" s="1186" t="str">
        <f>'Step 4 Support Tool'!T308</f>
        <v/>
      </c>
      <c r="X101" s="1187" t="str">
        <f>'Step 4 Support Tool'!X308</f>
        <v/>
      </c>
      <c r="Y101" s="1188" t="str">
        <f t="shared" si="21"/>
        <v/>
      </c>
      <c r="Z101" s="1189" t="str">
        <f>'Step 4 Support Tool'!AC308</f>
        <v/>
      </c>
      <c r="AA101" s="1189">
        <f>'Step 4 Support Tool'!J308</f>
        <v>0</v>
      </c>
      <c r="AB101" s="1189">
        <f>'Step 4 Support Tool'!K308</f>
        <v>0</v>
      </c>
      <c r="AC101" s="1186">
        <f>'Step 3.2 Heating System'!H206</f>
        <v>0</v>
      </c>
      <c r="AD101" s="1186" t="str">
        <f t="shared" si="18"/>
        <v/>
      </c>
      <c r="AE101" s="1185">
        <f>'Step 3.2 Heating System'!E206</f>
        <v>0</v>
      </c>
      <c r="AF101" s="1185">
        <f>'Step 3.2 Heating System'!F206</f>
        <v>0</v>
      </c>
      <c r="AG101" s="1185">
        <f>'Step 3.2 Heating System'!G206</f>
        <v>0</v>
      </c>
      <c r="AH101" s="1185">
        <f>'Step 3.2 Heating System'!H206</f>
        <v>0</v>
      </c>
      <c r="AI101" s="1190">
        <f>'Step 3.2 Heating System'!I206</f>
        <v>0</v>
      </c>
      <c r="AJ101" s="1190">
        <f>'Step 3.2 Heating System'!J206</f>
        <v>0</v>
      </c>
      <c r="AK101" s="1190" t="str">
        <f>'Step 3.2 Heating System'!K206</f>
        <v/>
      </c>
      <c r="AL101" s="1191" t="str">
        <f>'Step 3.2 Heating System'!L206</f>
        <v/>
      </c>
      <c r="AM101" s="1191" t="str">
        <f>'Step 3.2 Heating System'!AA206</f>
        <v/>
      </c>
      <c r="AN101" s="1192">
        <f>'Step 3.2 Heating System'!M206</f>
        <v>0</v>
      </c>
      <c r="AO101" s="1192">
        <f>'Step 3.2 Heating System'!N206</f>
        <v>0</v>
      </c>
      <c r="AP101" s="1192">
        <f>'Step 3.2 Heating System'!O206</f>
        <v>0</v>
      </c>
      <c r="AQ101" s="1192">
        <f>'Step 3.2 Heating System'!P206</f>
        <v>0</v>
      </c>
      <c r="AR101" s="1193">
        <f>'Step 3.2 Heating System'!Q206</f>
        <v>0</v>
      </c>
      <c r="AS101" s="1193">
        <f>'Step 3.2 Heating System'!R206</f>
        <v>0</v>
      </c>
      <c r="AT101" s="1193">
        <f>'Step 3.2 Heating System'!S206</f>
        <v>0</v>
      </c>
      <c r="AU101" s="1194">
        <f>'Step 3.2 Heating System'!T206</f>
        <v>0</v>
      </c>
      <c r="AV101" s="1194">
        <f>'Step 3.2 Heating System'!U206</f>
        <v>0</v>
      </c>
      <c r="AW101" s="1194">
        <f>'Step 3.2 Heating System'!V206</f>
        <v>0</v>
      </c>
      <c r="AX101" s="1194">
        <f>'Step 3.2 Heating System'!W206</f>
        <v>0</v>
      </c>
      <c r="AY101" s="1193">
        <f>'Step 3.2 Heating System'!X206</f>
        <v>0</v>
      </c>
      <c r="AZ101" s="1036">
        <f>SUMIF('Step 3.2 Heating System'!$A$10:$A$109,PETREAD!AE101,'Step 3.2 Heating System'!$V$10:$V$109)</f>
        <v>0</v>
      </c>
      <c r="BA101" s="1036">
        <f t="shared" si="20"/>
        <v>0</v>
      </c>
      <c r="BB101" s="1041" t="str">
        <f>'Step 3.2 Heating System'!Z206</f>
        <v/>
      </c>
      <c r="BC101" s="491"/>
      <c r="BD101" s="491"/>
      <c r="BE101" s="491"/>
      <c r="BF101" s="491"/>
      <c r="BG101" s="794" t="str">
        <f>SUBSTITUTE(_xlfn.XLOOKUP(G101,'Step 4 Support Tool'!$E$220:$E$319,'Step 3.1 Site Details'!$C$8:$C$107,"",0,1),"uilding ","")</f>
        <v>B1</v>
      </c>
      <c r="BH101" s="794" t="str" cm="1">
        <f t="array" ref="BH101">SUBSTITUTE(_xlfn.XLOOKUP(G101,'Step 3.2 Heating System'!C206:$C$217,'Step 3.2 Heating System'!E206:$E$217,"",0,1)," System ","")</f>
        <v/>
      </c>
      <c r="BI101" s="794" t="str">
        <f>IF(BH101="","",SUBSTITUTE('Step 4 Support Tool'!A308," System ",""))</f>
        <v/>
      </c>
      <c r="BJ101" s="794" t="str">
        <f t="shared" si="19"/>
        <v/>
      </c>
      <c r="BK101" s="491"/>
      <c r="BL101" s="491"/>
      <c r="BM101" s="491"/>
      <c r="BN101" s="1033" t="str">
        <f>'Step 4 Support Tool'!A308</f>
        <v>LC System 89</v>
      </c>
      <c r="BO101" s="1034" t="str" cm="1">
        <f t="array" ref="BO101">_xlfn.XLOOKUP(G101,'Step 3.2 Heating System'!C206:$C$217,'Step 3.2 Heating System'!E206:$E$217,"",0,1)</f>
        <v/>
      </c>
      <c r="BP101" s="491"/>
      <c r="BQ101" s="491"/>
      <c r="BR101" s="491"/>
      <c r="BS101" s="491"/>
      <c r="BT101" s="491"/>
      <c r="BU101" s="491"/>
      <c r="BV101" s="491"/>
      <c r="BW101" s="491"/>
      <c r="BX101" s="491"/>
      <c r="BY101" s="491"/>
      <c r="BZ101" s="491"/>
      <c r="CA101" s="491"/>
      <c r="CB101" s="491"/>
      <c r="CC101" s="491"/>
      <c r="CD101" s="491"/>
      <c r="CE101" s="491"/>
      <c r="CF101" s="491"/>
      <c r="CG101" s="491"/>
      <c r="CH101" s="491"/>
      <c r="CI101" s="491"/>
      <c r="CJ101" s="491"/>
      <c r="CK101" s="491"/>
      <c r="CL101" s="491"/>
      <c r="CM101" s="491"/>
      <c r="CN101" s="491"/>
      <c r="CO101" s="491"/>
      <c r="CP101" s="491"/>
      <c r="CQ101" s="491"/>
      <c r="CR101" s="491"/>
      <c r="CS101" s="491"/>
      <c r="CT101" s="491"/>
      <c r="CU101" s="491"/>
      <c r="CV101" s="491"/>
      <c r="CW101" s="491"/>
      <c r="CX101" s="491"/>
      <c r="CY101" s="491"/>
      <c r="CZ101" s="491"/>
      <c r="DA101" s="491"/>
      <c r="DB101" s="491"/>
      <c r="DC101" s="491"/>
      <c r="DD101" s="491"/>
      <c r="DE101" s="491"/>
      <c r="DF101" s="491"/>
      <c r="DG101" s="491"/>
      <c r="DH101" s="491"/>
      <c r="DI101" s="491"/>
      <c r="DJ101" s="491"/>
      <c r="DK101" s="491"/>
      <c r="DL101" s="491"/>
      <c r="DM101" s="491"/>
      <c r="DN101" s="491"/>
      <c r="DO101" s="491"/>
      <c r="DP101" s="491"/>
      <c r="DQ101" s="491"/>
      <c r="DR101" s="491"/>
      <c r="DS101" s="491"/>
      <c r="DT101" s="491"/>
      <c r="DU101" s="491"/>
      <c r="DV101" s="491"/>
      <c r="DW101" s="491"/>
      <c r="DX101" s="491"/>
      <c r="DY101" s="491"/>
      <c r="DZ101" s="491"/>
      <c r="EA101" s="491"/>
      <c r="EB101" s="491"/>
      <c r="EC101" s="491"/>
      <c r="ED101" s="491"/>
      <c r="EE101" s="491"/>
      <c r="EF101" s="491"/>
      <c r="EG101" s="491"/>
      <c r="EH101" s="491"/>
      <c r="EI101" s="491"/>
      <c r="EJ101" s="491"/>
      <c r="EK101" s="491"/>
      <c r="EL101" s="491"/>
      <c r="EM101" s="491"/>
      <c r="EN101" s="491"/>
      <c r="EO101" s="491"/>
      <c r="EP101" s="491"/>
      <c r="EQ101" s="491"/>
      <c r="ER101" s="491"/>
      <c r="ES101" s="491"/>
      <c r="ET101" s="491"/>
    </row>
    <row r="102" spans="1:150" ht="12" customHeight="1" x14ac:dyDescent="0.2">
      <c r="A102" s="515" t="str">
        <f t="shared" si="14"/>
        <v/>
      </c>
      <c r="B102" s="515" t="str">
        <f t="shared" si="15"/>
        <v/>
      </c>
      <c r="C102" s="515" t="str">
        <f>IF(D102="","",'Eligible Technologies'!$C$7)</f>
        <v/>
      </c>
      <c r="D102" s="515" t="str">
        <f>'Step 4 Support Tool'!B309</f>
        <v/>
      </c>
      <c r="E102" s="516">
        <f>'Step 4 Support Tool'!C309</f>
        <v>0</v>
      </c>
      <c r="F102" s="516">
        <f>'Step 4 Support Tool'!D309</f>
        <v>0</v>
      </c>
      <c r="G102" s="515" t="str">
        <f>IF('Step 4 Support Tool'!E309="","",TRIM('Step 4 Support Tool'!E309))</f>
        <v/>
      </c>
      <c r="H102" s="515" t="str">
        <f t="shared" si="16"/>
        <v/>
      </c>
      <c r="I102" s="515" t="str">
        <f t="shared" si="17"/>
        <v/>
      </c>
      <c r="J102" s="515">
        <f>'Step 4 Support Tool'!F309</f>
        <v>0</v>
      </c>
      <c r="K102" s="515">
        <f>'Step 4 Support Tool'!H309</f>
        <v>0</v>
      </c>
      <c r="L102" s="515">
        <f>'Step 4 Support Tool'!I309</f>
        <v>0</v>
      </c>
      <c r="M102" s="515">
        <f>'Step 4 Support Tool'!L309</f>
        <v>0</v>
      </c>
      <c r="N102" s="515">
        <f>'Step 4 Support Tool'!M309</f>
        <v>0</v>
      </c>
      <c r="O102" s="515" t="str">
        <f>'Step 4 Support Tool'!AB309</f>
        <v/>
      </c>
      <c r="P102" s="1183">
        <f>'Step 4 Support Tool'!AD309</f>
        <v>0</v>
      </c>
      <c r="Q102" s="1184">
        <f>'Step 3.2 Heating System'!W207</f>
        <v>0</v>
      </c>
      <c r="R102" s="1184" t="str">
        <f>'Step 4 Support Tool'!O309</f>
        <v/>
      </c>
      <c r="S102" s="1185" t="str">
        <f>'Step 4 Support Tool'!P309</f>
        <v/>
      </c>
      <c r="T102" s="1185" t="str">
        <f>'Step 4 Support Tool'!Q309</f>
        <v/>
      </c>
      <c r="U102" s="1186" t="str">
        <f>'Step 4 Support Tool'!R309</f>
        <v/>
      </c>
      <c r="V102" s="1186" t="str">
        <f>'Step 4 Support Tool'!S309</f>
        <v/>
      </c>
      <c r="W102" s="1186" t="str">
        <f>'Step 4 Support Tool'!T309</f>
        <v/>
      </c>
      <c r="X102" s="1187" t="str">
        <f>'Step 4 Support Tool'!X309</f>
        <v/>
      </c>
      <c r="Y102" s="1188" t="str">
        <f t="shared" si="21"/>
        <v/>
      </c>
      <c r="Z102" s="1189" t="str">
        <f>'Step 4 Support Tool'!AC309</f>
        <v/>
      </c>
      <c r="AA102" s="1189">
        <f>'Step 4 Support Tool'!J309</f>
        <v>0</v>
      </c>
      <c r="AB102" s="1189">
        <f>'Step 4 Support Tool'!K309</f>
        <v>0</v>
      </c>
      <c r="AC102" s="1196">
        <f>'Step 3.2 Heating System'!H207</f>
        <v>0</v>
      </c>
      <c r="AD102" s="1186" t="str">
        <f t="shared" si="18"/>
        <v/>
      </c>
      <c r="AE102" s="1185">
        <f>'Step 3.2 Heating System'!E207</f>
        <v>0</v>
      </c>
      <c r="AF102" s="1185">
        <f>'Step 3.2 Heating System'!F207</f>
        <v>0</v>
      </c>
      <c r="AG102" s="1185">
        <f>'Step 3.2 Heating System'!G207</f>
        <v>0</v>
      </c>
      <c r="AH102" s="1185">
        <f>'Step 3.2 Heating System'!H207</f>
        <v>0</v>
      </c>
      <c r="AI102" s="1190">
        <f>'Step 3.2 Heating System'!I207</f>
        <v>0</v>
      </c>
      <c r="AJ102" s="1190">
        <f>'Step 3.2 Heating System'!J207</f>
        <v>0</v>
      </c>
      <c r="AK102" s="1190" t="str">
        <f>'Step 3.2 Heating System'!K207</f>
        <v/>
      </c>
      <c r="AL102" s="1191" t="str">
        <f>'Step 3.2 Heating System'!L207</f>
        <v/>
      </c>
      <c r="AM102" s="1191" t="str">
        <f>'Step 3.2 Heating System'!AA207</f>
        <v/>
      </c>
      <c r="AN102" s="1192">
        <f>'Step 3.2 Heating System'!M207</f>
        <v>0</v>
      </c>
      <c r="AO102" s="1192">
        <f>'Step 3.2 Heating System'!N207</f>
        <v>0</v>
      </c>
      <c r="AP102" s="1192">
        <f>'Step 3.2 Heating System'!O207</f>
        <v>0</v>
      </c>
      <c r="AQ102" s="1192">
        <f>'Step 3.2 Heating System'!P207</f>
        <v>0</v>
      </c>
      <c r="AR102" s="1193">
        <f>'Step 3.2 Heating System'!Q207</f>
        <v>0</v>
      </c>
      <c r="AS102" s="1193">
        <f>'Step 3.2 Heating System'!R207</f>
        <v>0</v>
      </c>
      <c r="AT102" s="1193">
        <f>'Step 3.2 Heating System'!S207</f>
        <v>0</v>
      </c>
      <c r="AU102" s="1194">
        <f>'Step 3.2 Heating System'!T207</f>
        <v>0</v>
      </c>
      <c r="AV102" s="1194">
        <f>'Step 3.2 Heating System'!U207</f>
        <v>0</v>
      </c>
      <c r="AW102" s="1194">
        <f>'Step 3.2 Heating System'!V207</f>
        <v>0</v>
      </c>
      <c r="AX102" s="1194">
        <f>'Step 3.2 Heating System'!W207</f>
        <v>0</v>
      </c>
      <c r="AY102" s="1193">
        <f>'Step 3.2 Heating System'!X207</f>
        <v>0</v>
      </c>
      <c r="AZ102" s="1036">
        <f>SUMIF('Step 3.2 Heating System'!$A$10:$A$109,PETREAD!AE102,'Step 3.2 Heating System'!$V$10:$V$109)</f>
        <v>0</v>
      </c>
      <c r="BA102" s="1036">
        <f t="shared" si="20"/>
        <v>0</v>
      </c>
      <c r="BB102" s="1041" t="str">
        <f>'Step 3.2 Heating System'!Z207</f>
        <v/>
      </c>
      <c r="BC102" s="491"/>
      <c r="BD102" s="491"/>
      <c r="BE102" s="491"/>
      <c r="BF102" s="491"/>
      <c r="BG102" s="794" t="str">
        <f>SUBSTITUTE(_xlfn.XLOOKUP(G102,'Step 4 Support Tool'!$E$220:$E$319,'Step 3.1 Site Details'!$C$8:$C$107,"",0,1),"uilding ","")</f>
        <v>B1</v>
      </c>
      <c r="BH102" s="794" t="str" cm="1">
        <f t="array" ref="BH102">SUBSTITUTE(_xlfn.XLOOKUP(G102,'Step 3.2 Heating System'!C207:$C$217,'Step 3.2 Heating System'!E207:$E$217,"",0,1)," System ","")</f>
        <v/>
      </c>
      <c r="BI102" s="794" t="str">
        <f>IF(BH102="","",SUBSTITUTE('Step 4 Support Tool'!A309," System ",""))</f>
        <v/>
      </c>
      <c r="BJ102" s="794" t="str">
        <f t="shared" si="19"/>
        <v/>
      </c>
      <c r="BK102" s="491"/>
      <c r="BL102" s="491"/>
      <c r="BM102" s="491"/>
      <c r="BN102" s="1033" t="str">
        <f>'Step 4 Support Tool'!A309</f>
        <v>LC System 90</v>
      </c>
      <c r="BO102" s="1034" t="str" cm="1">
        <f t="array" ref="BO102">_xlfn.XLOOKUP(G102,'Step 3.2 Heating System'!C207:$C$217,'Step 3.2 Heating System'!E207:$E$217,"",0,1)</f>
        <v/>
      </c>
      <c r="BP102" s="491"/>
      <c r="BQ102" s="491"/>
      <c r="BR102" s="491"/>
      <c r="BS102" s="491"/>
      <c r="BT102" s="491"/>
      <c r="BU102" s="491"/>
      <c r="BV102" s="491"/>
      <c r="BW102" s="491"/>
      <c r="BX102" s="491"/>
      <c r="BY102" s="491"/>
      <c r="BZ102" s="491"/>
      <c r="CA102" s="491"/>
      <c r="CB102" s="491"/>
      <c r="CC102" s="491"/>
      <c r="CD102" s="491"/>
      <c r="CE102" s="491"/>
      <c r="CF102" s="491"/>
      <c r="CG102" s="491"/>
      <c r="CH102" s="491"/>
      <c r="CI102" s="491"/>
      <c r="CJ102" s="491"/>
      <c r="CK102" s="491"/>
      <c r="CL102" s="491"/>
      <c r="CM102" s="491"/>
      <c r="CN102" s="491"/>
      <c r="CO102" s="491"/>
      <c r="CP102" s="491"/>
      <c r="CQ102" s="491"/>
      <c r="CR102" s="491"/>
      <c r="CS102" s="491"/>
      <c r="CT102" s="491"/>
      <c r="CU102" s="491"/>
      <c r="CV102" s="491"/>
      <c r="CW102" s="491"/>
      <c r="CX102" s="491"/>
      <c r="CY102" s="491"/>
      <c r="CZ102" s="491"/>
      <c r="DA102" s="491"/>
      <c r="DB102" s="491"/>
      <c r="DC102" s="491"/>
      <c r="DD102" s="491"/>
      <c r="DE102" s="491"/>
      <c r="DF102" s="491"/>
      <c r="DG102" s="491"/>
      <c r="DH102" s="491"/>
      <c r="DI102" s="491"/>
      <c r="DJ102" s="491"/>
      <c r="DK102" s="491"/>
      <c r="DL102" s="491"/>
      <c r="DM102" s="491"/>
      <c r="DN102" s="491"/>
      <c r="DO102" s="491"/>
      <c r="DP102" s="491"/>
      <c r="DQ102" s="491"/>
      <c r="DR102" s="491"/>
      <c r="DS102" s="491"/>
      <c r="DT102" s="491"/>
      <c r="DU102" s="491"/>
      <c r="DV102" s="491"/>
      <c r="DW102" s="491"/>
      <c r="DX102" s="491"/>
      <c r="DY102" s="491"/>
      <c r="DZ102" s="491"/>
      <c r="EA102" s="491"/>
      <c r="EB102" s="491"/>
      <c r="EC102" s="491"/>
      <c r="ED102" s="491"/>
      <c r="EE102" s="491"/>
      <c r="EF102" s="491"/>
      <c r="EG102" s="491"/>
      <c r="EH102" s="491"/>
      <c r="EI102" s="491"/>
      <c r="EJ102" s="491"/>
      <c r="EK102" s="491"/>
      <c r="EL102" s="491"/>
      <c r="EM102" s="491"/>
      <c r="EN102" s="491"/>
      <c r="EO102" s="491"/>
      <c r="EP102" s="491"/>
      <c r="EQ102" s="491"/>
      <c r="ER102" s="491"/>
      <c r="ES102" s="491"/>
      <c r="ET102" s="491"/>
    </row>
    <row r="103" spans="1:150" ht="12" customHeight="1" x14ac:dyDescent="0.2">
      <c r="A103" s="515" t="str">
        <f t="shared" si="14"/>
        <v/>
      </c>
      <c r="B103" s="515" t="str">
        <f t="shared" si="15"/>
        <v/>
      </c>
      <c r="C103" s="515" t="str">
        <f>IF(D103="","",'Eligible Technologies'!$C$7)</f>
        <v/>
      </c>
      <c r="D103" s="515" t="str">
        <f>'Step 4 Support Tool'!B310</f>
        <v/>
      </c>
      <c r="E103" s="516">
        <f>'Step 4 Support Tool'!C310</f>
        <v>0</v>
      </c>
      <c r="F103" s="516">
        <f>'Step 4 Support Tool'!D310</f>
        <v>0</v>
      </c>
      <c r="G103" s="515" t="str">
        <f>IF('Step 4 Support Tool'!E310="","",TRIM('Step 4 Support Tool'!E310))</f>
        <v/>
      </c>
      <c r="H103" s="515" t="str">
        <f t="shared" si="16"/>
        <v/>
      </c>
      <c r="I103" s="515" t="str">
        <f t="shared" si="17"/>
        <v/>
      </c>
      <c r="J103" s="515">
        <f>'Step 4 Support Tool'!F310</f>
        <v>0</v>
      </c>
      <c r="K103" s="515">
        <f>'Step 4 Support Tool'!H310</f>
        <v>0</v>
      </c>
      <c r="L103" s="515">
        <f>'Step 4 Support Tool'!I310</f>
        <v>0</v>
      </c>
      <c r="M103" s="515">
        <f>'Step 4 Support Tool'!L310</f>
        <v>0</v>
      </c>
      <c r="N103" s="515">
        <f>'Step 4 Support Tool'!M310</f>
        <v>0</v>
      </c>
      <c r="O103" s="515" t="str">
        <f>'Step 4 Support Tool'!AB310</f>
        <v/>
      </c>
      <c r="P103" s="1183">
        <f>'Step 4 Support Tool'!AD310</f>
        <v>0</v>
      </c>
      <c r="Q103" s="1184">
        <f>'Step 3.2 Heating System'!W208</f>
        <v>0</v>
      </c>
      <c r="R103" s="1184" t="str">
        <f>'Step 4 Support Tool'!O310</f>
        <v/>
      </c>
      <c r="S103" s="1185" t="str">
        <f>'Step 4 Support Tool'!P310</f>
        <v/>
      </c>
      <c r="T103" s="1185" t="str">
        <f>'Step 4 Support Tool'!Q310</f>
        <v/>
      </c>
      <c r="U103" s="1186" t="str">
        <f>'Step 4 Support Tool'!R310</f>
        <v/>
      </c>
      <c r="V103" s="1186" t="str">
        <f>'Step 4 Support Tool'!S310</f>
        <v/>
      </c>
      <c r="W103" s="1186" t="str">
        <f>'Step 4 Support Tool'!T310</f>
        <v/>
      </c>
      <c r="X103" s="1187" t="str">
        <f>'Step 4 Support Tool'!X310</f>
        <v/>
      </c>
      <c r="Y103" s="1188" t="str">
        <f t="shared" si="21"/>
        <v/>
      </c>
      <c r="Z103" s="1189" t="str">
        <f>'Step 4 Support Tool'!AC310</f>
        <v/>
      </c>
      <c r="AA103" s="1189">
        <f>'Step 4 Support Tool'!J310</f>
        <v>0</v>
      </c>
      <c r="AB103" s="1189">
        <f>'Step 4 Support Tool'!K310</f>
        <v>0</v>
      </c>
      <c r="AC103" s="1186">
        <f>'Step 3.2 Heating System'!H208</f>
        <v>0</v>
      </c>
      <c r="AD103" s="1186" t="str">
        <f t="shared" si="18"/>
        <v/>
      </c>
      <c r="AE103" s="1185">
        <f>'Step 3.2 Heating System'!E208</f>
        <v>0</v>
      </c>
      <c r="AF103" s="1185">
        <f>'Step 3.2 Heating System'!F208</f>
        <v>0</v>
      </c>
      <c r="AG103" s="1185">
        <f>'Step 3.2 Heating System'!G208</f>
        <v>0</v>
      </c>
      <c r="AH103" s="1185">
        <f>'Step 3.2 Heating System'!H208</f>
        <v>0</v>
      </c>
      <c r="AI103" s="1190">
        <f>'Step 3.2 Heating System'!I208</f>
        <v>0</v>
      </c>
      <c r="AJ103" s="1190">
        <f>'Step 3.2 Heating System'!J208</f>
        <v>0</v>
      </c>
      <c r="AK103" s="1190" t="str">
        <f>'Step 3.2 Heating System'!K208</f>
        <v/>
      </c>
      <c r="AL103" s="1191" t="str">
        <f>'Step 3.2 Heating System'!L208</f>
        <v/>
      </c>
      <c r="AM103" s="1191" t="str">
        <f>'Step 3.2 Heating System'!AA208</f>
        <v/>
      </c>
      <c r="AN103" s="1192">
        <f>'Step 3.2 Heating System'!M208</f>
        <v>0</v>
      </c>
      <c r="AO103" s="1192">
        <f>'Step 3.2 Heating System'!N208</f>
        <v>0</v>
      </c>
      <c r="AP103" s="1192">
        <f>'Step 3.2 Heating System'!O208</f>
        <v>0</v>
      </c>
      <c r="AQ103" s="1192">
        <f>'Step 3.2 Heating System'!P208</f>
        <v>0</v>
      </c>
      <c r="AR103" s="1193">
        <f>'Step 3.2 Heating System'!Q208</f>
        <v>0</v>
      </c>
      <c r="AS103" s="1193">
        <f>'Step 3.2 Heating System'!R208</f>
        <v>0</v>
      </c>
      <c r="AT103" s="1193">
        <f>'Step 3.2 Heating System'!S208</f>
        <v>0</v>
      </c>
      <c r="AU103" s="1194">
        <f>'Step 3.2 Heating System'!T208</f>
        <v>0</v>
      </c>
      <c r="AV103" s="1194">
        <f>'Step 3.2 Heating System'!U208</f>
        <v>0</v>
      </c>
      <c r="AW103" s="1194">
        <f>'Step 3.2 Heating System'!V208</f>
        <v>0</v>
      </c>
      <c r="AX103" s="1194">
        <f>'Step 3.2 Heating System'!W208</f>
        <v>0</v>
      </c>
      <c r="AY103" s="1193">
        <f>'Step 3.2 Heating System'!X208</f>
        <v>0</v>
      </c>
      <c r="AZ103" s="1036">
        <f>SUMIF('Step 3.2 Heating System'!$A$10:$A$109,PETREAD!AE103,'Step 3.2 Heating System'!$V$10:$V$109)</f>
        <v>0</v>
      </c>
      <c r="BA103" s="1036">
        <f t="shared" si="20"/>
        <v>0</v>
      </c>
      <c r="BB103" s="1041" t="str">
        <f>'Step 3.2 Heating System'!Z208</f>
        <v/>
      </c>
      <c r="BC103" s="491"/>
      <c r="BD103" s="491"/>
      <c r="BE103" s="491"/>
      <c r="BF103" s="491"/>
      <c r="BG103" s="794" t="str">
        <f>SUBSTITUTE(_xlfn.XLOOKUP(G103,'Step 4 Support Tool'!$E$220:$E$319,'Step 3.1 Site Details'!$C$8:$C$107,"",0,1),"uilding ","")</f>
        <v>B1</v>
      </c>
      <c r="BH103" s="794" t="str" cm="1">
        <f t="array" ref="BH103">SUBSTITUTE(_xlfn.XLOOKUP(G103,'Step 3.2 Heating System'!C208:$C$217,'Step 3.2 Heating System'!E208:$E$217,"",0,1)," System ","")</f>
        <v/>
      </c>
      <c r="BI103" s="794" t="str">
        <f>IF(BH103="","",SUBSTITUTE('Step 4 Support Tool'!A310," System ",""))</f>
        <v/>
      </c>
      <c r="BJ103" s="794" t="str">
        <f t="shared" si="19"/>
        <v/>
      </c>
      <c r="BK103" s="491"/>
      <c r="BL103" s="491"/>
      <c r="BM103" s="491"/>
      <c r="BN103" s="1033" t="str">
        <f>'Step 4 Support Tool'!A310</f>
        <v>LC System 91</v>
      </c>
      <c r="BO103" s="1034" t="str" cm="1">
        <f t="array" ref="BO103">_xlfn.XLOOKUP(G103,'Step 3.2 Heating System'!C208:$C$217,'Step 3.2 Heating System'!E208:$E$217,"",0,1)</f>
        <v/>
      </c>
      <c r="BP103" s="491"/>
      <c r="BQ103" s="491"/>
      <c r="BR103" s="491"/>
      <c r="BS103" s="491"/>
      <c r="BT103" s="491"/>
      <c r="BU103" s="491"/>
      <c r="BV103" s="491"/>
      <c r="BW103" s="491"/>
      <c r="BX103" s="491"/>
      <c r="BY103" s="491"/>
      <c r="BZ103" s="491"/>
      <c r="CA103" s="491"/>
      <c r="CB103" s="491"/>
      <c r="CC103" s="491"/>
      <c r="CD103" s="491"/>
      <c r="CE103" s="491"/>
      <c r="CF103" s="491"/>
      <c r="CG103" s="491"/>
      <c r="CH103" s="491"/>
      <c r="CI103" s="491"/>
      <c r="CJ103" s="491"/>
      <c r="CK103" s="491"/>
      <c r="CL103" s="491"/>
      <c r="CM103" s="491"/>
      <c r="CN103" s="491"/>
      <c r="CO103" s="491"/>
      <c r="CP103" s="491"/>
      <c r="CQ103" s="491"/>
      <c r="CR103" s="491"/>
      <c r="CS103" s="491"/>
      <c r="CT103" s="491"/>
      <c r="CU103" s="491"/>
      <c r="CV103" s="491"/>
      <c r="CW103" s="491"/>
      <c r="CX103" s="491"/>
      <c r="CY103" s="491"/>
      <c r="CZ103" s="491"/>
      <c r="DA103" s="491"/>
      <c r="DB103" s="491"/>
      <c r="DC103" s="491"/>
      <c r="DD103" s="491"/>
      <c r="DE103" s="491"/>
      <c r="DF103" s="491"/>
      <c r="DG103" s="491"/>
      <c r="DH103" s="491"/>
      <c r="DI103" s="491"/>
      <c r="DJ103" s="491"/>
      <c r="DK103" s="491"/>
      <c r="DL103" s="491"/>
      <c r="DM103" s="491"/>
      <c r="DN103" s="491"/>
      <c r="DO103" s="491"/>
      <c r="DP103" s="491"/>
      <c r="DQ103" s="491"/>
      <c r="DR103" s="491"/>
      <c r="DS103" s="491"/>
      <c r="DT103" s="491"/>
      <c r="DU103" s="491"/>
      <c r="DV103" s="491"/>
      <c r="DW103" s="491"/>
      <c r="DX103" s="491"/>
      <c r="DY103" s="491"/>
      <c r="DZ103" s="491"/>
      <c r="EA103" s="491"/>
      <c r="EB103" s="491"/>
      <c r="EC103" s="491"/>
      <c r="ED103" s="491"/>
      <c r="EE103" s="491"/>
      <c r="EF103" s="491"/>
      <c r="EG103" s="491"/>
      <c r="EH103" s="491"/>
      <c r="EI103" s="491"/>
      <c r="EJ103" s="491"/>
      <c r="EK103" s="491"/>
      <c r="EL103" s="491"/>
      <c r="EM103" s="491"/>
      <c r="EN103" s="491"/>
      <c r="EO103" s="491"/>
      <c r="EP103" s="491"/>
      <c r="EQ103" s="491"/>
      <c r="ER103" s="491"/>
      <c r="ES103" s="491"/>
      <c r="ET103" s="491"/>
    </row>
    <row r="104" spans="1:150" ht="12" customHeight="1" x14ac:dyDescent="0.2">
      <c r="A104" s="515" t="str">
        <f t="shared" si="14"/>
        <v/>
      </c>
      <c r="B104" s="515" t="str">
        <f t="shared" si="15"/>
        <v/>
      </c>
      <c r="C104" s="515" t="str">
        <f>IF(D104="","",'Eligible Technologies'!$C$7)</f>
        <v/>
      </c>
      <c r="D104" s="515" t="str">
        <f>'Step 4 Support Tool'!B311</f>
        <v/>
      </c>
      <c r="E104" s="516">
        <f>'Step 4 Support Tool'!C311</f>
        <v>0</v>
      </c>
      <c r="F104" s="516">
        <f>'Step 4 Support Tool'!D311</f>
        <v>0</v>
      </c>
      <c r="G104" s="515" t="str">
        <f>IF('Step 4 Support Tool'!E311="","",TRIM('Step 4 Support Tool'!E311))</f>
        <v/>
      </c>
      <c r="H104" s="515" t="str">
        <f t="shared" si="16"/>
        <v/>
      </c>
      <c r="I104" s="515" t="str">
        <f t="shared" si="17"/>
        <v/>
      </c>
      <c r="J104" s="515">
        <f>'Step 4 Support Tool'!F311</f>
        <v>0</v>
      </c>
      <c r="K104" s="515">
        <f>'Step 4 Support Tool'!H311</f>
        <v>0</v>
      </c>
      <c r="L104" s="515">
        <f>'Step 4 Support Tool'!I311</f>
        <v>0</v>
      </c>
      <c r="M104" s="515">
        <f>'Step 4 Support Tool'!L311</f>
        <v>0</v>
      </c>
      <c r="N104" s="515">
        <f>'Step 4 Support Tool'!M311</f>
        <v>0</v>
      </c>
      <c r="O104" s="515" t="str">
        <f>'Step 4 Support Tool'!AB311</f>
        <v/>
      </c>
      <c r="P104" s="1183">
        <f>'Step 4 Support Tool'!AD311</f>
        <v>0</v>
      </c>
      <c r="Q104" s="1184">
        <f>'Step 3.2 Heating System'!W209</f>
        <v>0</v>
      </c>
      <c r="R104" s="1184" t="str">
        <f>'Step 4 Support Tool'!O311</f>
        <v/>
      </c>
      <c r="S104" s="1185" t="str">
        <f>'Step 4 Support Tool'!P311</f>
        <v/>
      </c>
      <c r="T104" s="1185" t="str">
        <f>'Step 4 Support Tool'!Q311</f>
        <v/>
      </c>
      <c r="U104" s="1186" t="str">
        <f>'Step 4 Support Tool'!R311</f>
        <v/>
      </c>
      <c r="V104" s="1186" t="str">
        <f>'Step 4 Support Tool'!S311</f>
        <v/>
      </c>
      <c r="W104" s="1186" t="str">
        <f>'Step 4 Support Tool'!T311</f>
        <v/>
      </c>
      <c r="X104" s="1187" t="str">
        <f>'Step 4 Support Tool'!X311</f>
        <v/>
      </c>
      <c r="Y104" s="1188" t="str">
        <f t="shared" si="21"/>
        <v/>
      </c>
      <c r="Z104" s="1189" t="str">
        <f>'Step 4 Support Tool'!AC311</f>
        <v/>
      </c>
      <c r="AA104" s="1189">
        <f>'Step 4 Support Tool'!J311</f>
        <v>0</v>
      </c>
      <c r="AB104" s="1189">
        <f>'Step 4 Support Tool'!K311</f>
        <v>0</v>
      </c>
      <c r="AC104" s="1186">
        <f>'Step 3.2 Heating System'!H209</f>
        <v>0</v>
      </c>
      <c r="AD104" s="1186" t="str">
        <f t="shared" si="18"/>
        <v/>
      </c>
      <c r="AE104" s="1185">
        <f>'Step 3.2 Heating System'!E209</f>
        <v>0</v>
      </c>
      <c r="AF104" s="1185">
        <f>'Step 3.2 Heating System'!F209</f>
        <v>0</v>
      </c>
      <c r="AG104" s="1185">
        <f>'Step 3.2 Heating System'!G209</f>
        <v>0</v>
      </c>
      <c r="AH104" s="1185">
        <f>'Step 3.2 Heating System'!H209</f>
        <v>0</v>
      </c>
      <c r="AI104" s="1190">
        <f>'Step 3.2 Heating System'!I209</f>
        <v>0</v>
      </c>
      <c r="AJ104" s="1190">
        <f>'Step 3.2 Heating System'!J209</f>
        <v>0</v>
      </c>
      <c r="AK104" s="1190" t="str">
        <f>'Step 3.2 Heating System'!K209</f>
        <v/>
      </c>
      <c r="AL104" s="1191" t="str">
        <f>'Step 3.2 Heating System'!L209</f>
        <v/>
      </c>
      <c r="AM104" s="1191" t="str">
        <f>'Step 3.2 Heating System'!AA209</f>
        <v/>
      </c>
      <c r="AN104" s="1192">
        <f>'Step 3.2 Heating System'!M209</f>
        <v>0</v>
      </c>
      <c r="AO104" s="1192">
        <f>'Step 3.2 Heating System'!N209</f>
        <v>0</v>
      </c>
      <c r="AP104" s="1192">
        <f>'Step 3.2 Heating System'!O209</f>
        <v>0</v>
      </c>
      <c r="AQ104" s="1192">
        <f>'Step 3.2 Heating System'!P209</f>
        <v>0</v>
      </c>
      <c r="AR104" s="1193">
        <f>'Step 3.2 Heating System'!Q209</f>
        <v>0</v>
      </c>
      <c r="AS104" s="1193">
        <f>'Step 3.2 Heating System'!R209</f>
        <v>0</v>
      </c>
      <c r="AT104" s="1193">
        <f>'Step 3.2 Heating System'!S209</f>
        <v>0</v>
      </c>
      <c r="AU104" s="1194">
        <f>'Step 3.2 Heating System'!T209</f>
        <v>0</v>
      </c>
      <c r="AV104" s="1194">
        <f>'Step 3.2 Heating System'!U209</f>
        <v>0</v>
      </c>
      <c r="AW104" s="1194">
        <f>'Step 3.2 Heating System'!V209</f>
        <v>0</v>
      </c>
      <c r="AX104" s="1194">
        <f>'Step 3.2 Heating System'!W209</f>
        <v>0</v>
      </c>
      <c r="AY104" s="1193">
        <f>'Step 3.2 Heating System'!X209</f>
        <v>0</v>
      </c>
      <c r="AZ104" s="1036">
        <f>SUMIF('Step 3.2 Heating System'!$A$10:$A$109,PETREAD!AE104,'Step 3.2 Heating System'!$V$10:$V$109)</f>
        <v>0</v>
      </c>
      <c r="BA104" s="1036">
        <f t="shared" si="20"/>
        <v>0</v>
      </c>
      <c r="BB104" s="1041" t="str">
        <f>'Step 3.2 Heating System'!Z209</f>
        <v/>
      </c>
      <c r="BC104" s="491"/>
      <c r="BD104" s="491"/>
      <c r="BE104" s="491"/>
      <c r="BF104" s="491"/>
      <c r="BG104" s="794" t="str">
        <f>SUBSTITUTE(_xlfn.XLOOKUP(G104,'Step 4 Support Tool'!$E$220:$E$319,'Step 3.1 Site Details'!$C$8:$C$107,"",0,1),"uilding ","")</f>
        <v>B1</v>
      </c>
      <c r="BH104" s="794" t="str" cm="1">
        <f t="array" ref="BH104">SUBSTITUTE(_xlfn.XLOOKUP(G104,'Step 3.2 Heating System'!C209:$C$217,'Step 3.2 Heating System'!E209:$E$217,"",0,1)," System ","")</f>
        <v/>
      </c>
      <c r="BI104" s="794" t="str">
        <f>IF(BH104="","",SUBSTITUTE('Step 4 Support Tool'!A311," System ",""))</f>
        <v/>
      </c>
      <c r="BJ104" s="794" t="str">
        <f t="shared" si="19"/>
        <v/>
      </c>
      <c r="BK104" s="491"/>
      <c r="BL104" s="491"/>
      <c r="BM104" s="491"/>
      <c r="BN104" s="1033" t="str">
        <f>'Step 4 Support Tool'!A311</f>
        <v>LC System 92</v>
      </c>
      <c r="BO104" s="1034" t="str" cm="1">
        <f t="array" ref="BO104">_xlfn.XLOOKUP(G104,'Step 3.2 Heating System'!C209:$C$217,'Step 3.2 Heating System'!E209:$E$217,"",0,1)</f>
        <v/>
      </c>
      <c r="BP104" s="491"/>
      <c r="BQ104" s="491"/>
      <c r="BR104" s="491"/>
      <c r="BS104" s="491"/>
      <c r="BT104" s="491"/>
      <c r="BU104" s="491"/>
      <c r="BV104" s="491"/>
      <c r="BW104" s="491"/>
      <c r="BX104" s="491"/>
      <c r="BY104" s="491"/>
      <c r="BZ104" s="491"/>
      <c r="CA104" s="491"/>
      <c r="CB104" s="491"/>
      <c r="CC104" s="491"/>
      <c r="CD104" s="491"/>
      <c r="CE104" s="491"/>
      <c r="CF104" s="491"/>
      <c r="CG104" s="491"/>
      <c r="CH104" s="491"/>
      <c r="CI104" s="491"/>
      <c r="CJ104" s="491"/>
      <c r="CK104" s="491"/>
      <c r="CL104" s="491"/>
      <c r="CM104" s="491"/>
      <c r="CN104" s="491"/>
      <c r="CO104" s="491"/>
      <c r="CP104" s="491"/>
      <c r="CQ104" s="491"/>
      <c r="CR104" s="491"/>
      <c r="CS104" s="491"/>
      <c r="CT104" s="491"/>
      <c r="CU104" s="491"/>
      <c r="CV104" s="491"/>
      <c r="CW104" s="491"/>
      <c r="CX104" s="491"/>
      <c r="CY104" s="491"/>
      <c r="CZ104" s="491"/>
      <c r="DA104" s="491"/>
      <c r="DB104" s="491"/>
      <c r="DC104" s="491"/>
      <c r="DD104" s="491"/>
      <c r="DE104" s="491"/>
      <c r="DF104" s="491"/>
      <c r="DG104" s="491"/>
      <c r="DH104" s="491"/>
      <c r="DI104" s="491"/>
      <c r="DJ104" s="491"/>
      <c r="DK104" s="491"/>
      <c r="DL104" s="491"/>
      <c r="DM104" s="491"/>
      <c r="DN104" s="491"/>
      <c r="DO104" s="491"/>
      <c r="DP104" s="491"/>
      <c r="DQ104" s="491"/>
      <c r="DR104" s="491"/>
      <c r="DS104" s="491"/>
      <c r="DT104" s="491"/>
      <c r="DU104" s="491"/>
      <c r="DV104" s="491"/>
      <c r="DW104" s="491"/>
      <c r="DX104" s="491"/>
      <c r="DY104" s="491"/>
      <c r="DZ104" s="491"/>
      <c r="EA104" s="491"/>
      <c r="EB104" s="491"/>
      <c r="EC104" s="491"/>
      <c r="ED104" s="491"/>
      <c r="EE104" s="491"/>
      <c r="EF104" s="491"/>
      <c r="EG104" s="491"/>
      <c r="EH104" s="491"/>
      <c r="EI104" s="491"/>
      <c r="EJ104" s="491"/>
      <c r="EK104" s="491"/>
      <c r="EL104" s="491"/>
      <c r="EM104" s="491"/>
      <c r="EN104" s="491"/>
      <c r="EO104" s="491"/>
      <c r="EP104" s="491"/>
      <c r="EQ104" s="491"/>
      <c r="ER104" s="491"/>
      <c r="ES104" s="491"/>
      <c r="ET104" s="491"/>
    </row>
    <row r="105" spans="1:150" ht="12" customHeight="1" x14ac:dyDescent="0.2">
      <c r="A105" s="515" t="str">
        <f t="shared" si="14"/>
        <v/>
      </c>
      <c r="B105" s="515" t="str">
        <f t="shared" si="15"/>
        <v/>
      </c>
      <c r="C105" s="515" t="str">
        <f>IF(D105="","",'Eligible Technologies'!$C$7)</f>
        <v/>
      </c>
      <c r="D105" s="515" t="str">
        <f>'Step 4 Support Tool'!B312</f>
        <v/>
      </c>
      <c r="E105" s="516">
        <f>'Step 4 Support Tool'!C312</f>
        <v>0</v>
      </c>
      <c r="F105" s="516">
        <f>'Step 4 Support Tool'!D312</f>
        <v>0</v>
      </c>
      <c r="G105" s="515" t="str">
        <f>IF('Step 4 Support Tool'!E312="","",TRIM('Step 4 Support Tool'!E312))</f>
        <v/>
      </c>
      <c r="H105" s="515" t="str">
        <f t="shared" si="16"/>
        <v/>
      </c>
      <c r="I105" s="515" t="str">
        <f t="shared" si="17"/>
        <v/>
      </c>
      <c r="J105" s="515">
        <f>'Step 4 Support Tool'!F312</f>
        <v>0</v>
      </c>
      <c r="K105" s="515">
        <f>'Step 4 Support Tool'!H312</f>
        <v>0</v>
      </c>
      <c r="L105" s="515">
        <f>'Step 4 Support Tool'!I312</f>
        <v>0</v>
      </c>
      <c r="M105" s="515">
        <f>'Step 4 Support Tool'!L312</f>
        <v>0</v>
      </c>
      <c r="N105" s="515">
        <f>'Step 4 Support Tool'!M312</f>
        <v>0</v>
      </c>
      <c r="O105" s="515" t="str">
        <f>'Step 4 Support Tool'!AB312</f>
        <v/>
      </c>
      <c r="P105" s="1183">
        <f>'Step 4 Support Tool'!AD312</f>
        <v>0</v>
      </c>
      <c r="Q105" s="1184">
        <f>'Step 3.2 Heating System'!W210</f>
        <v>0</v>
      </c>
      <c r="R105" s="1184" t="str">
        <f>'Step 4 Support Tool'!O312</f>
        <v/>
      </c>
      <c r="S105" s="1185" t="str">
        <f>'Step 4 Support Tool'!P312</f>
        <v/>
      </c>
      <c r="T105" s="1185" t="str">
        <f>'Step 4 Support Tool'!Q312</f>
        <v/>
      </c>
      <c r="U105" s="1186" t="str">
        <f>'Step 4 Support Tool'!R312</f>
        <v/>
      </c>
      <c r="V105" s="1186" t="str">
        <f>'Step 4 Support Tool'!S312</f>
        <v/>
      </c>
      <c r="W105" s="1186" t="str">
        <f>'Step 4 Support Tool'!T312</f>
        <v/>
      </c>
      <c r="X105" s="1187" t="str">
        <f>'Step 4 Support Tool'!X312</f>
        <v/>
      </c>
      <c r="Y105" s="1188" t="str">
        <f t="shared" si="21"/>
        <v/>
      </c>
      <c r="Z105" s="1189" t="str">
        <f>'Step 4 Support Tool'!AC312</f>
        <v/>
      </c>
      <c r="AA105" s="1189">
        <f>'Step 4 Support Tool'!J312</f>
        <v>0</v>
      </c>
      <c r="AB105" s="1189">
        <f>'Step 4 Support Tool'!K312</f>
        <v>0</v>
      </c>
      <c r="AC105" s="1186">
        <f>'Step 3.2 Heating System'!H210</f>
        <v>0</v>
      </c>
      <c r="AD105" s="1186" t="str">
        <f t="shared" si="18"/>
        <v/>
      </c>
      <c r="AE105" s="1185">
        <f>'Step 3.2 Heating System'!E210</f>
        <v>0</v>
      </c>
      <c r="AF105" s="1185">
        <f>'Step 3.2 Heating System'!F210</f>
        <v>0</v>
      </c>
      <c r="AG105" s="1185">
        <f>'Step 3.2 Heating System'!G210</f>
        <v>0</v>
      </c>
      <c r="AH105" s="1185">
        <f>'Step 3.2 Heating System'!H210</f>
        <v>0</v>
      </c>
      <c r="AI105" s="1190">
        <f>'Step 3.2 Heating System'!I210</f>
        <v>0</v>
      </c>
      <c r="AJ105" s="1190">
        <f>'Step 3.2 Heating System'!J210</f>
        <v>0</v>
      </c>
      <c r="AK105" s="1190" t="str">
        <f>'Step 3.2 Heating System'!K210</f>
        <v/>
      </c>
      <c r="AL105" s="1191" t="str">
        <f>'Step 3.2 Heating System'!L210</f>
        <v/>
      </c>
      <c r="AM105" s="1191" t="str">
        <f>'Step 3.2 Heating System'!AA210</f>
        <v/>
      </c>
      <c r="AN105" s="1192">
        <f>'Step 3.2 Heating System'!M210</f>
        <v>0</v>
      </c>
      <c r="AO105" s="1192">
        <f>'Step 3.2 Heating System'!N210</f>
        <v>0</v>
      </c>
      <c r="AP105" s="1192">
        <f>'Step 3.2 Heating System'!O210</f>
        <v>0</v>
      </c>
      <c r="AQ105" s="1192">
        <f>'Step 3.2 Heating System'!P210</f>
        <v>0</v>
      </c>
      <c r="AR105" s="1193">
        <f>'Step 3.2 Heating System'!Q210</f>
        <v>0</v>
      </c>
      <c r="AS105" s="1193">
        <f>'Step 3.2 Heating System'!R210</f>
        <v>0</v>
      </c>
      <c r="AT105" s="1193">
        <f>'Step 3.2 Heating System'!S210</f>
        <v>0</v>
      </c>
      <c r="AU105" s="1194">
        <f>'Step 3.2 Heating System'!T210</f>
        <v>0</v>
      </c>
      <c r="AV105" s="1194">
        <f>'Step 3.2 Heating System'!U210</f>
        <v>0</v>
      </c>
      <c r="AW105" s="1194">
        <f>'Step 3.2 Heating System'!V210</f>
        <v>0</v>
      </c>
      <c r="AX105" s="1194">
        <f>'Step 3.2 Heating System'!W210</f>
        <v>0</v>
      </c>
      <c r="AY105" s="1193">
        <f>'Step 3.2 Heating System'!X210</f>
        <v>0</v>
      </c>
      <c r="AZ105" s="1036">
        <f>SUMIF('Step 3.2 Heating System'!$A$10:$A$109,PETREAD!AE105,'Step 3.2 Heating System'!$V$10:$V$109)</f>
        <v>0</v>
      </c>
      <c r="BA105" s="1036">
        <f t="shared" si="20"/>
        <v>0</v>
      </c>
      <c r="BB105" s="1041" t="str">
        <f>'Step 3.2 Heating System'!Z210</f>
        <v/>
      </c>
      <c r="BC105" s="491"/>
      <c r="BD105" s="491"/>
      <c r="BE105" s="491"/>
      <c r="BF105" s="491"/>
      <c r="BG105" s="794" t="str">
        <f>SUBSTITUTE(_xlfn.XLOOKUP(G105,'Step 4 Support Tool'!$E$220:$E$319,'Step 3.1 Site Details'!$C$8:$C$107,"",0,1),"uilding ","")</f>
        <v>B1</v>
      </c>
      <c r="BH105" s="794" t="str" cm="1">
        <f t="array" ref="BH105">SUBSTITUTE(_xlfn.XLOOKUP(G105,'Step 3.2 Heating System'!C210:$C$217,'Step 3.2 Heating System'!E210:$E$217,"",0,1)," System ","")</f>
        <v/>
      </c>
      <c r="BI105" s="794" t="str">
        <f>IF(BH105="","",SUBSTITUTE('Step 4 Support Tool'!A312," System ",""))</f>
        <v/>
      </c>
      <c r="BJ105" s="794" t="str">
        <f t="shared" si="19"/>
        <v/>
      </c>
      <c r="BK105" s="491"/>
      <c r="BL105" s="491"/>
      <c r="BM105" s="491"/>
      <c r="BN105" s="1033" t="str">
        <f>'Step 4 Support Tool'!A312</f>
        <v>LC System 93</v>
      </c>
      <c r="BO105" s="1034" t="str" cm="1">
        <f t="array" ref="BO105">_xlfn.XLOOKUP(G105,'Step 3.2 Heating System'!C210:$C$217,'Step 3.2 Heating System'!E210:$E$217,"",0,1)</f>
        <v/>
      </c>
      <c r="BP105" s="491"/>
      <c r="BQ105" s="491"/>
      <c r="BR105" s="491"/>
      <c r="BS105" s="491"/>
      <c r="BT105" s="491"/>
      <c r="BU105" s="491"/>
      <c r="BV105" s="491"/>
      <c r="BW105" s="491"/>
      <c r="BX105" s="491"/>
      <c r="BY105" s="491"/>
      <c r="BZ105" s="491"/>
      <c r="CA105" s="491"/>
      <c r="CB105" s="491"/>
      <c r="CC105" s="491"/>
      <c r="CD105" s="491"/>
      <c r="CE105" s="491"/>
      <c r="CF105" s="491"/>
      <c r="CG105" s="491"/>
      <c r="CH105" s="491"/>
      <c r="CI105" s="491"/>
      <c r="CJ105" s="491"/>
      <c r="CK105" s="491"/>
      <c r="CL105" s="491"/>
      <c r="CM105" s="491"/>
      <c r="CN105" s="491"/>
      <c r="CO105" s="491"/>
      <c r="CP105" s="491"/>
      <c r="CQ105" s="491"/>
      <c r="CR105" s="491"/>
      <c r="CS105" s="491"/>
      <c r="CT105" s="491"/>
      <c r="CU105" s="491"/>
      <c r="CV105" s="491"/>
      <c r="CW105" s="491"/>
      <c r="CX105" s="491"/>
      <c r="CY105" s="491"/>
      <c r="CZ105" s="491"/>
      <c r="DA105" s="491"/>
      <c r="DB105" s="491"/>
      <c r="DC105" s="491"/>
      <c r="DD105" s="491"/>
      <c r="DE105" s="491"/>
      <c r="DF105" s="491"/>
      <c r="DG105" s="491"/>
      <c r="DH105" s="491"/>
      <c r="DI105" s="491"/>
      <c r="DJ105" s="491"/>
      <c r="DK105" s="491"/>
      <c r="DL105" s="491"/>
      <c r="DM105" s="491"/>
      <c r="DN105" s="491"/>
      <c r="DO105" s="491"/>
      <c r="DP105" s="491"/>
      <c r="DQ105" s="491"/>
      <c r="DR105" s="491"/>
      <c r="DS105" s="491"/>
      <c r="DT105" s="491"/>
      <c r="DU105" s="491"/>
      <c r="DV105" s="491"/>
      <c r="DW105" s="491"/>
      <c r="DX105" s="491"/>
      <c r="DY105" s="491"/>
      <c r="DZ105" s="491"/>
      <c r="EA105" s="491"/>
      <c r="EB105" s="491"/>
      <c r="EC105" s="491"/>
      <c r="ED105" s="491"/>
      <c r="EE105" s="491"/>
      <c r="EF105" s="491"/>
      <c r="EG105" s="491"/>
      <c r="EH105" s="491"/>
      <c r="EI105" s="491"/>
      <c r="EJ105" s="491"/>
      <c r="EK105" s="491"/>
      <c r="EL105" s="491"/>
      <c r="EM105" s="491"/>
      <c r="EN105" s="491"/>
      <c r="EO105" s="491"/>
      <c r="EP105" s="491"/>
      <c r="EQ105" s="491"/>
      <c r="ER105" s="491"/>
      <c r="ES105" s="491"/>
      <c r="ET105" s="491"/>
    </row>
    <row r="106" spans="1:150" ht="12" customHeight="1" x14ac:dyDescent="0.2">
      <c r="A106" s="515" t="str">
        <f t="shared" si="14"/>
        <v/>
      </c>
      <c r="B106" s="515" t="str">
        <f t="shared" si="15"/>
        <v/>
      </c>
      <c r="C106" s="515" t="str">
        <f>IF(D106="","",'Eligible Technologies'!$C$7)</f>
        <v/>
      </c>
      <c r="D106" s="515" t="str">
        <f>'Step 4 Support Tool'!B313</f>
        <v/>
      </c>
      <c r="E106" s="516">
        <f>'Step 4 Support Tool'!C313</f>
        <v>0</v>
      </c>
      <c r="F106" s="516">
        <f>'Step 4 Support Tool'!D313</f>
        <v>0</v>
      </c>
      <c r="G106" s="515" t="str">
        <f>IF('Step 4 Support Tool'!E313="","",TRIM('Step 4 Support Tool'!E313))</f>
        <v/>
      </c>
      <c r="H106" s="515" t="str">
        <f t="shared" si="16"/>
        <v/>
      </c>
      <c r="I106" s="515" t="str">
        <f t="shared" si="17"/>
        <v/>
      </c>
      <c r="J106" s="515">
        <f>'Step 4 Support Tool'!F313</f>
        <v>0</v>
      </c>
      <c r="K106" s="515">
        <f>'Step 4 Support Tool'!H313</f>
        <v>0</v>
      </c>
      <c r="L106" s="515">
        <f>'Step 4 Support Tool'!I313</f>
        <v>0</v>
      </c>
      <c r="M106" s="515">
        <f>'Step 4 Support Tool'!L313</f>
        <v>0</v>
      </c>
      <c r="N106" s="515">
        <f>'Step 4 Support Tool'!M313</f>
        <v>0</v>
      </c>
      <c r="O106" s="515" t="str">
        <f>'Step 4 Support Tool'!AB313</f>
        <v/>
      </c>
      <c r="P106" s="1183">
        <f>'Step 4 Support Tool'!AD313</f>
        <v>0</v>
      </c>
      <c r="Q106" s="1184">
        <f>'Step 3.2 Heating System'!W211</f>
        <v>0</v>
      </c>
      <c r="R106" s="1184" t="str">
        <f>'Step 4 Support Tool'!O313</f>
        <v/>
      </c>
      <c r="S106" s="1185" t="str">
        <f>'Step 4 Support Tool'!P313</f>
        <v/>
      </c>
      <c r="T106" s="1185" t="str">
        <f>'Step 4 Support Tool'!Q313</f>
        <v/>
      </c>
      <c r="U106" s="1186" t="str">
        <f>'Step 4 Support Tool'!R313</f>
        <v/>
      </c>
      <c r="V106" s="1186" t="str">
        <f>'Step 4 Support Tool'!S313</f>
        <v/>
      </c>
      <c r="W106" s="1186" t="str">
        <f>'Step 4 Support Tool'!T313</f>
        <v/>
      </c>
      <c r="X106" s="1187" t="str">
        <f>'Step 4 Support Tool'!X313</f>
        <v/>
      </c>
      <c r="Y106" s="1188" t="str">
        <f t="shared" si="21"/>
        <v/>
      </c>
      <c r="Z106" s="1189" t="str">
        <f>'Step 4 Support Tool'!AC313</f>
        <v/>
      </c>
      <c r="AA106" s="1189">
        <f>'Step 4 Support Tool'!J313</f>
        <v>0</v>
      </c>
      <c r="AB106" s="1189">
        <f>'Step 4 Support Tool'!K313</f>
        <v>0</v>
      </c>
      <c r="AC106" s="1186">
        <f>'Step 3.2 Heating System'!H211</f>
        <v>0</v>
      </c>
      <c r="AD106" s="1186" t="str">
        <f t="shared" si="18"/>
        <v/>
      </c>
      <c r="AE106" s="1185">
        <f>'Step 3.2 Heating System'!E211</f>
        <v>0</v>
      </c>
      <c r="AF106" s="1185">
        <f>'Step 3.2 Heating System'!F211</f>
        <v>0</v>
      </c>
      <c r="AG106" s="1185">
        <f>'Step 3.2 Heating System'!G211</f>
        <v>0</v>
      </c>
      <c r="AH106" s="1185">
        <f>'Step 3.2 Heating System'!H211</f>
        <v>0</v>
      </c>
      <c r="AI106" s="1190">
        <f>'Step 3.2 Heating System'!I211</f>
        <v>0</v>
      </c>
      <c r="AJ106" s="1190">
        <f>'Step 3.2 Heating System'!J211</f>
        <v>0</v>
      </c>
      <c r="AK106" s="1190" t="str">
        <f>'Step 3.2 Heating System'!K211</f>
        <v/>
      </c>
      <c r="AL106" s="1191" t="str">
        <f>'Step 3.2 Heating System'!L211</f>
        <v/>
      </c>
      <c r="AM106" s="1191" t="str">
        <f>'Step 3.2 Heating System'!AA211</f>
        <v/>
      </c>
      <c r="AN106" s="1192">
        <f>'Step 3.2 Heating System'!M211</f>
        <v>0</v>
      </c>
      <c r="AO106" s="1192">
        <f>'Step 3.2 Heating System'!N211</f>
        <v>0</v>
      </c>
      <c r="AP106" s="1192">
        <f>'Step 3.2 Heating System'!O211</f>
        <v>0</v>
      </c>
      <c r="AQ106" s="1192">
        <f>'Step 3.2 Heating System'!P211</f>
        <v>0</v>
      </c>
      <c r="AR106" s="1193">
        <f>'Step 3.2 Heating System'!Q211</f>
        <v>0</v>
      </c>
      <c r="AS106" s="1193">
        <f>'Step 3.2 Heating System'!R211</f>
        <v>0</v>
      </c>
      <c r="AT106" s="1193">
        <f>'Step 3.2 Heating System'!S211</f>
        <v>0</v>
      </c>
      <c r="AU106" s="1194">
        <f>'Step 3.2 Heating System'!T211</f>
        <v>0</v>
      </c>
      <c r="AV106" s="1194">
        <f>'Step 3.2 Heating System'!U211</f>
        <v>0</v>
      </c>
      <c r="AW106" s="1194">
        <f>'Step 3.2 Heating System'!V211</f>
        <v>0</v>
      </c>
      <c r="AX106" s="1194">
        <f>'Step 3.2 Heating System'!W211</f>
        <v>0</v>
      </c>
      <c r="AY106" s="1193">
        <f>'Step 3.2 Heating System'!X211</f>
        <v>0</v>
      </c>
      <c r="AZ106" s="1036">
        <f>SUMIF('Step 3.2 Heating System'!$A$10:$A$109,PETREAD!AE106,'Step 3.2 Heating System'!$V$10:$V$109)</f>
        <v>0</v>
      </c>
      <c r="BA106" s="1036">
        <f t="shared" si="20"/>
        <v>0</v>
      </c>
      <c r="BB106" s="1041" t="str">
        <f>'Step 3.2 Heating System'!Z211</f>
        <v/>
      </c>
      <c r="BC106" s="491"/>
      <c r="BD106" s="491"/>
      <c r="BE106" s="491"/>
      <c r="BF106" s="491"/>
      <c r="BG106" s="794" t="str">
        <f>SUBSTITUTE(_xlfn.XLOOKUP(G106,'Step 4 Support Tool'!$E$220:$E$319,'Step 3.1 Site Details'!$C$8:$C$107,"",0,1),"uilding ","")</f>
        <v>B1</v>
      </c>
      <c r="BH106" s="794" t="str" cm="1">
        <f t="array" ref="BH106">SUBSTITUTE(_xlfn.XLOOKUP(G106,'Step 3.2 Heating System'!C211:$C$217,'Step 3.2 Heating System'!E211:$E$217,"",0,1)," System ","")</f>
        <v/>
      </c>
      <c r="BI106" s="794" t="str">
        <f>IF(BH106="","",SUBSTITUTE('Step 4 Support Tool'!A313," System ",""))</f>
        <v/>
      </c>
      <c r="BJ106" s="794" t="str">
        <f t="shared" si="19"/>
        <v/>
      </c>
      <c r="BK106" s="491"/>
      <c r="BL106" s="491"/>
      <c r="BM106" s="491"/>
      <c r="BN106" s="1033" t="str">
        <f>'Step 4 Support Tool'!A313</f>
        <v>LC System 94</v>
      </c>
      <c r="BO106" s="1034" t="str" cm="1">
        <f t="array" ref="BO106">_xlfn.XLOOKUP(G106,'Step 3.2 Heating System'!C211:$C$217,'Step 3.2 Heating System'!E211:$E$217,"",0,1)</f>
        <v/>
      </c>
      <c r="BP106" s="491"/>
      <c r="BQ106" s="491"/>
      <c r="BR106" s="491"/>
      <c r="BS106" s="491"/>
      <c r="BT106" s="491"/>
      <c r="BU106" s="491"/>
      <c r="BV106" s="491"/>
      <c r="BW106" s="491"/>
      <c r="BX106" s="491"/>
      <c r="BY106" s="491"/>
      <c r="BZ106" s="491"/>
      <c r="CA106" s="491"/>
      <c r="CB106" s="491"/>
      <c r="CC106" s="491"/>
      <c r="CD106" s="491"/>
      <c r="CE106" s="491"/>
      <c r="CF106" s="491"/>
      <c r="CG106" s="491"/>
      <c r="CH106" s="491"/>
      <c r="CI106" s="491"/>
      <c r="CJ106" s="491"/>
      <c r="CK106" s="491"/>
      <c r="CL106" s="491"/>
      <c r="CM106" s="491"/>
      <c r="CN106" s="491"/>
      <c r="CO106" s="491"/>
      <c r="CP106" s="491"/>
      <c r="CQ106" s="491"/>
      <c r="CR106" s="491"/>
      <c r="CS106" s="491"/>
      <c r="CT106" s="491"/>
      <c r="CU106" s="491"/>
      <c r="CV106" s="491"/>
      <c r="CW106" s="491"/>
      <c r="CX106" s="491"/>
      <c r="CY106" s="491"/>
      <c r="CZ106" s="491"/>
      <c r="DA106" s="491"/>
      <c r="DB106" s="491"/>
      <c r="DC106" s="491"/>
      <c r="DD106" s="491"/>
      <c r="DE106" s="491"/>
      <c r="DF106" s="491"/>
      <c r="DG106" s="491"/>
      <c r="DH106" s="491"/>
      <c r="DI106" s="491"/>
      <c r="DJ106" s="491"/>
      <c r="DK106" s="491"/>
      <c r="DL106" s="491"/>
      <c r="DM106" s="491"/>
      <c r="DN106" s="491"/>
      <c r="DO106" s="491"/>
      <c r="DP106" s="491"/>
      <c r="DQ106" s="491"/>
      <c r="DR106" s="491"/>
      <c r="DS106" s="491"/>
      <c r="DT106" s="491"/>
      <c r="DU106" s="491"/>
      <c r="DV106" s="491"/>
      <c r="DW106" s="491"/>
      <c r="DX106" s="491"/>
      <c r="DY106" s="491"/>
      <c r="DZ106" s="491"/>
      <c r="EA106" s="491"/>
      <c r="EB106" s="491"/>
      <c r="EC106" s="491"/>
      <c r="ED106" s="491"/>
      <c r="EE106" s="491"/>
      <c r="EF106" s="491"/>
      <c r="EG106" s="491"/>
      <c r="EH106" s="491"/>
      <c r="EI106" s="491"/>
      <c r="EJ106" s="491"/>
      <c r="EK106" s="491"/>
      <c r="EL106" s="491"/>
      <c r="EM106" s="491"/>
      <c r="EN106" s="491"/>
      <c r="EO106" s="491"/>
      <c r="EP106" s="491"/>
      <c r="EQ106" s="491"/>
      <c r="ER106" s="491"/>
      <c r="ES106" s="491"/>
      <c r="ET106" s="491"/>
    </row>
    <row r="107" spans="1:150" ht="12" customHeight="1" x14ac:dyDescent="0.2">
      <c r="A107" s="515" t="str">
        <f t="shared" si="14"/>
        <v/>
      </c>
      <c r="B107" s="515" t="str">
        <f t="shared" si="15"/>
        <v/>
      </c>
      <c r="C107" s="515" t="str">
        <f>IF(D107="","",'Eligible Technologies'!$C$7)</f>
        <v/>
      </c>
      <c r="D107" s="515" t="str">
        <f>'Step 4 Support Tool'!B314</f>
        <v/>
      </c>
      <c r="E107" s="516">
        <f>'Step 4 Support Tool'!C314</f>
        <v>0</v>
      </c>
      <c r="F107" s="516">
        <f>'Step 4 Support Tool'!D314</f>
        <v>0</v>
      </c>
      <c r="G107" s="515" t="str">
        <f>IF('Step 4 Support Tool'!E314="","",TRIM('Step 4 Support Tool'!E314))</f>
        <v/>
      </c>
      <c r="H107" s="515" t="str">
        <f t="shared" si="16"/>
        <v/>
      </c>
      <c r="I107" s="515" t="str">
        <f t="shared" si="17"/>
        <v/>
      </c>
      <c r="J107" s="515">
        <f>'Step 4 Support Tool'!F314</f>
        <v>0</v>
      </c>
      <c r="K107" s="515">
        <f>'Step 4 Support Tool'!H314</f>
        <v>0</v>
      </c>
      <c r="L107" s="515">
        <f>'Step 4 Support Tool'!I314</f>
        <v>0</v>
      </c>
      <c r="M107" s="515">
        <f>'Step 4 Support Tool'!L314</f>
        <v>0</v>
      </c>
      <c r="N107" s="515">
        <f>'Step 4 Support Tool'!M314</f>
        <v>0</v>
      </c>
      <c r="O107" s="515" t="str">
        <f>'Step 4 Support Tool'!AB314</f>
        <v/>
      </c>
      <c r="P107" s="1183">
        <f>'Step 4 Support Tool'!AD314</f>
        <v>0</v>
      </c>
      <c r="Q107" s="1184">
        <f>'Step 3.2 Heating System'!W212</f>
        <v>0</v>
      </c>
      <c r="R107" s="1184" t="str">
        <f>'Step 4 Support Tool'!O314</f>
        <v/>
      </c>
      <c r="S107" s="1185" t="str">
        <f>'Step 4 Support Tool'!P314</f>
        <v/>
      </c>
      <c r="T107" s="1185" t="str">
        <f>'Step 4 Support Tool'!Q314</f>
        <v/>
      </c>
      <c r="U107" s="1186" t="str">
        <f>'Step 4 Support Tool'!R314</f>
        <v/>
      </c>
      <c r="V107" s="1186" t="str">
        <f>'Step 4 Support Tool'!S314</f>
        <v/>
      </c>
      <c r="W107" s="1186" t="str">
        <f>'Step 4 Support Tool'!T314</f>
        <v/>
      </c>
      <c r="X107" s="1187" t="str">
        <f>'Step 4 Support Tool'!X314</f>
        <v/>
      </c>
      <c r="Y107" s="1188" t="str">
        <f t="shared" si="21"/>
        <v/>
      </c>
      <c r="Z107" s="1189" t="str">
        <f>'Step 4 Support Tool'!AC314</f>
        <v/>
      </c>
      <c r="AA107" s="1189">
        <f>'Step 4 Support Tool'!J314</f>
        <v>0</v>
      </c>
      <c r="AB107" s="1189">
        <f>'Step 4 Support Tool'!K314</f>
        <v>0</v>
      </c>
      <c r="AC107" s="1186">
        <f>'Step 3.2 Heating System'!H212</f>
        <v>0</v>
      </c>
      <c r="AD107" s="1186" t="str">
        <f t="shared" si="18"/>
        <v/>
      </c>
      <c r="AE107" s="1185">
        <f>'Step 3.2 Heating System'!E212</f>
        <v>0</v>
      </c>
      <c r="AF107" s="1185">
        <f>'Step 3.2 Heating System'!F212</f>
        <v>0</v>
      </c>
      <c r="AG107" s="1185">
        <f>'Step 3.2 Heating System'!G212</f>
        <v>0</v>
      </c>
      <c r="AH107" s="1185">
        <f>'Step 3.2 Heating System'!H212</f>
        <v>0</v>
      </c>
      <c r="AI107" s="1190">
        <f>'Step 3.2 Heating System'!I212</f>
        <v>0</v>
      </c>
      <c r="AJ107" s="1190">
        <f>'Step 3.2 Heating System'!J212</f>
        <v>0</v>
      </c>
      <c r="AK107" s="1190" t="str">
        <f>'Step 3.2 Heating System'!K212</f>
        <v/>
      </c>
      <c r="AL107" s="1191" t="str">
        <f>'Step 3.2 Heating System'!L212</f>
        <v/>
      </c>
      <c r="AM107" s="1191" t="str">
        <f>'Step 3.2 Heating System'!AA212</f>
        <v/>
      </c>
      <c r="AN107" s="1192">
        <f>'Step 3.2 Heating System'!M212</f>
        <v>0</v>
      </c>
      <c r="AO107" s="1192">
        <f>'Step 3.2 Heating System'!N212</f>
        <v>0</v>
      </c>
      <c r="AP107" s="1192">
        <f>'Step 3.2 Heating System'!O212</f>
        <v>0</v>
      </c>
      <c r="AQ107" s="1192">
        <f>'Step 3.2 Heating System'!P212</f>
        <v>0</v>
      </c>
      <c r="AR107" s="1193">
        <f>'Step 3.2 Heating System'!Q212</f>
        <v>0</v>
      </c>
      <c r="AS107" s="1193">
        <f>'Step 3.2 Heating System'!R212</f>
        <v>0</v>
      </c>
      <c r="AT107" s="1193">
        <f>'Step 3.2 Heating System'!S212</f>
        <v>0</v>
      </c>
      <c r="AU107" s="1194">
        <f>'Step 3.2 Heating System'!T212</f>
        <v>0</v>
      </c>
      <c r="AV107" s="1194">
        <f>'Step 3.2 Heating System'!U212</f>
        <v>0</v>
      </c>
      <c r="AW107" s="1194">
        <f>'Step 3.2 Heating System'!V212</f>
        <v>0</v>
      </c>
      <c r="AX107" s="1194">
        <f>'Step 3.2 Heating System'!W212</f>
        <v>0</v>
      </c>
      <c r="AY107" s="1193">
        <f>'Step 3.2 Heating System'!X212</f>
        <v>0</v>
      </c>
      <c r="AZ107" s="1036">
        <f>SUMIF('Step 3.2 Heating System'!$A$10:$A$109,PETREAD!AE107,'Step 3.2 Heating System'!$V$10:$V$109)</f>
        <v>0</v>
      </c>
      <c r="BA107" s="1036">
        <f t="shared" si="20"/>
        <v>0</v>
      </c>
      <c r="BB107" s="1041" t="str">
        <f>'Step 3.2 Heating System'!Z212</f>
        <v/>
      </c>
      <c r="BC107" s="491"/>
      <c r="BD107" s="491"/>
      <c r="BE107" s="491"/>
      <c r="BF107" s="491"/>
      <c r="BG107" s="794" t="str">
        <f>SUBSTITUTE(_xlfn.XLOOKUP(G107,'Step 4 Support Tool'!$E$220:$E$319,'Step 3.1 Site Details'!$C$8:$C$107,"",0,1),"uilding ","")</f>
        <v>B1</v>
      </c>
      <c r="BH107" s="794" t="str" cm="1">
        <f t="array" ref="BH107">SUBSTITUTE(_xlfn.XLOOKUP(G107,'Step 3.2 Heating System'!C212:$C$217,'Step 3.2 Heating System'!E212:$E$217,"",0,1)," System ","")</f>
        <v/>
      </c>
      <c r="BI107" s="794" t="str">
        <f>IF(BH107="","",SUBSTITUTE('Step 4 Support Tool'!A314," System ",""))</f>
        <v/>
      </c>
      <c r="BJ107" s="794" t="str">
        <f t="shared" si="19"/>
        <v/>
      </c>
      <c r="BK107" s="491"/>
      <c r="BL107" s="491"/>
      <c r="BM107" s="491"/>
      <c r="BN107" s="1033" t="str">
        <f>'Step 4 Support Tool'!A314</f>
        <v>LC System 95</v>
      </c>
      <c r="BO107" s="1034" t="str" cm="1">
        <f t="array" ref="BO107">_xlfn.XLOOKUP(G107,'Step 3.2 Heating System'!C212:$C$217,'Step 3.2 Heating System'!E212:$E$217,"",0,1)</f>
        <v/>
      </c>
      <c r="BP107" s="491"/>
      <c r="BQ107" s="491"/>
      <c r="BR107" s="491"/>
      <c r="BS107" s="491"/>
      <c r="BT107" s="491"/>
      <c r="BU107" s="491"/>
      <c r="BV107" s="491"/>
      <c r="BW107" s="491"/>
      <c r="BX107" s="491"/>
      <c r="BY107" s="491"/>
      <c r="BZ107" s="491"/>
      <c r="CA107" s="491"/>
      <c r="CB107" s="491"/>
      <c r="CC107" s="491"/>
      <c r="CD107" s="491"/>
      <c r="CE107" s="491"/>
      <c r="CF107" s="491"/>
      <c r="CG107" s="491"/>
      <c r="CH107" s="491"/>
      <c r="CI107" s="491"/>
      <c r="CJ107" s="491"/>
      <c r="CK107" s="491"/>
      <c r="CL107" s="491"/>
      <c r="CM107" s="491"/>
      <c r="CN107" s="491"/>
      <c r="CO107" s="491"/>
      <c r="CP107" s="491"/>
      <c r="CQ107" s="491"/>
      <c r="CR107" s="491"/>
      <c r="CS107" s="491"/>
      <c r="CT107" s="491"/>
      <c r="CU107" s="491"/>
      <c r="CV107" s="491"/>
      <c r="CW107" s="491"/>
      <c r="CX107" s="491"/>
      <c r="CY107" s="491"/>
      <c r="CZ107" s="491"/>
      <c r="DA107" s="491"/>
      <c r="DB107" s="491"/>
      <c r="DC107" s="491"/>
      <c r="DD107" s="491"/>
      <c r="DE107" s="491"/>
      <c r="DF107" s="491"/>
      <c r="DG107" s="491"/>
      <c r="DH107" s="491"/>
      <c r="DI107" s="491"/>
      <c r="DJ107" s="491"/>
      <c r="DK107" s="491"/>
      <c r="DL107" s="491"/>
      <c r="DM107" s="491"/>
      <c r="DN107" s="491"/>
      <c r="DO107" s="491"/>
      <c r="DP107" s="491"/>
      <c r="DQ107" s="491"/>
      <c r="DR107" s="491"/>
      <c r="DS107" s="491"/>
      <c r="DT107" s="491"/>
      <c r="DU107" s="491"/>
      <c r="DV107" s="491"/>
      <c r="DW107" s="491"/>
      <c r="DX107" s="491"/>
      <c r="DY107" s="491"/>
      <c r="DZ107" s="491"/>
      <c r="EA107" s="491"/>
      <c r="EB107" s="491"/>
      <c r="EC107" s="491"/>
      <c r="ED107" s="491"/>
      <c r="EE107" s="491"/>
      <c r="EF107" s="491"/>
      <c r="EG107" s="491"/>
      <c r="EH107" s="491"/>
      <c r="EI107" s="491"/>
      <c r="EJ107" s="491"/>
      <c r="EK107" s="491"/>
      <c r="EL107" s="491"/>
      <c r="EM107" s="491"/>
      <c r="EN107" s="491"/>
      <c r="EO107" s="491"/>
      <c r="EP107" s="491"/>
      <c r="EQ107" s="491"/>
      <c r="ER107" s="491"/>
      <c r="ES107" s="491"/>
      <c r="ET107" s="491"/>
    </row>
    <row r="108" spans="1:150" ht="12" customHeight="1" x14ac:dyDescent="0.2">
      <c r="A108" s="515" t="str">
        <f t="shared" si="14"/>
        <v/>
      </c>
      <c r="B108" s="515" t="str">
        <f t="shared" si="15"/>
        <v/>
      </c>
      <c r="C108" s="515" t="str">
        <f>IF(D108="","",'Eligible Technologies'!$C$7)</f>
        <v/>
      </c>
      <c r="D108" s="515" t="str">
        <f>'Step 4 Support Tool'!B315</f>
        <v/>
      </c>
      <c r="E108" s="516">
        <f>'Step 4 Support Tool'!C315</f>
        <v>0</v>
      </c>
      <c r="F108" s="516">
        <f>'Step 4 Support Tool'!D315</f>
        <v>0</v>
      </c>
      <c r="G108" s="515" t="str">
        <f>IF('Step 4 Support Tool'!E315="","",TRIM('Step 4 Support Tool'!E315))</f>
        <v/>
      </c>
      <c r="H108" s="515" t="str">
        <f t="shared" si="16"/>
        <v/>
      </c>
      <c r="I108" s="515" t="str">
        <f t="shared" si="17"/>
        <v/>
      </c>
      <c r="J108" s="515">
        <f>'Step 4 Support Tool'!F315</f>
        <v>0</v>
      </c>
      <c r="K108" s="515">
        <f>'Step 4 Support Tool'!H315</f>
        <v>0</v>
      </c>
      <c r="L108" s="515">
        <f>'Step 4 Support Tool'!I315</f>
        <v>0</v>
      </c>
      <c r="M108" s="515">
        <f>'Step 4 Support Tool'!L315</f>
        <v>0</v>
      </c>
      <c r="N108" s="515">
        <f>'Step 4 Support Tool'!M315</f>
        <v>0</v>
      </c>
      <c r="O108" s="515" t="str">
        <f>'Step 4 Support Tool'!AB315</f>
        <v/>
      </c>
      <c r="P108" s="1183">
        <f>'Step 4 Support Tool'!AD315</f>
        <v>0</v>
      </c>
      <c r="Q108" s="1184">
        <f>'Step 3.2 Heating System'!W213</f>
        <v>0</v>
      </c>
      <c r="R108" s="1184" t="str">
        <f>'Step 4 Support Tool'!O315</f>
        <v/>
      </c>
      <c r="S108" s="1185" t="str">
        <f>'Step 4 Support Tool'!P315</f>
        <v/>
      </c>
      <c r="T108" s="1185" t="str">
        <f>'Step 4 Support Tool'!Q315</f>
        <v/>
      </c>
      <c r="U108" s="1186" t="str">
        <f>'Step 4 Support Tool'!R315</f>
        <v/>
      </c>
      <c r="V108" s="1186" t="str">
        <f>'Step 4 Support Tool'!S315</f>
        <v/>
      </c>
      <c r="W108" s="1186" t="str">
        <f>'Step 4 Support Tool'!T315</f>
        <v/>
      </c>
      <c r="X108" s="1187" t="str">
        <f>'Step 4 Support Tool'!X315</f>
        <v/>
      </c>
      <c r="Y108" s="1188" t="str">
        <f t="shared" si="21"/>
        <v/>
      </c>
      <c r="Z108" s="1189" t="str">
        <f>'Step 4 Support Tool'!AC315</f>
        <v/>
      </c>
      <c r="AA108" s="1189">
        <f>'Step 4 Support Tool'!J315</f>
        <v>0</v>
      </c>
      <c r="AB108" s="1189">
        <f>'Step 4 Support Tool'!K315</f>
        <v>0</v>
      </c>
      <c r="AC108" s="1186">
        <f>'Step 3.2 Heating System'!H213</f>
        <v>0</v>
      </c>
      <c r="AD108" s="1186" t="str">
        <f t="shared" si="18"/>
        <v/>
      </c>
      <c r="AE108" s="1185">
        <f>'Step 3.2 Heating System'!E213</f>
        <v>0</v>
      </c>
      <c r="AF108" s="1185">
        <f>'Step 3.2 Heating System'!F213</f>
        <v>0</v>
      </c>
      <c r="AG108" s="1185">
        <f>'Step 3.2 Heating System'!G213</f>
        <v>0</v>
      </c>
      <c r="AH108" s="1185">
        <f>'Step 3.2 Heating System'!H213</f>
        <v>0</v>
      </c>
      <c r="AI108" s="1190">
        <f>'Step 3.2 Heating System'!I213</f>
        <v>0</v>
      </c>
      <c r="AJ108" s="1190">
        <f>'Step 3.2 Heating System'!J213</f>
        <v>0</v>
      </c>
      <c r="AK108" s="1190" t="str">
        <f>'Step 3.2 Heating System'!K213</f>
        <v/>
      </c>
      <c r="AL108" s="1191" t="str">
        <f>'Step 3.2 Heating System'!L213</f>
        <v/>
      </c>
      <c r="AM108" s="1191" t="str">
        <f>'Step 3.2 Heating System'!AA213</f>
        <v/>
      </c>
      <c r="AN108" s="1192">
        <f>'Step 3.2 Heating System'!M213</f>
        <v>0</v>
      </c>
      <c r="AO108" s="1192">
        <f>'Step 3.2 Heating System'!N213</f>
        <v>0</v>
      </c>
      <c r="AP108" s="1192">
        <f>'Step 3.2 Heating System'!O213</f>
        <v>0</v>
      </c>
      <c r="AQ108" s="1192">
        <f>'Step 3.2 Heating System'!P213</f>
        <v>0</v>
      </c>
      <c r="AR108" s="1193">
        <f>'Step 3.2 Heating System'!Q213</f>
        <v>0</v>
      </c>
      <c r="AS108" s="1193">
        <f>'Step 3.2 Heating System'!R213</f>
        <v>0</v>
      </c>
      <c r="AT108" s="1193">
        <f>'Step 3.2 Heating System'!S213</f>
        <v>0</v>
      </c>
      <c r="AU108" s="1194">
        <f>'Step 3.2 Heating System'!T213</f>
        <v>0</v>
      </c>
      <c r="AV108" s="1194">
        <f>'Step 3.2 Heating System'!U213</f>
        <v>0</v>
      </c>
      <c r="AW108" s="1194">
        <f>'Step 3.2 Heating System'!V213</f>
        <v>0</v>
      </c>
      <c r="AX108" s="1194">
        <f>'Step 3.2 Heating System'!W213</f>
        <v>0</v>
      </c>
      <c r="AY108" s="1193">
        <f>'Step 3.2 Heating System'!X213</f>
        <v>0</v>
      </c>
      <c r="AZ108" s="1036">
        <f>SUMIF('Step 3.2 Heating System'!$A$10:$A$109,PETREAD!AE108,'Step 3.2 Heating System'!$V$10:$V$109)</f>
        <v>0</v>
      </c>
      <c r="BA108" s="1036">
        <f t="shared" si="20"/>
        <v>0</v>
      </c>
      <c r="BB108" s="1041" t="str">
        <f>'Step 3.2 Heating System'!Z213</f>
        <v/>
      </c>
      <c r="BC108" s="491"/>
      <c r="BD108" s="491"/>
      <c r="BE108" s="491"/>
      <c r="BF108" s="491"/>
      <c r="BG108" s="794" t="str">
        <f>SUBSTITUTE(_xlfn.XLOOKUP(G108,'Step 4 Support Tool'!$E$220:$E$319,'Step 3.1 Site Details'!$C$8:$C$107,"",0,1),"uilding ","")</f>
        <v>B1</v>
      </c>
      <c r="BH108" s="794" t="str" cm="1">
        <f t="array" ref="BH108">SUBSTITUTE(_xlfn.XLOOKUP(G108,'Step 3.2 Heating System'!C213:$C$217,'Step 3.2 Heating System'!E213:$E$217,"",0,1)," System ","")</f>
        <v/>
      </c>
      <c r="BI108" s="794" t="str">
        <f>IF(BH108="","",SUBSTITUTE('Step 4 Support Tool'!A315," System ",""))</f>
        <v/>
      </c>
      <c r="BJ108" s="794" t="str">
        <f t="shared" si="19"/>
        <v/>
      </c>
      <c r="BK108" s="491"/>
      <c r="BL108" s="491"/>
      <c r="BM108" s="491"/>
      <c r="BN108" s="1033" t="str">
        <f>'Step 4 Support Tool'!A315</f>
        <v>LC System 96</v>
      </c>
      <c r="BO108" s="1034" t="str" cm="1">
        <f t="array" ref="BO108">_xlfn.XLOOKUP(G108,'Step 3.2 Heating System'!C213:$C$217,'Step 3.2 Heating System'!E213:$E$217,"",0,1)</f>
        <v/>
      </c>
      <c r="BP108" s="491"/>
      <c r="BQ108" s="491"/>
      <c r="BR108" s="491"/>
      <c r="BS108" s="491"/>
      <c r="BT108" s="491"/>
      <c r="BU108" s="491"/>
      <c r="BV108" s="491"/>
      <c r="BW108" s="491"/>
      <c r="BX108" s="491"/>
      <c r="BY108" s="491"/>
      <c r="BZ108" s="491"/>
      <c r="CA108" s="491"/>
      <c r="CB108" s="491"/>
      <c r="CC108" s="491"/>
      <c r="CD108" s="491"/>
      <c r="CE108" s="491"/>
      <c r="CF108" s="491"/>
      <c r="CG108" s="491"/>
      <c r="CH108" s="491"/>
      <c r="CI108" s="491"/>
      <c r="CJ108" s="491"/>
      <c r="CK108" s="491"/>
      <c r="CL108" s="491"/>
      <c r="CM108" s="491"/>
      <c r="CN108" s="491"/>
      <c r="CO108" s="491"/>
      <c r="CP108" s="491"/>
      <c r="CQ108" s="491"/>
      <c r="CR108" s="491"/>
      <c r="CS108" s="491"/>
      <c r="CT108" s="491"/>
      <c r="CU108" s="491"/>
      <c r="CV108" s="491"/>
      <c r="CW108" s="491"/>
      <c r="CX108" s="491"/>
      <c r="CY108" s="491"/>
      <c r="CZ108" s="491"/>
      <c r="DA108" s="491"/>
      <c r="DB108" s="491"/>
      <c r="DC108" s="491"/>
      <c r="DD108" s="491"/>
      <c r="DE108" s="491"/>
      <c r="DF108" s="491"/>
      <c r="DG108" s="491"/>
      <c r="DH108" s="491"/>
      <c r="DI108" s="491"/>
      <c r="DJ108" s="491"/>
      <c r="DK108" s="491"/>
      <c r="DL108" s="491"/>
      <c r="DM108" s="491"/>
      <c r="DN108" s="491"/>
      <c r="DO108" s="491"/>
      <c r="DP108" s="491"/>
      <c r="DQ108" s="491"/>
      <c r="DR108" s="491"/>
      <c r="DS108" s="491"/>
      <c r="DT108" s="491"/>
      <c r="DU108" s="491"/>
      <c r="DV108" s="491"/>
      <c r="DW108" s="491"/>
      <c r="DX108" s="491"/>
      <c r="DY108" s="491"/>
      <c r="DZ108" s="491"/>
      <c r="EA108" s="491"/>
      <c r="EB108" s="491"/>
      <c r="EC108" s="491"/>
      <c r="ED108" s="491"/>
      <c r="EE108" s="491"/>
      <c r="EF108" s="491"/>
      <c r="EG108" s="491"/>
      <c r="EH108" s="491"/>
      <c r="EI108" s="491"/>
      <c r="EJ108" s="491"/>
      <c r="EK108" s="491"/>
      <c r="EL108" s="491"/>
      <c r="EM108" s="491"/>
      <c r="EN108" s="491"/>
      <c r="EO108" s="491"/>
      <c r="EP108" s="491"/>
      <c r="EQ108" s="491"/>
      <c r="ER108" s="491"/>
      <c r="ES108" s="491"/>
      <c r="ET108" s="491"/>
    </row>
    <row r="109" spans="1:150" ht="12" customHeight="1" x14ac:dyDescent="0.2">
      <c r="A109" s="515" t="str">
        <f t="shared" si="14"/>
        <v/>
      </c>
      <c r="B109" s="515" t="str">
        <f t="shared" ref="B109:B112" si="22">IF(C109="","",$A$2&amp;BG109&amp;BH109&amp;BI109&amp;BJ109)</f>
        <v/>
      </c>
      <c r="C109" s="515" t="str">
        <f>IF(D109="","",'Eligible Technologies'!$C$7)</f>
        <v/>
      </c>
      <c r="D109" s="515" t="str">
        <f>'Step 4 Support Tool'!B316</f>
        <v/>
      </c>
      <c r="E109" s="516">
        <f>'Step 4 Support Tool'!C316</f>
        <v>0</v>
      </c>
      <c r="F109" s="516">
        <f>'Step 4 Support Tool'!D316</f>
        <v>0</v>
      </c>
      <c r="G109" s="515" t="str">
        <f>IF('Step 4 Support Tool'!E316="","",TRIM('Step 4 Support Tool'!E316))</f>
        <v/>
      </c>
      <c r="H109" s="515" t="str">
        <f t="shared" ref="H109:H112" si="23">_xlfn.XLOOKUP(I109,$C$270:$C$369,$B$270:$B$369,"",0,1)</f>
        <v/>
      </c>
      <c r="I109" s="515" t="str">
        <f t="shared" si="17"/>
        <v/>
      </c>
      <c r="J109" s="515">
        <f>'Step 4 Support Tool'!F316</f>
        <v>0</v>
      </c>
      <c r="K109" s="515">
        <f>'Step 4 Support Tool'!H316</f>
        <v>0</v>
      </c>
      <c r="L109" s="515">
        <f>'Step 4 Support Tool'!I316</f>
        <v>0</v>
      </c>
      <c r="M109" s="515">
        <f>'Step 4 Support Tool'!L316</f>
        <v>0</v>
      </c>
      <c r="N109" s="515">
        <f>'Step 4 Support Tool'!M316</f>
        <v>0</v>
      </c>
      <c r="O109" s="515" t="str">
        <f>'Step 4 Support Tool'!AB316</f>
        <v/>
      </c>
      <c r="P109" s="1183">
        <f>'Step 4 Support Tool'!AD316</f>
        <v>0</v>
      </c>
      <c r="Q109" s="1184">
        <f>'Step 3.2 Heating System'!W214</f>
        <v>0</v>
      </c>
      <c r="R109" s="1184" t="str">
        <f>'Step 4 Support Tool'!O316</f>
        <v/>
      </c>
      <c r="S109" s="1185" t="str">
        <f>'Step 4 Support Tool'!P316</f>
        <v/>
      </c>
      <c r="T109" s="1185" t="str">
        <f>'Step 4 Support Tool'!Q316</f>
        <v/>
      </c>
      <c r="U109" s="1186" t="str">
        <f>'Step 4 Support Tool'!R316</f>
        <v/>
      </c>
      <c r="V109" s="1186" t="str">
        <f>'Step 4 Support Tool'!S316</f>
        <v/>
      </c>
      <c r="W109" s="1186" t="str">
        <f>'Step 4 Support Tool'!T316</f>
        <v/>
      </c>
      <c r="X109" s="1187" t="str">
        <f>'Step 4 Support Tool'!X316</f>
        <v/>
      </c>
      <c r="Y109" s="1188" t="str">
        <f t="shared" si="21"/>
        <v/>
      </c>
      <c r="Z109" s="1189" t="str">
        <f>'Step 4 Support Tool'!AC316</f>
        <v/>
      </c>
      <c r="AA109" s="1189">
        <f>'Step 4 Support Tool'!J316</f>
        <v>0</v>
      </c>
      <c r="AB109" s="1189">
        <f>'Step 4 Support Tool'!K316</f>
        <v>0</v>
      </c>
      <c r="AC109" s="1186">
        <f>'Step 3.2 Heating System'!H214</f>
        <v>0</v>
      </c>
      <c r="AD109" s="1186" t="str">
        <f t="shared" ref="AD109:AD112" si="24">IF(AE109=0,"",A109&amp;BH109)</f>
        <v/>
      </c>
      <c r="AE109" s="1185">
        <f>'Step 3.2 Heating System'!E214</f>
        <v>0</v>
      </c>
      <c r="AF109" s="1185">
        <f>'Step 3.2 Heating System'!F214</f>
        <v>0</v>
      </c>
      <c r="AG109" s="1185">
        <f>'Step 3.2 Heating System'!G214</f>
        <v>0</v>
      </c>
      <c r="AH109" s="1185">
        <f>'Step 3.2 Heating System'!H214</f>
        <v>0</v>
      </c>
      <c r="AI109" s="1190">
        <f>'Step 3.2 Heating System'!I214</f>
        <v>0</v>
      </c>
      <c r="AJ109" s="1190">
        <f>'Step 3.2 Heating System'!J214</f>
        <v>0</v>
      </c>
      <c r="AK109" s="1190" t="str">
        <f>'Step 3.2 Heating System'!K214</f>
        <v/>
      </c>
      <c r="AL109" s="1191" t="str">
        <f>'Step 3.2 Heating System'!L214</f>
        <v/>
      </c>
      <c r="AM109" s="1191" t="str">
        <f>'Step 3.2 Heating System'!AA214</f>
        <v/>
      </c>
      <c r="AN109" s="1192">
        <f>'Step 3.2 Heating System'!M214</f>
        <v>0</v>
      </c>
      <c r="AO109" s="1192">
        <f>'Step 3.2 Heating System'!N214</f>
        <v>0</v>
      </c>
      <c r="AP109" s="1192">
        <f>'Step 3.2 Heating System'!O214</f>
        <v>0</v>
      </c>
      <c r="AQ109" s="1192">
        <f>'Step 3.2 Heating System'!P214</f>
        <v>0</v>
      </c>
      <c r="AR109" s="1193">
        <f>'Step 3.2 Heating System'!Q214</f>
        <v>0</v>
      </c>
      <c r="AS109" s="1193">
        <f>'Step 3.2 Heating System'!R214</f>
        <v>0</v>
      </c>
      <c r="AT109" s="1193">
        <f>'Step 3.2 Heating System'!S214</f>
        <v>0</v>
      </c>
      <c r="AU109" s="1194">
        <f>'Step 3.2 Heating System'!T214</f>
        <v>0</v>
      </c>
      <c r="AV109" s="1194">
        <f>'Step 3.2 Heating System'!U214</f>
        <v>0</v>
      </c>
      <c r="AW109" s="1194">
        <f>'Step 3.2 Heating System'!V214</f>
        <v>0</v>
      </c>
      <c r="AX109" s="1194">
        <f>'Step 3.2 Heating System'!W214</f>
        <v>0</v>
      </c>
      <c r="AY109" s="1193">
        <f>'Step 3.2 Heating System'!X214</f>
        <v>0</v>
      </c>
      <c r="AZ109" s="1036">
        <f>SUMIF('Step 3.2 Heating System'!$A$10:$A$109,PETREAD!AE109,'Step 3.2 Heating System'!$V$10:$V$109)</f>
        <v>0</v>
      </c>
      <c r="BA109" s="1036">
        <f t="shared" si="20"/>
        <v>0</v>
      </c>
      <c r="BB109" s="1041" t="str">
        <f>'Step 3.2 Heating System'!Z214</f>
        <v/>
      </c>
      <c r="BC109" s="491"/>
      <c r="BD109" s="491"/>
      <c r="BE109" s="491"/>
      <c r="BF109" s="491"/>
      <c r="BG109" s="794" t="str">
        <f>SUBSTITUTE(_xlfn.XLOOKUP(G109,'Step 4 Support Tool'!$E$220:$E$319,'Step 3.1 Site Details'!$C$8:$C$107,"",0,1),"uilding ","")</f>
        <v>B1</v>
      </c>
      <c r="BH109" s="794" t="str" cm="1">
        <f t="array" ref="BH109">SUBSTITUTE(_xlfn.XLOOKUP(G109,'Step 3.2 Heating System'!C214:$C$217,'Step 3.2 Heating System'!E214:$E$217,"",0,1)," System ","")</f>
        <v/>
      </c>
      <c r="BI109" s="794" t="str">
        <f>IF(BH109="","",SUBSTITUTE('Step 4 Support Tool'!A316," System ",""))</f>
        <v/>
      </c>
      <c r="BJ109" s="794" t="str">
        <f t="shared" si="19"/>
        <v/>
      </c>
      <c r="BK109" s="491"/>
      <c r="BL109" s="491"/>
      <c r="BM109" s="491"/>
      <c r="BN109" s="1033" t="str">
        <f>'Step 4 Support Tool'!A316</f>
        <v>LC System 97</v>
      </c>
      <c r="BO109" s="1034" t="str" cm="1">
        <f t="array" ref="BO109">_xlfn.XLOOKUP(G109,'Step 3.2 Heating System'!C214:$C$217,'Step 3.2 Heating System'!E214:$E$217,"",0,1)</f>
        <v/>
      </c>
      <c r="BP109" s="491"/>
      <c r="BQ109" s="491"/>
      <c r="BR109" s="491"/>
      <c r="BS109" s="491"/>
      <c r="BT109" s="491"/>
      <c r="BU109" s="491"/>
      <c r="BV109" s="491"/>
      <c r="BW109" s="491"/>
      <c r="BX109" s="491"/>
      <c r="BY109" s="491"/>
      <c r="BZ109" s="491"/>
      <c r="CA109" s="491"/>
      <c r="CB109" s="491"/>
      <c r="CC109" s="491"/>
      <c r="CD109" s="491"/>
      <c r="CE109" s="491"/>
      <c r="CF109" s="491"/>
      <c r="CG109" s="491"/>
      <c r="CH109" s="491"/>
      <c r="CI109" s="491"/>
      <c r="CJ109" s="491"/>
      <c r="CK109" s="491"/>
      <c r="CL109" s="491"/>
      <c r="CM109" s="491"/>
      <c r="CN109" s="491"/>
      <c r="CO109" s="491"/>
      <c r="CP109" s="491"/>
      <c r="CQ109" s="491"/>
      <c r="CR109" s="491"/>
      <c r="CS109" s="491"/>
      <c r="CT109" s="491"/>
      <c r="CU109" s="491"/>
      <c r="CV109" s="491"/>
      <c r="CW109" s="491"/>
      <c r="CX109" s="491"/>
      <c r="CY109" s="491"/>
      <c r="CZ109" s="491"/>
      <c r="DA109" s="491"/>
      <c r="DB109" s="491"/>
      <c r="DC109" s="491"/>
      <c r="DD109" s="491"/>
      <c r="DE109" s="491"/>
      <c r="DF109" s="491"/>
      <c r="DG109" s="491"/>
      <c r="DH109" s="491"/>
      <c r="DI109" s="491"/>
      <c r="DJ109" s="491"/>
      <c r="DK109" s="491"/>
      <c r="DL109" s="491"/>
      <c r="DM109" s="491"/>
      <c r="DN109" s="491"/>
      <c r="DO109" s="491"/>
      <c r="DP109" s="491"/>
      <c r="DQ109" s="491"/>
      <c r="DR109" s="491"/>
      <c r="DS109" s="491"/>
      <c r="DT109" s="491"/>
      <c r="DU109" s="491"/>
      <c r="DV109" s="491"/>
      <c r="DW109" s="491"/>
      <c r="DX109" s="491"/>
      <c r="DY109" s="491"/>
      <c r="DZ109" s="491"/>
      <c r="EA109" s="491"/>
      <c r="EB109" s="491"/>
      <c r="EC109" s="491"/>
      <c r="ED109" s="491"/>
      <c r="EE109" s="491"/>
      <c r="EF109" s="491"/>
      <c r="EG109" s="491"/>
      <c r="EH109" s="491"/>
      <c r="EI109" s="491"/>
      <c r="EJ109" s="491"/>
      <c r="EK109" s="491"/>
      <c r="EL109" s="491"/>
      <c r="EM109" s="491"/>
      <c r="EN109" s="491"/>
      <c r="EO109" s="491"/>
      <c r="EP109" s="491"/>
      <c r="EQ109" s="491"/>
      <c r="ER109" s="491"/>
      <c r="ES109" s="491"/>
      <c r="ET109" s="491"/>
    </row>
    <row r="110" spans="1:150" ht="12" customHeight="1" x14ac:dyDescent="0.2">
      <c r="A110" s="515" t="str">
        <f t="shared" si="14"/>
        <v/>
      </c>
      <c r="B110" s="515" t="str">
        <f t="shared" si="22"/>
        <v/>
      </c>
      <c r="C110" s="515" t="str">
        <f>IF(D110="","",'Eligible Technologies'!$C$7)</f>
        <v/>
      </c>
      <c r="D110" s="515" t="str">
        <f>'Step 4 Support Tool'!B317</f>
        <v/>
      </c>
      <c r="E110" s="516">
        <f>'Step 4 Support Tool'!C317</f>
        <v>0</v>
      </c>
      <c r="F110" s="516">
        <f>'Step 4 Support Tool'!D317</f>
        <v>0</v>
      </c>
      <c r="G110" s="515" t="str">
        <f>IF('Step 4 Support Tool'!E317="","",TRIM('Step 4 Support Tool'!E317))</f>
        <v/>
      </c>
      <c r="H110" s="515" t="str">
        <f t="shared" si="23"/>
        <v/>
      </c>
      <c r="I110" s="515" t="str">
        <f t="shared" si="17"/>
        <v/>
      </c>
      <c r="J110" s="515">
        <f>'Step 4 Support Tool'!F317</f>
        <v>0</v>
      </c>
      <c r="K110" s="515">
        <f>'Step 4 Support Tool'!H317</f>
        <v>0</v>
      </c>
      <c r="L110" s="515">
        <f>'Step 4 Support Tool'!I317</f>
        <v>0</v>
      </c>
      <c r="M110" s="515">
        <f>'Step 4 Support Tool'!L317</f>
        <v>0</v>
      </c>
      <c r="N110" s="515">
        <f>'Step 4 Support Tool'!M317</f>
        <v>0</v>
      </c>
      <c r="O110" s="515" t="str">
        <f>'Step 4 Support Tool'!AB317</f>
        <v/>
      </c>
      <c r="P110" s="1183">
        <f>'Step 4 Support Tool'!AD317</f>
        <v>0</v>
      </c>
      <c r="Q110" s="1184">
        <f>'Step 3.2 Heating System'!W215</f>
        <v>0</v>
      </c>
      <c r="R110" s="1184" t="str">
        <f>'Step 4 Support Tool'!O317</f>
        <v/>
      </c>
      <c r="S110" s="1185" t="str">
        <f>'Step 4 Support Tool'!P317</f>
        <v/>
      </c>
      <c r="T110" s="1185" t="str">
        <f>'Step 4 Support Tool'!Q317</f>
        <v/>
      </c>
      <c r="U110" s="1186" t="str">
        <f>'Step 4 Support Tool'!R317</f>
        <v/>
      </c>
      <c r="V110" s="1186" t="str">
        <f>'Step 4 Support Tool'!S317</f>
        <v/>
      </c>
      <c r="W110" s="1186" t="str">
        <f>'Step 4 Support Tool'!T317</f>
        <v/>
      </c>
      <c r="X110" s="1187" t="str">
        <f>'Step 4 Support Tool'!X317</f>
        <v/>
      </c>
      <c r="Y110" s="1188" t="str">
        <f t="shared" si="21"/>
        <v/>
      </c>
      <c r="Z110" s="1189" t="str">
        <f>'Step 4 Support Tool'!AC317</f>
        <v/>
      </c>
      <c r="AA110" s="1189">
        <f>'Step 4 Support Tool'!J317</f>
        <v>0</v>
      </c>
      <c r="AB110" s="1189">
        <f>'Step 4 Support Tool'!K317</f>
        <v>0</v>
      </c>
      <c r="AC110" s="1186">
        <f>'Step 3.2 Heating System'!H215</f>
        <v>0</v>
      </c>
      <c r="AD110" s="1186" t="str">
        <f t="shared" si="24"/>
        <v/>
      </c>
      <c r="AE110" s="1185">
        <f>'Step 3.2 Heating System'!E215</f>
        <v>0</v>
      </c>
      <c r="AF110" s="1185">
        <f>'Step 3.2 Heating System'!F215</f>
        <v>0</v>
      </c>
      <c r="AG110" s="1185">
        <f>'Step 3.2 Heating System'!G215</f>
        <v>0</v>
      </c>
      <c r="AH110" s="1185">
        <f>'Step 3.2 Heating System'!H215</f>
        <v>0</v>
      </c>
      <c r="AI110" s="1190">
        <f>'Step 3.2 Heating System'!I215</f>
        <v>0</v>
      </c>
      <c r="AJ110" s="1190">
        <f>'Step 3.2 Heating System'!J215</f>
        <v>0</v>
      </c>
      <c r="AK110" s="1190" t="str">
        <f>'Step 3.2 Heating System'!K215</f>
        <v/>
      </c>
      <c r="AL110" s="1191" t="str">
        <f>'Step 3.2 Heating System'!L215</f>
        <v/>
      </c>
      <c r="AM110" s="1191" t="str">
        <f>'Step 3.2 Heating System'!AA215</f>
        <v/>
      </c>
      <c r="AN110" s="1192">
        <f>'Step 3.2 Heating System'!M215</f>
        <v>0</v>
      </c>
      <c r="AO110" s="1192">
        <f>'Step 3.2 Heating System'!N215</f>
        <v>0</v>
      </c>
      <c r="AP110" s="1192">
        <f>'Step 3.2 Heating System'!O215</f>
        <v>0</v>
      </c>
      <c r="AQ110" s="1192">
        <f>'Step 3.2 Heating System'!P215</f>
        <v>0</v>
      </c>
      <c r="AR110" s="1193">
        <f>'Step 3.2 Heating System'!Q215</f>
        <v>0</v>
      </c>
      <c r="AS110" s="1193">
        <f>'Step 3.2 Heating System'!R215</f>
        <v>0</v>
      </c>
      <c r="AT110" s="1193">
        <f>'Step 3.2 Heating System'!S215</f>
        <v>0</v>
      </c>
      <c r="AU110" s="1194">
        <f>'Step 3.2 Heating System'!T215</f>
        <v>0</v>
      </c>
      <c r="AV110" s="1194">
        <f>'Step 3.2 Heating System'!U215</f>
        <v>0</v>
      </c>
      <c r="AW110" s="1194">
        <f>'Step 3.2 Heating System'!V215</f>
        <v>0</v>
      </c>
      <c r="AX110" s="1194">
        <f>'Step 3.2 Heating System'!W215</f>
        <v>0</v>
      </c>
      <c r="AY110" s="1193">
        <f>'Step 3.2 Heating System'!X215</f>
        <v>0</v>
      </c>
      <c r="AZ110" s="1036">
        <f>SUMIF('Step 3.2 Heating System'!$A$10:$A$109,PETREAD!AE110,'Step 3.2 Heating System'!$V$10:$V$109)</f>
        <v>0</v>
      </c>
      <c r="BA110" s="1036">
        <f t="shared" si="20"/>
        <v>0</v>
      </c>
      <c r="BB110" s="1041" t="str">
        <f>'Step 3.2 Heating System'!Z215</f>
        <v/>
      </c>
      <c r="BC110" s="491"/>
      <c r="BD110" s="491"/>
      <c r="BE110" s="491"/>
      <c r="BF110" s="491"/>
      <c r="BG110" s="794" t="str">
        <f>SUBSTITUTE(_xlfn.XLOOKUP(G110,'Step 4 Support Tool'!$E$220:$E$319,'Step 3.1 Site Details'!$C$8:$C$107,"",0,1),"uilding ","")</f>
        <v>B1</v>
      </c>
      <c r="BH110" s="794" t="str" cm="1">
        <f t="array" ref="BH110">SUBSTITUTE(_xlfn.XLOOKUP(G110,'Step 3.2 Heating System'!C215:$C$217,'Step 3.2 Heating System'!E215:$E$217,"",0,1)," System ","")</f>
        <v/>
      </c>
      <c r="BI110" s="794" t="str">
        <f>IF(BH110="","",SUBSTITUTE('Step 4 Support Tool'!A317," System ",""))</f>
        <v/>
      </c>
      <c r="BJ110" s="794" t="str">
        <f t="shared" si="19"/>
        <v/>
      </c>
      <c r="BK110" s="491"/>
      <c r="BL110" s="491"/>
      <c r="BM110" s="491"/>
      <c r="BN110" s="1033" t="str">
        <f>'Step 4 Support Tool'!A317</f>
        <v>LC System 98</v>
      </c>
      <c r="BO110" s="1034" t="str" cm="1">
        <f t="array" ref="BO110">_xlfn.XLOOKUP(G110,'Step 3.2 Heating System'!C215:$C$217,'Step 3.2 Heating System'!E215:$E$217,"",0,1)</f>
        <v/>
      </c>
      <c r="BP110" s="491"/>
      <c r="BQ110" s="491"/>
      <c r="BR110" s="491"/>
      <c r="BS110" s="491"/>
      <c r="BT110" s="491"/>
      <c r="BU110" s="491"/>
      <c r="BV110" s="491"/>
      <c r="BW110" s="491"/>
      <c r="BX110" s="491"/>
      <c r="BY110" s="491"/>
      <c r="BZ110" s="491"/>
      <c r="CA110" s="491"/>
      <c r="CB110" s="491"/>
      <c r="CC110" s="491"/>
      <c r="CD110" s="491"/>
      <c r="CE110" s="491"/>
      <c r="CF110" s="491"/>
      <c r="CG110" s="491"/>
      <c r="CH110" s="491"/>
      <c r="CI110" s="491"/>
      <c r="CJ110" s="491"/>
      <c r="CK110" s="491"/>
      <c r="CL110" s="491"/>
      <c r="CM110" s="491"/>
      <c r="CN110" s="491"/>
      <c r="CO110" s="491"/>
      <c r="CP110" s="491"/>
      <c r="CQ110" s="491"/>
      <c r="CR110" s="491"/>
      <c r="CS110" s="491"/>
      <c r="CT110" s="491"/>
      <c r="CU110" s="491"/>
      <c r="CV110" s="491"/>
      <c r="CW110" s="491"/>
      <c r="CX110" s="491"/>
      <c r="CY110" s="491"/>
      <c r="CZ110" s="491"/>
      <c r="DA110" s="491"/>
      <c r="DB110" s="491"/>
      <c r="DC110" s="491"/>
      <c r="DD110" s="491"/>
      <c r="DE110" s="491"/>
      <c r="DF110" s="491"/>
      <c r="DG110" s="491"/>
      <c r="DH110" s="491"/>
      <c r="DI110" s="491"/>
      <c r="DJ110" s="491"/>
      <c r="DK110" s="491"/>
      <c r="DL110" s="491"/>
      <c r="DM110" s="491"/>
      <c r="DN110" s="491"/>
      <c r="DO110" s="491"/>
      <c r="DP110" s="491"/>
      <c r="DQ110" s="491"/>
      <c r="DR110" s="491"/>
      <c r="DS110" s="491"/>
      <c r="DT110" s="491"/>
      <c r="DU110" s="491"/>
      <c r="DV110" s="491"/>
      <c r="DW110" s="491"/>
      <c r="DX110" s="491"/>
      <c r="DY110" s="491"/>
      <c r="DZ110" s="491"/>
      <c r="EA110" s="491"/>
      <c r="EB110" s="491"/>
      <c r="EC110" s="491"/>
      <c r="ED110" s="491"/>
      <c r="EE110" s="491"/>
      <c r="EF110" s="491"/>
      <c r="EG110" s="491"/>
      <c r="EH110" s="491"/>
      <c r="EI110" s="491"/>
      <c r="EJ110" s="491"/>
      <c r="EK110" s="491"/>
      <c r="EL110" s="491"/>
      <c r="EM110" s="491"/>
      <c r="EN110" s="491"/>
      <c r="EO110" s="491"/>
      <c r="EP110" s="491"/>
      <c r="EQ110" s="491"/>
      <c r="ER110" s="491"/>
      <c r="ES110" s="491"/>
      <c r="ET110" s="491"/>
    </row>
    <row r="111" spans="1:150" ht="12" customHeight="1" x14ac:dyDescent="0.2">
      <c r="A111" s="515" t="str">
        <f t="shared" si="14"/>
        <v/>
      </c>
      <c r="B111" s="515" t="str">
        <f t="shared" si="22"/>
        <v/>
      </c>
      <c r="C111" s="515" t="str">
        <f>IF(D111="","",'Eligible Technologies'!$C$7)</f>
        <v/>
      </c>
      <c r="D111" s="515" t="str">
        <f>'Step 4 Support Tool'!B318</f>
        <v/>
      </c>
      <c r="E111" s="516">
        <f>'Step 4 Support Tool'!C318</f>
        <v>0</v>
      </c>
      <c r="F111" s="516">
        <f>'Step 4 Support Tool'!D318</f>
        <v>0</v>
      </c>
      <c r="G111" s="515" t="str">
        <f>IF('Step 4 Support Tool'!E318="","",TRIM('Step 4 Support Tool'!E318))</f>
        <v/>
      </c>
      <c r="H111" s="515" t="str">
        <f t="shared" si="23"/>
        <v/>
      </c>
      <c r="I111" s="515" t="str">
        <f t="shared" si="17"/>
        <v/>
      </c>
      <c r="J111" s="515">
        <f>'Step 4 Support Tool'!F318</f>
        <v>0</v>
      </c>
      <c r="K111" s="515">
        <f>'Step 4 Support Tool'!H318</f>
        <v>0</v>
      </c>
      <c r="L111" s="515">
        <f>'Step 4 Support Tool'!I318</f>
        <v>0</v>
      </c>
      <c r="M111" s="515">
        <f>'Step 4 Support Tool'!L318</f>
        <v>0</v>
      </c>
      <c r="N111" s="515">
        <f>'Step 4 Support Tool'!M318</f>
        <v>0</v>
      </c>
      <c r="O111" s="515" t="str">
        <f>'Step 4 Support Tool'!AB318</f>
        <v/>
      </c>
      <c r="P111" s="1183">
        <f>'Step 4 Support Tool'!AD318</f>
        <v>0</v>
      </c>
      <c r="Q111" s="1184">
        <f>'Step 3.2 Heating System'!W216</f>
        <v>0</v>
      </c>
      <c r="R111" s="1184" t="str">
        <f>'Step 4 Support Tool'!O318</f>
        <v/>
      </c>
      <c r="S111" s="1185" t="str">
        <f>'Step 4 Support Tool'!P318</f>
        <v/>
      </c>
      <c r="T111" s="1185" t="str">
        <f>'Step 4 Support Tool'!Q318</f>
        <v/>
      </c>
      <c r="U111" s="1186" t="str">
        <f>'Step 4 Support Tool'!R318</f>
        <v/>
      </c>
      <c r="V111" s="1186" t="str">
        <f>'Step 4 Support Tool'!S318</f>
        <v/>
      </c>
      <c r="W111" s="1186" t="str">
        <f>'Step 4 Support Tool'!T318</f>
        <v/>
      </c>
      <c r="X111" s="1187" t="str">
        <f>'Step 4 Support Tool'!X318</f>
        <v/>
      </c>
      <c r="Y111" s="1188" t="str">
        <f t="shared" si="21"/>
        <v/>
      </c>
      <c r="Z111" s="1189" t="str">
        <f>'Step 4 Support Tool'!AC318</f>
        <v/>
      </c>
      <c r="AA111" s="1189">
        <f>'Step 4 Support Tool'!J318</f>
        <v>0</v>
      </c>
      <c r="AB111" s="1189">
        <f>'Step 4 Support Tool'!K318</f>
        <v>0</v>
      </c>
      <c r="AC111" s="1186">
        <f>'Step 3.2 Heating System'!H216</f>
        <v>0</v>
      </c>
      <c r="AD111" s="1186" t="str">
        <f t="shared" si="24"/>
        <v/>
      </c>
      <c r="AE111" s="1185">
        <f>'Step 3.2 Heating System'!E216</f>
        <v>0</v>
      </c>
      <c r="AF111" s="1185">
        <f>'Step 3.2 Heating System'!F216</f>
        <v>0</v>
      </c>
      <c r="AG111" s="1185">
        <f>'Step 3.2 Heating System'!G216</f>
        <v>0</v>
      </c>
      <c r="AH111" s="1185">
        <f>'Step 3.2 Heating System'!H216</f>
        <v>0</v>
      </c>
      <c r="AI111" s="1190">
        <f>'Step 3.2 Heating System'!I216</f>
        <v>0</v>
      </c>
      <c r="AJ111" s="1190">
        <f>'Step 3.2 Heating System'!J216</f>
        <v>0</v>
      </c>
      <c r="AK111" s="1190" t="str">
        <f>'Step 3.2 Heating System'!K216</f>
        <v/>
      </c>
      <c r="AL111" s="1191" t="str">
        <f>'Step 3.2 Heating System'!L216</f>
        <v/>
      </c>
      <c r="AM111" s="1191" t="str">
        <f>'Step 3.2 Heating System'!AA216</f>
        <v/>
      </c>
      <c r="AN111" s="1192">
        <f>'Step 3.2 Heating System'!M216</f>
        <v>0</v>
      </c>
      <c r="AO111" s="1192">
        <f>'Step 3.2 Heating System'!N216</f>
        <v>0</v>
      </c>
      <c r="AP111" s="1192">
        <f>'Step 3.2 Heating System'!O216</f>
        <v>0</v>
      </c>
      <c r="AQ111" s="1192">
        <f>'Step 3.2 Heating System'!P216</f>
        <v>0</v>
      </c>
      <c r="AR111" s="1193">
        <f>'Step 3.2 Heating System'!Q216</f>
        <v>0</v>
      </c>
      <c r="AS111" s="1193">
        <f>'Step 3.2 Heating System'!R216</f>
        <v>0</v>
      </c>
      <c r="AT111" s="1193">
        <f>'Step 3.2 Heating System'!S216</f>
        <v>0</v>
      </c>
      <c r="AU111" s="1194">
        <f>'Step 3.2 Heating System'!T216</f>
        <v>0</v>
      </c>
      <c r="AV111" s="1194">
        <f>'Step 3.2 Heating System'!U216</f>
        <v>0</v>
      </c>
      <c r="AW111" s="1194">
        <f>'Step 3.2 Heating System'!V216</f>
        <v>0</v>
      </c>
      <c r="AX111" s="1194">
        <f>'Step 3.2 Heating System'!W216</f>
        <v>0</v>
      </c>
      <c r="AY111" s="1193">
        <f>'Step 3.2 Heating System'!X216</f>
        <v>0</v>
      </c>
      <c r="AZ111" s="1036">
        <f>SUMIF('Step 3.2 Heating System'!$A$10:$A$109,PETREAD!AE111,'Step 3.2 Heating System'!$V$10:$V$109)</f>
        <v>0</v>
      </c>
      <c r="BA111" s="1036">
        <f t="shared" si="20"/>
        <v>0</v>
      </c>
      <c r="BB111" s="1041" t="str">
        <f>'Step 3.2 Heating System'!Z216</f>
        <v/>
      </c>
      <c r="BC111" s="491"/>
      <c r="BD111" s="491"/>
      <c r="BE111" s="491"/>
      <c r="BF111" s="491"/>
      <c r="BG111" s="794" t="str">
        <f>SUBSTITUTE(_xlfn.XLOOKUP(G111,'Step 4 Support Tool'!$E$220:$E$319,'Step 3.1 Site Details'!$C$8:$C$107,"",0,1),"uilding ","")</f>
        <v>B1</v>
      </c>
      <c r="BH111" s="794" t="str" cm="1">
        <f t="array" ref="BH111">SUBSTITUTE(_xlfn.XLOOKUP(G111,'Step 3.2 Heating System'!C216:$C$217,'Step 3.2 Heating System'!E216:$E$217,"",0,1)," System ","")</f>
        <v/>
      </c>
      <c r="BI111" s="794" t="str">
        <f>IF(BH111="","",SUBSTITUTE('Step 4 Support Tool'!A318," System ",""))</f>
        <v/>
      </c>
      <c r="BJ111" s="794" t="str">
        <f t="shared" si="19"/>
        <v/>
      </c>
      <c r="BK111" s="491"/>
      <c r="BL111" s="491"/>
      <c r="BM111" s="491"/>
      <c r="BN111" s="1033" t="str">
        <f>'Step 4 Support Tool'!A318</f>
        <v>LC System 99</v>
      </c>
      <c r="BO111" s="1034" t="str" cm="1">
        <f t="array" ref="BO111">_xlfn.XLOOKUP(G111,'Step 3.2 Heating System'!C216:$C$217,'Step 3.2 Heating System'!E216:$E$217,"",0,1)</f>
        <v/>
      </c>
      <c r="BP111" s="491"/>
      <c r="BQ111" s="491"/>
      <c r="BR111" s="491"/>
      <c r="BS111" s="491"/>
      <c r="BT111" s="491"/>
      <c r="BU111" s="491"/>
      <c r="BV111" s="491"/>
      <c r="BW111" s="491"/>
      <c r="BX111" s="491"/>
      <c r="BY111" s="491"/>
      <c r="BZ111" s="491"/>
      <c r="CA111" s="491"/>
      <c r="CB111" s="491"/>
      <c r="CC111" s="491"/>
      <c r="CD111" s="491"/>
      <c r="CE111" s="491"/>
      <c r="CF111" s="491"/>
      <c r="CG111" s="491"/>
      <c r="CH111" s="491"/>
      <c r="CI111" s="491"/>
      <c r="CJ111" s="491"/>
      <c r="CK111" s="491"/>
      <c r="CL111" s="491"/>
      <c r="CM111" s="491"/>
      <c r="CN111" s="491"/>
      <c r="CO111" s="491"/>
      <c r="CP111" s="491"/>
      <c r="CQ111" s="491"/>
      <c r="CR111" s="491"/>
      <c r="CS111" s="491"/>
      <c r="CT111" s="491"/>
      <c r="CU111" s="491"/>
      <c r="CV111" s="491"/>
      <c r="CW111" s="491"/>
      <c r="CX111" s="491"/>
      <c r="CY111" s="491"/>
      <c r="CZ111" s="491"/>
      <c r="DA111" s="491"/>
      <c r="DB111" s="491"/>
      <c r="DC111" s="491"/>
      <c r="DD111" s="491"/>
      <c r="DE111" s="491"/>
      <c r="DF111" s="491"/>
      <c r="DG111" s="491"/>
      <c r="DH111" s="491"/>
      <c r="DI111" s="491"/>
      <c r="DJ111" s="491"/>
      <c r="DK111" s="491"/>
      <c r="DL111" s="491"/>
      <c r="DM111" s="491"/>
      <c r="DN111" s="491"/>
      <c r="DO111" s="491"/>
      <c r="DP111" s="491"/>
      <c r="DQ111" s="491"/>
      <c r="DR111" s="491"/>
      <c r="DS111" s="491"/>
      <c r="DT111" s="491"/>
      <c r="DU111" s="491"/>
      <c r="DV111" s="491"/>
      <c r="DW111" s="491"/>
      <c r="DX111" s="491"/>
      <c r="DY111" s="491"/>
      <c r="DZ111" s="491"/>
      <c r="EA111" s="491"/>
      <c r="EB111" s="491"/>
      <c r="EC111" s="491"/>
      <c r="ED111" s="491"/>
      <c r="EE111" s="491"/>
      <c r="EF111" s="491"/>
      <c r="EG111" s="491"/>
      <c r="EH111" s="491"/>
      <c r="EI111" s="491"/>
      <c r="EJ111" s="491"/>
      <c r="EK111" s="491"/>
      <c r="EL111" s="491"/>
      <c r="EM111" s="491"/>
      <c r="EN111" s="491"/>
      <c r="EO111" s="491"/>
      <c r="EP111" s="491"/>
      <c r="EQ111" s="491"/>
      <c r="ER111" s="491"/>
      <c r="ES111" s="491"/>
      <c r="ET111" s="491"/>
    </row>
    <row r="112" spans="1:150" ht="12" customHeight="1" x14ac:dyDescent="0.2">
      <c r="A112" s="515" t="str">
        <f t="shared" si="14"/>
        <v/>
      </c>
      <c r="B112" s="515" t="str">
        <f t="shared" si="22"/>
        <v/>
      </c>
      <c r="C112" s="515" t="str">
        <f>IF(D112="","",'Eligible Technologies'!$C$7)</f>
        <v/>
      </c>
      <c r="D112" s="515" t="str">
        <f>'Step 4 Support Tool'!B319</f>
        <v/>
      </c>
      <c r="E112" s="516">
        <f>'Step 4 Support Tool'!C319</f>
        <v>0</v>
      </c>
      <c r="F112" s="516">
        <f>'Step 4 Support Tool'!D319</f>
        <v>0</v>
      </c>
      <c r="G112" s="515" t="str">
        <f>IF('Step 4 Support Tool'!E319="","",TRIM('Step 4 Support Tool'!E319))</f>
        <v/>
      </c>
      <c r="H112" s="515" t="str">
        <f t="shared" si="23"/>
        <v/>
      </c>
      <c r="I112" s="515" t="str">
        <f t="shared" si="17"/>
        <v/>
      </c>
      <c r="J112" s="515">
        <f>'Step 4 Support Tool'!F319</f>
        <v>0</v>
      </c>
      <c r="K112" s="515">
        <f>'Step 4 Support Tool'!H319</f>
        <v>0</v>
      </c>
      <c r="L112" s="515">
        <f>'Step 4 Support Tool'!I319</f>
        <v>0</v>
      </c>
      <c r="M112" s="515">
        <f>'Step 4 Support Tool'!L319</f>
        <v>0</v>
      </c>
      <c r="N112" s="515">
        <f>'Step 4 Support Tool'!M319</f>
        <v>0</v>
      </c>
      <c r="O112" s="515" t="str">
        <f>'Step 4 Support Tool'!AB319</f>
        <v/>
      </c>
      <c r="P112" s="1183">
        <f>'Step 4 Support Tool'!AD319</f>
        <v>0</v>
      </c>
      <c r="Q112" s="1184">
        <f>'Step 3.2 Heating System'!W217</f>
        <v>0</v>
      </c>
      <c r="R112" s="1184" t="str">
        <f>'Step 4 Support Tool'!O319</f>
        <v/>
      </c>
      <c r="S112" s="1185" t="str">
        <f>'Step 4 Support Tool'!P319</f>
        <v/>
      </c>
      <c r="T112" s="1185" t="str">
        <f>'Step 4 Support Tool'!Q319</f>
        <v/>
      </c>
      <c r="U112" s="1186" t="str">
        <f>'Step 4 Support Tool'!R319</f>
        <v/>
      </c>
      <c r="V112" s="1186" t="str">
        <f>'Step 4 Support Tool'!S319</f>
        <v/>
      </c>
      <c r="W112" s="1186" t="str">
        <f>'Step 4 Support Tool'!T319</f>
        <v/>
      </c>
      <c r="X112" s="1187" t="str">
        <f>'Step 4 Support Tool'!X319</f>
        <v/>
      </c>
      <c r="Y112" s="1188" t="str">
        <f t="shared" si="21"/>
        <v/>
      </c>
      <c r="Z112" s="1189" t="str">
        <f>'Step 4 Support Tool'!AC319</f>
        <v/>
      </c>
      <c r="AA112" s="1189">
        <f>'Step 4 Support Tool'!J319</f>
        <v>0</v>
      </c>
      <c r="AB112" s="1189">
        <f>'Step 4 Support Tool'!K319</f>
        <v>0</v>
      </c>
      <c r="AC112" s="1186">
        <f>'Step 3.2 Heating System'!H217</f>
        <v>0</v>
      </c>
      <c r="AD112" s="1186" t="str">
        <f t="shared" si="24"/>
        <v/>
      </c>
      <c r="AE112" s="1185">
        <f>'Step 3.2 Heating System'!E217</f>
        <v>0</v>
      </c>
      <c r="AF112" s="1185">
        <f>'Step 3.2 Heating System'!F217</f>
        <v>0</v>
      </c>
      <c r="AG112" s="1185">
        <f>'Step 3.2 Heating System'!G217</f>
        <v>0</v>
      </c>
      <c r="AH112" s="1185">
        <f>'Step 3.2 Heating System'!H217</f>
        <v>0</v>
      </c>
      <c r="AI112" s="1190">
        <f>'Step 3.2 Heating System'!I217</f>
        <v>0</v>
      </c>
      <c r="AJ112" s="1190">
        <f>'Step 3.2 Heating System'!J217</f>
        <v>0</v>
      </c>
      <c r="AK112" s="1190" t="str">
        <f>'Step 3.2 Heating System'!K217</f>
        <v/>
      </c>
      <c r="AL112" s="1191" t="str">
        <f>'Step 3.2 Heating System'!L217</f>
        <v/>
      </c>
      <c r="AM112" s="1191" t="str">
        <f>'Step 3.2 Heating System'!AA217</f>
        <v/>
      </c>
      <c r="AN112" s="1192">
        <f>'Step 3.2 Heating System'!M217</f>
        <v>0</v>
      </c>
      <c r="AO112" s="1192">
        <f>'Step 3.2 Heating System'!N217</f>
        <v>0</v>
      </c>
      <c r="AP112" s="1192">
        <f>'Step 3.2 Heating System'!O217</f>
        <v>0</v>
      </c>
      <c r="AQ112" s="1192">
        <f>'Step 3.2 Heating System'!P217</f>
        <v>0</v>
      </c>
      <c r="AR112" s="1193">
        <f>'Step 3.2 Heating System'!Q217</f>
        <v>0</v>
      </c>
      <c r="AS112" s="1193">
        <f>'Step 3.2 Heating System'!R217</f>
        <v>0</v>
      </c>
      <c r="AT112" s="1193">
        <f>'Step 3.2 Heating System'!S217</f>
        <v>0</v>
      </c>
      <c r="AU112" s="1194">
        <f>'Step 3.2 Heating System'!T217</f>
        <v>0</v>
      </c>
      <c r="AV112" s="1194">
        <f>'Step 3.2 Heating System'!U217</f>
        <v>0</v>
      </c>
      <c r="AW112" s="1194">
        <f>'Step 3.2 Heating System'!V217</f>
        <v>0</v>
      </c>
      <c r="AX112" s="1194">
        <f>'Step 3.2 Heating System'!W217</f>
        <v>0</v>
      </c>
      <c r="AY112" s="1193">
        <f>'Step 3.2 Heating System'!X217</f>
        <v>0</v>
      </c>
      <c r="AZ112" s="1036">
        <f>SUMIF('Step 3.2 Heating System'!$A$10:$A$109,PETREAD!AE112,'Step 3.2 Heating System'!$V$10:$V$109)</f>
        <v>0</v>
      </c>
      <c r="BA112" s="1036">
        <f t="shared" si="20"/>
        <v>0</v>
      </c>
      <c r="BB112" s="1041" t="str">
        <f>'Step 3.2 Heating System'!Z217</f>
        <v/>
      </c>
      <c r="BC112" s="491"/>
      <c r="BD112" s="491"/>
      <c r="BE112" s="491"/>
      <c r="BF112" s="491"/>
      <c r="BG112" s="794" t="str">
        <f>SUBSTITUTE(_xlfn.XLOOKUP(G112,'Step 4 Support Tool'!$E$220:$E$319,'Step 3.1 Site Details'!$C$8:$C$107,"",0,1),"uilding ","")</f>
        <v>B1</v>
      </c>
      <c r="BH112" s="794" t="str" cm="1">
        <f t="array" ref="BH112">SUBSTITUTE(_xlfn.XLOOKUP(G112,'Step 3.2 Heating System'!C217:$C$217,'Step 3.2 Heating System'!E217:$E$217,"",0,1)," System ","")</f>
        <v/>
      </c>
      <c r="BI112" s="794" t="str">
        <f>IF(BH112="","",SUBSTITUTE('Step 4 Support Tool'!A319," System ",""))</f>
        <v/>
      </c>
      <c r="BJ112" s="794" t="str">
        <f t="shared" si="19"/>
        <v/>
      </c>
      <c r="BK112" s="491"/>
      <c r="BL112" s="491"/>
      <c r="BM112" s="491"/>
      <c r="BN112" s="1033" t="str">
        <f>'Step 4 Support Tool'!A319</f>
        <v>LC System 100</v>
      </c>
      <c r="BO112" s="1034" t="str" cm="1">
        <f t="array" ref="BO112">_xlfn.XLOOKUP(G112,'Step 3.2 Heating System'!C217:$C$217,'Step 3.2 Heating System'!E217:$E$217,"",0,1)</f>
        <v/>
      </c>
      <c r="BP112" s="491"/>
      <c r="BQ112" s="491"/>
      <c r="BR112" s="491"/>
      <c r="BS112" s="491"/>
      <c r="BT112" s="491"/>
      <c r="BU112" s="491"/>
      <c r="BV112" s="491"/>
      <c r="BW112" s="491"/>
      <c r="BX112" s="491"/>
      <c r="BY112" s="491"/>
      <c r="BZ112" s="491"/>
      <c r="CA112" s="491"/>
      <c r="CB112" s="491"/>
      <c r="CC112" s="491"/>
      <c r="CD112" s="491"/>
      <c r="CE112" s="491"/>
      <c r="CF112" s="491"/>
      <c r="CG112" s="491"/>
      <c r="CH112" s="491"/>
      <c r="CI112" s="491"/>
      <c r="CJ112" s="491"/>
      <c r="CK112" s="491"/>
      <c r="CL112" s="491"/>
      <c r="CM112" s="491"/>
      <c r="CN112" s="491"/>
      <c r="CO112" s="491"/>
      <c r="CP112" s="491"/>
      <c r="CQ112" s="491"/>
      <c r="CR112" s="491"/>
      <c r="CS112" s="491"/>
      <c r="CT112" s="491"/>
      <c r="CU112" s="491"/>
      <c r="CV112" s="491"/>
      <c r="CW112" s="491"/>
      <c r="CX112" s="491"/>
      <c r="CY112" s="491"/>
      <c r="CZ112" s="491"/>
      <c r="DA112" s="491"/>
      <c r="DB112" s="491"/>
      <c r="DC112" s="491"/>
      <c r="DD112" s="491"/>
      <c r="DE112" s="491"/>
      <c r="DF112" s="491"/>
      <c r="DG112" s="491"/>
      <c r="DH112" s="491"/>
      <c r="DI112" s="491"/>
      <c r="DJ112" s="491"/>
      <c r="DK112" s="491"/>
      <c r="DL112" s="491"/>
      <c r="DM112" s="491"/>
      <c r="DN112" s="491"/>
      <c r="DO112" s="491"/>
      <c r="DP112" s="491"/>
      <c r="DQ112" s="491"/>
      <c r="DR112" s="491"/>
      <c r="DS112" s="491"/>
      <c r="DT112" s="491"/>
      <c r="DU112" s="491"/>
      <c r="DV112" s="491"/>
      <c r="DW112" s="491"/>
      <c r="DX112" s="491"/>
      <c r="DY112" s="491"/>
      <c r="DZ112" s="491"/>
      <c r="EA112" s="491"/>
      <c r="EB112" s="491"/>
      <c r="EC112" s="491"/>
      <c r="ED112" s="491"/>
      <c r="EE112" s="491"/>
      <c r="EF112" s="491"/>
      <c r="EG112" s="491"/>
      <c r="EH112" s="491"/>
      <c r="EI112" s="491"/>
      <c r="EJ112" s="491"/>
      <c r="EK112" s="491"/>
      <c r="EL112" s="491"/>
      <c r="EM112" s="491"/>
      <c r="EN112" s="491"/>
      <c r="EO112" s="491"/>
      <c r="EP112" s="491"/>
      <c r="EQ112" s="491"/>
      <c r="ER112" s="491"/>
      <c r="ES112" s="491"/>
      <c r="ET112" s="491"/>
    </row>
    <row r="113" spans="1:149" ht="5.65" customHeight="1" x14ac:dyDescent="0.2">
      <c r="A113" s="1071"/>
      <c r="B113" s="1071"/>
      <c r="C113" s="1071"/>
      <c r="D113" s="1071"/>
      <c r="E113" s="1072"/>
      <c r="F113" s="1072"/>
      <c r="G113" s="1071"/>
      <c r="H113" s="1071"/>
      <c r="I113" s="1071"/>
      <c r="J113" s="1071"/>
      <c r="K113" s="1071"/>
      <c r="L113" s="1071"/>
      <c r="M113" s="1071"/>
      <c r="N113" s="1071"/>
      <c r="O113" s="1071"/>
      <c r="P113" s="1197"/>
      <c r="Q113" s="1198"/>
      <c r="R113" s="1198"/>
      <c r="S113" s="1199"/>
      <c r="T113" s="1199"/>
      <c r="U113" s="1200"/>
      <c r="V113" s="1200"/>
      <c r="W113" s="1200"/>
      <c r="X113" s="1201"/>
      <c r="Y113" s="1202"/>
      <c r="Z113" s="1203"/>
      <c r="AA113" s="1204"/>
      <c r="AB113" s="1204"/>
      <c r="AC113" s="1205"/>
      <c r="AD113" s="1205"/>
      <c r="AE113" s="1206"/>
      <c r="AF113" s="1206"/>
      <c r="AG113" s="1206"/>
      <c r="AH113" s="1206"/>
      <c r="AI113" s="1207"/>
      <c r="AJ113" s="1207"/>
      <c r="AK113" s="1207"/>
      <c r="AL113" s="1208"/>
      <c r="AM113" s="1208"/>
      <c r="AN113" s="1209"/>
      <c r="AO113" s="1209"/>
      <c r="AP113" s="1209"/>
      <c r="AQ113" s="491"/>
      <c r="AR113" s="491"/>
      <c r="AS113" s="491"/>
      <c r="AT113" s="1210"/>
      <c r="AU113" s="1210"/>
      <c r="AV113" s="1210"/>
      <c r="AW113" s="1210"/>
      <c r="AX113" s="491"/>
      <c r="AY113" s="1073"/>
      <c r="AZ113" s="718"/>
      <c r="BA113" s="1074"/>
      <c r="BB113" s="491"/>
      <c r="BC113" s="491"/>
      <c r="BD113" s="491"/>
      <c r="BE113" s="491"/>
      <c r="BF113" s="1211"/>
      <c r="BG113" s="1211"/>
      <c r="BH113" s="492"/>
      <c r="BI113" s="492"/>
      <c r="BJ113" s="491"/>
      <c r="BK113" s="491"/>
      <c r="BL113" s="491"/>
      <c r="BM113" s="1075"/>
      <c r="BN113" s="718"/>
      <c r="BO113" s="491"/>
      <c r="BP113" s="491"/>
      <c r="BQ113" s="491"/>
      <c r="BR113" s="491"/>
      <c r="BS113" s="491"/>
      <c r="BT113" s="491"/>
      <c r="BU113" s="491"/>
      <c r="BV113" s="491"/>
      <c r="BW113" s="491"/>
      <c r="BX113" s="491"/>
      <c r="BY113" s="491"/>
      <c r="BZ113" s="491"/>
      <c r="CA113" s="491"/>
      <c r="CB113" s="491"/>
      <c r="CC113" s="491"/>
      <c r="CD113" s="491"/>
      <c r="CE113" s="491"/>
      <c r="CF113" s="491"/>
      <c r="CG113" s="491"/>
      <c r="CH113" s="491"/>
      <c r="CI113" s="491"/>
      <c r="CJ113" s="491"/>
      <c r="CK113" s="491"/>
      <c r="CL113" s="491"/>
      <c r="CM113" s="491"/>
      <c r="CN113" s="491"/>
      <c r="CO113" s="491"/>
      <c r="CP113" s="491"/>
      <c r="CQ113" s="491"/>
      <c r="CR113" s="491"/>
      <c r="CS113" s="491"/>
      <c r="CT113" s="491"/>
      <c r="CU113" s="491"/>
      <c r="CV113" s="491"/>
      <c r="CW113" s="491"/>
      <c r="CX113" s="491"/>
      <c r="CY113" s="491"/>
      <c r="CZ113" s="491"/>
      <c r="DA113" s="491"/>
      <c r="DB113" s="491"/>
      <c r="DC113" s="491"/>
      <c r="DD113" s="491"/>
      <c r="DE113" s="491"/>
      <c r="DF113" s="491"/>
      <c r="DG113" s="491"/>
      <c r="DH113" s="491"/>
      <c r="DI113" s="491"/>
      <c r="DJ113" s="491"/>
      <c r="DK113" s="491"/>
      <c r="DL113" s="491"/>
      <c r="DM113" s="491"/>
      <c r="DN113" s="491"/>
      <c r="DO113" s="491"/>
      <c r="DP113" s="491"/>
      <c r="DQ113" s="491"/>
      <c r="DR113" s="491"/>
      <c r="DS113" s="491"/>
      <c r="DT113" s="491"/>
      <c r="DU113" s="491"/>
      <c r="DV113" s="491"/>
      <c r="DW113" s="491"/>
      <c r="DX113" s="491"/>
      <c r="DY113" s="491"/>
      <c r="DZ113" s="491"/>
      <c r="EA113" s="491"/>
      <c r="EB113" s="491"/>
      <c r="EC113" s="491"/>
      <c r="ED113" s="491"/>
      <c r="EE113" s="491"/>
      <c r="EF113" s="491"/>
      <c r="EG113" s="491"/>
      <c r="EH113" s="491"/>
      <c r="EI113" s="491"/>
      <c r="EJ113" s="491"/>
      <c r="EK113" s="491"/>
      <c r="EL113" s="491"/>
      <c r="EM113" s="491"/>
      <c r="EN113" s="491"/>
      <c r="EO113" s="491"/>
      <c r="EP113" s="491"/>
      <c r="EQ113" s="491"/>
      <c r="ER113" s="491"/>
      <c r="ES113" s="491"/>
    </row>
    <row r="114" spans="1:149" ht="12" customHeight="1" x14ac:dyDescent="0.2">
      <c r="A114" s="1026" t="str">
        <f>IF(OR(C114="",$A$2=""),"",$A$2)</f>
        <v/>
      </c>
      <c r="B114" s="428" t="str">
        <f t="shared" ref="B114:B145" si="25">IF(C114="","",$A$2&amp;BG114)</f>
        <v/>
      </c>
      <c r="C114" s="1212" t="str">
        <f>IF('Step 4 Support Tool'!F16=0,"",'Step 4 Support Tool'!F16)</f>
        <v/>
      </c>
      <c r="D114" s="1212">
        <f>'Step 4 Support Tool'!G16</f>
        <v>0</v>
      </c>
      <c r="E114" s="1213">
        <f>'Step 4 Support Tool'!C16</f>
        <v>0</v>
      </c>
      <c r="F114" s="1213">
        <f>'Step 4 Support Tool'!D16</f>
        <v>0</v>
      </c>
      <c r="G114" s="1026" t="str">
        <f>IF('Step 4 Support Tool'!E16="","",TRIM('Step 4 Support Tool'!E16))</f>
        <v/>
      </c>
      <c r="H114" s="1026" t="str">
        <f>_xlfn.XLOOKUP(I114,$C$270:$C$369,$B$270:$B$369,"",0,1)</f>
        <v/>
      </c>
      <c r="I114" s="1026" t="str">
        <f>IF(G114="","",_xlfn.XLOOKUP(G114,$G$270:$G$369,$C$270:$C$369,"",0,1))</f>
        <v/>
      </c>
      <c r="J114" s="1214">
        <f>'Step 4 Support Tool'!B16</f>
        <v>0</v>
      </c>
      <c r="K114" s="428">
        <f>'Step 4 Support Tool'!H16</f>
        <v>0</v>
      </c>
      <c r="L114" s="428">
        <f>'Step 4 Support Tool'!I16</f>
        <v>0</v>
      </c>
      <c r="M114" s="1215">
        <f>'Step 4 Support Tool'!J16</f>
        <v>0</v>
      </c>
      <c r="N114" s="1215">
        <f>'Step 4 Support Tool'!K16</f>
        <v>0</v>
      </c>
      <c r="O114" s="1215" t="str">
        <f>'Step 4 Support Tool'!L16</f>
        <v/>
      </c>
      <c r="P114" s="1216">
        <f>'Step 4 Support Tool'!M16</f>
        <v>0</v>
      </c>
      <c r="Q114" s="1217">
        <f>'Step 4 Support Tool'!N16</f>
        <v>0</v>
      </c>
      <c r="R114" s="1217" t="str">
        <f>'Step 4 Support Tool'!O16</f>
        <v/>
      </c>
      <c r="S114" s="1218" t="str">
        <f>'Step 4 Support Tool'!P16</f>
        <v/>
      </c>
      <c r="T114" s="1219" t="str">
        <f>'Step 4 Support Tool'!Q16</f>
        <v/>
      </c>
      <c r="U114" s="1219" t="str">
        <f>'Step 4 Support Tool'!R16</f>
        <v/>
      </c>
      <c r="V114" s="1219" t="str">
        <f>'Step 4 Support Tool'!S16</f>
        <v/>
      </c>
      <c r="W114" s="1218" t="str">
        <f>'Step 4 Support Tool'!T16</f>
        <v/>
      </c>
      <c r="X114" s="1220" t="str">
        <f>'Step 4 Support Tool'!X16</f>
        <v/>
      </c>
      <c r="Y114" s="1221" t="str">
        <f>IFERROR(R114*X114,"")</f>
        <v/>
      </c>
      <c r="Z114" s="1222" t="str">
        <f>'Step 4 Support Tool'!AB16</f>
        <v/>
      </c>
      <c r="AA114" s="1223"/>
      <c r="AB114" s="1223"/>
      <c r="AC114" s="434"/>
      <c r="AD114" s="434"/>
      <c r="AE114" s="434"/>
      <c r="AF114" s="434"/>
      <c r="AG114" s="434"/>
      <c r="AH114" s="434"/>
      <c r="AI114" s="434"/>
      <c r="AJ114" s="434"/>
      <c r="AK114" s="434"/>
      <c r="AL114" s="491"/>
      <c r="AO114" s="491"/>
      <c r="AP114" s="491"/>
      <c r="AQ114" s="491"/>
      <c r="AR114" s="491"/>
      <c r="AS114" s="491"/>
      <c r="AT114" s="491"/>
      <c r="AU114" s="491"/>
      <c r="AV114" s="491"/>
      <c r="AW114" s="491"/>
      <c r="AX114" s="491"/>
      <c r="AY114" s="491"/>
      <c r="AZ114" s="491"/>
      <c r="BA114" s="491"/>
      <c r="BB114" s="491"/>
      <c r="BC114" s="1211"/>
      <c r="BG114" s="1224" t="str">
        <f>SUBSTITUTE('Step 4 Support Tool'!A16," ","")</f>
        <v>EE1</v>
      </c>
      <c r="BH114" s="795">
        <f>K114</f>
        <v>0</v>
      </c>
      <c r="BI114" s="498"/>
      <c r="BJ114" s="498"/>
      <c r="BK114" s="491"/>
      <c r="BL114" s="491"/>
      <c r="BM114" s="491"/>
      <c r="BN114" s="491"/>
      <c r="BO114" s="491"/>
      <c r="BP114" s="491"/>
      <c r="BQ114" s="491"/>
      <c r="BR114" s="491"/>
      <c r="BS114" s="491"/>
      <c r="BT114" s="491"/>
      <c r="BU114" s="491"/>
      <c r="BV114" s="491"/>
      <c r="BW114" s="491"/>
      <c r="BX114" s="491"/>
      <c r="BY114" s="491"/>
      <c r="BZ114" s="491"/>
      <c r="CA114" s="491"/>
      <c r="CB114" s="491"/>
      <c r="CC114" s="491"/>
      <c r="CD114" s="491"/>
      <c r="CE114" s="491"/>
      <c r="CF114" s="491"/>
      <c r="CG114" s="491"/>
      <c r="CH114" s="491"/>
      <c r="CI114" s="491"/>
      <c r="CJ114" s="491"/>
      <c r="CK114" s="491"/>
      <c r="CL114" s="491"/>
      <c r="CM114" s="491"/>
      <c r="CN114" s="491"/>
      <c r="CO114" s="491"/>
      <c r="CP114" s="491"/>
      <c r="CQ114" s="491"/>
      <c r="CR114" s="491"/>
      <c r="CS114" s="491"/>
      <c r="CT114" s="491"/>
      <c r="CU114" s="491"/>
      <c r="CV114" s="491"/>
      <c r="CW114" s="491"/>
      <c r="CX114" s="491"/>
      <c r="CY114" s="491"/>
      <c r="CZ114" s="491"/>
      <c r="DA114" s="491"/>
      <c r="DB114" s="491"/>
      <c r="DC114" s="491"/>
      <c r="DD114" s="491"/>
      <c r="DE114" s="491"/>
      <c r="DF114" s="491"/>
      <c r="DG114" s="491"/>
      <c r="DH114" s="491"/>
      <c r="DI114" s="491"/>
      <c r="DJ114" s="491"/>
      <c r="DK114" s="491"/>
      <c r="DL114" s="491"/>
      <c r="DM114" s="491"/>
      <c r="DN114" s="491"/>
      <c r="DO114" s="491"/>
      <c r="DP114" s="491"/>
      <c r="DQ114" s="491"/>
      <c r="DR114" s="491"/>
      <c r="DS114" s="491"/>
      <c r="DT114" s="491"/>
      <c r="DU114" s="491"/>
      <c r="DV114" s="491"/>
      <c r="DW114" s="491"/>
      <c r="DX114" s="491"/>
      <c r="DY114" s="491"/>
      <c r="DZ114" s="491"/>
      <c r="EA114" s="491"/>
      <c r="EB114" s="491"/>
      <c r="EC114" s="491"/>
      <c r="ED114" s="491"/>
      <c r="EE114" s="491"/>
      <c r="EF114" s="491"/>
      <c r="EG114" s="491"/>
      <c r="EH114" s="491"/>
      <c r="EI114" s="491"/>
      <c r="EJ114" s="491"/>
      <c r="EK114" s="491"/>
      <c r="EL114" s="491"/>
      <c r="EM114" s="491"/>
      <c r="EN114" s="491"/>
      <c r="EO114" s="491"/>
    </row>
    <row r="115" spans="1:149" ht="12" customHeight="1" x14ac:dyDescent="0.2">
      <c r="A115" s="1026" t="str">
        <f>IF(OR(C115="",$A$2=""),"",$A$2)</f>
        <v/>
      </c>
      <c r="B115" s="428" t="str">
        <f t="shared" si="25"/>
        <v/>
      </c>
      <c r="C115" s="1212" t="str">
        <f>IF('Step 4 Support Tool'!F17=0,"",'Step 4 Support Tool'!F17)</f>
        <v/>
      </c>
      <c r="D115" s="1212">
        <f>'Step 4 Support Tool'!G17</f>
        <v>0</v>
      </c>
      <c r="E115" s="1213">
        <f>'Step 4 Support Tool'!C17</f>
        <v>0</v>
      </c>
      <c r="F115" s="1213">
        <f>'Step 4 Support Tool'!D17</f>
        <v>0</v>
      </c>
      <c r="G115" s="1026" t="str">
        <f>IF('Step 4 Support Tool'!E17="","",TRIM('Step 4 Support Tool'!E17))</f>
        <v/>
      </c>
      <c r="H115" s="1026" t="str">
        <f t="shared" ref="H115:H178" si="26">_xlfn.XLOOKUP(I115,$C$270:$C$369,$B$270:$B$369,"",0,1)</f>
        <v/>
      </c>
      <c r="I115" s="1026" t="str">
        <f t="shared" ref="I115:I178" si="27">IF(G115="","",_xlfn.XLOOKUP(G115,$G$270:$G$369,$C$270:$C$369,"",0,1))</f>
        <v/>
      </c>
      <c r="J115" s="1214">
        <f>'Step 4 Support Tool'!B17</f>
        <v>0</v>
      </c>
      <c r="K115" s="428">
        <f>'Step 4 Support Tool'!H17</f>
        <v>0</v>
      </c>
      <c r="L115" s="428">
        <f>'Step 4 Support Tool'!I17</f>
        <v>0</v>
      </c>
      <c r="M115" s="1215">
        <f>'Step 4 Support Tool'!J17</f>
        <v>0</v>
      </c>
      <c r="N115" s="1215">
        <f>'Step 4 Support Tool'!K17</f>
        <v>0</v>
      </c>
      <c r="O115" s="1215" t="str">
        <f>'Step 4 Support Tool'!L17</f>
        <v/>
      </c>
      <c r="P115" s="1216">
        <f>'Step 4 Support Tool'!M17</f>
        <v>0</v>
      </c>
      <c r="Q115" s="1217">
        <f>'Step 4 Support Tool'!N17</f>
        <v>0</v>
      </c>
      <c r="R115" s="1217" t="str">
        <f>'Step 4 Support Tool'!O17</f>
        <v/>
      </c>
      <c r="S115" s="1218" t="str">
        <f>'Step 4 Support Tool'!P17</f>
        <v/>
      </c>
      <c r="T115" s="1219" t="str">
        <f>'Step 4 Support Tool'!Q17</f>
        <v/>
      </c>
      <c r="U115" s="1219" t="str">
        <f>'Step 4 Support Tool'!R17</f>
        <v/>
      </c>
      <c r="V115" s="1219" t="str">
        <f>'Step 4 Support Tool'!S17</f>
        <v/>
      </c>
      <c r="W115" s="1218" t="str">
        <f>'Step 4 Support Tool'!T17</f>
        <v/>
      </c>
      <c r="X115" s="1220" t="str">
        <f>'Step 4 Support Tool'!X17</f>
        <v/>
      </c>
      <c r="Y115" s="1221" t="str">
        <f t="shared" ref="Y115:Y178" si="28">IFERROR(R115*X115,"")</f>
        <v/>
      </c>
      <c r="Z115" s="1222" t="str">
        <f>'Step 4 Support Tool'!AB17</f>
        <v/>
      </c>
      <c r="AA115" s="1223"/>
      <c r="AB115" s="1223"/>
      <c r="AC115" s="434"/>
      <c r="AD115" s="434"/>
      <c r="AE115" s="434"/>
      <c r="AF115" s="434"/>
      <c r="AG115" s="434"/>
      <c r="AH115" s="434"/>
      <c r="AI115" s="491"/>
      <c r="AJ115" s="491"/>
      <c r="AK115" s="491"/>
      <c r="AL115" s="491"/>
      <c r="AO115" s="491"/>
      <c r="AP115" s="491"/>
      <c r="AQ115" s="491"/>
      <c r="AR115" s="491"/>
      <c r="AS115" s="491"/>
      <c r="AT115" s="491"/>
      <c r="AU115" s="491"/>
      <c r="AV115" s="491"/>
      <c r="AW115" s="491"/>
      <c r="AX115" s="491"/>
      <c r="AY115" s="491"/>
      <c r="AZ115" s="491"/>
      <c r="BA115" s="491"/>
      <c r="BB115" s="491"/>
      <c r="BC115" s="492"/>
      <c r="BG115" s="1224" t="str">
        <f>SUBSTITUTE('Step 4 Support Tool'!A91," ","")</f>
        <v>EE76</v>
      </c>
      <c r="BH115" s="795">
        <f t="shared" ref="BH115:BH145" si="29">K115</f>
        <v>0</v>
      </c>
      <c r="BI115" s="491"/>
      <c r="BJ115" s="491"/>
      <c r="BK115" s="491"/>
      <c r="BL115" s="491"/>
      <c r="BM115" s="491"/>
      <c r="BN115" s="491"/>
      <c r="BO115" s="491"/>
      <c r="BP115" s="491"/>
      <c r="BQ115" s="491"/>
      <c r="BR115" s="491"/>
      <c r="BS115" s="491"/>
      <c r="BT115" s="491"/>
      <c r="BU115" s="491"/>
      <c r="BV115" s="491"/>
      <c r="BW115" s="491"/>
      <c r="BX115" s="491"/>
      <c r="BY115" s="491"/>
      <c r="BZ115" s="491"/>
      <c r="CA115" s="491"/>
      <c r="CB115" s="491"/>
      <c r="CC115" s="491"/>
      <c r="CD115" s="491"/>
      <c r="CE115" s="491"/>
      <c r="CF115" s="491"/>
      <c r="CG115" s="491"/>
      <c r="CH115" s="491"/>
      <c r="CI115" s="491"/>
      <c r="CJ115" s="491"/>
      <c r="CK115" s="491"/>
      <c r="CL115" s="491"/>
      <c r="CM115" s="491"/>
      <c r="CN115" s="491"/>
      <c r="CO115" s="491"/>
      <c r="CP115" s="491"/>
      <c r="CQ115" s="491"/>
      <c r="CR115" s="491"/>
      <c r="CS115" s="491"/>
      <c r="CT115" s="491"/>
      <c r="CU115" s="491"/>
      <c r="CV115" s="491"/>
      <c r="CW115" s="491"/>
      <c r="CX115" s="491"/>
      <c r="CY115" s="491"/>
      <c r="CZ115" s="491"/>
      <c r="DA115" s="491"/>
      <c r="DB115" s="491"/>
      <c r="DC115" s="491"/>
      <c r="DD115" s="491"/>
      <c r="DE115" s="491"/>
      <c r="DF115" s="491"/>
      <c r="DG115" s="491"/>
      <c r="DH115" s="491"/>
      <c r="DI115" s="491"/>
      <c r="DJ115" s="491"/>
      <c r="DK115" s="491"/>
      <c r="DL115" s="491"/>
      <c r="DM115" s="491"/>
      <c r="DN115" s="491"/>
      <c r="DO115" s="491"/>
      <c r="DP115" s="491"/>
      <c r="DQ115" s="491"/>
      <c r="DR115" s="491"/>
      <c r="DS115" s="491"/>
      <c r="DT115" s="491"/>
      <c r="DU115" s="491"/>
      <c r="DV115" s="491"/>
      <c r="DW115" s="491"/>
      <c r="DX115" s="491"/>
      <c r="DY115" s="491"/>
      <c r="DZ115" s="491"/>
      <c r="EA115" s="491"/>
      <c r="EB115" s="491"/>
      <c r="EC115" s="491"/>
      <c r="ED115" s="491"/>
      <c r="EE115" s="491"/>
      <c r="EF115" s="491"/>
      <c r="EG115" s="491"/>
      <c r="EH115" s="491"/>
      <c r="EI115" s="491"/>
      <c r="EJ115" s="491"/>
      <c r="EK115" s="491"/>
      <c r="EL115" s="491"/>
      <c r="EM115" s="491"/>
      <c r="EN115" s="491"/>
      <c r="EO115" s="491"/>
    </row>
    <row r="116" spans="1:149" ht="12" customHeight="1" x14ac:dyDescent="0.2">
      <c r="A116" s="1026" t="str">
        <f t="shared" ref="A116:A178" si="30">IF(OR(C116="",$A$2=""),"",$A$2)</f>
        <v/>
      </c>
      <c r="B116" s="428" t="str">
        <f t="shared" si="25"/>
        <v/>
      </c>
      <c r="C116" s="1212" t="str">
        <f>IF('Step 4 Support Tool'!F18=0,"",'Step 4 Support Tool'!F18)</f>
        <v/>
      </c>
      <c r="D116" s="1212">
        <f>'Step 4 Support Tool'!G18</f>
        <v>0</v>
      </c>
      <c r="E116" s="1213">
        <f>'Step 4 Support Tool'!C18</f>
        <v>0</v>
      </c>
      <c r="F116" s="1213">
        <f>'Step 4 Support Tool'!D18</f>
        <v>0</v>
      </c>
      <c r="G116" s="1026" t="str">
        <f>IF('Step 4 Support Tool'!E18="","",TRIM('Step 4 Support Tool'!E18))</f>
        <v/>
      </c>
      <c r="H116" s="1026" t="str">
        <f t="shared" si="26"/>
        <v/>
      </c>
      <c r="I116" s="1026" t="str">
        <f t="shared" si="27"/>
        <v/>
      </c>
      <c r="J116" s="1214">
        <f>'Step 4 Support Tool'!B18</f>
        <v>0</v>
      </c>
      <c r="K116" s="428">
        <f>'Step 4 Support Tool'!H18</f>
        <v>0</v>
      </c>
      <c r="L116" s="428">
        <f>'Step 4 Support Tool'!I18</f>
        <v>0</v>
      </c>
      <c r="M116" s="1215">
        <f>'Step 4 Support Tool'!J18</f>
        <v>0</v>
      </c>
      <c r="N116" s="1215">
        <f>'Step 4 Support Tool'!K18</f>
        <v>0</v>
      </c>
      <c r="O116" s="1215" t="str">
        <f>'Step 4 Support Tool'!L18</f>
        <v/>
      </c>
      <c r="P116" s="1216">
        <f>'Step 4 Support Tool'!M18</f>
        <v>0</v>
      </c>
      <c r="Q116" s="1217">
        <f>'Step 4 Support Tool'!N18</f>
        <v>0</v>
      </c>
      <c r="R116" s="1217" t="str">
        <f>'Step 4 Support Tool'!O18</f>
        <v/>
      </c>
      <c r="S116" s="1218" t="str">
        <f>'Step 4 Support Tool'!P18</f>
        <v/>
      </c>
      <c r="T116" s="1219" t="str">
        <f>'Step 4 Support Tool'!Q18</f>
        <v/>
      </c>
      <c r="U116" s="1219" t="str">
        <f>'Step 4 Support Tool'!R18</f>
        <v/>
      </c>
      <c r="V116" s="1219" t="str">
        <f>'Step 4 Support Tool'!S18</f>
        <v/>
      </c>
      <c r="W116" s="1218" t="str">
        <f>'Step 4 Support Tool'!T18</f>
        <v/>
      </c>
      <c r="X116" s="1220" t="str">
        <f>'Step 4 Support Tool'!X18</f>
        <v/>
      </c>
      <c r="Y116" s="1221" t="str">
        <f t="shared" si="28"/>
        <v/>
      </c>
      <c r="Z116" s="1222" t="str">
        <f>'Step 4 Support Tool'!AB18</f>
        <v/>
      </c>
      <c r="AA116" s="1223"/>
      <c r="AB116" s="1223"/>
      <c r="AC116" s="434"/>
      <c r="AD116" s="434"/>
      <c r="AE116" s="434"/>
      <c r="AF116" s="434"/>
      <c r="AG116" s="434"/>
      <c r="AH116" s="434"/>
      <c r="AI116" s="491"/>
      <c r="AJ116" s="491"/>
      <c r="AK116" s="491"/>
      <c r="AL116" s="491"/>
      <c r="AO116" s="491"/>
      <c r="AP116" s="491"/>
      <c r="AQ116" s="491"/>
      <c r="AR116" s="491"/>
      <c r="AS116" s="491"/>
      <c r="AT116" s="491"/>
      <c r="AU116" s="491"/>
      <c r="AV116" s="491"/>
      <c r="AW116" s="491"/>
      <c r="AX116" s="491"/>
      <c r="AY116" s="491"/>
      <c r="AZ116" s="491"/>
      <c r="BA116" s="491"/>
      <c r="BB116" s="491"/>
      <c r="BC116" s="492"/>
      <c r="BG116" s="1224" t="str">
        <f>SUBSTITUTE('Step 4 Support Tool'!A92," ","")</f>
        <v>EE77</v>
      </c>
      <c r="BH116" s="795">
        <f t="shared" si="29"/>
        <v>0</v>
      </c>
      <c r="BI116" s="491"/>
      <c r="BJ116" s="491"/>
      <c r="BK116" s="491"/>
      <c r="BL116" s="491"/>
      <c r="BM116" s="491"/>
      <c r="BN116" s="491"/>
      <c r="BO116" s="491"/>
      <c r="BP116" s="491"/>
      <c r="BQ116" s="491"/>
      <c r="BR116" s="491"/>
      <c r="BS116" s="491"/>
      <c r="BT116" s="491"/>
      <c r="BU116" s="491"/>
      <c r="BV116" s="491"/>
      <c r="BW116" s="491"/>
      <c r="BX116" s="491"/>
      <c r="BY116" s="491"/>
      <c r="BZ116" s="491"/>
      <c r="CA116" s="491"/>
      <c r="CB116" s="491"/>
      <c r="CC116" s="491"/>
      <c r="CD116" s="491"/>
      <c r="CE116" s="491"/>
      <c r="CF116" s="491"/>
      <c r="CG116" s="491"/>
      <c r="CH116" s="491"/>
      <c r="CI116" s="491"/>
      <c r="CJ116" s="491"/>
      <c r="CK116" s="491"/>
      <c r="CL116" s="491"/>
      <c r="CM116" s="491"/>
      <c r="CN116" s="491"/>
      <c r="CO116" s="491"/>
      <c r="CP116" s="491"/>
      <c r="CQ116" s="491"/>
      <c r="CR116" s="491"/>
      <c r="CS116" s="491"/>
      <c r="CT116" s="491"/>
      <c r="CU116" s="491"/>
      <c r="CV116" s="491"/>
      <c r="CW116" s="491"/>
      <c r="CX116" s="491"/>
      <c r="CY116" s="491"/>
      <c r="CZ116" s="491"/>
      <c r="DA116" s="491"/>
      <c r="DB116" s="491"/>
      <c r="DC116" s="491"/>
      <c r="DD116" s="491"/>
      <c r="DE116" s="491"/>
      <c r="DF116" s="491"/>
      <c r="DG116" s="491"/>
      <c r="DH116" s="491"/>
      <c r="DI116" s="491"/>
      <c r="DJ116" s="491"/>
      <c r="DK116" s="491"/>
      <c r="DL116" s="491"/>
      <c r="DM116" s="491"/>
      <c r="DN116" s="491"/>
      <c r="DO116" s="491"/>
      <c r="DP116" s="491"/>
      <c r="DQ116" s="491"/>
      <c r="DR116" s="491"/>
      <c r="DS116" s="491"/>
      <c r="DT116" s="491"/>
      <c r="DU116" s="491"/>
      <c r="DV116" s="491"/>
      <c r="DW116" s="491"/>
      <c r="DX116" s="491"/>
      <c r="DY116" s="491"/>
      <c r="DZ116" s="491"/>
      <c r="EA116" s="491"/>
      <c r="EB116" s="491"/>
      <c r="EC116" s="491"/>
      <c r="ED116" s="491"/>
      <c r="EE116" s="491"/>
      <c r="EF116" s="491"/>
      <c r="EG116" s="491"/>
      <c r="EH116" s="491"/>
      <c r="EI116" s="491"/>
      <c r="EJ116" s="491"/>
      <c r="EK116" s="491"/>
      <c r="EL116" s="491"/>
      <c r="EM116" s="491"/>
      <c r="EN116" s="491"/>
      <c r="EO116" s="491"/>
    </row>
    <row r="117" spans="1:149" ht="12" customHeight="1" x14ac:dyDescent="0.2">
      <c r="A117" s="1026" t="str">
        <f t="shared" si="30"/>
        <v/>
      </c>
      <c r="B117" s="428" t="str">
        <f t="shared" si="25"/>
        <v/>
      </c>
      <c r="C117" s="1212" t="str">
        <f>IF('Step 4 Support Tool'!F19=0,"",'Step 4 Support Tool'!F19)</f>
        <v/>
      </c>
      <c r="D117" s="1212">
        <f>'Step 4 Support Tool'!G19</f>
        <v>0</v>
      </c>
      <c r="E117" s="1213">
        <f>'Step 4 Support Tool'!C19</f>
        <v>0</v>
      </c>
      <c r="F117" s="1213">
        <f>'Step 4 Support Tool'!D19</f>
        <v>0</v>
      </c>
      <c r="G117" s="1026" t="str">
        <f>IF('Step 4 Support Tool'!E19="","",TRIM('Step 4 Support Tool'!E19))</f>
        <v/>
      </c>
      <c r="H117" s="1026" t="str">
        <f t="shared" si="26"/>
        <v/>
      </c>
      <c r="I117" s="1026" t="str">
        <f t="shared" si="27"/>
        <v/>
      </c>
      <c r="J117" s="1214">
        <f>'Step 4 Support Tool'!B19</f>
        <v>0</v>
      </c>
      <c r="K117" s="428">
        <f>'Step 4 Support Tool'!H19</f>
        <v>0</v>
      </c>
      <c r="L117" s="428">
        <f>'Step 4 Support Tool'!I19</f>
        <v>0</v>
      </c>
      <c r="M117" s="1215">
        <f>'Step 4 Support Tool'!J19</f>
        <v>0</v>
      </c>
      <c r="N117" s="1215">
        <f>'Step 4 Support Tool'!K19</f>
        <v>0</v>
      </c>
      <c r="O117" s="1215" t="str">
        <f>'Step 4 Support Tool'!L19</f>
        <v/>
      </c>
      <c r="P117" s="1216">
        <f>'Step 4 Support Tool'!M19</f>
        <v>0</v>
      </c>
      <c r="Q117" s="1217">
        <f>'Step 4 Support Tool'!N19</f>
        <v>0</v>
      </c>
      <c r="R117" s="1217" t="str">
        <f>'Step 4 Support Tool'!O19</f>
        <v/>
      </c>
      <c r="S117" s="1218" t="str">
        <f>'Step 4 Support Tool'!P19</f>
        <v/>
      </c>
      <c r="T117" s="1219" t="str">
        <f>'Step 4 Support Tool'!Q19</f>
        <v/>
      </c>
      <c r="U117" s="1219" t="str">
        <f>'Step 4 Support Tool'!R19</f>
        <v/>
      </c>
      <c r="V117" s="1219" t="str">
        <f>'Step 4 Support Tool'!S19</f>
        <v/>
      </c>
      <c r="W117" s="1218" t="str">
        <f>'Step 4 Support Tool'!T19</f>
        <v/>
      </c>
      <c r="X117" s="1220" t="str">
        <f>'Step 4 Support Tool'!X19</f>
        <v/>
      </c>
      <c r="Y117" s="1221" t="str">
        <f t="shared" si="28"/>
        <v/>
      </c>
      <c r="Z117" s="1222" t="str">
        <f>'Step 4 Support Tool'!AB19</f>
        <v/>
      </c>
      <c r="AA117" s="1223"/>
      <c r="AB117" s="1223"/>
      <c r="AC117" s="434"/>
      <c r="AD117" s="434"/>
      <c r="AE117" s="434"/>
      <c r="AF117" s="434"/>
      <c r="AG117" s="434"/>
      <c r="AH117" s="434"/>
      <c r="AI117" s="491"/>
      <c r="AJ117" s="491"/>
      <c r="AK117" s="491"/>
      <c r="AL117" s="491"/>
      <c r="AO117" s="491"/>
      <c r="AP117" s="491"/>
      <c r="AQ117" s="491"/>
      <c r="AR117" s="491"/>
      <c r="AS117" s="491"/>
      <c r="AT117" s="491"/>
      <c r="AU117" s="491"/>
      <c r="AV117" s="491"/>
      <c r="AW117" s="491"/>
      <c r="AX117" s="491"/>
      <c r="AY117" s="491"/>
      <c r="AZ117" s="491"/>
      <c r="BA117" s="491"/>
      <c r="BB117" s="491"/>
      <c r="BC117" s="492"/>
      <c r="BG117" s="1224" t="str">
        <f>SUBSTITUTE('Step 4 Support Tool'!A93," ","")</f>
        <v>EE78</v>
      </c>
      <c r="BH117" s="795">
        <f t="shared" si="29"/>
        <v>0</v>
      </c>
      <c r="BI117" s="491"/>
      <c r="BJ117" s="491"/>
      <c r="BK117" s="491"/>
      <c r="BL117" s="491"/>
      <c r="BM117" s="491"/>
      <c r="BN117" s="491"/>
      <c r="BO117" s="491"/>
      <c r="BP117" s="491"/>
      <c r="BQ117" s="491"/>
      <c r="BR117" s="491"/>
      <c r="BS117" s="491"/>
      <c r="BT117" s="491"/>
      <c r="BU117" s="491"/>
      <c r="BV117" s="491"/>
      <c r="BW117" s="491"/>
      <c r="BX117" s="491"/>
      <c r="BY117" s="491"/>
      <c r="BZ117" s="491"/>
      <c r="CA117" s="491"/>
      <c r="CB117" s="491"/>
      <c r="CC117" s="491"/>
      <c r="CD117" s="491"/>
      <c r="CE117" s="491"/>
      <c r="CF117" s="491"/>
      <c r="CG117" s="491"/>
      <c r="CH117" s="491"/>
      <c r="CI117" s="491"/>
      <c r="CJ117" s="491"/>
      <c r="CK117" s="491"/>
      <c r="CL117" s="491"/>
      <c r="CM117" s="491"/>
      <c r="CN117" s="491"/>
      <c r="CO117" s="491"/>
      <c r="CP117" s="491"/>
      <c r="CQ117" s="491"/>
      <c r="CR117" s="491"/>
      <c r="CS117" s="491"/>
      <c r="CT117" s="491"/>
      <c r="CU117" s="491"/>
      <c r="CV117" s="491"/>
      <c r="CW117" s="491"/>
      <c r="CX117" s="491"/>
      <c r="CY117" s="491"/>
      <c r="CZ117" s="491"/>
      <c r="DA117" s="491"/>
      <c r="DB117" s="491"/>
      <c r="DC117" s="491"/>
      <c r="DD117" s="491"/>
      <c r="DE117" s="491"/>
      <c r="DF117" s="491"/>
      <c r="DG117" s="491"/>
      <c r="DH117" s="491"/>
      <c r="DI117" s="491"/>
      <c r="DJ117" s="491"/>
      <c r="DK117" s="491"/>
      <c r="DL117" s="491"/>
      <c r="DM117" s="491"/>
      <c r="DN117" s="491"/>
      <c r="DO117" s="491"/>
      <c r="DP117" s="491"/>
      <c r="DQ117" s="491"/>
      <c r="DR117" s="491"/>
      <c r="DS117" s="491"/>
      <c r="DT117" s="491"/>
      <c r="DU117" s="491"/>
      <c r="DV117" s="491"/>
      <c r="DW117" s="491"/>
      <c r="DX117" s="491"/>
      <c r="DY117" s="491"/>
      <c r="DZ117" s="491"/>
      <c r="EA117" s="491"/>
      <c r="EB117" s="491"/>
      <c r="EC117" s="491"/>
      <c r="ED117" s="491"/>
      <c r="EE117" s="491"/>
      <c r="EF117" s="491"/>
      <c r="EG117" s="491"/>
      <c r="EH117" s="491"/>
      <c r="EI117" s="491"/>
      <c r="EJ117" s="491"/>
      <c r="EK117" s="491"/>
      <c r="EL117" s="491"/>
      <c r="EM117" s="491"/>
      <c r="EN117" s="491"/>
      <c r="EO117" s="491"/>
    </row>
    <row r="118" spans="1:149" ht="12" customHeight="1" x14ac:dyDescent="0.2">
      <c r="A118" s="1026" t="str">
        <f t="shared" si="30"/>
        <v/>
      </c>
      <c r="B118" s="428" t="str">
        <f t="shared" si="25"/>
        <v/>
      </c>
      <c r="C118" s="1212" t="str">
        <f>IF('Step 4 Support Tool'!F20=0,"",'Step 4 Support Tool'!F20)</f>
        <v/>
      </c>
      <c r="D118" s="1212">
        <f>'Step 4 Support Tool'!G20</f>
        <v>0</v>
      </c>
      <c r="E118" s="1213">
        <f>'Step 4 Support Tool'!C20</f>
        <v>0</v>
      </c>
      <c r="F118" s="1213">
        <f>'Step 4 Support Tool'!D20</f>
        <v>0</v>
      </c>
      <c r="G118" s="1026" t="str">
        <f>IF('Step 4 Support Tool'!E20="","",TRIM('Step 4 Support Tool'!E20))</f>
        <v/>
      </c>
      <c r="H118" s="1026" t="str">
        <f t="shared" si="26"/>
        <v/>
      </c>
      <c r="I118" s="1026" t="str">
        <f t="shared" si="27"/>
        <v/>
      </c>
      <c r="J118" s="1214">
        <f>'Step 4 Support Tool'!B20</f>
        <v>0</v>
      </c>
      <c r="K118" s="428">
        <f>'Step 4 Support Tool'!H20</f>
        <v>0</v>
      </c>
      <c r="L118" s="428">
        <f>'Step 4 Support Tool'!I20</f>
        <v>0</v>
      </c>
      <c r="M118" s="1215">
        <f>'Step 4 Support Tool'!J20</f>
        <v>0</v>
      </c>
      <c r="N118" s="1215">
        <f>'Step 4 Support Tool'!K20</f>
        <v>0</v>
      </c>
      <c r="O118" s="1215" t="str">
        <f>'Step 4 Support Tool'!L20</f>
        <v/>
      </c>
      <c r="P118" s="1216">
        <f>'Step 4 Support Tool'!M20</f>
        <v>0</v>
      </c>
      <c r="Q118" s="1217">
        <f>'Step 4 Support Tool'!N20</f>
        <v>0</v>
      </c>
      <c r="R118" s="1217" t="str">
        <f>'Step 4 Support Tool'!O20</f>
        <v/>
      </c>
      <c r="S118" s="1218" t="str">
        <f>'Step 4 Support Tool'!P20</f>
        <v/>
      </c>
      <c r="T118" s="1219" t="str">
        <f>'Step 4 Support Tool'!Q20</f>
        <v/>
      </c>
      <c r="U118" s="1219" t="str">
        <f>'Step 4 Support Tool'!R20</f>
        <v/>
      </c>
      <c r="V118" s="1219" t="str">
        <f>'Step 4 Support Tool'!S20</f>
        <v/>
      </c>
      <c r="W118" s="1218" t="str">
        <f>'Step 4 Support Tool'!T20</f>
        <v/>
      </c>
      <c r="X118" s="1220" t="str">
        <f>'Step 4 Support Tool'!X20</f>
        <v/>
      </c>
      <c r="Y118" s="1221" t="str">
        <f t="shared" si="28"/>
        <v/>
      </c>
      <c r="Z118" s="1222" t="str">
        <f>'Step 4 Support Tool'!AB20</f>
        <v/>
      </c>
      <c r="AA118" s="1223"/>
      <c r="AB118" s="1223"/>
      <c r="AC118" s="434"/>
      <c r="AD118" s="434"/>
      <c r="AE118" s="434"/>
      <c r="AF118" s="434"/>
      <c r="AG118" s="434"/>
      <c r="AH118" s="434"/>
      <c r="AI118" s="491"/>
      <c r="AJ118" s="491"/>
      <c r="AK118" s="491"/>
      <c r="AL118" s="491"/>
      <c r="AO118" s="491"/>
      <c r="AP118" s="491"/>
      <c r="AQ118" s="491"/>
      <c r="AR118" s="491"/>
      <c r="AS118" s="491"/>
      <c r="AT118" s="491"/>
      <c r="AU118" s="491"/>
      <c r="AV118" s="491"/>
      <c r="AW118" s="491"/>
      <c r="AX118" s="491"/>
      <c r="AY118" s="491"/>
      <c r="AZ118" s="491"/>
      <c r="BA118" s="491"/>
      <c r="BB118" s="491"/>
      <c r="BC118" s="492"/>
      <c r="BG118" s="1224" t="str">
        <f>SUBSTITUTE('Step 4 Support Tool'!A94," ","")</f>
        <v>EE79</v>
      </c>
      <c r="BH118" s="795">
        <f t="shared" si="29"/>
        <v>0</v>
      </c>
      <c r="BI118" s="491"/>
      <c r="BJ118" s="491"/>
      <c r="BK118" s="491"/>
      <c r="BL118" s="491"/>
      <c r="BM118" s="491"/>
      <c r="BN118" s="491"/>
      <c r="BO118" s="491"/>
      <c r="BP118" s="491"/>
      <c r="BQ118" s="491"/>
      <c r="BR118" s="491"/>
      <c r="BS118" s="491"/>
      <c r="BT118" s="491"/>
      <c r="BU118" s="491"/>
      <c r="BV118" s="491"/>
      <c r="BW118" s="491"/>
      <c r="BX118" s="491"/>
      <c r="BY118" s="491"/>
      <c r="BZ118" s="491"/>
      <c r="CA118" s="491"/>
      <c r="CB118" s="491"/>
      <c r="CC118" s="491"/>
      <c r="CD118" s="491"/>
      <c r="CE118" s="491"/>
      <c r="CF118" s="491"/>
      <c r="CG118" s="491"/>
      <c r="CH118" s="491"/>
      <c r="CI118" s="491"/>
      <c r="CJ118" s="491"/>
      <c r="CK118" s="491"/>
      <c r="CL118" s="491"/>
      <c r="CM118" s="491"/>
      <c r="CN118" s="491"/>
      <c r="CO118" s="491"/>
      <c r="CP118" s="491"/>
      <c r="CQ118" s="491"/>
      <c r="CR118" s="491"/>
      <c r="CS118" s="491"/>
      <c r="CT118" s="491"/>
      <c r="CU118" s="491"/>
      <c r="CV118" s="491"/>
      <c r="CW118" s="491"/>
      <c r="CX118" s="491"/>
      <c r="CY118" s="491"/>
      <c r="CZ118" s="491"/>
      <c r="DA118" s="491"/>
      <c r="DB118" s="491"/>
      <c r="DC118" s="491"/>
      <c r="DD118" s="491"/>
      <c r="DE118" s="491"/>
      <c r="DF118" s="491"/>
      <c r="DG118" s="491"/>
      <c r="DH118" s="491"/>
      <c r="DI118" s="491"/>
      <c r="DJ118" s="491"/>
      <c r="DK118" s="491"/>
      <c r="DL118" s="491"/>
      <c r="DM118" s="491"/>
      <c r="DN118" s="491"/>
      <c r="DO118" s="491"/>
      <c r="DP118" s="491"/>
      <c r="DQ118" s="491"/>
      <c r="DR118" s="491"/>
      <c r="DS118" s="491"/>
      <c r="DT118" s="491"/>
      <c r="DU118" s="491"/>
      <c r="DV118" s="491"/>
      <c r="DW118" s="491"/>
      <c r="DX118" s="491"/>
      <c r="DY118" s="491"/>
      <c r="DZ118" s="491"/>
      <c r="EA118" s="491"/>
      <c r="EB118" s="491"/>
      <c r="EC118" s="491"/>
      <c r="ED118" s="491"/>
      <c r="EE118" s="491"/>
      <c r="EF118" s="491"/>
      <c r="EG118" s="491"/>
      <c r="EH118" s="491"/>
      <c r="EI118" s="491"/>
      <c r="EJ118" s="491"/>
      <c r="EK118" s="491"/>
      <c r="EL118" s="491"/>
      <c r="EM118" s="491"/>
      <c r="EN118" s="491"/>
      <c r="EO118" s="491"/>
    </row>
    <row r="119" spans="1:149" ht="12" customHeight="1" x14ac:dyDescent="0.2">
      <c r="A119" s="1026" t="str">
        <f t="shared" si="30"/>
        <v/>
      </c>
      <c r="B119" s="428" t="str">
        <f t="shared" si="25"/>
        <v/>
      </c>
      <c r="C119" s="1212" t="str">
        <f>IF('Step 4 Support Tool'!F21=0,"",'Step 4 Support Tool'!F21)</f>
        <v/>
      </c>
      <c r="D119" s="1212">
        <f>'Step 4 Support Tool'!G21</f>
        <v>0</v>
      </c>
      <c r="E119" s="1213">
        <f>'Step 4 Support Tool'!C21</f>
        <v>0</v>
      </c>
      <c r="F119" s="1213">
        <f>'Step 4 Support Tool'!D21</f>
        <v>0</v>
      </c>
      <c r="G119" s="1026" t="str">
        <f>IF('Step 4 Support Tool'!E21="","",TRIM('Step 4 Support Tool'!E21))</f>
        <v/>
      </c>
      <c r="H119" s="1026" t="str">
        <f t="shared" si="26"/>
        <v/>
      </c>
      <c r="I119" s="1026" t="str">
        <f t="shared" si="27"/>
        <v/>
      </c>
      <c r="J119" s="1214">
        <f>'Step 4 Support Tool'!B21</f>
        <v>0</v>
      </c>
      <c r="K119" s="428">
        <f>'Step 4 Support Tool'!H21</f>
        <v>0</v>
      </c>
      <c r="L119" s="428">
        <f>'Step 4 Support Tool'!I21</f>
        <v>0</v>
      </c>
      <c r="M119" s="1215">
        <f>'Step 4 Support Tool'!J21</f>
        <v>0</v>
      </c>
      <c r="N119" s="1215">
        <f>'Step 4 Support Tool'!K21</f>
        <v>0</v>
      </c>
      <c r="O119" s="1215" t="str">
        <f>'Step 4 Support Tool'!L21</f>
        <v/>
      </c>
      <c r="P119" s="1216">
        <f>'Step 4 Support Tool'!M21</f>
        <v>0</v>
      </c>
      <c r="Q119" s="1217">
        <f>'Step 4 Support Tool'!N21</f>
        <v>0</v>
      </c>
      <c r="R119" s="1217" t="str">
        <f>'Step 4 Support Tool'!O21</f>
        <v/>
      </c>
      <c r="S119" s="1218" t="str">
        <f>'Step 4 Support Tool'!P21</f>
        <v/>
      </c>
      <c r="T119" s="1219" t="str">
        <f>'Step 4 Support Tool'!Q21</f>
        <v/>
      </c>
      <c r="U119" s="1219" t="str">
        <f>'Step 4 Support Tool'!R21</f>
        <v/>
      </c>
      <c r="V119" s="1219" t="str">
        <f>'Step 4 Support Tool'!S21</f>
        <v/>
      </c>
      <c r="W119" s="1218" t="str">
        <f>'Step 4 Support Tool'!T21</f>
        <v/>
      </c>
      <c r="X119" s="1220" t="str">
        <f>'Step 4 Support Tool'!X21</f>
        <v/>
      </c>
      <c r="Y119" s="1221" t="str">
        <f t="shared" si="28"/>
        <v/>
      </c>
      <c r="Z119" s="1222" t="str">
        <f>'Step 4 Support Tool'!AB21</f>
        <v/>
      </c>
      <c r="AA119" s="1223"/>
      <c r="AB119" s="1223"/>
      <c r="AC119" s="434"/>
      <c r="AD119" s="434"/>
      <c r="AE119" s="434"/>
      <c r="AF119" s="434"/>
      <c r="AG119" s="434"/>
      <c r="AH119" s="434"/>
      <c r="AI119" s="491"/>
      <c r="AJ119" s="491"/>
      <c r="AK119" s="491"/>
      <c r="AL119" s="491"/>
      <c r="AO119" s="491"/>
      <c r="AP119" s="491"/>
      <c r="AQ119" s="491"/>
      <c r="AR119" s="491"/>
      <c r="AS119" s="491"/>
      <c r="AT119" s="491"/>
      <c r="AU119" s="491"/>
      <c r="AV119" s="491"/>
      <c r="AW119" s="491"/>
      <c r="AX119" s="491"/>
      <c r="AY119" s="491"/>
      <c r="AZ119" s="491"/>
      <c r="BA119" s="491"/>
      <c r="BB119" s="491"/>
      <c r="BC119" s="492"/>
      <c r="BG119" s="1224" t="str">
        <f>SUBSTITUTE('Step 4 Support Tool'!A95," ","")</f>
        <v>EE80</v>
      </c>
      <c r="BH119" s="795">
        <f t="shared" si="29"/>
        <v>0</v>
      </c>
      <c r="BI119" s="491"/>
      <c r="BJ119" s="491"/>
      <c r="BK119" s="491"/>
      <c r="BL119" s="491"/>
      <c r="BM119" s="491"/>
      <c r="BN119" s="491"/>
      <c r="BO119" s="491"/>
      <c r="BP119" s="491"/>
      <c r="BQ119" s="491"/>
      <c r="BR119" s="491"/>
      <c r="BS119" s="491"/>
      <c r="BT119" s="491"/>
      <c r="BU119" s="491"/>
      <c r="BV119" s="491"/>
      <c r="BW119" s="491"/>
      <c r="BX119" s="491"/>
      <c r="BY119" s="491"/>
      <c r="BZ119" s="491"/>
      <c r="CA119" s="491"/>
      <c r="CB119" s="491"/>
      <c r="CC119" s="491"/>
      <c r="CD119" s="491"/>
      <c r="CE119" s="491"/>
      <c r="CF119" s="491"/>
      <c r="CG119" s="491"/>
      <c r="CH119" s="491"/>
      <c r="CI119" s="491"/>
      <c r="CJ119" s="491"/>
      <c r="CK119" s="491"/>
      <c r="CL119" s="491"/>
      <c r="CM119" s="491"/>
      <c r="CN119" s="491"/>
      <c r="CO119" s="491"/>
      <c r="CP119" s="491"/>
      <c r="CQ119" s="491"/>
      <c r="CR119" s="491"/>
      <c r="CS119" s="491"/>
      <c r="CT119" s="491"/>
      <c r="CU119" s="491"/>
      <c r="CV119" s="491"/>
      <c r="CW119" s="491"/>
      <c r="CX119" s="491"/>
      <c r="CY119" s="491"/>
      <c r="CZ119" s="491"/>
      <c r="DA119" s="491"/>
      <c r="DB119" s="491"/>
      <c r="DC119" s="491"/>
      <c r="DD119" s="491"/>
      <c r="DE119" s="491"/>
      <c r="DF119" s="491"/>
      <c r="DG119" s="491"/>
      <c r="DH119" s="491"/>
      <c r="DI119" s="491"/>
      <c r="DJ119" s="491"/>
      <c r="DK119" s="491"/>
      <c r="DL119" s="491"/>
      <c r="DM119" s="491"/>
      <c r="DN119" s="491"/>
      <c r="DO119" s="491"/>
      <c r="DP119" s="491"/>
      <c r="DQ119" s="491"/>
      <c r="DR119" s="491"/>
      <c r="DS119" s="491"/>
      <c r="DT119" s="491"/>
      <c r="DU119" s="491"/>
      <c r="DV119" s="491"/>
      <c r="DW119" s="491"/>
      <c r="DX119" s="491"/>
      <c r="DY119" s="491"/>
      <c r="DZ119" s="491"/>
      <c r="EA119" s="491"/>
      <c r="EB119" s="491"/>
      <c r="EC119" s="491"/>
      <c r="ED119" s="491"/>
      <c r="EE119" s="491"/>
      <c r="EF119" s="491"/>
      <c r="EG119" s="491"/>
      <c r="EH119" s="491"/>
      <c r="EI119" s="491"/>
      <c r="EJ119" s="491"/>
      <c r="EK119" s="491"/>
      <c r="EL119" s="491"/>
      <c r="EM119" s="491"/>
      <c r="EN119" s="491"/>
      <c r="EO119" s="491"/>
    </row>
    <row r="120" spans="1:149" ht="12" customHeight="1" x14ac:dyDescent="0.2">
      <c r="A120" s="1026" t="str">
        <f t="shared" si="30"/>
        <v/>
      </c>
      <c r="B120" s="428" t="str">
        <f t="shared" si="25"/>
        <v/>
      </c>
      <c r="C120" s="1212" t="str">
        <f>IF('Step 4 Support Tool'!F22=0,"",'Step 4 Support Tool'!F22)</f>
        <v/>
      </c>
      <c r="D120" s="1212">
        <f>'Step 4 Support Tool'!G22</f>
        <v>0</v>
      </c>
      <c r="E120" s="1213">
        <f>'Step 4 Support Tool'!C22</f>
        <v>0</v>
      </c>
      <c r="F120" s="1213">
        <f>'Step 4 Support Tool'!D22</f>
        <v>0</v>
      </c>
      <c r="G120" s="1026" t="str">
        <f>IF('Step 4 Support Tool'!E22="","",TRIM('Step 4 Support Tool'!E22))</f>
        <v/>
      </c>
      <c r="H120" s="1026" t="str">
        <f t="shared" si="26"/>
        <v/>
      </c>
      <c r="I120" s="1026" t="str">
        <f t="shared" si="27"/>
        <v/>
      </c>
      <c r="J120" s="1214">
        <f>'Step 4 Support Tool'!B22</f>
        <v>0</v>
      </c>
      <c r="K120" s="428">
        <f>'Step 4 Support Tool'!H22</f>
        <v>0</v>
      </c>
      <c r="L120" s="428">
        <f>'Step 4 Support Tool'!I22</f>
        <v>0</v>
      </c>
      <c r="M120" s="1215">
        <f>'Step 4 Support Tool'!J22</f>
        <v>0</v>
      </c>
      <c r="N120" s="1215">
        <f>'Step 4 Support Tool'!K22</f>
        <v>0</v>
      </c>
      <c r="O120" s="1215" t="str">
        <f>'Step 4 Support Tool'!L22</f>
        <v/>
      </c>
      <c r="P120" s="1216">
        <f>'Step 4 Support Tool'!M22</f>
        <v>0</v>
      </c>
      <c r="Q120" s="1217">
        <f>'Step 4 Support Tool'!N22</f>
        <v>0</v>
      </c>
      <c r="R120" s="1217" t="str">
        <f>'Step 4 Support Tool'!O22</f>
        <v/>
      </c>
      <c r="S120" s="1218" t="str">
        <f>'Step 4 Support Tool'!P22</f>
        <v/>
      </c>
      <c r="T120" s="1219" t="str">
        <f>'Step 4 Support Tool'!Q22</f>
        <v/>
      </c>
      <c r="U120" s="1219" t="str">
        <f>'Step 4 Support Tool'!R22</f>
        <v/>
      </c>
      <c r="V120" s="1219" t="str">
        <f>'Step 4 Support Tool'!S22</f>
        <v/>
      </c>
      <c r="W120" s="1218" t="str">
        <f>'Step 4 Support Tool'!T22</f>
        <v/>
      </c>
      <c r="X120" s="1220" t="str">
        <f>'Step 4 Support Tool'!X22</f>
        <v/>
      </c>
      <c r="Y120" s="1221" t="str">
        <f t="shared" si="28"/>
        <v/>
      </c>
      <c r="Z120" s="1222" t="str">
        <f>'Step 4 Support Tool'!AB22</f>
        <v/>
      </c>
      <c r="AA120" s="1223"/>
      <c r="AB120" s="1223"/>
      <c r="AC120" s="434"/>
      <c r="AD120" s="434"/>
      <c r="AE120" s="434"/>
      <c r="AF120" s="434"/>
      <c r="AG120" s="434"/>
      <c r="AH120" s="434"/>
      <c r="AI120" s="491"/>
      <c r="AJ120" s="491"/>
      <c r="AK120" s="491"/>
      <c r="AL120" s="491"/>
      <c r="AO120" s="491"/>
      <c r="AP120" s="491"/>
      <c r="AQ120" s="491"/>
      <c r="AR120" s="491"/>
      <c r="AS120" s="491"/>
      <c r="AT120" s="491"/>
      <c r="AU120" s="491"/>
      <c r="AV120" s="491"/>
      <c r="AW120" s="491"/>
      <c r="AX120" s="491"/>
      <c r="AY120" s="491"/>
      <c r="AZ120" s="491"/>
      <c r="BA120" s="491"/>
      <c r="BB120" s="491"/>
      <c r="BC120" s="492"/>
      <c r="BG120" s="1224" t="str">
        <f>SUBSTITUTE('Step 4 Support Tool'!A96," ","")</f>
        <v>EE81</v>
      </c>
      <c r="BH120" s="795">
        <f t="shared" si="29"/>
        <v>0</v>
      </c>
      <c r="BI120" s="491"/>
      <c r="BJ120" s="491"/>
      <c r="BK120" s="491"/>
      <c r="BL120" s="491"/>
      <c r="BM120" s="491"/>
      <c r="BN120" s="491"/>
      <c r="BO120" s="491"/>
      <c r="BP120" s="491"/>
      <c r="BQ120" s="491"/>
      <c r="BR120" s="491"/>
      <c r="BS120" s="491"/>
      <c r="BT120" s="491"/>
      <c r="BU120" s="491"/>
      <c r="BV120" s="491"/>
      <c r="BW120" s="491"/>
      <c r="BX120" s="491"/>
      <c r="BY120" s="491"/>
      <c r="BZ120" s="491"/>
      <c r="CA120" s="491"/>
      <c r="CB120" s="491"/>
      <c r="CC120" s="491"/>
      <c r="CD120" s="491"/>
      <c r="CE120" s="491"/>
      <c r="CF120" s="491"/>
      <c r="CG120" s="491"/>
      <c r="CH120" s="491"/>
      <c r="CI120" s="491"/>
      <c r="CJ120" s="491"/>
      <c r="CK120" s="491"/>
      <c r="CL120" s="491"/>
      <c r="CM120" s="491"/>
      <c r="CN120" s="491"/>
      <c r="CO120" s="491"/>
      <c r="CP120" s="491"/>
      <c r="CQ120" s="491"/>
      <c r="CR120" s="491"/>
      <c r="CS120" s="491"/>
      <c r="CT120" s="491"/>
      <c r="CU120" s="491"/>
      <c r="CV120" s="491"/>
      <c r="CW120" s="491"/>
      <c r="CX120" s="491"/>
      <c r="CY120" s="491"/>
      <c r="CZ120" s="491"/>
      <c r="DA120" s="491"/>
      <c r="DB120" s="491"/>
      <c r="DC120" s="491"/>
      <c r="DD120" s="491"/>
      <c r="DE120" s="491"/>
      <c r="DF120" s="491"/>
      <c r="DG120" s="491"/>
      <c r="DH120" s="491"/>
      <c r="DI120" s="491"/>
      <c r="DJ120" s="491"/>
      <c r="DK120" s="491"/>
      <c r="DL120" s="491"/>
      <c r="DM120" s="491"/>
      <c r="DN120" s="491"/>
      <c r="DO120" s="491"/>
      <c r="DP120" s="491"/>
      <c r="DQ120" s="491"/>
      <c r="DR120" s="491"/>
      <c r="DS120" s="491"/>
      <c r="DT120" s="491"/>
      <c r="DU120" s="491"/>
      <c r="DV120" s="491"/>
      <c r="DW120" s="491"/>
      <c r="DX120" s="491"/>
      <c r="DY120" s="491"/>
      <c r="DZ120" s="491"/>
      <c r="EA120" s="491"/>
      <c r="EB120" s="491"/>
      <c r="EC120" s="491"/>
      <c r="ED120" s="491"/>
      <c r="EE120" s="491"/>
      <c r="EF120" s="491"/>
      <c r="EG120" s="491"/>
      <c r="EH120" s="491"/>
      <c r="EI120" s="491"/>
      <c r="EJ120" s="491"/>
      <c r="EK120" s="491"/>
      <c r="EL120" s="491"/>
      <c r="EM120" s="491"/>
      <c r="EN120" s="491"/>
      <c r="EO120" s="491"/>
    </row>
    <row r="121" spans="1:149" ht="12" customHeight="1" x14ac:dyDescent="0.2">
      <c r="A121" s="1026" t="str">
        <f t="shared" si="30"/>
        <v/>
      </c>
      <c r="B121" s="428" t="str">
        <f t="shared" si="25"/>
        <v/>
      </c>
      <c r="C121" s="1212" t="str">
        <f>IF('Step 4 Support Tool'!F23=0,"",'Step 4 Support Tool'!F23)</f>
        <v/>
      </c>
      <c r="D121" s="1212">
        <f>'Step 4 Support Tool'!G23</f>
        <v>0</v>
      </c>
      <c r="E121" s="1213">
        <f>'Step 4 Support Tool'!C23</f>
        <v>0</v>
      </c>
      <c r="F121" s="1213">
        <f>'Step 4 Support Tool'!D23</f>
        <v>0</v>
      </c>
      <c r="G121" s="1026" t="str">
        <f>IF('Step 4 Support Tool'!E23="","",TRIM('Step 4 Support Tool'!E23))</f>
        <v/>
      </c>
      <c r="H121" s="1026" t="str">
        <f t="shared" si="26"/>
        <v/>
      </c>
      <c r="I121" s="1026" t="str">
        <f t="shared" si="27"/>
        <v/>
      </c>
      <c r="J121" s="1214">
        <f>'Step 4 Support Tool'!B23</f>
        <v>0</v>
      </c>
      <c r="K121" s="428">
        <f>'Step 4 Support Tool'!H23</f>
        <v>0</v>
      </c>
      <c r="L121" s="428">
        <f>'Step 4 Support Tool'!I23</f>
        <v>0</v>
      </c>
      <c r="M121" s="1215">
        <f>'Step 4 Support Tool'!J23</f>
        <v>0</v>
      </c>
      <c r="N121" s="1215">
        <f>'Step 4 Support Tool'!K23</f>
        <v>0</v>
      </c>
      <c r="O121" s="1215" t="str">
        <f>'Step 4 Support Tool'!L23</f>
        <v/>
      </c>
      <c r="P121" s="1216">
        <f>'Step 4 Support Tool'!M23</f>
        <v>0</v>
      </c>
      <c r="Q121" s="1217">
        <f>'Step 4 Support Tool'!N23</f>
        <v>0</v>
      </c>
      <c r="R121" s="1217" t="str">
        <f>'Step 4 Support Tool'!O23</f>
        <v/>
      </c>
      <c r="S121" s="1218" t="str">
        <f>'Step 4 Support Tool'!P23</f>
        <v/>
      </c>
      <c r="T121" s="1219" t="str">
        <f>'Step 4 Support Tool'!Q23</f>
        <v/>
      </c>
      <c r="U121" s="1219" t="str">
        <f>'Step 4 Support Tool'!R23</f>
        <v/>
      </c>
      <c r="V121" s="1219" t="str">
        <f>'Step 4 Support Tool'!S23</f>
        <v/>
      </c>
      <c r="W121" s="1218" t="str">
        <f>'Step 4 Support Tool'!T23</f>
        <v/>
      </c>
      <c r="X121" s="1220" t="str">
        <f>'Step 4 Support Tool'!X23</f>
        <v/>
      </c>
      <c r="Y121" s="1221" t="str">
        <f t="shared" si="28"/>
        <v/>
      </c>
      <c r="Z121" s="1222" t="str">
        <f>'Step 4 Support Tool'!AB23</f>
        <v/>
      </c>
      <c r="AA121" s="1223"/>
      <c r="AB121" s="1223"/>
      <c r="AC121" s="434"/>
      <c r="AD121" s="434"/>
      <c r="AE121" s="434"/>
      <c r="AF121" s="434"/>
      <c r="AG121" s="434"/>
      <c r="AH121" s="434"/>
      <c r="AI121" s="491"/>
      <c r="AJ121" s="491"/>
      <c r="AK121" s="491"/>
      <c r="AL121" s="491"/>
      <c r="AO121" s="491"/>
      <c r="AP121" s="491"/>
      <c r="AQ121" s="491"/>
      <c r="AR121" s="491"/>
      <c r="AS121" s="491"/>
      <c r="AT121" s="491"/>
      <c r="AU121" s="491"/>
      <c r="AV121" s="491"/>
      <c r="AW121" s="491"/>
      <c r="AX121" s="491"/>
      <c r="AY121" s="491"/>
      <c r="AZ121" s="491"/>
      <c r="BA121" s="491"/>
      <c r="BB121" s="491"/>
      <c r="BC121" s="492"/>
      <c r="BG121" s="1224" t="str">
        <f>SUBSTITUTE('Step 4 Support Tool'!A97," ","")</f>
        <v>EE82</v>
      </c>
      <c r="BH121" s="795">
        <f t="shared" si="29"/>
        <v>0</v>
      </c>
      <c r="BI121" s="491"/>
      <c r="BJ121" s="491"/>
      <c r="BK121" s="491"/>
      <c r="BL121" s="491"/>
      <c r="BM121" s="491"/>
      <c r="BN121" s="491"/>
      <c r="BO121" s="491"/>
      <c r="BP121" s="491"/>
      <c r="BQ121" s="491"/>
      <c r="BR121" s="491"/>
      <c r="BS121" s="491"/>
      <c r="BT121" s="491"/>
      <c r="BU121" s="491"/>
      <c r="BV121" s="491"/>
      <c r="BW121" s="491"/>
      <c r="BX121" s="491"/>
      <c r="BY121" s="491"/>
      <c r="BZ121" s="491"/>
      <c r="CA121" s="491"/>
      <c r="CB121" s="491"/>
      <c r="CC121" s="491"/>
      <c r="CD121" s="491"/>
      <c r="CE121" s="491"/>
      <c r="CF121" s="491"/>
      <c r="CG121" s="491"/>
      <c r="CH121" s="491"/>
      <c r="CI121" s="491"/>
      <c r="CJ121" s="491"/>
      <c r="CK121" s="491"/>
      <c r="CL121" s="491"/>
      <c r="CM121" s="491"/>
      <c r="CN121" s="491"/>
      <c r="CO121" s="491"/>
      <c r="CP121" s="491"/>
      <c r="CQ121" s="491"/>
      <c r="CR121" s="491"/>
      <c r="CS121" s="491"/>
      <c r="CT121" s="491"/>
      <c r="CU121" s="491"/>
      <c r="CV121" s="491"/>
      <c r="CW121" s="491"/>
      <c r="CX121" s="491"/>
      <c r="CY121" s="491"/>
      <c r="CZ121" s="491"/>
      <c r="DA121" s="491"/>
      <c r="DB121" s="491"/>
      <c r="DC121" s="491"/>
      <c r="DD121" s="491"/>
      <c r="DE121" s="491"/>
      <c r="DF121" s="491"/>
      <c r="DG121" s="491"/>
      <c r="DH121" s="491"/>
      <c r="DI121" s="491"/>
      <c r="DJ121" s="491"/>
      <c r="DK121" s="491"/>
      <c r="DL121" s="491"/>
      <c r="DM121" s="491"/>
      <c r="DN121" s="491"/>
      <c r="DO121" s="491"/>
      <c r="DP121" s="491"/>
      <c r="DQ121" s="491"/>
      <c r="DR121" s="491"/>
      <c r="DS121" s="491"/>
      <c r="DT121" s="491"/>
      <c r="DU121" s="491"/>
      <c r="DV121" s="491"/>
      <c r="DW121" s="491"/>
      <c r="DX121" s="491"/>
      <c r="DY121" s="491"/>
      <c r="DZ121" s="491"/>
      <c r="EA121" s="491"/>
      <c r="EB121" s="491"/>
      <c r="EC121" s="491"/>
      <c r="ED121" s="491"/>
      <c r="EE121" s="491"/>
      <c r="EF121" s="491"/>
      <c r="EG121" s="491"/>
      <c r="EH121" s="491"/>
      <c r="EI121" s="491"/>
      <c r="EJ121" s="491"/>
      <c r="EK121" s="491"/>
      <c r="EL121" s="491"/>
      <c r="EM121" s="491"/>
      <c r="EN121" s="491"/>
      <c r="EO121" s="491"/>
    </row>
    <row r="122" spans="1:149" ht="12" customHeight="1" x14ac:dyDescent="0.2">
      <c r="A122" s="1026" t="str">
        <f t="shared" si="30"/>
        <v/>
      </c>
      <c r="B122" s="428" t="str">
        <f t="shared" si="25"/>
        <v/>
      </c>
      <c r="C122" s="1212" t="str">
        <f>IF('Step 4 Support Tool'!F24=0,"",'Step 4 Support Tool'!F24)</f>
        <v/>
      </c>
      <c r="D122" s="1212">
        <f>'Step 4 Support Tool'!G24</f>
        <v>0</v>
      </c>
      <c r="E122" s="1213">
        <f>'Step 4 Support Tool'!C24</f>
        <v>0</v>
      </c>
      <c r="F122" s="1213">
        <f>'Step 4 Support Tool'!D24</f>
        <v>0</v>
      </c>
      <c r="G122" s="1026" t="str">
        <f>IF('Step 4 Support Tool'!E24="","",TRIM('Step 4 Support Tool'!E24))</f>
        <v/>
      </c>
      <c r="H122" s="1026" t="str">
        <f t="shared" si="26"/>
        <v/>
      </c>
      <c r="I122" s="1026" t="str">
        <f t="shared" si="27"/>
        <v/>
      </c>
      <c r="J122" s="1214">
        <f>'Step 4 Support Tool'!B24</f>
        <v>0</v>
      </c>
      <c r="K122" s="428">
        <f>'Step 4 Support Tool'!H24</f>
        <v>0</v>
      </c>
      <c r="L122" s="428">
        <f>'Step 4 Support Tool'!I24</f>
        <v>0</v>
      </c>
      <c r="M122" s="1215">
        <f>'Step 4 Support Tool'!J24</f>
        <v>0</v>
      </c>
      <c r="N122" s="1215">
        <f>'Step 4 Support Tool'!K24</f>
        <v>0</v>
      </c>
      <c r="O122" s="1215" t="str">
        <f>'Step 4 Support Tool'!L24</f>
        <v/>
      </c>
      <c r="P122" s="1216">
        <f>'Step 4 Support Tool'!M24</f>
        <v>0</v>
      </c>
      <c r="Q122" s="1217">
        <f>'Step 4 Support Tool'!N24</f>
        <v>0</v>
      </c>
      <c r="R122" s="1217" t="str">
        <f>'Step 4 Support Tool'!O24</f>
        <v/>
      </c>
      <c r="S122" s="1218" t="str">
        <f>'Step 4 Support Tool'!P24</f>
        <v/>
      </c>
      <c r="T122" s="1219" t="str">
        <f>'Step 4 Support Tool'!Q24</f>
        <v/>
      </c>
      <c r="U122" s="1219" t="str">
        <f>'Step 4 Support Tool'!R24</f>
        <v/>
      </c>
      <c r="V122" s="1219" t="str">
        <f>'Step 4 Support Tool'!S24</f>
        <v/>
      </c>
      <c r="W122" s="1218" t="str">
        <f>'Step 4 Support Tool'!T24</f>
        <v/>
      </c>
      <c r="X122" s="1220" t="str">
        <f>'Step 4 Support Tool'!X24</f>
        <v/>
      </c>
      <c r="Y122" s="1221" t="str">
        <f t="shared" si="28"/>
        <v/>
      </c>
      <c r="Z122" s="1222" t="str">
        <f>'Step 4 Support Tool'!AB24</f>
        <v/>
      </c>
      <c r="AA122" s="1223"/>
      <c r="AB122" s="1223"/>
      <c r="AC122" s="434"/>
      <c r="AD122" s="434"/>
      <c r="AE122" s="434"/>
      <c r="AF122" s="434"/>
      <c r="AG122" s="434"/>
      <c r="AH122" s="434"/>
      <c r="AI122" s="491"/>
      <c r="AJ122" s="491"/>
      <c r="AK122" s="491"/>
      <c r="AL122" s="491"/>
      <c r="AO122" s="491"/>
      <c r="AP122" s="491"/>
      <c r="AQ122" s="491"/>
      <c r="AR122" s="491"/>
      <c r="AS122" s="491"/>
      <c r="AT122" s="491"/>
      <c r="AU122" s="491"/>
      <c r="AV122" s="491"/>
      <c r="AW122" s="491"/>
      <c r="AX122" s="491"/>
      <c r="AY122" s="491"/>
      <c r="AZ122" s="491"/>
      <c r="BA122" s="491"/>
      <c r="BB122" s="491"/>
      <c r="BC122" s="492"/>
      <c r="BG122" s="1224" t="str">
        <f>SUBSTITUTE('Step 4 Support Tool'!A98," ","")</f>
        <v>EE83</v>
      </c>
      <c r="BH122" s="795">
        <f t="shared" si="29"/>
        <v>0</v>
      </c>
      <c r="BI122" s="491"/>
      <c r="BJ122" s="491"/>
      <c r="BK122" s="491"/>
      <c r="BL122" s="491"/>
      <c r="BM122" s="491"/>
      <c r="BN122" s="491"/>
      <c r="BO122" s="491"/>
      <c r="BP122" s="491"/>
      <c r="BQ122" s="491"/>
      <c r="BR122" s="491"/>
      <c r="BS122" s="491"/>
      <c r="BT122" s="491"/>
      <c r="BU122" s="491"/>
      <c r="BV122" s="491"/>
      <c r="BW122" s="491"/>
      <c r="BX122" s="491"/>
      <c r="BY122" s="491"/>
      <c r="BZ122" s="491"/>
      <c r="CA122" s="491"/>
      <c r="CB122" s="491"/>
      <c r="CC122" s="491"/>
      <c r="CD122" s="491"/>
      <c r="CE122" s="491"/>
      <c r="CF122" s="491"/>
      <c r="CG122" s="491"/>
      <c r="CH122" s="491"/>
      <c r="CI122" s="491"/>
      <c r="CJ122" s="491"/>
      <c r="CK122" s="491"/>
      <c r="CL122" s="491"/>
      <c r="CM122" s="491"/>
      <c r="CN122" s="491"/>
      <c r="CO122" s="491"/>
      <c r="CP122" s="491"/>
      <c r="CQ122" s="491"/>
      <c r="CR122" s="491"/>
      <c r="CS122" s="491"/>
      <c r="CT122" s="491"/>
      <c r="CU122" s="491"/>
      <c r="CV122" s="491"/>
      <c r="CW122" s="491"/>
      <c r="CX122" s="491"/>
      <c r="CY122" s="491"/>
      <c r="CZ122" s="491"/>
      <c r="DA122" s="491"/>
      <c r="DB122" s="491"/>
      <c r="DC122" s="491"/>
      <c r="DD122" s="491"/>
      <c r="DE122" s="491"/>
      <c r="DF122" s="491"/>
      <c r="DG122" s="491"/>
      <c r="DH122" s="491"/>
      <c r="DI122" s="491"/>
      <c r="DJ122" s="491"/>
      <c r="DK122" s="491"/>
      <c r="DL122" s="491"/>
      <c r="DM122" s="491"/>
      <c r="DN122" s="491"/>
      <c r="DO122" s="491"/>
      <c r="DP122" s="491"/>
      <c r="DQ122" s="491"/>
      <c r="DR122" s="491"/>
      <c r="DS122" s="491"/>
      <c r="DT122" s="491"/>
      <c r="DU122" s="491"/>
      <c r="DV122" s="491"/>
      <c r="DW122" s="491"/>
      <c r="DX122" s="491"/>
      <c r="DY122" s="491"/>
      <c r="DZ122" s="491"/>
      <c r="EA122" s="491"/>
      <c r="EB122" s="491"/>
      <c r="EC122" s="491"/>
      <c r="ED122" s="491"/>
      <c r="EE122" s="491"/>
      <c r="EF122" s="491"/>
      <c r="EG122" s="491"/>
      <c r="EH122" s="491"/>
      <c r="EI122" s="491"/>
      <c r="EJ122" s="491"/>
      <c r="EK122" s="491"/>
      <c r="EL122" s="491"/>
      <c r="EM122" s="491"/>
      <c r="EN122" s="491"/>
      <c r="EO122" s="491"/>
    </row>
    <row r="123" spans="1:149" ht="12" customHeight="1" x14ac:dyDescent="0.2">
      <c r="A123" s="1026" t="str">
        <f t="shared" si="30"/>
        <v/>
      </c>
      <c r="B123" s="428" t="str">
        <f t="shared" si="25"/>
        <v/>
      </c>
      <c r="C123" s="1212" t="str">
        <f>IF('Step 4 Support Tool'!F25=0,"",'Step 4 Support Tool'!F25)</f>
        <v/>
      </c>
      <c r="D123" s="1212">
        <f>'Step 4 Support Tool'!G25</f>
        <v>0</v>
      </c>
      <c r="E123" s="1213">
        <f>'Step 4 Support Tool'!C25</f>
        <v>0</v>
      </c>
      <c r="F123" s="1213">
        <f>'Step 4 Support Tool'!D25</f>
        <v>0</v>
      </c>
      <c r="G123" s="1026" t="str">
        <f>IF('Step 4 Support Tool'!E25="","",TRIM('Step 4 Support Tool'!E25))</f>
        <v/>
      </c>
      <c r="H123" s="1026" t="str">
        <f t="shared" si="26"/>
        <v/>
      </c>
      <c r="I123" s="1026" t="str">
        <f t="shared" si="27"/>
        <v/>
      </c>
      <c r="J123" s="1214">
        <f>'Step 4 Support Tool'!B25</f>
        <v>0</v>
      </c>
      <c r="K123" s="428">
        <f>'Step 4 Support Tool'!H25</f>
        <v>0</v>
      </c>
      <c r="L123" s="428">
        <f>'Step 4 Support Tool'!I25</f>
        <v>0</v>
      </c>
      <c r="M123" s="1215">
        <f>'Step 4 Support Tool'!J25</f>
        <v>0</v>
      </c>
      <c r="N123" s="1215">
        <f>'Step 4 Support Tool'!K25</f>
        <v>0</v>
      </c>
      <c r="O123" s="1215" t="str">
        <f>'Step 4 Support Tool'!L25</f>
        <v/>
      </c>
      <c r="P123" s="1216">
        <f>'Step 4 Support Tool'!M25</f>
        <v>0</v>
      </c>
      <c r="Q123" s="1217">
        <f>'Step 4 Support Tool'!N25</f>
        <v>0</v>
      </c>
      <c r="R123" s="1217" t="str">
        <f>'Step 4 Support Tool'!O25</f>
        <v/>
      </c>
      <c r="S123" s="1218" t="str">
        <f>'Step 4 Support Tool'!P25</f>
        <v/>
      </c>
      <c r="T123" s="1219" t="str">
        <f>'Step 4 Support Tool'!Q25</f>
        <v/>
      </c>
      <c r="U123" s="1219" t="str">
        <f>'Step 4 Support Tool'!R25</f>
        <v/>
      </c>
      <c r="V123" s="1219" t="str">
        <f>'Step 4 Support Tool'!S25</f>
        <v/>
      </c>
      <c r="W123" s="1218" t="str">
        <f>'Step 4 Support Tool'!T25</f>
        <v/>
      </c>
      <c r="X123" s="1220" t="str">
        <f>'Step 4 Support Tool'!X25</f>
        <v/>
      </c>
      <c r="Y123" s="1221" t="str">
        <f t="shared" si="28"/>
        <v/>
      </c>
      <c r="Z123" s="1222" t="str">
        <f>'Step 4 Support Tool'!AB25</f>
        <v/>
      </c>
      <c r="AA123" s="1223"/>
      <c r="AB123" s="1223"/>
      <c r="AC123" s="434"/>
      <c r="AD123" s="434"/>
      <c r="AE123" s="434"/>
      <c r="AF123" s="434"/>
      <c r="AG123" s="434"/>
      <c r="AH123" s="434"/>
      <c r="AI123" s="491"/>
      <c r="AJ123" s="491"/>
      <c r="AK123" s="491"/>
      <c r="AL123" s="491"/>
      <c r="AO123" s="491"/>
      <c r="AP123" s="491"/>
      <c r="AQ123" s="491"/>
      <c r="AR123" s="491"/>
      <c r="AS123" s="491"/>
      <c r="AT123" s="491"/>
      <c r="AU123" s="491"/>
      <c r="AV123" s="491"/>
      <c r="AW123" s="491"/>
      <c r="AX123" s="491"/>
      <c r="AY123" s="491"/>
      <c r="AZ123" s="491"/>
      <c r="BA123" s="491"/>
      <c r="BB123" s="491"/>
      <c r="BC123" s="492"/>
      <c r="BG123" s="1224" t="str">
        <f>SUBSTITUTE('Step 4 Support Tool'!A99," ","")</f>
        <v>EE84</v>
      </c>
      <c r="BH123" s="795">
        <f t="shared" si="29"/>
        <v>0</v>
      </c>
      <c r="BI123" s="491"/>
      <c r="BJ123" s="491"/>
      <c r="BK123" s="491"/>
      <c r="BL123" s="491"/>
      <c r="BM123" s="491"/>
      <c r="BN123" s="491"/>
      <c r="BO123" s="491"/>
      <c r="BP123" s="491"/>
      <c r="BQ123" s="491"/>
      <c r="BR123" s="491"/>
      <c r="BS123" s="491"/>
      <c r="BT123" s="491"/>
      <c r="BU123" s="491"/>
      <c r="BV123" s="491"/>
      <c r="BW123" s="491"/>
      <c r="BX123" s="491"/>
      <c r="BY123" s="491"/>
      <c r="BZ123" s="491"/>
      <c r="CA123" s="491"/>
      <c r="CB123" s="491"/>
      <c r="CC123" s="491"/>
      <c r="CD123" s="491"/>
      <c r="CE123" s="491"/>
      <c r="CF123" s="491"/>
      <c r="CG123" s="491"/>
      <c r="CH123" s="491"/>
      <c r="CI123" s="491"/>
      <c r="CJ123" s="491"/>
      <c r="CK123" s="491"/>
      <c r="CL123" s="491"/>
      <c r="CM123" s="491"/>
      <c r="CN123" s="491"/>
      <c r="CO123" s="491"/>
      <c r="CP123" s="491"/>
      <c r="CQ123" s="491"/>
      <c r="CR123" s="491"/>
      <c r="CS123" s="491"/>
      <c r="CT123" s="491"/>
      <c r="CU123" s="491"/>
      <c r="CV123" s="491"/>
      <c r="CW123" s="491"/>
      <c r="CX123" s="491"/>
      <c r="CY123" s="491"/>
      <c r="CZ123" s="491"/>
      <c r="DA123" s="491"/>
      <c r="DB123" s="491"/>
      <c r="DC123" s="491"/>
      <c r="DD123" s="491"/>
      <c r="DE123" s="491"/>
      <c r="DF123" s="491"/>
      <c r="DG123" s="491"/>
      <c r="DH123" s="491"/>
      <c r="DI123" s="491"/>
      <c r="DJ123" s="491"/>
      <c r="DK123" s="491"/>
      <c r="DL123" s="491"/>
      <c r="DM123" s="491"/>
      <c r="DN123" s="491"/>
      <c r="DO123" s="491"/>
      <c r="DP123" s="491"/>
      <c r="DQ123" s="491"/>
      <c r="DR123" s="491"/>
      <c r="DS123" s="491"/>
      <c r="DT123" s="491"/>
      <c r="DU123" s="491"/>
      <c r="DV123" s="491"/>
      <c r="DW123" s="491"/>
      <c r="DX123" s="491"/>
      <c r="DY123" s="491"/>
      <c r="DZ123" s="491"/>
      <c r="EA123" s="491"/>
      <c r="EB123" s="491"/>
      <c r="EC123" s="491"/>
      <c r="ED123" s="491"/>
      <c r="EE123" s="491"/>
      <c r="EF123" s="491"/>
      <c r="EG123" s="491"/>
      <c r="EH123" s="491"/>
      <c r="EI123" s="491"/>
      <c r="EJ123" s="491"/>
      <c r="EK123" s="491"/>
      <c r="EL123" s="491"/>
      <c r="EM123" s="491"/>
      <c r="EN123" s="491"/>
      <c r="EO123" s="491"/>
    </row>
    <row r="124" spans="1:149" ht="12" customHeight="1" x14ac:dyDescent="0.2">
      <c r="A124" s="1026" t="str">
        <f t="shared" si="30"/>
        <v/>
      </c>
      <c r="B124" s="428" t="str">
        <f t="shared" si="25"/>
        <v/>
      </c>
      <c r="C124" s="1212" t="str">
        <f>IF('Step 4 Support Tool'!F26=0,"",'Step 4 Support Tool'!F26)</f>
        <v/>
      </c>
      <c r="D124" s="1212">
        <f>'Step 4 Support Tool'!G26</f>
        <v>0</v>
      </c>
      <c r="E124" s="1213">
        <f>'Step 4 Support Tool'!C26</f>
        <v>0</v>
      </c>
      <c r="F124" s="1213">
        <f>'Step 4 Support Tool'!D26</f>
        <v>0</v>
      </c>
      <c r="G124" s="1026" t="str">
        <f>IF('Step 4 Support Tool'!E26="","",TRIM('Step 4 Support Tool'!E26))</f>
        <v/>
      </c>
      <c r="H124" s="1026" t="str">
        <f t="shared" si="26"/>
        <v/>
      </c>
      <c r="I124" s="1026" t="str">
        <f t="shared" si="27"/>
        <v/>
      </c>
      <c r="J124" s="1214">
        <f>'Step 4 Support Tool'!B26</f>
        <v>0</v>
      </c>
      <c r="K124" s="428">
        <f>'Step 4 Support Tool'!H26</f>
        <v>0</v>
      </c>
      <c r="L124" s="428">
        <f>'Step 4 Support Tool'!I26</f>
        <v>0</v>
      </c>
      <c r="M124" s="1215">
        <f>'Step 4 Support Tool'!J26</f>
        <v>0</v>
      </c>
      <c r="N124" s="1215">
        <f>'Step 4 Support Tool'!K26</f>
        <v>0</v>
      </c>
      <c r="O124" s="1215" t="str">
        <f>'Step 4 Support Tool'!L26</f>
        <v/>
      </c>
      <c r="P124" s="1216">
        <f>'Step 4 Support Tool'!M26</f>
        <v>0</v>
      </c>
      <c r="Q124" s="1217">
        <f>'Step 4 Support Tool'!N26</f>
        <v>0</v>
      </c>
      <c r="R124" s="1217" t="str">
        <f>'Step 4 Support Tool'!O26</f>
        <v/>
      </c>
      <c r="S124" s="1218" t="str">
        <f>'Step 4 Support Tool'!P26</f>
        <v/>
      </c>
      <c r="T124" s="1219" t="str">
        <f>'Step 4 Support Tool'!Q26</f>
        <v/>
      </c>
      <c r="U124" s="1219" t="str">
        <f>'Step 4 Support Tool'!R26</f>
        <v/>
      </c>
      <c r="V124" s="1219" t="str">
        <f>'Step 4 Support Tool'!S26</f>
        <v/>
      </c>
      <c r="W124" s="1218" t="str">
        <f>'Step 4 Support Tool'!T26</f>
        <v/>
      </c>
      <c r="X124" s="1220" t="str">
        <f>'Step 4 Support Tool'!X26</f>
        <v/>
      </c>
      <c r="Y124" s="1221" t="str">
        <f t="shared" si="28"/>
        <v/>
      </c>
      <c r="Z124" s="1222" t="str">
        <f>'Step 4 Support Tool'!AB26</f>
        <v/>
      </c>
      <c r="AA124" s="1223"/>
      <c r="AB124" s="1223"/>
      <c r="AC124" s="434"/>
      <c r="AD124" s="434"/>
      <c r="AE124" s="434"/>
      <c r="AF124" s="434"/>
      <c r="AG124" s="434"/>
      <c r="AH124" s="434"/>
      <c r="AI124" s="491"/>
      <c r="AJ124" s="491"/>
      <c r="AK124" s="491"/>
      <c r="AL124" s="491"/>
      <c r="AO124" s="491"/>
      <c r="AP124" s="491"/>
      <c r="AQ124" s="491"/>
      <c r="AR124" s="491"/>
      <c r="AS124" s="491"/>
      <c r="AT124" s="491"/>
      <c r="AU124" s="491"/>
      <c r="AV124" s="491"/>
      <c r="AW124" s="491"/>
      <c r="AX124" s="491"/>
      <c r="AY124" s="491"/>
      <c r="AZ124" s="491"/>
      <c r="BA124" s="491"/>
      <c r="BB124" s="491"/>
      <c r="BC124" s="492"/>
      <c r="BG124" s="1224" t="str">
        <f>SUBSTITUTE('Step 4 Support Tool'!A100," ","")</f>
        <v>EE85</v>
      </c>
      <c r="BH124" s="795">
        <f t="shared" si="29"/>
        <v>0</v>
      </c>
      <c r="BI124" s="491"/>
      <c r="BJ124" s="491"/>
      <c r="BK124" s="491"/>
      <c r="BL124" s="491"/>
      <c r="BM124" s="491"/>
      <c r="BN124" s="491"/>
      <c r="BO124" s="491"/>
      <c r="BP124" s="491"/>
      <c r="BQ124" s="491"/>
      <c r="BR124" s="491"/>
      <c r="BS124" s="491"/>
      <c r="BT124" s="491"/>
      <c r="BU124" s="491"/>
      <c r="BV124" s="491"/>
      <c r="BW124" s="491"/>
      <c r="BX124" s="491"/>
      <c r="BY124" s="491"/>
      <c r="BZ124" s="491"/>
      <c r="CA124" s="491"/>
      <c r="CB124" s="491"/>
      <c r="CC124" s="491"/>
      <c r="CD124" s="491"/>
      <c r="CE124" s="491"/>
      <c r="CF124" s="491"/>
      <c r="CG124" s="491"/>
      <c r="CH124" s="491"/>
      <c r="CI124" s="491"/>
      <c r="CJ124" s="491"/>
      <c r="CK124" s="491"/>
      <c r="CL124" s="491"/>
      <c r="CM124" s="491"/>
      <c r="CN124" s="491"/>
      <c r="CO124" s="491"/>
      <c r="CP124" s="491"/>
      <c r="CQ124" s="491"/>
      <c r="CR124" s="491"/>
      <c r="CS124" s="491"/>
      <c r="CT124" s="491"/>
      <c r="CU124" s="491"/>
      <c r="CV124" s="491"/>
      <c r="CW124" s="491"/>
      <c r="CX124" s="491"/>
      <c r="CY124" s="491"/>
      <c r="CZ124" s="491"/>
      <c r="DA124" s="491"/>
      <c r="DB124" s="491"/>
      <c r="DC124" s="491"/>
      <c r="DD124" s="491"/>
      <c r="DE124" s="491"/>
      <c r="DF124" s="491"/>
      <c r="DG124" s="491"/>
      <c r="DH124" s="491"/>
      <c r="DI124" s="491"/>
      <c r="DJ124" s="491"/>
      <c r="DK124" s="491"/>
      <c r="DL124" s="491"/>
      <c r="DM124" s="491"/>
      <c r="DN124" s="491"/>
      <c r="DO124" s="491"/>
      <c r="DP124" s="491"/>
      <c r="DQ124" s="491"/>
      <c r="DR124" s="491"/>
      <c r="DS124" s="491"/>
      <c r="DT124" s="491"/>
      <c r="DU124" s="491"/>
      <c r="DV124" s="491"/>
      <c r="DW124" s="491"/>
      <c r="DX124" s="491"/>
      <c r="DY124" s="491"/>
      <c r="DZ124" s="491"/>
      <c r="EA124" s="491"/>
      <c r="EB124" s="491"/>
      <c r="EC124" s="491"/>
      <c r="ED124" s="491"/>
      <c r="EE124" s="491"/>
      <c r="EF124" s="491"/>
      <c r="EG124" s="491"/>
      <c r="EH124" s="491"/>
      <c r="EI124" s="491"/>
      <c r="EJ124" s="491"/>
      <c r="EK124" s="491"/>
      <c r="EL124" s="491"/>
      <c r="EM124" s="491"/>
      <c r="EN124" s="491"/>
      <c r="EO124" s="491"/>
    </row>
    <row r="125" spans="1:149" ht="12" customHeight="1" x14ac:dyDescent="0.2">
      <c r="A125" s="1026" t="str">
        <f t="shared" si="30"/>
        <v/>
      </c>
      <c r="B125" s="428" t="str">
        <f t="shared" si="25"/>
        <v/>
      </c>
      <c r="C125" s="1212" t="str">
        <f>IF('Step 4 Support Tool'!F27=0,"",'Step 4 Support Tool'!F27)</f>
        <v/>
      </c>
      <c r="D125" s="1212">
        <f>'Step 4 Support Tool'!G27</f>
        <v>0</v>
      </c>
      <c r="E125" s="1213">
        <f>'Step 4 Support Tool'!C27</f>
        <v>0</v>
      </c>
      <c r="F125" s="1213">
        <f>'Step 4 Support Tool'!D27</f>
        <v>0</v>
      </c>
      <c r="G125" s="1026" t="str">
        <f>IF('Step 4 Support Tool'!E27="","",TRIM('Step 4 Support Tool'!E27))</f>
        <v/>
      </c>
      <c r="H125" s="1026" t="str">
        <f t="shared" si="26"/>
        <v/>
      </c>
      <c r="I125" s="1026" t="str">
        <f t="shared" si="27"/>
        <v/>
      </c>
      <c r="J125" s="1214">
        <f>'Step 4 Support Tool'!B27</f>
        <v>0</v>
      </c>
      <c r="K125" s="428">
        <f>'Step 4 Support Tool'!H27</f>
        <v>0</v>
      </c>
      <c r="L125" s="428">
        <f>'Step 4 Support Tool'!I27</f>
        <v>0</v>
      </c>
      <c r="M125" s="1215">
        <f>'Step 4 Support Tool'!J27</f>
        <v>0</v>
      </c>
      <c r="N125" s="1215">
        <f>'Step 4 Support Tool'!K27</f>
        <v>0</v>
      </c>
      <c r="O125" s="1215" t="str">
        <f>'Step 4 Support Tool'!L27</f>
        <v/>
      </c>
      <c r="P125" s="1216">
        <f>'Step 4 Support Tool'!M27</f>
        <v>0</v>
      </c>
      <c r="Q125" s="1217">
        <f>'Step 4 Support Tool'!N27</f>
        <v>0</v>
      </c>
      <c r="R125" s="1217" t="str">
        <f>'Step 4 Support Tool'!O27</f>
        <v/>
      </c>
      <c r="S125" s="1218" t="str">
        <f>'Step 4 Support Tool'!P27</f>
        <v/>
      </c>
      <c r="T125" s="1219" t="str">
        <f>'Step 4 Support Tool'!Q27</f>
        <v/>
      </c>
      <c r="U125" s="1219" t="str">
        <f>'Step 4 Support Tool'!R27</f>
        <v/>
      </c>
      <c r="V125" s="1219" t="str">
        <f>'Step 4 Support Tool'!S27</f>
        <v/>
      </c>
      <c r="W125" s="1218" t="str">
        <f>'Step 4 Support Tool'!T27</f>
        <v/>
      </c>
      <c r="X125" s="1220" t="str">
        <f>'Step 4 Support Tool'!X27</f>
        <v/>
      </c>
      <c r="Y125" s="1221" t="str">
        <f t="shared" si="28"/>
        <v/>
      </c>
      <c r="Z125" s="1222" t="str">
        <f>'Step 4 Support Tool'!AB27</f>
        <v/>
      </c>
      <c r="AA125" s="1223"/>
      <c r="AB125" s="1223"/>
      <c r="AC125" s="434"/>
      <c r="AD125" s="434"/>
      <c r="AE125" s="434"/>
      <c r="AF125" s="434"/>
      <c r="AG125" s="434"/>
      <c r="AH125" s="434"/>
      <c r="AI125" s="491"/>
      <c r="AJ125" s="491"/>
      <c r="AK125" s="491"/>
      <c r="AL125" s="491"/>
      <c r="AO125" s="491"/>
      <c r="AP125" s="491"/>
      <c r="AQ125" s="491"/>
      <c r="AR125" s="491"/>
      <c r="AS125" s="491"/>
      <c r="AT125" s="491"/>
      <c r="AU125" s="491"/>
      <c r="AV125" s="491"/>
      <c r="AW125" s="491"/>
      <c r="AX125" s="491"/>
      <c r="AY125" s="491"/>
      <c r="AZ125" s="491"/>
      <c r="BA125" s="491"/>
      <c r="BB125" s="491"/>
      <c r="BC125" s="492"/>
      <c r="BG125" s="1224" t="str">
        <f>SUBSTITUTE('Step 4 Support Tool'!A101," ","")</f>
        <v>EE86</v>
      </c>
      <c r="BH125" s="795">
        <f t="shared" si="29"/>
        <v>0</v>
      </c>
      <c r="BI125" s="491"/>
      <c r="BJ125" s="491"/>
      <c r="BK125" s="491"/>
      <c r="BL125" s="491"/>
      <c r="BM125" s="491"/>
      <c r="BN125" s="491"/>
      <c r="BO125" s="491"/>
      <c r="BP125" s="491"/>
      <c r="BQ125" s="491"/>
      <c r="BR125" s="491"/>
      <c r="BS125" s="491"/>
      <c r="BT125" s="491"/>
      <c r="BU125" s="491"/>
      <c r="BV125" s="491"/>
      <c r="BW125" s="491"/>
      <c r="BX125" s="491"/>
      <c r="BY125" s="491"/>
      <c r="BZ125" s="491"/>
      <c r="CA125" s="491"/>
      <c r="CB125" s="491"/>
      <c r="CC125" s="491"/>
      <c r="CD125" s="491"/>
      <c r="CE125" s="491"/>
      <c r="CF125" s="491"/>
      <c r="CG125" s="491"/>
      <c r="CH125" s="491"/>
      <c r="CI125" s="491"/>
      <c r="CJ125" s="491"/>
      <c r="CK125" s="491"/>
      <c r="CL125" s="491"/>
      <c r="CM125" s="491"/>
      <c r="CN125" s="491"/>
      <c r="CO125" s="491"/>
      <c r="CP125" s="491"/>
      <c r="CQ125" s="491"/>
      <c r="CR125" s="491"/>
      <c r="CS125" s="491"/>
      <c r="CT125" s="491"/>
      <c r="CU125" s="491"/>
      <c r="CV125" s="491"/>
      <c r="CW125" s="491"/>
      <c r="CX125" s="491"/>
      <c r="CY125" s="491"/>
      <c r="CZ125" s="491"/>
      <c r="DA125" s="491"/>
      <c r="DB125" s="491"/>
      <c r="DC125" s="491"/>
      <c r="DD125" s="491"/>
      <c r="DE125" s="491"/>
      <c r="DF125" s="491"/>
      <c r="DG125" s="491"/>
      <c r="DH125" s="491"/>
      <c r="DI125" s="491"/>
      <c r="DJ125" s="491"/>
      <c r="DK125" s="491"/>
      <c r="DL125" s="491"/>
      <c r="DM125" s="491"/>
      <c r="DN125" s="491"/>
      <c r="DO125" s="491"/>
      <c r="DP125" s="491"/>
      <c r="DQ125" s="491"/>
      <c r="DR125" s="491"/>
      <c r="DS125" s="491"/>
      <c r="DT125" s="491"/>
      <c r="DU125" s="491"/>
      <c r="DV125" s="491"/>
      <c r="DW125" s="491"/>
      <c r="DX125" s="491"/>
      <c r="DY125" s="491"/>
      <c r="DZ125" s="491"/>
      <c r="EA125" s="491"/>
      <c r="EB125" s="491"/>
      <c r="EC125" s="491"/>
      <c r="ED125" s="491"/>
      <c r="EE125" s="491"/>
      <c r="EF125" s="491"/>
      <c r="EG125" s="491"/>
      <c r="EH125" s="491"/>
      <c r="EI125" s="491"/>
      <c r="EJ125" s="491"/>
      <c r="EK125" s="491"/>
      <c r="EL125" s="491"/>
      <c r="EM125" s="491"/>
      <c r="EN125" s="491"/>
      <c r="EO125" s="491"/>
    </row>
    <row r="126" spans="1:149" ht="12" customHeight="1" x14ac:dyDescent="0.2">
      <c r="A126" s="1026" t="str">
        <f t="shared" si="30"/>
        <v/>
      </c>
      <c r="B126" s="428" t="str">
        <f t="shared" si="25"/>
        <v/>
      </c>
      <c r="C126" s="1212" t="str">
        <f>IF('Step 4 Support Tool'!F28=0,"",'Step 4 Support Tool'!F28)</f>
        <v/>
      </c>
      <c r="D126" s="1212">
        <f>'Step 4 Support Tool'!G28</f>
        <v>0</v>
      </c>
      <c r="E126" s="1213">
        <f>'Step 4 Support Tool'!C28</f>
        <v>0</v>
      </c>
      <c r="F126" s="1213">
        <f>'Step 4 Support Tool'!D28</f>
        <v>0</v>
      </c>
      <c r="G126" s="1026" t="str">
        <f>IF('Step 4 Support Tool'!E28="","",TRIM('Step 4 Support Tool'!E28))</f>
        <v/>
      </c>
      <c r="H126" s="1026" t="str">
        <f t="shared" si="26"/>
        <v/>
      </c>
      <c r="I126" s="1026" t="str">
        <f t="shared" si="27"/>
        <v/>
      </c>
      <c r="J126" s="1214">
        <f>'Step 4 Support Tool'!B28</f>
        <v>0</v>
      </c>
      <c r="K126" s="428">
        <f>'Step 4 Support Tool'!H28</f>
        <v>0</v>
      </c>
      <c r="L126" s="428">
        <f>'Step 4 Support Tool'!I28</f>
        <v>0</v>
      </c>
      <c r="M126" s="1215">
        <f>'Step 4 Support Tool'!J28</f>
        <v>0</v>
      </c>
      <c r="N126" s="1215">
        <f>'Step 4 Support Tool'!K28</f>
        <v>0</v>
      </c>
      <c r="O126" s="1215" t="str">
        <f>'Step 4 Support Tool'!L28</f>
        <v/>
      </c>
      <c r="P126" s="1216">
        <f>'Step 4 Support Tool'!M28</f>
        <v>0</v>
      </c>
      <c r="Q126" s="1217">
        <f>'Step 4 Support Tool'!N28</f>
        <v>0</v>
      </c>
      <c r="R126" s="1217" t="str">
        <f>'Step 4 Support Tool'!O28</f>
        <v/>
      </c>
      <c r="S126" s="1218" t="str">
        <f>'Step 4 Support Tool'!P28</f>
        <v/>
      </c>
      <c r="T126" s="1219" t="str">
        <f>'Step 4 Support Tool'!Q28</f>
        <v/>
      </c>
      <c r="U126" s="1219" t="str">
        <f>'Step 4 Support Tool'!R28</f>
        <v/>
      </c>
      <c r="V126" s="1219" t="str">
        <f>'Step 4 Support Tool'!S28</f>
        <v/>
      </c>
      <c r="W126" s="1218" t="str">
        <f>'Step 4 Support Tool'!T28</f>
        <v/>
      </c>
      <c r="X126" s="1220" t="str">
        <f>'Step 4 Support Tool'!X28</f>
        <v/>
      </c>
      <c r="Y126" s="1221" t="str">
        <f t="shared" si="28"/>
        <v/>
      </c>
      <c r="Z126" s="1222" t="str">
        <f>'Step 4 Support Tool'!AB28</f>
        <v/>
      </c>
      <c r="AA126" s="1223"/>
      <c r="AB126" s="1223"/>
      <c r="AC126" s="434"/>
      <c r="AD126" s="434"/>
      <c r="AE126" s="434"/>
      <c r="AF126" s="434"/>
      <c r="AG126" s="434"/>
      <c r="AH126" s="434"/>
      <c r="AI126" s="491"/>
      <c r="AJ126" s="491"/>
      <c r="AK126" s="491"/>
      <c r="AL126" s="491"/>
      <c r="AO126" s="491"/>
      <c r="AP126" s="491"/>
      <c r="AQ126" s="491"/>
      <c r="AR126" s="491"/>
      <c r="AS126" s="491"/>
      <c r="AT126" s="491"/>
      <c r="AU126" s="491"/>
      <c r="AV126" s="491"/>
      <c r="AW126" s="491"/>
      <c r="AX126" s="491"/>
      <c r="AY126" s="491"/>
      <c r="AZ126" s="491"/>
      <c r="BA126" s="491"/>
      <c r="BB126" s="491"/>
      <c r="BC126" s="492"/>
      <c r="BG126" s="1224" t="str">
        <f>SUBSTITUTE('Step 4 Support Tool'!A102," ","")</f>
        <v>EE87</v>
      </c>
      <c r="BH126" s="795">
        <f t="shared" si="29"/>
        <v>0</v>
      </c>
      <c r="BI126" s="491"/>
      <c r="BJ126" s="491"/>
      <c r="BK126" s="491"/>
      <c r="BL126" s="491"/>
      <c r="BM126" s="491"/>
      <c r="BN126" s="491"/>
      <c r="BO126" s="491"/>
      <c r="BP126" s="491"/>
      <c r="BQ126" s="491"/>
      <c r="BR126" s="491"/>
      <c r="BS126" s="491"/>
      <c r="BT126" s="491"/>
      <c r="BU126" s="491"/>
      <c r="BV126" s="491"/>
      <c r="BW126" s="491"/>
      <c r="BX126" s="491"/>
      <c r="BY126" s="491"/>
      <c r="BZ126" s="491"/>
      <c r="CA126" s="491"/>
      <c r="CB126" s="491"/>
      <c r="CC126" s="491"/>
      <c r="CD126" s="491"/>
      <c r="CE126" s="491"/>
      <c r="CF126" s="491"/>
      <c r="CG126" s="491"/>
      <c r="CH126" s="491"/>
      <c r="CI126" s="491"/>
      <c r="CJ126" s="491"/>
      <c r="CK126" s="491"/>
      <c r="CL126" s="491"/>
      <c r="CM126" s="491"/>
      <c r="CN126" s="491"/>
      <c r="CO126" s="491"/>
      <c r="CP126" s="491"/>
      <c r="CQ126" s="491"/>
      <c r="CR126" s="491"/>
      <c r="CS126" s="491"/>
      <c r="CT126" s="491"/>
      <c r="CU126" s="491"/>
      <c r="CV126" s="491"/>
      <c r="CW126" s="491"/>
      <c r="CX126" s="491"/>
      <c r="CY126" s="491"/>
      <c r="CZ126" s="491"/>
      <c r="DA126" s="491"/>
      <c r="DB126" s="491"/>
      <c r="DC126" s="491"/>
      <c r="DD126" s="491"/>
      <c r="DE126" s="491"/>
      <c r="DF126" s="491"/>
      <c r="DG126" s="491"/>
      <c r="DH126" s="491"/>
      <c r="DI126" s="491"/>
      <c r="DJ126" s="491"/>
      <c r="DK126" s="491"/>
      <c r="DL126" s="491"/>
      <c r="DM126" s="491"/>
      <c r="DN126" s="491"/>
      <c r="DO126" s="491"/>
      <c r="DP126" s="491"/>
      <c r="DQ126" s="491"/>
      <c r="DR126" s="491"/>
      <c r="DS126" s="491"/>
      <c r="DT126" s="491"/>
      <c r="DU126" s="491"/>
      <c r="DV126" s="491"/>
      <c r="DW126" s="491"/>
      <c r="DX126" s="491"/>
      <c r="DY126" s="491"/>
      <c r="DZ126" s="491"/>
      <c r="EA126" s="491"/>
      <c r="EB126" s="491"/>
      <c r="EC126" s="491"/>
      <c r="ED126" s="491"/>
      <c r="EE126" s="491"/>
      <c r="EF126" s="491"/>
      <c r="EG126" s="491"/>
      <c r="EH126" s="491"/>
      <c r="EI126" s="491"/>
      <c r="EJ126" s="491"/>
      <c r="EK126" s="491"/>
      <c r="EL126" s="491"/>
      <c r="EM126" s="491"/>
      <c r="EN126" s="491"/>
      <c r="EO126" s="491"/>
    </row>
    <row r="127" spans="1:149" ht="12" customHeight="1" x14ac:dyDescent="0.2">
      <c r="A127" s="1026" t="str">
        <f t="shared" si="30"/>
        <v/>
      </c>
      <c r="B127" s="428" t="str">
        <f t="shared" si="25"/>
        <v/>
      </c>
      <c r="C127" s="1212" t="str">
        <f>IF('Step 4 Support Tool'!F29=0,"",'Step 4 Support Tool'!F29)</f>
        <v/>
      </c>
      <c r="D127" s="1212">
        <f>'Step 4 Support Tool'!G29</f>
        <v>0</v>
      </c>
      <c r="E127" s="1213">
        <f>'Step 4 Support Tool'!C29</f>
        <v>0</v>
      </c>
      <c r="F127" s="1213">
        <f>'Step 4 Support Tool'!D29</f>
        <v>0</v>
      </c>
      <c r="G127" s="1026" t="str">
        <f>IF('Step 4 Support Tool'!E29="","",TRIM('Step 4 Support Tool'!E29))</f>
        <v/>
      </c>
      <c r="H127" s="1026" t="str">
        <f t="shared" si="26"/>
        <v/>
      </c>
      <c r="I127" s="1026" t="str">
        <f t="shared" si="27"/>
        <v/>
      </c>
      <c r="J127" s="1214">
        <f>'Step 4 Support Tool'!B29</f>
        <v>0</v>
      </c>
      <c r="K127" s="428">
        <f>'Step 4 Support Tool'!H29</f>
        <v>0</v>
      </c>
      <c r="L127" s="428">
        <f>'Step 4 Support Tool'!I29</f>
        <v>0</v>
      </c>
      <c r="M127" s="1215">
        <f>'Step 4 Support Tool'!J29</f>
        <v>0</v>
      </c>
      <c r="N127" s="1215">
        <f>'Step 4 Support Tool'!K29</f>
        <v>0</v>
      </c>
      <c r="O127" s="1215" t="str">
        <f>'Step 4 Support Tool'!L29</f>
        <v/>
      </c>
      <c r="P127" s="1216">
        <f>'Step 4 Support Tool'!M29</f>
        <v>0</v>
      </c>
      <c r="Q127" s="1217">
        <f>'Step 4 Support Tool'!N29</f>
        <v>0</v>
      </c>
      <c r="R127" s="1217" t="str">
        <f>'Step 4 Support Tool'!O29</f>
        <v/>
      </c>
      <c r="S127" s="1218" t="str">
        <f>'Step 4 Support Tool'!P29</f>
        <v/>
      </c>
      <c r="T127" s="1219" t="str">
        <f>'Step 4 Support Tool'!Q29</f>
        <v/>
      </c>
      <c r="U127" s="1219" t="str">
        <f>'Step 4 Support Tool'!R29</f>
        <v/>
      </c>
      <c r="V127" s="1219" t="str">
        <f>'Step 4 Support Tool'!S29</f>
        <v/>
      </c>
      <c r="W127" s="1218" t="str">
        <f>'Step 4 Support Tool'!T29</f>
        <v/>
      </c>
      <c r="X127" s="1220" t="str">
        <f>'Step 4 Support Tool'!X29</f>
        <v/>
      </c>
      <c r="Y127" s="1221" t="str">
        <f t="shared" si="28"/>
        <v/>
      </c>
      <c r="Z127" s="1222" t="str">
        <f>'Step 4 Support Tool'!AB29</f>
        <v/>
      </c>
      <c r="AA127" s="1223"/>
      <c r="AB127" s="1223"/>
      <c r="AC127" s="434"/>
      <c r="AD127" s="434"/>
      <c r="AE127" s="434"/>
      <c r="AF127" s="434"/>
      <c r="AG127" s="434"/>
      <c r="AH127" s="434"/>
      <c r="AI127" s="491"/>
      <c r="AJ127" s="491"/>
      <c r="AK127" s="491"/>
      <c r="AL127" s="491"/>
      <c r="AO127" s="491"/>
      <c r="AP127" s="491"/>
      <c r="AQ127" s="491"/>
      <c r="AR127" s="491"/>
      <c r="AS127" s="491"/>
      <c r="AT127" s="491"/>
      <c r="AU127" s="491"/>
      <c r="AV127" s="491"/>
      <c r="AW127" s="491"/>
      <c r="AX127" s="491"/>
      <c r="AY127" s="491"/>
      <c r="AZ127" s="491"/>
      <c r="BA127" s="491"/>
      <c r="BB127" s="491"/>
      <c r="BC127" s="492"/>
      <c r="BG127" s="1224" t="str">
        <f>SUBSTITUTE('Step 4 Support Tool'!A103," ","")</f>
        <v>EE88</v>
      </c>
      <c r="BH127" s="795">
        <f t="shared" si="29"/>
        <v>0</v>
      </c>
      <c r="BI127" s="491"/>
      <c r="BJ127" s="491"/>
      <c r="BK127" s="491"/>
      <c r="BL127" s="491"/>
      <c r="BM127" s="491"/>
      <c r="BN127" s="491"/>
      <c r="BO127" s="491"/>
      <c r="BP127" s="491"/>
      <c r="BQ127" s="491"/>
      <c r="BR127" s="491"/>
      <c r="BS127" s="491"/>
      <c r="BT127" s="491"/>
      <c r="BU127" s="491"/>
      <c r="BV127" s="491"/>
      <c r="BW127" s="491"/>
      <c r="BX127" s="491"/>
      <c r="BY127" s="491"/>
      <c r="BZ127" s="491"/>
      <c r="CA127" s="491"/>
      <c r="CB127" s="491"/>
      <c r="CC127" s="491"/>
      <c r="CD127" s="491"/>
      <c r="CE127" s="491"/>
      <c r="CF127" s="491"/>
      <c r="CG127" s="491"/>
      <c r="CH127" s="491"/>
      <c r="CI127" s="491"/>
      <c r="CJ127" s="491"/>
      <c r="CK127" s="491"/>
      <c r="CL127" s="491"/>
      <c r="CM127" s="491"/>
      <c r="CN127" s="491"/>
      <c r="CO127" s="491"/>
      <c r="CP127" s="491"/>
      <c r="CQ127" s="491"/>
      <c r="CR127" s="491"/>
      <c r="CS127" s="491"/>
      <c r="CT127" s="491"/>
      <c r="CU127" s="491"/>
      <c r="CV127" s="491"/>
      <c r="CW127" s="491"/>
      <c r="CX127" s="491"/>
      <c r="CY127" s="491"/>
      <c r="CZ127" s="491"/>
      <c r="DA127" s="491"/>
      <c r="DB127" s="491"/>
      <c r="DC127" s="491"/>
      <c r="DD127" s="491"/>
      <c r="DE127" s="491"/>
      <c r="DF127" s="491"/>
      <c r="DG127" s="491"/>
      <c r="DH127" s="491"/>
      <c r="DI127" s="491"/>
      <c r="DJ127" s="491"/>
      <c r="DK127" s="491"/>
      <c r="DL127" s="491"/>
      <c r="DM127" s="491"/>
      <c r="DN127" s="491"/>
      <c r="DO127" s="491"/>
      <c r="DP127" s="491"/>
      <c r="DQ127" s="491"/>
      <c r="DR127" s="491"/>
      <c r="DS127" s="491"/>
      <c r="DT127" s="491"/>
      <c r="DU127" s="491"/>
      <c r="DV127" s="491"/>
      <c r="DW127" s="491"/>
      <c r="DX127" s="491"/>
      <c r="DY127" s="491"/>
      <c r="DZ127" s="491"/>
      <c r="EA127" s="491"/>
      <c r="EB127" s="491"/>
      <c r="EC127" s="491"/>
      <c r="ED127" s="491"/>
      <c r="EE127" s="491"/>
      <c r="EF127" s="491"/>
      <c r="EG127" s="491"/>
      <c r="EH127" s="491"/>
      <c r="EI127" s="491"/>
      <c r="EJ127" s="491"/>
      <c r="EK127" s="491"/>
      <c r="EL127" s="491"/>
      <c r="EM127" s="491"/>
      <c r="EN127" s="491"/>
      <c r="EO127" s="491"/>
    </row>
    <row r="128" spans="1:149" ht="12" customHeight="1" x14ac:dyDescent="0.2">
      <c r="A128" s="1026" t="str">
        <f t="shared" si="30"/>
        <v/>
      </c>
      <c r="B128" s="428" t="str">
        <f t="shared" si="25"/>
        <v/>
      </c>
      <c r="C128" s="1212" t="str">
        <f>IF('Step 4 Support Tool'!F30=0,"",'Step 4 Support Tool'!F30)</f>
        <v/>
      </c>
      <c r="D128" s="1212">
        <f>'Step 4 Support Tool'!G30</f>
        <v>0</v>
      </c>
      <c r="E128" s="1213">
        <f>'Step 4 Support Tool'!C30</f>
        <v>0</v>
      </c>
      <c r="F128" s="1213">
        <f>'Step 4 Support Tool'!D30</f>
        <v>0</v>
      </c>
      <c r="G128" s="1026" t="str">
        <f>IF('Step 4 Support Tool'!E30="","",TRIM('Step 4 Support Tool'!E30))</f>
        <v/>
      </c>
      <c r="H128" s="1026" t="str">
        <f t="shared" si="26"/>
        <v/>
      </c>
      <c r="I128" s="1026" t="str">
        <f t="shared" si="27"/>
        <v/>
      </c>
      <c r="J128" s="1214">
        <f>'Step 4 Support Tool'!B30</f>
        <v>0</v>
      </c>
      <c r="K128" s="428">
        <f>'Step 4 Support Tool'!H30</f>
        <v>0</v>
      </c>
      <c r="L128" s="428">
        <f>'Step 4 Support Tool'!I30</f>
        <v>0</v>
      </c>
      <c r="M128" s="1215">
        <f>'Step 4 Support Tool'!J30</f>
        <v>0</v>
      </c>
      <c r="N128" s="1215">
        <f>'Step 4 Support Tool'!K30</f>
        <v>0</v>
      </c>
      <c r="O128" s="1215" t="str">
        <f>'Step 4 Support Tool'!L30</f>
        <v/>
      </c>
      <c r="P128" s="1216">
        <f>'Step 4 Support Tool'!M30</f>
        <v>0</v>
      </c>
      <c r="Q128" s="1217">
        <f>'Step 4 Support Tool'!N30</f>
        <v>0</v>
      </c>
      <c r="R128" s="1217" t="str">
        <f>'Step 4 Support Tool'!O30</f>
        <v/>
      </c>
      <c r="S128" s="1218" t="str">
        <f>'Step 4 Support Tool'!P30</f>
        <v/>
      </c>
      <c r="T128" s="1219" t="str">
        <f>'Step 4 Support Tool'!Q30</f>
        <v/>
      </c>
      <c r="U128" s="1219" t="str">
        <f>'Step 4 Support Tool'!R30</f>
        <v/>
      </c>
      <c r="V128" s="1219" t="str">
        <f>'Step 4 Support Tool'!S30</f>
        <v/>
      </c>
      <c r="W128" s="1218" t="str">
        <f>'Step 4 Support Tool'!T30</f>
        <v/>
      </c>
      <c r="X128" s="1220" t="str">
        <f>'Step 4 Support Tool'!X30</f>
        <v/>
      </c>
      <c r="Y128" s="1221" t="str">
        <f t="shared" si="28"/>
        <v/>
      </c>
      <c r="Z128" s="1222" t="str">
        <f>'Step 4 Support Tool'!AB30</f>
        <v/>
      </c>
      <c r="AA128" s="1223"/>
      <c r="AB128" s="1223"/>
      <c r="AC128" s="434"/>
      <c r="AD128" s="434"/>
      <c r="AE128" s="434"/>
      <c r="AF128" s="434"/>
      <c r="AG128" s="434"/>
      <c r="AH128" s="434"/>
      <c r="AI128" s="491"/>
      <c r="AJ128" s="491"/>
      <c r="AK128" s="491"/>
      <c r="AL128" s="491"/>
      <c r="AO128" s="491"/>
      <c r="AP128" s="491"/>
      <c r="AQ128" s="491"/>
      <c r="AR128" s="491"/>
      <c r="AS128" s="491"/>
      <c r="AT128" s="491"/>
      <c r="AU128" s="491"/>
      <c r="AV128" s="491"/>
      <c r="AW128" s="491"/>
      <c r="AX128" s="491"/>
      <c r="AY128" s="491"/>
      <c r="AZ128" s="491"/>
      <c r="BA128" s="491"/>
      <c r="BB128" s="491"/>
      <c r="BC128" s="492"/>
      <c r="BG128" s="1224" t="str">
        <f>SUBSTITUTE('Step 4 Support Tool'!A104," ","")</f>
        <v>EE89</v>
      </c>
      <c r="BH128" s="795">
        <f t="shared" si="29"/>
        <v>0</v>
      </c>
      <c r="BI128" s="491"/>
      <c r="BJ128" s="491"/>
      <c r="BK128" s="491"/>
      <c r="BL128" s="491"/>
      <c r="BM128" s="491"/>
      <c r="BN128" s="491"/>
      <c r="BO128" s="491"/>
      <c r="BP128" s="491"/>
      <c r="BQ128" s="491"/>
      <c r="BR128" s="491"/>
      <c r="BS128" s="491"/>
      <c r="BT128" s="491"/>
      <c r="BU128" s="491"/>
      <c r="BV128" s="491"/>
      <c r="BW128" s="491"/>
      <c r="BX128" s="491"/>
      <c r="BY128" s="491"/>
      <c r="BZ128" s="491"/>
      <c r="CA128" s="491"/>
      <c r="CB128" s="491"/>
      <c r="CC128" s="491"/>
      <c r="CD128" s="491"/>
      <c r="CE128" s="491"/>
      <c r="CF128" s="491"/>
      <c r="CG128" s="491"/>
      <c r="CH128" s="491"/>
      <c r="CI128" s="491"/>
      <c r="CJ128" s="491"/>
      <c r="CK128" s="491"/>
      <c r="CL128" s="491"/>
      <c r="CM128" s="491"/>
      <c r="CN128" s="491"/>
      <c r="CO128" s="491"/>
      <c r="CP128" s="491"/>
      <c r="CQ128" s="491"/>
      <c r="CR128" s="491"/>
      <c r="CS128" s="491"/>
      <c r="CT128" s="491"/>
      <c r="CU128" s="491"/>
      <c r="CV128" s="491"/>
      <c r="CW128" s="491"/>
      <c r="CX128" s="491"/>
      <c r="CY128" s="491"/>
      <c r="CZ128" s="491"/>
      <c r="DA128" s="491"/>
      <c r="DB128" s="491"/>
      <c r="DC128" s="491"/>
      <c r="DD128" s="491"/>
      <c r="DE128" s="491"/>
      <c r="DF128" s="491"/>
      <c r="DG128" s="491"/>
      <c r="DH128" s="491"/>
      <c r="DI128" s="491"/>
      <c r="DJ128" s="491"/>
      <c r="DK128" s="491"/>
      <c r="DL128" s="491"/>
      <c r="DM128" s="491"/>
      <c r="DN128" s="491"/>
      <c r="DO128" s="491"/>
      <c r="DP128" s="491"/>
      <c r="DQ128" s="491"/>
      <c r="DR128" s="491"/>
      <c r="DS128" s="491"/>
      <c r="DT128" s="491"/>
      <c r="DU128" s="491"/>
      <c r="DV128" s="491"/>
      <c r="DW128" s="491"/>
      <c r="DX128" s="491"/>
      <c r="DY128" s="491"/>
      <c r="DZ128" s="491"/>
      <c r="EA128" s="491"/>
      <c r="EB128" s="491"/>
      <c r="EC128" s="491"/>
      <c r="ED128" s="491"/>
      <c r="EE128" s="491"/>
      <c r="EF128" s="491"/>
      <c r="EG128" s="491"/>
      <c r="EH128" s="491"/>
      <c r="EI128" s="491"/>
      <c r="EJ128" s="491"/>
      <c r="EK128" s="491"/>
      <c r="EL128" s="491"/>
      <c r="EM128" s="491"/>
      <c r="EN128" s="491"/>
      <c r="EO128" s="491"/>
    </row>
    <row r="129" spans="1:145" ht="12" customHeight="1" x14ac:dyDescent="0.2">
      <c r="A129" s="1026" t="str">
        <f t="shared" si="30"/>
        <v/>
      </c>
      <c r="B129" s="428" t="str">
        <f t="shared" si="25"/>
        <v/>
      </c>
      <c r="C129" s="1212" t="str">
        <f>IF('Step 4 Support Tool'!F31=0,"",'Step 4 Support Tool'!F31)</f>
        <v/>
      </c>
      <c r="D129" s="1212">
        <f>'Step 4 Support Tool'!G31</f>
        <v>0</v>
      </c>
      <c r="E129" s="1213">
        <f>'Step 4 Support Tool'!C31</f>
        <v>0</v>
      </c>
      <c r="F129" s="1213">
        <f>'Step 4 Support Tool'!D31</f>
        <v>0</v>
      </c>
      <c r="G129" s="1026" t="str">
        <f>IF('Step 4 Support Tool'!E31="","",TRIM('Step 4 Support Tool'!E31))</f>
        <v/>
      </c>
      <c r="H129" s="1026" t="str">
        <f t="shared" si="26"/>
        <v/>
      </c>
      <c r="I129" s="1026" t="str">
        <f t="shared" si="27"/>
        <v/>
      </c>
      <c r="J129" s="1214">
        <f>'Step 4 Support Tool'!B31</f>
        <v>0</v>
      </c>
      <c r="K129" s="428">
        <f>'Step 4 Support Tool'!H31</f>
        <v>0</v>
      </c>
      <c r="L129" s="428">
        <f>'Step 4 Support Tool'!I31</f>
        <v>0</v>
      </c>
      <c r="M129" s="1215">
        <f>'Step 4 Support Tool'!J31</f>
        <v>0</v>
      </c>
      <c r="N129" s="1215">
        <f>'Step 4 Support Tool'!K31</f>
        <v>0</v>
      </c>
      <c r="O129" s="1215" t="str">
        <f>'Step 4 Support Tool'!L31</f>
        <v/>
      </c>
      <c r="P129" s="1216">
        <f>'Step 4 Support Tool'!M31</f>
        <v>0</v>
      </c>
      <c r="Q129" s="1217">
        <f>'Step 4 Support Tool'!N31</f>
        <v>0</v>
      </c>
      <c r="R129" s="1217" t="str">
        <f>'Step 4 Support Tool'!O31</f>
        <v/>
      </c>
      <c r="S129" s="1218" t="str">
        <f>'Step 4 Support Tool'!P31</f>
        <v/>
      </c>
      <c r="T129" s="1219" t="str">
        <f>'Step 4 Support Tool'!Q31</f>
        <v/>
      </c>
      <c r="U129" s="1219" t="str">
        <f>'Step 4 Support Tool'!R31</f>
        <v/>
      </c>
      <c r="V129" s="1219" t="str">
        <f>'Step 4 Support Tool'!S31</f>
        <v/>
      </c>
      <c r="W129" s="1218" t="str">
        <f>'Step 4 Support Tool'!T31</f>
        <v/>
      </c>
      <c r="X129" s="1220" t="str">
        <f>'Step 4 Support Tool'!X31</f>
        <v/>
      </c>
      <c r="Y129" s="1221" t="str">
        <f t="shared" si="28"/>
        <v/>
      </c>
      <c r="Z129" s="1222" t="str">
        <f>'Step 4 Support Tool'!AB31</f>
        <v/>
      </c>
      <c r="AA129" s="1223"/>
      <c r="AB129" s="1223"/>
      <c r="AC129" s="434"/>
      <c r="AD129" s="434"/>
      <c r="AE129" s="434"/>
      <c r="AF129" s="434"/>
      <c r="AG129" s="434"/>
      <c r="AH129" s="434"/>
      <c r="AI129" s="491"/>
      <c r="AJ129" s="491"/>
      <c r="AK129" s="491"/>
      <c r="AL129" s="491"/>
      <c r="AO129" s="491"/>
      <c r="AP129" s="491"/>
      <c r="AQ129" s="491"/>
      <c r="AR129" s="491"/>
      <c r="AS129" s="491"/>
      <c r="AT129" s="491"/>
      <c r="AU129" s="491"/>
      <c r="AV129" s="491"/>
      <c r="AW129" s="491"/>
      <c r="AX129" s="491"/>
      <c r="AY129" s="491"/>
      <c r="AZ129" s="491"/>
      <c r="BA129" s="491"/>
      <c r="BB129" s="491"/>
      <c r="BC129" s="492"/>
      <c r="BG129" s="1224" t="str">
        <f>SUBSTITUTE('Step 4 Support Tool'!A105," ","")</f>
        <v>EE90</v>
      </c>
      <c r="BH129" s="795">
        <f t="shared" si="29"/>
        <v>0</v>
      </c>
      <c r="BI129" s="491"/>
      <c r="BJ129" s="491"/>
      <c r="BK129" s="491"/>
      <c r="BL129" s="491"/>
      <c r="BM129" s="491"/>
      <c r="BN129" s="491"/>
      <c r="BO129" s="491"/>
      <c r="BP129" s="491"/>
      <c r="BQ129" s="491"/>
      <c r="BR129" s="491"/>
      <c r="BS129" s="491"/>
      <c r="BT129" s="491"/>
      <c r="BU129" s="491"/>
      <c r="BV129" s="491"/>
      <c r="BW129" s="491"/>
      <c r="BX129" s="491"/>
      <c r="BY129" s="491"/>
      <c r="BZ129" s="491"/>
      <c r="CA129" s="491"/>
      <c r="CB129" s="491"/>
      <c r="CC129" s="491"/>
      <c r="CD129" s="491"/>
      <c r="CE129" s="491"/>
      <c r="CF129" s="491"/>
      <c r="CG129" s="491"/>
      <c r="CH129" s="491"/>
      <c r="CI129" s="491"/>
      <c r="CJ129" s="491"/>
      <c r="CK129" s="491"/>
      <c r="CL129" s="491"/>
      <c r="CM129" s="491"/>
      <c r="CN129" s="491"/>
      <c r="CO129" s="491"/>
      <c r="CP129" s="491"/>
      <c r="CQ129" s="491"/>
      <c r="CR129" s="491"/>
      <c r="CS129" s="491"/>
      <c r="CT129" s="491"/>
      <c r="CU129" s="491"/>
      <c r="CV129" s="491"/>
      <c r="CW129" s="491"/>
      <c r="CX129" s="491"/>
      <c r="CY129" s="491"/>
      <c r="CZ129" s="491"/>
      <c r="DA129" s="491"/>
      <c r="DB129" s="491"/>
      <c r="DC129" s="491"/>
      <c r="DD129" s="491"/>
      <c r="DE129" s="491"/>
      <c r="DF129" s="491"/>
      <c r="DG129" s="491"/>
      <c r="DH129" s="491"/>
      <c r="DI129" s="491"/>
      <c r="DJ129" s="491"/>
      <c r="DK129" s="491"/>
      <c r="DL129" s="491"/>
      <c r="DM129" s="491"/>
      <c r="DN129" s="491"/>
      <c r="DO129" s="491"/>
      <c r="DP129" s="491"/>
      <c r="DQ129" s="491"/>
      <c r="DR129" s="491"/>
      <c r="DS129" s="491"/>
      <c r="DT129" s="491"/>
      <c r="DU129" s="491"/>
      <c r="DV129" s="491"/>
      <c r="DW129" s="491"/>
      <c r="DX129" s="491"/>
      <c r="DY129" s="491"/>
      <c r="DZ129" s="491"/>
      <c r="EA129" s="491"/>
      <c r="EB129" s="491"/>
      <c r="EC129" s="491"/>
      <c r="ED129" s="491"/>
      <c r="EE129" s="491"/>
      <c r="EF129" s="491"/>
      <c r="EG129" s="491"/>
      <c r="EH129" s="491"/>
      <c r="EI129" s="491"/>
      <c r="EJ129" s="491"/>
      <c r="EK129" s="491"/>
      <c r="EL129" s="491"/>
      <c r="EM129" s="491"/>
      <c r="EN129" s="491"/>
      <c r="EO129" s="491"/>
    </row>
    <row r="130" spans="1:145" ht="12" customHeight="1" x14ac:dyDescent="0.2">
      <c r="A130" s="1026" t="str">
        <f t="shared" si="30"/>
        <v/>
      </c>
      <c r="B130" s="428" t="str">
        <f t="shared" si="25"/>
        <v/>
      </c>
      <c r="C130" s="1212" t="str">
        <f>IF('Step 4 Support Tool'!F32=0,"",'Step 4 Support Tool'!F32)</f>
        <v/>
      </c>
      <c r="D130" s="1212">
        <f>'Step 4 Support Tool'!G32</f>
        <v>0</v>
      </c>
      <c r="E130" s="1213">
        <f>'Step 4 Support Tool'!C32</f>
        <v>0</v>
      </c>
      <c r="F130" s="1213">
        <f>'Step 4 Support Tool'!D32</f>
        <v>0</v>
      </c>
      <c r="G130" s="1026" t="str">
        <f>IF('Step 4 Support Tool'!E32="","",TRIM('Step 4 Support Tool'!E32))</f>
        <v/>
      </c>
      <c r="H130" s="1026" t="str">
        <f t="shared" si="26"/>
        <v/>
      </c>
      <c r="I130" s="1026" t="str">
        <f t="shared" si="27"/>
        <v/>
      </c>
      <c r="J130" s="1214">
        <f>'Step 4 Support Tool'!B32</f>
        <v>0</v>
      </c>
      <c r="K130" s="428">
        <f>'Step 4 Support Tool'!H32</f>
        <v>0</v>
      </c>
      <c r="L130" s="428">
        <f>'Step 4 Support Tool'!I32</f>
        <v>0</v>
      </c>
      <c r="M130" s="1215">
        <f>'Step 4 Support Tool'!J32</f>
        <v>0</v>
      </c>
      <c r="N130" s="1215">
        <f>'Step 4 Support Tool'!K32</f>
        <v>0</v>
      </c>
      <c r="O130" s="1215" t="str">
        <f>'Step 4 Support Tool'!L32</f>
        <v/>
      </c>
      <c r="P130" s="1216">
        <f>'Step 4 Support Tool'!M32</f>
        <v>0</v>
      </c>
      <c r="Q130" s="1217">
        <f>'Step 4 Support Tool'!N32</f>
        <v>0</v>
      </c>
      <c r="R130" s="1217" t="str">
        <f>'Step 4 Support Tool'!O32</f>
        <v/>
      </c>
      <c r="S130" s="1218" t="str">
        <f>'Step 4 Support Tool'!P32</f>
        <v/>
      </c>
      <c r="T130" s="1219" t="str">
        <f>'Step 4 Support Tool'!Q32</f>
        <v/>
      </c>
      <c r="U130" s="1219" t="str">
        <f>'Step 4 Support Tool'!R32</f>
        <v/>
      </c>
      <c r="V130" s="1219" t="str">
        <f>'Step 4 Support Tool'!S32</f>
        <v/>
      </c>
      <c r="W130" s="1218" t="str">
        <f>'Step 4 Support Tool'!T32</f>
        <v/>
      </c>
      <c r="X130" s="1220" t="str">
        <f>'Step 4 Support Tool'!X32</f>
        <v/>
      </c>
      <c r="Y130" s="1221" t="str">
        <f t="shared" si="28"/>
        <v/>
      </c>
      <c r="Z130" s="1222" t="str">
        <f>'Step 4 Support Tool'!AB32</f>
        <v/>
      </c>
      <c r="AA130" s="1223"/>
      <c r="AB130" s="1223"/>
      <c r="AC130" s="434"/>
      <c r="AD130" s="434"/>
      <c r="AE130" s="434"/>
      <c r="AF130" s="434"/>
      <c r="AG130" s="434"/>
      <c r="AH130" s="434"/>
      <c r="AI130" s="491"/>
      <c r="AJ130" s="491"/>
      <c r="AK130" s="491"/>
      <c r="AL130" s="491"/>
      <c r="AO130" s="491"/>
      <c r="AP130" s="491"/>
      <c r="AQ130" s="491"/>
      <c r="AR130" s="491"/>
      <c r="AS130" s="491"/>
      <c r="AT130" s="491"/>
      <c r="AU130" s="491"/>
      <c r="AV130" s="491"/>
      <c r="AW130" s="491"/>
      <c r="AX130" s="491"/>
      <c r="AY130" s="491"/>
      <c r="AZ130" s="491"/>
      <c r="BA130" s="491"/>
      <c r="BB130" s="491"/>
      <c r="BC130" s="492"/>
      <c r="BG130" s="1224" t="str">
        <f>SUBSTITUTE('Step 4 Support Tool'!A106," ","")</f>
        <v>EE91</v>
      </c>
      <c r="BH130" s="795">
        <f t="shared" si="29"/>
        <v>0</v>
      </c>
      <c r="BI130" s="491"/>
      <c r="BJ130" s="491"/>
      <c r="BK130" s="491"/>
      <c r="BL130" s="491"/>
      <c r="BM130" s="491"/>
      <c r="BN130" s="491"/>
      <c r="BO130" s="491"/>
      <c r="BP130" s="491"/>
      <c r="BQ130" s="491"/>
      <c r="BR130" s="491"/>
      <c r="BS130" s="491"/>
      <c r="BT130" s="491"/>
      <c r="BU130" s="491"/>
      <c r="BV130" s="491"/>
      <c r="BW130" s="491"/>
      <c r="BX130" s="491"/>
      <c r="BY130" s="491"/>
      <c r="BZ130" s="491"/>
      <c r="CA130" s="491"/>
      <c r="CB130" s="491"/>
      <c r="CC130" s="491"/>
      <c r="CD130" s="491"/>
      <c r="CE130" s="491"/>
      <c r="CF130" s="491"/>
      <c r="CG130" s="491"/>
      <c r="CH130" s="491"/>
      <c r="CI130" s="491"/>
      <c r="CJ130" s="491"/>
      <c r="CK130" s="491"/>
      <c r="CL130" s="491"/>
      <c r="CM130" s="491"/>
      <c r="CN130" s="491"/>
      <c r="CO130" s="491"/>
      <c r="CP130" s="491"/>
      <c r="CQ130" s="491"/>
      <c r="CR130" s="491"/>
      <c r="CS130" s="491"/>
      <c r="CT130" s="491"/>
      <c r="CU130" s="491"/>
      <c r="CV130" s="491"/>
      <c r="CW130" s="491"/>
      <c r="CX130" s="491"/>
      <c r="CY130" s="491"/>
      <c r="CZ130" s="491"/>
      <c r="DA130" s="491"/>
      <c r="DB130" s="491"/>
      <c r="DC130" s="491"/>
      <c r="DD130" s="491"/>
      <c r="DE130" s="491"/>
      <c r="DF130" s="491"/>
      <c r="DG130" s="491"/>
      <c r="DH130" s="491"/>
      <c r="DI130" s="491"/>
      <c r="DJ130" s="491"/>
      <c r="DK130" s="491"/>
      <c r="DL130" s="491"/>
      <c r="DM130" s="491"/>
      <c r="DN130" s="491"/>
      <c r="DO130" s="491"/>
      <c r="DP130" s="491"/>
      <c r="DQ130" s="491"/>
      <c r="DR130" s="491"/>
      <c r="DS130" s="491"/>
      <c r="DT130" s="491"/>
      <c r="DU130" s="491"/>
      <c r="DV130" s="491"/>
      <c r="DW130" s="491"/>
      <c r="DX130" s="491"/>
      <c r="DY130" s="491"/>
      <c r="DZ130" s="491"/>
      <c r="EA130" s="491"/>
      <c r="EB130" s="491"/>
      <c r="EC130" s="491"/>
      <c r="ED130" s="491"/>
      <c r="EE130" s="491"/>
      <c r="EF130" s="491"/>
      <c r="EG130" s="491"/>
      <c r="EH130" s="491"/>
      <c r="EI130" s="491"/>
      <c r="EJ130" s="491"/>
      <c r="EK130" s="491"/>
      <c r="EL130" s="491"/>
      <c r="EM130" s="491"/>
      <c r="EN130" s="491"/>
      <c r="EO130" s="491"/>
    </row>
    <row r="131" spans="1:145" ht="12" customHeight="1" x14ac:dyDescent="0.2">
      <c r="A131" s="1026" t="str">
        <f t="shared" si="30"/>
        <v/>
      </c>
      <c r="B131" s="428" t="str">
        <f t="shared" si="25"/>
        <v/>
      </c>
      <c r="C131" s="1212" t="str">
        <f>IF('Step 4 Support Tool'!F33=0,"",'Step 4 Support Tool'!F33)</f>
        <v/>
      </c>
      <c r="D131" s="1212">
        <f>'Step 4 Support Tool'!G33</f>
        <v>0</v>
      </c>
      <c r="E131" s="1213">
        <f>'Step 4 Support Tool'!C33</f>
        <v>0</v>
      </c>
      <c r="F131" s="1213">
        <f>'Step 4 Support Tool'!D33</f>
        <v>0</v>
      </c>
      <c r="G131" s="1026" t="str">
        <f>IF('Step 4 Support Tool'!E33="","",TRIM('Step 4 Support Tool'!E33))</f>
        <v/>
      </c>
      <c r="H131" s="1026" t="str">
        <f t="shared" si="26"/>
        <v/>
      </c>
      <c r="I131" s="1026" t="str">
        <f t="shared" si="27"/>
        <v/>
      </c>
      <c r="J131" s="1214">
        <f>'Step 4 Support Tool'!B33</f>
        <v>0</v>
      </c>
      <c r="K131" s="428">
        <f>'Step 4 Support Tool'!H33</f>
        <v>0</v>
      </c>
      <c r="L131" s="428">
        <f>'Step 4 Support Tool'!I33</f>
        <v>0</v>
      </c>
      <c r="M131" s="1215">
        <f>'Step 4 Support Tool'!J33</f>
        <v>0</v>
      </c>
      <c r="N131" s="1215">
        <f>'Step 4 Support Tool'!K33</f>
        <v>0</v>
      </c>
      <c r="O131" s="1215" t="str">
        <f>'Step 4 Support Tool'!L33</f>
        <v/>
      </c>
      <c r="P131" s="1216">
        <f>'Step 4 Support Tool'!M33</f>
        <v>0</v>
      </c>
      <c r="Q131" s="1217">
        <f>'Step 4 Support Tool'!N33</f>
        <v>0</v>
      </c>
      <c r="R131" s="1217" t="str">
        <f>'Step 4 Support Tool'!O33</f>
        <v/>
      </c>
      <c r="S131" s="1218" t="str">
        <f>'Step 4 Support Tool'!P33</f>
        <v/>
      </c>
      <c r="T131" s="1219" t="str">
        <f>'Step 4 Support Tool'!Q33</f>
        <v/>
      </c>
      <c r="U131" s="1219" t="str">
        <f>'Step 4 Support Tool'!R33</f>
        <v/>
      </c>
      <c r="V131" s="1219" t="str">
        <f>'Step 4 Support Tool'!S33</f>
        <v/>
      </c>
      <c r="W131" s="1218" t="str">
        <f>'Step 4 Support Tool'!T33</f>
        <v/>
      </c>
      <c r="X131" s="1220" t="str">
        <f>'Step 4 Support Tool'!X33</f>
        <v/>
      </c>
      <c r="Y131" s="1221" t="str">
        <f t="shared" si="28"/>
        <v/>
      </c>
      <c r="Z131" s="1222" t="str">
        <f>'Step 4 Support Tool'!AB33</f>
        <v/>
      </c>
      <c r="AA131" s="1223"/>
      <c r="AB131" s="1223"/>
      <c r="AC131" s="434"/>
      <c r="AD131" s="434"/>
      <c r="AE131" s="434"/>
      <c r="AF131" s="434"/>
      <c r="AG131" s="434"/>
      <c r="AH131" s="434"/>
      <c r="AI131" s="491"/>
      <c r="AJ131" s="491"/>
      <c r="AK131" s="491"/>
      <c r="AL131" s="491"/>
      <c r="AO131" s="491"/>
      <c r="AP131" s="491"/>
      <c r="AQ131" s="491"/>
      <c r="AR131" s="491"/>
      <c r="AS131" s="491"/>
      <c r="AT131" s="491"/>
      <c r="AU131" s="491"/>
      <c r="AV131" s="491"/>
      <c r="AW131" s="491"/>
      <c r="AX131" s="491"/>
      <c r="AY131" s="491"/>
      <c r="AZ131" s="491"/>
      <c r="BA131" s="491"/>
      <c r="BB131" s="491"/>
      <c r="BC131" s="492"/>
      <c r="BG131" s="1224" t="str">
        <f>SUBSTITUTE('Step 4 Support Tool'!A107," ","")</f>
        <v>EE92</v>
      </c>
      <c r="BH131" s="795">
        <f t="shared" si="29"/>
        <v>0</v>
      </c>
      <c r="BI131" s="491"/>
      <c r="BJ131" s="491"/>
      <c r="BK131" s="491"/>
      <c r="BL131" s="491"/>
      <c r="BM131" s="491"/>
      <c r="BN131" s="491"/>
      <c r="BO131" s="491"/>
      <c r="BP131" s="491"/>
      <c r="BQ131" s="491"/>
      <c r="BR131" s="491"/>
      <c r="BS131" s="491"/>
      <c r="BT131" s="491"/>
      <c r="BU131" s="491"/>
      <c r="BV131" s="491"/>
      <c r="BW131" s="491"/>
      <c r="BX131" s="491"/>
      <c r="BY131" s="491"/>
      <c r="BZ131" s="491"/>
      <c r="CA131" s="491"/>
      <c r="CB131" s="491"/>
      <c r="CC131" s="491"/>
      <c r="CD131" s="491"/>
      <c r="CE131" s="491"/>
      <c r="CF131" s="491"/>
      <c r="CG131" s="491"/>
      <c r="CH131" s="491"/>
      <c r="CI131" s="491"/>
      <c r="CJ131" s="491"/>
      <c r="CK131" s="491"/>
      <c r="CL131" s="491"/>
      <c r="CM131" s="491"/>
      <c r="CN131" s="491"/>
      <c r="CO131" s="491"/>
      <c r="CP131" s="491"/>
      <c r="CQ131" s="491"/>
      <c r="CR131" s="491"/>
      <c r="CS131" s="491"/>
      <c r="CT131" s="491"/>
      <c r="CU131" s="491"/>
      <c r="CV131" s="491"/>
      <c r="CW131" s="491"/>
      <c r="CX131" s="491"/>
      <c r="CY131" s="491"/>
      <c r="CZ131" s="491"/>
      <c r="DA131" s="491"/>
      <c r="DB131" s="491"/>
      <c r="DC131" s="491"/>
      <c r="DD131" s="491"/>
      <c r="DE131" s="491"/>
      <c r="DF131" s="491"/>
      <c r="DG131" s="491"/>
      <c r="DH131" s="491"/>
      <c r="DI131" s="491"/>
      <c r="DJ131" s="491"/>
      <c r="DK131" s="491"/>
      <c r="DL131" s="491"/>
      <c r="DM131" s="491"/>
      <c r="DN131" s="491"/>
      <c r="DO131" s="491"/>
      <c r="DP131" s="491"/>
      <c r="DQ131" s="491"/>
      <c r="DR131" s="491"/>
      <c r="DS131" s="491"/>
      <c r="DT131" s="491"/>
      <c r="DU131" s="491"/>
      <c r="DV131" s="491"/>
      <c r="DW131" s="491"/>
      <c r="DX131" s="491"/>
      <c r="DY131" s="491"/>
      <c r="DZ131" s="491"/>
      <c r="EA131" s="491"/>
      <c r="EB131" s="491"/>
      <c r="EC131" s="491"/>
      <c r="ED131" s="491"/>
      <c r="EE131" s="491"/>
      <c r="EF131" s="491"/>
      <c r="EG131" s="491"/>
      <c r="EH131" s="491"/>
      <c r="EI131" s="491"/>
      <c r="EJ131" s="491"/>
      <c r="EK131" s="491"/>
      <c r="EL131" s="491"/>
      <c r="EM131" s="491"/>
      <c r="EN131" s="491"/>
      <c r="EO131" s="491"/>
    </row>
    <row r="132" spans="1:145" ht="12" customHeight="1" x14ac:dyDescent="0.2">
      <c r="A132" s="1026" t="str">
        <f t="shared" si="30"/>
        <v/>
      </c>
      <c r="B132" s="428" t="str">
        <f t="shared" si="25"/>
        <v/>
      </c>
      <c r="C132" s="1212" t="str">
        <f>IF('Step 4 Support Tool'!F34=0,"",'Step 4 Support Tool'!F34)</f>
        <v/>
      </c>
      <c r="D132" s="1212">
        <f>'Step 4 Support Tool'!G34</f>
        <v>0</v>
      </c>
      <c r="E132" s="1213">
        <f>'Step 4 Support Tool'!C34</f>
        <v>0</v>
      </c>
      <c r="F132" s="1213">
        <f>'Step 4 Support Tool'!D34</f>
        <v>0</v>
      </c>
      <c r="G132" s="1026" t="str">
        <f>IF('Step 4 Support Tool'!E34="","",TRIM('Step 4 Support Tool'!E34))</f>
        <v/>
      </c>
      <c r="H132" s="1026" t="str">
        <f t="shared" si="26"/>
        <v/>
      </c>
      <c r="I132" s="1026" t="str">
        <f t="shared" si="27"/>
        <v/>
      </c>
      <c r="J132" s="1214">
        <f>'Step 4 Support Tool'!B34</f>
        <v>0</v>
      </c>
      <c r="K132" s="428">
        <f>'Step 4 Support Tool'!H34</f>
        <v>0</v>
      </c>
      <c r="L132" s="428">
        <f>'Step 4 Support Tool'!I34</f>
        <v>0</v>
      </c>
      <c r="M132" s="1215">
        <f>'Step 4 Support Tool'!J34</f>
        <v>0</v>
      </c>
      <c r="N132" s="1215">
        <f>'Step 4 Support Tool'!K34</f>
        <v>0</v>
      </c>
      <c r="O132" s="1215" t="str">
        <f>'Step 4 Support Tool'!L34</f>
        <v/>
      </c>
      <c r="P132" s="1216">
        <f>'Step 4 Support Tool'!M34</f>
        <v>0</v>
      </c>
      <c r="Q132" s="1217">
        <f>'Step 4 Support Tool'!N34</f>
        <v>0</v>
      </c>
      <c r="R132" s="1217" t="str">
        <f>'Step 4 Support Tool'!O34</f>
        <v/>
      </c>
      <c r="S132" s="1218" t="str">
        <f>'Step 4 Support Tool'!P34</f>
        <v/>
      </c>
      <c r="T132" s="1219" t="str">
        <f>'Step 4 Support Tool'!Q34</f>
        <v/>
      </c>
      <c r="U132" s="1219" t="str">
        <f>'Step 4 Support Tool'!R34</f>
        <v/>
      </c>
      <c r="V132" s="1219" t="str">
        <f>'Step 4 Support Tool'!S34</f>
        <v/>
      </c>
      <c r="W132" s="1218" t="str">
        <f>'Step 4 Support Tool'!T34</f>
        <v/>
      </c>
      <c r="X132" s="1220" t="str">
        <f>'Step 4 Support Tool'!X34</f>
        <v/>
      </c>
      <c r="Y132" s="1221" t="str">
        <f t="shared" si="28"/>
        <v/>
      </c>
      <c r="Z132" s="1222" t="str">
        <f>'Step 4 Support Tool'!AB34</f>
        <v/>
      </c>
      <c r="AA132" s="1223"/>
      <c r="AB132" s="1223"/>
      <c r="AC132" s="434"/>
      <c r="AD132" s="434"/>
      <c r="AE132" s="434"/>
      <c r="AF132" s="434"/>
      <c r="AG132" s="434"/>
      <c r="AH132" s="434"/>
      <c r="AI132" s="491"/>
      <c r="AJ132" s="491"/>
      <c r="AK132" s="491"/>
      <c r="AL132" s="491"/>
      <c r="AO132" s="491"/>
      <c r="AP132" s="491"/>
      <c r="AQ132" s="491"/>
      <c r="AR132" s="491"/>
      <c r="AS132" s="491"/>
      <c r="AT132" s="491"/>
      <c r="AU132" s="491"/>
      <c r="AV132" s="491"/>
      <c r="AW132" s="491"/>
      <c r="AX132" s="491"/>
      <c r="AY132" s="491"/>
      <c r="AZ132" s="491"/>
      <c r="BA132" s="491"/>
      <c r="BB132" s="491"/>
      <c r="BC132" s="492"/>
      <c r="BG132" s="1224" t="str">
        <f>SUBSTITUTE('Step 4 Support Tool'!A108," ","")</f>
        <v>EE93</v>
      </c>
      <c r="BH132" s="795">
        <f t="shared" si="29"/>
        <v>0</v>
      </c>
      <c r="BI132" s="491"/>
      <c r="BJ132" s="491"/>
      <c r="BK132" s="491"/>
      <c r="BL132" s="491"/>
      <c r="BM132" s="491"/>
      <c r="BN132" s="491"/>
      <c r="BO132" s="491"/>
      <c r="BP132" s="491"/>
      <c r="BQ132" s="491"/>
      <c r="BR132" s="491"/>
      <c r="BS132" s="491"/>
      <c r="BT132" s="491"/>
      <c r="BU132" s="491"/>
      <c r="BV132" s="491"/>
      <c r="BW132" s="491"/>
      <c r="BX132" s="491"/>
      <c r="BY132" s="491"/>
      <c r="BZ132" s="491"/>
      <c r="CA132" s="491"/>
      <c r="CB132" s="491"/>
      <c r="CC132" s="491"/>
      <c r="CD132" s="491"/>
      <c r="CE132" s="491"/>
      <c r="CF132" s="491"/>
      <c r="CG132" s="491"/>
      <c r="CH132" s="491"/>
      <c r="CI132" s="491"/>
      <c r="CJ132" s="491"/>
      <c r="CK132" s="491"/>
      <c r="CL132" s="491"/>
      <c r="CM132" s="491"/>
      <c r="CN132" s="491"/>
      <c r="CO132" s="491"/>
      <c r="CP132" s="491"/>
      <c r="CQ132" s="491"/>
      <c r="CR132" s="491"/>
      <c r="CS132" s="491"/>
      <c r="CT132" s="491"/>
      <c r="CU132" s="491"/>
      <c r="CV132" s="491"/>
      <c r="CW132" s="491"/>
      <c r="CX132" s="491"/>
      <c r="CY132" s="491"/>
      <c r="CZ132" s="491"/>
      <c r="DA132" s="491"/>
      <c r="DB132" s="491"/>
      <c r="DC132" s="491"/>
      <c r="DD132" s="491"/>
      <c r="DE132" s="491"/>
      <c r="DF132" s="491"/>
      <c r="DG132" s="491"/>
      <c r="DH132" s="491"/>
      <c r="DI132" s="491"/>
      <c r="DJ132" s="491"/>
      <c r="DK132" s="491"/>
      <c r="DL132" s="491"/>
      <c r="DM132" s="491"/>
      <c r="DN132" s="491"/>
      <c r="DO132" s="491"/>
      <c r="DP132" s="491"/>
      <c r="DQ132" s="491"/>
      <c r="DR132" s="491"/>
      <c r="DS132" s="491"/>
      <c r="DT132" s="491"/>
      <c r="DU132" s="491"/>
      <c r="DV132" s="491"/>
      <c r="DW132" s="491"/>
      <c r="DX132" s="491"/>
      <c r="DY132" s="491"/>
      <c r="DZ132" s="491"/>
      <c r="EA132" s="491"/>
      <c r="EB132" s="491"/>
      <c r="EC132" s="491"/>
      <c r="ED132" s="491"/>
      <c r="EE132" s="491"/>
      <c r="EF132" s="491"/>
      <c r="EG132" s="491"/>
      <c r="EH132" s="491"/>
      <c r="EI132" s="491"/>
      <c r="EJ132" s="491"/>
      <c r="EK132" s="491"/>
      <c r="EL132" s="491"/>
      <c r="EM132" s="491"/>
      <c r="EN132" s="491"/>
      <c r="EO132" s="491"/>
    </row>
    <row r="133" spans="1:145" ht="12" customHeight="1" x14ac:dyDescent="0.2">
      <c r="A133" s="1026" t="str">
        <f t="shared" si="30"/>
        <v/>
      </c>
      <c r="B133" s="428" t="str">
        <f t="shared" si="25"/>
        <v/>
      </c>
      <c r="C133" s="1212" t="str">
        <f>IF('Step 4 Support Tool'!F35=0,"",'Step 4 Support Tool'!F35)</f>
        <v/>
      </c>
      <c r="D133" s="1212">
        <f>'Step 4 Support Tool'!G35</f>
        <v>0</v>
      </c>
      <c r="E133" s="1213">
        <f>'Step 4 Support Tool'!C35</f>
        <v>0</v>
      </c>
      <c r="F133" s="1213">
        <f>'Step 4 Support Tool'!D35</f>
        <v>0</v>
      </c>
      <c r="G133" s="1026" t="str">
        <f>IF('Step 4 Support Tool'!E35="","",TRIM('Step 4 Support Tool'!E35))</f>
        <v/>
      </c>
      <c r="H133" s="1026" t="str">
        <f t="shared" si="26"/>
        <v/>
      </c>
      <c r="I133" s="1026" t="str">
        <f t="shared" si="27"/>
        <v/>
      </c>
      <c r="J133" s="1214">
        <f>'Step 4 Support Tool'!B35</f>
        <v>0</v>
      </c>
      <c r="K133" s="428">
        <f>'Step 4 Support Tool'!H35</f>
        <v>0</v>
      </c>
      <c r="L133" s="428">
        <f>'Step 4 Support Tool'!I35</f>
        <v>0</v>
      </c>
      <c r="M133" s="1215">
        <f>'Step 4 Support Tool'!J35</f>
        <v>0</v>
      </c>
      <c r="N133" s="1215">
        <f>'Step 4 Support Tool'!K35</f>
        <v>0</v>
      </c>
      <c r="O133" s="1215" t="str">
        <f>'Step 4 Support Tool'!L35</f>
        <v/>
      </c>
      <c r="P133" s="1216">
        <f>'Step 4 Support Tool'!M35</f>
        <v>0</v>
      </c>
      <c r="Q133" s="1217">
        <f>'Step 4 Support Tool'!N35</f>
        <v>0</v>
      </c>
      <c r="R133" s="1217" t="str">
        <f>'Step 4 Support Tool'!O35</f>
        <v/>
      </c>
      <c r="S133" s="1218" t="str">
        <f>'Step 4 Support Tool'!P35</f>
        <v/>
      </c>
      <c r="T133" s="1219" t="str">
        <f>'Step 4 Support Tool'!Q35</f>
        <v/>
      </c>
      <c r="U133" s="1219" t="str">
        <f>'Step 4 Support Tool'!R35</f>
        <v/>
      </c>
      <c r="V133" s="1219" t="str">
        <f>'Step 4 Support Tool'!S35</f>
        <v/>
      </c>
      <c r="W133" s="1218" t="str">
        <f>'Step 4 Support Tool'!T35</f>
        <v/>
      </c>
      <c r="X133" s="1220" t="str">
        <f>'Step 4 Support Tool'!X35</f>
        <v/>
      </c>
      <c r="Y133" s="1221" t="str">
        <f t="shared" si="28"/>
        <v/>
      </c>
      <c r="Z133" s="1222" t="str">
        <f>'Step 4 Support Tool'!AB35</f>
        <v/>
      </c>
      <c r="AA133" s="1223"/>
      <c r="AB133" s="1223"/>
      <c r="AC133" s="434"/>
      <c r="AD133" s="434"/>
      <c r="AE133" s="434"/>
      <c r="AF133" s="434"/>
      <c r="AG133" s="434"/>
      <c r="AH133" s="434"/>
      <c r="AI133" s="491"/>
      <c r="AJ133" s="491"/>
      <c r="AK133" s="491"/>
      <c r="AL133" s="491"/>
      <c r="AO133" s="491"/>
      <c r="AP133" s="491"/>
      <c r="AQ133" s="491"/>
      <c r="AR133" s="491"/>
      <c r="AS133" s="491"/>
      <c r="AT133" s="491"/>
      <c r="AU133" s="491"/>
      <c r="AV133" s="491"/>
      <c r="AW133" s="491"/>
      <c r="AX133" s="491"/>
      <c r="AY133" s="491"/>
      <c r="AZ133" s="491"/>
      <c r="BA133" s="491"/>
      <c r="BB133" s="491"/>
      <c r="BC133" s="492"/>
      <c r="BG133" s="1224" t="str">
        <f>SUBSTITUTE('Step 4 Support Tool'!A109," ","")</f>
        <v>EE94</v>
      </c>
      <c r="BH133" s="795">
        <f t="shared" si="29"/>
        <v>0</v>
      </c>
      <c r="BI133" s="491"/>
      <c r="BJ133" s="491"/>
      <c r="BK133" s="491"/>
      <c r="BL133" s="491"/>
      <c r="BM133" s="491"/>
      <c r="BN133" s="491"/>
      <c r="BO133" s="491"/>
      <c r="BP133" s="491"/>
      <c r="BQ133" s="491"/>
      <c r="BR133" s="491"/>
      <c r="BS133" s="491"/>
      <c r="BT133" s="491"/>
      <c r="BU133" s="491"/>
      <c r="BV133" s="491"/>
      <c r="BW133" s="491"/>
      <c r="BX133" s="491"/>
      <c r="BY133" s="491"/>
      <c r="BZ133" s="491"/>
      <c r="CA133" s="491"/>
      <c r="CB133" s="491"/>
      <c r="CC133" s="491"/>
      <c r="CD133" s="491"/>
      <c r="CE133" s="491"/>
      <c r="CF133" s="491"/>
      <c r="CG133" s="491"/>
      <c r="CH133" s="491"/>
      <c r="CI133" s="491"/>
      <c r="CJ133" s="491"/>
      <c r="CK133" s="491"/>
      <c r="CL133" s="491"/>
      <c r="CM133" s="491"/>
      <c r="CN133" s="491"/>
      <c r="CO133" s="491"/>
      <c r="CP133" s="491"/>
      <c r="CQ133" s="491"/>
      <c r="CR133" s="491"/>
      <c r="CS133" s="491"/>
      <c r="CT133" s="491"/>
      <c r="CU133" s="491"/>
      <c r="CV133" s="491"/>
      <c r="CW133" s="491"/>
      <c r="CX133" s="491"/>
      <c r="CY133" s="491"/>
      <c r="CZ133" s="491"/>
      <c r="DA133" s="491"/>
      <c r="DB133" s="491"/>
      <c r="DC133" s="491"/>
      <c r="DD133" s="491"/>
      <c r="DE133" s="491"/>
      <c r="DF133" s="491"/>
      <c r="DG133" s="491"/>
      <c r="DH133" s="491"/>
      <c r="DI133" s="491"/>
      <c r="DJ133" s="491"/>
      <c r="DK133" s="491"/>
      <c r="DL133" s="491"/>
      <c r="DM133" s="491"/>
      <c r="DN133" s="491"/>
      <c r="DO133" s="491"/>
      <c r="DP133" s="491"/>
      <c r="DQ133" s="491"/>
      <c r="DR133" s="491"/>
      <c r="DS133" s="491"/>
      <c r="DT133" s="491"/>
      <c r="DU133" s="491"/>
      <c r="DV133" s="491"/>
      <c r="DW133" s="491"/>
      <c r="DX133" s="491"/>
      <c r="DY133" s="491"/>
      <c r="DZ133" s="491"/>
      <c r="EA133" s="491"/>
      <c r="EB133" s="491"/>
      <c r="EC133" s="491"/>
      <c r="ED133" s="491"/>
      <c r="EE133" s="491"/>
      <c r="EF133" s="491"/>
      <c r="EG133" s="491"/>
      <c r="EH133" s="491"/>
      <c r="EI133" s="491"/>
      <c r="EJ133" s="491"/>
      <c r="EK133" s="491"/>
      <c r="EL133" s="491"/>
      <c r="EM133" s="491"/>
      <c r="EN133" s="491"/>
      <c r="EO133" s="491"/>
    </row>
    <row r="134" spans="1:145" ht="12" customHeight="1" x14ac:dyDescent="0.2">
      <c r="A134" s="1026" t="str">
        <f t="shared" si="30"/>
        <v/>
      </c>
      <c r="B134" s="428" t="str">
        <f t="shared" si="25"/>
        <v/>
      </c>
      <c r="C134" s="1212" t="str">
        <f>IF('Step 4 Support Tool'!F36=0,"",'Step 4 Support Tool'!F36)</f>
        <v/>
      </c>
      <c r="D134" s="1212">
        <f>'Step 4 Support Tool'!G36</f>
        <v>0</v>
      </c>
      <c r="E134" s="1213">
        <f>'Step 4 Support Tool'!C36</f>
        <v>0</v>
      </c>
      <c r="F134" s="1213">
        <f>'Step 4 Support Tool'!D36</f>
        <v>0</v>
      </c>
      <c r="G134" s="1026" t="str">
        <f>IF('Step 4 Support Tool'!E36="","",TRIM('Step 4 Support Tool'!E36))</f>
        <v/>
      </c>
      <c r="H134" s="1026" t="str">
        <f t="shared" si="26"/>
        <v/>
      </c>
      <c r="I134" s="1026" t="str">
        <f t="shared" si="27"/>
        <v/>
      </c>
      <c r="J134" s="1214">
        <f>'Step 4 Support Tool'!B36</f>
        <v>0</v>
      </c>
      <c r="K134" s="428">
        <f>'Step 4 Support Tool'!H36</f>
        <v>0</v>
      </c>
      <c r="L134" s="428">
        <f>'Step 4 Support Tool'!I36</f>
        <v>0</v>
      </c>
      <c r="M134" s="1215">
        <f>'Step 4 Support Tool'!J36</f>
        <v>0</v>
      </c>
      <c r="N134" s="1215">
        <f>'Step 4 Support Tool'!K36</f>
        <v>0</v>
      </c>
      <c r="O134" s="1215" t="str">
        <f>'Step 4 Support Tool'!L36</f>
        <v/>
      </c>
      <c r="P134" s="1216">
        <f>'Step 4 Support Tool'!M36</f>
        <v>0</v>
      </c>
      <c r="Q134" s="1217">
        <f>'Step 4 Support Tool'!N36</f>
        <v>0</v>
      </c>
      <c r="R134" s="1217" t="str">
        <f>'Step 4 Support Tool'!O36</f>
        <v/>
      </c>
      <c r="S134" s="1218" t="str">
        <f>'Step 4 Support Tool'!P36</f>
        <v/>
      </c>
      <c r="T134" s="1219" t="str">
        <f>'Step 4 Support Tool'!Q36</f>
        <v/>
      </c>
      <c r="U134" s="1219" t="str">
        <f>'Step 4 Support Tool'!R36</f>
        <v/>
      </c>
      <c r="V134" s="1219" t="str">
        <f>'Step 4 Support Tool'!S36</f>
        <v/>
      </c>
      <c r="W134" s="1218" t="str">
        <f>'Step 4 Support Tool'!T36</f>
        <v/>
      </c>
      <c r="X134" s="1220" t="str">
        <f>'Step 4 Support Tool'!X36</f>
        <v/>
      </c>
      <c r="Y134" s="1221" t="str">
        <f t="shared" si="28"/>
        <v/>
      </c>
      <c r="Z134" s="1222" t="str">
        <f>'Step 4 Support Tool'!AB36</f>
        <v/>
      </c>
      <c r="AA134" s="1223"/>
      <c r="AB134" s="1223"/>
      <c r="AC134" s="434"/>
      <c r="AD134" s="434"/>
      <c r="AE134" s="434"/>
      <c r="AF134" s="434"/>
      <c r="AG134" s="434"/>
      <c r="AH134" s="434"/>
      <c r="AI134" s="491"/>
      <c r="AJ134" s="491"/>
      <c r="AK134" s="491"/>
      <c r="AL134" s="491"/>
      <c r="AO134" s="491"/>
      <c r="AP134" s="491"/>
      <c r="AQ134" s="491"/>
      <c r="AR134" s="491"/>
      <c r="AS134" s="491"/>
      <c r="AT134" s="491"/>
      <c r="AU134" s="491"/>
      <c r="AV134" s="491"/>
      <c r="AW134" s="491"/>
      <c r="AX134" s="491"/>
      <c r="AY134" s="491"/>
      <c r="AZ134" s="491"/>
      <c r="BA134" s="491"/>
      <c r="BB134" s="491"/>
      <c r="BC134" s="492"/>
      <c r="BG134" s="1224" t="str">
        <f>SUBSTITUTE('Step 4 Support Tool'!A110," ","")</f>
        <v>EE95</v>
      </c>
      <c r="BH134" s="795">
        <f t="shared" si="29"/>
        <v>0</v>
      </c>
      <c r="BI134" s="491"/>
      <c r="BJ134" s="491"/>
      <c r="BK134" s="491"/>
      <c r="BL134" s="491"/>
      <c r="BM134" s="491"/>
      <c r="BN134" s="491"/>
      <c r="BO134" s="491"/>
      <c r="BP134" s="491"/>
      <c r="BQ134" s="491"/>
      <c r="BR134" s="491"/>
      <c r="BS134" s="491"/>
      <c r="BT134" s="491"/>
      <c r="BU134" s="491"/>
      <c r="BV134" s="491"/>
      <c r="BW134" s="491"/>
      <c r="BX134" s="491"/>
      <c r="BY134" s="491"/>
      <c r="BZ134" s="491"/>
      <c r="CA134" s="491"/>
      <c r="CB134" s="491"/>
      <c r="CC134" s="491"/>
      <c r="CD134" s="491"/>
      <c r="CE134" s="491"/>
      <c r="CF134" s="491"/>
      <c r="CG134" s="491"/>
      <c r="CH134" s="491"/>
      <c r="CI134" s="491"/>
      <c r="CJ134" s="491"/>
      <c r="CK134" s="491"/>
      <c r="CL134" s="491"/>
      <c r="CM134" s="491"/>
      <c r="CN134" s="491"/>
      <c r="CO134" s="491"/>
      <c r="CP134" s="491"/>
      <c r="CQ134" s="491"/>
      <c r="CR134" s="491"/>
      <c r="CS134" s="491"/>
      <c r="CT134" s="491"/>
      <c r="CU134" s="491"/>
      <c r="CV134" s="491"/>
      <c r="CW134" s="491"/>
      <c r="CX134" s="491"/>
      <c r="CY134" s="491"/>
      <c r="CZ134" s="491"/>
      <c r="DA134" s="491"/>
      <c r="DB134" s="491"/>
      <c r="DC134" s="491"/>
      <c r="DD134" s="491"/>
      <c r="DE134" s="491"/>
      <c r="DF134" s="491"/>
      <c r="DG134" s="491"/>
      <c r="DH134" s="491"/>
      <c r="DI134" s="491"/>
      <c r="DJ134" s="491"/>
      <c r="DK134" s="491"/>
      <c r="DL134" s="491"/>
      <c r="DM134" s="491"/>
      <c r="DN134" s="491"/>
      <c r="DO134" s="491"/>
      <c r="DP134" s="491"/>
      <c r="DQ134" s="491"/>
      <c r="DR134" s="491"/>
      <c r="DS134" s="491"/>
      <c r="DT134" s="491"/>
      <c r="DU134" s="491"/>
      <c r="DV134" s="491"/>
      <c r="DW134" s="491"/>
      <c r="DX134" s="491"/>
      <c r="DY134" s="491"/>
      <c r="DZ134" s="491"/>
      <c r="EA134" s="491"/>
      <c r="EB134" s="491"/>
      <c r="EC134" s="491"/>
      <c r="ED134" s="491"/>
      <c r="EE134" s="491"/>
      <c r="EF134" s="491"/>
      <c r="EG134" s="491"/>
      <c r="EH134" s="491"/>
      <c r="EI134" s="491"/>
      <c r="EJ134" s="491"/>
      <c r="EK134" s="491"/>
      <c r="EL134" s="491"/>
      <c r="EM134" s="491"/>
      <c r="EN134" s="491"/>
      <c r="EO134" s="491"/>
    </row>
    <row r="135" spans="1:145" ht="12" customHeight="1" x14ac:dyDescent="0.2">
      <c r="A135" s="1026" t="str">
        <f t="shared" si="30"/>
        <v/>
      </c>
      <c r="B135" s="428" t="str">
        <f t="shared" si="25"/>
        <v/>
      </c>
      <c r="C135" s="1212" t="str">
        <f>IF('Step 4 Support Tool'!F37=0,"",'Step 4 Support Tool'!F37)</f>
        <v/>
      </c>
      <c r="D135" s="1212">
        <f>'Step 4 Support Tool'!G37</f>
        <v>0</v>
      </c>
      <c r="E135" s="1213">
        <f>'Step 4 Support Tool'!C37</f>
        <v>0</v>
      </c>
      <c r="F135" s="1213">
        <f>'Step 4 Support Tool'!D37</f>
        <v>0</v>
      </c>
      <c r="G135" s="1026" t="str">
        <f>IF('Step 4 Support Tool'!E37="","",TRIM('Step 4 Support Tool'!E37))</f>
        <v/>
      </c>
      <c r="H135" s="1026" t="str">
        <f t="shared" si="26"/>
        <v/>
      </c>
      <c r="I135" s="1026" t="str">
        <f t="shared" si="27"/>
        <v/>
      </c>
      <c r="J135" s="1214">
        <f>'Step 4 Support Tool'!B37</f>
        <v>0</v>
      </c>
      <c r="K135" s="428">
        <f>'Step 4 Support Tool'!H37</f>
        <v>0</v>
      </c>
      <c r="L135" s="428">
        <f>'Step 4 Support Tool'!I37</f>
        <v>0</v>
      </c>
      <c r="M135" s="1215">
        <f>'Step 4 Support Tool'!J37</f>
        <v>0</v>
      </c>
      <c r="N135" s="1215">
        <f>'Step 4 Support Tool'!K37</f>
        <v>0</v>
      </c>
      <c r="O135" s="1215" t="str">
        <f>'Step 4 Support Tool'!L37</f>
        <v/>
      </c>
      <c r="P135" s="1216">
        <f>'Step 4 Support Tool'!M37</f>
        <v>0</v>
      </c>
      <c r="Q135" s="1217">
        <f>'Step 4 Support Tool'!N37</f>
        <v>0</v>
      </c>
      <c r="R135" s="1217" t="str">
        <f>'Step 4 Support Tool'!O37</f>
        <v/>
      </c>
      <c r="S135" s="1218" t="str">
        <f>'Step 4 Support Tool'!P37</f>
        <v/>
      </c>
      <c r="T135" s="1219" t="str">
        <f>'Step 4 Support Tool'!Q37</f>
        <v/>
      </c>
      <c r="U135" s="1219" t="str">
        <f>'Step 4 Support Tool'!R37</f>
        <v/>
      </c>
      <c r="V135" s="1219" t="str">
        <f>'Step 4 Support Tool'!S37</f>
        <v/>
      </c>
      <c r="W135" s="1218" t="str">
        <f>'Step 4 Support Tool'!T37</f>
        <v/>
      </c>
      <c r="X135" s="1220" t="str">
        <f>'Step 4 Support Tool'!X37</f>
        <v/>
      </c>
      <c r="Y135" s="1221" t="str">
        <f t="shared" si="28"/>
        <v/>
      </c>
      <c r="Z135" s="1222" t="str">
        <f>'Step 4 Support Tool'!AB37</f>
        <v/>
      </c>
      <c r="AA135" s="1223"/>
      <c r="AB135" s="1223"/>
      <c r="AC135" s="434"/>
      <c r="AD135" s="434"/>
      <c r="AE135" s="434"/>
      <c r="AF135" s="434"/>
      <c r="AG135" s="434"/>
      <c r="AH135" s="434"/>
      <c r="AI135" s="491"/>
      <c r="AJ135" s="491"/>
      <c r="AK135" s="491"/>
      <c r="AL135" s="491"/>
      <c r="AO135" s="491"/>
      <c r="AP135" s="491"/>
      <c r="AQ135" s="491"/>
      <c r="AR135" s="491"/>
      <c r="AS135" s="491"/>
      <c r="AT135" s="491"/>
      <c r="AU135" s="491"/>
      <c r="AV135" s="491"/>
      <c r="AW135" s="491"/>
      <c r="AX135" s="491"/>
      <c r="AY135" s="491"/>
      <c r="AZ135" s="491"/>
      <c r="BA135" s="491"/>
      <c r="BB135" s="491"/>
      <c r="BC135" s="492"/>
      <c r="BG135" s="1224" t="str">
        <f>SUBSTITUTE('Step 4 Support Tool'!A111," ","")</f>
        <v>EE96</v>
      </c>
      <c r="BH135" s="795">
        <f t="shared" si="29"/>
        <v>0</v>
      </c>
      <c r="BI135" s="491"/>
      <c r="BJ135" s="491"/>
      <c r="BK135" s="491"/>
      <c r="BL135" s="491"/>
      <c r="BM135" s="491"/>
      <c r="BN135" s="491"/>
      <c r="BO135" s="491"/>
      <c r="BP135" s="491"/>
      <c r="BQ135" s="491"/>
      <c r="BR135" s="491"/>
      <c r="BS135" s="491"/>
      <c r="BT135" s="491"/>
      <c r="BU135" s="491"/>
      <c r="BV135" s="491"/>
      <c r="BW135" s="491"/>
      <c r="BX135" s="491"/>
      <c r="BY135" s="491"/>
      <c r="BZ135" s="491"/>
      <c r="CA135" s="491"/>
      <c r="CB135" s="491"/>
      <c r="CC135" s="491"/>
      <c r="CD135" s="491"/>
      <c r="CE135" s="491"/>
      <c r="CF135" s="491"/>
      <c r="CG135" s="491"/>
      <c r="CH135" s="491"/>
      <c r="CI135" s="491"/>
      <c r="CJ135" s="491"/>
      <c r="CK135" s="491"/>
      <c r="CL135" s="491"/>
      <c r="CM135" s="491"/>
      <c r="CN135" s="491"/>
      <c r="CO135" s="491"/>
      <c r="CP135" s="491"/>
      <c r="CQ135" s="491"/>
      <c r="CR135" s="491"/>
      <c r="CS135" s="491"/>
      <c r="CT135" s="491"/>
      <c r="CU135" s="491"/>
      <c r="CV135" s="491"/>
      <c r="CW135" s="491"/>
      <c r="CX135" s="491"/>
      <c r="CY135" s="491"/>
      <c r="CZ135" s="491"/>
      <c r="DA135" s="491"/>
      <c r="DB135" s="491"/>
      <c r="DC135" s="491"/>
      <c r="DD135" s="491"/>
      <c r="DE135" s="491"/>
      <c r="DF135" s="491"/>
      <c r="DG135" s="491"/>
      <c r="DH135" s="491"/>
      <c r="DI135" s="491"/>
      <c r="DJ135" s="491"/>
      <c r="DK135" s="491"/>
      <c r="DL135" s="491"/>
      <c r="DM135" s="491"/>
      <c r="DN135" s="491"/>
      <c r="DO135" s="491"/>
      <c r="DP135" s="491"/>
      <c r="DQ135" s="491"/>
      <c r="DR135" s="491"/>
      <c r="DS135" s="491"/>
      <c r="DT135" s="491"/>
      <c r="DU135" s="491"/>
      <c r="DV135" s="491"/>
      <c r="DW135" s="491"/>
      <c r="DX135" s="491"/>
      <c r="DY135" s="491"/>
      <c r="DZ135" s="491"/>
      <c r="EA135" s="491"/>
      <c r="EB135" s="491"/>
      <c r="EC135" s="491"/>
      <c r="ED135" s="491"/>
      <c r="EE135" s="491"/>
      <c r="EF135" s="491"/>
      <c r="EG135" s="491"/>
      <c r="EH135" s="491"/>
      <c r="EI135" s="491"/>
      <c r="EJ135" s="491"/>
      <c r="EK135" s="491"/>
      <c r="EL135" s="491"/>
      <c r="EM135" s="491"/>
      <c r="EN135" s="491"/>
      <c r="EO135" s="491"/>
    </row>
    <row r="136" spans="1:145" ht="12" customHeight="1" x14ac:dyDescent="0.2">
      <c r="A136" s="1026" t="str">
        <f t="shared" si="30"/>
        <v/>
      </c>
      <c r="B136" s="428" t="str">
        <f t="shared" si="25"/>
        <v/>
      </c>
      <c r="C136" s="1212" t="str">
        <f>IF('Step 4 Support Tool'!F38=0,"",'Step 4 Support Tool'!F38)</f>
        <v/>
      </c>
      <c r="D136" s="1212">
        <f>'Step 4 Support Tool'!G38</f>
        <v>0</v>
      </c>
      <c r="E136" s="1213">
        <f>'Step 4 Support Tool'!C38</f>
        <v>0</v>
      </c>
      <c r="F136" s="1213">
        <f>'Step 4 Support Tool'!D38</f>
        <v>0</v>
      </c>
      <c r="G136" s="1026" t="str">
        <f>IF('Step 4 Support Tool'!E38="","",TRIM('Step 4 Support Tool'!E38))</f>
        <v/>
      </c>
      <c r="H136" s="1026" t="str">
        <f t="shared" si="26"/>
        <v/>
      </c>
      <c r="I136" s="1026" t="str">
        <f t="shared" si="27"/>
        <v/>
      </c>
      <c r="J136" s="1214">
        <f>'Step 4 Support Tool'!B38</f>
        <v>0</v>
      </c>
      <c r="K136" s="428">
        <f>'Step 4 Support Tool'!H38</f>
        <v>0</v>
      </c>
      <c r="L136" s="428">
        <f>'Step 4 Support Tool'!I38</f>
        <v>0</v>
      </c>
      <c r="M136" s="1215">
        <f>'Step 4 Support Tool'!J38</f>
        <v>0</v>
      </c>
      <c r="N136" s="1215">
        <f>'Step 4 Support Tool'!K38</f>
        <v>0</v>
      </c>
      <c r="O136" s="1215" t="str">
        <f>'Step 4 Support Tool'!L38</f>
        <v/>
      </c>
      <c r="P136" s="1216">
        <f>'Step 4 Support Tool'!M38</f>
        <v>0</v>
      </c>
      <c r="Q136" s="1217">
        <f>'Step 4 Support Tool'!N38</f>
        <v>0</v>
      </c>
      <c r="R136" s="1217" t="str">
        <f>'Step 4 Support Tool'!O38</f>
        <v/>
      </c>
      <c r="S136" s="1218" t="str">
        <f>'Step 4 Support Tool'!P38</f>
        <v/>
      </c>
      <c r="T136" s="1219" t="str">
        <f>'Step 4 Support Tool'!Q38</f>
        <v/>
      </c>
      <c r="U136" s="1219" t="str">
        <f>'Step 4 Support Tool'!R38</f>
        <v/>
      </c>
      <c r="V136" s="1219" t="str">
        <f>'Step 4 Support Tool'!S38</f>
        <v/>
      </c>
      <c r="W136" s="1218" t="str">
        <f>'Step 4 Support Tool'!T38</f>
        <v/>
      </c>
      <c r="X136" s="1220" t="str">
        <f>'Step 4 Support Tool'!X38</f>
        <v/>
      </c>
      <c r="Y136" s="1221" t="str">
        <f t="shared" si="28"/>
        <v/>
      </c>
      <c r="Z136" s="1222" t="str">
        <f>'Step 4 Support Tool'!AB38</f>
        <v/>
      </c>
      <c r="AA136" s="1223"/>
      <c r="AB136" s="1223"/>
      <c r="AC136" s="434"/>
      <c r="AD136" s="434"/>
      <c r="AE136" s="434"/>
      <c r="AF136" s="434"/>
      <c r="AG136" s="434"/>
      <c r="AH136" s="434"/>
      <c r="AI136" s="491"/>
      <c r="AJ136" s="491"/>
      <c r="AK136" s="491"/>
      <c r="AL136" s="491"/>
      <c r="AO136" s="491"/>
      <c r="AP136" s="491"/>
      <c r="AQ136" s="491"/>
      <c r="AR136" s="491"/>
      <c r="AS136" s="491"/>
      <c r="AT136" s="491"/>
      <c r="AU136" s="491"/>
      <c r="AV136" s="491"/>
      <c r="AW136" s="491"/>
      <c r="AX136" s="491"/>
      <c r="AY136" s="491"/>
      <c r="AZ136" s="491"/>
      <c r="BA136" s="491"/>
      <c r="BB136" s="491"/>
      <c r="BC136" s="492"/>
      <c r="BG136" s="1224" t="str">
        <f>SUBSTITUTE('Step 4 Support Tool'!A112," ","")</f>
        <v>EE97</v>
      </c>
      <c r="BH136" s="795">
        <f t="shared" si="29"/>
        <v>0</v>
      </c>
      <c r="BI136" s="491"/>
      <c r="BJ136" s="491"/>
      <c r="BK136" s="491"/>
      <c r="BL136" s="491"/>
      <c r="BM136" s="491"/>
      <c r="BN136" s="491"/>
      <c r="BO136" s="491"/>
      <c r="BP136" s="491"/>
      <c r="BQ136" s="491"/>
      <c r="BR136" s="491"/>
      <c r="BS136" s="491"/>
      <c r="BT136" s="491"/>
      <c r="BU136" s="491"/>
      <c r="BV136" s="491"/>
      <c r="BW136" s="491"/>
      <c r="BX136" s="491"/>
      <c r="BY136" s="491"/>
      <c r="BZ136" s="491"/>
      <c r="CA136" s="491"/>
      <c r="CB136" s="491"/>
      <c r="CC136" s="491"/>
      <c r="CD136" s="491"/>
      <c r="CE136" s="491"/>
      <c r="CF136" s="491"/>
      <c r="CG136" s="491"/>
      <c r="CH136" s="491"/>
      <c r="CI136" s="491"/>
      <c r="CJ136" s="491"/>
      <c r="CK136" s="491"/>
      <c r="CL136" s="491"/>
      <c r="CM136" s="491"/>
      <c r="CN136" s="491"/>
      <c r="CO136" s="491"/>
      <c r="CP136" s="491"/>
      <c r="CQ136" s="491"/>
      <c r="CR136" s="491"/>
      <c r="CS136" s="491"/>
      <c r="CT136" s="491"/>
      <c r="CU136" s="491"/>
      <c r="CV136" s="491"/>
      <c r="CW136" s="491"/>
      <c r="CX136" s="491"/>
      <c r="CY136" s="491"/>
      <c r="CZ136" s="491"/>
      <c r="DA136" s="491"/>
      <c r="DB136" s="491"/>
      <c r="DC136" s="491"/>
      <c r="DD136" s="491"/>
      <c r="DE136" s="491"/>
      <c r="DF136" s="491"/>
      <c r="DG136" s="491"/>
      <c r="DH136" s="491"/>
      <c r="DI136" s="491"/>
      <c r="DJ136" s="491"/>
      <c r="DK136" s="491"/>
      <c r="DL136" s="491"/>
      <c r="DM136" s="491"/>
      <c r="DN136" s="491"/>
      <c r="DO136" s="491"/>
      <c r="DP136" s="491"/>
      <c r="DQ136" s="491"/>
      <c r="DR136" s="491"/>
      <c r="DS136" s="491"/>
      <c r="DT136" s="491"/>
      <c r="DU136" s="491"/>
      <c r="DV136" s="491"/>
      <c r="DW136" s="491"/>
      <c r="DX136" s="491"/>
      <c r="DY136" s="491"/>
      <c r="DZ136" s="491"/>
      <c r="EA136" s="491"/>
      <c r="EB136" s="491"/>
      <c r="EC136" s="491"/>
      <c r="ED136" s="491"/>
      <c r="EE136" s="491"/>
      <c r="EF136" s="491"/>
      <c r="EG136" s="491"/>
      <c r="EH136" s="491"/>
      <c r="EI136" s="491"/>
      <c r="EJ136" s="491"/>
      <c r="EK136" s="491"/>
      <c r="EL136" s="491"/>
      <c r="EM136" s="491"/>
      <c r="EN136" s="491"/>
      <c r="EO136" s="491"/>
    </row>
    <row r="137" spans="1:145" ht="12" customHeight="1" x14ac:dyDescent="0.2">
      <c r="A137" s="1026" t="str">
        <f t="shared" si="30"/>
        <v/>
      </c>
      <c r="B137" s="428" t="str">
        <f t="shared" si="25"/>
        <v/>
      </c>
      <c r="C137" s="1212" t="str">
        <f>IF('Step 4 Support Tool'!F39=0,"",'Step 4 Support Tool'!F39)</f>
        <v/>
      </c>
      <c r="D137" s="1212">
        <f>'Step 4 Support Tool'!G39</f>
        <v>0</v>
      </c>
      <c r="E137" s="1213">
        <f>'Step 4 Support Tool'!C39</f>
        <v>0</v>
      </c>
      <c r="F137" s="1213">
        <f>'Step 4 Support Tool'!D39</f>
        <v>0</v>
      </c>
      <c r="G137" s="1026" t="str">
        <f>IF('Step 4 Support Tool'!E39="","",TRIM('Step 4 Support Tool'!E39))</f>
        <v/>
      </c>
      <c r="H137" s="1026" t="str">
        <f t="shared" si="26"/>
        <v/>
      </c>
      <c r="I137" s="1026" t="str">
        <f t="shared" si="27"/>
        <v/>
      </c>
      <c r="J137" s="1214">
        <f>'Step 4 Support Tool'!B39</f>
        <v>0</v>
      </c>
      <c r="K137" s="428">
        <f>'Step 4 Support Tool'!H39</f>
        <v>0</v>
      </c>
      <c r="L137" s="428">
        <f>'Step 4 Support Tool'!I39</f>
        <v>0</v>
      </c>
      <c r="M137" s="1215">
        <f>'Step 4 Support Tool'!J39</f>
        <v>0</v>
      </c>
      <c r="N137" s="1215">
        <f>'Step 4 Support Tool'!K39</f>
        <v>0</v>
      </c>
      <c r="O137" s="1215" t="str">
        <f>'Step 4 Support Tool'!L39</f>
        <v/>
      </c>
      <c r="P137" s="1216">
        <f>'Step 4 Support Tool'!M39</f>
        <v>0</v>
      </c>
      <c r="Q137" s="1217">
        <f>'Step 4 Support Tool'!N39</f>
        <v>0</v>
      </c>
      <c r="R137" s="1217" t="str">
        <f>'Step 4 Support Tool'!O39</f>
        <v/>
      </c>
      <c r="S137" s="1218" t="str">
        <f>'Step 4 Support Tool'!P39</f>
        <v/>
      </c>
      <c r="T137" s="1219" t="str">
        <f>'Step 4 Support Tool'!Q39</f>
        <v/>
      </c>
      <c r="U137" s="1219" t="str">
        <f>'Step 4 Support Tool'!R39</f>
        <v/>
      </c>
      <c r="V137" s="1219" t="str">
        <f>'Step 4 Support Tool'!S39</f>
        <v/>
      </c>
      <c r="W137" s="1218" t="str">
        <f>'Step 4 Support Tool'!T39</f>
        <v/>
      </c>
      <c r="X137" s="1220" t="str">
        <f>'Step 4 Support Tool'!X39</f>
        <v/>
      </c>
      <c r="Y137" s="1221" t="str">
        <f t="shared" si="28"/>
        <v/>
      </c>
      <c r="Z137" s="1222" t="str">
        <f>'Step 4 Support Tool'!AB39</f>
        <v/>
      </c>
      <c r="AA137" s="1223"/>
      <c r="AB137" s="1223"/>
      <c r="AC137" s="434"/>
      <c r="AD137" s="434"/>
      <c r="AE137" s="434"/>
      <c r="AF137" s="434"/>
      <c r="AG137" s="434"/>
      <c r="AH137" s="434"/>
      <c r="AI137" s="491"/>
      <c r="AJ137" s="491"/>
      <c r="AK137" s="491"/>
      <c r="AL137" s="491"/>
      <c r="AO137" s="491"/>
      <c r="AP137" s="491"/>
      <c r="AQ137" s="491"/>
      <c r="AR137" s="491"/>
      <c r="AS137" s="491"/>
      <c r="AT137" s="491"/>
      <c r="AU137" s="491"/>
      <c r="AV137" s="491"/>
      <c r="AW137" s="491"/>
      <c r="AX137" s="491"/>
      <c r="AY137" s="491"/>
      <c r="AZ137" s="491"/>
      <c r="BA137" s="491"/>
      <c r="BB137" s="491"/>
      <c r="BC137" s="492"/>
      <c r="BG137" s="1224" t="str">
        <f>SUBSTITUTE('Step 4 Support Tool'!A113," ","")</f>
        <v>EE98</v>
      </c>
      <c r="BH137" s="795">
        <f t="shared" si="29"/>
        <v>0</v>
      </c>
      <c r="BI137" s="491"/>
      <c r="BJ137" s="491"/>
      <c r="BK137" s="491"/>
      <c r="BL137" s="491"/>
      <c r="BM137" s="491"/>
      <c r="BN137" s="491"/>
      <c r="BO137" s="491"/>
      <c r="BP137" s="491"/>
      <c r="BQ137" s="491"/>
      <c r="BR137" s="491"/>
      <c r="BS137" s="491"/>
      <c r="BT137" s="491"/>
      <c r="BU137" s="491"/>
      <c r="BV137" s="491"/>
      <c r="BW137" s="491"/>
      <c r="BX137" s="491"/>
      <c r="BY137" s="491"/>
      <c r="BZ137" s="491"/>
      <c r="CA137" s="491"/>
      <c r="CB137" s="491"/>
      <c r="CC137" s="491"/>
      <c r="CD137" s="491"/>
      <c r="CE137" s="491"/>
      <c r="CF137" s="491"/>
      <c r="CG137" s="491"/>
      <c r="CH137" s="491"/>
      <c r="CI137" s="491"/>
      <c r="CJ137" s="491"/>
      <c r="CK137" s="491"/>
      <c r="CL137" s="491"/>
      <c r="CM137" s="491"/>
      <c r="CN137" s="491"/>
      <c r="CO137" s="491"/>
      <c r="CP137" s="491"/>
      <c r="CQ137" s="491"/>
      <c r="CR137" s="491"/>
      <c r="CS137" s="491"/>
      <c r="CT137" s="491"/>
      <c r="CU137" s="491"/>
      <c r="CV137" s="491"/>
      <c r="CW137" s="491"/>
      <c r="CX137" s="491"/>
      <c r="CY137" s="491"/>
      <c r="CZ137" s="491"/>
      <c r="DA137" s="491"/>
      <c r="DB137" s="491"/>
      <c r="DC137" s="491"/>
      <c r="DD137" s="491"/>
      <c r="DE137" s="491"/>
      <c r="DF137" s="491"/>
      <c r="DG137" s="491"/>
      <c r="DH137" s="491"/>
      <c r="DI137" s="491"/>
      <c r="DJ137" s="491"/>
      <c r="DK137" s="491"/>
      <c r="DL137" s="491"/>
      <c r="DM137" s="491"/>
      <c r="DN137" s="491"/>
      <c r="DO137" s="491"/>
      <c r="DP137" s="491"/>
      <c r="DQ137" s="491"/>
      <c r="DR137" s="491"/>
      <c r="DS137" s="491"/>
      <c r="DT137" s="491"/>
      <c r="DU137" s="491"/>
      <c r="DV137" s="491"/>
      <c r="DW137" s="491"/>
      <c r="DX137" s="491"/>
      <c r="DY137" s="491"/>
      <c r="DZ137" s="491"/>
      <c r="EA137" s="491"/>
      <c r="EB137" s="491"/>
      <c r="EC137" s="491"/>
      <c r="ED137" s="491"/>
      <c r="EE137" s="491"/>
      <c r="EF137" s="491"/>
      <c r="EG137" s="491"/>
      <c r="EH137" s="491"/>
      <c r="EI137" s="491"/>
      <c r="EJ137" s="491"/>
      <c r="EK137" s="491"/>
      <c r="EL137" s="491"/>
      <c r="EM137" s="491"/>
      <c r="EN137" s="491"/>
      <c r="EO137" s="491"/>
    </row>
    <row r="138" spans="1:145" ht="12" customHeight="1" x14ac:dyDescent="0.2">
      <c r="A138" s="1026" t="str">
        <f t="shared" si="30"/>
        <v/>
      </c>
      <c r="B138" s="428" t="str">
        <f t="shared" si="25"/>
        <v/>
      </c>
      <c r="C138" s="1212" t="str">
        <f>IF('Step 4 Support Tool'!F40=0,"",'Step 4 Support Tool'!F40)</f>
        <v/>
      </c>
      <c r="D138" s="1212">
        <f>'Step 4 Support Tool'!G40</f>
        <v>0</v>
      </c>
      <c r="E138" s="1213">
        <f>'Step 4 Support Tool'!C40</f>
        <v>0</v>
      </c>
      <c r="F138" s="1213">
        <f>'Step 4 Support Tool'!D40</f>
        <v>0</v>
      </c>
      <c r="G138" s="1026" t="str">
        <f>IF('Step 4 Support Tool'!E40="","",TRIM('Step 4 Support Tool'!E40))</f>
        <v/>
      </c>
      <c r="H138" s="1026" t="str">
        <f t="shared" si="26"/>
        <v/>
      </c>
      <c r="I138" s="1026" t="str">
        <f t="shared" si="27"/>
        <v/>
      </c>
      <c r="J138" s="1214">
        <f>'Step 4 Support Tool'!B40</f>
        <v>0</v>
      </c>
      <c r="K138" s="428">
        <f>'Step 4 Support Tool'!H40</f>
        <v>0</v>
      </c>
      <c r="L138" s="428">
        <f>'Step 4 Support Tool'!I40</f>
        <v>0</v>
      </c>
      <c r="M138" s="1215">
        <f>'Step 4 Support Tool'!J40</f>
        <v>0</v>
      </c>
      <c r="N138" s="1215">
        <f>'Step 4 Support Tool'!K40</f>
        <v>0</v>
      </c>
      <c r="O138" s="1215" t="str">
        <f>'Step 4 Support Tool'!L40</f>
        <v/>
      </c>
      <c r="P138" s="1216">
        <f>'Step 4 Support Tool'!M40</f>
        <v>0</v>
      </c>
      <c r="Q138" s="1217">
        <f>'Step 4 Support Tool'!N40</f>
        <v>0</v>
      </c>
      <c r="R138" s="1217" t="str">
        <f>'Step 4 Support Tool'!O40</f>
        <v/>
      </c>
      <c r="S138" s="1218" t="str">
        <f>'Step 4 Support Tool'!P40</f>
        <v/>
      </c>
      <c r="T138" s="1219" t="str">
        <f>'Step 4 Support Tool'!Q40</f>
        <v/>
      </c>
      <c r="U138" s="1219" t="str">
        <f>'Step 4 Support Tool'!R40</f>
        <v/>
      </c>
      <c r="V138" s="1219" t="str">
        <f>'Step 4 Support Tool'!S40</f>
        <v/>
      </c>
      <c r="W138" s="1218" t="str">
        <f>'Step 4 Support Tool'!T40</f>
        <v/>
      </c>
      <c r="X138" s="1220" t="str">
        <f>'Step 4 Support Tool'!X40</f>
        <v/>
      </c>
      <c r="Y138" s="1221" t="str">
        <f t="shared" si="28"/>
        <v/>
      </c>
      <c r="Z138" s="1222" t="str">
        <f>'Step 4 Support Tool'!AB40</f>
        <v/>
      </c>
      <c r="AA138" s="1223"/>
      <c r="AB138" s="1223"/>
      <c r="AC138" s="434"/>
      <c r="AD138" s="434"/>
      <c r="AE138" s="434"/>
      <c r="AF138" s="434"/>
      <c r="AG138" s="434"/>
      <c r="AH138" s="434"/>
      <c r="AI138" s="491"/>
      <c r="AJ138" s="491"/>
      <c r="AK138" s="491"/>
      <c r="AL138" s="491"/>
      <c r="AO138" s="491"/>
      <c r="AP138" s="491"/>
      <c r="AQ138" s="491"/>
      <c r="AR138" s="491"/>
      <c r="AS138" s="491"/>
      <c r="AT138" s="491"/>
      <c r="AU138" s="491"/>
      <c r="AV138" s="491"/>
      <c r="AW138" s="491"/>
      <c r="AX138" s="491"/>
      <c r="AY138" s="491"/>
      <c r="AZ138" s="491"/>
      <c r="BA138" s="491"/>
      <c r="BB138" s="491"/>
      <c r="BC138" s="492"/>
      <c r="BG138" s="1224" t="str">
        <f>SUBSTITUTE('Step 4 Support Tool'!A114," ","")</f>
        <v>EE99</v>
      </c>
      <c r="BH138" s="795">
        <f t="shared" si="29"/>
        <v>0</v>
      </c>
      <c r="BI138" s="491"/>
      <c r="BJ138" s="491"/>
      <c r="BK138" s="491"/>
      <c r="BL138" s="491"/>
      <c r="BM138" s="491"/>
      <c r="BN138" s="491"/>
      <c r="BO138" s="491"/>
      <c r="BP138" s="491"/>
      <c r="BQ138" s="491"/>
      <c r="BR138" s="491"/>
      <c r="BS138" s="491"/>
      <c r="BT138" s="491"/>
      <c r="BU138" s="491"/>
      <c r="BV138" s="491"/>
      <c r="BW138" s="491"/>
      <c r="BX138" s="491"/>
      <c r="BY138" s="491"/>
      <c r="BZ138" s="491"/>
      <c r="CA138" s="491"/>
      <c r="CB138" s="491"/>
      <c r="CC138" s="491"/>
      <c r="CD138" s="491"/>
      <c r="CE138" s="491"/>
      <c r="CF138" s="491"/>
      <c r="CG138" s="491"/>
      <c r="CH138" s="491"/>
      <c r="CI138" s="491"/>
      <c r="CJ138" s="491"/>
      <c r="CK138" s="491"/>
      <c r="CL138" s="491"/>
      <c r="CM138" s="491"/>
      <c r="CN138" s="491"/>
      <c r="CO138" s="491"/>
      <c r="CP138" s="491"/>
      <c r="CQ138" s="491"/>
      <c r="CR138" s="491"/>
      <c r="CS138" s="491"/>
      <c r="CT138" s="491"/>
      <c r="CU138" s="491"/>
      <c r="CV138" s="491"/>
      <c r="CW138" s="491"/>
      <c r="CX138" s="491"/>
      <c r="CY138" s="491"/>
      <c r="CZ138" s="491"/>
      <c r="DA138" s="491"/>
      <c r="DB138" s="491"/>
      <c r="DC138" s="491"/>
      <c r="DD138" s="491"/>
      <c r="DE138" s="491"/>
      <c r="DF138" s="491"/>
      <c r="DG138" s="491"/>
      <c r="DH138" s="491"/>
      <c r="DI138" s="491"/>
      <c r="DJ138" s="491"/>
      <c r="DK138" s="491"/>
      <c r="DL138" s="491"/>
      <c r="DM138" s="491"/>
      <c r="DN138" s="491"/>
      <c r="DO138" s="491"/>
      <c r="DP138" s="491"/>
      <c r="DQ138" s="491"/>
      <c r="DR138" s="491"/>
      <c r="DS138" s="491"/>
      <c r="DT138" s="491"/>
      <c r="DU138" s="491"/>
      <c r="DV138" s="491"/>
      <c r="DW138" s="491"/>
      <c r="DX138" s="491"/>
      <c r="DY138" s="491"/>
      <c r="DZ138" s="491"/>
      <c r="EA138" s="491"/>
      <c r="EB138" s="491"/>
      <c r="EC138" s="491"/>
      <c r="ED138" s="491"/>
      <c r="EE138" s="491"/>
      <c r="EF138" s="491"/>
      <c r="EG138" s="491"/>
      <c r="EH138" s="491"/>
      <c r="EI138" s="491"/>
      <c r="EJ138" s="491"/>
      <c r="EK138" s="491"/>
      <c r="EL138" s="491"/>
      <c r="EM138" s="491"/>
      <c r="EN138" s="491"/>
      <c r="EO138" s="491"/>
    </row>
    <row r="139" spans="1:145" ht="12" customHeight="1" x14ac:dyDescent="0.2">
      <c r="A139" s="1026" t="str">
        <f t="shared" si="30"/>
        <v/>
      </c>
      <c r="B139" s="428" t="str">
        <f t="shared" si="25"/>
        <v/>
      </c>
      <c r="C139" s="1212" t="str">
        <f>IF('Step 4 Support Tool'!F41=0,"",'Step 4 Support Tool'!F41)</f>
        <v/>
      </c>
      <c r="D139" s="1212">
        <f>'Step 4 Support Tool'!G41</f>
        <v>0</v>
      </c>
      <c r="E139" s="1213">
        <f>'Step 4 Support Tool'!C41</f>
        <v>0</v>
      </c>
      <c r="F139" s="1213">
        <f>'Step 4 Support Tool'!D41</f>
        <v>0</v>
      </c>
      <c r="G139" s="1026" t="str">
        <f>IF('Step 4 Support Tool'!E41="","",TRIM('Step 4 Support Tool'!E41))</f>
        <v/>
      </c>
      <c r="H139" s="1026" t="str">
        <f t="shared" si="26"/>
        <v/>
      </c>
      <c r="I139" s="1026" t="str">
        <f t="shared" si="27"/>
        <v/>
      </c>
      <c r="J139" s="1214">
        <f>'Step 4 Support Tool'!B41</f>
        <v>0</v>
      </c>
      <c r="K139" s="428">
        <f>'Step 4 Support Tool'!H41</f>
        <v>0</v>
      </c>
      <c r="L139" s="428">
        <f>'Step 4 Support Tool'!I41</f>
        <v>0</v>
      </c>
      <c r="M139" s="1215">
        <f>'Step 4 Support Tool'!J41</f>
        <v>0</v>
      </c>
      <c r="N139" s="1215">
        <f>'Step 4 Support Tool'!K41</f>
        <v>0</v>
      </c>
      <c r="O139" s="1215" t="str">
        <f>'Step 4 Support Tool'!L41</f>
        <v/>
      </c>
      <c r="P139" s="1216">
        <f>'Step 4 Support Tool'!M41</f>
        <v>0</v>
      </c>
      <c r="Q139" s="1217">
        <f>'Step 4 Support Tool'!N41</f>
        <v>0</v>
      </c>
      <c r="R139" s="1217" t="str">
        <f>'Step 4 Support Tool'!O41</f>
        <v/>
      </c>
      <c r="S139" s="1218" t="str">
        <f>'Step 4 Support Tool'!P41</f>
        <v/>
      </c>
      <c r="T139" s="1219" t="str">
        <f>'Step 4 Support Tool'!Q41</f>
        <v/>
      </c>
      <c r="U139" s="1219" t="str">
        <f>'Step 4 Support Tool'!R41</f>
        <v/>
      </c>
      <c r="V139" s="1219" t="str">
        <f>'Step 4 Support Tool'!S41</f>
        <v/>
      </c>
      <c r="W139" s="1218" t="str">
        <f>'Step 4 Support Tool'!T41</f>
        <v/>
      </c>
      <c r="X139" s="1220" t="str">
        <f>'Step 4 Support Tool'!X41</f>
        <v/>
      </c>
      <c r="Y139" s="1221" t="str">
        <f t="shared" si="28"/>
        <v/>
      </c>
      <c r="Z139" s="1222" t="str">
        <f>'Step 4 Support Tool'!AB41</f>
        <v/>
      </c>
      <c r="AA139" s="1223"/>
      <c r="AB139" s="1223"/>
      <c r="AC139" s="434"/>
      <c r="AD139" s="434"/>
      <c r="AE139" s="434"/>
      <c r="AF139" s="434"/>
      <c r="AG139" s="434"/>
      <c r="AH139" s="434"/>
      <c r="AI139" s="491"/>
      <c r="AJ139" s="491"/>
      <c r="AK139" s="491"/>
      <c r="AL139" s="491"/>
      <c r="AO139" s="491"/>
      <c r="AP139" s="491"/>
      <c r="AQ139" s="491"/>
      <c r="AR139" s="491"/>
      <c r="AS139" s="491"/>
      <c r="AT139" s="491"/>
      <c r="AU139" s="491"/>
      <c r="AV139" s="491"/>
      <c r="AW139" s="491"/>
      <c r="AX139" s="491"/>
      <c r="AY139" s="491"/>
      <c r="AZ139" s="491"/>
      <c r="BA139" s="491"/>
      <c r="BB139" s="491"/>
      <c r="BC139" s="492"/>
      <c r="BG139" s="1224" t="str">
        <f>SUBSTITUTE('Step 4 Support Tool'!A166," ","")</f>
        <v>EE151</v>
      </c>
      <c r="BH139" s="795">
        <f t="shared" si="29"/>
        <v>0</v>
      </c>
      <c r="BI139" s="491"/>
      <c r="BJ139" s="491"/>
      <c r="BK139" s="491"/>
      <c r="BL139" s="491"/>
      <c r="BM139" s="491"/>
      <c r="BN139" s="491"/>
      <c r="BO139" s="491"/>
      <c r="BP139" s="491"/>
      <c r="BQ139" s="491"/>
      <c r="BR139" s="491"/>
      <c r="BS139" s="491"/>
      <c r="BT139" s="491"/>
      <c r="BU139" s="491"/>
      <c r="BV139" s="491"/>
      <c r="BW139" s="491"/>
      <c r="BX139" s="491"/>
      <c r="BY139" s="491"/>
      <c r="BZ139" s="491"/>
      <c r="CA139" s="491"/>
      <c r="CB139" s="491"/>
      <c r="CC139" s="491"/>
      <c r="CD139" s="491"/>
      <c r="CE139" s="491"/>
      <c r="CF139" s="491"/>
      <c r="CG139" s="491"/>
      <c r="CH139" s="491"/>
      <c r="CI139" s="491"/>
      <c r="CJ139" s="491"/>
      <c r="CK139" s="491"/>
      <c r="CL139" s="491"/>
      <c r="CM139" s="491"/>
      <c r="CN139" s="491"/>
      <c r="CO139" s="491"/>
      <c r="CP139" s="491"/>
      <c r="CQ139" s="491"/>
      <c r="CR139" s="491"/>
      <c r="CS139" s="491"/>
      <c r="CT139" s="491"/>
      <c r="CU139" s="491"/>
      <c r="CV139" s="491"/>
      <c r="CW139" s="491"/>
      <c r="CX139" s="491"/>
      <c r="CY139" s="491"/>
      <c r="CZ139" s="491"/>
      <c r="DA139" s="491"/>
      <c r="DB139" s="491"/>
      <c r="DC139" s="491"/>
      <c r="DD139" s="491"/>
      <c r="DE139" s="491"/>
      <c r="DF139" s="491"/>
      <c r="DG139" s="491"/>
      <c r="DH139" s="491"/>
      <c r="DI139" s="491"/>
      <c r="DJ139" s="491"/>
      <c r="DK139" s="491"/>
      <c r="DL139" s="491"/>
      <c r="DM139" s="491"/>
      <c r="DN139" s="491"/>
      <c r="DO139" s="491"/>
      <c r="DP139" s="491"/>
      <c r="DQ139" s="491"/>
      <c r="DR139" s="491"/>
      <c r="DS139" s="491"/>
      <c r="DT139" s="491"/>
      <c r="DU139" s="491"/>
      <c r="DV139" s="491"/>
      <c r="DW139" s="491"/>
      <c r="DX139" s="491"/>
      <c r="DY139" s="491"/>
      <c r="DZ139" s="491"/>
      <c r="EA139" s="491"/>
      <c r="EB139" s="491"/>
      <c r="EC139" s="491"/>
      <c r="ED139" s="491"/>
      <c r="EE139" s="491"/>
      <c r="EF139" s="491"/>
      <c r="EG139" s="491"/>
      <c r="EH139" s="491"/>
      <c r="EI139" s="491"/>
      <c r="EJ139" s="491"/>
      <c r="EK139" s="491"/>
      <c r="EL139" s="491"/>
      <c r="EM139" s="491"/>
      <c r="EN139" s="491"/>
      <c r="EO139" s="491"/>
    </row>
    <row r="140" spans="1:145" ht="12" customHeight="1" x14ac:dyDescent="0.2">
      <c r="A140" s="1026" t="str">
        <f t="shared" si="30"/>
        <v/>
      </c>
      <c r="B140" s="428" t="str">
        <f t="shared" si="25"/>
        <v/>
      </c>
      <c r="C140" s="1212" t="str">
        <f>IF('Step 4 Support Tool'!F42=0,"",'Step 4 Support Tool'!F42)</f>
        <v/>
      </c>
      <c r="D140" s="1212">
        <f>'Step 4 Support Tool'!G42</f>
        <v>0</v>
      </c>
      <c r="E140" s="1213">
        <f>'Step 4 Support Tool'!C42</f>
        <v>0</v>
      </c>
      <c r="F140" s="1213">
        <f>'Step 4 Support Tool'!D42</f>
        <v>0</v>
      </c>
      <c r="G140" s="1026" t="str">
        <f>IF('Step 4 Support Tool'!E42="","",TRIM('Step 4 Support Tool'!E42))</f>
        <v/>
      </c>
      <c r="H140" s="1026" t="str">
        <f t="shared" si="26"/>
        <v/>
      </c>
      <c r="I140" s="1026" t="str">
        <f t="shared" si="27"/>
        <v/>
      </c>
      <c r="J140" s="1214">
        <f>'Step 4 Support Tool'!B42</f>
        <v>0</v>
      </c>
      <c r="K140" s="428">
        <f>'Step 4 Support Tool'!H42</f>
        <v>0</v>
      </c>
      <c r="L140" s="428">
        <f>'Step 4 Support Tool'!I42</f>
        <v>0</v>
      </c>
      <c r="M140" s="1215">
        <f>'Step 4 Support Tool'!J42</f>
        <v>0</v>
      </c>
      <c r="N140" s="1215">
        <f>'Step 4 Support Tool'!K42</f>
        <v>0</v>
      </c>
      <c r="O140" s="1215" t="str">
        <f>'Step 4 Support Tool'!L42</f>
        <v/>
      </c>
      <c r="P140" s="1216">
        <f>'Step 4 Support Tool'!M42</f>
        <v>0</v>
      </c>
      <c r="Q140" s="1217">
        <f>'Step 4 Support Tool'!N42</f>
        <v>0</v>
      </c>
      <c r="R140" s="1217" t="str">
        <f>'Step 4 Support Tool'!O42</f>
        <v/>
      </c>
      <c r="S140" s="1218" t="str">
        <f>'Step 4 Support Tool'!P42</f>
        <v/>
      </c>
      <c r="T140" s="1219" t="str">
        <f>'Step 4 Support Tool'!Q42</f>
        <v/>
      </c>
      <c r="U140" s="1219" t="str">
        <f>'Step 4 Support Tool'!R42</f>
        <v/>
      </c>
      <c r="V140" s="1219" t="str">
        <f>'Step 4 Support Tool'!S42</f>
        <v/>
      </c>
      <c r="W140" s="1218" t="str">
        <f>'Step 4 Support Tool'!T42</f>
        <v/>
      </c>
      <c r="X140" s="1220" t="str">
        <f>'Step 4 Support Tool'!X42</f>
        <v/>
      </c>
      <c r="Y140" s="1221" t="str">
        <f t="shared" si="28"/>
        <v/>
      </c>
      <c r="Z140" s="1222" t="str">
        <f>'Step 4 Support Tool'!AB42</f>
        <v/>
      </c>
      <c r="AA140" s="1223"/>
      <c r="AB140" s="1223"/>
      <c r="AC140" s="434"/>
      <c r="AD140" s="434"/>
      <c r="AE140" s="434"/>
      <c r="AF140" s="434"/>
      <c r="AG140" s="434"/>
      <c r="AH140" s="434"/>
      <c r="AI140" s="491"/>
      <c r="AJ140" s="491"/>
      <c r="AK140" s="491"/>
      <c r="AL140" s="491"/>
      <c r="AO140" s="491"/>
      <c r="AP140" s="491"/>
      <c r="AQ140" s="491"/>
      <c r="AR140" s="491"/>
      <c r="AS140" s="491"/>
      <c r="AT140" s="491"/>
      <c r="AU140" s="491"/>
      <c r="AV140" s="491"/>
      <c r="AW140" s="491"/>
      <c r="AX140" s="491"/>
      <c r="AY140" s="491"/>
      <c r="AZ140" s="491"/>
      <c r="BA140" s="491"/>
      <c r="BB140" s="491"/>
      <c r="BC140" s="492"/>
      <c r="BG140" s="1224" t="str">
        <f>SUBSTITUTE('Step 4 Support Tool'!A167," ","")</f>
        <v>EE152</v>
      </c>
      <c r="BH140" s="795">
        <f t="shared" si="29"/>
        <v>0</v>
      </c>
      <c r="BI140" s="491"/>
      <c r="BJ140" s="491"/>
      <c r="BK140" s="491"/>
      <c r="BL140" s="491"/>
      <c r="BM140" s="491"/>
      <c r="BN140" s="491"/>
      <c r="BO140" s="491"/>
      <c r="BP140" s="491"/>
      <c r="BQ140" s="491"/>
      <c r="BR140" s="491"/>
      <c r="BS140" s="491"/>
      <c r="BT140" s="491"/>
      <c r="BU140" s="491"/>
      <c r="BV140" s="491"/>
      <c r="BW140" s="491"/>
      <c r="BX140" s="491"/>
      <c r="BY140" s="491"/>
      <c r="BZ140" s="491"/>
      <c r="CA140" s="491"/>
      <c r="CB140" s="491"/>
      <c r="CC140" s="491"/>
      <c r="CD140" s="491"/>
      <c r="CE140" s="491"/>
      <c r="CF140" s="491"/>
      <c r="CG140" s="491"/>
      <c r="CH140" s="491"/>
      <c r="CI140" s="491"/>
      <c r="CJ140" s="491"/>
      <c r="CK140" s="491"/>
      <c r="CL140" s="491"/>
      <c r="CM140" s="491"/>
      <c r="CN140" s="491"/>
      <c r="CO140" s="491"/>
      <c r="CP140" s="491"/>
      <c r="CQ140" s="491"/>
      <c r="CR140" s="491"/>
      <c r="CS140" s="491"/>
      <c r="CT140" s="491"/>
      <c r="CU140" s="491"/>
      <c r="CV140" s="491"/>
      <c r="CW140" s="491"/>
      <c r="CX140" s="491"/>
      <c r="CY140" s="491"/>
      <c r="CZ140" s="491"/>
      <c r="DA140" s="491"/>
      <c r="DB140" s="491"/>
      <c r="DC140" s="491"/>
      <c r="DD140" s="491"/>
      <c r="DE140" s="491"/>
      <c r="DF140" s="491"/>
      <c r="DG140" s="491"/>
      <c r="DH140" s="491"/>
      <c r="DI140" s="491"/>
      <c r="DJ140" s="491"/>
      <c r="DK140" s="491"/>
      <c r="DL140" s="491"/>
      <c r="DM140" s="491"/>
      <c r="DN140" s="491"/>
      <c r="DO140" s="491"/>
      <c r="DP140" s="491"/>
      <c r="DQ140" s="491"/>
      <c r="DR140" s="491"/>
      <c r="DS140" s="491"/>
      <c r="DT140" s="491"/>
      <c r="DU140" s="491"/>
      <c r="DV140" s="491"/>
      <c r="DW140" s="491"/>
      <c r="DX140" s="491"/>
      <c r="DY140" s="491"/>
      <c r="DZ140" s="491"/>
      <c r="EA140" s="491"/>
      <c r="EB140" s="491"/>
      <c r="EC140" s="491"/>
      <c r="ED140" s="491"/>
      <c r="EE140" s="491"/>
      <c r="EF140" s="491"/>
      <c r="EG140" s="491"/>
      <c r="EH140" s="491"/>
      <c r="EI140" s="491"/>
      <c r="EJ140" s="491"/>
      <c r="EK140" s="491"/>
      <c r="EL140" s="491"/>
      <c r="EM140" s="491"/>
      <c r="EN140" s="491"/>
      <c r="EO140" s="491"/>
    </row>
    <row r="141" spans="1:145" ht="12" customHeight="1" x14ac:dyDescent="0.2">
      <c r="A141" s="1026" t="str">
        <f t="shared" si="30"/>
        <v/>
      </c>
      <c r="B141" s="428" t="str">
        <f t="shared" si="25"/>
        <v/>
      </c>
      <c r="C141" s="1212" t="str">
        <f>IF('Step 4 Support Tool'!F43=0,"",'Step 4 Support Tool'!F43)</f>
        <v/>
      </c>
      <c r="D141" s="1212">
        <f>'Step 4 Support Tool'!G43</f>
        <v>0</v>
      </c>
      <c r="E141" s="1213">
        <f>'Step 4 Support Tool'!C43</f>
        <v>0</v>
      </c>
      <c r="F141" s="1213">
        <f>'Step 4 Support Tool'!D43</f>
        <v>0</v>
      </c>
      <c r="G141" s="1026" t="str">
        <f>IF('Step 4 Support Tool'!E43="","",TRIM('Step 4 Support Tool'!E43))</f>
        <v/>
      </c>
      <c r="H141" s="1026" t="str">
        <f t="shared" si="26"/>
        <v/>
      </c>
      <c r="I141" s="1026" t="str">
        <f t="shared" si="27"/>
        <v/>
      </c>
      <c r="J141" s="1214">
        <f>'Step 4 Support Tool'!B43</f>
        <v>0</v>
      </c>
      <c r="K141" s="428">
        <f>'Step 4 Support Tool'!H43</f>
        <v>0</v>
      </c>
      <c r="L141" s="428">
        <f>'Step 4 Support Tool'!I43</f>
        <v>0</v>
      </c>
      <c r="M141" s="1215">
        <f>'Step 4 Support Tool'!J43</f>
        <v>0</v>
      </c>
      <c r="N141" s="1215">
        <f>'Step 4 Support Tool'!K43</f>
        <v>0</v>
      </c>
      <c r="O141" s="1215" t="str">
        <f>'Step 4 Support Tool'!L43</f>
        <v/>
      </c>
      <c r="P141" s="1216">
        <f>'Step 4 Support Tool'!M43</f>
        <v>0</v>
      </c>
      <c r="Q141" s="1217">
        <f>'Step 4 Support Tool'!N43</f>
        <v>0</v>
      </c>
      <c r="R141" s="1217" t="str">
        <f>'Step 4 Support Tool'!O43</f>
        <v/>
      </c>
      <c r="S141" s="1218" t="str">
        <f>'Step 4 Support Tool'!P43</f>
        <v/>
      </c>
      <c r="T141" s="1219" t="str">
        <f>'Step 4 Support Tool'!Q43</f>
        <v/>
      </c>
      <c r="U141" s="1219" t="str">
        <f>'Step 4 Support Tool'!R43</f>
        <v/>
      </c>
      <c r="V141" s="1219" t="str">
        <f>'Step 4 Support Tool'!S43</f>
        <v/>
      </c>
      <c r="W141" s="1218" t="str">
        <f>'Step 4 Support Tool'!T43</f>
        <v/>
      </c>
      <c r="X141" s="1220" t="str">
        <f>'Step 4 Support Tool'!X43</f>
        <v/>
      </c>
      <c r="Y141" s="1221" t="str">
        <f t="shared" si="28"/>
        <v/>
      </c>
      <c r="Z141" s="1222" t="str">
        <f>'Step 4 Support Tool'!AB43</f>
        <v/>
      </c>
      <c r="AA141" s="1223"/>
      <c r="AB141" s="1223"/>
      <c r="AC141" s="434"/>
      <c r="AD141" s="434"/>
      <c r="AE141" s="434"/>
      <c r="AF141" s="434"/>
      <c r="AG141" s="434"/>
      <c r="AH141" s="434"/>
      <c r="AI141" s="491"/>
      <c r="AJ141" s="491"/>
      <c r="AK141" s="491"/>
      <c r="AL141" s="491"/>
      <c r="AO141" s="491"/>
      <c r="AP141" s="491"/>
      <c r="AQ141" s="491"/>
      <c r="AR141" s="491"/>
      <c r="AS141" s="491"/>
      <c r="AT141" s="491"/>
      <c r="AU141" s="491"/>
      <c r="AV141" s="491"/>
      <c r="AW141" s="491"/>
      <c r="AX141" s="491"/>
      <c r="AY141" s="491"/>
      <c r="AZ141" s="491"/>
      <c r="BA141" s="491"/>
      <c r="BB141" s="491"/>
      <c r="BC141" s="492"/>
      <c r="BG141" s="1224" t="str">
        <f>SUBSTITUTE('Step 4 Support Tool'!A168," ","")</f>
        <v>EE153</v>
      </c>
      <c r="BH141" s="795">
        <f t="shared" si="29"/>
        <v>0</v>
      </c>
      <c r="BI141" s="491"/>
      <c r="BJ141" s="491"/>
      <c r="BK141" s="491"/>
      <c r="BL141" s="491"/>
      <c r="BM141" s="491"/>
      <c r="BN141" s="491"/>
      <c r="BO141" s="491"/>
      <c r="BP141" s="491"/>
      <c r="BQ141" s="491"/>
      <c r="BR141" s="491"/>
      <c r="BS141" s="491"/>
      <c r="BT141" s="491"/>
      <c r="BU141" s="491"/>
      <c r="BV141" s="491"/>
      <c r="BW141" s="491"/>
      <c r="BX141" s="491"/>
      <c r="BY141" s="491"/>
      <c r="BZ141" s="491"/>
      <c r="CA141" s="491"/>
      <c r="CB141" s="491"/>
      <c r="CC141" s="491"/>
      <c r="CD141" s="491"/>
      <c r="CE141" s="491"/>
      <c r="CF141" s="491"/>
      <c r="CG141" s="491"/>
      <c r="CH141" s="491"/>
      <c r="CI141" s="491"/>
      <c r="CJ141" s="491"/>
      <c r="CK141" s="491"/>
      <c r="CL141" s="491"/>
      <c r="CM141" s="491"/>
      <c r="CN141" s="491"/>
      <c r="CO141" s="491"/>
      <c r="CP141" s="491"/>
      <c r="CQ141" s="491"/>
      <c r="CR141" s="491"/>
      <c r="CS141" s="491"/>
      <c r="CT141" s="491"/>
      <c r="CU141" s="491"/>
      <c r="CV141" s="491"/>
      <c r="CW141" s="491"/>
      <c r="CX141" s="491"/>
      <c r="CY141" s="491"/>
      <c r="CZ141" s="491"/>
      <c r="DA141" s="491"/>
      <c r="DB141" s="491"/>
      <c r="DC141" s="491"/>
      <c r="DD141" s="491"/>
      <c r="DE141" s="491"/>
      <c r="DF141" s="491"/>
      <c r="DG141" s="491"/>
      <c r="DH141" s="491"/>
      <c r="DI141" s="491"/>
      <c r="DJ141" s="491"/>
      <c r="DK141" s="491"/>
      <c r="DL141" s="491"/>
      <c r="DM141" s="491"/>
      <c r="DN141" s="491"/>
      <c r="DO141" s="491"/>
      <c r="DP141" s="491"/>
      <c r="DQ141" s="491"/>
      <c r="DR141" s="491"/>
      <c r="DS141" s="491"/>
      <c r="DT141" s="491"/>
      <c r="DU141" s="491"/>
      <c r="DV141" s="491"/>
      <c r="DW141" s="491"/>
      <c r="DX141" s="491"/>
      <c r="DY141" s="491"/>
      <c r="DZ141" s="491"/>
      <c r="EA141" s="491"/>
      <c r="EB141" s="491"/>
      <c r="EC141" s="491"/>
      <c r="ED141" s="491"/>
      <c r="EE141" s="491"/>
      <c r="EF141" s="491"/>
      <c r="EG141" s="491"/>
      <c r="EH141" s="491"/>
      <c r="EI141" s="491"/>
      <c r="EJ141" s="491"/>
      <c r="EK141" s="491"/>
      <c r="EL141" s="491"/>
      <c r="EM141" s="491"/>
      <c r="EN141" s="491"/>
      <c r="EO141" s="491"/>
    </row>
    <row r="142" spans="1:145" ht="12" customHeight="1" x14ac:dyDescent="0.2">
      <c r="A142" s="1026" t="str">
        <f t="shared" si="30"/>
        <v/>
      </c>
      <c r="B142" s="428" t="str">
        <f t="shared" si="25"/>
        <v/>
      </c>
      <c r="C142" s="1212" t="str">
        <f>IF('Step 4 Support Tool'!F44=0,"",'Step 4 Support Tool'!F44)</f>
        <v/>
      </c>
      <c r="D142" s="1212">
        <f>'Step 4 Support Tool'!G44</f>
        <v>0</v>
      </c>
      <c r="E142" s="1213">
        <f>'Step 4 Support Tool'!C44</f>
        <v>0</v>
      </c>
      <c r="F142" s="1213">
        <f>'Step 4 Support Tool'!D44</f>
        <v>0</v>
      </c>
      <c r="G142" s="1026" t="str">
        <f>IF('Step 4 Support Tool'!E44="","",TRIM('Step 4 Support Tool'!E44))</f>
        <v/>
      </c>
      <c r="H142" s="1026" t="str">
        <f t="shared" si="26"/>
        <v/>
      </c>
      <c r="I142" s="1026" t="str">
        <f t="shared" si="27"/>
        <v/>
      </c>
      <c r="J142" s="1214">
        <f>'Step 4 Support Tool'!B44</f>
        <v>0</v>
      </c>
      <c r="K142" s="428">
        <f>'Step 4 Support Tool'!H44</f>
        <v>0</v>
      </c>
      <c r="L142" s="428">
        <f>'Step 4 Support Tool'!I44</f>
        <v>0</v>
      </c>
      <c r="M142" s="1215">
        <f>'Step 4 Support Tool'!J44</f>
        <v>0</v>
      </c>
      <c r="N142" s="1215">
        <f>'Step 4 Support Tool'!K44</f>
        <v>0</v>
      </c>
      <c r="O142" s="1215" t="str">
        <f>'Step 4 Support Tool'!L44</f>
        <v/>
      </c>
      <c r="P142" s="1216">
        <f>'Step 4 Support Tool'!M44</f>
        <v>0</v>
      </c>
      <c r="Q142" s="1217">
        <f>'Step 4 Support Tool'!N44</f>
        <v>0</v>
      </c>
      <c r="R142" s="1217" t="str">
        <f>'Step 4 Support Tool'!O44</f>
        <v/>
      </c>
      <c r="S142" s="1218" t="str">
        <f>'Step 4 Support Tool'!P44</f>
        <v/>
      </c>
      <c r="T142" s="1219" t="str">
        <f>'Step 4 Support Tool'!Q44</f>
        <v/>
      </c>
      <c r="U142" s="1219" t="str">
        <f>'Step 4 Support Tool'!R44</f>
        <v/>
      </c>
      <c r="V142" s="1219" t="str">
        <f>'Step 4 Support Tool'!S44</f>
        <v/>
      </c>
      <c r="W142" s="1218" t="str">
        <f>'Step 4 Support Tool'!T44</f>
        <v/>
      </c>
      <c r="X142" s="1220" t="str">
        <f>'Step 4 Support Tool'!X44</f>
        <v/>
      </c>
      <c r="Y142" s="1221" t="str">
        <f t="shared" si="28"/>
        <v/>
      </c>
      <c r="Z142" s="1222" t="str">
        <f>'Step 4 Support Tool'!AB44</f>
        <v/>
      </c>
      <c r="AA142" s="1223"/>
      <c r="AB142" s="1223"/>
      <c r="AC142" s="434"/>
      <c r="AD142" s="434"/>
      <c r="AE142" s="434"/>
      <c r="AF142" s="434"/>
      <c r="AG142" s="434"/>
      <c r="AH142" s="434"/>
      <c r="AI142" s="491"/>
      <c r="AJ142" s="491"/>
      <c r="AK142" s="491"/>
      <c r="AL142" s="491"/>
      <c r="AO142" s="491"/>
      <c r="AP142" s="491"/>
      <c r="AQ142" s="491"/>
      <c r="AR142" s="491"/>
      <c r="AS142" s="491"/>
      <c r="AT142" s="491"/>
      <c r="AU142" s="491"/>
      <c r="AV142" s="491"/>
      <c r="AW142" s="491"/>
      <c r="AX142" s="491"/>
      <c r="AY142" s="491"/>
      <c r="AZ142" s="491"/>
      <c r="BA142" s="491"/>
      <c r="BB142" s="491"/>
      <c r="BC142" s="492"/>
      <c r="BG142" s="1224" t="str">
        <f>SUBSTITUTE('Step 4 Support Tool'!A169," ","")</f>
        <v>EE154</v>
      </c>
      <c r="BH142" s="795">
        <f t="shared" si="29"/>
        <v>0</v>
      </c>
      <c r="BI142" s="491"/>
      <c r="BJ142" s="491"/>
      <c r="BK142" s="491"/>
      <c r="BL142" s="491"/>
      <c r="BM142" s="491"/>
      <c r="BN142" s="491"/>
      <c r="BO142" s="491"/>
      <c r="BP142" s="491"/>
      <c r="BQ142" s="491"/>
      <c r="BR142" s="491"/>
      <c r="BS142" s="491"/>
      <c r="BT142" s="491"/>
      <c r="BU142" s="491"/>
      <c r="BV142" s="491"/>
      <c r="BW142" s="491"/>
      <c r="BX142" s="491"/>
      <c r="BY142" s="491"/>
      <c r="BZ142" s="491"/>
      <c r="CA142" s="491"/>
      <c r="CB142" s="491"/>
      <c r="CC142" s="491"/>
      <c r="CD142" s="491"/>
      <c r="CE142" s="491"/>
      <c r="CF142" s="491"/>
      <c r="CG142" s="491"/>
      <c r="CH142" s="491"/>
      <c r="CI142" s="491"/>
      <c r="CJ142" s="491"/>
      <c r="CK142" s="491"/>
      <c r="CL142" s="491"/>
      <c r="CM142" s="491"/>
      <c r="CN142" s="491"/>
      <c r="CO142" s="491"/>
      <c r="CP142" s="491"/>
      <c r="CQ142" s="491"/>
      <c r="CR142" s="491"/>
      <c r="CS142" s="491"/>
      <c r="CT142" s="491"/>
      <c r="CU142" s="491"/>
      <c r="CV142" s="491"/>
      <c r="CW142" s="491"/>
      <c r="CX142" s="491"/>
      <c r="CY142" s="491"/>
      <c r="CZ142" s="491"/>
      <c r="DA142" s="491"/>
      <c r="DB142" s="491"/>
      <c r="DC142" s="491"/>
      <c r="DD142" s="491"/>
      <c r="DE142" s="491"/>
      <c r="DF142" s="491"/>
      <c r="DG142" s="491"/>
      <c r="DH142" s="491"/>
      <c r="DI142" s="491"/>
      <c r="DJ142" s="491"/>
      <c r="DK142" s="491"/>
      <c r="DL142" s="491"/>
      <c r="DM142" s="491"/>
      <c r="DN142" s="491"/>
      <c r="DO142" s="491"/>
      <c r="DP142" s="491"/>
      <c r="DQ142" s="491"/>
      <c r="DR142" s="491"/>
      <c r="DS142" s="491"/>
      <c r="DT142" s="491"/>
      <c r="DU142" s="491"/>
      <c r="DV142" s="491"/>
      <c r="DW142" s="491"/>
      <c r="DX142" s="491"/>
      <c r="DY142" s="491"/>
      <c r="DZ142" s="491"/>
      <c r="EA142" s="491"/>
      <c r="EB142" s="491"/>
      <c r="EC142" s="491"/>
      <c r="ED142" s="491"/>
      <c r="EE142" s="491"/>
      <c r="EF142" s="491"/>
      <c r="EG142" s="491"/>
      <c r="EH142" s="491"/>
      <c r="EI142" s="491"/>
      <c r="EJ142" s="491"/>
      <c r="EK142" s="491"/>
      <c r="EL142" s="491"/>
      <c r="EM142" s="491"/>
      <c r="EN142" s="491"/>
      <c r="EO142" s="491"/>
    </row>
    <row r="143" spans="1:145" ht="12" customHeight="1" x14ac:dyDescent="0.2">
      <c r="A143" s="1026" t="str">
        <f t="shared" si="30"/>
        <v/>
      </c>
      <c r="B143" s="428" t="str">
        <f t="shared" si="25"/>
        <v/>
      </c>
      <c r="C143" s="1212" t="str">
        <f>IF('Step 4 Support Tool'!F45=0,"",'Step 4 Support Tool'!F45)</f>
        <v/>
      </c>
      <c r="D143" s="1212">
        <f>'Step 4 Support Tool'!G45</f>
        <v>0</v>
      </c>
      <c r="E143" s="1213">
        <f>'Step 4 Support Tool'!C45</f>
        <v>0</v>
      </c>
      <c r="F143" s="1213">
        <f>'Step 4 Support Tool'!D45</f>
        <v>0</v>
      </c>
      <c r="G143" s="1026" t="str">
        <f>IF('Step 4 Support Tool'!E45="","",TRIM('Step 4 Support Tool'!E45))</f>
        <v/>
      </c>
      <c r="H143" s="1026" t="str">
        <f t="shared" si="26"/>
        <v/>
      </c>
      <c r="I143" s="1026" t="str">
        <f t="shared" si="27"/>
        <v/>
      </c>
      <c r="J143" s="1214">
        <f>'Step 4 Support Tool'!B45</f>
        <v>0</v>
      </c>
      <c r="K143" s="428">
        <f>'Step 4 Support Tool'!H45</f>
        <v>0</v>
      </c>
      <c r="L143" s="428">
        <f>'Step 4 Support Tool'!I45</f>
        <v>0</v>
      </c>
      <c r="M143" s="1215">
        <f>'Step 4 Support Tool'!J45</f>
        <v>0</v>
      </c>
      <c r="N143" s="1215">
        <f>'Step 4 Support Tool'!K45</f>
        <v>0</v>
      </c>
      <c r="O143" s="1215" t="str">
        <f>'Step 4 Support Tool'!L45</f>
        <v/>
      </c>
      <c r="P143" s="1216">
        <f>'Step 4 Support Tool'!M45</f>
        <v>0</v>
      </c>
      <c r="Q143" s="1217">
        <f>'Step 4 Support Tool'!N45</f>
        <v>0</v>
      </c>
      <c r="R143" s="1217" t="str">
        <f>'Step 4 Support Tool'!O45</f>
        <v/>
      </c>
      <c r="S143" s="1218" t="str">
        <f>'Step 4 Support Tool'!P45</f>
        <v/>
      </c>
      <c r="T143" s="1219" t="str">
        <f>'Step 4 Support Tool'!Q45</f>
        <v/>
      </c>
      <c r="U143" s="1219" t="str">
        <f>'Step 4 Support Tool'!R45</f>
        <v/>
      </c>
      <c r="V143" s="1219" t="str">
        <f>'Step 4 Support Tool'!S45</f>
        <v/>
      </c>
      <c r="W143" s="1218" t="str">
        <f>'Step 4 Support Tool'!T45</f>
        <v/>
      </c>
      <c r="X143" s="1220" t="str">
        <f>'Step 4 Support Tool'!X45</f>
        <v/>
      </c>
      <c r="Y143" s="1221" t="str">
        <f t="shared" si="28"/>
        <v/>
      </c>
      <c r="Z143" s="1222" t="str">
        <f>'Step 4 Support Tool'!AB45</f>
        <v/>
      </c>
      <c r="AA143" s="1223"/>
      <c r="AB143" s="1223"/>
      <c r="AC143" s="434"/>
      <c r="AD143" s="434"/>
      <c r="AE143" s="434"/>
      <c r="AF143" s="434"/>
      <c r="AG143" s="434"/>
      <c r="AH143" s="434"/>
      <c r="AI143" s="491"/>
      <c r="AJ143" s="491"/>
      <c r="AK143" s="491"/>
      <c r="AL143" s="491"/>
      <c r="AO143" s="491"/>
      <c r="AP143" s="491"/>
      <c r="AQ143" s="491"/>
      <c r="AR143" s="491"/>
      <c r="AS143" s="491"/>
      <c r="AT143" s="491"/>
      <c r="AU143" s="491"/>
      <c r="AV143" s="491"/>
      <c r="AW143" s="491"/>
      <c r="AX143" s="491"/>
      <c r="AY143" s="491"/>
      <c r="AZ143" s="491"/>
      <c r="BA143" s="491"/>
      <c r="BB143" s="491"/>
      <c r="BC143" s="492"/>
      <c r="BG143" s="1224" t="str">
        <f>SUBSTITUTE('Step 4 Support Tool'!A170," ","")</f>
        <v>EE155</v>
      </c>
      <c r="BH143" s="795">
        <f t="shared" si="29"/>
        <v>0</v>
      </c>
      <c r="BI143" s="491"/>
      <c r="BJ143" s="491"/>
      <c r="BK143" s="491"/>
      <c r="BL143" s="491"/>
      <c r="BM143" s="491"/>
      <c r="BN143" s="491"/>
      <c r="BO143" s="491"/>
      <c r="BP143" s="491"/>
      <c r="BQ143" s="491"/>
      <c r="BR143" s="491"/>
      <c r="BS143" s="491"/>
      <c r="BT143" s="491"/>
      <c r="BU143" s="491"/>
      <c r="BV143" s="491"/>
      <c r="BW143" s="491"/>
      <c r="BX143" s="491"/>
      <c r="BY143" s="491"/>
      <c r="BZ143" s="491"/>
      <c r="CA143" s="491"/>
      <c r="CB143" s="491"/>
      <c r="CC143" s="491"/>
      <c r="CD143" s="491"/>
      <c r="CE143" s="491"/>
      <c r="CF143" s="491"/>
      <c r="CG143" s="491"/>
      <c r="CH143" s="491"/>
      <c r="CI143" s="491"/>
      <c r="CJ143" s="491"/>
      <c r="CK143" s="491"/>
      <c r="CL143" s="491"/>
      <c r="CM143" s="491"/>
      <c r="CN143" s="491"/>
      <c r="CO143" s="491"/>
      <c r="CP143" s="491"/>
      <c r="CQ143" s="491"/>
      <c r="CR143" s="491"/>
      <c r="CS143" s="491"/>
      <c r="CT143" s="491"/>
      <c r="CU143" s="491"/>
      <c r="CV143" s="491"/>
      <c r="CW143" s="491"/>
      <c r="CX143" s="491"/>
      <c r="CY143" s="491"/>
      <c r="CZ143" s="491"/>
      <c r="DA143" s="491"/>
      <c r="DB143" s="491"/>
      <c r="DC143" s="491"/>
      <c r="DD143" s="491"/>
      <c r="DE143" s="491"/>
      <c r="DF143" s="491"/>
      <c r="DG143" s="491"/>
      <c r="DH143" s="491"/>
      <c r="DI143" s="491"/>
      <c r="DJ143" s="491"/>
      <c r="DK143" s="491"/>
      <c r="DL143" s="491"/>
      <c r="DM143" s="491"/>
      <c r="DN143" s="491"/>
      <c r="DO143" s="491"/>
      <c r="DP143" s="491"/>
      <c r="DQ143" s="491"/>
      <c r="DR143" s="491"/>
      <c r="DS143" s="491"/>
      <c r="DT143" s="491"/>
      <c r="DU143" s="491"/>
      <c r="DV143" s="491"/>
      <c r="DW143" s="491"/>
      <c r="DX143" s="491"/>
      <c r="DY143" s="491"/>
      <c r="DZ143" s="491"/>
      <c r="EA143" s="491"/>
      <c r="EB143" s="491"/>
      <c r="EC143" s="491"/>
      <c r="ED143" s="491"/>
      <c r="EE143" s="491"/>
      <c r="EF143" s="491"/>
      <c r="EG143" s="491"/>
      <c r="EH143" s="491"/>
      <c r="EI143" s="491"/>
      <c r="EJ143" s="491"/>
      <c r="EK143" s="491"/>
      <c r="EL143" s="491"/>
      <c r="EM143" s="491"/>
      <c r="EN143" s="491"/>
      <c r="EO143" s="491"/>
    </row>
    <row r="144" spans="1:145" ht="12" customHeight="1" x14ac:dyDescent="0.2">
      <c r="A144" s="1026" t="str">
        <f t="shared" si="30"/>
        <v/>
      </c>
      <c r="B144" s="428" t="str">
        <f t="shared" si="25"/>
        <v/>
      </c>
      <c r="C144" s="1212" t="str">
        <f>IF('Step 4 Support Tool'!F46=0,"",'Step 4 Support Tool'!F46)</f>
        <v/>
      </c>
      <c r="D144" s="1212">
        <f>'Step 4 Support Tool'!G46</f>
        <v>0</v>
      </c>
      <c r="E144" s="1213">
        <f>'Step 4 Support Tool'!C46</f>
        <v>0</v>
      </c>
      <c r="F144" s="1213">
        <f>'Step 4 Support Tool'!D46</f>
        <v>0</v>
      </c>
      <c r="G144" s="1026" t="str">
        <f>IF('Step 4 Support Tool'!E46="","",TRIM('Step 4 Support Tool'!E46))</f>
        <v/>
      </c>
      <c r="H144" s="1026" t="str">
        <f t="shared" si="26"/>
        <v/>
      </c>
      <c r="I144" s="1026" t="str">
        <f t="shared" si="27"/>
        <v/>
      </c>
      <c r="J144" s="1214">
        <f>'Step 4 Support Tool'!B46</f>
        <v>0</v>
      </c>
      <c r="K144" s="428">
        <f>'Step 4 Support Tool'!H46</f>
        <v>0</v>
      </c>
      <c r="L144" s="428">
        <f>'Step 4 Support Tool'!I46</f>
        <v>0</v>
      </c>
      <c r="M144" s="1215">
        <f>'Step 4 Support Tool'!J46</f>
        <v>0</v>
      </c>
      <c r="N144" s="1215">
        <f>'Step 4 Support Tool'!K46</f>
        <v>0</v>
      </c>
      <c r="O144" s="1215" t="str">
        <f>'Step 4 Support Tool'!L46</f>
        <v/>
      </c>
      <c r="P144" s="1216">
        <f>'Step 4 Support Tool'!M46</f>
        <v>0</v>
      </c>
      <c r="Q144" s="1217">
        <f>'Step 4 Support Tool'!N46</f>
        <v>0</v>
      </c>
      <c r="R144" s="1217" t="str">
        <f>'Step 4 Support Tool'!O46</f>
        <v/>
      </c>
      <c r="S144" s="1218" t="str">
        <f>'Step 4 Support Tool'!P46</f>
        <v/>
      </c>
      <c r="T144" s="1219" t="str">
        <f>'Step 4 Support Tool'!Q46</f>
        <v/>
      </c>
      <c r="U144" s="1219" t="str">
        <f>'Step 4 Support Tool'!R46</f>
        <v/>
      </c>
      <c r="V144" s="1219" t="str">
        <f>'Step 4 Support Tool'!S46</f>
        <v/>
      </c>
      <c r="W144" s="1218" t="str">
        <f>'Step 4 Support Tool'!T46</f>
        <v/>
      </c>
      <c r="X144" s="1220" t="str">
        <f>'Step 4 Support Tool'!X46</f>
        <v/>
      </c>
      <c r="Y144" s="1221" t="str">
        <f t="shared" si="28"/>
        <v/>
      </c>
      <c r="Z144" s="1222" t="str">
        <f>'Step 4 Support Tool'!AB46</f>
        <v/>
      </c>
      <c r="AA144" s="1223"/>
      <c r="AB144" s="1223"/>
      <c r="AC144" s="434"/>
      <c r="AD144" s="434"/>
      <c r="AE144" s="434"/>
      <c r="AF144" s="434"/>
      <c r="AG144" s="434"/>
      <c r="AH144" s="434"/>
      <c r="AI144" s="491"/>
      <c r="AJ144" s="491"/>
      <c r="AK144" s="491"/>
      <c r="AL144" s="491"/>
      <c r="AO144" s="491"/>
      <c r="AP144" s="491"/>
      <c r="AQ144" s="491"/>
      <c r="AR144" s="491"/>
      <c r="AS144" s="491"/>
      <c r="AT144" s="491"/>
      <c r="AU144" s="491"/>
      <c r="AV144" s="491"/>
      <c r="AW144" s="491"/>
      <c r="AX144" s="491"/>
      <c r="AY144" s="491"/>
      <c r="AZ144" s="491"/>
      <c r="BA144" s="491"/>
      <c r="BB144" s="491"/>
      <c r="BC144" s="492"/>
      <c r="BG144" s="1224" t="str">
        <f>SUBSTITUTE('Step 4 Support Tool'!A171," ","")</f>
        <v>EE156</v>
      </c>
      <c r="BH144" s="795">
        <f t="shared" si="29"/>
        <v>0</v>
      </c>
      <c r="BI144" s="491"/>
      <c r="BJ144" s="491"/>
      <c r="BK144" s="491"/>
      <c r="BL144" s="491"/>
      <c r="BM144" s="491"/>
      <c r="BN144" s="491"/>
      <c r="BO144" s="491"/>
      <c r="BP144" s="491"/>
      <c r="BQ144" s="491"/>
      <c r="BR144" s="491"/>
      <c r="BS144" s="491"/>
      <c r="BT144" s="491"/>
      <c r="BU144" s="491"/>
      <c r="BV144" s="491"/>
      <c r="BW144" s="491"/>
      <c r="BX144" s="491"/>
      <c r="BY144" s="491"/>
      <c r="BZ144" s="491"/>
      <c r="CA144" s="491"/>
      <c r="CB144" s="491"/>
      <c r="CC144" s="491"/>
      <c r="CD144" s="491"/>
      <c r="CE144" s="491"/>
      <c r="CF144" s="491"/>
      <c r="CG144" s="491"/>
      <c r="CH144" s="491"/>
      <c r="CI144" s="491"/>
      <c r="CJ144" s="491"/>
      <c r="CK144" s="491"/>
      <c r="CL144" s="491"/>
      <c r="CM144" s="491"/>
      <c r="CN144" s="491"/>
      <c r="CO144" s="491"/>
      <c r="CP144" s="491"/>
      <c r="CQ144" s="491"/>
      <c r="CR144" s="491"/>
      <c r="CS144" s="491"/>
      <c r="CT144" s="491"/>
      <c r="CU144" s="491"/>
      <c r="CV144" s="491"/>
      <c r="CW144" s="491"/>
      <c r="CX144" s="491"/>
      <c r="CY144" s="491"/>
      <c r="CZ144" s="491"/>
      <c r="DA144" s="491"/>
      <c r="DB144" s="491"/>
      <c r="DC144" s="491"/>
      <c r="DD144" s="491"/>
      <c r="DE144" s="491"/>
      <c r="DF144" s="491"/>
      <c r="DG144" s="491"/>
      <c r="DH144" s="491"/>
      <c r="DI144" s="491"/>
      <c r="DJ144" s="491"/>
      <c r="DK144" s="491"/>
      <c r="DL144" s="491"/>
      <c r="DM144" s="491"/>
      <c r="DN144" s="491"/>
      <c r="DO144" s="491"/>
      <c r="DP144" s="491"/>
      <c r="DQ144" s="491"/>
      <c r="DR144" s="491"/>
      <c r="DS144" s="491"/>
      <c r="DT144" s="491"/>
      <c r="DU144" s="491"/>
      <c r="DV144" s="491"/>
      <c r="DW144" s="491"/>
      <c r="DX144" s="491"/>
      <c r="DY144" s="491"/>
      <c r="DZ144" s="491"/>
      <c r="EA144" s="491"/>
      <c r="EB144" s="491"/>
      <c r="EC144" s="491"/>
      <c r="ED144" s="491"/>
      <c r="EE144" s="491"/>
      <c r="EF144" s="491"/>
      <c r="EG144" s="491"/>
      <c r="EH144" s="491"/>
      <c r="EI144" s="491"/>
      <c r="EJ144" s="491"/>
      <c r="EK144" s="491"/>
      <c r="EL144" s="491"/>
      <c r="EM144" s="491"/>
      <c r="EN144" s="491"/>
      <c r="EO144" s="491"/>
    </row>
    <row r="145" spans="1:145" ht="12" customHeight="1" x14ac:dyDescent="0.2">
      <c r="A145" s="1026" t="str">
        <f t="shared" si="30"/>
        <v/>
      </c>
      <c r="B145" s="428" t="str">
        <f t="shared" si="25"/>
        <v/>
      </c>
      <c r="C145" s="1212" t="str">
        <f>IF('Step 4 Support Tool'!F47=0,"",'Step 4 Support Tool'!F47)</f>
        <v/>
      </c>
      <c r="D145" s="1212">
        <f>'Step 4 Support Tool'!G47</f>
        <v>0</v>
      </c>
      <c r="E145" s="1213">
        <f>'Step 4 Support Tool'!C47</f>
        <v>0</v>
      </c>
      <c r="F145" s="1213">
        <f>'Step 4 Support Tool'!D47</f>
        <v>0</v>
      </c>
      <c r="G145" s="1026" t="str">
        <f>IF('Step 4 Support Tool'!E47="","",TRIM('Step 4 Support Tool'!E47))</f>
        <v/>
      </c>
      <c r="H145" s="1026" t="str">
        <f t="shared" si="26"/>
        <v/>
      </c>
      <c r="I145" s="1026" t="str">
        <f t="shared" si="27"/>
        <v/>
      </c>
      <c r="J145" s="1214">
        <f>'Step 4 Support Tool'!B47</f>
        <v>0</v>
      </c>
      <c r="K145" s="428">
        <f>'Step 4 Support Tool'!H47</f>
        <v>0</v>
      </c>
      <c r="L145" s="428">
        <f>'Step 4 Support Tool'!I47</f>
        <v>0</v>
      </c>
      <c r="M145" s="1215">
        <f>'Step 4 Support Tool'!J47</f>
        <v>0</v>
      </c>
      <c r="N145" s="1215">
        <f>'Step 4 Support Tool'!K47</f>
        <v>0</v>
      </c>
      <c r="O145" s="1215" t="str">
        <f>'Step 4 Support Tool'!L47</f>
        <v/>
      </c>
      <c r="P145" s="1216">
        <f>'Step 4 Support Tool'!M47</f>
        <v>0</v>
      </c>
      <c r="Q145" s="1217">
        <f>'Step 4 Support Tool'!N47</f>
        <v>0</v>
      </c>
      <c r="R145" s="1217" t="str">
        <f>'Step 4 Support Tool'!O47</f>
        <v/>
      </c>
      <c r="S145" s="1218" t="str">
        <f>'Step 4 Support Tool'!P47</f>
        <v/>
      </c>
      <c r="T145" s="1219" t="str">
        <f>'Step 4 Support Tool'!Q47</f>
        <v/>
      </c>
      <c r="U145" s="1219" t="str">
        <f>'Step 4 Support Tool'!R47</f>
        <v/>
      </c>
      <c r="V145" s="1219" t="str">
        <f>'Step 4 Support Tool'!S47</f>
        <v/>
      </c>
      <c r="W145" s="1218" t="str">
        <f>'Step 4 Support Tool'!T47</f>
        <v/>
      </c>
      <c r="X145" s="1220" t="str">
        <f>'Step 4 Support Tool'!X47</f>
        <v/>
      </c>
      <c r="Y145" s="1221" t="str">
        <f t="shared" si="28"/>
        <v/>
      </c>
      <c r="Z145" s="1222" t="str">
        <f>'Step 4 Support Tool'!AB47</f>
        <v/>
      </c>
      <c r="AA145" s="1223"/>
      <c r="AB145" s="1223"/>
      <c r="AC145" s="434"/>
      <c r="AD145" s="434"/>
      <c r="AE145" s="434"/>
      <c r="AF145" s="434"/>
      <c r="AG145" s="434"/>
      <c r="AH145" s="434"/>
      <c r="AI145" s="491"/>
      <c r="AJ145" s="491"/>
      <c r="AK145" s="491"/>
      <c r="AL145" s="491"/>
      <c r="AO145" s="491"/>
      <c r="AP145" s="491"/>
      <c r="AQ145" s="491"/>
      <c r="AR145" s="491"/>
      <c r="AS145" s="491"/>
      <c r="AT145" s="491"/>
      <c r="AU145" s="491"/>
      <c r="AV145" s="491"/>
      <c r="AW145" s="491"/>
      <c r="AX145" s="491"/>
      <c r="AY145" s="491"/>
      <c r="AZ145" s="491"/>
      <c r="BA145" s="491"/>
      <c r="BB145" s="491"/>
      <c r="BC145" s="492"/>
      <c r="BG145" s="1224" t="str">
        <f>SUBSTITUTE('Step 4 Support Tool'!A172," ","")</f>
        <v>EE157</v>
      </c>
      <c r="BH145" s="795">
        <f t="shared" si="29"/>
        <v>0</v>
      </c>
      <c r="BI145" s="491"/>
      <c r="BJ145" s="491"/>
      <c r="BK145" s="491"/>
      <c r="BL145" s="491"/>
      <c r="BM145" s="491"/>
      <c r="BN145" s="491"/>
      <c r="BO145" s="491"/>
      <c r="BP145" s="491"/>
      <c r="BQ145" s="491"/>
      <c r="BR145" s="491"/>
      <c r="BS145" s="491"/>
      <c r="BT145" s="491"/>
      <c r="BU145" s="491"/>
      <c r="BV145" s="491"/>
      <c r="BW145" s="491"/>
      <c r="BX145" s="491"/>
      <c r="BY145" s="491"/>
      <c r="BZ145" s="491"/>
      <c r="CA145" s="491"/>
      <c r="CB145" s="491"/>
      <c r="CC145" s="491"/>
      <c r="CD145" s="491"/>
      <c r="CE145" s="491"/>
      <c r="CF145" s="491"/>
      <c r="CG145" s="491"/>
      <c r="CH145" s="491"/>
      <c r="CI145" s="491"/>
      <c r="CJ145" s="491"/>
      <c r="CK145" s="491"/>
      <c r="CL145" s="491"/>
      <c r="CM145" s="491"/>
      <c r="CN145" s="491"/>
      <c r="CO145" s="491"/>
      <c r="CP145" s="491"/>
      <c r="CQ145" s="491"/>
      <c r="CR145" s="491"/>
      <c r="CS145" s="491"/>
      <c r="CT145" s="491"/>
      <c r="CU145" s="491"/>
      <c r="CV145" s="491"/>
      <c r="CW145" s="491"/>
      <c r="CX145" s="491"/>
      <c r="CY145" s="491"/>
      <c r="CZ145" s="491"/>
      <c r="DA145" s="491"/>
      <c r="DB145" s="491"/>
      <c r="DC145" s="491"/>
      <c r="DD145" s="491"/>
      <c r="DE145" s="491"/>
      <c r="DF145" s="491"/>
      <c r="DG145" s="491"/>
      <c r="DH145" s="491"/>
      <c r="DI145" s="491"/>
      <c r="DJ145" s="491"/>
      <c r="DK145" s="491"/>
      <c r="DL145" s="491"/>
      <c r="DM145" s="491"/>
      <c r="DN145" s="491"/>
      <c r="DO145" s="491"/>
      <c r="DP145" s="491"/>
      <c r="DQ145" s="491"/>
      <c r="DR145" s="491"/>
      <c r="DS145" s="491"/>
      <c r="DT145" s="491"/>
      <c r="DU145" s="491"/>
      <c r="DV145" s="491"/>
      <c r="DW145" s="491"/>
      <c r="DX145" s="491"/>
      <c r="DY145" s="491"/>
      <c r="DZ145" s="491"/>
      <c r="EA145" s="491"/>
      <c r="EB145" s="491"/>
      <c r="EC145" s="491"/>
      <c r="ED145" s="491"/>
      <c r="EE145" s="491"/>
      <c r="EF145" s="491"/>
      <c r="EG145" s="491"/>
      <c r="EH145" s="491"/>
      <c r="EI145" s="491"/>
      <c r="EJ145" s="491"/>
      <c r="EK145" s="491"/>
      <c r="EL145" s="491"/>
      <c r="EM145" s="491"/>
      <c r="EN145" s="491"/>
      <c r="EO145" s="491"/>
    </row>
    <row r="146" spans="1:145" ht="12" customHeight="1" x14ac:dyDescent="0.2">
      <c r="A146" s="1026" t="str">
        <f t="shared" si="30"/>
        <v/>
      </c>
      <c r="B146" s="428" t="str">
        <f t="shared" ref="B146:B177" si="31">IF(C146="","",$A$2&amp;BG146)</f>
        <v/>
      </c>
      <c r="C146" s="1212" t="str">
        <f>IF('Step 4 Support Tool'!F48=0,"",'Step 4 Support Tool'!F48)</f>
        <v/>
      </c>
      <c r="D146" s="1212">
        <f>'Step 4 Support Tool'!G48</f>
        <v>0</v>
      </c>
      <c r="E146" s="1213">
        <f>'Step 4 Support Tool'!C48</f>
        <v>0</v>
      </c>
      <c r="F146" s="1213">
        <f>'Step 4 Support Tool'!D48</f>
        <v>0</v>
      </c>
      <c r="G146" s="1026" t="str">
        <f>IF('Step 4 Support Tool'!E48="","",TRIM('Step 4 Support Tool'!E48))</f>
        <v/>
      </c>
      <c r="H146" s="1026" t="str">
        <f t="shared" si="26"/>
        <v/>
      </c>
      <c r="I146" s="1026" t="str">
        <f t="shared" si="27"/>
        <v/>
      </c>
      <c r="J146" s="1214">
        <f>'Step 4 Support Tool'!B48</f>
        <v>0</v>
      </c>
      <c r="K146" s="428">
        <f>'Step 4 Support Tool'!H48</f>
        <v>0</v>
      </c>
      <c r="L146" s="428">
        <f>'Step 4 Support Tool'!I48</f>
        <v>0</v>
      </c>
      <c r="M146" s="1215">
        <f>'Step 4 Support Tool'!J48</f>
        <v>0</v>
      </c>
      <c r="N146" s="1215">
        <f>'Step 4 Support Tool'!K48</f>
        <v>0</v>
      </c>
      <c r="O146" s="1215" t="str">
        <f>'Step 4 Support Tool'!L48</f>
        <v/>
      </c>
      <c r="P146" s="1216">
        <f>'Step 4 Support Tool'!M48</f>
        <v>0</v>
      </c>
      <c r="Q146" s="1217">
        <f>'Step 4 Support Tool'!N48</f>
        <v>0</v>
      </c>
      <c r="R146" s="1217" t="str">
        <f>'Step 4 Support Tool'!O48</f>
        <v/>
      </c>
      <c r="S146" s="1218" t="str">
        <f>'Step 4 Support Tool'!P48</f>
        <v/>
      </c>
      <c r="T146" s="1219" t="str">
        <f>'Step 4 Support Tool'!Q48</f>
        <v/>
      </c>
      <c r="U146" s="1219" t="str">
        <f>'Step 4 Support Tool'!R48</f>
        <v/>
      </c>
      <c r="V146" s="1219" t="str">
        <f>'Step 4 Support Tool'!S48</f>
        <v/>
      </c>
      <c r="W146" s="1218" t="str">
        <f>'Step 4 Support Tool'!T48</f>
        <v/>
      </c>
      <c r="X146" s="1220" t="str">
        <f>'Step 4 Support Tool'!X48</f>
        <v/>
      </c>
      <c r="Y146" s="1221" t="str">
        <f t="shared" si="28"/>
        <v/>
      </c>
      <c r="Z146" s="1222" t="str">
        <f>'Step 4 Support Tool'!AB48</f>
        <v/>
      </c>
      <c r="AA146" s="1223"/>
      <c r="AB146" s="1223"/>
      <c r="AC146" s="434"/>
      <c r="AD146" s="434"/>
      <c r="AE146" s="434"/>
      <c r="AF146" s="434"/>
      <c r="AG146" s="434"/>
      <c r="AH146" s="434"/>
      <c r="AI146" s="491"/>
      <c r="AJ146" s="491"/>
      <c r="AK146" s="491"/>
      <c r="AL146" s="491"/>
      <c r="AO146" s="491"/>
      <c r="AP146" s="491"/>
      <c r="AQ146" s="491"/>
      <c r="AR146" s="491"/>
      <c r="AS146" s="491"/>
      <c r="AT146" s="491"/>
      <c r="AU146" s="491"/>
      <c r="AV146" s="491"/>
      <c r="AW146" s="491"/>
      <c r="AX146" s="491"/>
      <c r="AY146" s="491"/>
      <c r="AZ146" s="491"/>
      <c r="BA146" s="491"/>
      <c r="BB146" s="491"/>
      <c r="BC146" s="492"/>
      <c r="BG146" s="1224" t="str">
        <f>SUBSTITUTE('Step 4 Support Tool'!A173," ","")</f>
        <v>EE158</v>
      </c>
      <c r="BH146" s="795">
        <f t="shared" ref="BH146:BH177" si="32">K146</f>
        <v>0</v>
      </c>
      <c r="BI146" s="491"/>
      <c r="BJ146" s="491"/>
      <c r="BK146" s="491"/>
      <c r="BL146" s="491"/>
      <c r="BM146" s="491"/>
      <c r="BN146" s="491"/>
      <c r="BO146" s="491"/>
      <c r="BP146" s="491"/>
      <c r="BQ146" s="491"/>
      <c r="BR146" s="491"/>
      <c r="BS146" s="491"/>
      <c r="BT146" s="491"/>
      <c r="BU146" s="491"/>
      <c r="BV146" s="491"/>
      <c r="BW146" s="491"/>
      <c r="BX146" s="491"/>
      <c r="BY146" s="491"/>
      <c r="BZ146" s="491"/>
      <c r="CA146" s="491"/>
      <c r="CB146" s="491"/>
      <c r="CC146" s="491"/>
      <c r="CD146" s="491"/>
      <c r="CE146" s="491"/>
      <c r="CF146" s="491"/>
      <c r="CG146" s="491"/>
      <c r="CH146" s="491"/>
      <c r="CI146" s="491"/>
      <c r="CJ146" s="491"/>
      <c r="CK146" s="491"/>
      <c r="CL146" s="491"/>
      <c r="CM146" s="491"/>
      <c r="CN146" s="491"/>
      <c r="CO146" s="491"/>
      <c r="CP146" s="491"/>
      <c r="CQ146" s="491"/>
      <c r="CR146" s="491"/>
      <c r="CS146" s="491"/>
      <c r="CT146" s="491"/>
      <c r="CU146" s="491"/>
      <c r="CV146" s="491"/>
      <c r="CW146" s="491"/>
      <c r="CX146" s="491"/>
      <c r="CY146" s="491"/>
      <c r="CZ146" s="491"/>
      <c r="DA146" s="491"/>
      <c r="DB146" s="491"/>
      <c r="DC146" s="491"/>
      <c r="DD146" s="491"/>
      <c r="DE146" s="491"/>
      <c r="DF146" s="491"/>
      <c r="DG146" s="491"/>
      <c r="DH146" s="491"/>
      <c r="DI146" s="491"/>
      <c r="DJ146" s="491"/>
      <c r="DK146" s="491"/>
      <c r="DL146" s="491"/>
      <c r="DM146" s="491"/>
      <c r="DN146" s="491"/>
      <c r="DO146" s="491"/>
      <c r="DP146" s="491"/>
      <c r="DQ146" s="491"/>
      <c r="DR146" s="491"/>
      <c r="DS146" s="491"/>
      <c r="DT146" s="491"/>
      <c r="DU146" s="491"/>
      <c r="DV146" s="491"/>
      <c r="DW146" s="491"/>
      <c r="DX146" s="491"/>
      <c r="DY146" s="491"/>
      <c r="DZ146" s="491"/>
      <c r="EA146" s="491"/>
      <c r="EB146" s="491"/>
      <c r="EC146" s="491"/>
      <c r="ED146" s="491"/>
      <c r="EE146" s="491"/>
      <c r="EF146" s="491"/>
      <c r="EG146" s="491"/>
      <c r="EH146" s="491"/>
      <c r="EI146" s="491"/>
      <c r="EJ146" s="491"/>
      <c r="EK146" s="491"/>
      <c r="EL146" s="491"/>
      <c r="EM146" s="491"/>
      <c r="EN146" s="491"/>
      <c r="EO146" s="491"/>
    </row>
    <row r="147" spans="1:145" ht="12" customHeight="1" x14ac:dyDescent="0.2">
      <c r="A147" s="1026" t="str">
        <f t="shared" si="30"/>
        <v/>
      </c>
      <c r="B147" s="428" t="str">
        <f t="shared" si="31"/>
        <v/>
      </c>
      <c r="C147" s="1212" t="str">
        <f>IF('Step 4 Support Tool'!F49=0,"",'Step 4 Support Tool'!F49)</f>
        <v/>
      </c>
      <c r="D147" s="1212">
        <f>'Step 4 Support Tool'!G49</f>
        <v>0</v>
      </c>
      <c r="E147" s="1213">
        <f>'Step 4 Support Tool'!C49</f>
        <v>0</v>
      </c>
      <c r="F147" s="1213">
        <f>'Step 4 Support Tool'!D49</f>
        <v>0</v>
      </c>
      <c r="G147" s="1026" t="str">
        <f>IF('Step 4 Support Tool'!E49="","",TRIM('Step 4 Support Tool'!E49))</f>
        <v/>
      </c>
      <c r="H147" s="1026" t="str">
        <f t="shared" si="26"/>
        <v/>
      </c>
      <c r="I147" s="1026" t="str">
        <f t="shared" si="27"/>
        <v/>
      </c>
      <c r="J147" s="1214">
        <f>'Step 4 Support Tool'!B49</f>
        <v>0</v>
      </c>
      <c r="K147" s="428">
        <f>'Step 4 Support Tool'!H49</f>
        <v>0</v>
      </c>
      <c r="L147" s="428">
        <f>'Step 4 Support Tool'!I49</f>
        <v>0</v>
      </c>
      <c r="M147" s="1215">
        <f>'Step 4 Support Tool'!J49</f>
        <v>0</v>
      </c>
      <c r="N147" s="1215">
        <f>'Step 4 Support Tool'!K49</f>
        <v>0</v>
      </c>
      <c r="O147" s="1215" t="str">
        <f>'Step 4 Support Tool'!L49</f>
        <v/>
      </c>
      <c r="P147" s="1216">
        <f>'Step 4 Support Tool'!M49</f>
        <v>0</v>
      </c>
      <c r="Q147" s="1217">
        <f>'Step 4 Support Tool'!N49</f>
        <v>0</v>
      </c>
      <c r="R147" s="1217" t="str">
        <f>'Step 4 Support Tool'!O49</f>
        <v/>
      </c>
      <c r="S147" s="1218" t="str">
        <f>'Step 4 Support Tool'!P49</f>
        <v/>
      </c>
      <c r="T147" s="1219" t="str">
        <f>'Step 4 Support Tool'!Q49</f>
        <v/>
      </c>
      <c r="U147" s="1219" t="str">
        <f>'Step 4 Support Tool'!R49</f>
        <v/>
      </c>
      <c r="V147" s="1219" t="str">
        <f>'Step 4 Support Tool'!S49</f>
        <v/>
      </c>
      <c r="W147" s="1218" t="str">
        <f>'Step 4 Support Tool'!T49</f>
        <v/>
      </c>
      <c r="X147" s="1220" t="str">
        <f>'Step 4 Support Tool'!X49</f>
        <v/>
      </c>
      <c r="Y147" s="1221" t="str">
        <f t="shared" si="28"/>
        <v/>
      </c>
      <c r="Z147" s="1222" t="str">
        <f>'Step 4 Support Tool'!AB49</f>
        <v/>
      </c>
      <c r="AA147" s="1223"/>
      <c r="AB147" s="1223"/>
      <c r="AC147" s="434"/>
      <c r="AD147" s="434"/>
      <c r="AE147" s="434"/>
      <c r="AF147" s="434"/>
      <c r="AG147" s="434"/>
      <c r="AH147" s="434"/>
      <c r="AI147" s="491"/>
      <c r="AJ147" s="491"/>
      <c r="AK147" s="491"/>
      <c r="AL147" s="491"/>
      <c r="AO147" s="491"/>
      <c r="AP147" s="491"/>
      <c r="AQ147" s="491"/>
      <c r="AR147" s="491"/>
      <c r="AS147" s="491"/>
      <c r="AT147" s="491"/>
      <c r="AU147" s="491"/>
      <c r="AV147" s="491"/>
      <c r="AW147" s="491"/>
      <c r="AX147" s="491"/>
      <c r="AY147" s="491"/>
      <c r="AZ147" s="491"/>
      <c r="BA147" s="491"/>
      <c r="BB147" s="491"/>
      <c r="BC147" s="492"/>
      <c r="BG147" s="1224" t="str">
        <f>SUBSTITUTE('Step 4 Support Tool'!A174," ","")</f>
        <v>EE159</v>
      </c>
      <c r="BH147" s="795">
        <f t="shared" si="32"/>
        <v>0</v>
      </c>
      <c r="BI147" s="491"/>
      <c r="BJ147" s="491"/>
      <c r="BK147" s="491"/>
      <c r="BL147" s="491"/>
      <c r="BM147" s="491"/>
      <c r="BN147" s="491"/>
      <c r="BO147" s="491"/>
      <c r="BP147" s="491"/>
      <c r="BQ147" s="491"/>
      <c r="BR147" s="491"/>
      <c r="BS147" s="491"/>
      <c r="BT147" s="491"/>
      <c r="BU147" s="491"/>
      <c r="BV147" s="491"/>
      <c r="BW147" s="491"/>
      <c r="BX147" s="491"/>
      <c r="BY147" s="491"/>
      <c r="BZ147" s="491"/>
      <c r="CA147" s="491"/>
      <c r="CB147" s="491"/>
      <c r="CC147" s="491"/>
      <c r="CD147" s="491"/>
      <c r="CE147" s="491"/>
      <c r="CF147" s="491"/>
      <c r="CG147" s="491"/>
      <c r="CH147" s="491"/>
      <c r="CI147" s="491"/>
      <c r="CJ147" s="491"/>
      <c r="CK147" s="491"/>
      <c r="CL147" s="491"/>
      <c r="CM147" s="491"/>
      <c r="CN147" s="491"/>
      <c r="CO147" s="491"/>
      <c r="CP147" s="491"/>
      <c r="CQ147" s="491"/>
      <c r="CR147" s="491"/>
      <c r="CS147" s="491"/>
      <c r="CT147" s="491"/>
      <c r="CU147" s="491"/>
      <c r="CV147" s="491"/>
      <c r="CW147" s="491"/>
      <c r="CX147" s="491"/>
      <c r="CY147" s="491"/>
      <c r="CZ147" s="491"/>
      <c r="DA147" s="491"/>
      <c r="DB147" s="491"/>
      <c r="DC147" s="491"/>
      <c r="DD147" s="491"/>
      <c r="DE147" s="491"/>
      <c r="DF147" s="491"/>
      <c r="DG147" s="491"/>
      <c r="DH147" s="491"/>
      <c r="DI147" s="491"/>
      <c r="DJ147" s="491"/>
      <c r="DK147" s="491"/>
      <c r="DL147" s="491"/>
      <c r="DM147" s="491"/>
      <c r="DN147" s="491"/>
      <c r="DO147" s="491"/>
      <c r="DP147" s="491"/>
      <c r="DQ147" s="491"/>
      <c r="DR147" s="491"/>
      <c r="DS147" s="491"/>
      <c r="DT147" s="491"/>
      <c r="DU147" s="491"/>
      <c r="DV147" s="491"/>
      <c r="DW147" s="491"/>
      <c r="DX147" s="491"/>
      <c r="DY147" s="491"/>
      <c r="DZ147" s="491"/>
      <c r="EA147" s="491"/>
      <c r="EB147" s="491"/>
      <c r="EC147" s="491"/>
      <c r="ED147" s="491"/>
      <c r="EE147" s="491"/>
      <c r="EF147" s="491"/>
      <c r="EG147" s="491"/>
      <c r="EH147" s="491"/>
      <c r="EI147" s="491"/>
      <c r="EJ147" s="491"/>
      <c r="EK147" s="491"/>
      <c r="EL147" s="491"/>
      <c r="EM147" s="491"/>
      <c r="EN147" s="491"/>
      <c r="EO147" s="491"/>
    </row>
    <row r="148" spans="1:145" ht="12" customHeight="1" x14ac:dyDescent="0.2">
      <c r="A148" s="1026" t="str">
        <f t="shared" si="30"/>
        <v/>
      </c>
      <c r="B148" s="428" t="str">
        <f t="shared" si="31"/>
        <v/>
      </c>
      <c r="C148" s="1212" t="str">
        <f>IF('Step 4 Support Tool'!F50=0,"",'Step 4 Support Tool'!F50)</f>
        <v/>
      </c>
      <c r="D148" s="1212">
        <f>'Step 4 Support Tool'!G50</f>
        <v>0</v>
      </c>
      <c r="E148" s="1213">
        <f>'Step 4 Support Tool'!C50</f>
        <v>0</v>
      </c>
      <c r="F148" s="1213">
        <f>'Step 4 Support Tool'!D50</f>
        <v>0</v>
      </c>
      <c r="G148" s="1026" t="str">
        <f>IF('Step 4 Support Tool'!E50="","",TRIM('Step 4 Support Tool'!E50))</f>
        <v/>
      </c>
      <c r="H148" s="1026" t="str">
        <f t="shared" si="26"/>
        <v/>
      </c>
      <c r="I148" s="1026" t="str">
        <f t="shared" si="27"/>
        <v/>
      </c>
      <c r="J148" s="1214">
        <f>'Step 4 Support Tool'!B50</f>
        <v>0</v>
      </c>
      <c r="K148" s="428">
        <f>'Step 4 Support Tool'!H50</f>
        <v>0</v>
      </c>
      <c r="L148" s="428">
        <f>'Step 4 Support Tool'!I50</f>
        <v>0</v>
      </c>
      <c r="M148" s="1215">
        <f>'Step 4 Support Tool'!J50</f>
        <v>0</v>
      </c>
      <c r="N148" s="1215">
        <f>'Step 4 Support Tool'!K50</f>
        <v>0</v>
      </c>
      <c r="O148" s="1215" t="str">
        <f>'Step 4 Support Tool'!L50</f>
        <v/>
      </c>
      <c r="P148" s="1216">
        <f>'Step 4 Support Tool'!M50</f>
        <v>0</v>
      </c>
      <c r="Q148" s="1217">
        <f>'Step 4 Support Tool'!N50</f>
        <v>0</v>
      </c>
      <c r="R148" s="1217" t="str">
        <f>'Step 4 Support Tool'!O50</f>
        <v/>
      </c>
      <c r="S148" s="1218" t="str">
        <f>'Step 4 Support Tool'!P50</f>
        <v/>
      </c>
      <c r="T148" s="1219" t="str">
        <f>'Step 4 Support Tool'!Q50</f>
        <v/>
      </c>
      <c r="U148" s="1219" t="str">
        <f>'Step 4 Support Tool'!R50</f>
        <v/>
      </c>
      <c r="V148" s="1219" t="str">
        <f>'Step 4 Support Tool'!S50</f>
        <v/>
      </c>
      <c r="W148" s="1218" t="str">
        <f>'Step 4 Support Tool'!T50</f>
        <v/>
      </c>
      <c r="X148" s="1220" t="str">
        <f>'Step 4 Support Tool'!X50</f>
        <v/>
      </c>
      <c r="Y148" s="1221" t="str">
        <f t="shared" si="28"/>
        <v/>
      </c>
      <c r="Z148" s="1222" t="str">
        <f>'Step 4 Support Tool'!AB50</f>
        <v/>
      </c>
      <c r="AA148" s="1223"/>
      <c r="AB148" s="1223"/>
      <c r="AC148" s="434"/>
      <c r="AD148" s="434"/>
      <c r="AE148" s="434"/>
      <c r="AF148" s="434"/>
      <c r="AG148" s="434"/>
      <c r="AH148" s="434"/>
      <c r="AI148" s="491"/>
      <c r="AJ148" s="491"/>
      <c r="AK148" s="491"/>
      <c r="AL148" s="491"/>
      <c r="AO148" s="491"/>
      <c r="AP148" s="491"/>
      <c r="AQ148" s="491"/>
      <c r="AR148" s="491"/>
      <c r="AS148" s="491"/>
      <c r="AT148" s="491"/>
      <c r="AU148" s="491"/>
      <c r="AV148" s="491"/>
      <c r="AW148" s="491"/>
      <c r="AX148" s="491"/>
      <c r="AY148" s="491"/>
      <c r="AZ148" s="491"/>
      <c r="BA148" s="491"/>
      <c r="BB148" s="491"/>
      <c r="BC148" s="492"/>
      <c r="BG148" s="1224" t="str">
        <f>SUBSTITUTE('Step 4 Support Tool'!A175," ","")</f>
        <v>EE160</v>
      </c>
      <c r="BH148" s="795">
        <f t="shared" si="32"/>
        <v>0</v>
      </c>
      <c r="BI148" s="491"/>
      <c r="BJ148" s="491"/>
      <c r="BK148" s="491"/>
      <c r="BL148" s="491"/>
      <c r="BM148" s="491"/>
      <c r="BN148" s="491"/>
      <c r="BO148" s="491"/>
      <c r="BP148" s="491"/>
      <c r="BQ148" s="491"/>
      <c r="BR148" s="491"/>
      <c r="BS148" s="491"/>
      <c r="BT148" s="491"/>
      <c r="BU148" s="491"/>
      <c r="BV148" s="491"/>
      <c r="BW148" s="491"/>
      <c r="BX148" s="491"/>
      <c r="BY148" s="491"/>
      <c r="BZ148" s="491"/>
      <c r="CA148" s="491"/>
      <c r="CB148" s="491"/>
      <c r="CC148" s="491"/>
      <c r="CD148" s="491"/>
      <c r="CE148" s="491"/>
      <c r="CF148" s="491"/>
      <c r="CG148" s="491"/>
      <c r="CH148" s="491"/>
      <c r="CI148" s="491"/>
      <c r="CJ148" s="491"/>
      <c r="CK148" s="491"/>
      <c r="CL148" s="491"/>
      <c r="CM148" s="491"/>
      <c r="CN148" s="491"/>
      <c r="CO148" s="491"/>
      <c r="CP148" s="491"/>
      <c r="CQ148" s="491"/>
      <c r="CR148" s="491"/>
      <c r="CS148" s="491"/>
      <c r="CT148" s="491"/>
      <c r="CU148" s="491"/>
      <c r="CV148" s="491"/>
      <c r="CW148" s="491"/>
      <c r="CX148" s="491"/>
      <c r="CY148" s="491"/>
      <c r="CZ148" s="491"/>
      <c r="DA148" s="491"/>
      <c r="DB148" s="491"/>
      <c r="DC148" s="491"/>
      <c r="DD148" s="491"/>
      <c r="DE148" s="491"/>
      <c r="DF148" s="491"/>
      <c r="DG148" s="491"/>
      <c r="DH148" s="491"/>
      <c r="DI148" s="491"/>
      <c r="DJ148" s="491"/>
      <c r="DK148" s="491"/>
      <c r="DL148" s="491"/>
      <c r="DM148" s="491"/>
      <c r="DN148" s="491"/>
      <c r="DO148" s="491"/>
      <c r="DP148" s="491"/>
      <c r="DQ148" s="491"/>
      <c r="DR148" s="491"/>
      <c r="DS148" s="491"/>
      <c r="DT148" s="491"/>
      <c r="DU148" s="491"/>
      <c r="DV148" s="491"/>
      <c r="DW148" s="491"/>
      <c r="DX148" s="491"/>
      <c r="DY148" s="491"/>
      <c r="DZ148" s="491"/>
      <c r="EA148" s="491"/>
      <c r="EB148" s="491"/>
      <c r="EC148" s="491"/>
      <c r="ED148" s="491"/>
      <c r="EE148" s="491"/>
      <c r="EF148" s="491"/>
      <c r="EG148" s="491"/>
      <c r="EH148" s="491"/>
      <c r="EI148" s="491"/>
      <c r="EJ148" s="491"/>
      <c r="EK148" s="491"/>
      <c r="EL148" s="491"/>
      <c r="EM148" s="491"/>
      <c r="EN148" s="491"/>
      <c r="EO148" s="491"/>
    </row>
    <row r="149" spans="1:145" ht="12" customHeight="1" x14ac:dyDescent="0.2">
      <c r="A149" s="1026" t="str">
        <f t="shared" si="30"/>
        <v/>
      </c>
      <c r="B149" s="428" t="str">
        <f t="shared" si="31"/>
        <v/>
      </c>
      <c r="C149" s="1212" t="str">
        <f>IF('Step 4 Support Tool'!F51=0,"",'Step 4 Support Tool'!F51)</f>
        <v/>
      </c>
      <c r="D149" s="1212">
        <f>'Step 4 Support Tool'!G51</f>
        <v>0</v>
      </c>
      <c r="E149" s="1213">
        <f>'Step 4 Support Tool'!C51</f>
        <v>0</v>
      </c>
      <c r="F149" s="1213">
        <f>'Step 4 Support Tool'!D51</f>
        <v>0</v>
      </c>
      <c r="G149" s="1026" t="str">
        <f>IF('Step 4 Support Tool'!E51="","",TRIM('Step 4 Support Tool'!E51))</f>
        <v/>
      </c>
      <c r="H149" s="1026" t="str">
        <f t="shared" si="26"/>
        <v/>
      </c>
      <c r="I149" s="1026" t="str">
        <f t="shared" si="27"/>
        <v/>
      </c>
      <c r="J149" s="1214">
        <f>'Step 4 Support Tool'!B51</f>
        <v>0</v>
      </c>
      <c r="K149" s="428">
        <f>'Step 4 Support Tool'!H51</f>
        <v>0</v>
      </c>
      <c r="L149" s="428">
        <f>'Step 4 Support Tool'!I51</f>
        <v>0</v>
      </c>
      <c r="M149" s="1215">
        <f>'Step 4 Support Tool'!J51</f>
        <v>0</v>
      </c>
      <c r="N149" s="1215">
        <f>'Step 4 Support Tool'!K51</f>
        <v>0</v>
      </c>
      <c r="O149" s="1215" t="str">
        <f>'Step 4 Support Tool'!L51</f>
        <v/>
      </c>
      <c r="P149" s="1216">
        <f>'Step 4 Support Tool'!M51</f>
        <v>0</v>
      </c>
      <c r="Q149" s="1217">
        <f>'Step 4 Support Tool'!N51</f>
        <v>0</v>
      </c>
      <c r="R149" s="1217" t="str">
        <f>'Step 4 Support Tool'!O51</f>
        <v/>
      </c>
      <c r="S149" s="1218" t="str">
        <f>'Step 4 Support Tool'!P51</f>
        <v/>
      </c>
      <c r="T149" s="1219" t="str">
        <f>'Step 4 Support Tool'!Q51</f>
        <v/>
      </c>
      <c r="U149" s="1219" t="str">
        <f>'Step 4 Support Tool'!R51</f>
        <v/>
      </c>
      <c r="V149" s="1219" t="str">
        <f>'Step 4 Support Tool'!S51</f>
        <v/>
      </c>
      <c r="W149" s="1218" t="str">
        <f>'Step 4 Support Tool'!T51</f>
        <v/>
      </c>
      <c r="X149" s="1220" t="str">
        <f>'Step 4 Support Tool'!X51</f>
        <v/>
      </c>
      <c r="Y149" s="1221" t="str">
        <f t="shared" si="28"/>
        <v/>
      </c>
      <c r="Z149" s="1222" t="str">
        <f>'Step 4 Support Tool'!AB51</f>
        <v/>
      </c>
      <c r="AA149" s="1223"/>
      <c r="AB149" s="1223"/>
      <c r="AC149" s="434"/>
      <c r="AD149" s="434"/>
      <c r="AE149" s="434"/>
      <c r="AF149" s="434"/>
      <c r="AG149" s="434"/>
      <c r="AH149" s="434"/>
      <c r="AI149" s="491"/>
      <c r="AJ149" s="491"/>
      <c r="AK149" s="491"/>
      <c r="AL149" s="491"/>
      <c r="AO149" s="491"/>
      <c r="AP149" s="491"/>
      <c r="AQ149" s="491"/>
      <c r="AR149" s="491"/>
      <c r="AS149" s="491"/>
      <c r="AT149" s="491"/>
      <c r="AU149" s="491"/>
      <c r="AV149" s="491"/>
      <c r="AW149" s="491"/>
      <c r="AX149" s="491"/>
      <c r="AY149" s="491"/>
      <c r="AZ149" s="491"/>
      <c r="BA149" s="491"/>
      <c r="BB149" s="491"/>
      <c r="BC149" s="492"/>
      <c r="BG149" s="1224" t="str">
        <f>SUBSTITUTE('Step 4 Support Tool'!A176," ","")</f>
        <v>EE161</v>
      </c>
      <c r="BH149" s="795">
        <f t="shared" si="32"/>
        <v>0</v>
      </c>
      <c r="BI149" s="491"/>
      <c r="BJ149" s="491"/>
      <c r="BK149" s="491"/>
      <c r="BL149" s="491"/>
      <c r="BM149" s="491"/>
      <c r="BN149" s="491"/>
      <c r="BO149" s="491"/>
      <c r="BP149" s="491"/>
      <c r="BQ149" s="491"/>
      <c r="BR149" s="491"/>
      <c r="BS149" s="491"/>
      <c r="BT149" s="491"/>
      <c r="BU149" s="491"/>
      <c r="BV149" s="491"/>
      <c r="BW149" s="491"/>
      <c r="BX149" s="491"/>
      <c r="BY149" s="491"/>
      <c r="BZ149" s="491"/>
      <c r="CA149" s="491"/>
      <c r="CB149" s="491"/>
      <c r="CC149" s="491"/>
      <c r="CD149" s="491"/>
      <c r="CE149" s="491"/>
      <c r="CF149" s="491"/>
      <c r="CG149" s="491"/>
      <c r="CH149" s="491"/>
      <c r="CI149" s="491"/>
      <c r="CJ149" s="491"/>
      <c r="CK149" s="491"/>
      <c r="CL149" s="491"/>
      <c r="CM149" s="491"/>
      <c r="CN149" s="491"/>
      <c r="CO149" s="491"/>
      <c r="CP149" s="491"/>
      <c r="CQ149" s="491"/>
      <c r="CR149" s="491"/>
      <c r="CS149" s="491"/>
      <c r="CT149" s="491"/>
      <c r="CU149" s="491"/>
      <c r="CV149" s="491"/>
      <c r="CW149" s="491"/>
      <c r="CX149" s="491"/>
      <c r="CY149" s="491"/>
      <c r="CZ149" s="491"/>
      <c r="DA149" s="491"/>
      <c r="DB149" s="491"/>
      <c r="DC149" s="491"/>
      <c r="DD149" s="491"/>
      <c r="DE149" s="491"/>
      <c r="DF149" s="491"/>
      <c r="DG149" s="491"/>
      <c r="DH149" s="491"/>
      <c r="DI149" s="491"/>
      <c r="DJ149" s="491"/>
      <c r="DK149" s="491"/>
      <c r="DL149" s="491"/>
      <c r="DM149" s="491"/>
      <c r="DN149" s="491"/>
      <c r="DO149" s="491"/>
      <c r="DP149" s="491"/>
      <c r="DQ149" s="491"/>
      <c r="DR149" s="491"/>
      <c r="DS149" s="491"/>
      <c r="DT149" s="491"/>
      <c r="DU149" s="491"/>
      <c r="DV149" s="491"/>
      <c r="DW149" s="491"/>
      <c r="DX149" s="491"/>
      <c r="DY149" s="491"/>
      <c r="DZ149" s="491"/>
      <c r="EA149" s="491"/>
      <c r="EB149" s="491"/>
      <c r="EC149" s="491"/>
      <c r="ED149" s="491"/>
      <c r="EE149" s="491"/>
      <c r="EF149" s="491"/>
      <c r="EG149" s="491"/>
      <c r="EH149" s="491"/>
      <c r="EI149" s="491"/>
      <c r="EJ149" s="491"/>
      <c r="EK149" s="491"/>
      <c r="EL149" s="491"/>
      <c r="EM149" s="491"/>
      <c r="EN149" s="491"/>
      <c r="EO149" s="491"/>
    </row>
    <row r="150" spans="1:145" ht="12" customHeight="1" x14ac:dyDescent="0.2">
      <c r="A150" s="1026" t="str">
        <f t="shared" si="30"/>
        <v/>
      </c>
      <c r="B150" s="428" t="str">
        <f t="shared" si="31"/>
        <v/>
      </c>
      <c r="C150" s="1212" t="str">
        <f>IF('Step 4 Support Tool'!F52=0,"",'Step 4 Support Tool'!F52)</f>
        <v/>
      </c>
      <c r="D150" s="1212">
        <f>'Step 4 Support Tool'!G52</f>
        <v>0</v>
      </c>
      <c r="E150" s="1213">
        <f>'Step 4 Support Tool'!C52</f>
        <v>0</v>
      </c>
      <c r="F150" s="1213">
        <f>'Step 4 Support Tool'!D52</f>
        <v>0</v>
      </c>
      <c r="G150" s="1026" t="str">
        <f>IF('Step 4 Support Tool'!E52="","",TRIM('Step 4 Support Tool'!E52))</f>
        <v/>
      </c>
      <c r="H150" s="1026" t="str">
        <f t="shared" si="26"/>
        <v/>
      </c>
      <c r="I150" s="1026" t="str">
        <f t="shared" si="27"/>
        <v/>
      </c>
      <c r="J150" s="1214">
        <f>'Step 4 Support Tool'!B52</f>
        <v>0</v>
      </c>
      <c r="K150" s="428">
        <f>'Step 4 Support Tool'!H52</f>
        <v>0</v>
      </c>
      <c r="L150" s="428">
        <f>'Step 4 Support Tool'!I52</f>
        <v>0</v>
      </c>
      <c r="M150" s="1215">
        <f>'Step 4 Support Tool'!J52</f>
        <v>0</v>
      </c>
      <c r="N150" s="1215">
        <f>'Step 4 Support Tool'!K52</f>
        <v>0</v>
      </c>
      <c r="O150" s="1215" t="str">
        <f>'Step 4 Support Tool'!L52</f>
        <v/>
      </c>
      <c r="P150" s="1216">
        <f>'Step 4 Support Tool'!M52</f>
        <v>0</v>
      </c>
      <c r="Q150" s="1217">
        <f>'Step 4 Support Tool'!N52</f>
        <v>0</v>
      </c>
      <c r="R150" s="1217" t="str">
        <f>'Step 4 Support Tool'!O52</f>
        <v/>
      </c>
      <c r="S150" s="1218" t="str">
        <f>'Step 4 Support Tool'!P52</f>
        <v/>
      </c>
      <c r="T150" s="1219" t="str">
        <f>'Step 4 Support Tool'!Q52</f>
        <v/>
      </c>
      <c r="U150" s="1219" t="str">
        <f>'Step 4 Support Tool'!R52</f>
        <v/>
      </c>
      <c r="V150" s="1219" t="str">
        <f>'Step 4 Support Tool'!S52</f>
        <v/>
      </c>
      <c r="W150" s="1218" t="str">
        <f>'Step 4 Support Tool'!T52</f>
        <v/>
      </c>
      <c r="X150" s="1220" t="str">
        <f>'Step 4 Support Tool'!X52</f>
        <v/>
      </c>
      <c r="Y150" s="1221" t="str">
        <f t="shared" si="28"/>
        <v/>
      </c>
      <c r="Z150" s="1222" t="str">
        <f>'Step 4 Support Tool'!AB52</f>
        <v/>
      </c>
      <c r="AA150" s="1223"/>
      <c r="AB150" s="1223"/>
      <c r="AC150" s="434"/>
      <c r="AD150" s="434"/>
      <c r="AE150" s="434"/>
      <c r="AF150" s="434"/>
      <c r="AG150" s="434"/>
      <c r="AH150" s="434"/>
      <c r="AI150" s="491"/>
      <c r="AJ150" s="491"/>
      <c r="AK150" s="491"/>
      <c r="AL150" s="491"/>
      <c r="AO150" s="491"/>
      <c r="AP150" s="491"/>
      <c r="AQ150" s="491"/>
      <c r="AR150" s="491"/>
      <c r="AS150" s="491"/>
      <c r="AT150" s="491"/>
      <c r="AU150" s="491"/>
      <c r="AV150" s="491"/>
      <c r="AW150" s="491"/>
      <c r="AX150" s="491"/>
      <c r="AY150" s="491"/>
      <c r="AZ150" s="491"/>
      <c r="BA150" s="491"/>
      <c r="BB150" s="491"/>
      <c r="BC150" s="492"/>
      <c r="BG150" s="1224" t="str">
        <f>SUBSTITUTE('Step 4 Support Tool'!A177," ","")</f>
        <v>EE162</v>
      </c>
      <c r="BH150" s="795">
        <f t="shared" si="32"/>
        <v>0</v>
      </c>
      <c r="BI150" s="491"/>
      <c r="BJ150" s="491"/>
      <c r="BK150" s="491"/>
      <c r="BL150" s="491"/>
      <c r="BM150" s="491"/>
      <c r="BN150" s="491"/>
      <c r="BO150" s="491"/>
      <c r="BP150" s="491"/>
      <c r="BQ150" s="491"/>
      <c r="BR150" s="491"/>
      <c r="BS150" s="491"/>
      <c r="BT150" s="491"/>
      <c r="BU150" s="491"/>
      <c r="BV150" s="491"/>
      <c r="BW150" s="491"/>
      <c r="BX150" s="491"/>
      <c r="BY150" s="491"/>
      <c r="BZ150" s="491"/>
      <c r="CA150" s="491"/>
      <c r="CB150" s="491"/>
      <c r="CC150" s="491"/>
      <c r="CD150" s="491"/>
      <c r="CE150" s="491"/>
      <c r="CF150" s="491"/>
      <c r="CG150" s="491"/>
      <c r="CH150" s="491"/>
      <c r="CI150" s="491"/>
      <c r="CJ150" s="491"/>
      <c r="CK150" s="491"/>
      <c r="CL150" s="491"/>
      <c r="CM150" s="491"/>
      <c r="CN150" s="491"/>
      <c r="CO150" s="491"/>
      <c r="CP150" s="491"/>
      <c r="CQ150" s="491"/>
      <c r="CR150" s="491"/>
      <c r="CS150" s="491"/>
      <c r="CT150" s="491"/>
      <c r="CU150" s="491"/>
      <c r="CV150" s="491"/>
      <c r="CW150" s="491"/>
      <c r="CX150" s="491"/>
      <c r="CY150" s="491"/>
      <c r="CZ150" s="491"/>
      <c r="DA150" s="491"/>
      <c r="DB150" s="491"/>
      <c r="DC150" s="491"/>
      <c r="DD150" s="491"/>
      <c r="DE150" s="491"/>
      <c r="DF150" s="491"/>
      <c r="DG150" s="491"/>
      <c r="DH150" s="491"/>
      <c r="DI150" s="491"/>
      <c r="DJ150" s="491"/>
      <c r="DK150" s="491"/>
      <c r="DL150" s="491"/>
      <c r="DM150" s="491"/>
      <c r="DN150" s="491"/>
      <c r="DO150" s="491"/>
      <c r="DP150" s="491"/>
      <c r="DQ150" s="491"/>
      <c r="DR150" s="491"/>
      <c r="DS150" s="491"/>
      <c r="DT150" s="491"/>
      <c r="DU150" s="491"/>
      <c r="DV150" s="491"/>
      <c r="DW150" s="491"/>
      <c r="DX150" s="491"/>
      <c r="DY150" s="491"/>
      <c r="DZ150" s="491"/>
      <c r="EA150" s="491"/>
      <c r="EB150" s="491"/>
      <c r="EC150" s="491"/>
      <c r="ED150" s="491"/>
      <c r="EE150" s="491"/>
      <c r="EF150" s="491"/>
      <c r="EG150" s="491"/>
      <c r="EH150" s="491"/>
      <c r="EI150" s="491"/>
      <c r="EJ150" s="491"/>
      <c r="EK150" s="491"/>
      <c r="EL150" s="491"/>
      <c r="EM150" s="491"/>
      <c r="EN150" s="491"/>
      <c r="EO150" s="491"/>
    </row>
    <row r="151" spans="1:145" ht="12" customHeight="1" x14ac:dyDescent="0.2">
      <c r="A151" s="1026" t="str">
        <f t="shared" si="30"/>
        <v/>
      </c>
      <c r="B151" s="428" t="str">
        <f t="shared" si="31"/>
        <v/>
      </c>
      <c r="C151" s="1212" t="str">
        <f>IF('Step 4 Support Tool'!F53=0,"",'Step 4 Support Tool'!F53)</f>
        <v/>
      </c>
      <c r="D151" s="1212">
        <f>'Step 4 Support Tool'!G53</f>
        <v>0</v>
      </c>
      <c r="E151" s="1213">
        <f>'Step 4 Support Tool'!C53</f>
        <v>0</v>
      </c>
      <c r="F151" s="1213">
        <f>'Step 4 Support Tool'!D53</f>
        <v>0</v>
      </c>
      <c r="G151" s="1026" t="str">
        <f>IF('Step 4 Support Tool'!E53="","",TRIM('Step 4 Support Tool'!E53))</f>
        <v/>
      </c>
      <c r="H151" s="1026" t="str">
        <f t="shared" si="26"/>
        <v/>
      </c>
      <c r="I151" s="1026" t="str">
        <f t="shared" si="27"/>
        <v/>
      </c>
      <c r="J151" s="1214">
        <f>'Step 4 Support Tool'!B53</f>
        <v>0</v>
      </c>
      <c r="K151" s="428">
        <f>'Step 4 Support Tool'!H53</f>
        <v>0</v>
      </c>
      <c r="L151" s="428">
        <f>'Step 4 Support Tool'!I53</f>
        <v>0</v>
      </c>
      <c r="M151" s="1215">
        <f>'Step 4 Support Tool'!J53</f>
        <v>0</v>
      </c>
      <c r="N151" s="1215">
        <f>'Step 4 Support Tool'!K53</f>
        <v>0</v>
      </c>
      <c r="O151" s="1215" t="str">
        <f>'Step 4 Support Tool'!L53</f>
        <v/>
      </c>
      <c r="P151" s="1216">
        <f>'Step 4 Support Tool'!M53</f>
        <v>0</v>
      </c>
      <c r="Q151" s="1217">
        <f>'Step 4 Support Tool'!N53</f>
        <v>0</v>
      </c>
      <c r="R151" s="1217" t="str">
        <f>'Step 4 Support Tool'!O53</f>
        <v/>
      </c>
      <c r="S151" s="1218" t="str">
        <f>'Step 4 Support Tool'!P53</f>
        <v/>
      </c>
      <c r="T151" s="1219" t="str">
        <f>'Step 4 Support Tool'!Q53</f>
        <v/>
      </c>
      <c r="U151" s="1219" t="str">
        <f>'Step 4 Support Tool'!R53</f>
        <v/>
      </c>
      <c r="V151" s="1219" t="str">
        <f>'Step 4 Support Tool'!S53</f>
        <v/>
      </c>
      <c r="W151" s="1218" t="str">
        <f>'Step 4 Support Tool'!T53</f>
        <v/>
      </c>
      <c r="X151" s="1220" t="str">
        <f>'Step 4 Support Tool'!X53</f>
        <v/>
      </c>
      <c r="Y151" s="1221" t="str">
        <f t="shared" si="28"/>
        <v/>
      </c>
      <c r="Z151" s="1222" t="str">
        <f>'Step 4 Support Tool'!AB53</f>
        <v/>
      </c>
      <c r="AA151" s="1223"/>
      <c r="AB151" s="1223"/>
      <c r="AC151" s="434"/>
      <c r="AD151" s="434"/>
      <c r="AE151" s="434"/>
      <c r="AF151" s="434"/>
      <c r="AG151" s="434"/>
      <c r="AH151" s="434"/>
      <c r="AI151" s="491"/>
      <c r="AJ151" s="491"/>
      <c r="AK151" s="491"/>
      <c r="AL151" s="491"/>
      <c r="AO151" s="491"/>
      <c r="AP151" s="491"/>
      <c r="AQ151" s="491"/>
      <c r="AR151" s="491"/>
      <c r="AS151" s="491"/>
      <c r="AT151" s="491"/>
      <c r="AU151" s="491"/>
      <c r="AV151" s="491"/>
      <c r="AW151" s="491"/>
      <c r="AX151" s="491"/>
      <c r="AY151" s="491"/>
      <c r="AZ151" s="491"/>
      <c r="BA151" s="491"/>
      <c r="BB151" s="491"/>
      <c r="BC151" s="492"/>
      <c r="BG151" s="1224" t="str">
        <f>SUBSTITUTE('Step 4 Support Tool'!A178," ","")</f>
        <v>EE163</v>
      </c>
      <c r="BH151" s="795">
        <f t="shared" si="32"/>
        <v>0</v>
      </c>
      <c r="BI151" s="491"/>
      <c r="BJ151" s="491"/>
      <c r="BK151" s="491"/>
      <c r="BL151" s="491"/>
      <c r="BM151" s="491"/>
      <c r="BN151" s="491"/>
      <c r="BO151" s="491"/>
      <c r="BP151" s="491"/>
      <c r="BQ151" s="491"/>
      <c r="BR151" s="491"/>
      <c r="BS151" s="491"/>
      <c r="BT151" s="491"/>
      <c r="BU151" s="491"/>
      <c r="BV151" s="491"/>
      <c r="BW151" s="491"/>
      <c r="BX151" s="491"/>
      <c r="BY151" s="491"/>
      <c r="BZ151" s="491"/>
      <c r="CA151" s="491"/>
      <c r="CB151" s="491"/>
      <c r="CC151" s="491"/>
      <c r="CD151" s="491"/>
      <c r="CE151" s="491"/>
      <c r="CF151" s="491"/>
      <c r="CG151" s="491"/>
      <c r="CH151" s="491"/>
      <c r="CI151" s="491"/>
      <c r="CJ151" s="491"/>
      <c r="CK151" s="491"/>
      <c r="CL151" s="491"/>
      <c r="CM151" s="491"/>
      <c r="CN151" s="491"/>
      <c r="CO151" s="491"/>
      <c r="CP151" s="491"/>
      <c r="CQ151" s="491"/>
      <c r="CR151" s="491"/>
      <c r="CS151" s="491"/>
      <c r="CT151" s="491"/>
      <c r="CU151" s="491"/>
      <c r="CV151" s="491"/>
      <c r="CW151" s="491"/>
      <c r="CX151" s="491"/>
      <c r="CY151" s="491"/>
      <c r="CZ151" s="491"/>
      <c r="DA151" s="491"/>
      <c r="DB151" s="491"/>
      <c r="DC151" s="491"/>
      <c r="DD151" s="491"/>
      <c r="DE151" s="491"/>
      <c r="DF151" s="491"/>
      <c r="DG151" s="491"/>
      <c r="DH151" s="491"/>
      <c r="DI151" s="491"/>
      <c r="DJ151" s="491"/>
      <c r="DK151" s="491"/>
      <c r="DL151" s="491"/>
      <c r="DM151" s="491"/>
      <c r="DN151" s="491"/>
      <c r="DO151" s="491"/>
      <c r="DP151" s="491"/>
      <c r="DQ151" s="491"/>
      <c r="DR151" s="491"/>
      <c r="DS151" s="491"/>
      <c r="DT151" s="491"/>
      <c r="DU151" s="491"/>
      <c r="DV151" s="491"/>
      <c r="DW151" s="491"/>
      <c r="DX151" s="491"/>
      <c r="DY151" s="491"/>
      <c r="DZ151" s="491"/>
      <c r="EA151" s="491"/>
      <c r="EB151" s="491"/>
      <c r="EC151" s="491"/>
      <c r="ED151" s="491"/>
      <c r="EE151" s="491"/>
      <c r="EF151" s="491"/>
      <c r="EG151" s="491"/>
      <c r="EH151" s="491"/>
      <c r="EI151" s="491"/>
      <c r="EJ151" s="491"/>
      <c r="EK151" s="491"/>
      <c r="EL151" s="491"/>
      <c r="EM151" s="491"/>
      <c r="EN151" s="491"/>
      <c r="EO151" s="491"/>
    </row>
    <row r="152" spans="1:145" ht="12" customHeight="1" x14ac:dyDescent="0.2">
      <c r="A152" s="1026" t="str">
        <f t="shared" si="30"/>
        <v/>
      </c>
      <c r="B152" s="428" t="str">
        <f t="shared" si="31"/>
        <v/>
      </c>
      <c r="C152" s="1212" t="str">
        <f>IF('Step 4 Support Tool'!F54=0,"",'Step 4 Support Tool'!F54)</f>
        <v/>
      </c>
      <c r="D152" s="1212">
        <f>'Step 4 Support Tool'!G54</f>
        <v>0</v>
      </c>
      <c r="E152" s="1213">
        <f>'Step 4 Support Tool'!C54</f>
        <v>0</v>
      </c>
      <c r="F152" s="1213">
        <f>'Step 4 Support Tool'!D54</f>
        <v>0</v>
      </c>
      <c r="G152" s="1026" t="str">
        <f>IF('Step 4 Support Tool'!E54="","",TRIM('Step 4 Support Tool'!E54))</f>
        <v/>
      </c>
      <c r="H152" s="1026" t="str">
        <f t="shared" si="26"/>
        <v/>
      </c>
      <c r="I152" s="1026" t="str">
        <f t="shared" si="27"/>
        <v/>
      </c>
      <c r="J152" s="1214">
        <f>'Step 4 Support Tool'!B54</f>
        <v>0</v>
      </c>
      <c r="K152" s="428">
        <f>'Step 4 Support Tool'!H54</f>
        <v>0</v>
      </c>
      <c r="L152" s="428">
        <f>'Step 4 Support Tool'!I54</f>
        <v>0</v>
      </c>
      <c r="M152" s="1215">
        <f>'Step 4 Support Tool'!J54</f>
        <v>0</v>
      </c>
      <c r="N152" s="1215">
        <f>'Step 4 Support Tool'!K54</f>
        <v>0</v>
      </c>
      <c r="O152" s="1215" t="str">
        <f>'Step 4 Support Tool'!L54</f>
        <v/>
      </c>
      <c r="P152" s="1216">
        <f>'Step 4 Support Tool'!M54</f>
        <v>0</v>
      </c>
      <c r="Q152" s="1217">
        <f>'Step 4 Support Tool'!N54</f>
        <v>0</v>
      </c>
      <c r="R152" s="1217" t="str">
        <f>'Step 4 Support Tool'!O54</f>
        <v/>
      </c>
      <c r="S152" s="1218" t="str">
        <f>'Step 4 Support Tool'!P54</f>
        <v/>
      </c>
      <c r="T152" s="1219" t="str">
        <f>'Step 4 Support Tool'!Q54</f>
        <v/>
      </c>
      <c r="U152" s="1219" t="str">
        <f>'Step 4 Support Tool'!R54</f>
        <v/>
      </c>
      <c r="V152" s="1219" t="str">
        <f>'Step 4 Support Tool'!S54</f>
        <v/>
      </c>
      <c r="W152" s="1218" t="str">
        <f>'Step 4 Support Tool'!T54</f>
        <v/>
      </c>
      <c r="X152" s="1220" t="str">
        <f>'Step 4 Support Tool'!X54</f>
        <v/>
      </c>
      <c r="Y152" s="1221" t="str">
        <f t="shared" si="28"/>
        <v/>
      </c>
      <c r="Z152" s="1222" t="str">
        <f>'Step 4 Support Tool'!AB54</f>
        <v/>
      </c>
      <c r="AA152" s="1223"/>
      <c r="AB152" s="1223"/>
      <c r="AC152" s="434"/>
      <c r="AD152" s="434"/>
      <c r="AE152" s="434"/>
      <c r="AF152" s="434"/>
      <c r="AG152" s="434"/>
      <c r="AH152" s="434"/>
      <c r="AI152" s="491"/>
      <c r="AJ152" s="491"/>
      <c r="AK152" s="491"/>
      <c r="AL152" s="491"/>
      <c r="AO152" s="491"/>
      <c r="AP152" s="491"/>
      <c r="AQ152" s="491"/>
      <c r="AR152" s="491"/>
      <c r="AS152" s="491"/>
      <c r="AT152" s="491"/>
      <c r="AU152" s="491"/>
      <c r="AV152" s="491"/>
      <c r="AW152" s="491"/>
      <c r="AX152" s="491"/>
      <c r="AY152" s="491"/>
      <c r="AZ152" s="491"/>
      <c r="BA152" s="491"/>
      <c r="BB152" s="491"/>
      <c r="BC152" s="492"/>
      <c r="BG152" s="1224" t="str">
        <f>SUBSTITUTE('Step 4 Support Tool'!A179," ","")</f>
        <v>EE164</v>
      </c>
      <c r="BH152" s="795">
        <f t="shared" si="32"/>
        <v>0</v>
      </c>
      <c r="BI152" s="491"/>
      <c r="BJ152" s="491"/>
      <c r="BK152" s="491"/>
      <c r="BL152" s="491"/>
      <c r="BM152" s="491"/>
      <c r="BN152" s="491"/>
      <c r="BO152" s="491"/>
      <c r="BP152" s="491"/>
      <c r="BQ152" s="491"/>
      <c r="BR152" s="491"/>
      <c r="BS152" s="491"/>
      <c r="BT152" s="491"/>
      <c r="BU152" s="491"/>
      <c r="BV152" s="491"/>
      <c r="BW152" s="491"/>
      <c r="BX152" s="491"/>
      <c r="BY152" s="491"/>
      <c r="BZ152" s="491"/>
      <c r="CA152" s="491"/>
      <c r="CB152" s="491"/>
      <c r="CC152" s="491"/>
      <c r="CD152" s="491"/>
      <c r="CE152" s="491"/>
      <c r="CF152" s="491"/>
      <c r="CG152" s="491"/>
      <c r="CH152" s="491"/>
      <c r="CI152" s="491"/>
      <c r="CJ152" s="491"/>
      <c r="CK152" s="491"/>
      <c r="CL152" s="491"/>
      <c r="CM152" s="491"/>
      <c r="CN152" s="491"/>
      <c r="CO152" s="491"/>
      <c r="CP152" s="491"/>
      <c r="CQ152" s="491"/>
      <c r="CR152" s="491"/>
      <c r="CS152" s="491"/>
      <c r="CT152" s="491"/>
      <c r="CU152" s="491"/>
      <c r="CV152" s="491"/>
      <c r="CW152" s="491"/>
      <c r="CX152" s="491"/>
      <c r="CY152" s="491"/>
      <c r="CZ152" s="491"/>
      <c r="DA152" s="491"/>
      <c r="DB152" s="491"/>
      <c r="DC152" s="491"/>
      <c r="DD152" s="491"/>
      <c r="DE152" s="491"/>
      <c r="DF152" s="491"/>
      <c r="DG152" s="491"/>
      <c r="DH152" s="491"/>
      <c r="DI152" s="491"/>
      <c r="DJ152" s="491"/>
      <c r="DK152" s="491"/>
      <c r="DL152" s="491"/>
      <c r="DM152" s="491"/>
      <c r="DN152" s="491"/>
      <c r="DO152" s="491"/>
      <c r="DP152" s="491"/>
      <c r="DQ152" s="491"/>
      <c r="DR152" s="491"/>
      <c r="DS152" s="491"/>
      <c r="DT152" s="491"/>
      <c r="DU152" s="491"/>
      <c r="DV152" s="491"/>
      <c r="DW152" s="491"/>
      <c r="DX152" s="491"/>
      <c r="DY152" s="491"/>
      <c r="DZ152" s="491"/>
      <c r="EA152" s="491"/>
      <c r="EB152" s="491"/>
      <c r="EC152" s="491"/>
      <c r="ED152" s="491"/>
      <c r="EE152" s="491"/>
      <c r="EF152" s="491"/>
      <c r="EG152" s="491"/>
      <c r="EH152" s="491"/>
      <c r="EI152" s="491"/>
      <c r="EJ152" s="491"/>
      <c r="EK152" s="491"/>
      <c r="EL152" s="491"/>
      <c r="EM152" s="491"/>
      <c r="EN152" s="491"/>
      <c r="EO152" s="491"/>
    </row>
    <row r="153" spans="1:145" ht="12" customHeight="1" x14ac:dyDescent="0.2">
      <c r="A153" s="1026" t="str">
        <f t="shared" si="30"/>
        <v/>
      </c>
      <c r="B153" s="428" t="str">
        <f t="shared" si="31"/>
        <v/>
      </c>
      <c r="C153" s="1212" t="str">
        <f>IF('Step 4 Support Tool'!F55=0,"",'Step 4 Support Tool'!F55)</f>
        <v/>
      </c>
      <c r="D153" s="1212">
        <f>'Step 4 Support Tool'!G55</f>
        <v>0</v>
      </c>
      <c r="E153" s="1213">
        <f>'Step 4 Support Tool'!C55</f>
        <v>0</v>
      </c>
      <c r="F153" s="1213">
        <f>'Step 4 Support Tool'!D55</f>
        <v>0</v>
      </c>
      <c r="G153" s="1026" t="str">
        <f>IF('Step 4 Support Tool'!E55="","",TRIM('Step 4 Support Tool'!E55))</f>
        <v/>
      </c>
      <c r="H153" s="1026" t="str">
        <f t="shared" si="26"/>
        <v/>
      </c>
      <c r="I153" s="1026" t="str">
        <f t="shared" si="27"/>
        <v/>
      </c>
      <c r="J153" s="1214">
        <f>'Step 4 Support Tool'!B55</f>
        <v>0</v>
      </c>
      <c r="K153" s="428">
        <f>'Step 4 Support Tool'!H55</f>
        <v>0</v>
      </c>
      <c r="L153" s="428">
        <f>'Step 4 Support Tool'!I55</f>
        <v>0</v>
      </c>
      <c r="M153" s="1215">
        <f>'Step 4 Support Tool'!J55</f>
        <v>0</v>
      </c>
      <c r="N153" s="1215">
        <f>'Step 4 Support Tool'!K55</f>
        <v>0</v>
      </c>
      <c r="O153" s="1215" t="str">
        <f>'Step 4 Support Tool'!L55</f>
        <v/>
      </c>
      <c r="P153" s="1216">
        <f>'Step 4 Support Tool'!M55</f>
        <v>0</v>
      </c>
      <c r="Q153" s="1217">
        <f>'Step 4 Support Tool'!N55</f>
        <v>0</v>
      </c>
      <c r="R153" s="1217" t="str">
        <f>'Step 4 Support Tool'!O55</f>
        <v/>
      </c>
      <c r="S153" s="1218" t="str">
        <f>'Step 4 Support Tool'!P55</f>
        <v/>
      </c>
      <c r="T153" s="1219" t="str">
        <f>'Step 4 Support Tool'!Q55</f>
        <v/>
      </c>
      <c r="U153" s="1219" t="str">
        <f>'Step 4 Support Tool'!R55</f>
        <v/>
      </c>
      <c r="V153" s="1219" t="str">
        <f>'Step 4 Support Tool'!S55</f>
        <v/>
      </c>
      <c r="W153" s="1218" t="str">
        <f>'Step 4 Support Tool'!T55</f>
        <v/>
      </c>
      <c r="X153" s="1220" t="str">
        <f>'Step 4 Support Tool'!X55</f>
        <v/>
      </c>
      <c r="Y153" s="1221" t="str">
        <f t="shared" si="28"/>
        <v/>
      </c>
      <c r="Z153" s="1222" t="str">
        <f>'Step 4 Support Tool'!AB55</f>
        <v/>
      </c>
      <c r="AA153" s="1223"/>
      <c r="AB153" s="1223"/>
      <c r="AC153" s="434"/>
      <c r="AD153" s="434"/>
      <c r="AE153" s="434"/>
      <c r="AF153" s="434"/>
      <c r="AG153" s="434"/>
      <c r="AH153" s="434"/>
      <c r="AI153" s="491"/>
      <c r="AJ153" s="491"/>
      <c r="AK153" s="491"/>
      <c r="AL153" s="491"/>
      <c r="AO153" s="491"/>
      <c r="AP153" s="491"/>
      <c r="AQ153" s="491"/>
      <c r="AR153" s="491"/>
      <c r="AS153" s="491"/>
      <c r="AT153" s="491"/>
      <c r="AU153" s="491"/>
      <c r="AV153" s="491"/>
      <c r="AW153" s="491"/>
      <c r="AX153" s="491"/>
      <c r="AY153" s="491"/>
      <c r="AZ153" s="491"/>
      <c r="BA153" s="491"/>
      <c r="BB153" s="491"/>
      <c r="BC153" s="492"/>
      <c r="BG153" s="1224" t="str">
        <f>SUBSTITUTE('Step 4 Support Tool'!A180," ","")</f>
        <v>EE165</v>
      </c>
      <c r="BH153" s="795">
        <f t="shared" si="32"/>
        <v>0</v>
      </c>
      <c r="BI153" s="491"/>
      <c r="BJ153" s="491"/>
      <c r="BK153" s="491"/>
      <c r="BL153" s="491"/>
      <c r="BM153" s="491"/>
      <c r="BN153" s="491"/>
      <c r="BO153" s="491"/>
      <c r="BP153" s="491"/>
      <c r="BQ153" s="491"/>
      <c r="BR153" s="491"/>
      <c r="BS153" s="491"/>
      <c r="BT153" s="491"/>
      <c r="BU153" s="491"/>
      <c r="BV153" s="491"/>
      <c r="BW153" s="491"/>
      <c r="BX153" s="491"/>
      <c r="BY153" s="491"/>
      <c r="BZ153" s="491"/>
      <c r="CA153" s="491"/>
      <c r="CB153" s="491"/>
      <c r="CC153" s="491"/>
      <c r="CD153" s="491"/>
      <c r="CE153" s="491"/>
      <c r="CF153" s="491"/>
      <c r="CG153" s="491"/>
      <c r="CH153" s="491"/>
      <c r="CI153" s="491"/>
      <c r="CJ153" s="491"/>
      <c r="CK153" s="491"/>
      <c r="CL153" s="491"/>
      <c r="CM153" s="491"/>
      <c r="CN153" s="491"/>
      <c r="CO153" s="491"/>
      <c r="CP153" s="491"/>
      <c r="CQ153" s="491"/>
      <c r="CR153" s="491"/>
      <c r="CS153" s="491"/>
      <c r="CT153" s="491"/>
      <c r="CU153" s="491"/>
      <c r="CV153" s="491"/>
      <c r="CW153" s="491"/>
      <c r="CX153" s="491"/>
      <c r="CY153" s="491"/>
      <c r="CZ153" s="491"/>
      <c r="DA153" s="491"/>
      <c r="DB153" s="491"/>
      <c r="DC153" s="491"/>
      <c r="DD153" s="491"/>
      <c r="DE153" s="491"/>
      <c r="DF153" s="491"/>
      <c r="DG153" s="491"/>
      <c r="DH153" s="491"/>
      <c r="DI153" s="491"/>
      <c r="DJ153" s="491"/>
      <c r="DK153" s="491"/>
      <c r="DL153" s="491"/>
      <c r="DM153" s="491"/>
      <c r="DN153" s="491"/>
      <c r="DO153" s="491"/>
      <c r="DP153" s="491"/>
      <c r="DQ153" s="491"/>
      <c r="DR153" s="491"/>
      <c r="DS153" s="491"/>
      <c r="DT153" s="491"/>
      <c r="DU153" s="491"/>
      <c r="DV153" s="491"/>
      <c r="DW153" s="491"/>
      <c r="DX153" s="491"/>
      <c r="DY153" s="491"/>
      <c r="DZ153" s="491"/>
      <c r="EA153" s="491"/>
      <c r="EB153" s="491"/>
      <c r="EC153" s="491"/>
      <c r="ED153" s="491"/>
      <c r="EE153" s="491"/>
      <c r="EF153" s="491"/>
      <c r="EG153" s="491"/>
      <c r="EH153" s="491"/>
      <c r="EI153" s="491"/>
      <c r="EJ153" s="491"/>
      <c r="EK153" s="491"/>
      <c r="EL153" s="491"/>
      <c r="EM153" s="491"/>
      <c r="EN153" s="491"/>
      <c r="EO153" s="491"/>
    </row>
    <row r="154" spans="1:145" ht="12" customHeight="1" x14ac:dyDescent="0.2">
      <c r="A154" s="1026" t="str">
        <f t="shared" si="30"/>
        <v/>
      </c>
      <c r="B154" s="428" t="str">
        <f t="shared" si="31"/>
        <v/>
      </c>
      <c r="C154" s="1212" t="str">
        <f>IF('Step 4 Support Tool'!F56=0,"",'Step 4 Support Tool'!F56)</f>
        <v/>
      </c>
      <c r="D154" s="1212">
        <f>'Step 4 Support Tool'!G56</f>
        <v>0</v>
      </c>
      <c r="E154" s="1213">
        <f>'Step 4 Support Tool'!C56</f>
        <v>0</v>
      </c>
      <c r="F154" s="1213">
        <f>'Step 4 Support Tool'!D56</f>
        <v>0</v>
      </c>
      <c r="G154" s="1026" t="str">
        <f>IF('Step 4 Support Tool'!E56="","",TRIM('Step 4 Support Tool'!E56))</f>
        <v/>
      </c>
      <c r="H154" s="1026" t="str">
        <f t="shared" si="26"/>
        <v/>
      </c>
      <c r="I154" s="1026" t="str">
        <f t="shared" si="27"/>
        <v/>
      </c>
      <c r="J154" s="1214">
        <f>'Step 4 Support Tool'!B56</f>
        <v>0</v>
      </c>
      <c r="K154" s="428">
        <f>'Step 4 Support Tool'!H56</f>
        <v>0</v>
      </c>
      <c r="L154" s="428">
        <f>'Step 4 Support Tool'!I56</f>
        <v>0</v>
      </c>
      <c r="M154" s="1215">
        <f>'Step 4 Support Tool'!J56</f>
        <v>0</v>
      </c>
      <c r="N154" s="1215">
        <f>'Step 4 Support Tool'!K56</f>
        <v>0</v>
      </c>
      <c r="O154" s="1215" t="str">
        <f>'Step 4 Support Tool'!L56</f>
        <v/>
      </c>
      <c r="P154" s="1216">
        <f>'Step 4 Support Tool'!M56</f>
        <v>0</v>
      </c>
      <c r="Q154" s="1217">
        <f>'Step 4 Support Tool'!N56</f>
        <v>0</v>
      </c>
      <c r="R154" s="1217" t="str">
        <f>'Step 4 Support Tool'!O56</f>
        <v/>
      </c>
      <c r="S154" s="1218" t="str">
        <f>'Step 4 Support Tool'!P56</f>
        <v/>
      </c>
      <c r="T154" s="1219" t="str">
        <f>'Step 4 Support Tool'!Q56</f>
        <v/>
      </c>
      <c r="U154" s="1219" t="str">
        <f>'Step 4 Support Tool'!R56</f>
        <v/>
      </c>
      <c r="V154" s="1219" t="str">
        <f>'Step 4 Support Tool'!S56</f>
        <v/>
      </c>
      <c r="W154" s="1218" t="str">
        <f>'Step 4 Support Tool'!T56</f>
        <v/>
      </c>
      <c r="X154" s="1220" t="str">
        <f>'Step 4 Support Tool'!X56</f>
        <v/>
      </c>
      <c r="Y154" s="1221" t="str">
        <f t="shared" si="28"/>
        <v/>
      </c>
      <c r="Z154" s="1222" t="str">
        <f>'Step 4 Support Tool'!AB56</f>
        <v/>
      </c>
      <c r="AA154" s="1223"/>
      <c r="AB154" s="1223"/>
      <c r="AC154" s="434"/>
      <c r="AD154" s="434"/>
      <c r="AE154" s="434"/>
      <c r="AF154" s="434"/>
      <c r="AG154" s="434"/>
      <c r="AH154" s="434"/>
      <c r="AI154" s="491"/>
      <c r="AJ154" s="491"/>
      <c r="AK154" s="491"/>
      <c r="AL154" s="491"/>
      <c r="AO154" s="491"/>
      <c r="AP154" s="491"/>
      <c r="AQ154" s="491"/>
      <c r="AR154" s="491"/>
      <c r="AS154" s="491"/>
      <c r="AT154" s="491"/>
      <c r="AU154" s="491"/>
      <c r="AV154" s="491"/>
      <c r="AW154" s="491"/>
      <c r="AX154" s="491"/>
      <c r="AY154" s="491"/>
      <c r="AZ154" s="491"/>
      <c r="BA154" s="491"/>
      <c r="BB154" s="491"/>
      <c r="BC154" s="492"/>
      <c r="BG154" s="1224" t="str">
        <f>SUBSTITUTE('Step 4 Support Tool'!A181," ","")</f>
        <v>EE166</v>
      </c>
      <c r="BH154" s="795">
        <f t="shared" si="32"/>
        <v>0</v>
      </c>
      <c r="BI154" s="491"/>
      <c r="BJ154" s="491"/>
      <c r="BK154" s="491"/>
      <c r="BL154" s="491"/>
      <c r="BM154" s="491"/>
      <c r="BN154" s="491"/>
      <c r="BO154" s="491"/>
      <c r="BP154" s="491"/>
      <c r="BQ154" s="491"/>
      <c r="BR154" s="491"/>
      <c r="BS154" s="491"/>
      <c r="BT154" s="491"/>
      <c r="BU154" s="491"/>
      <c r="BV154" s="491"/>
      <c r="BW154" s="491"/>
      <c r="BX154" s="491"/>
      <c r="BY154" s="491"/>
      <c r="BZ154" s="491"/>
      <c r="CA154" s="491"/>
      <c r="CB154" s="491"/>
      <c r="CC154" s="491"/>
      <c r="CD154" s="491"/>
      <c r="CE154" s="491"/>
      <c r="CF154" s="491"/>
      <c r="CG154" s="491"/>
      <c r="CH154" s="491"/>
      <c r="CI154" s="491"/>
      <c r="CJ154" s="491"/>
      <c r="CK154" s="491"/>
      <c r="CL154" s="491"/>
      <c r="CM154" s="491"/>
      <c r="CN154" s="491"/>
      <c r="CO154" s="491"/>
      <c r="CP154" s="491"/>
      <c r="CQ154" s="491"/>
      <c r="CR154" s="491"/>
      <c r="CS154" s="491"/>
      <c r="CT154" s="491"/>
      <c r="CU154" s="491"/>
      <c r="CV154" s="491"/>
      <c r="CW154" s="491"/>
      <c r="CX154" s="491"/>
      <c r="CY154" s="491"/>
      <c r="CZ154" s="491"/>
      <c r="DA154" s="491"/>
      <c r="DB154" s="491"/>
      <c r="DC154" s="491"/>
      <c r="DD154" s="491"/>
      <c r="DE154" s="491"/>
      <c r="DF154" s="491"/>
      <c r="DG154" s="491"/>
      <c r="DH154" s="491"/>
      <c r="DI154" s="491"/>
      <c r="DJ154" s="491"/>
      <c r="DK154" s="491"/>
      <c r="DL154" s="491"/>
      <c r="DM154" s="491"/>
      <c r="DN154" s="491"/>
      <c r="DO154" s="491"/>
      <c r="DP154" s="491"/>
      <c r="DQ154" s="491"/>
      <c r="DR154" s="491"/>
      <c r="DS154" s="491"/>
      <c r="DT154" s="491"/>
      <c r="DU154" s="491"/>
      <c r="DV154" s="491"/>
      <c r="DW154" s="491"/>
      <c r="DX154" s="491"/>
      <c r="DY154" s="491"/>
      <c r="DZ154" s="491"/>
      <c r="EA154" s="491"/>
      <c r="EB154" s="491"/>
      <c r="EC154" s="491"/>
      <c r="ED154" s="491"/>
      <c r="EE154" s="491"/>
      <c r="EF154" s="491"/>
      <c r="EG154" s="491"/>
      <c r="EH154" s="491"/>
      <c r="EI154" s="491"/>
      <c r="EJ154" s="491"/>
      <c r="EK154" s="491"/>
      <c r="EL154" s="491"/>
      <c r="EM154" s="491"/>
      <c r="EN154" s="491"/>
      <c r="EO154" s="491"/>
    </row>
    <row r="155" spans="1:145" ht="12" customHeight="1" x14ac:dyDescent="0.2">
      <c r="A155" s="1026" t="str">
        <f t="shared" si="30"/>
        <v/>
      </c>
      <c r="B155" s="428" t="str">
        <f t="shared" si="31"/>
        <v/>
      </c>
      <c r="C155" s="1212" t="str">
        <f>IF('Step 4 Support Tool'!F57=0,"",'Step 4 Support Tool'!F57)</f>
        <v/>
      </c>
      <c r="D155" s="1212">
        <f>'Step 4 Support Tool'!G57</f>
        <v>0</v>
      </c>
      <c r="E155" s="1213">
        <f>'Step 4 Support Tool'!C57</f>
        <v>0</v>
      </c>
      <c r="F155" s="1213">
        <f>'Step 4 Support Tool'!D57</f>
        <v>0</v>
      </c>
      <c r="G155" s="1026" t="str">
        <f>IF('Step 4 Support Tool'!E57="","",TRIM('Step 4 Support Tool'!E57))</f>
        <v/>
      </c>
      <c r="H155" s="1026" t="str">
        <f t="shared" si="26"/>
        <v/>
      </c>
      <c r="I155" s="1026" t="str">
        <f t="shared" si="27"/>
        <v/>
      </c>
      <c r="J155" s="1214">
        <f>'Step 4 Support Tool'!B57</f>
        <v>0</v>
      </c>
      <c r="K155" s="428">
        <f>'Step 4 Support Tool'!H57</f>
        <v>0</v>
      </c>
      <c r="L155" s="428">
        <f>'Step 4 Support Tool'!I57</f>
        <v>0</v>
      </c>
      <c r="M155" s="1215">
        <f>'Step 4 Support Tool'!J57</f>
        <v>0</v>
      </c>
      <c r="N155" s="1215">
        <f>'Step 4 Support Tool'!K57</f>
        <v>0</v>
      </c>
      <c r="O155" s="1215" t="str">
        <f>'Step 4 Support Tool'!L57</f>
        <v/>
      </c>
      <c r="P155" s="1216">
        <f>'Step 4 Support Tool'!M57</f>
        <v>0</v>
      </c>
      <c r="Q155" s="1217">
        <f>'Step 4 Support Tool'!N57</f>
        <v>0</v>
      </c>
      <c r="R155" s="1217" t="str">
        <f>'Step 4 Support Tool'!O57</f>
        <v/>
      </c>
      <c r="S155" s="1218" t="str">
        <f>'Step 4 Support Tool'!P57</f>
        <v/>
      </c>
      <c r="T155" s="1219" t="str">
        <f>'Step 4 Support Tool'!Q57</f>
        <v/>
      </c>
      <c r="U155" s="1219" t="str">
        <f>'Step 4 Support Tool'!R57</f>
        <v/>
      </c>
      <c r="V155" s="1219" t="str">
        <f>'Step 4 Support Tool'!S57</f>
        <v/>
      </c>
      <c r="W155" s="1218" t="str">
        <f>'Step 4 Support Tool'!T57</f>
        <v/>
      </c>
      <c r="X155" s="1220" t="str">
        <f>'Step 4 Support Tool'!X57</f>
        <v/>
      </c>
      <c r="Y155" s="1221" t="str">
        <f t="shared" si="28"/>
        <v/>
      </c>
      <c r="Z155" s="1222" t="str">
        <f>'Step 4 Support Tool'!AB57</f>
        <v/>
      </c>
      <c r="AA155" s="1223"/>
      <c r="AB155" s="1223"/>
      <c r="AC155" s="434"/>
      <c r="AD155" s="434"/>
      <c r="AE155" s="434"/>
      <c r="AF155" s="434"/>
      <c r="AG155" s="434"/>
      <c r="AH155" s="434"/>
      <c r="AI155" s="491"/>
      <c r="AJ155" s="491"/>
      <c r="AK155" s="491"/>
      <c r="AL155" s="491"/>
      <c r="AO155" s="491"/>
      <c r="AP155" s="491"/>
      <c r="AQ155" s="491"/>
      <c r="AR155" s="491"/>
      <c r="AS155" s="491"/>
      <c r="AT155" s="491"/>
      <c r="AU155" s="491"/>
      <c r="AV155" s="491"/>
      <c r="AW155" s="491"/>
      <c r="AX155" s="491"/>
      <c r="AY155" s="491"/>
      <c r="AZ155" s="491"/>
      <c r="BA155" s="491"/>
      <c r="BB155" s="491"/>
      <c r="BC155" s="492"/>
      <c r="BG155" s="1224" t="str">
        <f>SUBSTITUTE('Step 4 Support Tool'!A182," ","")</f>
        <v>EE167</v>
      </c>
      <c r="BH155" s="795">
        <f t="shared" si="32"/>
        <v>0</v>
      </c>
      <c r="BI155" s="491"/>
      <c r="BJ155" s="491"/>
      <c r="BK155" s="491"/>
      <c r="BL155" s="491"/>
      <c r="BM155" s="491"/>
      <c r="BN155" s="491"/>
      <c r="BO155" s="491"/>
      <c r="BP155" s="491"/>
      <c r="BQ155" s="491"/>
      <c r="BR155" s="491"/>
      <c r="BS155" s="491"/>
      <c r="BT155" s="491"/>
      <c r="BU155" s="491"/>
      <c r="BV155" s="491"/>
      <c r="BW155" s="491"/>
      <c r="BX155" s="491"/>
      <c r="BY155" s="491"/>
      <c r="BZ155" s="491"/>
      <c r="CA155" s="491"/>
      <c r="CB155" s="491"/>
      <c r="CC155" s="491"/>
      <c r="CD155" s="491"/>
      <c r="CE155" s="491"/>
      <c r="CF155" s="491"/>
      <c r="CG155" s="491"/>
      <c r="CH155" s="491"/>
      <c r="CI155" s="491"/>
      <c r="CJ155" s="491"/>
      <c r="CK155" s="491"/>
      <c r="CL155" s="491"/>
      <c r="CM155" s="491"/>
      <c r="CN155" s="491"/>
      <c r="CO155" s="491"/>
      <c r="CP155" s="491"/>
      <c r="CQ155" s="491"/>
      <c r="CR155" s="491"/>
      <c r="CS155" s="491"/>
      <c r="CT155" s="491"/>
      <c r="CU155" s="491"/>
      <c r="CV155" s="491"/>
      <c r="CW155" s="491"/>
      <c r="CX155" s="491"/>
      <c r="CY155" s="491"/>
      <c r="CZ155" s="491"/>
      <c r="DA155" s="491"/>
      <c r="DB155" s="491"/>
      <c r="DC155" s="491"/>
      <c r="DD155" s="491"/>
      <c r="DE155" s="491"/>
      <c r="DF155" s="491"/>
      <c r="DG155" s="491"/>
      <c r="DH155" s="491"/>
      <c r="DI155" s="491"/>
      <c r="DJ155" s="491"/>
      <c r="DK155" s="491"/>
      <c r="DL155" s="491"/>
      <c r="DM155" s="491"/>
      <c r="DN155" s="491"/>
      <c r="DO155" s="491"/>
      <c r="DP155" s="491"/>
      <c r="DQ155" s="491"/>
      <c r="DR155" s="491"/>
      <c r="DS155" s="491"/>
      <c r="DT155" s="491"/>
      <c r="DU155" s="491"/>
      <c r="DV155" s="491"/>
      <c r="DW155" s="491"/>
      <c r="DX155" s="491"/>
      <c r="DY155" s="491"/>
      <c r="DZ155" s="491"/>
      <c r="EA155" s="491"/>
      <c r="EB155" s="491"/>
      <c r="EC155" s="491"/>
      <c r="ED155" s="491"/>
      <c r="EE155" s="491"/>
      <c r="EF155" s="491"/>
      <c r="EG155" s="491"/>
      <c r="EH155" s="491"/>
      <c r="EI155" s="491"/>
      <c r="EJ155" s="491"/>
      <c r="EK155" s="491"/>
      <c r="EL155" s="491"/>
      <c r="EM155" s="491"/>
      <c r="EN155" s="491"/>
      <c r="EO155" s="491"/>
    </row>
    <row r="156" spans="1:145" ht="12" customHeight="1" x14ac:dyDescent="0.2">
      <c r="A156" s="1026" t="str">
        <f t="shared" si="30"/>
        <v/>
      </c>
      <c r="B156" s="428" t="str">
        <f t="shared" si="31"/>
        <v/>
      </c>
      <c r="C156" s="1212" t="str">
        <f>IF('Step 4 Support Tool'!F58=0,"",'Step 4 Support Tool'!F58)</f>
        <v/>
      </c>
      <c r="D156" s="1212">
        <f>'Step 4 Support Tool'!G58</f>
        <v>0</v>
      </c>
      <c r="E156" s="1213">
        <f>'Step 4 Support Tool'!C58</f>
        <v>0</v>
      </c>
      <c r="F156" s="1213">
        <f>'Step 4 Support Tool'!D58</f>
        <v>0</v>
      </c>
      <c r="G156" s="1026" t="str">
        <f>IF('Step 4 Support Tool'!E58="","",TRIM('Step 4 Support Tool'!E58))</f>
        <v/>
      </c>
      <c r="H156" s="1026" t="str">
        <f t="shared" si="26"/>
        <v/>
      </c>
      <c r="I156" s="1026" t="str">
        <f t="shared" si="27"/>
        <v/>
      </c>
      <c r="J156" s="1214">
        <f>'Step 4 Support Tool'!B58</f>
        <v>0</v>
      </c>
      <c r="K156" s="428">
        <f>'Step 4 Support Tool'!H58</f>
        <v>0</v>
      </c>
      <c r="L156" s="428">
        <f>'Step 4 Support Tool'!I58</f>
        <v>0</v>
      </c>
      <c r="M156" s="1215">
        <f>'Step 4 Support Tool'!J58</f>
        <v>0</v>
      </c>
      <c r="N156" s="1215">
        <f>'Step 4 Support Tool'!K58</f>
        <v>0</v>
      </c>
      <c r="O156" s="1215" t="str">
        <f>'Step 4 Support Tool'!L58</f>
        <v/>
      </c>
      <c r="P156" s="1216">
        <f>'Step 4 Support Tool'!M58</f>
        <v>0</v>
      </c>
      <c r="Q156" s="1217">
        <f>'Step 4 Support Tool'!N58</f>
        <v>0</v>
      </c>
      <c r="R156" s="1217" t="str">
        <f>'Step 4 Support Tool'!O58</f>
        <v/>
      </c>
      <c r="S156" s="1218" t="str">
        <f>'Step 4 Support Tool'!P58</f>
        <v/>
      </c>
      <c r="T156" s="1219" t="str">
        <f>'Step 4 Support Tool'!Q58</f>
        <v/>
      </c>
      <c r="U156" s="1219" t="str">
        <f>'Step 4 Support Tool'!R58</f>
        <v/>
      </c>
      <c r="V156" s="1219" t="str">
        <f>'Step 4 Support Tool'!S58</f>
        <v/>
      </c>
      <c r="W156" s="1218" t="str">
        <f>'Step 4 Support Tool'!T58</f>
        <v/>
      </c>
      <c r="X156" s="1220" t="str">
        <f>'Step 4 Support Tool'!X58</f>
        <v/>
      </c>
      <c r="Y156" s="1221" t="str">
        <f t="shared" si="28"/>
        <v/>
      </c>
      <c r="Z156" s="1222" t="str">
        <f>'Step 4 Support Tool'!AB58</f>
        <v/>
      </c>
      <c r="AA156" s="1223"/>
      <c r="AB156" s="1223"/>
      <c r="AC156" s="434"/>
      <c r="AD156" s="434"/>
      <c r="AE156" s="434"/>
      <c r="AF156" s="434"/>
      <c r="AG156" s="434"/>
      <c r="AH156" s="434"/>
      <c r="AI156" s="491"/>
      <c r="AJ156" s="491"/>
      <c r="AK156" s="491"/>
      <c r="AL156" s="491"/>
      <c r="AO156" s="491"/>
      <c r="AP156" s="491"/>
      <c r="AQ156" s="491"/>
      <c r="AR156" s="491"/>
      <c r="AS156" s="491"/>
      <c r="AT156" s="491"/>
      <c r="AU156" s="491"/>
      <c r="AV156" s="491"/>
      <c r="AW156" s="491"/>
      <c r="AX156" s="491"/>
      <c r="AY156" s="491"/>
      <c r="AZ156" s="491"/>
      <c r="BA156" s="491"/>
      <c r="BB156" s="491"/>
      <c r="BC156" s="492"/>
      <c r="BG156" s="1224" t="str">
        <f>SUBSTITUTE('Step 4 Support Tool'!A183," ","")</f>
        <v>EE168</v>
      </c>
      <c r="BH156" s="795">
        <f t="shared" si="32"/>
        <v>0</v>
      </c>
      <c r="BI156" s="491"/>
      <c r="BJ156" s="491"/>
      <c r="BK156" s="491"/>
      <c r="BL156" s="491"/>
      <c r="BM156" s="491"/>
      <c r="BN156" s="491"/>
      <c r="BO156" s="491"/>
      <c r="BP156" s="491"/>
      <c r="BQ156" s="491"/>
      <c r="BR156" s="491"/>
      <c r="BS156" s="491"/>
      <c r="BT156" s="491"/>
      <c r="BU156" s="491"/>
      <c r="BV156" s="491"/>
      <c r="BW156" s="491"/>
      <c r="BX156" s="491"/>
      <c r="BY156" s="491"/>
      <c r="BZ156" s="491"/>
      <c r="CA156" s="491"/>
      <c r="CB156" s="491"/>
      <c r="CC156" s="491"/>
      <c r="CD156" s="491"/>
      <c r="CE156" s="491"/>
      <c r="CF156" s="491"/>
      <c r="CG156" s="491"/>
      <c r="CH156" s="491"/>
      <c r="CI156" s="491"/>
      <c r="CJ156" s="491"/>
      <c r="CK156" s="491"/>
      <c r="CL156" s="491"/>
      <c r="CM156" s="491"/>
      <c r="CN156" s="491"/>
      <c r="CO156" s="491"/>
      <c r="CP156" s="491"/>
      <c r="CQ156" s="491"/>
      <c r="CR156" s="491"/>
      <c r="CS156" s="491"/>
      <c r="CT156" s="491"/>
      <c r="CU156" s="491"/>
      <c r="CV156" s="491"/>
      <c r="CW156" s="491"/>
      <c r="CX156" s="491"/>
      <c r="CY156" s="491"/>
      <c r="CZ156" s="491"/>
      <c r="DA156" s="491"/>
      <c r="DB156" s="491"/>
      <c r="DC156" s="491"/>
      <c r="DD156" s="491"/>
      <c r="DE156" s="491"/>
      <c r="DF156" s="491"/>
      <c r="DG156" s="491"/>
      <c r="DH156" s="491"/>
      <c r="DI156" s="491"/>
      <c r="DJ156" s="491"/>
      <c r="DK156" s="491"/>
      <c r="DL156" s="491"/>
      <c r="DM156" s="491"/>
      <c r="DN156" s="491"/>
      <c r="DO156" s="491"/>
      <c r="DP156" s="491"/>
      <c r="DQ156" s="491"/>
      <c r="DR156" s="491"/>
      <c r="DS156" s="491"/>
      <c r="DT156" s="491"/>
      <c r="DU156" s="491"/>
      <c r="DV156" s="491"/>
      <c r="DW156" s="491"/>
      <c r="DX156" s="491"/>
      <c r="DY156" s="491"/>
      <c r="DZ156" s="491"/>
      <c r="EA156" s="491"/>
      <c r="EB156" s="491"/>
      <c r="EC156" s="491"/>
      <c r="ED156" s="491"/>
      <c r="EE156" s="491"/>
      <c r="EF156" s="491"/>
      <c r="EG156" s="491"/>
      <c r="EH156" s="491"/>
      <c r="EI156" s="491"/>
      <c r="EJ156" s="491"/>
      <c r="EK156" s="491"/>
      <c r="EL156" s="491"/>
      <c r="EM156" s="491"/>
      <c r="EN156" s="491"/>
      <c r="EO156" s="491"/>
    </row>
    <row r="157" spans="1:145" ht="12" customHeight="1" x14ac:dyDescent="0.2">
      <c r="A157" s="1026" t="str">
        <f t="shared" si="30"/>
        <v/>
      </c>
      <c r="B157" s="428" t="str">
        <f t="shared" si="31"/>
        <v/>
      </c>
      <c r="C157" s="1212" t="str">
        <f>IF('Step 4 Support Tool'!F59=0,"",'Step 4 Support Tool'!F59)</f>
        <v/>
      </c>
      <c r="D157" s="1212">
        <f>'Step 4 Support Tool'!G59</f>
        <v>0</v>
      </c>
      <c r="E157" s="1213">
        <f>'Step 4 Support Tool'!C59</f>
        <v>0</v>
      </c>
      <c r="F157" s="1213">
        <f>'Step 4 Support Tool'!D59</f>
        <v>0</v>
      </c>
      <c r="G157" s="1026" t="str">
        <f>IF('Step 4 Support Tool'!E59="","",TRIM('Step 4 Support Tool'!E59))</f>
        <v/>
      </c>
      <c r="H157" s="1026" t="str">
        <f t="shared" si="26"/>
        <v/>
      </c>
      <c r="I157" s="1026" t="str">
        <f t="shared" si="27"/>
        <v/>
      </c>
      <c r="J157" s="1214">
        <f>'Step 4 Support Tool'!B59</f>
        <v>0</v>
      </c>
      <c r="K157" s="428">
        <f>'Step 4 Support Tool'!H59</f>
        <v>0</v>
      </c>
      <c r="L157" s="428">
        <f>'Step 4 Support Tool'!I59</f>
        <v>0</v>
      </c>
      <c r="M157" s="1215">
        <f>'Step 4 Support Tool'!J59</f>
        <v>0</v>
      </c>
      <c r="N157" s="1215">
        <f>'Step 4 Support Tool'!K59</f>
        <v>0</v>
      </c>
      <c r="O157" s="1215" t="str">
        <f>'Step 4 Support Tool'!L59</f>
        <v/>
      </c>
      <c r="P157" s="1216">
        <f>'Step 4 Support Tool'!M59</f>
        <v>0</v>
      </c>
      <c r="Q157" s="1217">
        <f>'Step 4 Support Tool'!N59</f>
        <v>0</v>
      </c>
      <c r="R157" s="1217" t="str">
        <f>'Step 4 Support Tool'!O59</f>
        <v/>
      </c>
      <c r="S157" s="1218" t="str">
        <f>'Step 4 Support Tool'!P59</f>
        <v/>
      </c>
      <c r="T157" s="1219" t="str">
        <f>'Step 4 Support Tool'!Q59</f>
        <v/>
      </c>
      <c r="U157" s="1219" t="str">
        <f>'Step 4 Support Tool'!R59</f>
        <v/>
      </c>
      <c r="V157" s="1219" t="str">
        <f>'Step 4 Support Tool'!S59</f>
        <v/>
      </c>
      <c r="W157" s="1218" t="str">
        <f>'Step 4 Support Tool'!T59</f>
        <v/>
      </c>
      <c r="X157" s="1220" t="str">
        <f>'Step 4 Support Tool'!X59</f>
        <v/>
      </c>
      <c r="Y157" s="1221" t="str">
        <f t="shared" si="28"/>
        <v/>
      </c>
      <c r="Z157" s="1222" t="str">
        <f>'Step 4 Support Tool'!AB59</f>
        <v/>
      </c>
      <c r="AA157" s="1223"/>
      <c r="AB157" s="1223"/>
      <c r="AC157" s="434"/>
      <c r="AD157" s="434"/>
      <c r="AE157" s="434"/>
      <c r="AF157" s="434"/>
      <c r="AG157" s="434"/>
      <c r="AH157" s="434"/>
      <c r="AI157" s="491"/>
      <c r="AJ157" s="491"/>
      <c r="AK157" s="491"/>
      <c r="AL157" s="491"/>
      <c r="AO157" s="491"/>
      <c r="AP157" s="491"/>
      <c r="AQ157" s="491"/>
      <c r="AR157" s="491"/>
      <c r="AS157" s="491"/>
      <c r="AT157" s="491"/>
      <c r="AU157" s="491"/>
      <c r="AV157" s="491"/>
      <c r="AW157" s="491"/>
      <c r="AX157" s="491"/>
      <c r="AY157" s="491"/>
      <c r="AZ157" s="491"/>
      <c r="BA157" s="491"/>
      <c r="BB157" s="491"/>
      <c r="BC157" s="492"/>
      <c r="BG157" s="1224" t="str">
        <f>SUBSTITUTE('Step 4 Support Tool'!A184," ","")</f>
        <v>EE169</v>
      </c>
      <c r="BH157" s="795">
        <f t="shared" si="32"/>
        <v>0</v>
      </c>
      <c r="BI157" s="491"/>
      <c r="BJ157" s="491"/>
      <c r="BK157" s="491"/>
      <c r="BL157" s="491"/>
      <c r="BM157" s="491"/>
      <c r="BN157" s="491"/>
      <c r="BO157" s="491"/>
      <c r="BP157" s="491"/>
      <c r="BQ157" s="491"/>
      <c r="BR157" s="491"/>
      <c r="BS157" s="491"/>
      <c r="BT157" s="491"/>
      <c r="BU157" s="491"/>
      <c r="BV157" s="491"/>
      <c r="BW157" s="491"/>
      <c r="BX157" s="491"/>
      <c r="BY157" s="491"/>
      <c r="BZ157" s="491"/>
      <c r="CA157" s="491"/>
      <c r="CB157" s="491"/>
      <c r="CC157" s="491"/>
      <c r="CD157" s="491"/>
      <c r="CE157" s="491"/>
      <c r="CF157" s="491"/>
      <c r="CG157" s="491"/>
      <c r="CH157" s="491"/>
      <c r="CI157" s="491"/>
      <c r="CJ157" s="491"/>
      <c r="CK157" s="491"/>
      <c r="CL157" s="491"/>
      <c r="CM157" s="491"/>
      <c r="CN157" s="491"/>
      <c r="CO157" s="491"/>
      <c r="CP157" s="491"/>
      <c r="CQ157" s="491"/>
      <c r="CR157" s="491"/>
      <c r="CS157" s="491"/>
      <c r="CT157" s="491"/>
      <c r="CU157" s="491"/>
      <c r="CV157" s="491"/>
      <c r="CW157" s="491"/>
      <c r="CX157" s="491"/>
      <c r="CY157" s="491"/>
      <c r="CZ157" s="491"/>
      <c r="DA157" s="491"/>
      <c r="DB157" s="491"/>
      <c r="DC157" s="491"/>
      <c r="DD157" s="491"/>
      <c r="DE157" s="491"/>
      <c r="DF157" s="491"/>
      <c r="DG157" s="491"/>
      <c r="DH157" s="491"/>
      <c r="DI157" s="491"/>
      <c r="DJ157" s="491"/>
      <c r="DK157" s="491"/>
      <c r="DL157" s="491"/>
      <c r="DM157" s="491"/>
      <c r="DN157" s="491"/>
      <c r="DO157" s="491"/>
      <c r="DP157" s="491"/>
      <c r="DQ157" s="491"/>
      <c r="DR157" s="491"/>
      <c r="DS157" s="491"/>
      <c r="DT157" s="491"/>
      <c r="DU157" s="491"/>
      <c r="DV157" s="491"/>
      <c r="DW157" s="491"/>
      <c r="DX157" s="491"/>
      <c r="DY157" s="491"/>
      <c r="DZ157" s="491"/>
      <c r="EA157" s="491"/>
      <c r="EB157" s="491"/>
      <c r="EC157" s="491"/>
      <c r="ED157" s="491"/>
      <c r="EE157" s="491"/>
      <c r="EF157" s="491"/>
      <c r="EG157" s="491"/>
      <c r="EH157" s="491"/>
      <c r="EI157" s="491"/>
      <c r="EJ157" s="491"/>
      <c r="EK157" s="491"/>
      <c r="EL157" s="491"/>
      <c r="EM157" s="491"/>
      <c r="EN157" s="491"/>
      <c r="EO157" s="491"/>
    </row>
    <row r="158" spans="1:145" ht="12" customHeight="1" x14ac:dyDescent="0.2">
      <c r="A158" s="1026" t="str">
        <f t="shared" si="30"/>
        <v/>
      </c>
      <c r="B158" s="428" t="str">
        <f t="shared" si="31"/>
        <v/>
      </c>
      <c r="C158" s="1212" t="str">
        <f>IF('Step 4 Support Tool'!F60=0,"",'Step 4 Support Tool'!F60)</f>
        <v/>
      </c>
      <c r="D158" s="1212">
        <f>'Step 4 Support Tool'!G60</f>
        <v>0</v>
      </c>
      <c r="E158" s="1213">
        <f>'Step 4 Support Tool'!C60</f>
        <v>0</v>
      </c>
      <c r="F158" s="1213">
        <f>'Step 4 Support Tool'!D60</f>
        <v>0</v>
      </c>
      <c r="G158" s="1026" t="str">
        <f>IF('Step 4 Support Tool'!E60="","",TRIM('Step 4 Support Tool'!E60))</f>
        <v/>
      </c>
      <c r="H158" s="1026" t="str">
        <f t="shared" si="26"/>
        <v/>
      </c>
      <c r="I158" s="1026" t="str">
        <f t="shared" si="27"/>
        <v/>
      </c>
      <c r="J158" s="1214">
        <f>'Step 4 Support Tool'!B60</f>
        <v>0</v>
      </c>
      <c r="K158" s="428">
        <f>'Step 4 Support Tool'!H60</f>
        <v>0</v>
      </c>
      <c r="L158" s="428">
        <f>'Step 4 Support Tool'!I60</f>
        <v>0</v>
      </c>
      <c r="M158" s="1215">
        <f>'Step 4 Support Tool'!J60</f>
        <v>0</v>
      </c>
      <c r="N158" s="1215">
        <f>'Step 4 Support Tool'!K60</f>
        <v>0</v>
      </c>
      <c r="O158" s="1215" t="str">
        <f>'Step 4 Support Tool'!L60</f>
        <v/>
      </c>
      <c r="P158" s="1216">
        <f>'Step 4 Support Tool'!M60</f>
        <v>0</v>
      </c>
      <c r="Q158" s="1217">
        <f>'Step 4 Support Tool'!N60</f>
        <v>0</v>
      </c>
      <c r="R158" s="1217" t="str">
        <f>'Step 4 Support Tool'!O60</f>
        <v/>
      </c>
      <c r="S158" s="1218" t="str">
        <f>'Step 4 Support Tool'!P60</f>
        <v/>
      </c>
      <c r="T158" s="1219" t="str">
        <f>'Step 4 Support Tool'!Q60</f>
        <v/>
      </c>
      <c r="U158" s="1219" t="str">
        <f>'Step 4 Support Tool'!R60</f>
        <v/>
      </c>
      <c r="V158" s="1219" t="str">
        <f>'Step 4 Support Tool'!S60</f>
        <v/>
      </c>
      <c r="W158" s="1218" t="str">
        <f>'Step 4 Support Tool'!T60</f>
        <v/>
      </c>
      <c r="X158" s="1220" t="str">
        <f>'Step 4 Support Tool'!X60</f>
        <v/>
      </c>
      <c r="Y158" s="1221" t="str">
        <f t="shared" si="28"/>
        <v/>
      </c>
      <c r="Z158" s="1222" t="str">
        <f>'Step 4 Support Tool'!AB60</f>
        <v/>
      </c>
      <c r="AA158" s="1223"/>
      <c r="AB158" s="1223"/>
      <c r="AC158" s="434"/>
      <c r="AD158" s="434"/>
      <c r="AE158" s="434"/>
      <c r="AF158" s="434"/>
      <c r="AG158" s="434"/>
      <c r="AH158" s="434"/>
      <c r="AI158" s="491"/>
      <c r="AJ158" s="491"/>
      <c r="AK158" s="491"/>
      <c r="AL158" s="491"/>
      <c r="AO158" s="491"/>
      <c r="AP158" s="491"/>
      <c r="AQ158" s="491"/>
      <c r="AR158" s="491"/>
      <c r="AS158" s="491"/>
      <c r="AT158" s="491"/>
      <c r="AU158" s="491"/>
      <c r="AV158" s="491"/>
      <c r="AW158" s="491"/>
      <c r="AX158" s="491"/>
      <c r="AY158" s="491"/>
      <c r="AZ158" s="491"/>
      <c r="BA158" s="491"/>
      <c r="BB158" s="491"/>
      <c r="BC158" s="492"/>
      <c r="BG158" s="1224" t="str">
        <f>SUBSTITUTE('Step 4 Support Tool'!A185," ","")</f>
        <v>EE170</v>
      </c>
      <c r="BH158" s="795">
        <f t="shared" si="32"/>
        <v>0</v>
      </c>
      <c r="BI158" s="491"/>
      <c r="BJ158" s="491"/>
      <c r="BK158" s="491"/>
      <c r="BL158" s="491"/>
      <c r="BM158" s="491"/>
      <c r="BN158" s="491"/>
      <c r="BO158" s="491"/>
      <c r="BP158" s="491"/>
      <c r="BQ158" s="491"/>
      <c r="BR158" s="491"/>
      <c r="BS158" s="491"/>
      <c r="BT158" s="491"/>
      <c r="BU158" s="491"/>
      <c r="BV158" s="491"/>
      <c r="BW158" s="491"/>
      <c r="BX158" s="491"/>
      <c r="BY158" s="491"/>
      <c r="BZ158" s="491"/>
      <c r="CA158" s="491"/>
      <c r="CB158" s="491"/>
      <c r="CC158" s="491"/>
      <c r="CD158" s="491"/>
      <c r="CE158" s="491"/>
      <c r="CF158" s="491"/>
      <c r="CG158" s="491"/>
      <c r="CH158" s="491"/>
      <c r="CI158" s="491"/>
      <c r="CJ158" s="491"/>
      <c r="CK158" s="491"/>
      <c r="CL158" s="491"/>
      <c r="CM158" s="491"/>
      <c r="CN158" s="491"/>
      <c r="CO158" s="491"/>
      <c r="CP158" s="491"/>
      <c r="CQ158" s="491"/>
      <c r="CR158" s="491"/>
      <c r="CS158" s="491"/>
      <c r="CT158" s="491"/>
      <c r="CU158" s="491"/>
      <c r="CV158" s="491"/>
      <c r="CW158" s="491"/>
      <c r="CX158" s="491"/>
      <c r="CY158" s="491"/>
      <c r="CZ158" s="491"/>
      <c r="DA158" s="491"/>
      <c r="DB158" s="491"/>
      <c r="DC158" s="491"/>
      <c r="DD158" s="491"/>
      <c r="DE158" s="491"/>
      <c r="DF158" s="491"/>
      <c r="DG158" s="491"/>
      <c r="DH158" s="491"/>
      <c r="DI158" s="491"/>
      <c r="DJ158" s="491"/>
      <c r="DK158" s="491"/>
      <c r="DL158" s="491"/>
      <c r="DM158" s="491"/>
      <c r="DN158" s="491"/>
      <c r="DO158" s="491"/>
      <c r="DP158" s="491"/>
      <c r="DQ158" s="491"/>
      <c r="DR158" s="491"/>
      <c r="DS158" s="491"/>
      <c r="DT158" s="491"/>
      <c r="DU158" s="491"/>
      <c r="DV158" s="491"/>
      <c r="DW158" s="491"/>
      <c r="DX158" s="491"/>
      <c r="DY158" s="491"/>
      <c r="DZ158" s="491"/>
      <c r="EA158" s="491"/>
      <c r="EB158" s="491"/>
      <c r="EC158" s="491"/>
      <c r="ED158" s="491"/>
      <c r="EE158" s="491"/>
      <c r="EF158" s="491"/>
      <c r="EG158" s="491"/>
      <c r="EH158" s="491"/>
      <c r="EI158" s="491"/>
      <c r="EJ158" s="491"/>
      <c r="EK158" s="491"/>
      <c r="EL158" s="491"/>
      <c r="EM158" s="491"/>
      <c r="EN158" s="491"/>
      <c r="EO158" s="491"/>
    </row>
    <row r="159" spans="1:145" ht="12" customHeight="1" x14ac:dyDescent="0.2">
      <c r="A159" s="1026" t="str">
        <f t="shared" si="30"/>
        <v/>
      </c>
      <c r="B159" s="428" t="str">
        <f t="shared" si="31"/>
        <v/>
      </c>
      <c r="C159" s="1212" t="str">
        <f>IF('Step 4 Support Tool'!F61=0,"",'Step 4 Support Tool'!F61)</f>
        <v/>
      </c>
      <c r="D159" s="1212">
        <f>'Step 4 Support Tool'!G61</f>
        <v>0</v>
      </c>
      <c r="E159" s="1213">
        <f>'Step 4 Support Tool'!C61</f>
        <v>0</v>
      </c>
      <c r="F159" s="1213">
        <f>'Step 4 Support Tool'!D61</f>
        <v>0</v>
      </c>
      <c r="G159" s="1026" t="str">
        <f>IF('Step 4 Support Tool'!E61="","",TRIM('Step 4 Support Tool'!E61))</f>
        <v/>
      </c>
      <c r="H159" s="1026" t="str">
        <f t="shared" si="26"/>
        <v/>
      </c>
      <c r="I159" s="1026" t="str">
        <f t="shared" si="27"/>
        <v/>
      </c>
      <c r="J159" s="1214">
        <f>'Step 4 Support Tool'!B61</f>
        <v>0</v>
      </c>
      <c r="K159" s="428">
        <f>'Step 4 Support Tool'!H61</f>
        <v>0</v>
      </c>
      <c r="L159" s="428">
        <f>'Step 4 Support Tool'!I61</f>
        <v>0</v>
      </c>
      <c r="M159" s="1215">
        <f>'Step 4 Support Tool'!J61</f>
        <v>0</v>
      </c>
      <c r="N159" s="1215">
        <f>'Step 4 Support Tool'!K61</f>
        <v>0</v>
      </c>
      <c r="O159" s="1215" t="str">
        <f>'Step 4 Support Tool'!L61</f>
        <v/>
      </c>
      <c r="P159" s="1216">
        <f>'Step 4 Support Tool'!M61</f>
        <v>0</v>
      </c>
      <c r="Q159" s="1217">
        <f>'Step 4 Support Tool'!N61</f>
        <v>0</v>
      </c>
      <c r="R159" s="1217" t="str">
        <f>'Step 4 Support Tool'!O61</f>
        <v/>
      </c>
      <c r="S159" s="1218" t="str">
        <f>'Step 4 Support Tool'!P61</f>
        <v/>
      </c>
      <c r="T159" s="1219" t="str">
        <f>'Step 4 Support Tool'!Q61</f>
        <v/>
      </c>
      <c r="U159" s="1219" t="str">
        <f>'Step 4 Support Tool'!R61</f>
        <v/>
      </c>
      <c r="V159" s="1219" t="str">
        <f>'Step 4 Support Tool'!S61</f>
        <v/>
      </c>
      <c r="W159" s="1218" t="str">
        <f>'Step 4 Support Tool'!T61</f>
        <v/>
      </c>
      <c r="X159" s="1220" t="str">
        <f>'Step 4 Support Tool'!X61</f>
        <v/>
      </c>
      <c r="Y159" s="1221" t="str">
        <f t="shared" si="28"/>
        <v/>
      </c>
      <c r="Z159" s="1222" t="str">
        <f>'Step 4 Support Tool'!AB61</f>
        <v/>
      </c>
      <c r="AA159" s="1223"/>
      <c r="AB159" s="1223"/>
      <c r="AC159" s="434"/>
      <c r="AD159" s="434"/>
      <c r="AE159" s="434"/>
      <c r="AF159" s="434"/>
      <c r="AG159" s="434"/>
      <c r="AH159" s="434"/>
      <c r="AI159" s="491"/>
      <c r="AJ159" s="491"/>
      <c r="AK159" s="491"/>
      <c r="AL159" s="491"/>
      <c r="AO159" s="491"/>
      <c r="AP159" s="491"/>
      <c r="AQ159" s="491"/>
      <c r="AR159" s="491"/>
      <c r="AS159" s="491"/>
      <c r="AT159" s="491"/>
      <c r="AU159" s="491"/>
      <c r="AV159" s="491"/>
      <c r="AW159" s="491"/>
      <c r="AX159" s="491"/>
      <c r="AY159" s="491"/>
      <c r="AZ159" s="491"/>
      <c r="BA159" s="491"/>
      <c r="BB159" s="491"/>
      <c r="BC159" s="492"/>
      <c r="BG159" s="1224" t="str">
        <f>SUBSTITUTE('Step 4 Support Tool'!A186," ","")</f>
        <v>EE171</v>
      </c>
      <c r="BH159" s="795">
        <f t="shared" si="32"/>
        <v>0</v>
      </c>
      <c r="BI159" s="491"/>
      <c r="BJ159" s="491"/>
      <c r="BK159" s="491"/>
      <c r="BL159" s="491"/>
      <c r="BM159" s="491"/>
      <c r="BN159" s="491"/>
      <c r="BO159" s="491"/>
      <c r="BP159" s="491"/>
      <c r="BQ159" s="491"/>
      <c r="BR159" s="491"/>
      <c r="BS159" s="491"/>
      <c r="BT159" s="491"/>
      <c r="BU159" s="491"/>
      <c r="BV159" s="491"/>
      <c r="BW159" s="491"/>
      <c r="BX159" s="491"/>
      <c r="BY159" s="491"/>
      <c r="BZ159" s="491"/>
      <c r="CA159" s="491"/>
      <c r="CB159" s="491"/>
      <c r="CC159" s="491"/>
      <c r="CD159" s="491"/>
      <c r="CE159" s="491"/>
      <c r="CF159" s="491"/>
      <c r="CG159" s="491"/>
      <c r="CH159" s="491"/>
      <c r="CI159" s="491"/>
      <c r="CJ159" s="491"/>
      <c r="CK159" s="491"/>
      <c r="CL159" s="491"/>
      <c r="CM159" s="491"/>
      <c r="CN159" s="491"/>
      <c r="CO159" s="491"/>
      <c r="CP159" s="491"/>
      <c r="CQ159" s="491"/>
      <c r="CR159" s="491"/>
      <c r="CS159" s="491"/>
      <c r="CT159" s="491"/>
      <c r="CU159" s="491"/>
      <c r="CV159" s="491"/>
      <c r="CW159" s="491"/>
      <c r="CX159" s="491"/>
      <c r="CY159" s="491"/>
      <c r="CZ159" s="491"/>
      <c r="DA159" s="491"/>
      <c r="DB159" s="491"/>
      <c r="DC159" s="491"/>
      <c r="DD159" s="491"/>
      <c r="DE159" s="491"/>
      <c r="DF159" s="491"/>
      <c r="DG159" s="491"/>
      <c r="DH159" s="491"/>
      <c r="DI159" s="491"/>
      <c r="DJ159" s="491"/>
      <c r="DK159" s="491"/>
      <c r="DL159" s="491"/>
      <c r="DM159" s="491"/>
      <c r="DN159" s="491"/>
      <c r="DO159" s="491"/>
      <c r="DP159" s="491"/>
      <c r="DQ159" s="491"/>
      <c r="DR159" s="491"/>
      <c r="DS159" s="491"/>
      <c r="DT159" s="491"/>
      <c r="DU159" s="491"/>
      <c r="DV159" s="491"/>
      <c r="DW159" s="491"/>
      <c r="DX159" s="491"/>
      <c r="DY159" s="491"/>
      <c r="DZ159" s="491"/>
      <c r="EA159" s="491"/>
      <c r="EB159" s="491"/>
      <c r="EC159" s="491"/>
      <c r="ED159" s="491"/>
      <c r="EE159" s="491"/>
      <c r="EF159" s="491"/>
      <c r="EG159" s="491"/>
      <c r="EH159" s="491"/>
      <c r="EI159" s="491"/>
      <c r="EJ159" s="491"/>
      <c r="EK159" s="491"/>
      <c r="EL159" s="491"/>
      <c r="EM159" s="491"/>
      <c r="EN159" s="491"/>
      <c r="EO159" s="491"/>
    </row>
    <row r="160" spans="1:145" ht="12" customHeight="1" x14ac:dyDescent="0.2">
      <c r="A160" s="1026" t="str">
        <f t="shared" si="30"/>
        <v/>
      </c>
      <c r="B160" s="428" t="str">
        <f t="shared" si="31"/>
        <v/>
      </c>
      <c r="C160" s="1212" t="str">
        <f>IF('Step 4 Support Tool'!F62=0,"",'Step 4 Support Tool'!F62)</f>
        <v/>
      </c>
      <c r="D160" s="1212">
        <f>'Step 4 Support Tool'!G62</f>
        <v>0</v>
      </c>
      <c r="E160" s="1213">
        <f>'Step 4 Support Tool'!C62</f>
        <v>0</v>
      </c>
      <c r="F160" s="1213">
        <f>'Step 4 Support Tool'!D62</f>
        <v>0</v>
      </c>
      <c r="G160" s="1026" t="str">
        <f>IF('Step 4 Support Tool'!E62="","",TRIM('Step 4 Support Tool'!E62))</f>
        <v/>
      </c>
      <c r="H160" s="1026" t="str">
        <f t="shared" si="26"/>
        <v/>
      </c>
      <c r="I160" s="1026" t="str">
        <f t="shared" si="27"/>
        <v/>
      </c>
      <c r="J160" s="1214">
        <f>'Step 4 Support Tool'!B62</f>
        <v>0</v>
      </c>
      <c r="K160" s="428">
        <f>'Step 4 Support Tool'!H62</f>
        <v>0</v>
      </c>
      <c r="L160" s="428">
        <f>'Step 4 Support Tool'!I62</f>
        <v>0</v>
      </c>
      <c r="M160" s="1215">
        <f>'Step 4 Support Tool'!J62</f>
        <v>0</v>
      </c>
      <c r="N160" s="1215">
        <f>'Step 4 Support Tool'!K62</f>
        <v>0</v>
      </c>
      <c r="O160" s="1215" t="str">
        <f>'Step 4 Support Tool'!L62</f>
        <v/>
      </c>
      <c r="P160" s="1216">
        <f>'Step 4 Support Tool'!M62</f>
        <v>0</v>
      </c>
      <c r="Q160" s="1217">
        <f>'Step 4 Support Tool'!N62</f>
        <v>0</v>
      </c>
      <c r="R160" s="1217" t="str">
        <f>'Step 4 Support Tool'!O62</f>
        <v/>
      </c>
      <c r="S160" s="1218" t="str">
        <f>'Step 4 Support Tool'!P62</f>
        <v/>
      </c>
      <c r="T160" s="1219" t="str">
        <f>'Step 4 Support Tool'!Q62</f>
        <v/>
      </c>
      <c r="U160" s="1219" t="str">
        <f>'Step 4 Support Tool'!R62</f>
        <v/>
      </c>
      <c r="V160" s="1219" t="str">
        <f>'Step 4 Support Tool'!S62</f>
        <v/>
      </c>
      <c r="W160" s="1218" t="str">
        <f>'Step 4 Support Tool'!T62</f>
        <v/>
      </c>
      <c r="X160" s="1220" t="str">
        <f>'Step 4 Support Tool'!X62</f>
        <v/>
      </c>
      <c r="Y160" s="1221" t="str">
        <f t="shared" si="28"/>
        <v/>
      </c>
      <c r="Z160" s="1222" t="str">
        <f>'Step 4 Support Tool'!AB62</f>
        <v/>
      </c>
      <c r="AA160" s="1223"/>
      <c r="AB160" s="1223"/>
      <c r="AC160" s="434"/>
      <c r="AD160" s="434"/>
      <c r="AE160" s="434"/>
      <c r="AF160" s="434"/>
      <c r="AG160" s="434"/>
      <c r="AH160" s="434"/>
      <c r="AI160" s="491"/>
      <c r="AJ160" s="491"/>
      <c r="AK160" s="491"/>
      <c r="AL160" s="491"/>
      <c r="AO160" s="491"/>
      <c r="AP160" s="491"/>
      <c r="AQ160" s="491"/>
      <c r="AR160" s="491"/>
      <c r="AS160" s="491"/>
      <c r="AT160" s="491"/>
      <c r="AU160" s="491"/>
      <c r="AV160" s="491"/>
      <c r="AW160" s="491"/>
      <c r="AX160" s="491"/>
      <c r="AY160" s="491"/>
      <c r="AZ160" s="491"/>
      <c r="BA160" s="491"/>
      <c r="BB160" s="491"/>
      <c r="BC160" s="492"/>
      <c r="BG160" s="1224" t="str">
        <f>SUBSTITUTE('Step 4 Support Tool'!A187," ","")</f>
        <v>EE172</v>
      </c>
      <c r="BH160" s="795">
        <f t="shared" si="32"/>
        <v>0</v>
      </c>
      <c r="BI160" s="491"/>
      <c r="BJ160" s="491"/>
      <c r="BK160" s="491"/>
      <c r="BL160" s="491"/>
      <c r="BM160" s="491"/>
      <c r="BN160" s="491"/>
      <c r="BO160" s="491"/>
      <c r="BP160" s="491"/>
      <c r="BQ160" s="491"/>
      <c r="BR160" s="491"/>
      <c r="BS160" s="491"/>
      <c r="BT160" s="491"/>
      <c r="BU160" s="491"/>
      <c r="BV160" s="491"/>
      <c r="BW160" s="491"/>
      <c r="BX160" s="491"/>
      <c r="BY160" s="491"/>
      <c r="BZ160" s="491"/>
      <c r="CA160" s="491"/>
      <c r="CB160" s="491"/>
      <c r="CC160" s="491"/>
      <c r="CD160" s="491"/>
      <c r="CE160" s="491"/>
      <c r="CF160" s="491"/>
      <c r="CG160" s="491"/>
      <c r="CH160" s="491"/>
      <c r="CI160" s="491"/>
      <c r="CJ160" s="491"/>
      <c r="CK160" s="491"/>
      <c r="CL160" s="491"/>
      <c r="CM160" s="491"/>
      <c r="CN160" s="491"/>
      <c r="CO160" s="491"/>
      <c r="CP160" s="491"/>
      <c r="CQ160" s="491"/>
      <c r="CR160" s="491"/>
      <c r="CS160" s="491"/>
      <c r="CT160" s="491"/>
      <c r="CU160" s="491"/>
      <c r="CV160" s="491"/>
      <c r="CW160" s="491"/>
      <c r="CX160" s="491"/>
      <c r="CY160" s="491"/>
      <c r="CZ160" s="491"/>
      <c r="DA160" s="491"/>
      <c r="DB160" s="491"/>
      <c r="DC160" s="491"/>
      <c r="DD160" s="491"/>
      <c r="DE160" s="491"/>
      <c r="DF160" s="491"/>
      <c r="DG160" s="491"/>
      <c r="DH160" s="491"/>
      <c r="DI160" s="491"/>
      <c r="DJ160" s="491"/>
      <c r="DK160" s="491"/>
      <c r="DL160" s="491"/>
      <c r="DM160" s="491"/>
      <c r="DN160" s="491"/>
      <c r="DO160" s="491"/>
      <c r="DP160" s="491"/>
      <c r="DQ160" s="491"/>
      <c r="DR160" s="491"/>
      <c r="DS160" s="491"/>
      <c r="DT160" s="491"/>
      <c r="DU160" s="491"/>
      <c r="DV160" s="491"/>
      <c r="DW160" s="491"/>
      <c r="DX160" s="491"/>
      <c r="DY160" s="491"/>
      <c r="DZ160" s="491"/>
      <c r="EA160" s="491"/>
      <c r="EB160" s="491"/>
      <c r="EC160" s="491"/>
      <c r="ED160" s="491"/>
      <c r="EE160" s="491"/>
      <c r="EF160" s="491"/>
      <c r="EG160" s="491"/>
      <c r="EH160" s="491"/>
      <c r="EI160" s="491"/>
      <c r="EJ160" s="491"/>
      <c r="EK160" s="491"/>
      <c r="EL160" s="491"/>
      <c r="EM160" s="491"/>
      <c r="EN160" s="491"/>
      <c r="EO160" s="491"/>
    </row>
    <row r="161" spans="1:145" ht="12" customHeight="1" x14ac:dyDescent="0.2">
      <c r="A161" s="1026" t="str">
        <f t="shared" si="30"/>
        <v/>
      </c>
      <c r="B161" s="428" t="str">
        <f t="shared" si="31"/>
        <v/>
      </c>
      <c r="C161" s="1212" t="str">
        <f>IF('Step 4 Support Tool'!F63=0,"",'Step 4 Support Tool'!F63)</f>
        <v/>
      </c>
      <c r="D161" s="1212">
        <f>'Step 4 Support Tool'!G63</f>
        <v>0</v>
      </c>
      <c r="E161" s="1213">
        <f>'Step 4 Support Tool'!C63</f>
        <v>0</v>
      </c>
      <c r="F161" s="1213">
        <f>'Step 4 Support Tool'!D63</f>
        <v>0</v>
      </c>
      <c r="G161" s="1026" t="str">
        <f>IF('Step 4 Support Tool'!E63="","",TRIM('Step 4 Support Tool'!E63))</f>
        <v/>
      </c>
      <c r="H161" s="1026" t="str">
        <f t="shared" si="26"/>
        <v/>
      </c>
      <c r="I161" s="1026" t="str">
        <f t="shared" si="27"/>
        <v/>
      </c>
      <c r="J161" s="1214">
        <f>'Step 4 Support Tool'!B63</f>
        <v>0</v>
      </c>
      <c r="K161" s="428">
        <f>'Step 4 Support Tool'!H63</f>
        <v>0</v>
      </c>
      <c r="L161" s="428">
        <f>'Step 4 Support Tool'!I63</f>
        <v>0</v>
      </c>
      <c r="M161" s="1215">
        <f>'Step 4 Support Tool'!J63</f>
        <v>0</v>
      </c>
      <c r="N161" s="1215">
        <f>'Step 4 Support Tool'!K63</f>
        <v>0</v>
      </c>
      <c r="O161" s="1215" t="str">
        <f>'Step 4 Support Tool'!L63</f>
        <v/>
      </c>
      <c r="P161" s="1216">
        <f>'Step 4 Support Tool'!M63</f>
        <v>0</v>
      </c>
      <c r="Q161" s="1217">
        <f>'Step 4 Support Tool'!N63</f>
        <v>0</v>
      </c>
      <c r="R161" s="1217" t="str">
        <f>'Step 4 Support Tool'!O63</f>
        <v/>
      </c>
      <c r="S161" s="1218" t="str">
        <f>'Step 4 Support Tool'!P63</f>
        <v/>
      </c>
      <c r="T161" s="1219" t="str">
        <f>'Step 4 Support Tool'!Q63</f>
        <v/>
      </c>
      <c r="U161" s="1219" t="str">
        <f>'Step 4 Support Tool'!R63</f>
        <v/>
      </c>
      <c r="V161" s="1219" t="str">
        <f>'Step 4 Support Tool'!S63</f>
        <v/>
      </c>
      <c r="W161" s="1218" t="str">
        <f>'Step 4 Support Tool'!T63</f>
        <v/>
      </c>
      <c r="X161" s="1220" t="str">
        <f>'Step 4 Support Tool'!X63</f>
        <v/>
      </c>
      <c r="Y161" s="1221" t="str">
        <f t="shared" si="28"/>
        <v/>
      </c>
      <c r="Z161" s="1222" t="str">
        <f>'Step 4 Support Tool'!AB63</f>
        <v/>
      </c>
      <c r="AA161" s="1223"/>
      <c r="AB161" s="1223"/>
      <c r="AC161" s="434"/>
      <c r="AD161" s="434"/>
      <c r="AE161" s="434"/>
      <c r="AF161" s="434"/>
      <c r="AG161" s="434"/>
      <c r="AH161" s="434"/>
      <c r="AI161" s="491"/>
      <c r="AJ161" s="491"/>
      <c r="AK161" s="491"/>
      <c r="AL161" s="491"/>
      <c r="AO161" s="491"/>
      <c r="AP161" s="491"/>
      <c r="AQ161" s="491"/>
      <c r="AR161" s="491"/>
      <c r="AS161" s="491"/>
      <c r="AT161" s="491"/>
      <c r="AU161" s="491"/>
      <c r="AV161" s="491"/>
      <c r="AW161" s="491"/>
      <c r="AX161" s="491"/>
      <c r="AY161" s="491"/>
      <c r="AZ161" s="491"/>
      <c r="BA161" s="491"/>
      <c r="BB161" s="491"/>
      <c r="BC161" s="492"/>
      <c r="BG161" s="1224" t="str">
        <f>SUBSTITUTE('Step 4 Support Tool'!A188," ","")</f>
        <v>EE173</v>
      </c>
      <c r="BH161" s="795">
        <f t="shared" si="32"/>
        <v>0</v>
      </c>
      <c r="BI161" s="491"/>
      <c r="BJ161" s="491"/>
      <c r="BK161" s="491"/>
      <c r="BL161" s="491"/>
      <c r="BM161" s="491"/>
      <c r="BN161" s="491"/>
      <c r="BO161" s="491"/>
      <c r="BP161" s="491"/>
      <c r="BQ161" s="491"/>
      <c r="BR161" s="491"/>
      <c r="BS161" s="491"/>
      <c r="BT161" s="491"/>
      <c r="BU161" s="491"/>
      <c r="BV161" s="491"/>
      <c r="BW161" s="491"/>
      <c r="BX161" s="491"/>
      <c r="BY161" s="491"/>
      <c r="BZ161" s="491"/>
      <c r="CA161" s="491"/>
      <c r="CB161" s="491"/>
      <c r="CC161" s="491"/>
      <c r="CD161" s="491"/>
      <c r="CE161" s="491"/>
      <c r="CF161" s="491"/>
      <c r="CG161" s="491"/>
      <c r="CH161" s="491"/>
      <c r="CI161" s="491"/>
      <c r="CJ161" s="491"/>
      <c r="CK161" s="491"/>
      <c r="CL161" s="491"/>
      <c r="CM161" s="491"/>
      <c r="CN161" s="491"/>
      <c r="CO161" s="491"/>
      <c r="CP161" s="491"/>
      <c r="CQ161" s="491"/>
      <c r="CR161" s="491"/>
      <c r="CS161" s="491"/>
      <c r="CT161" s="491"/>
      <c r="CU161" s="491"/>
      <c r="CV161" s="491"/>
      <c r="CW161" s="491"/>
      <c r="CX161" s="491"/>
      <c r="CY161" s="491"/>
      <c r="CZ161" s="491"/>
      <c r="DA161" s="491"/>
      <c r="DB161" s="491"/>
      <c r="DC161" s="491"/>
      <c r="DD161" s="491"/>
      <c r="DE161" s="491"/>
      <c r="DF161" s="491"/>
      <c r="DG161" s="491"/>
      <c r="DH161" s="491"/>
      <c r="DI161" s="491"/>
      <c r="DJ161" s="491"/>
      <c r="DK161" s="491"/>
      <c r="DL161" s="491"/>
      <c r="DM161" s="491"/>
      <c r="DN161" s="491"/>
      <c r="DO161" s="491"/>
      <c r="DP161" s="491"/>
      <c r="DQ161" s="491"/>
      <c r="DR161" s="491"/>
      <c r="DS161" s="491"/>
      <c r="DT161" s="491"/>
      <c r="DU161" s="491"/>
      <c r="DV161" s="491"/>
      <c r="DW161" s="491"/>
      <c r="DX161" s="491"/>
      <c r="DY161" s="491"/>
      <c r="DZ161" s="491"/>
      <c r="EA161" s="491"/>
      <c r="EB161" s="491"/>
      <c r="EC161" s="491"/>
      <c r="ED161" s="491"/>
      <c r="EE161" s="491"/>
      <c r="EF161" s="491"/>
      <c r="EG161" s="491"/>
      <c r="EH161" s="491"/>
      <c r="EI161" s="491"/>
      <c r="EJ161" s="491"/>
      <c r="EK161" s="491"/>
      <c r="EL161" s="491"/>
      <c r="EM161" s="491"/>
      <c r="EN161" s="491"/>
      <c r="EO161" s="491"/>
    </row>
    <row r="162" spans="1:145" ht="12" customHeight="1" x14ac:dyDescent="0.2">
      <c r="A162" s="1026" t="str">
        <f t="shared" si="30"/>
        <v/>
      </c>
      <c r="B162" s="428" t="str">
        <f t="shared" si="31"/>
        <v/>
      </c>
      <c r="C162" s="1212" t="str">
        <f>IF('Step 4 Support Tool'!F64=0,"",'Step 4 Support Tool'!F64)</f>
        <v/>
      </c>
      <c r="D162" s="1212">
        <f>'Step 4 Support Tool'!G64</f>
        <v>0</v>
      </c>
      <c r="E162" s="1213">
        <f>'Step 4 Support Tool'!C64</f>
        <v>0</v>
      </c>
      <c r="F162" s="1213">
        <f>'Step 4 Support Tool'!D64</f>
        <v>0</v>
      </c>
      <c r="G162" s="1026" t="str">
        <f>IF('Step 4 Support Tool'!E64="","",TRIM('Step 4 Support Tool'!E64))</f>
        <v/>
      </c>
      <c r="H162" s="1026" t="str">
        <f t="shared" si="26"/>
        <v/>
      </c>
      <c r="I162" s="1026" t="str">
        <f t="shared" si="27"/>
        <v/>
      </c>
      <c r="J162" s="1214">
        <f>'Step 4 Support Tool'!B64</f>
        <v>0</v>
      </c>
      <c r="K162" s="428">
        <f>'Step 4 Support Tool'!H64</f>
        <v>0</v>
      </c>
      <c r="L162" s="428">
        <f>'Step 4 Support Tool'!I64</f>
        <v>0</v>
      </c>
      <c r="M162" s="1215">
        <f>'Step 4 Support Tool'!J64</f>
        <v>0</v>
      </c>
      <c r="N162" s="1215">
        <f>'Step 4 Support Tool'!K64</f>
        <v>0</v>
      </c>
      <c r="O162" s="1215" t="str">
        <f>'Step 4 Support Tool'!L64</f>
        <v/>
      </c>
      <c r="P162" s="1216">
        <f>'Step 4 Support Tool'!M64</f>
        <v>0</v>
      </c>
      <c r="Q162" s="1217">
        <f>'Step 4 Support Tool'!N64</f>
        <v>0</v>
      </c>
      <c r="R162" s="1217" t="str">
        <f>'Step 4 Support Tool'!O64</f>
        <v/>
      </c>
      <c r="S162" s="1218" t="str">
        <f>'Step 4 Support Tool'!P64</f>
        <v/>
      </c>
      <c r="T162" s="1219" t="str">
        <f>'Step 4 Support Tool'!Q64</f>
        <v/>
      </c>
      <c r="U162" s="1219" t="str">
        <f>'Step 4 Support Tool'!R64</f>
        <v/>
      </c>
      <c r="V162" s="1219" t="str">
        <f>'Step 4 Support Tool'!S64</f>
        <v/>
      </c>
      <c r="W162" s="1218" t="str">
        <f>'Step 4 Support Tool'!T64</f>
        <v/>
      </c>
      <c r="X162" s="1220" t="str">
        <f>'Step 4 Support Tool'!X64</f>
        <v/>
      </c>
      <c r="Y162" s="1221" t="str">
        <f t="shared" si="28"/>
        <v/>
      </c>
      <c r="Z162" s="1222" t="str">
        <f>'Step 4 Support Tool'!AB64</f>
        <v/>
      </c>
      <c r="AA162" s="1223"/>
      <c r="AB162" s="1223"/>
      <c r="AC162" s="434"/>
      <c r="AD162" s="434"/>
      <c r="AE162" s="434"/>
      <c r="AF162" s="434"/>
      <c r="AG162" s="434"/>
      <c r="AH162" s="434"/>
      <c r="AI162" s="491"/>
      <c r="AJ162" s="491"/>
      <c r="AK162" s="491"/>
      <c r="AL162" s="491"/>
      <c r="AO162" s="491"/>
      <c r="AP162" s="491"/>
      <c r="AQ162" s="491"/>
      <c r="AR162" s="491"/>
      <c r="AS162" s="491"/>
      <c r="AT162" s="491"/>
      <c r="AU162" s="491"/>
      <c r="AV162" s="491"/>
      <c r="AW162" s="491"/>
      <c r="AX162" s="491"/>
      <c r="AY162" s="491"/>
      <c r="AZ162" s="491"/>
      <c r="BA162" s="491"/>
      <c r="BB162" s="491"/>
      <c r="BC162" s="492"/>
      <c r="BG162" s="1224" t="str">
        <f>SUBSTITUTE('Step 4 Support Tool'!A189," ","")</f>
        <v>EE174</v>
      </c>
      <c r="BH162" s="795">
        <f t="shared" si="32"/>
        <v>0</v>
      </c>
      <c r="BI162" s="491"/>
      <c r="BJ162" s="491"/>
      <c r="BK162" s="491"/>
      <c r="BL162" s="491"/>
      <c r="BM162" s="491"/>
      <c r="BN162" s="491"/>
      <c r="BO162" s="491"/>
      <c r="BP162" s="491"/>
      <c r="BQ162" s="491"/>
      <c r="BR162" s="491"/>
      <c r="BS162" s="491"/>
      <c r="BT162" s="491"/>
      <c r="BU162" s="491"/>
      <c r="BV162" s="491"/>
      <c r="BW162" s="491"/>
      <c r="BX162" s="491"/>
      <c r="BY162" s="491"/>
      <c r="BZ162" s="491"/>
      <c r="CA162" s="491"/>
      <c r="CB162" s="491"/>
      <c r="CC162" s="491"/>
      <c r="CD162" s="491"/>
      <c r="CE162" s="491"/>
      <c r="CF162" s="491"/>
      <c r="CG162" s="491"/>
      <c r="CH162" s="491"/>
      <c r="CI162" s="491"/>
      <c r="CJ162" s="491"/>
      <c r="CK162" s="491"/>
      <c r="CL162" s="491"/>
      <c r="CM162" s="491"/>
      <c r="CN162" s="491"/>
      <c r="CO162" s="491"/>
      <c r="CP162" s="491"/>
      <c r="CQ162" s="491"/>
      <c r="CR162" s="491"/>
      <c r="CS162" s="491"/>
      <c r="CT162" s="491"/>
      <c r="CU162" s="491"/>
      <c r="CV162" s="491"/>
      <c r="CW162" s="491"/>
      <c r="CX162" s="491"/>
      <c r="CY162" s="491"/>
      <c r="CZ162" s="491"/>
      <c r="DA162" s="491"/>
      <c r="DB162" s="491"/>
      <c r="DC162" s="491"/>
      <c r="DD162" s="491"/>
      <c r="DE162" s="491"/>
      <c r="DF162" s="491"/>
      <c r="DG162" s="491"/>
      <c r="DH162" s="491"/>
      <c r="DI162" s="491"/>
      <c r="DJ162" s="491"/>
      <c r="DK162" s="491"/>
      <c r="DL162" s="491"/>
      <c r="DM162" s="491"/>
      <c r="DN162" s="491"/>
      <c r="DO162" s="491"/>
      <c r="DP162" s="491"/>
      <c r="DQ162" s="491"/>
      <c r="DR162" s="491"/>
      <c r="DS162" s="491"/>
      <c r="DT162" s="491"/>
      <c r="DU162" s="491"/>
      <c r="DV162" s="491"/>
      <c r="DW162" s="491"/>
      <c r="DX162" s="491"/>
      <c r="DY162" s="491"/>
      <c r="DZ162" s="491"/>
      <c r="EA162" s="491"/>
      <c r="EB162" s="491"/>
      <c r="EC162" s="491"/>
      <c r="ED162" s="491"/>
      <c r="EE162" s="491"/>
      <c r="EF162" s="491"/>
      <c r="EG162" s="491"/>
      <c r="EH162" s="491"/>
      <c r="EI162" s="491"/>
      <c r="EJ162" s="491"/>
      <c r="EK162" s="491"/>
      <c r="EL162" s="491"/>
      <c r="EM162" s="491"/>
      <c r="EN162" s="491"/>
      <c r="EO162" s="491"/>
    </row>
    <row r="163" spans="1:145" ht="12" customHeight="1" x14ac:dyDescent="0.2">
      <c r="A163" s="1026" t="str">
        <f t="shared" si="30"/>
        <v/>
      </c>
      <c r="B163" s="428" t="str">
        <f t="shared" si="31"/>
        <v/>
      </c>
      <c r="C163" s="1212" t="str">
        <f>IF('Step 4 Support Tool'!F65=0,"",'Step 4 Support Tool'!F65)</f>
        <v/>
      </c>
      <c r="D163" s="1212">
        <f>'Step 4 Support Tool'!G65</f>
        <v>0</v>
      </c>
      <c r="E163" s="1213">
        <f>'Step 4 Support Tool'!C65</f>
        <v>0</v>
      </c>
      <c r="F163" s="1213">
        <f>'Step 4 Support Tool'!D65</f>
        <v>0</v>
      </c>
      <c r="G163" s="1026" t="str">
        <f>IF('Step 4 Support Tool'!E65="","",TRIM('Step 4 Support Tool'!E65))</f>
        <v/>
      </c>
      <c r="H163" s="1026" t="str">
        <f t="shared" si="26"/>
        <v/>
      </c>
      <c r="I163" s="1026" t="str">
        <f t="shared" si="27"/>
        <v/>
      </c>
      <c r="J163" s="1214">
        <f>'Step 4 Support Tool'!B65</f>
        <v>0</v>
      </c>
      <c r="K163" s="428">
        <f>'Step 4 Support Tool'!H65</f>
        <v>0</v>
      </c>
      <c r="L163" s="428">
        <f>'Step 4 Support Tool'!I65</f>
        <v>0</v>
      </c>
      <c r="M163" s="1215">
        <f>'Step 4 Support Tool'!J65</f>
        <v>0</v>
      </c>
      <c r="N163" s="1215">
        <f>'Step 4 Support Tool'!K65</f>
        <v>0</v>
      </c>
      <c r="O163" s="1215" t="str">
        <f>'Step 4 Support Tool'!L65</f>
        <v/>
      </c>
      <c r="P163" s="1216">
        <f>'Step 4 Support Tool'!M65</f>
        <v>0</v>
      </c>
      <c r="Q163" s="1217">
        <f>'Step 4 Support Tool'!N65</f>
        <v>0</v>
      </c>
      <c r="R163" s="1217" t="str">
        <f>'Step 4 Support Tool'!O65</f>
        <v/>
      </c>
      <c r="S163" s="1218" t="str">
        <f>'Step 4 Support Tool'!P65</f>
        <v/>
      </c>
      <c r="T163" s="1219" t="str">
        <f>'Step 4 Support Tool'!Q65</f>
        <v/>
      </c>
      <c r="U163" s="1219" t="str">
        <f>'Step 4 Support Tool'!R65</f>
        <v/>
      </c>
      <c r="V163" s="1219" t="str">
        <f>'Step 4 Support Tool'!S65</f>
        <v/>
      </c>
      <c r="W163" s="1218" t="str">
        <f>'Step 4 Support Tool'!T65</f>
        <v/>
      </c>
      <c r="X163" s="1220" t="str">
        <f>'Step 4 Support Tool'!X65</f>
        <v/>
      </c>
      <c r="Y163" s="1221" t="str">
        <f t="shared" si="28"/>
        <v/>
      </c>
      <c r="Z163" s="1222" t="str">
        <f>'Step 4 Support Tool'!AB65</f>
        <v/>
      </c>
      <c r="AA163" s="1223"/>
      <c r="AB163" s="1223"/>
      <c r="AC163" s="434"/>
      <c r="AD163" s="434"/>
      <c r="AE163" s="434"/>
      <c r="AF163" s="434"/>
      <c r="AG163" s="434"/>
      <c r="AH163" s="434"/>
      <c r="AI163" s="491"/>
      <c r="AJ163" s="491"/>
      <c r="AK163" s="491"/>
      <c r="AL163" s="491"/>
      <c r="AO163" s="491"/>
      <c r="AP163" s="491"/>
      <c r="AQ163" s="491"/>
      <c r="AR163" s="491"/>
      <c r="AS163" s="491"/>
      <c r="AT163" s="491"/>
      <c r="AU163" s="491"/>
      <c r="AV163" s="491"/>
      <c r="AW163" s="491"/>
      <c r="AX163" s="491"/>
      <c r="AY163" s="491"/>
      <c r="AZ163" s="491"/>
      <c r="BA163" s="491"/>
      <c r="BB163" s="491"/>
      <c r="BC163" s="492"/>
      <c r="BG163" s="1224" t="str">
        <f>SUBSTITUTE('Step 4 Support Tool'!A190," ","")</f>
        <v>EE175</v>
      </c>
      <c r="BH163" s="795">
        <f t="shared" si="32"/>
        <v>0</v>
      </c>
      <c r="BI163" s="491"/>
      <c r="BJ163" s="491"/>
      <c r="BK163" s="491"/>
      <c r="BL163" s="491"/>
      <c r="BM163" s="491"/>
      <c r="BN163" s="491"/>
      <c r="BO163" s="491"/>
      <c r="BP163" s="491"/>
      <c r="BQ163" s="491"/>
      <c r="BR163" s="491"/>
      <c r="BS163" s="491"/>
      <c r="BT163" s="491"/>
      <c r="BU163" s="491"/>
      <c r="BV163" s="491"/>
      <c r="BW163" s="491"/>
      <c r="BX163" s="491"/>
      <c r="BY163" s="491"/>
      <c r="BZ163" s="491"/>
      <c r="CA163" s="491"/>
      <c r="CB163" s="491"/>
      <c r="CC163" s="491"/>
      <c r="CD163" s="491"/>
      <c r="CE163" s="491"/>
      <c r="CF163" s="491"/>
      <c r="CG163" s="491"/>
      <c r="CH163" s="491"/>
      <c r="CI163" s="491"/>
      <c r="CJ163" s="491"/>
      <c r="CK163" s="491"/>
      <c r="CL163" s="491"/>
      <c r="CM163" s="491"/>
      <c r="CN163" s="491"/>
      <c r="CO163" s="491"/>
      <c r="CP163" s="491"/>
      <c r="CQ163" s="491"/>
      <c r="CR163" s="491"/>
      <c r="CS163" s="491"/>
      <c r="CT163" s="491"/>
      <c r="CU163" s="491"/>
      <c r="CV163" s="491"/>
      <c r="CW163" s="491"/>
      <c r="CX163" s="491"/>
      <c r="CY163" s="491"/>
      <c r="CZ163" s="491"/>
      <c r="DA163" s="491"/>
      <c r="DB163" s="491"/>
      <c r="DC163" s="491"/>
      <c r="DD163" s="491"/>
      <c r="DE163" s="491"/>
      <c r="DF163" s="491"/>
      <c r="DG163" s="491"/>
      <c r="DH163" s="491"/>
      <c r="DI163" s="491"/>
      <c r="DJ163" s="491"/>
      <c r="DK163" s="491"/>
      <c r="DL163" s="491"/>
      <c r="DM163" s="491"/>
      <c r="DN163" s="491"/>
      <c r="DO163" s="491"/>
      <c r="DP163" s="491"/>
      <c r="DQ163" s="491"/>
      <c r="DR163" s="491"/>
      <c r="DS163" s="491"/>
      <c r="DT163" s="491"/>
      <c r="DU163" s="491"/>
      <c r="DV163" s="491"/>
      <c r="DW163" s="491"/>
      <c r="DX163" s="491"/>
      <c r="DY163" s="491"/>
      <c r="DZ163" s="491"/>
      <c r="EA163" s="491"/>
      <c r="EB163" s="491"/>
      <c r="EC163" s="491"/>
      <c r="ED163" s="491"/>
      <c r="EE163" s="491"/>
      <c r="EF163" s="491"/>
      <c r="EG163" s="491"/>
      <c r="EH163" s="491"/>
      <c r="EI163" s="491"/>
      <c r="EJ163" s="491"/>
      <c r="EK163" s="491"/>
      <c r="EL163" s="491"/>
      <c r="EM163" s="491"/>
      <c r="EN163" s="491"/>
      <c r="EO163" s="491"/>
    </row>
    <row r="164" spans="1:145" ht="12" customHeight="1" x14ac:dyDescent="0.2">
      <c r="A164" s="1026" t="str">
        <f t="shared" si="30"/>
        <v/>
      </c>
      <c r="B164" s="428" t="str">
        <f t="shared" si="31"/>
        <v/>
      </c>
      <c r="C164" s="1212" t="str">
        <f>IF('Step 4 Support Tool'!F66=0,"",'Step 4 Support Tool'!F66)</f>
        <v/>
      </c>
      <c r="D164" s="1212">
        <f>'Step 4 Support Tool'!G66</f>
        <v>0</v>
      </c>
      <c r="E164" s="1213">
        <f>'Step 4 Support Tool'!C66</f>
        <v>0</v>
      </c>
      <c r="F164" s="1213">
        <f>'Step 4 Support Tool'!D66</f>
        <v>0</v>
      </c>
      <c r="G164" s="1026" t="str">
        <f>IF('Step 4 Support Tool'!E66="","",TRIM('Step 4 Support Tool'!E66))</f>
        <v/>
      </c>
      <c r="H164" s="1026" t="str">
        <f t="shared" si="26"/>
        <v/>
      </c>
      <c r="I164" s="1026" t="str">
        <f t="shared" si="27"/>
        <v/>
      </c>
      <c r="J164" s="1214">
        <f>'Step 4 Support Tool'!B66</f>
        <v>0</v>
      </c>
      <c r="K164" s="428">
        <f>'Step 4 Support Tool'!H66</f>
        <v>0</v>
      </c>
      <c r="L164" s="428">
        <f>'Step 4 Support Tool'!I66</f>
        <v>0</v>
      </c>
      <c r="M164" s="1215">
        <f>'Step 4 Support Tool'!J66</f>
        <v>0</v>
      </c>
      <c r="N164" s="1215">
        <f>'Step 4 Support Tool'!K66</f>
        <v>0</v>
      </c>
      <c r="O164" s="1215" t="str">
        <f>'Step 4 Support Tool'!L66</f>
        <v/>
      </c>
      <c r="P164" s="1216">
        <f>'Step 4 Support Tool'!M66</f>
        <v>0</v>
      </c>
      <c r="Q164" s="1217">
        <f>'Step 4 Support Tool'!N66</f>
        <v>0</v>
      </c>
      <c r="R164" s="1217" t="str">
        <f>'Step 4 Support Tool'!O66</f>
        <v/>
      </c>
      <c r="S164" s="1218" t="str">
        <f>'Step 4 Support Tool'!P66</f>
        <v/>
      </c>
      <c r="T164" s="1219" t="str">
        <f>'Step 4 Support Tool'!Q66</f>
        <v/>
      </c>
      <c r="U164" s="1219" t="str">
        <f>'Step 4 Support Tool'!R66</f>
        <v/>
      </c>
      <c r="V164" s="1219" t="str">
        <f>'Step 4 Support Tool'!S66</f>
        <v/>
      </c>
      <c r="W164" s="1218" t="str">
        <f>'Step 4 Support Tool'!T66</f>
        <v/>
      </c>
      <c r="X164" s="1220" t="str">
        <f>'Step 4 Support Tool'!X66</f>
        <v/>
      </c>
      <c r="Y164" s="1221" t="str">
        <f t="shared" si="28"/>
        <v/>
      </c>
      <c r="Z164" s="1222" t="str">
        <f>'Step 4 Support Tool'!AB66</f>
        <v/>
      </c>
      <c r="AA164" s="1223"/>
      <c r="AB164" s="1223"/>
      <c r="AC164" s="434"/>
      <c r="AD164" s="434"/>
      <c r="AE164" s="434"/>
      <c r="AF164" s="434"/>
      <c r="AG164" s="434"/>
      <c r="AH164" s="434"/>
      <c r="AI164" s="491"/>
      <c r="AJ164" s="491"/>
      <c r="AK164" s="491"/>
      <c r="AL164" s="491"/>
      <c r="AO164" s="491"/>
      <c r="AP164" s="491"/>
      <c r="AQ164" s="491"/>
      <c r="AR164" s="491"/>
      <c r="AS164" s="491"/>
      <c r="AT164" s="491"/>
      <c r="AU164" s="491"/>
      <c r="AV164" s="491"/>
      <c r="AW164" s="491"/>
      <c r="AX164" s="491"/>
      <c r="AY164" s="491"/>
      <c r="AZ164" s="491"/>
      <c r="BA164" s="491"/>
      <c r="BB164" s="491"/>
      <c r="BC164" s="492"/>
      <c r="BG164" s="1224" t="str">
        <f>SUBSTITUTE('Step 4 Support Tool'!A191," ","")</f>
        <v>EE176</v>
      </c>
      <c r="BH164" s="795">
        <f t="shared" si="32"/>
        <v>0</v>
      </c>
      <c r="BI164" s="491"/>
      <c r="BJ164" s="491"/>
      <c r="BK164" s="491"/>
      <c r="BL164" s="491"/>
      <c r="BM164" s="491"/>
      <c r="BN164" s="491"/>
      <c r="BO164" s="491"/>
      <c r="BP164" s="491"/>
      <c r="BQ164" s="491"/>
      <c r="BR164" s="491"/>
      <c r="BS164" s="491"/>
      <c r="BT164" s="491"/>
      <c r="BU164" s="491"/>
      <c r="BV164" s="491"/>
      <c r="BW164" s="491"/>
      <c r="BX164" s="491"/>
      <c r="BY164" s="491"/>
      <c r="BZ164" s="491"/>
      <c r="CA164" s="491"/>
      <c r="CB164" s="491"/>
      <c r="CC164" s="491"/>
      <c r="CD164" s="491"/>
      <c r="CE164" s="491"/>
      <c r="CF164" s="491"/>
      <c r="CG164" s="491"/>
      <c r="CH164" s="491"/>
      <c r="CI164" s="491"/>
      <c r="CJ164" s="491"/>
      <c r="CK164" s="491"/>
      <c r="CL164" s="491"/>
      <c r="CM164" s="491"/>
      <c r="CN164" s="491"/>
      <c r="CO164" s="491"/>
      <c r="CP164" s="491"/>
      <c r="CQ164" s="491"/>
      <c r="CR164" s="491"/>
      <c r="CS164" s="491"/>
      <c r="CT164" s="491"/>
      <c r="CU164" s="491"/>
      <c r="CV164" s="491"/>
      <c r="CW164" s="491"/>
      <c r="CX164" s="491"/>
      <c r="CY164" s="491"/>
      <c r="CZ164" s="491"/>
      <c r="DA164" s="491"/>
      <c r="DB164" s="491"/>
      <c r="DC164" s="491"/>
      <c r="DD164" s="491"/>
      <c r="DE164" s="491"/>
      <c r="DF164" s="491"/>
      <c r="DG164" s="491"/>
      <c r="DH164" s="491"/>
      <c r="DI164" s="491"/>
      <c r="DJ164" s="491"/>
      <c r="DK164" s="491"/>
      <c r="DL164" s="491"/>
      <c r="DM164" s="491"/>
      <c r="DN164" s="491"/>
      <c r="DO164" s="491"/>
      <c r="DP164" s="491"/>
      <c r="DQ164" s="491"/>
      <c r="DR164" s="491"/>
      <c r="DS164" s="491"/>
      <c r="DT164" s="491"/>
      <c r="DU164" s="491"/>
      <c r="DV164" s="491"/>
      <c r="DW164" s="491"/>
      <c r="DX164" s="491"/>
      <c r="DY164" s="491"/>
      <c r="DZ164" s="491"/>
      <c r="EA164" s="491"/>
      <c r="EB164" s="491"/>
      <c r="EC164" s="491"/>
      <c r="ED164" s="491"/>
      <c r="EE164" s="491"/>
      <c r="EF164" s="491"/>
      <c r="EG164" s="491"/>
      <c r="EH164" s="491"/>
      <c r="EI164" s="491"/>
      <c r="EJ164" s="491"/>
      <c r="EK164" s="491"/>
      <c r="EL164" s="491"/>
      <c r="EM164" s="491"/>
      <c r="EN164" s="491"/>
      <c r="EO164" s="491"/>
    </row>
    <row r="165" spans="1:145" ht="12" customHeight="1" x14ac:dyDescent="0.2">
      <c r="A165" s="1026" t="str">
        <f t="shared" si="30"/>
        <v/>
      </c>
      <c r="B165" s="428" t="str">
        <f t="shared" si="31"/>
        <v/>
      </c>
      <c r="C165" s="1212" t="str">
        <f>IF('Step 4 Support Tool'!F67=0,"",'Step 4 Support Tool'!F67)</f>
        <v/>
      </c>
      <c r="D165" s="1212">
        <f>'Step 4 Support Tool'!G67</f>
        <v>0</v>
      </c>
      <c r="E165" s="1213">
        <f>'Step 4 Support Tool'!C67</f>
        <v>0</v>
      </c>
      <c r="F165" s="1213">
        <f>'Step 4 Support Tool'!D67</f>
        <v>0</v>
      </c>
      <c r="G165" s="1026" t="str">
        <f>IF('Step 4 Support Tool'!E67="","",TRIM('Step 4 Support Tool'!E67))</f>
        <v/>
      </c>
      <c r="H165" s="1026" t="str">
        <f t="shared" si="26"/>
        <v/>
      </c>
      <c r="I165" s="1026" t="str">
        <f t="shared" si="27"/>
        <v/>
      </c>
      <c r="J165" s="1214">
        <f>'Step 4 Support Tool'!B67</f>
        <v>0</v>
      </c>
      <c r="K165" s="428">
        <f>'Step 4 Support Tool'!H67</f>
        <v>0</v>
      </c>
      <c r="L165" s="428">
        <f>'Step 4 Support Tool'!I67</f>
        <v>0</v>
      </c>
      <c r="M165" s="1215">
        <f>'Step 4 Support Tool'!J67</f>
        <v>0</v>
      </c>
      <c r="N165" s="1215">
        <f>'Step 4 Support Tool'!K67</f>
        <v>0</v>
      </c>
      <c r="O165" s="1215" t="str">
        <f>'Step 4 Support Tool'!L67</f>
        <v/>
      </c>
      <c r="P165" s="1216">
        <f>'Step 4 Support Tool'!M67</f>
        <v>0</v>
      </c>
      <c r="Q165" s="1217">
        <f>'Step 4 Support Tool'!N67</f>
        <v>0</v>
      </c>
      <c r="R165" s="1217" t="str">
        <f>'Step 4 Support Tool'!O67</f>
        <v/>
      </c>
      <c r="S165" s="1218" t="str">
        <f>'Step 4 Support Tool'!P67</f>
        <v/>
      </c>
      <c r="T165" s="1219" t="str">
        <f>'Step 4 Support Tool'!Q67</f>
        <v/>
      </c>
      <c r="U165" s="1219" t="str">
        <f>'Step 4 Support Tool'!R67</f>
        <v/>
      </c>
      <c r="V165" s="1219" t="str">
        <f>'Step 4 Support Tool'!S67</f>
        <v/>
      </c>
      <c r="W165" s="1218" t="str">
        <f>'Step 4 Support Tool'!T67</f>
        <v/>
      </c>
      <c r="X165" s="1220" t="str">
        <f>'Step 4 Support Tool'!X67</f>
        <v/>
      </c>
      <c r="Y165" s="1221" t="str">
        <f t="shared" si="28"/>
        <v/>
      </c>
      <c r="Z165" s="1222" t="str">
        <f>'Step 4 Support Tool'!AB67</f>
        <v/>
      </c>
      <c r="AA165" s="1223"/>
      <c r="AB165" s="1223"/>
      <c r="AC165" s="434"/>
      <c r="AD165" s="434"/>
      <c r="AE165" s="434"/>
      <c r="AF165" s="434"/>
      <c r="AG165" s="434"/>
      <c r="AH165" s="434"/>
      <c r="AI165" s="491"/>
      <c r="AJ165" s="491"/>
      <c r="AK165" s="491"/>
      <c r="AL165" s="491"/>
      <c r="AO165" s="491"/>
      <c r="AP165" s="491"/>
      <c r="AQ165" s="491"/>
      <c r="AR165" s="491"/>
      <c r="AS165" s="491"/>
      <c r="AT165" s="491"/>
      <c r="AU165" s="491"/>
      <c r="AV165" s="491"/>
      <c r="AW165" s="491"/>
      <c r="AX165" s="491"/>
      <c r="AY165" s="491"/>
      <c r="AZ165" s="491"/>
      <c r="BA165" s="491"/>
      <c r="BB165" s="491"/>
      <c r="BC165" s="492"/>
      <c r="BG165" s="1224" t="str">
        <f>SUBSTITUTE('Step 4 Support Tool'!A192," ","")</f>
        <v>EE177</v>
      </c>
      <c r="BH165" s="795">
        <f t="shared" si="32"/>
        <v>0</v>
      </c>
      <c r="BI165" s="491"/>
      <c r="BJ165" s="491"/>
      <c r="BK165" s="491"/>
      <c r="BL165" s="491"/>
      <c r="BM165" s="491"/>
      <c r="BN165" s="491"/>
      <c r="BO165" s="491"/>
      <c r="BP165" s="491"/>
      <c r="BQ165" s="491"/>
      <c r="BR165" s="491"/>
      <c r="BS165" s="491"/>
      <c r="BT165" s="491"/>
      <c r="BU165" s="491"/>
      <c r="BV165" s="491"/>
      <c r="BW165" s="491"/>
      <c r="BX165" s="491"/>
      <c r="BY165" s="491"/>
      <c r="BZ165" s="491"/>
      <c r="CA165" s="491"/>
      <c r="CB165" s="491"/>
      <c r="CC165" s="491"/>
      <c r="CD165" s="491"/>
      <c r="CE165" s="491"/>
      <c r="CF165" s="491"/>
      <c r="CG165" s="491"/>
      <c r="CH165" s="491"/>
      <c r="CI165" s="491"/>
      <c r="CJ165" s="491"/>
      <c r="CK165" s="491"/>
      <c r="CL165" s="491"/>
      <c r="CM165" s="491"/>
      <c r="CN165" s="491"/>
      <c r="CO165" s="491"/>
      <c r="CP165" s="491"/>
      <c r="CQ165" s="491"/>
      <c r="CR165" s="491"/>
      <c r="CS165" s="491"/>
      <c r="CT165" s="491"/>
      <c r="CU165" s="491"/>
      <c r="CV165" s="491"/>
      <c r="CW165" s="491"/>
      <c r="CX165" s="491"/>
      <c r="CY165" s="491"/>
      <c r="CZ165" s="491"/>
      <c r="DA165" s="491"/>
      <c r="DB165" s="491"/>
      <c r="DC165" s="491"/>
      <c r="DD165" s="491"/>
      <c r="DE165" s="491"/>
      <c r="DF165" s="491"/>
      <c r="DG165" s="491"/>
      <c r="DH165" s="491"/>
      <c r="DI165" s="491"/>
      <c r="DJ165" s="491"/>
      <c r="DK165" s="491"/>
      <c r="DL165" s="491"/>
      <c r="DM165" s="491"/>
      <c r="DN165" s="491"/>
      <c r="DO165" s="491"/>
      <c r="DP165" s="491"/>
      <c r="DQ165" s="491"/>
      <c r="DR165" s="491"/>
      <c r="DS165" s="491"/>
      <c r="DT165" s="491"/>
      <c r="DU165" s="491"/>
      <c r="DV165" s="491"/>
      <c r="DW165" s="491"/>
      <c r="DX165" s="491"/>
      <c r="DY165" s="491"/>
      <c r="DZ165" s="491"/>
      <c r="EA165" s="491"/>
      <c r="EB165" s="491"/>
      <c r="EC165" s="491"/>
      <c r="ED165" s="491"/>
      <c r="EE165" s="491"/>
      <c r="EF165" s="491"/>
      <c r="EG165" s="491"/>
      <c r="EH165" s="491"/>
      <c r="EI165" s="491"/>
      <c r="EJ165" s="491"/>
      <c r="EK165" s="491"/>
      <c r="EL165" s="491"/>
      <c r="EM165" s="491"/>
      <c r="EN165" s="491"/>
      <c r="EO165" s="491"/>
    </row>
    <row r="166" spans="1:145" ht="12" customHeight="1" x14ac:dyDescent="0.2">
      <c r="A166" s="1026" t="str">
        <f t="shared" si="30"/>
        <v/>
      </c>
      <c r="B166" s="428" t="str">
        <f t="shared" si="31"/>
        <v/>
      </c>
      <c r="C166" s="1212" t="str">
        <f>IF('Step 4 Support Tool'!F68=0,"",'Step 4 Support Tool'!F68)</f>
        <v/>
      </c>
      <c r="D166" s="1212">
        <f>'Step 4 Support Tool'!G68</f>
        <v>0</v>
      </c>
      <c r="E166" s="1213">
        <f>'Step 4 Support Tool'!C68</f>
        <v>0</v>
      </c>
      <c r="F166" s="1213">
        <f>'Step 4 Support Tool'!D68</f>
        <v>0</v>
      </c>
      <c r="G166" s="1026" t="str">
        <f>IF('Step 4 Support Tool'!E68="","",TRIM('Step 4 Support Tool'!E68))</f>
        <v/>
      </c>
      <c r="H166" s="1026" t="str">
        <f t="shared" si="26"/>
        <v/>
      </c>
      <c r="I166" s="1026" t="str">
        <f t="shared" si="27"/>
        <v/>
      </c>
      <c r="J166" s="1214">
        <f>'Step 4 Support Tool'!B68</f>
        <v>0</v>
      </c>
      <c r="K166" s="428">
        <f>'Step 4 Support Tool'!H68</f>
        <v>0</v>
      </c>
      <c r="L166" s="428">
        <f>'Step 4 Support Tool'!I68</f>
        <v>0</v>
      </c>
      <c r="M166" s="1215">
        <f>'Step 4 Support Tool'!J68</f>
        <v>0</v>
      </c>
      <c r="N166" s="1215">
        <f>'Step 4 Support Tool'!K68</f>
        <v>0</v>
      </c>
      <c r="O166" s="1215" t="str">
        <f>'Step 4 Support Tool'!L68</f>
        <v/>
      </c>
      <c r="P166" s="1216">
        <f>'Step 4 Support Tool'!M68</f>
        <v>0</v>
      </c>
      <c r="Q166" s="1217">
        <f>'Step 4 Support Tool'!N68</f>
        <v>0</v>
      </c>
      <c r="R166" s="1217" t="str">
        <f>'Step 4 Support Tool'!O68</f>
        <v/>
      </c>
      <c r="S166" s="1218" t="str">
        <f>'Step 4 Support Tool'!P68</f>
        <v/>
      </c>
      <c r="T166" s="1219" t="str">
        <f>'Step 4 Support Tool'!Q68</f>
        <v/>
      </c>
      <c r="U166" s="1219" t="str">
        <f>'Step 4 Support Tool'!R68</f>
        <v/>
      </c>
      <c r="V166" s="1219" t="str">
        <f>'Step 4 Support Tool'!S68</f>
        <v/>
      </c>
      <c r="W166" s="1218" t="str">
        <f>'Step 4 Support Tool'!T68</f>
        <v/>
      </c>
      <c r="X166" s="1220" t="str">
        <f>'Step 4 Support Tool'!X68</f>
        <v/>
      </c>
      <c r="Y166" s="1221" t="str">
        <f t="shared" si="28"/>
        <v/>
      </c>
      <c r="Z166" s="1222" t="str">
        <f>'Step 4 Support Tool'!AB68</f>
        <v/>
      </c>
      <c r="AA166" s="1223"/>
      <c r="AB166" s="1223"/>
      <c r="AC166" s="434"/>
      <c r="AD166" s="434"/>
      <c r="AE166" s="434"/>
      <c r="AF166" s="434"/>
      <c r="AG166" s="434"/>
      <c r="AH166" s="434"/>
      <c r="AI166" s="491"/>
      <c r="AJ166" s="491"/>
      <c r="AK166" s="491"/>
      <c r="AL166" s="491"/>
      <c r="AO166" s="491"/>
      <c r="AP166" s="491"/>
      <c r="AQ166" s="491"/>
      <c r="AR166" s="491"/>
      <c r="AS166" s="491"/>
      <c r="AT166" s="491"/>
      <c r="AU166" s="491"/>
      <c r="AV166" s="491"/>
      <c r="AW166" s="491"/>
      <c r="AX166" s="491"/>
      <c r="AY166" s="491"/>
      <c r="AZ166" s="491"/>
      <c r="BA166" s="491"/>
      <c r="BB166" s="491"/>
      <c r="BC166" s="492"/>
      <c r="BG166" s="1224" t="str">
        <f>SUBSTITUTE('Step 4 Support Tool'!A193," ","")</f>
        <v>EE178</v>
      </c>
      <c r="BH166" s="795">
        <f t="shared" si="32"/>
        <v>0</v>
      </c>
      <c r="BI166" s="491"/>
      <c r="BJ166" s="491"/>
      <c r="BK166" s="491"/>
      <c r="BL166" s="491"/>
      <c r="BM166" s="491"/>
      <c r="BN166" s="491"/>
      <c r="BO166" s="491"/>
      <c r="BP166" s="491"/>
      <c r="BQ166" s="491"/>
      <c r="BR166" s="491"/>
      <c r="BS166" s="491"/>
      <c r="BT166" s="491"/>
      <c r="BU166" s="491"/>
      <c r="BV166" s="491"/>
      <c r="BW166" s="491"/>
      <c r="BX166" s="491"/>
      <c r="BY166" s="491"/>
      <c r="BZ166" s="491"/>
      <c r="CA166" s="491"/>
      <c r="CB166" s="491"/>
      <c r="CC166" s="491"/>
      <c r="CD166" s="491"/>
      <c r="CE166" s="491"/>
      <c r="CF166" s="491"/>
      <c r="CG166" s="491"/>
      <c r="CH166" s="491"/>
      <c r="CI166" s="491"/>
      <c r="CJ166" s="491"/>
      <c r="CK166" s="491"/>
      <c r="CL166" s="491"/>
      <c r="CM166" s="491"/>
      <c r="CN166" s="491"/>
      <c r="CO166" s="491"/>
      <c r="CP166" s="491"/>
      <c r="CQ166" s="491"/>
      <c r="CR166" s="491"/>
      <c r="CS166" s="491"/>
      <c r="CT166" s="491"/>
      <c r="CU166" s="491"/>
      <c r="CV166" s="491"/>
      <c r="CW166" s="491"/>
      <c r="CX166" s="491"/>
      <c r="CY166" s="491"/>
      <c r="CZ166" s="491"/>
      <c r="DA166" s="491"/>
      <c r="DB166" s="491"/>
      <c r="DC166" s="491"/>
      <c r="DD166" s="491"/>
      <c r="DE166" s="491"/>
      <c r="DF166" s="491"/>
      <c r="DG166" s="491"/>
      <c r="DH166" s="491"/>
      <c r="DI166" s="491"/>
      <c r="DJ166" s="491"/>
      <c r="DK166" s="491"/>
      <c r="DL166" s="491"/>
      <c r="DM166" s="491"/>
      <c r="DN166" s="491"/>
      <c r="DO166" s="491"/>
      <c r="DP166" s="491"/>
      <c r="DQ166" s="491"/>
      <c r="DR166" s="491"/>
      <c r="DS166" s="491"/>
      <c r="DT166" s="491"/>
      <c r="DU166" s="491"/>
      <c r="DV166" s="491"/>
      <c r="DW166" s="491"/>
      <c r="DX166" s="491"/>
      <c r="DY166" s="491"/>
      <c r="DZ166" s="491"/>
      <c r="EA166" s="491"/>
      <c r="EB166" s="491"/>
      <c r="EC166" s="491"/>
      <c r="ED166" s="491"/>
      <c r="EE166" s="491"/>
      <c r="EF166" s="491"/>
      <c r="EG166" s="491"/>
      <c r="EH166" s="491"/>
      <c r="EI166" s="491"/>
      <c r="EJ166" s="491"/>
      <c r="EK166" s="491"/>
      <c r="EL166" s="491"/>
      <c r="EM166" s="491"/>
      <c r="EN166" s="491"/>
      <c r="EO166" s="491"/>
    </row>
    <row r="167" spans="1:145" ht="12" customHeight="1" x14ac:dyDescent="0.2">
      <c r="A167" s="1026" t="str">
        <f t="shared" si="30"/>
        <v/>
      </c>
      <c r="B167" s="428" t="str">
        <f t="shared" si="31"/>
        <v/>
      </c>
      <c r="C167" s="1212" t="str">
        <f>IF('Step 4 Support Tool'!F69=0,"",'Step 4 Support Tool'!F69)</f>
        <v/>
      </c>
      <c r="D167" s="1212">
        <f>'Step 4 Support Tool'!G69</f>
        <v>0</v>
      </c>
      <c r="E167" s="1213">
        <f>'Step 4 Support Tool'!C69</f>
        <v>0</v>
      </c>
      <c r="F167" s="1213">
        <f>'Step 4 Support Tool'!D69</f>
        <v>0</v>
      </c>
      <c r="G167" s="1026" t="str">
        <f>IF('Step 4 Support Tool'!E69="","",TRIM('Step 4 Support Tool'!E69))</f>
        <v/>
      </c>
      <c r="H167" s="1026" t="str">
        <f t="shared" si="26"/>
        <v/>
      </c>
      <c r="I167" s="1026" t="str">
        <f t="shared" si="27"/>
        <v/>
      </c>
      <c r="J167" s="1214">
        <f>'Step 4 Support Tool'!B69</f>
        <v>0</v>
      </c>
      <c r="K167" s="428">
        <f>'Step 4 Support Tool'!H69</f>
        <v>0</v>
      </c>
      <c r="L167" s="428">
        <f>'Step 4 Support Tool'!I69</f>
        <v>0</v>
      </c>
      <c r="M167" s="1215">
        <f>'Step 4 Support Tool'!J69</f>
        <v>0</v>
      </c>
      <c r="N167" s="1215">
        <f>'Step 4 Support Tool'!K69</f>
        <v>0</v>
      </c>
      <c r="O167" s="1215" t="str">
        <f>'Step 4 Support Tool'!L69</f>
        <v/>
      </c>
      <c r="P167" s="1216">
        <f>'Step 4 Support Tool'!M69</f>
        <v>0</v>
      </c>
      <c r="Q167" s="1217">
        <f>'Step 4 Support Tool'!N69</f>
        <v>0</v>
      </c>
      <c r="R167" s="1217" t="str">
        <f>'Step 4 Support Tool'!O69</f>
        <v/>
      </c>
      <c r="S167" s="1218" t="str">
        <f>'Step 4 Support Tool'!P69</f>
        <v/>
      </c>
      <c r="T167" s="1219" t="str">
        <f>'Step 4 Support Tool'!Q69</f>
        <v/>
      </c>
      <c r="U167" s="1219" t="str">
        <f>'Step 4 Support Tool'!R69</f>
        <v/>
      </c>
      <c r="V167" s="1219" t="str">
        <f>'Step 4 Support Tool'!S69</f>
        <v/>
      </c>
      <c r="W167" s="1218" t="str">
        <f>'Step 4 Support Tool'!T69</f>
        <v/>
      </c>
      <c r="X167" s="1220" t="str">
        <f>'Step 4 Support Tool'!X69</f>
        <v/>
      </c>
      <c r="Y167" s="1221" t="str">
        <f t="shared" si="28"/>
        <v/>
      </c>
      <c r="Z167" s="1222" t="str">
        <f>'Step 4 Support Tool'!AB69</f>
        <v/>
      </c>
      <c r="AA167" s="1223"/>
      <c r="AB167" s="1223"/>
      <c r="AC167" s="434"/>
      <c r="AD167" s="434"/>
      <c r="AE167" s="434"/>
      <c r="AF167" s="434"/>
      <c r="AG167" s="434"/>
      <c r="AH167" s="434"/>
      <c r="AI167" s="491"/>
      <c r="AJ167" s="491"/>
      <c r="AK167" s="491"/>
      <c r="AL167" s="491"/>
      <c r="AO167" s="491"/>
      <c r="AP167" s="491"/>
      <c r="AQ167" s="491"/>
      <c r="AR167" s="491"/>
      <c r="AS167" s="491"/>
      <c r="AT167" s="491"/>
      <c r="AU167" s="491"/>
      <c r="AV167" s="491"/>
      <c r="AW167" s="491"/>
      <c r="AX167" s="491"/>
      <c r="AY167" s="491"/>
      <c r="AZ167" s="491"/>
      <c r="BA167" s="491"/>
      <c r="BB167" s="491"/>
      <c r="BC167" s="492"/>
      <c r="BG167" s="1224" t="str">
        <f>SUBSTITUTE('Step 4 Support Tool'!A194," ","")</f>
        <v>EE179</v>
      </c>
      <c r="BH167" s="795">
        <f t="shared" si="32"/>
        <v>0</v>
      </c>
      <c r="BI167" s="491"/>
      <c r="BJ167" s="491"/>
      <c r="BK167" s="491"/>
      <c r="BL167" s="491"/>
      <c r="BM167" s="491"/>
      <c r="BN167" s="491"/>
      <c r="BO167" s="491"/>
      <c r="BP167" s="491"/>
      <c r="BQ167" s="491"/>
      <c r="BR167" s="491"/>
      <c r="BS167" s="491"/>
      <c r="BT167" s="491"/>
      <c r="BU167" s="491"/>
      <c r="BV167" s="491"/>
      <c r="BW167" s="491"/>
      <c r="BX167" s="491"/>
      <c r="BY167" s="491"/>
      <c r="BZ167" s="491"/>
      <c r="CA167" s="491"/>
      <c r="CB167" s="491"/>
      <c r="CC167" s="491"/>
      <c r="CD167" s="491"/>
      <c r="CE167" s="491"/>
      <c r="CF167" s="491"/>
      <c r="CG167" s="491"/>
      <c r="CH167" s="491"/>
      <c r="CI167" s="491"/>
      <c r="CJ167" s="491"/>
      <c r="CK167" s="491"/>
      <c r="CL167" s="491"/>
      <c r="CM167" s="491"/>
      <c r="CN167" s="491"/>
      <c r="CO167" s="491"/>
      <c r="CP167" s="491"/>
      <c r="CQ167" s="491"/>
      <c r="CR167" s="491"/>
      <c r="CS167" s="491"/>
      <c r="CT167" s="491"/>
      <c r="CU167" s="491"/>
      <c r="CV167" s="491"/>
      <c r="CW167" s="491"/>
      <c r="CX167" s="491"/>
      <c r="CY167" s="491"/>
      <c r="CZ167" s="491"/>
      <c r="DA167" s="491"/>
      <c r="DB167" s="491"/>
      <c r="DC167" s="491"/>
      <c r="DD167" s="491"/>
      <c r="DE167" s="491"/>
      <c r="DF167" s="491"/>
      <c r="DG167" s="491"/>
      <c r="DH167" s="491"/>
      <c r="DI167" s="491"/>
      <c r="DJ167" s="491"/>
      <c r="DK167" s="491"/>
      <c r="DL167" s="491"/>
      <c r="DM167" s="491"/>
      <c r="DN167" s="491"/>
      <c r="DO167" s="491"/>
      <c r="DP167" s="491"/>
      <c r="DQ167" s="491"/>
      <c r="DR167" s="491"/>
      <c r="DS167" s="491"/>
      <c r="DT167" s="491"/>
      <c r="DU167" s="491"/>
      <c r="DV167" s="491"/>
      <c r="DW167" s="491"/>
      <c r="DX167" s="491"/>
      <c r="DY167" s="491"/>
      <c r="DZ167" s="491"/>
      <c r="EA167" s="491"/>
      <c r="EB167" s="491"/>
      <c r="EC167" s="491"/>
      <c r="ED167" s="491"/>
      <c r="EE167" s="491"/>
      <c r="EF167" s="491"/>
      <c r="EG167" s="491"/>
      <c r="EH167" s="491"/>
      <c r="EI167" s="491"/>
      <c r="EJ167" s="491"/>
      <c r="EK167" s="491"/>
      <c r="EL167" s="491"/>
      <c r="EM167" s="491"/>
      <c r="EN167" s="491"/>
      <c r="EO167" s="491"/>
    </row>
    <row r="168" spans="1:145" ht="12" customHeight="1" x14ac:dyDescent="0.2">
      <c r="A168" s="1026" t="str">
        <f t="shared" si="30"/>
        <v/>
      </c>
      <c r="B168" s="428" t="str">
        <f t="shared" si="31"/>
        <v/>
      </c>
      <c r="C168" s="1212" t="str">
        <f>IF('Step 4 Support Tool'!F70=0,"",'Step 4 Support Tool'!F70)</f>
        <v/>
      </c>
      <c r="D168" s="1212">
        <f>'Step 4 Support Tool'!G70</f>
        <v>0</v>
      </c>
      <c r="E168" s="1213">
        <f>'Step 4 Support Tool'!C70</f>
        <v>0</v>
      </c>
      <c r="F168" s="1213">
        <f>'Step 4 Support Tool'!D70</f>
        <v>0</v>
      </c>
      <c r="G168" s="1026" t="str">
        <f>IF('Step 4 Support Tool'!E70="","",TRIM('Step 4 Support Tool'!E70))</f>
        <v/>
      </c>
      <c r="H168" s="1026" t="str">
        <f t="shared" si="26"/>
        <v/>
      </c>
      <c r="I168" s="1026" t="str">
        <f t="shared" si="27"/>
        <v/>
      </c>
      <c r="J168" s="1214">
        <f>'Step 4 Support Tool'!B70</f>
        <v>0</v>
      </c>
      <c r="K168" s="428">
        <f>'Step 4 Support Tool'!H70</f>
        <v>0</v>
      </c>
      <c r="L168" s="428">
        <f>'Step 4 Support Tool'!I70</f>
        <v>0</v>
      </c>
      <c r="M168" s="1215">
        <f>'Step 4 Support Tool'!J70</f>
        <v>0</v>
      </c>
      <c r="N168" s="1215">
        <f>'Step 4 Support Tool'!K70</f>
        <v>0</v>
      </c>
      <c r="O168" s="1215" t="str">
        <f>'Step 4 Support Tool'!L70</f>
        <v/>
      </c>
      <c r="P168" s="1216">
        <f>'Step 4 Support Tool'!M70</f>
        <v>0</v>
      </c>
      <c r="Q168" s="1217">
        <f>'Step 4 Support Tool'!N70</f>
        <v>0</v>
      </c>
      <c r="R168" s="1217" t="str">
        <f>'Step 4 Support Tool'!O70</f>
        <v/>
      </c>
      <c r="S168" s="1218" t="str">
        <f>'Step 4 Support Tool'!P70</f>
        <v/>
      </c>
      <c r="T168" s="1219" t="str">
        <f>'Step 4 Support Tool'!Q70</f>
        <v/>
      </c>
      <c r="U168" s="1219" t="str">
        <f>'Step 4 Support Tool'!R70</f>
        <v/>
      </c>
      <c r="V168" s="1219" t="str">
        <f>'Step 4 Support Tool'!S70</f>
        <v/>
      </c>
      <c r="W168" s="1218" t="str">
        <f>'Step 4 Support Tool'!T70</f>
        <v/>
      </c>
      <c r="X168" s="1220" t="str">
        <f>'Step 4 Support Tool'!X70</f>
        <v/>
      </c>
      <c r="Y168" s="1221" t="str">
        <f t="shared" si="28"/>
        <v/>
      </c>
      <c r="Z168" s="1222" t="str">
        <f>'Step 4 Support Tool'!AB70</f>
        <v/>
      </c>
      <c r="AA168" s="1223"/>
      <c r="AB168" s="1223"/>
      <c r="AC168" s="434"/>
      <c r="AD168" s="434"/>
      <c r="AE168" s="434"/>
      <c r="AF168" s="434"/>
      <c r="AG168" s="434"/>
      <c r="AH168" s="434"/>
      <c r="AI168" s="491"/>
      <c r="AJ168" s="491"/>
      <c r="AK168" s="491"/>
      <c r="AL168" s="491"/>
      <c r="AO168" s="491"/>
      <c r="AP168" s="491"/>
      <c r="AQ168" s="491"/>
      <c r="AR168" s="491"/>
      <c r="AS168" s="491"/>
      <c r="AT168" s="491"/>
      <c r="AU168" s="491"/>
      <c r="AV168" s="491"/>
      <c r="AW168" s="491"/>
      <c r="AX168" s="491"/>
      <c r="AY168" s="491"/>
      <c r="AZ168" s="491"/>
      <c r="BA168" s="491"/>
      <c r="BB168" s="491"/>
      <c r="BC168" s="492"/>
      <c r="BG168" s="1224" t="str">
        <f>SUBSTITUTE('Step 4 Support Tool'!A195," ","")</f>
        <v>EE180</v>
      </c>
      <c r="BH168" s="795">
        <f t="shared" si="32"/>
        <v>0</v>
      </c>
      <c r="BI168" s="491"/>
      <c r="BJ168" s="491"/>
      <c r="BK168" s="491"/>
      <c r="BL168" s="491"/>
      <c r="BM168" s="491"/>
      <c r="BN168" s="491"/>
      <c r="BO168" s="491"/>
      <c r="BP168" s="491"/>
      <c r="BQ168" s="491"/>
      <c r="BR168" s="491"/>
      <c r="BS168" s="491"/>
      <c r="BT168" s="491"/>
      <c r="BU168" s="491"/>
      <c r="BV168" s="491"/>
      <c r="BW168" s="491"/>
      <c r="BX168" s="491"/>
      <c r="BY168" s="491"/>
      <c r="BZ168" s="491"/>
      <c r="CA168" s="491"/>
      <c r="CB168" s="491"/>
      <c r="CC168" s="491"/>
      <c r="CD168" s="491"/>
      <c r="CE168" s="491"/>
      <c r="CF168" s="491"/>
      <c r="CG168" s="491"/>
      <c r="CH168" s="491"/>
      <c r="CI168" s="491"/>
      <c r="CJ168" s="491"/>
      <c r="CK168" s="491"/>
      <c r="CL168" s="491"/>
      <c r="CM168" s="491"/>
      <c r="CN168" s="491"/>
      <c r="CO168" s="491"/>
      <c r="CP168" s="491"/>
      <c r="CQ168" s="491"/>
      <c r="CR168" s="491"/>
      <c r="CS168" s="491"/>
      <c r="CT168" s="491"/>
      <c r="CU168" s="491"/>
      <c r="CV168" s="491"/>
      <c r="CW168" s="491"/>
      <c r="CX168" s="491"/>
      <c r="CY168" s="491"/>
      <c r="CZ168" s="491"/>
      <c r="DA168" s="491"/>
      <c r="DB168" s="491"/>
      <c r="DC168" s="491"/>
      <c r="DD168" s="491"/>
      <c r="DE168" s="491"/>
      <c r="DF168" s="491"/>
      <c r="DG168" s="491"/>
      <c r="DH168" s="491"/>
      <c r="DI168" s="491"/>
      <c r="DJ168" s="491"/>
      <c r="DK168" s="491"/>
      <c r="DL168" s="491"/>
      <c r="DM168" s="491"/>
      <c r="DN168" s="491"/>
      <c r="DO168" s="491"/>
      <c r="DP168" s="491"/>
      <c r="DQ168" s="491"/>
      <c r="DR168" s="491"/>
      <c r="DS168" s="491"/>
      <c r="DT168" s="491"/>
      <c r="DU168" s="491"/>
      <c r="DV168" s="491"/>
      <c r="DW168" s="491"/>
      <c r="DX168" s="491"/>
      <c r="DY168" s="491"/>
      <c r="DZ168" s="491"/>
      <c r="EA168" s="491"/>
      <c r="EB168" s="491"/>
      <c r="EC168" s="491"/>
      <c r="ED168" s="491"/>
      <c r="EE168" s="491"/>
      <c r="EF168" s="491"/>
      <c r="EG168" s="491"/>
      <c r="EH168" s="491"/>
      <c r="EI168" s="491"/>
      <c r="EJ168" s="491"/>
      <c r="EK168" s="491"/>
      <c r="EL168" s="491"/>
      <c r="EM168" s="491"/>
      <c r="EN168" s="491"/>
      <c r="EO168" s="491"/>
    </row>
    <row r="169" spans="1:145" ht="12" customHeight="1" x14ac:dyDescent="0.2">
      <c r="A169" s="1026" t="str">
        <f t="shared" si="30"/>
        <v/>
      </c>
      <c r="B169" s="428" t="str">
        <f t="shared" si="31"/>
        <v/>
      </c>
      <c r="C169" s="1212" t="str">
        <f>IF('Step 4 Support Tool'!F71=0,"",'Step 4 Support Tool'!F71)</f>
        <v/>
      </c>
      <c r="D169" s="1212">
        <f>'Step 4 Support Tool'!G71</f>
        <v>0</v>
      </c>
      <c r="E169" s="1213">
        <f>'Step 4 Support Tool'!C71</f>
        <v>0</v>
      </c>
      <c r="F169" s="1213">
        <f>'Step 4 Support Tool'!D71</f>
        <v>0</v>
      </c>
      <c r="G169" s="1026" t="str">
        <f>IF('Step 4 Support Tool'!E71="","",TRIM('Step 4 Support Tool'!E71))</f>
        <v/>
      </c>
      <c r="H169" s="1026" t="str">
        <f t="shared" si="26"/>
        <v/>
      </c>
      <c r="I169" s="1026" t="str">
        <f t="shared" si="27"/>
        <v/>
      </c>
      <c r="J169" s="1214">
        <f>'Step 4 Support Tool'!B71</f>
        <v>0</v>
      </c>
      <c r="K169" s="428">
        <f>'Step 4 Support Tool'!H71</f>
        <v>0</v>
      </c>
      <c r="L169" s="428">
        <f>'Step 4 Support Tool'!I71</f>
        <v>0</v>
      </c>
      <c r="M169" s="1215">
        <f>'Step 4 Support Tool'!J71</f>
        <v>0</v>
      </c>
      <c r="N169" s="1215">
        <f>'Step 4 Support Tool'!K71</f>
        <v>0</v>
      </c>
      <c r="O169" s="1215" t="str">
        <f>'Step 4 Support Tool'!L71</f>
        <v/>
      </c>
      <c r="P169" s="1216">
        <f>'Step 4 Support Tool'!M71</f>
        <v>0</v>
      </c>
      <c r="Q169" s="1217">
        <f>'Step 4 Support Tool'!N71</f>
        <v>0</v>
      </c>
      <c r="R169" s="1217" t="str">
        <f>'Step 4 Support Tool'!O71</f>
        <v/>
      </c>
      <c r="S169" s="1218" t="str">
        <f>'Step 4 Support Tool'!P71</f>
        <v/>
      </c>
      <c r="T169" s="1219" t="str">
        <f>'Step 4 Support Tool'!Q71</f>
        <v/>
      </c>
      <c r="U169" s="1219" t="str">
        <f>'Step 4 Support Tool'!R71</f>
        <v/>
      </c>
      <c r="V169" s="1219" t="str">
        <f>'Step 4 Support Tool'!S71</f>
        <v/>
      </c>
      <c r="W169" s="1218" t="str">
        <f>'Step 4 Support Tool'!T71</f>
        <v/>
      </c>
      <c r="X169" s="1220" t="str">
        <f>'Step 4 Support Tool'!X71</f>
        <v/>
      </c>
      <c r="Y169" s="1221" t="str">
        <f t="shared" si="28"/>
        <v/>
      </c>
      <c r="Z169" s="1222" t="str">
        <f>'Step 4 Support Tool'!AB71</f>
        <v/>
      </c>
      <c r="AA169" s="1223"/>
      <c r="AB169" s="1223"/>
      <c r="AC169" s="434"/>
      <c r="AD169" s="434"/>
      <c r="AE169" s="434"/>
      <c r="AF169" s="434"/>
      <c r="AG169" s="434"/>
      <c r="AH169" s="434"/>
      <c r="AI169" s="491"/>
      <c r="AJ169" s="491"/>
      <c r="AK169" s="491"/>
      <c r="AL169" s="491"/>
      <c r="AO169" s="491"/>
      <c r="AP169" s="491"/>
      <c r="AQ169" s="491"/>
      <c r="AR169" s="491"/>
      <c r="AS169" s="491"/>
      <c r="AT169" s="491"/>
      <c r="AU169" s="491"/>
      <c r="AV169" s="491"/>
      <c r="AW169" s="491"/>
      <c r="AX169" s="491"/>
      <c r="AY169" s="491"/>
      <c r="AZ169" s="491"/>
      <c r="BA169" s="491"/>
      <c r="BB169" s="491"/>
      <c r="BC169" s="492"/>
      <c r="BG169" s="1224" t="str">
        <f>SUBSTITUTE('Step 4 Support Tool'!A196," ","")</f>
        <v>EE181</v>
      </c>
      <c r="BH169" s="795">
        <f t="shared" si="32"/>
        <v>0</v>
      </c>
      <c r="BI169" s="491"/>
      <c r="BJ169" s="491"/>
      <c r="BK169" s="491"/>
      <c r="BL169" s="491"/>
      <c r="BM169" s="491"/>
      <c r="BN169" s="491"/>
      <c r="BO169" s="491"/>
      <c r="BP169" s="491"/>
      <c r="BQ169" s="491"/>
      <c r="BR169" s="491"/>
      <c r="BS169" s="491"/>
      <c r="BT169" s="491"/>
      <c r="BU169" s="491"/>
      <c r="BV169" s="491"/>
      <c r="BW169" s="491"/>
      <c r="BX169" s="491"/>
      <c r="BY169" s="491"/>
      <c r="BZ169" s="491"/>
      <c r="CA169" s="491"/>
      <c r="CB169" s="491"/>
      <c r="CC169" s="491"/>
      <c r="CD169" s="491"/>
      <c r="CE169" s="491"/>
      <c r="CF169" s="491"/>
      <c r="CG169" s="491"/>
      <c r="CH169" s="491"/>
      <c r="CI169" s="491"/>
      <c r="CJ169" s="491"/>
      <c r="CK169" s="491"/>
      <c r="CL169" s="491"/>
      <c r="CM169" s="491"/>
      <c r="CN169" s="491"/>
      <c r="CO169" s="491"/>
      <c r="CP169" s="491"/>
      <c r="CQ169" s="491"/>
      <c r="CR169" s="491"/>
      <c r="CS169" s="491"/>
      <c r="CT169" s="491"/>
      <c r="CU169" s="491"/>
      <c r="CV169" s="491"/>
      <c r="CW169" s="491"/>
      <c r="CX169" s="491"/>
      <c r="CY169" s="491"/>
      <c r="CZ169" s="491"/>
      <c r="DA169" s="491"/>
      <c r="DB169" s="491"/>
      <c r="DC169" s="491"/>
      <c r="DD169" s="491"/>
      <c r="DE169" s="491"/>
      <c r="DF169" s="491"/>
      <c r="DG169" s="491"/>
      <c r="DH169" s="491"/>
      <c r="DI169" s="491"/>
      <c r="DJ169" s="491"/>
      <c r="DK169" s="491"/>
      <c r="DL169" s="491"/>
      <c r="DM169" s="491"/>
      <c r="DN169" s="491"/>
      <c r="DO169" s="491"/>
      <c r="DP169" s="491"/>
      <c r="DQ169" s="491"/>
      <c r="DR169" s="491"/>
      <c r="DS169" s="491"/>
      <c r="DT169" s="491"/>
      <c r="DU169" s="491"/>
      <c r="DV169" s="491"/>
      <c r="DW169" s="491"/>
      <c r="DX169" s="491"/>
      <c r="DY169" s="491"/>
      <c r="DZ169" s="491"/>
      <c r="EA169" s="491"/>
      <c r="EB169" s="491"/>
      <c r="EC169" s="491"/>
      <c r="ED169" s="491"/>
      <c r="EE169" s="491"/>
      <c r="EF169" s="491"/>
      <c r="EG169" s="491"/>
      <c r="EH169" s="491"/>
      <c r="EI169" s="491"/>
      <c r="EJ169" s="491"/>
      <c r="EK169" s="491"/>
      <c r="EL169" s="491"/>
      <c r="EM169" s="491"/>
      <c r="EN169" s="491"/>
      <c r="EO169" s="491"/>
    </row>
    <row r="170" spans="1:145" ht="12" customHeight="1" x14ac:dyDescent="0.2">
      <c r="A170" s="1026" t="str">
        <f t="shared" si="30"/>
        <v/>
      </c>
      <c r="B170" s="428" t="str">
        <f t="shared" si="31"/>
        <v/>
      </c>
      <c r="C170" s="1212" t="str">
        <f>IF('Step 4 Support Tool'!F72=0,"",'Step 4 Support Tool'!F72)</f>
        <v/>
      </c>
      <c r="D170" s="1212">
        <f>'Step 4 Support Tool'!G72</f>
        <v>0</v>
      </c>
      <c r="E170" s="1213">
        <f>'Step 4 Support Tool'!C72</f>
        <v>0</v>
      </c>
      <c r="F170" s="1213">
        <f>'Step 4 Support Tool'!D72</f>
        <v>0</v>
      </c>
      <c r="G170" s="1026" t="str">
        <f>IF('Step 4 Support Tool'!E72="","",TRIM('Step 4 Support Tool'!E72))</f>
        <v/>
      </c>
      <c r="H170" s="1026" t="str">
        <f t="shared" si="26"/>
        <v/>
      </c>
      <c r="I170" s="1026" t="str">
        <f t="shared" si="27"/>
        <v/>
      </c>
      <c r="J170" s="1214">
        <f>'Step 4 Support Tool'!B72</f>
        <v>0</v>
      </c>
      <c r="K170" s="428">
        <f>'Step 4 Support Tool'!H72</f>
        <v>0</v>
      </c>
      <c r="L170" s="428">
        <f>'Step 4 Support Tool'!I72</f>
        <v>0</v>
      </c>
      <c r="M170" s="1215">
        <f>'Step 4 Support Tool'!J72</f>
        <v>0</v>
      </c>
      <c r="N170" s="1215">
        <f>'Step 4 Support Tool'!K72</f>
        <v>0</v>
      </c>
      <c r="O170" s="1215" t="str">
        <f>'Step 4 Support Tool'!L72</f>
        <v/>
      </c>
      <c r="P170" s="1216">
        <f>'Step 4 Support Tool'!M72</f>
        <v>0</v>
      </c>
      <c r="Q170" s="1217">
        <f>'Step 4 Support Tool'!N72</f>
        <v>0</v>
      </c>
      <c r="R170" s="1217" t="str">
        <f>'Step 4 Support Tool'!O72</f>
        <v/>
      </c>
      <c r="S170" s="1218" t="str">
        <f>'Step 4 Support Tool'!P72</f>
        <v/>
      </c>
      <c r="T170" s="1219" t="str">
        <f>'Step 4 Support Tool'!Q72</f>
        <v/>
      </c>
      <c r="U170" s="1219" t="str">
        <f>'Step 4 Support Tool'!R72</f>
        <v/>
      </c>
      <c r="V170" s="1219" t="str">
        <f>'Step 4 Support Tool'!S72</f>
        <v/>
      </c>
      <c r="W170" s="1218" t="str">
        <f>'Step 4 Support Tool'!T72</f>
        <v/>
      </c>
      <c r="X170" s="1220" t="str">
        <f>'Step 4 Support Tool'!X72</f>
        <v/>
      </c>
      <c r="Y170" s="1221" t="str">
        <f t="shared" si="28"/>
        <v/>
      </c>
      <c r="Z170" s="1222" t="str">
        <f>'Step 4 Support Tool'!AB72</f>
        <v/>
      </c>
      <c r="AA170" s="1223"/>
      <c r="AB170" s="1223"/>
      <c r="AC170" s="434"/>
      <c r="AD170" s="434"/>
      <c r="AE170" s="434"/>
      <c r="AF170" s="434"/>
      <c r="AG170" s="434"/>
      <c r="AH170" s="434"/>
      <c r="AI170" s="491"/>
      <c r="AJ170" s="491"/>
      <c r="AK170" s="491"/>
      <c r="AL170" s="491"/>
      <c r="AO170" s="491"/>
      <c r="AP170" s="491"/>
      <c r="AQ170" s="491"/>
      <c r="AR170" s="491"/>
      <c r="AS170" s="491"/>
      <c r="AT170" s="491"/>
      <c r="AU170" s="491"/>
      <c r="AV170" s="491"/>
      <c r="AW170" s="491"/>
      <c r="AX170" s="491"/>
      <c r="AY170" s="491"/>
      <c r="AZ170" s="491"/>
      <c r="BA170" s="491"/>
      <c r="BB170" s="491"/>
      <c r="BC170" s="492"/>
      <c r="BG170" s="1224" t="str">
        <f>SUBSTITUTE('Step 4 Support Tool'!A197," ","")</f>
        <v>EE182</v>
      </c>
      <c r="BH170" s="795">
        <f t="shared" si="32"/>
        <v>0</v>
      </c>
      <c r="BI170" s="491"/>
      <c r="BJ170" s="491"/>
      <c r="BK170" s="491"/>
      <c r="BL170" s="491"/>
      <c r="BM170" s="491"/>
      <c r="BN170" s="491"/>
      <c r="BO170" s="491"/>
      <c r="BP170" s="491"/>
      <c r="BQ170" s="491"/>
      <c r="BR170" s="491"/>
      <c r="BS170" s="491"/>
      <c r="BT170" s="491"/>
      <c r="BU170" s="491"/>
      <c r="BV170" s="491"/>
      <c r="BW170" s="491"/>
      <c r="BX170" s="491"/>
      <c r="BY170" s="491"/>
      <c r="BZ170" s="491"/>
      <c r="CA170" s="491"/>
      <c r="CB170" s="491"/>
      <c r="CC170" s="491"/>
      <c r="CD170" s="491"/>
      <c r="CE170" s="491"/>
      <c r="CF170" s="491"/>
      <c r="CG170" s="491"/>
      <c r="CH170" s="491"/>
      <c r="CI170" s="491"/>
      <c r="CJ170" s="491"/>
      <c r="CK170" s="491"/>
      <c r="CL170" s="491"/>
      <c r="CM170" s="491"/>
      <c r="CN170" s="491"/>
      <c r="CO170" s="491"/>
      <c r="CP170" s="491"/>
      <c r="CQ170" s="491"/>
      <c r="CR170" s="491"/>
      <c r="CS170" s="491"/>
      <c r="CT170" s="491"/>
      <c r="CU170" s="491"/>
      <c r="CV170" s="491"/>
      <c r="CW170" s="491"/>
      <c r="CX170" s="491"/>
      <c r="CY170" s="491"/>
      <c r="CZ170" s="491"/>
      <c r="DA170" s="491"/>
      <c r="DB170" s="491"/>
      <c r="DC170" s="491"/>
      <c r="DD170" s="491"/>
      <c r="DE170" s="491"/>
      <c r="DF170" s="491"/>
      <c r="DG170" s="491"/>
      <c r="DH170" s="491"/>
      <c r="DI170" s="491"/>
      <c r="DJ170" s="491"/>
      <c r="DK170" s="491"/>
      <c r="DL170" s="491"/>
      <c r="DM170" s="491"/>
      <c r="DN170" s="491"/>
      <c r="DO170" s="491"/>
      <c r="DP170" s="491"/>
      <c r="DQ170" s="491"/>
      <c r="DR170" s="491"/>
      <c r="DS170" s="491"/>
      <c r="DT170" s="491"/>
      <c r="DU170" s="491"/>
      <c r="DV170" s="491"/>
      <c r="DW170" s="491"/>
      <c r="DX170" s="491"/>
      <c r="DY170" s="491"/>
      <c r="DZ170" s="491"/>
      <c r="EA170" s="491"/>
      <c r="EB170" s="491"/>
      <c r="EC170" s="491"/>
      <c r="ED170" s="491"/>
      <c r="EE170" s="491"/>
      <c r="EF170" s="491"/>
      <c r="EG170" s="491"/>
      <c r="EH170" s="491"/>
      <c r="EI170" s="491"/>
      <c r="EJ170" s="491"/>
      <c r="EK170" s="491"/>
      <c r="EL170" s="491"/>
      <c r="EM170" s="491"/>
      <c r="EN170" s="491"/>
      <c r="EO170" s="491"/>
    </row>
    <row r="171" spans="1:145" ht="12" customHeight="1" x14ac:dyDescent="0.2">
      <c r="A171" s="1026" t="str">
        <f t="shared" si="30"/>
        <v/>
      </c>
      <c r="B171" s="428" t="str">
        <f t="shared" si="31"/>
        <v/>
      </c>
      <c r="C171" s="1212" t="str">
        <f>IF('Step 4 Support Tool'!F73=0,"",'Step 4 Support Tool'!F73)</f>
        <v/>
      </c>
      <c r="D171" s="1212">
        <f>'Step 4 Support Tool'!G73</f>
        <v>0</v>
      </c>
      <c r="E171" s="1213">
        <f>'Step 4 Support Tool'!C73</f>
        <v>0</v>
      </c>
      <c r="F171" s="1213">
        <f>'Step 4 Support Tool'!D73</f>
        <v>0</v>
      </c>
      <c r="G171" s="1026" t="str">
        <f>IF('Step 4 Support Tool'!E73="","",TRIM('Step 4 Support Tool'!E73))</f>
        <v/>
      </c>
      <c r="H171" s="1026" t="str">
        <f t="shared" si="26"/>
        <v/>
      </c>
      <c r="I171" s="1026" t="str">
        <f t="shared" si="27"/>
        <v/>
      </c>
      <c r="J171" s="1214">
        <f>'Step 4 Support Tool'!B73</f>
        <v>0</v>
      </c>
      <c r="K171" s="428">
        <f>'Step 4 Support Tool'!H73</f>
        <v>0</v>
      </c>
      <c r="L171" s="428">
        <f>'Step 4 Support Tool'!I73</f>
        <v>0</v>
      </c>
      <c r="M171" s="1215">
        <f>'Step 4 Support Tool'!J73</f>
        <v>0</v>
      </c>
      <c r="N171" s="1215">
        <f>'Step 4 Support Tool'!K73</f>
        <v>0</v>
      </c>
      <c r="O171" s="1215" t="str">
        <f>'Step 4 Support Tool'!L73</f>
        <v/>
      </c>
      <c r="P171" s="1216">
        <f>'Step 4 Support Tool'!M73</f>
        <v>0</v>
      </c>
      <c r="Q171" s="1217">
        <f>'Step 4 Support Tool'!N73</f>
        <v>0</v>
      </c>
      <c r="R171" s="1217" t="str">
        <f>'Step 4 Support Tool'!O73</f>
        <v/>
      </c>
      <c r="S171" s="1218" t="str">
        <f>'Step 4 Support Tool'!P73</f>
        <v/>
      </c>
      <c r="T171" s="1219" t="str">
        <f>'Step 4 Support Tool'!Q73</f>
        <v/>
      </c>
      <c r="U171" s="1219" t="str">
        <f>'Step 4 Support Tool'!R73</f>
        <v/>
      </c>
      <c r="V171" s="1219" t="str">
        <f>'Step 4 Support Tool'!S73</f>
        <v/>
      </c>
      <c r="W171" s="1218" t="str">
        <f>'Step 4 Support Tool'!T73</f>
        <v/>
      </c>
      <c r="X171" s="1220" t="str">
        <f>'Step 4 Support Tool'!X73</f>
        <v/>
      </c>
      <c r="Y171" s="1221" t="str">
        <f t="shared" si="28"/>
        <v/>
      </c>
      <c r="Z171" s="1222" t="str">
        <f>'Step 4 Support Tool'!AB73</f>
        <v/>
      </c>
      <c r="AA171" s="1223"/>
      <c r="AB171" s="1223"/>
      <c r="AC171" s="434"/>
      <c r="AD171" s="434"/>
      <c r="AE171" s="434"/>
      <c r="AF171" s="434"/>
      <c r="AG171" s="434"/>
      <c r="AH171" s="434"/>
      <c r="AI171" s="491"/>
      <c r="AJ171" s="491"/>
      <c r="AK171" s="491"/>
      <c r="AL171" s="491"/>
      <c r="AO171" s="491"/>
      <c r="AP171" s="491"/>
      <c r="AQ171" s="491"/>
      <c r="AR171" s="491"/>
      <c r="AS171" s="491"/>
      <c r="AT171" s="491"/>
      <c r="AU171" s="491"/>
      <c r="AV171" s="491"/>
      <c r="AW171" s="491"/>
      <c r="AX171" s="491"/>
      <c r="AY171" s="491"/>
      <c r="AZ171" s="491"/>
      <c r="BA171" s="491"/>
      <c r="BB171" s="491"/>
      <c r="BC171" s="492"/>
      <c r="BG171" s="1224" t="str">
        <f>SUBSTITUTE('Step 4 Support Tool'!A198," ","")</f>
        <v>EE183</v>
      </c>
      <c r="BH171" s="795">
        <f t="shared" si="32"/>
        <v>0</v>
      </c>
      <c r="BI171" s="491"/>
      <c r="BJ171" s="491"/>
      <c r="BK171" s="491"/>
      <c r="BL171" s="491"/>
      <c r="BM171" s="491"/>
      <c r="BN171" s="491"/>
      <c r="BO171" s="491"/>
      <c r="BP171" s="491"/>
      <c r="BQ171" s="491"/>
      <c r="BR171" s="491"/>
      <c r="BS171" s="491"/>
      <c r="BT171" s="491"/>
      <c r="BU171" s="491"/>
      <c r="BV171" s="491"/>
      <c r="BW171" s="491"/>
      <c r="BX171" s="491"/>
      <c r="BY171" s="491"/>
      <c r="BZ171" s="491"/>
      <c r="CA171" s="491"/>
      <c r="CB171" s="491"/>
      <c r="CC171" s="491"/>
      <c r="CD171" s="491"/>
      <c r="CE171" s="491"/>
      <c r="CF171" s="491"/>
      <c r="CG171" s="491"/>
      <c r="CH171" s="491"/>
      <c r="CI171" s="491"/>
      <c r="CJ171" s="491"/>
      <c r="CK171" s="491"/>
      <c r="CL171" s="491"/>
      <c r="CM171" s="491"/>
      <c r="CN171" s="491"/>
      <c r="CO171" s="491"/>
      <c r="CP171" s="491"/>
      <c r="CQ171" s="491"/>
      <c r="CR171" s="491"/>
      <c r="CS171" s="491"/>
      <c r="CT171" s="491"/>
      <c r="CU171" s="491"/>
      <c r="CV171" s="491"/>
      <c r="CW171" s="491"/>
      <c r="CX171" s="491"/>
      <c r="CY171" s="491"/>
      <c r="CZ171" s="491"/>
      <c r="DA171" s="491"/>
      <c r="DB171" s="491"/>
      <c r="DC171" s="491"/>
      <c r="DD171" s="491"/>
      <c r="DE171" s="491"/>
      <c r="DF171" s="491"/>
      <c r="DG171" s="491"/>
      <c r="DH171" s="491"/>
      <c r="DI171" s="491"/>
      <c r="DJ171" s="491"/>
      <c r="DK171" s="491"/>
      <c r="DL171" s="491"/>
      <c r="DM171" s="491"/>
      <c r="DN171" s="491"/>
      <c r="DO171" s="491"/>
      <c r="DP171" s="491"/>
      <c r="DQ171" s="491"/>
      <c r="DR171" s="491"/>
      <c r="DS171" s="491"/>
      <c r="DT171" s="491"/>
      <c r="DU171" s="491"/>
      <c r="DV171" s="491"/>
      <c r="DW171" s="491"/>
      <c r="DX171" s="491"/>
      <c r="DY171" s="491"/>
      <c r="DZ171" s="491"/>
      <c r="EA171" s="491"/>
      <c r="EB171" s="491"/>
      <c r="EC171" s="491"/>
      <c r="ED171" s="491"/>
      <c r="EE171" s="491"/>
      <c r="EF171" s="491"/>
      <c r="EG171" s="491"/>
      <c r="EH171" s="491"/>
      <c r="EI171" s="491"/>
      <c r="EJ171" s="491"/>
      <c r="EK171" s="491"/>
      <c r="EL171" s="491"/>
      <c r="EM171" s="491"/>
      <c r="EN171" s="491"/>
      <c r="EO171" s="491"/>
    </row>
    <row r="172" spans="1:145" ht="12" customHeight="1" x14ac:dyDescent="0.2">
      <c r="A172" s="1026" t="str">
        <f t="shared" si="30"/>
        <v/>
      </c>
      <c r="B172" s="428" t="str">
        <f t="shared" si="31"/>
        <v/>
      </c>
      <c r="C172" s="1212" t="str">
        <f>IF('Step 4 Support Tool'!F74=0,"",'Step 4 Support Tool'!F74)</f>
        <v/>
      </c>
      <c r="D172" s="1212">
        <f>'Step 4 Support Tool'!G74</f>
        <v>0</v>
      </c>
      <c r="E172" s="1213">
        <f>'Step 4 Support Tool'!C74</f>
        <v>0</v>
      </c>
      <c r="F172" s="1213">
        <f>'Step 4 Support Tool'!D74</f>
        <v>0</v>
      </c>
      <c r="G172" s="1026" t="str">
        <f>IF('Step 4 Support Tool'!E74="","",TRIM('Step 4 Support Tool'!E74))</f>
        <v/>
      </c>
      <c r="H172" s="1026" t="str">
        <f t="shared" si="26"/>
        <v/>
      </c>
      <c r="I172" s="1026" t="str">
        <f t="shared" si="27"/>
        <v/>
      </c>
      <c r="J172" s="1214">
        <f>'Step 4 Support Tool'!B74</f>
        <v>0</v>
      </c>
      <c r="K172" s="428">
        <f>'Step 4 Support Tool'!H74</f>
        <v>0</v>
      </c>
      <c r="L172" s="428">
        <f>'Step 4 Support Tool'!I74</f>
        <v>0</v>
      </c>
      <c r="M172" s="1215">
        <f>'Step 4 Support Tool'!J74</f>
        <v>0</v>
      </c>
      <c r="N172" s="1215">
        <f>'Step 4 Support Tool'!K74</f>
        <v>0</v>
      </c>
      <c r="O172" s="1215" t="str">
        <f>'Step 4 Support Tool'!L74</f>
        <v/>
      </c>
      <c r="P172" s="1216">
        <f>'Step 4 Support Tool'!M74</f>
        <v>0</v>
      </c>
      <c r="Q172" s="1217">
        <f>'Step 4 Support Tool'!N74</f>
        <v>0</v>
      </c>
      <c r="R172" s="1217" t="str">
        <f>'Step 4 Support Tool'!O74</f>
        <v/>
      </c>
      <c r="S172" s="1218" t="str">
        <f>'Step 4 Support Tool'!P74</f>
        <v/>
      </c>
      <c r="T172" s="1219" t="str">
        <f>'Step 4 Support Tool'!Q74</f>
        <v/>
      </c>
      <c r="U172" s="1219" t="str">
        <f>'Step 4 Support Tool'!R74</f>
        <v/>
      </c>
      <c r="V172" s="1219" t="str">
        <f>'Step 4 Support Tool'!S74</f>
        <v/>
      </c>
      <c r="W172" s="1218" t="str">
        <f>'Step 4 Support Tool'!T74</f>
        <v/>
      </c>
      <c r="X172" s="1220" t="str">
        <f>'Step 4 Support Tool'!X74</f>
        <v/>
      </c>
      <c r="Y172" s="1221" t="str">
        <f t="shared" si="28"/>
        <v/>
      </c>
      <c r="Z172" s="1222" t="str">
        <f>'Step 4 Support Tool'!AB74</f>
        <v/>
      </c>
      <c r="AA172" s="1223"/>
      <c r="AB172" s="1223"/>
      <c r="AC172" s="434"/>
      <c r="AD172" s="434"/>
      <c r="AE172" s="434"/>
      <c r="AF172" s="434"/>
      <c r="AG172" s="434"/>
      <c r="AH172" s="434"/>
      <c r="AI172" s="491"/>
      <c r="AJ172" s="491"/>
      <c r="AK172" s="491"/>
      <c r="AL172" s="491"/>
      <c r="AO172" s="491"/>
      <c r="AP172" s="491"/>
      <c r="AQ172" s="491"/>
      <c r="AR172" s="491"/>
      <c r="AS172" s="491"/>
      <c r="AT172" s="491"/>
      <c r="AU172" s="491"/>
      <c r="AV172" s="491"/>
      <c r="AW172" s="491"/>
      <c r="AX172" s="491"/>
      <c r="AY172" s="491"/>
      <c r="AZ172" s="491"/>
      <c r="BA172" s="491"/>
      <c r="BB172" s="491"/>
      <c r="BC172" s="492"/>
      <c r="BG172" s="1224" t="str">
        <f>SUBSTITUTE('Step 4 Support Tool'!A199," ","")</f>
        <v>EE184</v>
      </c>
      <c r="BH172" s="795">
        <f t="shared" si="32"/>
        <v>0</v>
      </c>
      <c r="BI172" s="491"/>
      <c r="BJ172" s="491"/>
      <c r="BK172" s="491"/>
      <c r="BL172" s="491"/>
      <c r="BM172" s="491"/>
      <c r="BN172" s="491"/>
      <c r="BO172" s="491"/>
      <c r="BP172" s="491"/>
      <c r="BQ172" s="491"/>
      <c r="BR172" s="491"/>
      <c r="BS172" s="491"/>
      <c r="BT172" s="491"/>
      <c r="BU172" s="491"/>
      <c r="BV172" s="491"/>
      <c r="BW172" s="491"/>
      <c r="BX172" s="491"/>
      <c r="BY172" s="491"/>
      <c r="BZ172" s="491"/>
      <c r="CA172" s="491"/>
      <c r="CB172" s="491"/>
      <c r="CC172" s="491"/>
      <c r="CD172" s="491"/>
      <c r="CE172" s="491"/>
      <c r="CF172" s="491"/>
      <c r="CG172" s="491"/>
      <c r="CH172" s="491"/>
      <c r="CI172" s="491"/>
      <c r="CJ172" s="491"/>
      <c r="CK172" s="491"/>
      <c r="CL172" s="491"/>
      <c r="CM172" s="491"/>
      <c r="CN172" s="491"/>
      <c r="CO172" s="491"/>
      <c r="CP172" s="491"/>
      <c r="CQ172" s="491"/>
      <c r="CR172" s="491"/>
      <c r="CS172" s="491"/>
      <c r="CT172" s="491"/>
      <c r="CU172" s="491"/>
      <c r="CV172" s="491"/>
      <c r="CW172" s="491"/>
      <c r="CX172" s="491"/>
      <c r="CY172" s="491"/>
      <c r="CZ172" s="491"/>
      <c r="DA172" s="491"/>
      <c r="DB172" s="491"/>
      <c r="DC172" s="491"/>
      <c r="DD172" s="491"/>
      <c r="DE172" s="491"/>
      <c r="DF172" s="491"/>
      <c r="DG172" s="491"/>
      <c r="DH172" s="491"/>
      <c r="DI172" s="491"/>
      <c r="DJ172" s="491"/>
      <c r="DK172" s="491"/>
      <c r="DL172" s="491"/>
      <c r="DM172" s="491"/>
      <c r="DN172" s="491"/>
      <c r="DO172" s="491"/>
      <c r="DP172" s="491"/>
      <c r="DQ172" s="491"/>
      <c r="DR172" s="491"/>
      <c r="DS172" s="491"/>
      <c r="DT172" s="491"/>
      <c r="DU172" s="491"/>
      <c r="DV172" s="491"/>
      <c r="DW172" s="491"/>
      <c r="DX172" s="491"/>
      <c r="DY172" s="491"/>
      <c r="DZ172" s="491"/>
      <c r="EA172" s="491"/>
      <c r="EB172" s="491"/>
      <c r="EC172" s="491"/>
      <c r="ED172" s="491"/>
      <c r="EE172" s="491"/>
      <c r="EF172" s="491"/>
      <c r="EG172" s="491"/>
      <c r="EH172" s="491"/>
      <c r="EI172" s="491"/>
      <c r="EJ172" s="491"/>
      <c r="EK172" s="491"/>
      <c r="EL172" s="491"/>
      <c r="EM172" s="491"/>
      <c r="EN172" s="491"/>
      <c r="EO172" s="491"/>
    </row>
    <row r="173" spans="1:145" ht="12" customHeight="1" x14ac:dyDescent="0.2">
      <c r="A173" s="1026" t="str">
        <f t="shared" si="30"/>
        <v/>
      </c>
      <c r="B173" s="428" t="str">
        <f t="shared" si="31"/>
        <v/>
      </c>
      <c r="C173" s="1212" t="str">
        <f>IF('Step 4 Support Tool'!F75=0,"",'Step 4 Support Tool'!F75)</f>
        <v/>
      </c>
      <c r="D173" s="1212">
        <f>'Step 4 Support Tool'!G75</f>
        <v>0</v>
      </c>
      <c r="E173" s="1213">
        <f>'Step 4 Support Tool'!C75</f>
        <v>0</v>
      </c>
      <c r="F173" s="1213">
        <f>'Step 4 Support Tool'!D75</f>
        <v>0</v>
      </c>
      <c r="G173" s="1026" t="str">
        <f>IF('Step 4 Support Tool'!E75="","",TRIM('Step 4 Support Tool'!E75))</f>
        <v/>
      </c>
      <c r="H173" s="1026" t="str">
        <f t="shared" si="26"/>
        <v/>
      </c>
      <c r="I173" s="1026" t="str">
        <f t="shared" si="27"/>
        <v/>
      </c>
      <c r="J173" s="1214">
        <f>'Step 4 Support Tool'!B75</f>
        <v>0</v>
      </c>
      <c r="K173" s="428">
        <f>'Step 4 Support Tool'!H75</f>
        <v>0</v>
      </c>
      <c r="L173" s="428">
        <f>'Step 4 Support Tool'!I75</f>
        <v>0</v>
      </c>
      <c r="M173" s="1215">
        <f>'Step 4 Support Tool'!J75</f>
        <v>0</v>
      </c>
      <c r="N173" s="1215">
        <f>'Step 4 Support Tool'!K75</f>
        <v>0</v>
      </c>
      <c r="O173" s="1215" t="str">
        <f>'Step 4 Support Tool'!L75</f>
        <v/>
      </c>
      <c r="P173" s="1216">
        <f>'Step 4 Support Tool'!M75</f>
        <v>0</v>
      </c>
      <c r="Q173" s="1217">
        <f>'Step 4 Support Tool'!N75</f>
        <v>0</v>
      </c>
      <c r="R173" s="1217" t="str">
        <f>'Step 4 Support Tool'!O75</f>
        <v/>
      </c>
      <c r="S173" s="1218" t="str">
        <f>'Step 4 Support Tool'!P75</f>
        <v/>
      </c>
      <c r="T173" s="1219" t="str">
        <f>'Step 4 Support Tool'!Q75</f>
        <v/>
      </c>
      <c r="U173" s="1219" t="str">
        <f>'Step 4 Support Tool'!R75</f>
        <v/>
      </c>
      <c r="V173" s="1219" t="str">
        <f>'Step 4 Support Tool'!S75</f>
        <v/>
      </c>
      <c r="W173" s="1218" t="str">
        <f>'Step 4 Support Tool'!T75</f>
        <v/>
      </c>
      <c r="X173" s="1220" t="str">
        <f>'Step 4 Support Tool'!X75</f>
        <v/>
      </c>
      <c r="Y173" s="1221" t="str">
        <f t="shared" si="28"/>
        <v/>
      </c>
      <c r="Z173" s="1222" t="str">
        <f>'Step 4 Support Tool'!AB75</f>
        <v/>
      </c>
      <c r="AA173" s="1223"/>
      <c r="AB173" s="1223"/>
      <c r="AC173" s="434"/>
      <c r="AD173" s="434"/>
      <c r="AE173" s="434"/>
      <c r="AF173" s="434"/>
      <c r="AG173" s="434"/>
      <c r="AH173" s="434"/>
      <c r="AI173" s="491"/>
      <c r="AJ173" s="491"/>
      <c r="AK173" s="491"/>
      <c r="AL173" s="491"/>
      <c r="AO173" s="491"/>
      <c r="AP173" s="491"/>
      <c r="AQ173" s="491"/>
      <c r="AR173" s="491"/>
      <c r="AS173" s="491"/>
      <c r="AT173" s="491"/>
      <c r="AU173" s="491"/>
      <c r="AV173" s="491"/>
      <c r="AW173" s="491"/>
      <c r="AX173" s="491"/>
      <c r="AY173" s="491"/>
      <c r="AZ173" s="491"/>
      <c r="BA173" s="491"/>
      <c r="BB173" s="491"/>
      <c r="BC173" s="492"/>
      <c r="BG173" s="1224" t="str">
        <f>SUBSTITUTE('Step 4 Support Tool'!A200," ","")</f>
        <v>EE185</v>
      </c>
      <c r="BH173" s="795">
        <f t="shared" si="32"/>
        <v>0</v>
      </c>
      <c r="BI173" s="491"/>
      <c r="BJ173" s="491"/>
      <c r="BK173" s="491"/>
      <c r="BL173" s="491"/>
      <c r="BM173" s="491"/>
      <c r="BN173" s="491"/>
      <c r="BO173" s="491"/>
      <c r="BP173" s="491"/>
      <c r="BQ173" s="491"/>
      <c r="BR173" s="491"/>
      <c r="BS173" s="491"/>
      <c r="BT173" s="491"/>
      <c r="BU173" s="491"/>
      <c r="BV173" s="491"/>
      <c r="BW173" s="491"/>
      <c r="BX173" s="491"/>
      <c r="BY173" s="491"/>
      <c r="BZ173" s="491"/>
      <c r="CA173" s="491"/>
      <c r="CB173" s="491"/>
      <c r="CC173" s="491"/>
      <c r="CD173" s="491"/>
      <c r="CE173" s="491"/>
      <c r="CF173" s="491"/>
      <c r="CG173" s="491"/>
      <c r="CH173" s="491"/>
      <c r="CI173" s="491"/>
      <c r="CJ173" s="491"/>
      <c r="CK173" s="491"/>
      <c r="CL173" s="491"/>
      <c r="CM173" s="491"/>
      <c r="CN173" s="491"/>
      <c r="CO173" s="491"/>
      <c r="CP173" s="491"/>
      <c r="CQ173" s="491"/>
      <c r="CR173" s="491"/>
      <c r="CS173" s="491"/>
      <c r="CT173" s="491"/>
      <c r="CU173" s="491"/>
      <c r="CV173" s="491"/>
      <c r="CW173" s="491"/>
      <c r="CX173" s="491"/>
      <c r="CY173" s="491"/>
      <c r="CZ173" s="491"/>
      <c r="DA173" s="491"/>
      <c r="DB173" s="491"/>
      <c r="DC173" s="491"/>
      <c r="DD173" s="491"/>
      <c r="DE173" s="491"/>
      <c r="DF173" s="491"/>
      <c r="DG173" s="491"/>
      <c r="DH173" s="491"/>
      <c r="DI173" s="491"/>
      <c r="DJ173" s="491"/>
      <c r="DK173" s="491"/>
      <c r="DL173" s="491"/>
      <c r="DM173" s="491"/>
      <c r="DN173" s="491"/>
      <c r="DO173" s="491"/>
      <c r="DP173" s="491"/>
      <c r="DQ173" s="491"/>
      <c r="DR173" s="491"/>
      <c r="DS173" s="491"/>
      <c r="DT173" s="491"/>
      <c r="DU173" s="491"/>
      <c r="DV173" s="491"/>
      <c r="DW173" s="491"/>
      <c r="DX173" s="491"/>
      <c r="DY173" s="491"/>
      <c r="DZ173" s="491"/>
      <c r="EA173" s="491"/>
      <c r="EB173" s="491"/>
      <c r="EC173" s="491"/>
      <c r="ED173" s="491"/>
      <c r="EE173" s="491"/>
      <c r="EF173" s="491"/>
      <c r="EG173" s="491"/>
      <c r="EH173" s="491"/>
      <c r="EI173" s="491"/>
      <c r="EJ173" s="491"/>
      <c r="EK173" s="491"/>
      <c r="EL173" s="491"/>
      <c r="EM173" s="491"/>
      <c r="EN173" s="491"/>
      <c r="EO173" s="491"/>
    </row>
    <row r="174" spans="1:145" ht="12" customHeight="1" x14ac:dyDescent="0.2">
      <c r="A174" s="1026" t="str">
        <f t="shared" si="30"/>
        <v/>
      </c>
      <c r="B174" s="428" t="str">
        <f t="shared" si="31"/>
        <v/>
      </c>
      <c r="C174" s="1212" t="str">
        <f>IF('Step 4 Support Tool'!F76=0,"",'Step 4 Support Tool'!F76)</f>
        <v/>
      </c>
      <c r="D174" s="1212">
        <f>'Step 4 Support Tool'!G76</f>
        <v>0</v>
      </c>
      <c r="E174" s="1213">
        <f>'Step 4 Support Tool'!C76</f>
        <v>0</v>
      </c>
      <c r="F174" s="1213">
        <f>'Step 4 Support Tool'!D76</f>
        <v>0</v>
      </c>
      <c r="G174" s="1026" t="str">
        <f>IF('Step 4 Support Tool'!E76="","",TRIM('Step 4 Support Tool'!E76))</f>
        <v/>
      </c>
      <c r="H174" s="1026" t="str">
        <f t="shared" si="26"/>
        <v/>
      </c>
      <c r="I174" s="1026" t="str">
        <f t="shared" si="27"/>
        <v/>
      </c>
      <c r="J174" s="1214">
        <f>'Step 4 Support Tool'!B76</f>
        <v>0</v>
      </c>
      <c r="K174" s="428">
        <f>'Step 4 Support Tool'!H76</f>
        <v>0</v>
      </c>
      <c r="L174" s="428">
        <f>'Step 4 Support Tool'!I76</f>
        <v>0</v>
      </c>
      <c r="M174" s="1215">
        <f>'Step 4 Support Tool'!J76</f>
        <v>0</v>
      </c>
      <c r="N174" s="1215">
        <f>'Step 4 Support Tool'!K76</f>
        <v>0</v>
      </c>
      <c r="O174" s="1215" t="str">
        <f>'Step 4 Support Tool'!L76</f>
        <v/>
      </c>
      <c r="P174" s="1216">
        <f>'Step 4 Support Tool'!M76</f>
        <v>0</v>
      </c>
      <c r="Q174" s="1217">
        <f>'Step 4 Support Tool'!N76</f>
        <v>0</v>
      </c>
      <c r="R174" s="1217" t="str">
        <f>'Step 4 Support Tool'!O76</f>
        <v/>
      </c>
      <c r="S174" s="1218" t="str">
        <f>'Step 4 Support Tool'!P76</f>
        <v/>
      </c>
      <c r="T174" s="1219" t="str">
        <f>'Step 4 Support Tool'!Q76</f>
        <v/>
      </c>
      <c r="U174" s="1219" t="str">
        <f>'Step 4 Support Tool'!R76</f>
        <v/>
      </c>
      <c r="V174" s="1219" t="str">
        <f>'Step 4 Support Tool'!S76</f>
        <v/>
      </c>
      <c r="W174" s="1218" t="str">
        <f>'Step 4 Support Tool'!T76</f>
        <v/>
      </c>
      <c r="X174" s="1220" t="str">
        <f>'Step 4 Support Tool'!X76</f>
        <v/>
      </c>
      <c r="Y174" s="1221" t="str">
        <f t="shared" si="28"/>
        <v/>
      </c>
      <c r="Z174" s="1222" t="str">
        <f>'Step 4 Support Tool'!AB76</f>
        <v/>
      </c>
      <c r="AA174" s="1223"/>
      <c r="AB174" s="1223"/>
      <c r="AC174" s="434"/>
      <c r="AD174" s="434"/>
      <c r="AE174" s="434"/>
      <c r="AF174" s="434"/>
      <c r="AG174" s="434"/>
      <c r="AH174" s="434"/>
      <c r="AI174" s="491"/>
      <c r="AJ174" s="491"/>
      <c r="AK174" s="491"/>
      <c r="AL174" s="491"/>
      <c r="AO174" s="491"/>
      <c r="AP174" s="491"/>
      <c r="AQ174" s="491"/>
      <c r="AR174" s="491"/>
      <c r="AS174" s="491"/>
      <c r="AT174" s="491"/>
      <c r="AU174" s="491"/>
      <c r="AV174" s="491"/>
      <c r="AW174" s="491"/>
      <c r="AX174" s="491"/>
      <c r="AY174" s="491"/>
      <c r="AZ174" s="491"/>
      <c r="BA174" s="491"/>
      <c r="BB174" s="491"/>
      <c r="BC174" s="492"/>
      <c r="BG174" s="1224" t="str">
        <f>SUBSTITUTE('Step 4 Support Tool'!A201," ","")</f>
        <v>EE186</v>
      </c>
      <c r="BH174" s="795">
        <f t="shared" si="32"/>
        <v>0</v>
      </c>
      <c r="BI174" s="491"/>
      <c r="BJ174" s="491"/>
      <c r="BK174" s="491"/>
      <c r="BL174" s="491"/>
      <c r="BM174" s="491"/>
      <c r="BN174" s="491"/>
      <c r="BO174" s="491"/>
      <c r="BP174" s="491"/>
      <c r="BQ174" s="491"/>
      <c r="BR174" s="491"/>
      <c r="BS174" s="491"/>
      <c r="BT174" s="491"/>
      <c r="BU174" s="491"/>
      <c r="BV174" s="491"/>
      <c r="BW174" s="491"/>
      <c r="BX174" s="491"/>
      <c r="BY174" s="491"/>
      <c r="BZ174" s="491"/>
      <c r="CA174" s="491"/>
      <c r="CB174" s="491"/>
      <c r="CC174" s="491"/>
      <c r="CD174" s="491"/>
      <c r="CE174" s="491"/>
      <c r="CF174" s="491"/>
      <c r="CG174" s="491"/>
      <c r="CH174" s="491"/>
      <c r="CI174" s="491"/>
      <c r="CJ174" s="491"/>
      <c r="CK174" s="491"/>
      <c r="CL174" s="491"/>
      <c r="CM174" s="491"/>
      <c r="CN174" s="491"/>
      <c r="CO174" s="491"/>
      <c r="CP174" s="491"/>
      <c r="CQ174" s="491"/>
      <c r="CR174" s="491"/>
      <c r="CS174" s="491"/>
      <c r="CT174" s="491"/>
      <c r="CU174" s="491"/>
      <c r="CV174" s="491"/>
      <c r="CW174" s="491"/>
      <c r="CX174" s="491"/>
      <c r="CY174" s="491"/>
      <c r="CZ174" s="491"/>
      <c r="DA174" s="491"/>
      <c r="DB174" s="491"/>
      <c r="DC174" s="491"/>
      <c r="DD174" s="491"/>
      <c r="DE174" s="491"/>
      <c r="DF174" s="491"/>
      <c r="DG174" s="491"/>
      <c r="DH174" s="491"/>
      <c r="DI174" s="491"/>
      <c r="DJ174" s="491"/>
      <c r="DK174" s="491"/>
      <c r="DL174" s="491"/>
      <c r="DM174" s="491"/>
      <c r="DN174" s="491"/>
      <c r="DO174" s="491"/>
      <c r="DP174" s="491"/>
      <c r="DQ174" s="491"/>
      <c r="DR174" s="491"/>
      <c r="DS174" s="491"/>
      <c r="DT174" s="491"/>
      <c r="DU174" s="491"/>
      <c r="DV174" s="491"/>
      <c r="DW174" s="491"/>
      <c r="DX174" s="491"/>
      <c r="DY174" s="491"/>
      <c r="DZ174" s="491"/>
      <c r="EA174" s="491"/>
      <c r="EB174" s="491"/>
      <c r="EC174" s="491"/>
      <c r="ED174" s="491"/>
      <c r="EE174" s="491"/>
      <c r="EF174" s="491"/>
      <c r="EG174" s="491"/>
      <c r="EH174" s="491"/>
      <c r="EI174" s="491"/>
      <c r="EJ174" s="491"/>
      <c r="EK174" s="491"/>
      <c r="EL174" s="491"/>
      <c r="EM174" s="491"/>
      <c r="EN174" s="491"/>
      <c r="EO174" s="491"/>
    </row>
    <row r="175" spans="1:145" ht="12" customHeight="1" x14ac:dyDescent="0.2">
      <c r="A175" s="1026" t="str">
        <f t="shared" si="30"/>
        <v/>
      </c>
      <c r="B175" s="428" t="str">
        <f t="shared" si="31"/>
        <v/>
      </c>
      <c r="C175" s="1212" t="str">
        <f>IF('Step 4 Support Tool'!F77=0,"",'Step 4 Support Tool'!F77)</f>
        <v/>
      </c>
      <c r="D175" s="1212">
        <f>'Step 4 Support Tool'!G77</f>
        <v>0</v>
      </c>
      <c r="E175" s="1213">
        <f>'Step 4 Support Tool'!C77</f>
        <v>0</v>
      </c>
      <c r="F175" s="1213">
        <f>'Step 4 Support Tool'!D77</f>
        <v>0</v>
      </c>
      <c r="G175" s="1026" t="str">
        <f>IF('Step 4 Support Tool'!E77="","",TRIM('Step 4 Support Tool'!E77))</f>
        <v/>
      </c>
      <c r="H175" s="1026" t="str">
        <f t="shared" si="26"/>
        <v/>
      </c>
      <c r="I175" s="1026" t="str">
        <f t="shared" si="27"/>
        <v/>
      </c>
      <c r="J175" s="1214">
        <f>'Step 4 Support Tool'!B77</f>
        <v>0</v>
      </c>
      <c r="K175" s="428">
        <f>'Step 4 Support Tool'!H77</f>
        <v>0</v>
      </c>
      <c r="L175" s="428">
        <f>'Step 4 Support Tool'!I77</f>
        <v>0</v>
      </c>
      <c r="M175" s="1215">
        <f>'Step 4 Support Tool'!J77</f>
        <v>0</v>
      </c>
      <c r="N175" s="1215">
        <f>'Step 4 Support Tool'!K77</f>
        <v>0</v>
      </c>
      <c r="O175" s="1215" t="str">
        <f>'Step 4 Support Tool'!L77</f>
        <v/>
      </c>
      <c r="P175" s="1216">
        <f>'Step 4 Support Tool'!M77</f>
        <v>0</v>
      </c>
      <c r="Q175" s="1217">
        <f>'Step 4 Support Tool'!N77</f>
        <v>0</v>
      </c>
      <c r="R175" s="1217" t="str">
        <f>'Step 4 Support Tool'!O77</f>
        <v/>
      </c>
      <c r="S175" s="1218" t="str">
        <f>'Step 4 Support Tool'!P77</f>
        <v/>
      </c>
      <c r="T175" s="1219" t="str">
        <f>'Step 4 Support Tool'!Q77</f>
        <v/>
      </c>
      <c r="U175" s="1219" t="str">
        <f>'Step 4 Support Tool'!R77</f>
        <v/>
      </c>
      <c r="V175" s="1219" t="str">
        <f>'Step 4 Support Tool'!S77</f>
        <v/>
      </c>
      <c r="W175" s="1218" t="str">
        <f>'Step 4 Support Tool'!T77</f>
        <v/>
      </c>
      <c r="X175" s="1220" t="str">
        <f>'Step 4 Support Tool'!X77</f>
        <v/>
      </c>
      <c r="Y175" s="1221" t="str">
        <f t="shared" si="28"/>
        <v/>
      </c>
      <c r="Z175" s="1222" t="str">
        <f>'Step 4 Support Tool'!AB77</f>
        <v/>
      </c>
      <c r="AA175" s="1223"/>
      <c r="AB175" s="1223"/>
      <c r="AC175" s="434"/>
      <c r="AD175" s="434"/>
      <c r="AE175" s="434"/>
      <c r="AF175" s="434"/>
      <c r="AG175" s="434"/>
      <c r="AH175" s="434"/>
      <c r="AI175" s="491"/>
      <c r="AJ175" s="491"/>
      <c r="AK175" s="491"/>
      <c r="AL175" s="491"/>
      <c r="AO175" s="491"/>
      <c r="AP175" s="491"/>
      <c r="AQ175" s="491"/>
      <c r="AR175" s="491"/>
      <c r="AS175" s="491"/>
      <c r="AT175" s="491"/>
      <c r="AU175" s="491"/>
      <c r="AV175" s="491"/>
      <c r="AW175" s="491"/>
      <c r="AX175" s="491"/>
      <c r="AY175" s="491"/>
      <c r="AZ175" s="491"/>
      <c r="BA175" s="491"/>
      <c r="BB175" s="491"/>
      <c r="BC175" s="492"/>
      <c r="BG175" s="1224" t="str">
        <f>SUBSTITUTE('Step 4 Support Tool'!A202," ","")</f>
        <v>EE187</v>
      </c>
      <c r="BH175" s="795">
        <f t="shared" si="32"/>
        <v>0</v>
      </c>
      <c r="BI175" s="491"/>
      <c r="BJ175" s="491"/>
      <c r="BK175" s="491"/>
      <c r="BL175" s="491"/>
      <c r="BM175" s="491"/>
      <c r="BN175" s="491"/>
      <c r="BO175" s="491"/>
      <c r="BP175" s="491"/>
      <c r="BQ175" s="491"/>
      <c r="BR175" s="491"/>
      <c r="BS175" s="491"/>
      <c r="BT175" s="491"/>
      <c r="BU175" s="491"/>
      <c r="BV175" s="491"/>
      <c r="BW175" s="491"/>
      <c r="BX175" s="491"/>
      <c r="BY175" s="491"/>
      <c r="BZ175" s="491"/>
      <c r="CA175" s="491"/>
      <c r="CB175" s="491"/>
      <c r="CC175" s="491"/>
      <c r="CD175" s="491"/>
      <c r="CE175" s="491"/>
      <c r="CF175" s="491"/>
      <c r="CG175" s="491"/>
      <c r="CH175" s="491"/>
      <c r="CI175" s="491"/>
      <c r="CJ175" s="491"/>
      <c r="CK175" s="491"/>
      <c r="CL175" s="491"/>
      <c r="CM175" s="491"/>
      <c r="CN175" s="491"/>
      <c r="CO175" s="491"/>
      <c r="CP175" s="491"/>
      <c r="CQ175" s="491"/>
      <c r="CR175" s="491"/>
      <c r="CS175" s="491"/>
      <c r="CT175" s="491"/>
      <c r="CU175" s="491"/>
      <c r="CV175" s="491"/>
      <c r="CW175" s="491"/>
      <c r="CX175" s="491"/>
      <c r="CY175" s="491"/>
      <c r="CZ175" s="491"/>
      <c r="DA175" s="491"/>
      <c r="DB175" s="491"/>
      <c r="DC175" s="491"/>
      <c r="DD175" s="491"/>
      <c r="DE175" s="491"/>
      <c r="DF175" s="491"/>
      <c r="DG175" s="491"/>
      <c r="DH175" s="491"/>
      <c r="DI175" s="491"/>
      <c r="DJ175" s="491"/>
      <c r="DK175" s="491"/>
      <c r="DL175" s="491"/>
      <c r="DM175" s="491"/>
      <c r="DN175" s="491"/>
      <c r="DO175" s="491"/>
      <c r="DP175" s="491"/>
      <c r="DQ175" s="491"/>
      <c r="DR175" s="491"/>
      <c r="DS175" s="491"/>
      <c r="DT175" s="491"/>
      <c r="DU175" s="491"/>
      <c r="DV175" s="491"/>
      <c r="DW175" s="491"/>
      <c r="DX175" s="491"/>
      <c r="DY175" s="491"/>
      <c r="DZ175" s="491"/>
      <c r="EA175" s="491"/>
      <c r="EB175" s="491"/>
      <c r="EC175" s="491"/>
      <c r="ED175" s="491"/>
      <c r="EE175" s="491"/>
      <c r="EF175" s="491"/>
      <c r="EG175" s="491"/>
      <c r="EH175" s="491"/>
      <c r="EI175" s="491"/>
      <c r="EJ175" s="491"/>
      <c r="EK175" s="491"/>
      <c r="EL175" s="491"/>
      <c r="EM175" s="491"/>
      <c r="EN175" s="491"/>
      <c r="EO175" s="491"/>
    </row>
    <row r="176" spans="1:145" ht="12" customHeight="1" x14ac:dyDescent="0.2">
      <c r="A176" s="1026" t="str">
        <f t="shared" si="30"/>
        <v/>
      </c>
      <c r="B176" s="428" t="str">
        <f t="shared" si="31"/>
        <v/>
      </c>
      <c r="C176" s="1212" t="str">
        <f>IF('Step 4 Support Tool'!F78=0,"",'Step 4 Support Tool'!F78)</f>
        <v/>
      </c>
      <c r="D176" s="1212">
        <f>'Step 4 Support Tool'!G78</f>
        <v>0</v>
      </c>
      <c r="E176" s="1213">
        <f>'Step 4 Support Tool'!C78</f>
        <v>0</v>
      </c>
      <c r="F176" s="1213">
        <f>'Step 4 Support Tool'!D78</f>
        <v>0</v>
      </c>
      <c r="G176" s="1026" t="str">
        <f>IF('Step 4 Support Tool'!E78="","",TRIM('Step 4 Support Tool'!E78))</f>
        <v/>
      </c>
      <c r="H176" s="1026" t="str">
        <f t="shared" si="26"/>
        <v/>
      </c>
      <c r="I176" s="1026" t="str">
        <f t="shared" si="27"/>
        <v/>
      </c>
      <c r="J176" s="1214">
        <f>'Step 4 Support Tool'!B78</f>
        <v>0</v>
      </c>
      <c r="K176" s="428">
        <f>'Step 4 Support Tool'!H78</f>
        <v>0</v>
      </c>
      <c r="L176" s="428">
        <f>'Step 4 Support Tool'!I78</f>
        <v>0</v>
      </c>
      <c r="M176" s="1215">
        <f>'Step 4 Support Tool'!J78</f>
        <v>0</v>
      </c>
      <c r="N176" s="1215">
        <f>'Step 4 Support Tool'!K78</f>
        <v>0</v>
      </c>
      <c r="O176" s="1215" t="str">
        <f>'Step 4 Support Tool'!L78</f>
        <v/>
      </c>
      <c r="P176" s="1216">
        <f>'Step 4 Support Tool'!M78</f>
        <v>0</v>
      </c>
      <c r="Q176" s="1217">
        <f>'Step 4 Support Tool'!N78</f>
        <v>0</v>
      </c>
      <c r="R176" s="1217" t="str">
        <f>'Step 4 Support Tool'!O78</f>
        <v/>
      </c>
      <c r="S176" s="1218" t="str">
        <f>'Step 4 Support Tool'!P78</f>
        <v/>
      </c>
      <c r="T176" s="1219" t="str">
        <f>'Step 4 Support Tool'!Q78</f>
        <v/>
      </c>
      <c r="U176" s="1219" t="str">
        <f>'Step 4 Support Tool'!R78</f>
        <v/>
      </c>
      <c r="V176" s="1219" t="str">
        <f>'Step 4 Support Tool'!S78</f>
        <v/>
      </c>
      <c r="W176" s="1218" t="str">
        <f>'Step 4 Support Tool'!T78</f>
        <v/>
      </c>
      <c r="X176" s="1220" t="str">
        <f>'Step 4 Support Tool'!X78</f>
        <v/>
      </c>
      <c r="Y176" s="1221" t="str">
        <f t="shared" si="28"/>
        <v/>
      </c>
      <c r="Z176" s="1222" t="str">
        <f>'Step 4 Support Tool'!AB78</f>
        <v/>
      </c>
      <c r="AA176" s="1223"/>
      <c r="AB176" s="1223"/>
      <c r="AC176" s="434"/>
      <c r="AD176" s="434"/>
      <c r="AE176" s="434"/>
      <c r="AF176" s="434"/>
      <c r="AG176" s="434"/>
      <c r="AH176" s="434"/>
      <c r="AI176" s="491"/>
      <c r="AJ176" s="491"/>
      <c r="AK176" s="491"/>
      <c r="AL176" s="491"/>
      <c r="AO176" s="491"/>
      <c r="AP176" s="491"/>
      <c r="AQ176" s="491"/>
      <c r="AR176" s="491"/>
      <c r="AS176" s="491"/>
      <c r="AT176" s="491"/>
      <c r="AU176" s="491"/>
      <c r="AV176" s="491"/>
      <c r="AW176" s="491"/>
      <c r="AX176" s="491"/>
      <c r="AY176" s="491"/>
      <c r="AZ176" s="491"/>
      <c r="BA176" s="491"/>
      <c r="BB176" s="491"/>
      <c r="BC176" s="492"/>
      <c r="BG176" s="1224" t="str">
        <f>SUBSTITUTE('Step 4 Support Tool'!A203," ","")</f>
        <v>EE188</v>
      </c>
      <c r="BH176" s="795">
        <f t="shared" si="32"/>
        <v>0</v>
      </c>
      <c r="BI176" s="491"/>
      <c r="BJ176" s="491"/>
      <c r="BK176" s="491"/>
      <c r="BL176" s="491"/>
      <c r="BM176" s="491"/>
      <c r="BN176" s="491"/>
      <c r="BO176" s="491"/>
      <c r="BP176" s="491"/>
      <c r="BQ176" s="491"/>
      <c r="BR176" s="491"/>
      <c r="BS176" s="491"/>
      <c r="BT176" s="491"/>
      <c r="BU176" s="491"/>
      <c r="BV176" s="491"/>
      <c r="BW176" s="491"/>
      <c r="BX176" s="491"/>
      <c r="BY176" s="491"/>
      <c r="BZ176" s="491"/>
      <c r="CA176" s="491"/>
      <c r="CB176" s="491"/>
      <c r="CC176" s="491"/>
      <c r="CD176" s="491"/>
      <c r="CE176" s="491"/>
      <c r="CF176" s="491"/>
      <c r="CG176" s="491"/>
      <c r="CH176" s="491"/>
      <c r="CI176" s="491"/>
      <c r="CJ176" s="491"/>
      <c r="CK176" s="491"/>
      <c r="CL176" s="491"/>
      <c r="CM176" s="491"/>
      <c r="CN176" s="491"/>
      <c r="CO176" s="491"/>
      <c r="CP176" s="491"/>
      <c r="CQ176" s="491"/>
      <c r="CR176" s="491"/>
      <c r="CS176" s="491"/>
      <c r="CT176" s="491"/>
      <c r="CU176" s="491"/>
      <c r="CV176" s="491"/>
      <c r="CW176" s="491"/>
      <c r="CX176" s="491"/>
      <c r="CY176" s="491"/>
      <c r="CZ176" s="491"/>
      <c r="DA176" s="491"/>
      <c r="DB176" s="491"/>
      <c r="DC176" s="491"/>
      <c r="DD176" s="491"/>
      <c r="DE176" s="491"/>
      <c r="DF176" s="491"/>
      <c r="DG176" s="491"/>
      <c r="DH176" s="491"/>
      <c r="DI176" s="491"/>
      <c r="DJ176" s="491"/>
      <c r="DK176" s="491"/>
      <c r="DL176" s="491"/>
      <c r="DM176" s="491"/>
      <c r="DN176" s="491"/>
      <c r="DO176" s="491"/>
      <c r="DP176" s="491"/>
      <c r="DQ176" s="491"/>
      <c r="DR176" s="491"/>
      <c r="DS176" s="491"/>
      <c r="DT176" s="491"/>
      <c r="DU176" s="491"/>
      <c r="DV176" s="491"/>
      <c r="DW176" s="491"/>
      <c r="DX176" s="491"/>
      <c r="DY176" s="491"/>
      <c r="DZ176" s="491"/>
      <c r="EA176" s="491"/>
      <c r="EB176" s="491"/>
      <c r="EC176" s="491"/>
      <c r="ED176" s="491"/>
      <c r="EE176" s="491"/>
      <c r="EF176" s="491"/>
      <c r="EG176" s="491"/>
      <c r="EH176" s="491"/>
      <c r="EI176" s="491"/>
      <c r="EJ176" s="491"/>
      <c r="EK176" s="491"/>
      <c r="EL176" s="491"/>
      <c r="EM176" s="491"/>
      <c r="EN176" s="491"/>
      <c r="EO176" s="491"/>
    </row>
    <row r="177" spans="1:145" ht="12" customHeight="1" x14ac:dyDescent="0.2">
      <c r="A177" s="1026" t="str">
        <f t="shared" si="30"/>
        <v/>
      </c>
      <c r="B177" s="428" t="str">
        <f t="shared" si="31"/>
        <v/>
      </c>
      <c r="C177" s="1212" t="str">
        <f>IF('Step 4 Support Tool'!F79=0,"",'Step 4 Support Tool'!F79)</f>
        <v/>
      </c>
      <c r="D177" s="1212">
        <f>'Step 4 Support Tool'!G79</f>
        <v>0</v>
      </c>
      <c r="E177" s="1213">
        <f>'Step 4 Support Tool'!C79</f>
        <v>0</v>
      </c>
      <c r="F177" s="1213">
        <f>'Step 4 Support Tool'!D79</f>
        <v>0</v>
      </c>
      <c r="G177" s="1026" t="str">
        <f>IF('Step 4 Support Tool'!E79="","",TRIM('Step 4 Support Tool'!E79))</f>
        <v/>
      </c>
      <c r="H177" s="1026" t="str">
        <f t="shared" si="26"/>
        <v/>
      </c>
      <c r="I177" s="1026" t="str">
        <f t="shared" si="27"/>
        <v/>
      </c>
      <c r="J177" s="1214">
        <f>'Step 4 Support Tool'!B79</f>
        <v>0</v>
      </c>
      <c r="K177" s="428">
        <f>'Step 4 Support Tool'!H79</f>
        <v>0</v>
      </c>
      <c r="L177" s="428">
        <f>'Step 4 Support Tool'!I79</f>
        <v>0</v>
      </c>
      <c r="M177" s="1215">
        <f>'Step 4 Support Tool'!J79</f>
        <v>0</v>
      </c>
      <c r="N177" s="1215">
        <f>'Step 4 Support Tool'!K79</f>
        <v>0</v>
      </c>
      <c r="O177" s="1215" t="str">
        <f>'Step 4 Support Tool'!L79</f>
        <v/>
      </c>
      <c r="P177" s="1216">
        <f>'Step 4 Support Tool'!M79</f>
        <v>0</v>
      </c>
      <c r="Q177" s="1217">
        <f>'Step 4 Support Tool'!N79</f>
        <v>0</v>
      </c>
      <c r="R177" s="1217" t="str">
        <f>'Step 4 Support Tool'!O79</f>
        <v/>
      </c>
      <c r="S177" s="1218" t="str">
        <f>'Step 4 Support Tool'!P79</f>
        <v/>
      </c>
      <c r="T177" s="1219" t="str">
        <f>'Step 4 Support Tool'!Q79</f>
        <v/>
      </c>
      <c r="U177" s="1219" t="str">
        <f>'Step 4 Support Tool'!R79</f>
        <v/>
      </c>
      <c r="V177" s="1219" t="str">
        <f>'Step 4 Support Tool'!S79</f>
        <v/>
      </c>
      <c r="W177" s="1218" t="str">
        <f>'Step 4 Support Tool'!T79</f>
        <v/>
      </c>
      <c r="X177" s="1220" t="str">
        <f>'Step 4 Support Tool'!X79</f>
        <v/>
      </c>
      <c r="Y177" s="1221" t="str">
        <f t="shared" si="28"/>
        <v/>
      </c>
      <c r="Z177" s="1222" t="str">
        <f>'Step 4 Support Tool'!AB79</f>
        <v/>
      </c>
      <c r="AA177" s="1223"/>
      <c r="AB177" s="1223"/>
      <c r="AC177" s="434"/>
      <c r="AD177" s="434"/>
      <c r="AE177" s="434"/>
      <c r="AF177" s="434"/>
      <c r="AG177" s="434"/>
      <c r="AH177" s="434"/>
      <c r="AI177" s="491"/>
      <c r="AJ177" s="491"/>
      <c r="AK177" s="491"/>
      <c r="AL177" s="491"/>
      <c r="AO177" s="491"/>
      <c r="AP177" s="491"/>
      <c r="AQ177" s="491"/>
      <c r="AR177" s="491"/>
      <c r="AS177" s="491"/>
      <c r="AT177" s="491"/>
      <c r="AU177" s="491"/>
      <c r="AV177" s="491"/>
      <c r="AW177" s="491"/>
      <c r="AX177" s="491"/>
      <c r="AY177" s="491"/>
      <c r="AZ177" s="491"/>
      <c r="BA177" s="491"/>
      <c r="BB177" s="491"/>
      <c r="BC177" s="492"/>
      <c r="BG177" s="1224" t="str">
        <f>SUBSTITUTE('Step 4 Support Tool'!A204," ","")</f>
        <v>EE189</v>
      </c>
      <c r="BH177" s="795">
        <f t="shared" si="32"/>
        <v>0</v>
      </c>
      <c r="BI177" s="491"/>
      <c r="BJ177" s="491"/>
      <c r="BK177" s="491"/>
      <c r="BL177" s="491"/>
      <c r="BM177" s="491"/>
      <c r="BN177" s="491"/>
      <c r="BO177" s="491"/>
      <c r="BP177" s="491"/>
      <c r="BQ177" s="491"/>
      <c r="BR177" s="491"/>
      <c r="BS177" s="491"/>
      <c r="BT177" s="491"/>
      <c r="BU177" s="491"/>
      <c r="BV177" s="491"/>
      <c r="BW177" s="491"/>
      <c r="BX177" s="491"/>
      <c r="BY177" s="491"/>
      <c r="BZ177" s="491"/>
      <c r="CA177" s="491"/>
      <c r="CB177" s="491"/>
      <c r="CC177" s="491"/>
      <c r="CD177" s="491"/>
      <c r="CE177" s="491"/>
      <c r="CF177" s="491"/>
      <c r="CG177" s="491"/>
      <c r="CH177" s="491"/>
      <c r="CI177" s="491"/>
      <c r="CJ177" s="491"/>
      <c r="CK177" s="491"/>
      <c r="CL177" s="491"/>
      <c r="CM177" s="491"/>
      <c r="CN177" s="491"/>
      <c r="CO177" s="491"/>
      <c r="CP177" s="491"/>
      <c r="CQ177" s="491"/>
      <c r="CR177" s="491"/>
      <c r="CS177" s="491"/>
      <c r="CT177" s="491"/>
      <c r="CU177" s="491"/>
      <c r="CV177" s="491"/>
      <c r="CW177" s="491"/>
      <c r="CX177" s="491"/>
      <c r="CY177" s="491"/>
      <c r="CZ177" s="491"/>
      <c r="DA177" s="491"/>
      <c r="DB177" s="491"/>
      <c r="DC177" s="491"/>
      <c r="DD177" s="491"/>
      <c r="DE177" s="491"/>
      <c r="DF177" s="491"/>
      <c r="DG177" s="491"/>
      <c r="DH177" s="491"/>
      <c r="DI177" s="491"/>
      <c r="DJ177" s="491"/>
      <c r="DK177" s="491"/>
      <c r="DL177" s="491"/>
      <c r="DM177" s="491"/>
      <c r="DN177" s="491"/>
      <c r="DO177" s="491"/>
      <c r="DP177" s="491"/>
      <c r="DQ177" s="491"/>
      <c r="DR177" s="491"/>
      <c r="DS177" s="491"/>
      <c r="DT177" s="491"/>
      <c r="DU177" s="491"/>
      <c r="DV177" s="491"/>
      <c r="DW177" s="491"/>
      <c r="DX177" s="491"/>
      <c r="DY177" s="491"/>
      <c r="DZ177" s="491"/>
      <c r="EA177" s="491"/>
      <c r="EB177" s="491"/>
      <c r="EC177" s="491"/>
      <c r="ED177" s="491"/>
      <c r="EE177" s="491"/>
      <c r="EF177" s="491"/>
      <c r="EG177" s="491"/>
      <c r="EH177" s="491"/>
      <c r="EI177" s="491"/>
      <c r="EJ177" s="491"/>
      <c r="EK177" s="491"/>
      <c r="EL177" s="491"/>
      <c r="EM177" s="491"/>
      <c r="EN177" s="491"/>
      <c r="EO177" s="491"/>
    </row>
    <row r="178" spans="1:145" ht="12" customHeight="1" x14ac:dyDescent="0.2">
      <c r="A178" s="1026" t="str">
        <f t="shared" si="30"/>
        <v/>
      </c>
      <c r="B178" s="428" t="str">
        <f t="shared" ref="B178:B262" si="33">IF(C178="","",$A$2&amp;BG178)</f>
        <v/>
      </c>
      <c r="C178" s="1212" t="str">
        <f>IF('Step 4 Support Tool'!F80=0,"",'Step 4 Support Tool'!F80)</f>
        <v/>
      </c>
      <c r="D178" s="1212">
        <f>'Step 4 Support Tool'!G80</f>
        <v>0</v>
      </c>
      <c r="E178" s="1213">
        <f>'Step 4 Support Tool'!C80</f>
        <v>0</v>
      </c>
      <c r="F178" s="1213">
        <f>'Step 4 Support Tool'!D80</f>
        <v>0</v>
      </c>
      <c r="G178" s="1026" t="str">
        <f>IF('Step 4 Support Tool'!E80="","",TRIM('Step 4 Support Tool'!E80))</f>
        <v/>
      </c>
      <c r="H178" s="1026" t="str">
        <f t="shared" si="26"/>
        <v/>
      </c>
      <c r="I178" s="1026" t="str">
        <f t="shared" si="27"/>
        <v/>
      </c>
      <c r="J178" s="1214">
        <f>'Step 4 Support Tool'!B80</f>
        <v>0</v>
      </c>
      <c r="K178" s="428">
        <f>'Step 4 Support Tool'!H80</f>
        <v>0</v>
      </c>
      <c r="L178" s="428">
        <f>'Step 4 Support Tool'!I80</f>
        <v>0</v>
      </c>
      <c r="M178" s="1215">
        <f>'Step 4 Support Tool'!J80</f>
        <v>0</v>
      </c>
      <c r="N178" s="1215">
        <f>'Step 4 Support Tool'!K80</f>
        <v>0</v>
      </c>
      <c r="O178" s="1215" t="str">
        <f>'Step 4 Support Tool'!L80</f>
        <v/>
      </c>
      <c r="P178" s="1216">
        <f>'Step 4 Support Tool'!M80</f>
        <v>0</v>
      </c>
      <c r="Q178" s="1217">
        <f>'Step 4 Support Tool'!N80</f>
        <v>0</v>
      </c>
      <c r="R178" s="1217" t="str">
        <f>'Step 4 Support Tool'!O80</f>
        <v/>
      </c>
      <c r="S178" s="1218" t="str">
        <f>'Step 4 Support Tool'!P80</f>
        <v/>
      </c>
      <c r="T178" s="1219" t="str">
        <f>'Step 4 Support Tool'!Q80</f>
        <v/>
      </c>
      <c r="U178" s="1219" t="str">
        <f>'Step 4 Support Tool'!R80</f>
        <v/>
      </c>
      <c r="V178" s="1219" t="str">
        <f>'Step 4 Support Tool'!S80</f>
        <v/>
      </c>
      <c r="W178" s="1218" t="str">
        <f>'Step 4 Support Tool'!T80</f>
        <v/>
      </c>
      <c r="X178" s="1220" t="str">
        <f>'Step 4 Support Tool'!X80</f>
        <v/>
      </c>
      <c r="Y178" s="1221" t="str">
        <f t="shared" si="28"/>
        <v/>
      </c>
      <c r="Z178" s="1222" t="str">
        <f>'Step 4 Support Tool'!AB80</f>
        <v/>
      </c>
      <c r="AA178" s="1223"/>
      <c r="AB178" s="1223"/>
      <c r="AC178" s="434"/>
      <c r="AD178" s="434"/>
      <c r="AE178" s="434"/>
      <c r="AF178" s="434"/>
      <c r="AG178" s="434"/>
      <c r="AH178" s="434"/>
      <c r="AI178" s="491"/>
      <c r="AJ178" s="491"/>
      <c r="AK178" s="491"/>
      <c r="AL178" s="491"/>
      <c r="AO178" s="491"/>
      <c r="AP178" s="491"/>
      <c r="AQ178" s="491"/>
      <c r="AR178" s="491"/>
      <c r="AS178" s="491"/>
      <c r="AT178" s="491"/>
      <c r="AU178" s="491"/>
      <c r="AV178" s="491"/>
      <c r="AW178" s="491"/>
      <c r="AX178" s="491"/>
      <c r="AY178" s="491"/>
      <c r="AZ178" s="491"/>
      <c r="BA178" s="491"/>
      <c r="BB178" s="491"/>
      <c r="BC178" s="492"/>
      <c r="BG178" s="1224" t="str">
        <f>SUBSTITUTE('Step 4 Support Tool'!A205," ","")</f>
        <v>EE190</v>
      </c>
      <c r="BH178" s="795">
        <f t="shared" ref="BH178:BH262" si="34">K178</f>
        <v>0</v>
      </c>
      <c r="BI178" s="491"/>
      <c r="BJ178" s="491"/>
      <c r="BK178" s="491"/>
      <c r="BL178" s="491"/>
      <c r="BM178" s="491"/>
      <c r="BN178" s="491"/>
      <c r="BO178" s="491"/>
      <c r="BP178" s="491"/>
      <c r="BQ178" s="491"/>
      <c r="BR178" s="491"/>
      <c r="BS178" s="491"/>
      <c r="BT178" s="491"/>
      <c r="BU178" s="491"/>
      <c r="BV178" s="491"/>
      <c r="BW178" s="491"/>
      <c r="BX178" s="491"/>
      <c r="BY178" s="491"/>
      <c r="BZ178" s="491"/>
      <c r="CA178" s="491"/>
      <c r="CB178" s="491"/>
      <c r="CC178" s="491"/>
      <c r="CD178" s="491"/>
      <c r="CE178" s="491"/>
      <c r="CF178" s="491"/>
      <c r="CG178" s="491"/>
      <c r="CH178" s="491"/>
      <c r="CI178" s="491"/>
      <c r="CJ178" s="491"/>
      <c r="CK178" s="491"/>
      <c r="CL178" s="491"/>
      <c r="CM178" s="491"/>
      <c r="CN178" s="491"/>
      <c r="CO178" s="491"/>
      <c r="CP178" s="491"/>
      <c r="CQ178" s="491"/>
      <c r="CR178" s="491"/>
      <c r="CS178" s="491"/>
      <c r="CT178" s="491"/>
      <c r="CU178" s="491"/>
      <c r="CV178" s="491"/>
      <c r="CW178" s="491"/>
      <c r="CX178" s="491"/>
      <c r="CY178" s="491"/>
      <c r="CZ178" s="491"/>
      <c r="DA178" s="491"/>
      <c r="DB178" s="491"/>
      <c r="DC178" s="491"/>
      <c r="DD178" s="491"/>
      <c r="DE178" s="491"/>
      <c r="DF178" s="491"/>
      <c r="DG178" s="491"/>
      <c r="DH178" s="491"/>
      <c r="DI178" s="491"/>
      <c r="DJ178" s="491"/>
      <c r="DK178" s="491"/>
      <c r="DL178" s="491"/>
      <c r="DM178" s="491"/>
      <c r="DN178" s="491"/>
      <c r="DO178" s="491"/>
      <c r="DP178" s="491"/>
      <c r="DQ178" s="491"/>
      <c r="DR178" s="491"/>
      <c r="DS178" s="491"/>
      <c r="DT178" s="491"/>
      <c r="DU178" s="491"/>
      <c r="DV178" s="491"/>
      <c r="DW178" s="491"/>
      <c r="DX178" s="491"/>
      <c r="DY178" s="491"/>
      <c r="DZ178" s="491"/>
      <c r="EA178" s="491"/>
      <c r="EB178" s="491"/>
      <c r="EC178" s="491"/>
      <c r="ED178" s="491"/>
      <c r="EE178" s="491"/>
      <c r="EF178" s="491"/>
      <c r="EG178" s="491"/>
      <c r="EH178" s="491"/>
      <c r="EI178" s="491"/>
      <c r="EJ178" s="491"/>
      <c r="EK178" s="491"/>
      <c r="EL178" s="491"/>
      <c r="EM178" s="491"/>
      <c r="EN178" s="491"/>
      <c r="EO178" s="491"/>
    </row>
    <row r="179" spans="1:145" ht="12" customHeight="1" x14ac:dyDescent="0.2">
      <c r="A179" s="1026" t="str">
        <f t="shared" ref="A179:A262" si="35">IF(OR(C179="",$A$2=""),"",$A$2)</f>
        <v/>
      </c>
      <c r="B179" s="428" t="str">
        <f t="shared" si="33"/>
        <v/>
      </c>
      <c r="C179" s="1212" t="str">
        <f>IF('Step 4 Support Tool'!F81=0,"",'Step 4 Support Tool'!F81)</f>
        <v/>
      </c>
      <c r="D179" s="1212">
        <f>'Step 4 Support Tool'!G81</f>
        <v>0</v>
      </c>
      <c r="E179" s="1213">
        <f>'Step 4 Support Tool'!C81</f>
        <v>0</v>
      </c>
      <c r="F179" s="1213">
        <f>'Step 4 Support Tool'!D81</f>
        <v>0</v>
      </c>
      <c r="G179" s="1026" t="str">
        <f>IF('Step 4 Support Tool'!E81="","",TRIM('Step 4 Support Tool'!E81))</f>
        <v/>
      </c>
      <c r="H179" s="1026" t="str">
        <f t="shared" ref="H179:H242" si="36">_xlfn.XLOOKUP(I179,$C$270:$C$369,$B$270:$B$369,"",0,1)</f>
        <v/>
      </c>
      <c r="I179" s="1026" t="str">
        <f t="shared" ref="I179:I242" si="37">IF(G179="","",_xlfn.XLOOKUP(G179,$G$270:$G$369,$C$270:$C$369,"",0,1))</f>
        <v/>
      </c>
      <c r="J179" s="1214">
        <f>'Step 4 Support Tool'!B81</f>
        <v>0</v>
      </c>
      <c r="K179" s="428">
        <f>'Step 4 Support Tool'!H81</f>
        <v>0</v>
      </c>
      <c r="L179" s="428">
        <f>'Step 4 Support Tool'!I81</f>
        <v>0</v>
      </c>
      <c r="M179" s="1215">
        <f>'Step 4 Support Tool'!J81</f>
        <v>0</v>
      </c>
      <c r="N179" s="1215">
        <f>'Step 4 Support Tool'!K81</f>
        <v>0</v>
      </c>
      <c r="O179" s="1215" t="str">
        <f>'Step 4 Support Tool'!L81</f>
        <v/>
      </c>
      <c r="P179" s="1216">
        <f>'Step 4 Support Tool'!M81</f>
        <v>0</v>
      </c>
      <c r="Q179" s="1217">
        <f>'Step 4 Support Tool'!N81</f>
        <v>0</v>
      </c>
      <c r="R179" s="1217" t="str">
        <f>'Step 4 Support Tool'!O81</f>
        <v/>
      </c>
      <c r="S179" s="1218" t="str">
        <f>'Step 4 Support Tool'!P81</f>
        <v/>
      </c>
      <c r="T179" s="1219" t="str">
        <f>'Step 4 Support Tool'!Q81</f>
        <v/>
      </c>
      <c r="U179" s="1219" t="str">
        <f>'Step 4 Support Tool'!R81</f>
        <v/>
      </c>
      <c r="V179" s="1219" t="str">
        <f>'Step 4 Support Tool'!S81</f>
        <v/>
      </c>
      <c r="W179" s="1218" t="str">
        <f>'Step 4 Support Tool'!T81</f>
        <v/>
      </c>
      <c r="X179" s="1220" t="str">
        <f>'Step 4 Support Tool'!X81</f>
        <v/>
      </c>
      <c r="Y179" s="1221" t="str">
        <f t="shared" ref="Y179:Y242" si="38">IFERROR(R179*X179,"")</f>
        <v/>
      </c>
      <c r="Z179" s="1222" t="str">
        <f>'Step 4 Support Tool'!AB81</f>
        <v/>
      </c>
      <c r="AA179" s="1223"/>
      <c r="AB179" s="1223"/>
      <c r="AC179" s="434"/>
      <c r="AD179" s="434"/>
      <c r="AE179" s="434"/>
      <c r="AF179" s="434"/>
      <c r="AG179" s="434"/>
      <c r="AH179" s="434"/>
      <c r="AI179" s="491"/>
      <c r="AJ179" s="491"/>
      <c r="AK179" s="491"/>
      <c r="AL179" s="491"/>
      <c r="AO179" s="491"/>
      <c r="AP179" s="491"/>
      <c r="AQ179" s="491"/>
      <c r="AR179" s="491"/>
      <c r="AS179" s="491"/>
      <c r="AT179" s="491"/>
      <c r="AU179" s="491"/>
      <c r="AV179" s="491"/>
      <c r="AW179" s="491"/>
      <c r="AX179" s="491"/>
      <c r="AY179" s="491"/>
      <c r="AZ179" s="491"/>
      <c r="BA179" s="491"/>
      <c r="BB179" s="491"/>
      <c r="BC179" s="492"/>
      <c r="BG179" s="1224" t="str">
        <f>SUBSTITUTE('Step 4 Support Tool'!A206," ","")</f>
        <v>EE191</v>
      </c>
      <c r="BH179" s="795">
        <f t="shared" si="34"/>
        <v>0</v>
      </c>
      <c r="BI179" s="491"/>
      <c r="BJ179" s="491"/>
      <c r="BK179" s="491"/>
      <c r="BL179" s="491"/>
      <c r="BM179" s="491"/>
      <c r="BN179" s="491"/>
      <c r="BO179" s="491"/>
      <c r="BP179" s="491"/>
      <c r="BQ179" s="491"/>
      <c r="BR179" s="491"/>
      <c r="BS179" s="491"/>
      <c r="BT179" s="491"/>
      <c r="BU179" s="491"/>
      <c r="BV179" s="491"/>
      <c r="BW179" s="491"/>
      <c r="BX179" s="491"/>
      <c r="BY179" s="491"/>
      <c r="BZ179" s="491"/>
      <c r="CA179" s="491"/>
      <c r="CB179" s="491"/>
      <c r="CC179" s="491"/>
      <c r="CD179" s="491"/>
      <c r="CE179" s="491"/>
      <c r="CF179" s="491"/>
      <c r="CG179" s="491"/>
      <c r="CH179" s="491"/>
      <c r="CI179" s="491"/>
      <c r="CJ179" s="491"/>
      <c r="CK179" s="491"/>
      <c r="CL179" s="491"/>
      <c r="CM179" s="491"/>
      <c r="CN179" s="491"/>
      <c r="CO179" s="491"/>
      <c r="CP179" s="491"/>
      <c r="CQ179" s="491"/>
      <c r="CR179" s="491"/>
      <c r="CS179" s="491"/>
      <c r="CT179" s="491"/>
      <c r="CU179" s="491"/>
      <c r="CV179" s="491"/>
      <c r="CW179" s="491"/>
      <c r="CX179" s="491"/>
      <c r="CY179" s="491"/>
      <c r="CZ179" s="491"/>
      <c r="DA179" s="491"/>
      <c r="DB179" s="491"/>
      <c r="DC179" s="491"/>
      <c r="DD179" s="491"/>
      <c r="DE179" s="491"/>
      <c r="DF179" s="491"/>
      <c r="DG179" s="491"/>
      <c r="DH179" s="491"/>
      <c r="DI179" s="491"/>
      <c r="DJ179" s="491"/>
      <c r="DK179" s="491"/>
      <c r="DL179" s="491"/>
      <c r="DM179" s="491"/>
      <c r="DN179" s="491"/>
      <c r="DO179" s="491"/>
      <c r="DP179" s="491"/>
      <c r="DQ179" s="491"/>
      <c r="DR179" s="491"/>
      <c r="DS179" s="491"/>
      <c r="DT179" s="491"/>
      <c r="DU179" s="491"/>
      <c r="DV179" s="491"/>
      <c r="DW179" s="491"/>
      <c r="DX179" s="491"/>
      <c r="DY179" s="491"/>
      <c r="DZ179" s="491"/>
      <c r="EA179" s="491"/>
      <c r="EB179" s="491"/>
      <c r="EC179" s="491"/>
      <c r="ED179" s="491"/>
      <c r="EE179" s="491"/>
      <c r="EF179" s="491"/>
      <c r="EG179" s="491"/>
      <c r="EH179" s="491"/>
      <c r="EI179" s="491"/>
      <c r="EJ179" s="491"/>
      <c r="EK179" s="491"/>
      <c r="EL179" s="491"/>
      <c r="EM179" s="491"/>
      <c r="EN179" s="491"/>
      <c r="EO179" s="491"/>
    </row>
    <row r="180" spans="1:145" ht="12" customHeight="1" x14ac:dyDescent="0.2">
      <c r="A180" s="1026" t="str">
        <f t="shared" si="35"/>
        <v/>
      </c>
      <c r="B180" s="428" t="str">
        <f t="shared" si="33"/>
        <v/>
      </c>
      <c r="C180" s="1212" t="str">
        <f>IF('Step 4 Support Tool'!F82=0,"",'Step 4 Support Tool'!F82)</f>
        <v/>
      </c>
      <c r="D180" s="1212">
        <f>'Step 4 Support Tool'!G82</f>
        <v>0</v>
      </c>
      <c r="E180" s="1213">
        <f>'Step 4 Support Tool'!C82</f>
        <v>0</v>
      </c>
      <c r="F180" s="1213">
        <f>'Step 4 Support Tool'!D82</f>
        <v>0</v>
      </c>
      <c r="G180" s="1026" t="str">
        <f>IF('Step 4 Support Tool'!E82="","",TRIM('Step 4 Support Tool'!E82))</f>
        <v/>
      </c>
      <c r="H180" s="1026" t="str">
        <f t="shared" si="36"/>
        <v/>
      </c>
      <c r="I180" s="1026" t="str">
        <f t="shared" si="37"/>
        <v/>
      </c>
      <c r="J180" s="1214">
        <f>'Step 4 Support Tool'!B82</f>
        <v>0</v>
      </c>
      <c r="K180" s="428">
        <f>'Step 4 Support Tool'!H82</f>
        <v>0</v>
      </c>
      <c r="L180" s="428">
        <f>'Step 4 Support Tool'!I82</f>
        <v>0</v>
      </c>
      <c r="M180" s="1215">
        <f>'Step 4 Support Tool'!J82</f>
        <v>0</v>
      </c>
      <c r="N180" s="1215">
        <f>'Step 4 Support Tool'!K82</f>
        <v>0</v>
      </c>
      <c r="O180" s="1215" t="str">
        <f>'Step 4 Support Tool'!L82</f>
        <v/>
      </c>
      <c r="P180" s="1216">
        <f>'Step 4 Support Tool'!M82</f>
        <v>0</v>
      </c>
      <c r="Q180" s="1217">
        <f>'Step 4 Support Tool'!N82</f>
        <v>0</v>
      </c>
      <c r="R180" s="1217" t="str">
        <f>'Step 4 Support Tool'!O82</f>
        <v/>
      </c>
      <c r="S180" s="1218" t="str">
        <f>'Step 4 Support Tool'!P82</f>
        <v/>
      </c>
      <c r="T180" s="1219" t="str">
        <f>'Step 4 Support Tool'!Q82</f>
        <v/>
      </c>
      <c r="U180" s="1219" t="str">
        <f>'Step 4 Support Tool'!R82</f>
        <v/>
      </c>
      <c r="V180" s="1219" t="str">
        <f>'Step 4 Support Tool'!S82</f>
        <v/>
      </c>
      <c r="W180" s="1218" t="str">
        <f>'Step 4 Support Tool'!T82</f>
        <v/>
      </c>
      <c r="X180" s="1220" t="str">
        <f>'Step 4 Support Tool'!X82</f>
        <v/>
      </c>
      <c r="Y180" s="1221" t="str">
        <f t="shared" si="38"/>
        <v/>
      </c>
      <c r="Z180" s="1222" t="str">
        <f>'Step 4 Support Tool'!AB82</f>
        <v/>
      </c>
      <c r="AA180" s="1223"/>
      <c r="AB180" s="1223"/>
      <c r="AC180" s="434"/>
      <c r="AD180" s="434"/>
      <c r="AE180" s="434"/>
      <c r="AF180" s="434"/>
      <c r="AG180" s="434"/>
      <c r="AH180" s="434"/>
      <c r="AI180" s="491"/>
      <c r="AJ180" s="491"/>
      <c r="AK180" s="491"/>
      <c r="AL180" s="491"/>
      <c r="AO180" s="491"/>
      <c r="AP180" s="491"/>
      <c r="AQ180" s="491"/>
      <c r="AR180" s="491"/>
      <c r="AS180" s="491"/>
      <c r="AT180" s="491"/>
      <c r="AU180" s="491"/>
      <c r="AV180" s="491"/>
      <c r="AW180" s="491"/>
      <c r="AX180" s="491"/>
      <c r="AY180" s="491"/>
      <c r="AZ180" s="491"/>
      <c r="BA180" s="491"/>
      <c r="BB180" s="491"/>
      <c r="BC180" s="492"/>
      <c r="BG180" s="1224" t="str">
        <f>SUBSTITUTE('Step 4 Support Tool'!A207," ","")</f>
        <v>EE192</v>
      </c>
      <c r="BH180" s="795">
        <f t="shared" si="34"/>
        <v>0</v>
      </c>
      <c r="BI180" s="491"/>
      <c r="BJ180" s="491"/>
      <c r="BK180" s="491"/>
      <c r="BL180" s="491"/>
      <c r="BM180" s="491"/>
      <c r="BN180" s="491"/>
      <c r="BO180" s="491"/>
      <c r="BP180" s="491"/>
      <c r="BQ180" s="491"/>
      <c r="BR180" s="491"/>
      <c r="BS180" s="491"/>
      <c r="BT180" s="491"/>
      <c r="BU180" s="491"/>
      <c r="BV180" s="491"/>
      <c r="BW180" s="491"/>
      <c r="BX180" s="491"/>
      <c r="BY180" s="491"/>
      <c r="BZ180" s="491"/>
      <c r="CA180" s="491"/>
      <c r="CB180" s="491"/>
      <c r="CC180" s="491"/>
      <c r="CD180" s="491"/>
      <c r="CE180" s="491"/>
      <c r="CF180" s="491"/>
      <c r="CG180" s="491"/>
      <c r="CH180" s="491"/>
      <c r="CI180" s="491"/>
      <c r="CJ180" s="491"/>
      <c r="CK180" s="491"/>
      <c r="CL180" s="491"/>
      <c r="CM180" s="491"/>
      <c r="CN180" s="491"/>
      <c r="CO180" s="491"/>
      <c r="CP180" s="491"/>
      <c r="CQ180" s="491"/>
      <c r="CR180" s="491"/>
      <c r="CS180" s="491"/>
      <c r="CT180" s="491"/>
      <c r="CU180" s="491"/>
      <c r="CV180" s="491"/>
      <c r="CW180" s="491"/>
      <c r="CX180" s="491"/>
      <c r="CY180" s="491"/>
      <c r="CZ180" s="491"/>
      <c r="DA180" s="491"/>
      <c r="DB180" s="491"/>
      <c r="DC180" s="491"/>
      <c r="DD180" s="491"/>
      <c r="DE180" s="491"/>
      <c r="DF180" s="491"/>
      <c r="DG180" s="491"/>
      <c r="DH180" s="491"/>
      <c r="DI180" s="491"/>
      <c r="DJ180" s="491"/>
      <c r="DK180" s="491"/>
      <c r="DL180" s="491"/>
      <c r="DM180" s="491"/>
      <c r="DN180" s="491"/>
      <c r="DO180" s="491"/>
      <c r="DP180" s="491"/>
      <c r="DQ180" s="491"/>
      <c r="DR180" s="491"/>
      <c r="DS180" s="491"/>
      <c r="DT180" s="491"/>
      <c r="DU180" s="491"/>
      <c r="DV180" s="491"/>
      <c r="DW180" s="491"/>
      <c r="DX180" s="491"/>
      <c r="DY180" s="491"/>
      <c r="DZ180" s="491"/>
      <c r="EA180" s="491"/>
      <c r="EB180" s="491"/>
      <c r="EC180" s="491"/>
      <c r="ED180" s="491"/>
      <c r="EE180" s="491"/>
      <c r="EF180" s="491"/>
      <c r="EG180" s="491"/>
      <c r="EH180" s="491"/>
      <c r="EI180" s="491"/>
      <c r="EJ180" s="491"/>
      <c r="EK180" s="491"/>
      <c r="EL180" s="491"/>
      <c r="EM180" s="491"/>
      <c r="EN180" s="491"/>
      <c r="EO180" s="491"/>
    </row>
    <row r="181" spans="1:145" ht="12" customHeight="1" x14ac:dyDescent="0.2">
      <c r="A181" s="1026" t="str">
        <f t="shared" si="35"/>
        <v/>
      </c>
      <c r="B181" s="428" t="str">
        <f t="shared" si="33"/>
        <v/>
      </c>
      <c r="C181" s="1212" t="str">
        <f>IF('Step 4 Support Tool'!F83=0,"",'Step 4 Support Tool'!F83)</f>
        <v/>
      </c>
      <c r="D181" s="1212">
        <f>'Step 4 Support Tool'!G83</f>
        <v>0</v>
      </c>
      <c r="E181" s="1213">
        <f>'Step 4 Support Tool'!C83</f>
        <v>0</v>
      </c>
      <c r="F181" s="1213">
        <f>'Step 4 Support Tool'!D83</f>
        <v>0</v>
      </c>
      <c r="G181" s="1026" t="str">
        <f>IF('Step 4 Support Tool'!E83="","",TRIM('Step 4 Support Tool'!E83))</f>
        <v/>
      </c>
      <c r="H181" s="1026" t="str">
        <f t="shared" si="36"/>
        <v/>
      </c>
      <c r="I181" s="1026" t="str">
        <f t="shared" si="37"/>
        <v/>
      </c>
      <c r="J181" s="1214">
        <f>'Step 4 Support Tool'!B83</f>
        <v>0</v>
      </c>
      <c r="K181" s="428">
        <f>'Step 4 Support Tool'!H83</f>
        <v>0</v>
      </c>
      <c r="L181" s="428">
        <f>'Step 4 Support Tool'!I83</f>
        <v>0</v>
      </c>
      <c r="M181" s="1215">
        <f>'Step 4 Support Tool'!J83</f>
        <v>0</v>
      </c>
      <c r="N181" s="1215">
        <f>'Step 4 Support Tool'!K83</f>
        <v>0</v>
      </c>
      <c r="O181" s="1215" t="str">
        <f>'Step 4 Support Tool'!L83</f>
        <v/>
      </c>
      <c r="P181" s="1216">
        <f>'Step 4 Support Tool'!M83</f>
        <v>0</v>
      </c>
      <c r="Q181" s="1217">
        <f>'Step 4 Support Tool'!N83</f>
        <v>0</v>
      </c>
      <c r="R181" s="1217" t="str">
        <f>'Step 4 Support Tool'!O83</f>
        <v/>
      </c>
      <c r="S181" s="1218" t="str">
        <f>'Step 4 Support Tool'!P83</f>
        <v/>
      </c>
      <c r="T181" s="1219" t="str">
        <f>'Step 4 Support Tool'!Q83</f>
        <v/>
      </c>
      <c r="U181" s="1219" t="str">
        <f>'Step 4 Support Tool'!R83</f>
        <v/>
      </c>
      <c r="V181" s="1219" t="str">
        <f>'Step 4 Support Tool'!S83</f>
        <v/>
      </c>
      <c r="W181" s="1218" t="str">
        <f>'Step 4 Support Tool'!T83</f>
        <v/>
      </c>
      <c r="X181" s="1220" t="str">
        <f>'Step 4 Support Tool'!X83</f>
        <v/>
      </c>
      <c r="Y181" s="1221" t="str">
        <f t="shared" si="38"/>
        <v/>
      </c>
      <c r="Z181" s="1222" t="str">
        <f>'Step 4 Support Tool'!AB83</f>
        <v/>
      </c>
      <c r="AA181" s="1223"/>
      <c r="AB181" s="1223"/>
      <c r="AC181" s="434"/>
      <c r="AD181" s="434"/>
      <c r="AE181" s="434"/>
      <c r="AF181" s="434"/>
      <c r="AG181" s="434"/>
      <c r="AH181" s="434"/>
      <c r="AI181" s="491"/>
      <c r="AJ181" s="491"/>
      <c r="AK181" s="491"/>
      <c r="AL181" s="491"/>
      <c r="AO181" s="491"/>
      <c r="AP181" s="491"/>
      <c r="AQ181" s="491"/>
      <c r="AR181" s="491"/>
      <c r="AS181" s="491"/>
      <c r="AT181" s="491"/>
      <c r="AU181" s="491"/>
      <c r="AV181" s="491"/>
      <c r="AW181" s="491"/>
      <c r="AX181" s="491"/>
      <c r="AY181" s="491"/>
      <c r="AZ181" s="491"/>
      <c r="BA181" s="491"/>
      <c r="BB181" s="491"/>
      <c r="BC181" s="492"/>
      <c r="BG181" s="1224" t="str">
        <f>SUBSTITUTE('Step 4 Support Tool'!A208," ","")</f>
        <v>EE193</v>
      </c>
      <c r="BH181" s="795">
        <f t="shared" si="34"/>
        <v>0</v>
      </c>
      <c r="BI181" s="491"/>
      <c r="BJ181" s="491"/>
      <c r="BK181" s="491"/>
      <c r="BL181" s="491"/>
      <c r="BM181" s="491"/>
      <c r="BN181" s="491"/>
      <c r="BO181" s="491"/>
      <c r="BP181" s="491"/>
      <c r="BQ181" s="491"/>
      <c r="BR181" s="491"/>
      <c r="BS181" s="491"/>
      <c r="BT181" s="491"/>
      <c r="BU181" s="491"/>
      <c r="BV181" s="491"/>
      <c r="BW181" s="491"/>
      <c r="BX181" s="491"/>
      <c r="BY181" s="491"/>
      <c r="BZ181" s="491"/>
      <c r="CA181" s="491"/>
      <c r="CB181" s="491"/>
      <c r="CC181" s="491"/>
      <c r="CD181" s="491"/>
      <c r="CE181" s="491"/>
      <c r="CF181" s="491"/>
      <c r="CG181" s="491"/>
      <c r="CH181" s="491"/>
      <c r="CI181" s="491"/>
      <c r="CJ181" s="491"/>
      <c r="CK181" s="491"/>
      <c r="CL181" s="491"/>
      <c r="CM181" s="491"/>
      <c r="CN181" s="491"/>
      <c r="CO181" s="491"/>
      <c r="CP181" s="491"/>
      <c r="CQ181" s="491"/>
      <c r="CR181" s="491"/>
      <c r="CS181" s="491"/>
      <c r="CT181" s="491"/>
      <c r="CU181" s="491"/>
      <c r="CV181" s="491"/>
      <c r="CW181" s="491"/>
      <c r="CX181" s="491"/>
      <c r="CY181" s="491"/>
      <c r="CZ181" s="491"/>
      <c r="DA181" s="491"/>
      <c r="DB181" s="491"/>
      <c r="DC181" s="491"/>
      <c r="DD181" s="491"/>
      <c r="DE181" s="491"/>
      <c r="DF181" s="491"/>
      <c r="DG181" s="491"/>
      <c r="DH181" s="491"/>
      <c r="DI181" s="491"/>
      <c r="DJ181" s="491"/>
      <c r="DK181" s="491"/>
      <c r="DL181" s="491"/>
      <c r="DM181" s="491"/>
      <c r="DN181" s="491"/>
      <c r="DO181" s="491"/>
      <c r="DP181" s="491"/>
      <c r="DQ181" s="491"/>
      <c r="DR181" s="491"/>
      <c r="DS181" s="491"/>
      <c r="DT181" s="491"/>
      <c r="DU181" s="491"/>
      <c r="DV181" s="491"/>
      <c r="DW181" s="491"/>
      <c r="DX181" s="491"/>
      <c r="DY181" s="491"/>
      <c r="DZ181" s="491"/>
      <c r="EA181" s="491"/>
      <c r="EB181" s="491"/>
      <c r="EC181" s="491"/>
      <c r="ED181" s="491"/>
      <c r="EE181" s="491"/>
      <c r="EF181" s="491"/>
      <c r="EG181" s="491"/>
      <c r="EH181" s="491"/>
      <c r="EI181" s="491"/>
      <c r="EJ181" s="491"/>
      <c r="EK181" s="491"/>
      <c r="EL181" s="491"/>
      <c r="EM181" s="491"/>
      <c r="EN181" s="491"/>
      <c r="EO181" s="491"/>
    </row>
    <row r="182" spans="1:145" ht="12" customHeight="1" x14ac:dyDescent="0.2">
      <c r="A182" s="1026" t="str">
        <f t="shared" si="35"/>
        <v/>
      </c>
      <c r="B182" s="428" t="str">
        <f t="shared" si="33"/>
        <v/>
      </c>
      <c r="C182" s="1212" t="str">
        <f>IF('Step 4 Support Tool'!F84=0,"",'Step 4 Support Tool'!F84)</f>
        <v/>
      </c>
      <c r="D182" s="1212">
        <f>'Step 4 Support Tool'!G84</f>
        <v>0</v>
      </c>
      <c r="E182" s="1213">
        <f>'Step 4 Support Tool'!C84</f>
        <v>0</v>
      </c>
      <c r="F182" s="1213">
        <f>'Step 4 Support Tool'!D84</f>
        <v>0</v>
      </c>
      <c r="G182" s="1026" t="str">
        <f>IF('Step 4 Support Tool'!E84="","",TRIM('Step 4 Support Tool'!E84))</f>
        <v/>
      </c>
      <c r="H182" s="1026" t="str">
        <f t="shared" si="36"/>
        <v/>
      </c>
      <c r="I182" s="1026" t="str">
        <f t="shared" si="37"/>
        <v/>
      </c>
      <c r="J182" s="1214">
        <f>'Step 4 Support Tool'!B84</f>
        <v>0</v>
      </c>
      <c r="K182" s="428">
        <f>'Step 4 Support Tool'!H84</f>
        <v>0</v>
      </c>
      <c r="L182" s="428">
        <f>'Step 4 Support Tool'!I84</f>
        <v>0</v>
      </c>
      <c r="M182" s="1215">
        <f>'Step 4 Support Tool'!J84</f>
        <v>0</v>
      </c>
      <c r="N182" s="1215">
        <f>'Step 4 Support Tool'!K84</f>
        <v>0</v>
      </c>
      <c r="O182" s="1215" t="str">
        <f>'Step 4 Support Tool'!L84</f>
        <v/>
      </c>
      <c r="P182" s="1216">
        <f>'Step 4 Support Tool'!M84</f>
        <v>0</v>
      </c>
      <c r="Q182" s="1217">
        <f>'Step 4 Support Tool'!N84</f>
        <v>0</v>
      </c>
      <c r="R182" s="1217" t="str">
        <f>'Step 4 Support Tool'!O84</f>
        <v/>
      </c>
      <c r="S182" s="1218" t="str">
        <f>'Step 4 Support Tool'!P84</f>
        <v/>
      </c>
      <c r="T182" s="1219" t="str">
        <f>'Step 4 Support Tool'!Q84</f>
        <v/>
      </c>
      <c r="U182" s="1219" t="str">
        <f>'Step 4 Support Tool'!R84</f>
        <v/>
      </c>
      <c r="V182" s="1219" t="str">
        <f>'Step 4 Support Tool'!S84</f>
        <v/>
      </c>
      <c r="W182" s="1218" t="str">
        <f>'Step 4 Support Tool'!T84</f>
        <v/>
      </c>
      <c r="X182" s="1220" t="str">
        <f>'Step 4 Support Tool'!X84</f>
        <v/>
      </c>
      <c r="Y182" s="1221" t="str">
        <f t="shared" si="38"/>
        <v/>
      </c>
      <c r="Z182" s="1222" t="str">
        <f>'Step 4 Support Tool'!AB84</f>
        <v/>
      </c>
      <c r="AA182" s="1223"/>
      <c r="AB182" s="1223"/>
      <c r="AC182" s="434"/>
      <c r="AD182" s="434"/>
      <c r="AE182" s="434"/>
      <c r="AF182" s="434"/>
      <c r="AG182" s="434"/>
      <c r="AH182" s="434"/>
      <c r="AI182" s="491"/>
      <c r="AJ182" s="491"/>
      <c r="AK182" s="491"/>
      <c r="AL182" s="491"/>
      <c r="AO182" s="491"/>
      <c r="AP182" s="491"/>
      <c r="AQ182" s="491"/>
      <c r="AR182" s="491"/>
      <c r="AS182" s="491"/>
      <c r="AT182" s="491"/>
      <c r="AU182" s="491"/>
      <c r="AV182" s="491"/>
      <c r="AW182" s="491"/>
      <c r="AX182" s="491"/>
      <c r="AY182" s="491"/>
      <c r="AZ182" s="491"/>
      <c r="BA182" s="491"/>
      <c r="BB182" s="491"/>
      <c r="BC182" s="492"/>
      <c r="BG182" s="1224" t="str">
        <f>SUBSTITUTE('Step 4 Support Tool'!A209," ","")</f>
        <v>EE194</v>
      </c>
      <c r="BH182" s="795">
        <f t="shared" si="34"/>
        <v>0</v>
      </c>
      <c r="BI182" s="491"/>
      <c r="BJ182" s="491"/>
      <c r="BK182" s="491"/>
      <c r="BL182" s="491"/>
      <c r="BM182" s="491"/>
      <c r="BN182" s="491"/>
      <c r="BO182" s="491"/>
      <c r="BP182" s="491"/>
      <c r="BQ182" s="491"/>
      <c r="BR182" s="491"/>
      <c r="BS182" s="491"/>
      <c r="BT182" s="491"/>
      <c r="BU182" s="491"/>
      <c r="BV182" s="491"/>
      <c r="BW182" s="491"/>
      <c r="BX182" s="491"/>
      <c r="BY182" s="491"/>
      <c r="BZ182" s="491"/>
      <c r="CA182" s="491"/>
      <c r="CB182" s="491"/>
      <c r="CC182" s="491"/>
      <c r="CD182" s="491"/>
      <c r="CE182" s="491"/>
      <c r="CF182" s="491"/>
      <c r="CG182" s="491"/>
      <c r="CH182" s="491"/>
      <c r="CI182" s="491"/>
      <c r="CJ182" s="491"/>
      <c r="CK182" s="491"/>
      <c r="CL182" s="491"/>
      <c r="CM182" s="491"/>
      <c r="CN182" s="491"/>
      <c r="CO182" s="491"/>
      <c r="CP182" s="491"/>
      <c r="CQ182" s="491"/>
      <c r="CR182" s="491"/>
      <c r="CS182" s="491"/>
      <c r="CT182" s="491"/>
      <c r="CU182" s="491"/>
      <c r="CV182" s="491"/>
      <c r="CW182" s="491"/>
      <c r="CX182" s="491"/>
      <c r="CY182" s="491"/>
      <c r="CZ182" s="491"/>
      <c r="DA182" s="491"/>
      <c r="DB182" s="491"/>
      <c r="DC182" s="491"/>
      <c r="DD182" s="491"/>
      <c r="DE182" s="491"/>
      <c r="DF182" s="491"/>
      <c r="DG182" s="491"/>
      <c r="DH182" s="491"/>
      <c r="DI182" s="491"/>
      <c r="DJ182" s="491"/>
      <c r="DK182" s="491"/>
      <c r="DL182" s="491"/>
      <c r="DM182" s="491"/>
      <c r="DN182" s="491"/>
      <c r="DO182" s="491"/>
      <c r="DP182" s="491"/>
      <c r="DQ182" s="491"/>
      <c r="DR182" s="491"/>
      <c r="DS182" s="491"/>
      <c r="DT182" s="491"/>
      <c r="DU182" s="491"/>
      <c r="DV182" s="491"/>
      <c r="DW182" s="491"/>
      <c r="DX182" s="491"/>
      <c r="DY182" s="491"/>
      <c r="DZ182" s="491"/>
      <c r="EA182" s="491"/>
      <c r="EB182" s="491"/>
      <c r="EC182" s="491"/>
      <c r="ED182" s="491"/>
      <c r="EE182" s="491"/>
      <c r="EF182" s="491"/>
      <c r="EG182" s="491"/>
      <c r="EH182" s="491"/>
      <c r="EI182" s="491"/>
      <c r="EJ182" s="491"/>
      <c r="EK182" s="491"/>
      <c r="EL182" s="491"/>
      <c r="EM182" s="491"/>
      <c r="EN182" s="491"/>
      <c r="EO182" s="491"/>
    </row>
    <row r="183" spans="1:145" ht="12" customHeight="1" x14ac:dyDescent="0.2">
      <c r="A183" s="1026" t="str">
        <f t="shared" si="35"/>
        <v/>
      </c>
      <c r="B183" s="428" t="str">
        <f t="shared" si="33"/>
        <v/>
      </c>
      <c r="C183" s="1212" t="str">
        <f>IF('Step 4 Support Tool'!F85=0,"",'Step 4 Support Tool'!F85)</f>
        <v/>
      </c>
      <c r="D183" s="1212">
        <f>'Step 4 Support Tool'!G85</f>
        <v>0</v>
      </c>
      <c r="E183" s="1213">
        <f>'Step 4 Support Tool'!C85</f>
        <v>0</v>
      </c>
      <c r="F183" s="1213">
        <f>'Step 4 Support Tool'!D85</f>
        <v>0</v>
      </c>
      <c r="G183" s="1026" t="str">
        <f>IF('Step 4 Support Tool'!E85="","",TRIM('Step 4 Support Tool'!E85))</f>
        <v/>
      </c>
      <c r="H183" s="1026" t="str">
        <f t="shared" si="36"/>
        <v/>
      </c>
      <c r="I183" s="1026" t="str">
        <f t="shared" si="37"/>
        <v/>
      </c>
      <c r="J183" s="1214">
        <f>'Step 4 Support Tool'!B85</f>
        <v>0</v>
      </c>
      <c r="K183" s="428">
        <f>'Step 4 Support Tool'!H85</f>
        <v>0</v>
      </c>
      <c r="L183" s="428">
        <f>'Step 4 Support Tool'!I85</f>
        <v>0</v>
      </c>
      <c r="M183" s="1215">
        <f>'Step 4 Support Tool'!J85</f>
        <v>0</v>
      </c>
      <c r="N183" s="1215">
        <f>'Step 4 Support Tool'!K85</f>
        <v>0</v>
      </c>
      <c r="O183" s="1215" t="str">
        <f>'Step 4 Support Tool'!L85</f>
        <v/>
      </c>
      <c r="P183" s="1216">
        <f>'Step 4 Support Tool'!M85</f>
        <v>0</v>
      </c>
      <c r="Q183" s="1217">
        <f>'Step 4 Support Tool'!N85</f>
        <v>0</v>
      </c>
      <c r="R183" s="1217" t="str">
        <f>'Step 4 Support Tool'!O85</f>
        <v/>
      </c>
      <c r="S183" s="1218" t="str">
        <f>'Step 4 Support Tool'!P85</f>
        <v/>
      </c>
      <c r="T183" s="1219" t="str">
        <f>'Step 4 Support Tool'!Q85</f>
        <v/>
      </c>
      <c r="U183" s="1219" t="str">
        <f>'Step 4 Support Tool'!R85</f>
        <v/>
      </c>
      <c r="V183" s="1219" t="str">
        <f>'Step 4 Support Tool'!S85</f>
        <v/>
      </c>
      <c r="W183" s="1218" t="str">
        <f>'Step 4 Support Tool'!T85</f>
        <v/>
      </c>
      <c r="X183" s="1220" t="str">
        <f>'Step 4 Support Tool'!X85</f>
        <v/>
      </c>
      <c r="Y183" s="1221" t="str">
        <f t="shared" si="38"/>
        <v/>
      </c>
      <c r="Z183" s="1222" t="str">
        <f>'Step 4 Support Tool'!AB85</f>
        <v/>
      </c>
      <c r="AA183" s="1223"/>
      <c r="AB183" s="1223"/>
      <c r="AC183" s="434"/>
      <c r="AD183" s="434"/>
      <c r="AE183" s="434"/>
      <c r="AF183" s="434"/>
      <c r="AG183" s="434"/>
      <c r="AH183" s="434"/>
      <c r="AI183" s="491"/>
      <c r="AJ183" s="491"/>
      <c r="AK183" s="491"/>
      <c r="AL183" s="491"/>
      <c r="AO183" s="491"/>
      <c r="AP183" s="491"/>
      <c r="AQ183" s="491"/>
      <c r="AR183" s="491"/>
      <c r="AS183" s="491"/>
      <c r="AT183" s="491"/>
      <c r="AU183" s="491"/>
      <c r="AV183" s="491"/>
      <c r="AW183" s="491"/>
      <c r="AX183" s="491"/>
      <c r="AY183" s="491"/>
      <c r="AZ183" s="491"/>
      <c r="BA183" s="491"/>
      <c r="BB183" s="491"/>
      <c r="BC183" s="492"/>
      <c r="BG183" s="1224" t="str">
        <f>SUBSTITUTE('Step 4 Support Tool'!A210," ","")</f>
        <v>EE195</v>
      </c>
      <c r="BH183" s="795">
        <f t="shared" si="34"/>
        <v>0</v>
      </c>
      <c r="BI183" s="491"/>
      <c r="BJ183" s="491"/>
      <c r="BK183" s="491"/>
      <c r="BL183" s="491"/>
      <c r="BM183" s="491"/>
      <c r="BN183" s="491"/>
      <c r="BO183" s="491"/>
      <c r="BP183" s="491"/>
      <c r="BQ183" s="491"/>
      <c r="BR183" s="491"/>
      <c r="BS183" s="491"/>
      <c r="BT183" s="491"/>
      <c r="BU183" s="491"/>
      <c r="BV183" s="491"/>
      <c r="BW183" s="491"/>
      <c r="BX183" s="491"/>
      <c r="BY183" s="491"/>
      <c r="BZ183" s="491"/>
      <c r="CA183" s="491"/>
      <c r="CB183" s="491"/>
      <c r="CC183" s="491"/>
      <c r="CD183" s="491"/>
      <c r="CE183" s="491"/>
      <c r="CF183" s="491"/>
      <c r="CG183" s="491"/>
      <c r="CH183" s="491"/>
      <c r="CI183" s="491"/>
      <c r="CJ183" s="491"/>
      <c r="CK183" s="491"/>
      <c r="CL183" s="491"/>
      <c r="CM183" s="491"/>
      <c r="CN183" s="491"/>
      <c r="CO183" s="491"/>
      <c r="CP183" s="491"/>
      <c r="CQ183" s="491"/>
      <c r="CR183" s="491"/>
      <c r="CS183" s="491"/>
      <c r="CT183" s="491"/>
      <c r="CU183" s="491"/>
      <c r="CV183" s="491"/>
      <c r="CW183" s="491"/>
      <c r="CX183" s="491"/>
      <c r="CY183" s="491"/>
      <c r="CZ183" s="491"/>
      <c r="DA183" s="491"/>
      <c r="DB183" s="491"/>
      <c r="DC183" s="491"/>
      <c r="DD183" s="491"/>
      <c r="DE183" s="491"/>
      <c r="DF183" s="491"/>
      <c r="DG183" s="491"/>
      <c r="DH183" s="491"/>
      <c r="DI183" s="491"/>
      <c r="DJ183" s="491"/>
      <c r="DK183" s="491"/>
      <c r="DL183" s="491"/>
      <c r="DM183" s="491"/>
      <c r="DN183" s="491"/>
      <c r="DO183" s="491"/>
      <c r="DP183" s="491"/>
      <c r="DQ183" s="491"/>
      <c r="DR183" s="491"/>
      <c r="DS183" s="491"/>
      <c r="DT183" s="491"/>
      <c r="DU183" s="491"/>
      <c r="DV183" s="491"/>
      <c r="DW183" s="491"/>
      <c r="DX183" s="491"/>
      <c r="DY183" s="491"/>
      <c r="DZ183" s="491"/>
      <c r="EA183" s="491"/>
      <c r="EB183" s="491"/>
      <c r="EC183" s="491"/>
      <c r="ED183" s="491"/>
      <c r="EE183" s="491"/>
      <c r="EF183" s="491"/>
      <c r="EG183" s="491"/>
      <c r="EH183" s="491"/>
      <c r="EI183" s="491"/>
      <c r="EJ183" s="491"/>
      <c r="EK183" s="491"/>
      <c r="EL183" s="491"/>
      <c r="EM183" s="491"/>
      <c r="EN183" s="491"/>
      <c r="EO183" s="491"/>
    </row>
    <row r="184" spans="1:145" ht="12" customHeight="1" x14ac:dyDescent="0.2">
      <c r="A184" s="1026" t="str">
        <f t="shared" si="35"/>
        <v/>
      </c>
      <c r="B184" s="428" t="str">
        <f t="shared" si="33"/>
        <v/>
      </c>
      <c r="C184" s="1212" t="str">
        <f>IF('Step 4 Support Tool'!F86=0,"",'Step 4 Support Tool'!F86)</f>
        <v/>
      </c>
      <c r="D184" s="1212">
        <f>'Step 4 Support Tool'!G86</f>
        <v>0</v>
      </c>
      <c r="E184" s="1213">
        <f>'Step 4 Support Tool'!C86</f>
        <v>0</v>
      </c>
      <c r="F184" s="1213">
        <f>'Step 4 Support Tool'!D86</f>
        <v>0</v>
      </c>
      <c r="G184" s="1026" t="str">
        <f>IF('Step 4 Support Tool'!E86="","",TRIM('Step 4 Support Tool'!E86))</f>
        <v/>
      </c>
      <c r="H184" s="1026" t="str">
        <f t="shared" si="36"/>
        <v/>
      </c>
      <c r="I184" s="1026" t="str">
        <f t="shared" si="37"/>
        <v/>
      </c>
      <c r="J184" s="1214">
        <f>'Step 4 Support Tool'!B86</f>
        <v>0</v>
      </c>
      <c r="K184" s="428">
        <f>'Step 4 Support Tool'!H86</f>
        <v>0</v>
      </c>
      <c r="L184" s="428">
        <f>'Step 4 Support Tool'!I86</f>
        <v>0</v>
      </c>
      <c r="M184" s="1215">
        <f>'Step 4 Support Tool'!J86</f>
        <v>0</v>
      </c>
      <c r="N184" s="1215">
        <f>'Step 4 Support Tool'!K86</f>
        <v>0</v>
      </c>
      <c r="O184" s="1215" t="str">
        <f>'Step 4 Support Tool'!L86</f>
        <v/>
      </c>
      <c r="P184" s="1216">
        <f>'Step 4 Support Tool'!M86</f>
        <v>0</v>
      </c>
      <c r="Q184" s="1217">
        <f>'Step 4 Support Tool'!N86</f>
        <v>0</v>
      </c>
      <c r="R184" s="1217" t="str">
        <f>'Step 4 Support Tool'!O86</f>
        <v/>
      </c>
      <c r="S184" s="1218" t="str">
        <f>'Step 4 Support Tool'!P86</f>
        <v/>
      </c>
      <c r="T184" s="1219" t="str">
        <f>'Step 4 Support Tool'!Q86</f>
        <v/>
      </c>
      <c r="U184" s="1219" t="str">
        <f>'Step 4 Support Tool'!R86</f>
        <v/>
      </c>
      <c r="V184" s="1219" t="str">
        <f>'Step 4 Support Tool'!S86</f>
        <v/>
      </c>
      <c r="W184" s="1218" t="str">
        <f>'Step 4 Support Tool'!T86</f>
        <v/>
      </c>
      <c r="X184" s="1220" t="str">
        <f>'Step 4 Support Tool'!X86</f>
        <v/>
      </c>
      <c r="Y184" s="1221" t="str">
        <f t="shared" si="38"/>
        <v/>
      </c>
      <c r="Z184" s="1222" t="str">
        <f>'Step 4 Support Tool'!AB86</f>
        <v/>
      </c>
      <c r="AA184" s="1223"/>
      <c r="AB184" s="1223"/>
      <c r="AC184" s="434"/>
      <c r="AD184" s="434"/>
      <c r="AE184" s="434"/>
      <c r="AF184" s="434"/>
      <c r="AG184" s="434"/>
      <c r="AH184" s="434"/>
      <c r="AI184" s="491"/>
      <c r="AJ184" s="491"/>
      <c r="AK184" s="491"/>
      <c r="AL184" s="491"/>
      <c r="AO184" s="491"/>
      <c r="AP184" s="491"/>
      <c r="AQ184" s="491"/>
      <c r="AR184" s="491"/>
      <c r="AS184" s="491"/>
      <c r="AT184" s="491"/>
      <c r="AU184" s="491"/>
      <c r="AV184" s="491"/>
      <c r="AW184" s="491"/>
      <c r="AX184" s="491"/>
      <c r="AY184" s="491"/>
      <c r="AZ184" s="491"/>
      <c r="BA184" s="491"/>
      <c r="BB184" s="491"/>
      <c r="BC184" s="492"/>
      <c r="BG184" s="1224" t="str">
        <f>SUBSTITUTE('Step 4 Support Tool'!A211," ","")</f>
        <v>EE196</v>
      </c>
      <c r="BH184" s="795">
        <f t="shared" si="34"/>
        <v>0</v>
      </c>
      <c r="BI184" s="491"/>
      <c r="BJ184" s="491"/>
      <c r="BK184" s="491"/>
      <c r="BL184" s="491"/>
      <c r="BM184" s="491"/>
      <c r="BN184" s="491"/>
      <c r="BO184" s="491"/>
      <c r="BP184" s="491"/>
      <c r="BQ184" s="491"/>
      <c r="BR184" s="491"/>
      <c r="BS184" s="491"/>
      <c r="BT184" s="491"/>
      <c r="BU184" s="491"/>
      <c r="BV184" s="491"/>
      <c r="BW184" s="491"/>
      <c r="BX184" s="491"/>
      <c r="BY184" s="491"/>
      <c r="BZ184" s="491"/>
      <c r="CA184" s="491"/>
      <c r="CB184" s="491"/>
      <c r="CC184" s="491"/>
      <c r="CD184" s="491"/>
      <c r="CE184" s="491"/>
      <c r="CF184" s="491"/>
      <c r="CG184" s="491"/>
      <c r="CH184" s="491"/>
      <c r="CI184" s="491"/>
      <c r="CJ184" s="491"/>
      <c r="CK184" s="491"/>
      <c r="CL184" s="491"/>
      <c r="CM184" s="491"/>
      <c r="CN184" s="491"/>
      <c r="CO184" s="491"/>
      <c r="CP184" s="491"/>
      <c r="CQ184" s="491"/>
      <c r="CR184" s="491"/>
      <c r="CS184" s="491"/>
      <c r="CT184" s="491"/>
      <c r="CU184" s="491"/>
      <c r="CV184" s="491"/>
      <c r="CW184" s="491"/>
      <c r="CX184" s="491"/>
      <c r="CY184" s="491"/>
      <c r="CZ184" s="491"/>
      <c r="DA184" s="491"/>
      <c r="DB184" s="491"/>
      <c r="DC184" s="491"/>
      <c r="DD184" s="491"/>
      <c r="DE184" s="491"/>
      <c r="DF184" s="491"/>
      <c r="DG184" s="491"/>
      <c r="DH184" s="491"/>
      <c r="DI184" s="491"/>
      <c r="DJ184" s="491"/>
      <c r="DK184" s="491"/>
      <c r="DL184" s="491"/>
      <c r="DM184" s="491"/>
      <c r="DN184" s="491"/>
      <c r="DO184" s="491"/>
      <c r="DP184" s="491"/>
      <c r="DQ184" s="491"/>
      <c r="DR184" s="491"/>
      <c r="DS184" s="491"/>
      <c r="DT184" s="491"/>
      <c r="DU184" s="491"/>
      <c r="DV184" s="491"/>
      <c r="DW184" s="491"/>
      <c r="DX184" s="491"/>
      <c r="DY184" s="491"/>
      <c r="DZ184" s="491"/>
      <c r="EA184" s="491"/>
      <c r="EB184" s="491"/>
      <c r="EC184" s="491"/>
      <c r="ED184" s="491"/>
      <c r="EE184" s="491"/>
      <c r="EF184" s="491"/>
      <c r="EG184" s="491"/>
      <c r="EH184" s="491"/>
      <c r="EI184" s="491"/>
      <c r="EJ184" s="491"/>
      <c r="EK184" s="491"/>
      <c r="EL184" s="491"/>
      <c r="EM184" s="491"/>
      <c r="EN184" s="491"/>
      <c r="EO184" s="491"/>
    </row>
    <row r="185" spans="1:145" ht="12" customHeight="1" x14ac:dyDescent="0.2">
      <c r="A185" s="1026" t="str">
        <f t="shared" si="35"/>
        <v/>
      </c>
      <c r="B185" s="428" t="str">
        <f t="shared" si="33"/>
        <v/>
      </c>
      <c r="C185" s="1212" t="str">
        <f>IF('Step 4 Support Tool'!F87=0,"",'Step 4 Support Tool'!F87)</f>
        <v/>
      </c>
      <c r="D185" s="1212">
        <f>'Step 4 Support Tool'!G87</f>
        <v>0</v>
      </c>
      <c r="E185" s="1213">
        <f>'Step 4 Support Tool'!C87</f>
        <v>0</v>
      </c>
      <c r="F185" s="1213">
        <f>'Step 4 Support Tool'!D87</f>
        <v>0</v>
      </c>
      <c r="G185" s="1026" t="str">
        <f>IF('Step 4 Support Tool'!E87="","",TRIM('Step 4 Support Tool'!E87))</f>
        <v/>
      </c>
      <c r="H185" s="1026" t="str">
        <f t="shared" si="36"/>
        <v/>
      </c>
      <c r="I185" s="1026" t="str">
        <f t="shared" si="37"/>
        <v/>
      </c>
      <c r="J185" s="1214">
        <f>'Step 4 Support Tool'!B87</f>
        <v>0</v>
      </c>
      <c r="K185" s="428">
        <f>'Step 4 Support Tool'!H87</f>
        <v>0</v>
      </c>
      <c r="L185" s="428">
        <f>'Step 4 Support Tool'!I87</f>
        <v>0</v>
      </c>
      <c r="M185" s="1215">
        <f>'Step 4 Support Tool'!J87</f>
        <v>0</v>
      </c>
      <c r="N185" s="1215">
        <f>'Step 4 Support Tool'!K87</f>
        <v>0</v>
      </c>
      <c r="O185" s="1215" t="str">
        <f>'Step 4 Support Tool'!L87</f>
        <v/>
      </c>
      <c r="P185" s="1216">
        <f>'Step 4 Support Tool'!M87</f>
        <v>0</v>
      </c>
      <c r="Q185" s="1217">
        <f>'Step 4 Support Tool'!N87</f>
        <v>0</v>
      </c>
      <c r="R185" s="1217" t="str">
        <f>'Step 4 Support Tool'!O87</f>
        <v/>
      </c>
      <c r="S185" s="1218" t="str">
        <f>'Step 4 Support Tool'!P87</f>
        <v/>
      </c>
      <c r="T185" s="1219" t="str">
        <f>'Step 4 Support Tool'!Q87</f>
        <v/>
      </c>
      <c r="U185" s="1219" t="str">
        <f>'Step 4 Support Tool'!R87</f>
        <v/>
      </c>
      <c r="V185" s="1219" t="str">
        <f>'Step 4 Support Tool'!S87</f>
        <v/>
      </c>
      <c r="W185" s="1218" t="str">
        <f>'Step 4 Support Tool'!T87</f>
        <v/>
      </c>
      <c r="X185" s="1220" t="str">
        <f>'Step 4 Support Tool'!X87</f>
        <v/>
      </c>
      <c r="Y185" s="1221" t="str">
        <f t="shared" si="38"/>
        <v/>
      </c>
      <c r="Z185" s="1222" t="str">
        <f>'Step 4 Support Tool'!AB87</f>
        <v/>
      </c>
      <c r="AA185" s="1223"/>
      <c r="AB185" s="1223"/>
      <c r="AC185" s="434"/>
      <c r="AD185" s="434"/>
      <c r="AE185" s="434"/>
      <c r="AF185" s="434"/>
      <c r="AG185" s="434"/>
      <c r="AH185" s="434"/>
      <c r="AI185" s="491"/>
      <c r="AJ185" s="491"/>
      <c r="AK185" s="491"/>
      <c r="AL185" s="491"/>
      <c r="AO185" s="491"/>
      <c r="AP185" s="491"/>
      <c r="AQ185" s="491"/>
      <c r="AR185" s="491"/>
      <c r="AS185" s="491"/>
      <c r="AT185" s="491"/>
      <c r="AU185" s="491"/>
      <c r="AV185" s="491"/>
      <c r="AW185" s="491"/>
      <c r="AX185" s="491"/>
      <c r="AY185" s="491"/>
      <c r="AZ185" s="491"/>
      <c r="BA185" s="491"/>
      <c r="BB185" s="491"/>
      <c r="BC185" s="492"/>
      <c r="BG185" s="1224" t="str">
        <f>SUBSTITUTE('Step 4 Support Tool'!A212," ","")</f>
        <v>EE197</v>
      </c>
      <c r="BH185" s="795">
        <f t="shared" si="34"/>
        <v>0</v>
      </c>
      <c r="BI185" s="491"/>
      <c r="BJ185" s="491"/>
      <c r="BK185" s="491"/>
      <c r="BL185" s="491"/>
      <c r="BM185" s="491"/>
      <c r="BN185" s="491"/>
      <c r="BO185" s="491"/>
      <c r="BP185" s="491"/>
      <c r="BQ185" s="491"/>
      <c r="BR185" s="491"/>
      <c r="BS185" s="491"/>
      <c r="BT185" s="491"/>
      <c r="BU185" s="491"/>
      <c r="BV185" s="491"/>
      <c r="BW185" s="491"/>
      <c r="BX185" s="491"/>
      <c r="BY185" s="491"/>
      <c r="BZ185" s="491"/>
      <c r="CA185" s="491"/>
      <c r="CB185" s="491"/>
      <c r="CC185" s="491"/>
      <c r="CD185" s="491"/>
      <c r="CE185" s="491"/>
      <c r="CF185" s="491"/>
      <c r="CG185" s="491"/>
      <c r="CH185" s="491"/>
      <c r="CI185" s="491"/>
      <c r="CJ185" s="491"/>
      <c r="CK185" s="491"/>
      <c r="CL185" s="491"/>
      <c r="CM185" s="491"/>
      <c r="CN185" s="491"/>
      <c r="CO185" s="491"/>
      <c r="CP185" s="491"/>
      <c r="CQ185" s="491"/>
      <c r="CR185" s="491"/>
      <c r="CS185" s="491"/>
      <c r="CT185" s="491"/>
      <c r="CU185" s="491"/>
      <c r="CV185" s="491"/>
      <c r="CW185" s="491"/>
      <c r="CX185" s="491"/>
      <c r="CY185" s="491"/>
      <c r="CZ185" s="491"/>
      <c r="DA185" s="491"/>
      <c r="DB185" s="491"/>
      <c r="DC185" s="491"/>
      <c r="DD185" s="491"/>
      <c r="DE185" s="491"/>
      <c r="DF185" s="491"/>
      <c r="DG185" s="491"/>
      <c r="DH185" s="491"/>
      <c r="DI185" s="491"/>
      <c r="DJ185" s="491"/>
      <c r="DK185" s="491"/>
      <c r="DL185" s="491"/>
      <c r="DM185" s="491"/>
      <c r="DN185" s="491"/>
      <c r="DO185" s="491"/>
      <c r="DP185" s="491"/>
      <c r="DQ185" s="491"/>
      <c r="DR185" s="491"/>
      <c r="DS185" s="491"/>
      <c r="DT185" s="491"/>
      <c r="DU185" s="491"/>
      <c r="DV185" s="491"/>
      <c r="DW185" s="491"/>
      <c r="DX185" s="491"/>
      <c r="DY185" s="491"/>
      <c r="DZ185" s="491"/>
      <c r="EA185" s="491"/>
      <c r="EB185" s="491"/>
      <c r="EC185" s="491"/>
      <c r="ED185" s="491"/>
      <c r="EE185" s="491"/>
      <c r="EF185" s="491"/>
      <c r="EG185" s="491"/>
      <c r="EH185" s="491"/>
      <c r="EI185" s="491"/>
      <c r="EJ185" s="491"/>
      <c r="EK185" s="491"/>
      <c r="EL185" s="491"/>
      <c r="EM185" s="491"/>
      <c r="EN185" s="491"/>
      <c r="EO185" s="491"/>
    </row>
    <row r="186" spans="1:145" ht="12" customHeight="1" x14ac:dyDescent="0.2">
      <c r="A186" s="1026" t="str">
        <f t="shared" si="35"/>
        <v/>
      </c>
      <c r="B186" s="428" t="str">
        <f t="shared" si="33"/>
        <v/>
      </c>
      <c r="C186" s="1212" t="str">
        <f>IF('Step 4 Support Tool'!F88=0,"",'Step 4 Support Tool'!F88)</f>
        <v/>
      </c>
      <c r="D186" s="1212">
        <f>'Step 4 Support Tool'!G88</f>
        <v>0</v>
      </c>
      <c r="E186" s="1213">
        <f>'Step 4 Support Tool'!C88</f>
        <v>0</v>
      </c>
      <c r="F186" s="1213">
        <f>'Step 4 Support Tool'!D88</f>
        <v>0</v>
      </c>
      <c r="G186" s="1026" t="str">
        <f>IF('Step 4 Support Tool'!E88="","",TRIM('Step 4 Support Tool'!E88))</f>
        <v/>
      </c>
      <c r="H186" s="1026" t="str">
        <f t="shared" si="36"/>
        <v/>
      </c>
      <c r="I186" s="1026" t="str">
        <f t="shared" si="37"/>
        <v/>
      </c>
      <c r="J186" s="1214">
        <f>'Step 4 Support Tool'!B88</f>
        <v>0</v>
      </c>
      <c r="K186" s="428">
        <f>'Step 4 Support Tool'!H88</f>
        <v>0</v>
      </c>
      <c r="L186" s="428">
        <f>'Step 4 Support Tool'!I88</f>
        <v>0</v>
      </c>
      <c r="M186" s="1215">
        <f>'Step 4 Support Tool'!J88</f>
        <v>0</v>
      </c>
      <c r="N186" s="1215">
        <f>'Step 4 Support Tool'!K88</f>
        <v>0</v>
      </c>
      <c r="O186" s="1215" t="str">
        <f>'Step 4 Support Tool'!L88</f>
        <v/>
      </c>
      <c r="P186" s="1216">
        <f>'Step 4 Support Tool'!M88</f>
        <v>0</v>
      </c>
      <c r="Q186" s="1217">
        <f>'Step 4 Support Tool'!N88</f>
        <v>0</v>
      </c>
      <c r="R186" s="1217" t="str">
        <f>'Step 4 Support Tool'!O88</f>
        <v/>
      </c>
      <c r="S186" s="1218" t="str">
        <f>'Step 4 Support Tool'!P88</f>
        <v/>
      </c>
      <c r="T186" s="1219" t="str">
        <f>'Step 4 Support Tool'!Q88</f>
        <v/>
      </c>
      <c r="U186" s="1219" t="str">
        <f>'Step 4 Support Tool'!R88</f>
        <v/>
      </c>
      <c r="V186" s="1219" t="str">
        <f>'Step 4 Support Tool'!S88</f>
        <v/>
      </c>
      <c r="W186" s="1218" t="str">
        <f>'Step 4 Support Tool'!T88</f>
        <v/>
      </c>
      <c r="X186" s="1220" t="str">
        <f>'Step 4 Support Tool'!X88</f>
        <v/>
      </c>
      <c r="Y186" s="1221" t="str">
        <f t="shared" si="38"/>
        <v/>
      </c>
      <c r="Z186" s="1222" t="str">
        <f>'Step 4 Support Tool'!AB88</f>
        <v/>
      </c>
      <c r="AA186" s="1223"/>
      <c r="AB186" s="1223"/>
      <c r="AC186" s="434"/>
      <c r="AD186" s="434"/>
      <c r="AE186" s="434"/>
      <c r="AF186" s="434"/>
      <c r="AG186" s="434"/>
      <c r="AH186" s="434"/>
      <c r="AI186" s="491"/>
      <c r="AJ186" s="491"/>
      <c r="AK186" s="491"/>
      <c r="AL186" s="491"/>
      <c r="AO186" s="491"/>
      <c r="AP186" s="491"/>
      <c r="AQ186" s="491"/>
      <c r="AR186" s="491"/>
      <c r="AS186" s="491"/>
      <c r="AT186" s="491"/>
      <c r="AU186" s="491"/>
      <c r="AV186" s="491"/>
      <c r="AW186" s="491"/>
      <c r="AX186" s="491"/>
      <c r="AY186" s="491"/>
      <c r="AZ186" s="491"/>
      <c r="BA186" s="491"/>
      <c r="BB186" s="491"/>
      <c r="BC186" s="492"/>
      <c r="BG186" s="1224" t="str">
        <f>SUBSTITUTE('Step 4 Support Tool'!A213," ","")</f>
        <v>EE198</v>
      </c>
      <c r="BH186" s="795">
        <f t="shared" si="34"/>
        <v>0</v>
      </c>
      <c r="BI186" s="491"/>
      <c r="BJ186" s="491"/>
      <c r="BK186" s="491"/>
      <c r="BL186" s="491"/>
      <c r="BM186" s="491"/>
      <c r="BN186" s="491"/>
      <c r="BO186" s="491"/>
      <c r="BP186" s="491"/>
      <c r="BQ186" s="491"/>
      <c r="BR186" s="491"/>
      <c r="BS186" s="491"/>
      <c r="BT186" s="491"/>
      <c r="BU186" s="491"/>
      <c r="BV186" s="491"/>
      <c r="BW186" s="491"/>
      <c r="BX186" s="491"/>
      <c r="BY186" s="491"/>
      <c r="BZ186" s="491"/>
      <c r="CA186" s="491"/>
      <c r="CB186" s="491"/>
      <c r="CC186" s="491"/>
      <c r="CD186" s="491"/>
      <c r="CE186" s="491"/>
      <c r="CF186" s="491"/>
      <c r="CG186" s="491"/>
      <c r="CH186" s="491"/>
      <c r="CI186" s="491"/>
      <c r="CJ186" s="491"/>
      <c r="CK186" s="491"/>
      <c r="CL186" s="491"/>
      <c r="CM186" s="491"/>
      <c r="CN186" s="491"/>
      <c r="CO186" s="491"/>
      <c r="CP186" s="491"/>
      <c r="CQ186" s="491"/>
      <c r="CR186" s="491"/>
      <c r="CS186" s="491"/>
      <c r="CT186" s="491"/>
      <c r="CU186" s="491"/>
      <c r="CV186" s="491"/>
      <c r="CW186" s="491"/>
      <c r="CX186" s="491"/>
      <c r="CY186" s="491"/>
      <c r="CZ186" s="491"/>
      <c r="DA186" s="491"/>
      <c r="DB186" s="491"/>
      <c r="DC186" s="491"/>
      <c r="DD186" s="491"/>
      <c r="DE186" s="491"/>
      <c r="DF186" s="491"/>
      <c r="DG186" s="491"/>
      <c r="DH186" s="491"/>
      <c r="DI186" s="491"/>
      <c r="DJ186" s="491"/>
      <c r="DK186" s="491"/>
      <c r="DL186" s="491"/>
      <c r="DM186" s="491"/>
      <c r="DN186" s="491"/>
      <c r="DO186" s="491"/>
      <c r="DP186" s="491"/>
      <c r="DQ186" s="491"/>
      <c r="DR186" s="491"/>
      <c r="DS186" s="491"/>
      <c r="DT186" s="491"/>
      <c r="DU186" s="491"/>
      <c r="DV186" s="491"/>
      <c r="DW186" s="491"/>
      <c r="DX186" s="491"/>
      <c r="DY186" s="491"/>
      <c r="DZ186" s="491"/>
      <c r="EA186" s="491"/>
      <c r="EB186" s="491"/>
      <c r="EC186" s="491"/>
      <c r="ED186" s="491"/>
      <c r="EE186" s="491"/>
      <c r="EF186" s="491"/>
      <c r="EG186" s="491"/>
      <c r="EH186" s="491"/>
      <c r="EI186" s="491"/>
      <c r="EJ186" s="491"/>
      <c r="EK186" s="491"/>
      <c r="EL186" s="491"/>
      <c r="EM186" s="491"/>
      <c r="EN186" s="491"/>
      <c r="EO186" s="491"/>
    </row>
    <row r="187" spans="1:145" ht="12" customHeight="1" x14ac:dyDescent="0.2">
      <c r="A187" s="1026" t="str">
        <f t="shared" si="35"/>
        <v/>
      </c>
      <c r="B187" s="428" t="str">
        <f t="shared" si="33"/>
        <v/>
      </c>
      <c r="C187" s="1212" t="str">
        <f>IF('Step 4 Support Tool'!F89=0,"",'Step 4 Support Tool'!F89)</f>
        <v/>
      </c>
      <c r="D187" s="1212">
        <f>'Step 4 Support Tool'!G89</f>
        <v>0</v>
      </c>
      <c r="E187" s="1213">
        <f>'Step 4 Support Tool'!C89</f>
        <v>0</v>
      </c>
      <c r="F187" s="1213">
        <f>'Step 4 Support Tool'!D89</f>
        <v>0</v>
      </c>
      <c r="G187" s="1026" t="str">
        <f>IF('Step 4 Support Tool'!E89="","",TRIM('Step 4 Support Tool'!E89))</f>
        <v/>
      </c>
      <c r="H187" s="1026" t="str">
        <f t="shared" si="36"/>
        <v/>
      </c>
      <c r="I187" s="1026" t="str">
        <f t="shared" si="37"/>
        <v/>
      </c>
      <c r="J187" s="1214">
        <f>'Step 4 Support Tool'!B89</f>
        <v>0</v>
      </c>
      <c r="K187" s="428">
        <f>'Step 4 Support Tool'!H89</f>
        <v>0</v>
      </c>
      <c r="L187" s="428">
        <f>'Step 4 Support Tool'!I89</f>
        <v>0</v>
      </c>
      <c r="M187" s="1215">
        <f>'Step 4 Support Tool'!J89</f>
        <v>0</v>
      </c>
      <c r="N187" s="1215">
        <f>'Step 4 Support Tool'!K89</f>
        <v>0</v>
      </c>
      <c r="O187" s="1215" t="str">
        <f>'Step 4 Support Tool'!L89</f>
        <v/>
      </c>
      <c r="P187" s="1216">
        <f>'Step 4 Support Tool'!M89</f>
        <v>0</v>
      </c>
      <c r="Q187" s="1217">
        <f>'Step 4 Support Tool'!N89</f>
        <v>0</v>
      </c>
      <c r="R187" s="1217" t="str">
        <f>'Step 4 Support Tool'!O89</f>
        <v/>
      </c>
      <c r="S187" s="1218" t="str">
        <f>'Step 4 Support Tool'!P89</f>
        <v/>
      </c>
      <c r="T187" s="1219" t="str">
        <f>'Step 4 Support Tool'!Q89</f>
        <v/>
      </c>
      <c r="U187" s="1219" t="str">
        <f>'Step 4 Support Tool'!R89</f>
        <v/>
      </c>
      <c r="V187" s="1219" t="str">
        <f>'Step 4 Support Tool'!S89</f>
        <v/>
      </c>
      <c r="W187" s="1218" t="str">
        <f>'Step 4 Support Tool'!T89</f>
        <v/>
      </c>
      <c r="X187" s="1220" t="str">
        <f>'Step 4 Support Tool'!X89</f>
        <v/>
      </c>
      <c r="Y187" s="1221" t="str">
        <f t="shared" si="38"/>
        <v/>
      </c>
      <c r="Z187" s="1222" t="str">
        <f>'Step 4 Support Tool'!AB89</f>
        <v/>
      </c>
      <c r="AA187" s="1223"/>
      <c r="AB187" s="1223"/>
      <c r="AC187" s="434"/>
      <c r="AD187" s="434"/>
      <c r="AE187" s="434"/>
      <c r="AF187" s="434"/>
      <c r="AG187" s="434"/>
      <c r="AH187" s="434"/>
      <c r="AI187" s="491"/>
      <c r="AJ187" s="491"/>
      <c r="AK187" s="491"/>
      <c r="AL187" s="491"/>
      <c r="AO187" s="491"/>
      <c r="AP187" s="491"/>
      <c r="AQ187" s="491"/>
      <c r="AR187" s="491"/>
      <c r="AS187" s="491"/>
      <c r="AT187" s="491"/>
      <c r="AU187" s="491"/>
      <c r="AV187" s="491"/>
      <c r="AW187" s="491"/>
      <c r="AX187" s="491"/>
      <c r="AY187" s="491"/>
      <c r="AZ187" s="491"/>
      <c r="BA187" s="491"/>
      <c r="BB187" s="491"/>
      <c r="BC187" s="492"/>
      <c r="BG187" s="1224" t="str">
        <f>SUBSTITUTE('Step 4 Support Tool'!A214," ","")</f>
        <v>EE199</v>
      </c>
      <c r="BH187" s="795">
        <f t="shared" si="34"/>
        <v>0</v>
      </c>
      <c r="BI187" s="491"/>
      <c r="BJ187" s="491"/>
      <c r="BK187" s="491"/>
      <c r="BL187" s="491"/>
      <c r="BM187" s="491"/>
      <c r="BN187" s="491"/>
      <c r="BO187" s="491"/>
      <c r="BP187" s="491"/>
      <c r="BQ187" s="491"/>
      <c r="BR187" s="491"/>
      <c r="BS187" s="491"/>
      <c r="BT187" s="491"/>
      <c r="BU187" s="491"/>
      <c r="BV187" s="491"/>
      <c r="BW187" s="491"/>
      <c r="BX187" s="491"/>
      <c r="BY187" s="491"/>
      <c r="BZ187" s="491"/>
      <c r="CA187" s="491"/>
      <c r="CB187" s="491"/>
      <c r="CC187" s="491"/>
      <c r="CD187" s="491"/>
      <c r="CE187" s="491"/>
      <c r="CF187" s="491"/>
      <c r="CG187" s="491"/>
      <c r="CH187" s="491"/>
      <c r="CI187" s="491"/>
      <c r="CJ187" s="491"/>
      <c r="CK187" s="491"/>
      <c r="CL187" s="491"/>
      <c r="CM187" s="491"/>
      <c r="CN187" s="491"/>
      <c r="CO187" s="491"/>
      <c r="CP187" s="491"/>
      <c r="CQ187" s="491"/>
      <c r="CR187" s="491"/>
      <c r="CS187" s="491"/>
      <c r="CT187" s="491"/>
      <c r="CU187" s="491"/>
      <c r="CV187" s="491"/>
      <c r="CW187" s="491"/>
      <c r="CX187" s="491"/>
      <c r="CY187" s="491"/>
      <c r="CZ187" s="491"/>
      <c r="DA187" s="491"/>
      <c r="DB187" s="491"/>
      <c r="DC187" s="491"/>
      <c r="DD187" s="491"/>
      <c r="DE187" s="491"/>
      <c r="DF187" s="491"/>
      <c r="DG187" s="491"/>
      <c r="DH187" s="491"/>
      <c r="DI187" s="491"/>
      <c r="DJ187" s="491"/>
      <c r="DK187" s="491"/>
      <c r="DL187" s="491"/>
      <c r="DM187" s="491"/>
      <c r="DN187" s="491"/>
      <c r="DO187" s="491"/>
      <c r="DP187" s="491"/>
      <c r="DQ187" s="491"/>
      <c r="DR187" s="491"/>
      <c r="DS187" s="491"/>
      <c r="DT187" s="491"/>
      <c r="DU187" s="491"/>
      <c r="DV187" s="491"/>
      <c r="DW187" s="491"/>
      <c r="DX187" s="491"/>
      <c r="DY187" s="491"/>
      <c r="DZ187" s="491"/>
      <c r="EA187" s="491"/>
      <c r="EB187" s="491"/>
      <c r="EC187" s="491"/>
      <c r="ED187" s="491"/>
      <c r="EE187" s="491"/>
      <c r="EF187" s="491"/>
      <c r="EG187" s="491"/>
      <c r="EH187" s="491"/>
      <c r="EI187" s="491"/>
      <c r="EJ187" s="491"/>
      <c r="EK187" s="491"/>
      <c r="EL187" s="491"/>
      <c r="EM187" s="491"/>
      <c r="EN187" s="491"/>
      <c r="EO187" s="491"/>
    </row>
    <row r="188" spans="1:145" ht="12" customHeight="1" x14ac:dyDescent="0.2">
      <c r="A188" s="1026" t="str">
        <f>IF(OR(C188="",$A$2=""),"",$A$2)</f>
        <v/>
      </c>
      <c r="B188" s="428" t="str">
        <f t="shared" si="33"/>
        <v/>
      </c>
      <c r="C188" s="1212" t="str">
        <f>IF('Step 4 Support Tool'!F90=0,"",'Step 4 Support Tool'!F90)</f>
        <v/>
      </c>
      <c r="D188" s="1212">
        <f>'Step 4 Support Tool'!G90</f>
        <v>0</v>
      </c>
      <c r="E188" s="1213">
        <f>'Step 4 Support Tool'!C90</f>
        <v>0</v>
      </c>
      <c r="F188" s="1213">
        <f>'Step 4 Support Tool'!D90</f>
        <v>0</v>
      </c>
      <c r="G188" s="1026" t="str">
        <f>IF('Step 4 Support Tool'!E90="","",TRIM('Step 4 Support Tool'!E90))</f>
        <v/>
      </c>
      <c r="H188" s="1026" t="str">
        <f t="shared" si="36"/>
        <v/>
      </c>
      <c r="I188" s="1026" t="str">
        <f t="shared" si="37"/>
        <v/>
      </c>
      <c r="J188" s="1214">
        <f>'Step 4 Support Tool'!B90</f>
        <v>0</v>
      </c>
      <c r="K188" s="428">
        <f>'Step 4 Support Tool'!H90</f>
        <v>0</v>
      </c>
      <c r="L188" s="428">
        <f>'Step 4 Support Tool'!I90</f>
        <v>0</v>
      </c>
      <c r="M188" s="1215">
        <f>'Step 4 Support Tool'!J90</f>
        <v>0</v>
      </c>
      <c r="N188" s="1215">
        <f>'Step 4 Support Tool'!K90</f>
        <v>0</v>
      </c>
      <c r="O188" s="1215" t="str">
        <f>'Step 4 Support Tool'!L90</f>
        <v/>
      </c>
      <c r="P188" s="1216">
        <f>'Step 4 Support Tool'!M90</f>
        <v>0</v>
      </c>
      <c r="Q188" s="1217">
        <f>'Step 4 Support Tool'!N90</f>
        <v>0</v>
      </c>
      <c r="R188" s="1217" t="str">
        <f>'Step 4 Support Tool'!O90</f>
        <v/>
      </c>
      <c r="S188" s="1218" t="str">
        <f>'Step 4 Support Tool'!P90</f>
        <v/>
      </c>
      <c r="T188" s="1219" t="str">
        <f>'Step 4 Support Tool'!Q90</f>
        <v/>
      </c>
      <c r="U188" s="1219" t="str">
        <f>'Step 4 Support Tool'!R90</f>
        <v/>
      </c>
      <c r="V188" s="1219" t="str">
        <f>'Step 4 Support Tool'!S90</f>
        <v/>
      </c>
      <c r="W188" s="1218" t="str">
        <f>'Step 4 Support Tool'!T90</f>
        <v/>
      </c>
      <c r="X188" s="1220" t="str">
        <f>'Step 4 Support Tool'!X90</f>
        <v/>
      </c>
      <c r="Y188" s="1221" t="str">
        <f t="shared" si="38"/>
        <v/>
      </c>
      <c r="Z188" s="1222" t="str">
        <f>'Step 4 Support Tool'!AB90</f>
        <v/>
      </c>
      <c r="AA188" s="1223"/>
      <c r="AB188" s="1223"/>
      <c r="AC188" s="434"/>
      <c r="AD188" s="434"/>
      <c r="AE188" s="434"/>
      <c r="AF188" s="434"/>
      <c r="AG188" s="434"/>
      <c r="AH188" s="434"/>
      <c r="AI188" s="434"/>
      <c r="AJ188" s="434"/>
      <c r="AK188" s="434"/>
      <c r="AL188" s="491"/>
      <c r="AO188" s="491"/>
      <c r="AP188" s="491"/>
      <c r="AQ188" s="491"/>
      <c r="AR188" s="491"/>
      <c r="AS188" s="491"/>
      <c r="AT188" s="491"/>
      <c r="AU188" s="491"/>
      <c r="AV188" s="491"/>
      <c r="AW188" s="491"/>
      <c r="AX188" s="491"/>
      <c r="AY188" s="491"/>
      <c r="AZ188" s="491"/>
      <c r="BA188" s="491"/>
      <c r="BB188" s="491"/>
      <c r="BC188" s="1211"/>
      <c r="BG188" s="1224" t="str">
        <f>SUBSTITUTE('Step 4 Support Tool'!A90," ","")</f>
        <v>EE75</v>
      </c>
      <c r="BH188" s="795">
        <f>K188</f>
        <v>0</v>
      </c>
      <c r="BI188" s="498"/>
      <c r="BJ188" s="498"/>
      <c r="BK188" s="491"/>
      <c r="BL188" s="491"/>
      <c r="BM188" s="491"/>
      <c r="BN188" s="491"/>
      <c r="BO188" s="491"/>
      <c r="BP188" s="491"/>
      <c r="BQ188" s="491"/>
      <c r="BR188" s="491"/>
      <c r="BS188" s="491"/>
      <c r="BT188" s="491"/>
      <c r="BU188" s="491"/>
      <c r="BV188" s="491"/>
      <c r="BW188" s="491"/>
      <c r="BX188" s="491"/>
      <c r="BY188" s="491"/>
      <c r="BZ188" s="491"/>
      <c r="CA188" s="491"/>
      <c r="CB188" s="491"/>
      <c r="CC188" s="491"/>
      <c r="CD188" s="491"/>
      <c r="CE188" s="491"/>
      <c r="CF188" s="491"/>
      <c r="CG188" s="491"/>
      <c r="CH188" s="491"/>
      <c r="CI188" s="491"/>
      <c r="CJ188" s="491"/>
      <c r="CK188" s="491"/>
      <c r="CL188" s="491"/>
      <c r="CM188" s="491"/>
      <c r="CN188" s="491"/>
      <c r="CO188" s="491"/>
      <c r="CP188" s="491"/>
      <c r="CQ188" s="491"/>
      <c r="CR188" s="491"/>
      <c r="CS188" s="491"/>
      <c r="CT188" s="491"/>
      <c r="CU188" s="491"/>
      <c r="CV188" s="491"/>
      <c r="CW188" s="491"/>
      <c r="CX188" s="491"/>
      <c r="CY188" s="491"/>
      <c r="CZ188" s="491"/>
      <c r="DA188" s="491"/>
      <c r="DB188" s="491"/>
      <c r="DC188" s="491"/>
      <c r="DD188" s="491"/>
      <c r="DE188" s="491"/>
      <c r="DF188" s="491"/>
      <c r="DG188" s="491"/>
      <c r="DH188" s="491"/>
      <c r="DI188" s="491"/>
      <c r="DJ188" s="491"/>
      <c r="DK188" s="491"/>
      <c r="DL188" s="491"/>
      <c r="DM188" s="491"/>
      <c r="DN188" s="491"/>
      <c r="DO188" s="491"/>
      <c r="DP188" s="491"/>
      <c r="DQ188" s="491"/>
      <c r="DR188" s="491"/>
      <c r="DS188" s="491"/>
      <c r="DT188" s="491"/>
      <c r="DU188" s="491"/>
      <c r="DV188" s="491"/>
      <c r="DW188" s="491"/>
      <c r="DX188" s="491"/>
      <c r="DY188" s="491"/>
      <c r="DZ188" s="491"/>
      <c r="EA188" s="491"/>
      <c r="EB188" s="491"/>
      <c r="EC188" s="491"/>
      <c r="ED188" s="491"/>
      <c r="EE188" s="491"/>
      <c r="EF188" s="491"/>
      <c r="EG188" s="491"/>
      <c r="EH188" s="491"/>
      <c r="EI188" s="491"/>
      <c r="EJ188" s="491"/>
      <c r="EK188" s="491"/>
      <c r="EL188" s="491"/>
      <c r="EM188" s="491"/>
      <c r="EN188" s="491"/>
      <c r="EO188" s="491"/>
    </row>
    <row r="189" spans="1:145" ht="12" customHeight="1" x14ac:dyDescent="0.2">
      <c r="A189" s="1026" t="str">
        <f>IF(OR(C189="",$A$2=""),"",$A$2)</f>
        <v/>
      </c>
      <c r="B189" s="428" t="str">
        <f t="shared" si="33"/>
        <v/>
      </c>
      <c r="C189" s="1212" t="str">
        <f>IF('Step 4 Support Tool'!F91=0,"",'Step 4 Support Tool'!F91)</f>
        <v/>
      </c>
      <c r="D189" s="1212">
        <f>'Step 4 Support Tool'!G91</f>
        <v>0</v>
      </c>
      <c r="E189" s="1213">
        <f>'Step 4 Support Tool'!C91</f>
        <v>0</v>
      </c>
      <c r="F189" s="1213">
        <f>'Step 4 Support Tool'!D91</f>
        <v>0</v>
      </c>
      <c r="G189" s="1026" t="str">
        <f>IF('Step 4 Support Tool'!E91="","",TRIM('Step 4 Support Tool'!E91))</f>
        <v/>
      </c>
      <c r="H189" s="1026" t="str">
        <f t="shared" si="36"/>
        <v/>
      </c>
      <c r="I189" s="1026" t="str">
        <f t="shared" si="37"/>
        <v/>
      </c>
      <c r="J189" s="1214">
        <f>'Step 4 Support Tool'!B91</f>
        <v>0</v>
      </c>
      <c r="K189" s="428">
        <f>'Step 4 Support Tool'!H91</f>
        <v>0</v>
      </c>
      <c r="L189" s="428">
        <f>'Step 4 Support Tool'!I91</f>
        <v>0</v>
      </c>
      <c r="M189" s="1215">
        <f>'Step 4 Support Tool'!J91</f>
        <v>0</v>
      </c>
      <c r="N189" s="1215">
        <f>'Step 4 Support Tool'!K91</f>
        <v>0</v>
      </c>
      <c r="O189" s="1215" t="str">
        <f>'Step 4 Support Tool'!L91</f>
        <v/>
      </c>
      <c r="P189" s="1216">
        <f>'Step 4 Support Tool'!M91</f>
        <v>0</v>
      </c>
      <c r="Q189" s="1217">
        <f>'Step 4 Support Tool'!N91</f>
        <v>0</v>
      </c>
      <c r="R189" s="1217" t="str">
        <f>'Step 4 Support Tool'!O91</f>
        <v/>
      </c>
      <c r="S189" s="1218" t="str">
        <f>'Step 4 Support Tool'!P91</f>
        <v/>
      </c>
      <c r="T189" s="1219" t="str">
        <f>'Step 4 Support Tool'!Q91</f>
        <v/>
      </c>
      <c r="U189" s="1219" t="str">
        <f>'Step 4 Support Tool'!R91</f>
        <v/>
      </c>
      <c r="V189" s="1219" t="str">
        <f>'Step 4 Support Tool'!S91</f>
        <v/>
      </c>
      <c r="W189" s="1218" t="str">
        <f>'Step 4 Support Tool'!T91</f>
        <v/>
      </c>
      <c r="X189" s="1220" t="str">
        <f>'Step 4 Support Tool'!X91</f>
        <v/>
      </c>
      <c r="Y189" s="1221" t="str">
        <f t="shared" si="38"/>
        <v/>
      </c>
      <c r="Z189" s="1222" t="str">
        <f>'Step 4 Support Tool'!AB91</f>
        <v/>
      </c>
      <c r="AA189" s="1223"/>
      <c r="AB189" s="1223"/>
      <c r="AC189" s="434"/>
      <c r="AD189" s="434"/>
      <c r="AE189" s="434"/>
      <c r="AF189" s="434"/>
      <c r="AG189" s="434"/>
      <c r="AH189" s="434"/>
      <c r="AI189" s="491"/>
      <c r="AJ189" s="491"/>
      <c r="AK189" s="491"/>
      <c r="AL189" s="491"/>
      <c r="AO189" s="491"/>
      <c r="AP189" s="491"/>
      <c r="AQ189" s="491"/>
      <c r="AR189" s="491"/>
      <c r="AS189" s="491"/>
      <c r="AT189" s="491"/>
      <c r="AU189" s="491"/>
      <c r="AV189" s="491"/>
      <c r="AW189" s="491"/>
      <c r="AX189" s="491"/>
      <c r="AY189" s="491"/>
      <c r="AZ189" s="491"/>
      <c r="BA189" s="491"/>
      <c r="BB189" s="491"/>
      <c r="BC189" s="492"/>
      <c r="BG189" s="1224" t="str">
        <f>SUBSTITUTE('Step 4 Support Tool'!A165," ","")</f>
        <v>EE150</v>
      </c>
      <c r="BH189" s="795">
        <f t="shared" ref="BH189:BH252" si="39">K189</f>
        <v>0</v>
      </c>
      <c r="BI189" s="491"/>
      <c r="BJ189" s="491"/>
      <c r="BK189" s="491"/>
      <c r="BL189" s="491"/>
      <c r="BM189" s="491"/>
      <c r="BN189" s="491"/>
      <c r="BO189" s="491"/>
      <c r="BP189" s="491"/>
      <c r="BQ189" s="491"/>
      <c r="BR189" s="491"/>
      <c r="BS189" s="491"/>
      <c r="BT189" s="491"/>
      <c r="BU189" s="491"/>
      <c r="BV189" s="491"/>
      <c r="BW189" s="491"/>
      <c r="BX189" s="491"/>
      <c r="BY189" s="491"/>
      <c r="BZ189" s="491"/>
      <c r="CA189" s="491"/>
      <c r="CB189" s="491"/>
      <c r="CC189" s="491"/>
      <c r="CD189" s="491"/>
      <c r="CE189" s="491"/>
      <c r="CF189" s="491"/>
      <c r="CG189" s="491"/>
      <c r="CH189" s="491"/>
      <c r="CI189" s="491"/>
      <c r="CJ189" s="491"/>
      <c r="CK189" s="491"/>
      <c r="CL189" s="491"/>
      <c r="CM189" s="491"/>
      <c r="CN189" s="491"/>
      <c r="CO189" s="491"/>
      <c r="CP189" s="491"/>
      <c r="CQ189" s="491"/>
      <c r="CR189" s="491"/>
      <c r="CS189" s="491"/>
      <c r="CT189" s="491"/>
      <c r="CU189" s="491"/>
      <c r="CV189" s="491"/>
      <c r="CW189" s="491"/>
      <c r="CX189" s="491"/>
      <c r="CY189" s="491"/>
      <c r="CZ189" s="491"/>
      <c r="DA189" s="491"/>
      <c r="DB189" s="491"/>
      <c r="DC189" s="491"/>
      <c r="DD189" s="491"/>
      <c r="DE189" s="491"/>
      <c r="DF189" s="491"/>
      <c r="DG189" s="491"/>
      <c r="DH189" s="491"/>
      <c r="DI189" s="491"/>
      <c r="DJ189" s="491"/>
      <c r="DK189" s="491"/>
      <c r="DL189" s="491"/>
      <c r="DM189" s="491"/>
      <c r="DN189" s="491"/>
      <c r="DO189" s="491"/>
      <c r="DP189" s="491"/>
      <c r="DQ189" s="491"/>
      <c r="DR189" s="491"/>
      <c r="DS189" s="491"/>
      <c r="DT189" s="491"/>
      <c r="DU189" s="491"/>
      <c r="DV189" s="491"/>
      <c r="DW189" s="491"/>
      <c r="DX189" s="491"/>
      <c r="DY189" s="491"/>
      <c r="DZ189" s="491"/>
      <c r="EA189" s="491"/>
      <c r="EB189" s="491"/>
      <c r="EC189" s="491"/>
      <c r="ED189" s="491"/>
      <c r="EE189" s="491"/>
      <c r="EF189" s="491"/>
      <c r="EG189" s="491"/>
      <c r="EH189" s="491"/>
      <c r="EI189" s="491"/>
      <c r="EJ189" s="491"/>
      <c r="EK189" s="491"/>
      <c r="EL189" s="491"/>
      <c r="EM189" s="491"/>
      <c r="EN189" s="491"/>
      <c r="EO189" s="491"/>
    </row>
    <row r="190" spans="1:145" ht="12" customHeight="1" x14ac:dyDescent="0.2">
      <c r="A190" s="1026" t="str">
        <f t="shared" ref="A190:A253" si="40">IF(OR(C190="",$A$2=""),"",$A$2)</f>
        <v/>
      </c>
      <c r="B190" s="428" t="str">
        <f t="shared" si="33"/>
        <v/>
      </c>
      <c r="C190" s="1212" t="str">
        <f>IF('Step 4 Support Tool'!F92=0,"",'Step 4 Support Tool'!F92)</f>
        <v/>
      </c>
      <c r="D190" s="1212">
        <f>'Step 4 Support Tool'!G92</f>
        <v>0</v>
      </c>
      <c r="E190" s="1213">
        <f>'Step 4 Support Tool'!C92</f>
        <v>0</v>
      </c>
      <c r="F190" s="1213">
        <f>'Step 4 Support Tool'!D92</f>
        <v>0</v>
      </c>
      <c r="G190" s="1026" t="str">
        <f>IF('Step 4 Support Tool'!E92="","",TRIM('Step 4 Support Tool'!E92))</f>
        <v/>
      </c>
      <c r="H190" s="1026" t="str">
        <f t="shared" si="36"/>
        <v/>
      </c>
      <c r="I190" s="1026" t="str">
        <f t="shared" si="37"/>
        <v/>
      </c>
      <c r="J190" s="1214">
        <f>'Step 4 Support Tool'!B92</f>
        <v>0</v>
      </c>
      <c r="K190" s="428">
        <f>'Step 4 Support Tool'!H92</f>
        <v>0</v>
      </c>
      <c r="L190" s="428">
        <f>'Step 4 Support Tool'!I92</f>
        <v>0</v>
      </c>
      <c r="M190" s="1215">
        <f>'Step 4 Support Tool'!J92</f>
        <v>0</v>
      </c>
      <c r="N190" s="1215">
        <f>'Step 4 Support Tool'!K92</f>
        <v>0</v>
      </c>
      <c r="O190" s="1215" t="str">
        <f>'Step 4 Support Tool'!L92</f>
        <v/>
      </c>
      <c r="P190" s="1216">
        <f>'Step 4 Support Tool'!M92</f>
        <v>0</v>
      </c>
      <c r="Q190" s="1217">
        <f>'Step 4 Support Tool'!N92</f>
        <v>0</v>
      </c>
      <c r="R190" s="1217" t="str">
        <f>'Step 4 Support Tool'!O92</f>
        <v/>
      </c>
      <c r="S190" s="1218" t="str">
        <f>'Step 4 Support Tool'!P92</f>
        <v/>
      </c>
      <c r="T190" s="1219" t="str">
        <f>'Step 4 Support Tool'!Q92</f>
        <v/>
      </c>
      <c r="U190" s="1219" t="str">
        <f>'Step 4 Support Tool'!R92</f>
        <v/>
      </c>
      <c r="V190" s="1219" t="str">
        <f>'Step 4 Support Tool'!S92</f>
        <v/>
      </c>
      <c r="W190" s="1218" t="str">
        <f>'Step 4 Support Tool'!T92</f>
        <v/>
      </c>
      <c r="X190" s="1220" t="str">
        <f>'Step 4 Support Tool'!X92</f>
        <v/>
      </c>
      <c r="Y190" s="1221" t="str">
        <f t="shared" si="38"/>
        <v/>
      </c>
      <c r="Z190" s="1222" t="str">
        <f>'Step 4 Support Tool'!AB92</f>
        <v/>
      </c>
      <c r="AA190" s="1223"/>
      <c r="AB190" s="1223"/>
      <c r="AC190" s="434"/>
      <c r="AD190" s="434"/>
      <c r="AE190" s="434"/>
      <c r="AF190" s="434"/>
      <c r="AG190" s="434"/>
      <c r="AH190" s="434"/>
      <c r="AI190" s="491"/>
      <c r="AJ190" s="491"/>
      <c r="AK190" s="491"/>
      <c r="AL190" s="491"/>
      <c r="AO190" s="491"/>
      <c r="AP190" s="491"/>
      <c r="AQ190" s="491"/>
      <c r="AR190" s="491"/>
      <c r="AS190" s="491"/>
      <c r="AT190" s="491"/>
      <c r="AU190" s="491"/>
      <c r="AV190" s="491"/>
      <c r="AW190" s="491"/>
      <c r="AX190" s="491"/>
      <c r="AY190" s="491"/>
      <c r="AZ190" s="491"/>
      <c r="BA190" s="491"/>
      <c r="BB190" s="491"/>
      <c r="BC190" s="492"/>
      <c r="BG190" s="1224" t="str">
        <f>SUBSTITUTE('Step 4 Support Tool'!A166," ","")</f>
        <v>EE151</v>
      </c>
      <c r="BH190" s="795">
        <f t="shared" si="39"/>
        <v>0</v>
      </c>
      <c r="BI190" s="491"/>
      <c r="BJ190" s="491"/>
      <c r="BK190" s="491"/>
      <c r="BL190" s="491"/>
      <c r="BM190" s="491"/>
      <c r="BN190" s="491"/>
      <c r="BO190" s="491"/>
      <c r="BP190" s="491"/>
      <c r="BQ190" s="491"/>
      <c r="BR190" s="491"/>
      <c r="BS190" s="491"/>
      <c r="BT190" s="491"/>
      <c r="BU190" s="491"/>
      <c r="BV190" s="491"/>
      <c r="BW190" s="491"/>
      <c r="BX190" s="491"/>
      <c r="BY190" s="491"/>
      <c r="BZ190" s="491"/>
      <c r="CA190" s="491"/>
      <c r="CB190" s="491"/>
      <c r="CC190" s="491"/>
      <c r="CD190" s="491"/>
      <c r="CE190" s="491"/>
      <c r="CF190" s="491"/>
      <c r="CG190" s="491"/>
      <c r="CH190" s="491"/>
      <c r="CI190" s="491"/>
      <c r="CJ190" s="491"/>
      <c r="CK190" s="491"/>
      <c r="CL190" s="491"/>
      <c r="CM190" s="491"/>
      <c r="CN190" s="491"/>
      <c r="CO190" s="491"/>
      <c r="CP190" s="491"/>
      <c r="CQ190" s="491"/>
      <c r="CR190" s="491"/>
      <c r="CS190" s="491"/>
      <c r="CT190" s="491"/>
      <c r="CU190" s="491"/>
      <c r="CV190" s="491"/>
      <c r="CW190" s="491"/>
      <c r="CX190" s="491"/>
      <c r="CY190" s="491"/>
      <c r="CZ190" s="491"/>
      <c r="DA190" s="491"/>
      <c r="DB190" s="491"/>
      <c r="DC190" s="491"/>
      <c r="DD190" s="491"/>
      <c r="DE190" s="491"/>
      <c r="DF190" s="491"/>
      <c r="DG190" s="491"/>
      <c r="DH190" s="491"/>
      <c r="DI190" s="491"/>
      <c r="DJ190" s="491"/>
      <c r="DK190" s="491"/>
      <c r="DL190" s="491"/>
      <c r="DM190" s="491"/>
      <c r="DN190" s="491"/>
      <c r="DO190" s="491"/>
      <c r="DP190" s="491"/>
      <c r="DQ190" s="491"/>
      <c r="DR190" s="491"/>
      <c r="DS190" s="491"/>
      <c r="DT190" s="491"/>
      <c r="DU190" s="491"/>
      <c r="DV190" s="491"/>
      <c r="DW190" s="491"/>
      <c r="DX190" s="491"/>
      <c r="DY190" s="491"/>
      <c r="DZ190" s="491"/>
      <c r="EA190" s="491"/>
      <c r="EB190" s="491"/>
      <c r="EC190" s="491"/>
      <c r="ED190" s="491"/>
      <c r="EE190" s="491"/>
      <c r="EF190" s="491"/>
      <c r="EG190" s="491"/>
      <c r="EH190" s="491"/>
      <c r="EI190" s="491"/>
      <c r="EJ190" s="491"/>
      <c r="EK190" s="491"/>
      <c r="EL190" s="491"/>
      <c r="EM190" s="491"/>
      <c r="EN190" s="491"/>
      <c r="EO190" s="491"/>
    </row>
    <row r="191" spans="1:145" ht="12" customHeight="1" x14ac:dyDescent="0.2">
      <c r="A191" s="1026" t="str">
        <f t="shared" si="40"/>
        <v/>
      </c>
      <c r="B191" s="428" t="str">
        <f t="shared" si="33"/>
        <v/>
      </c>
      <c r="C191" s="1212" t="str">
        <f>IF('Step 4 Support Tool'!F93=0,"",'Step 4 Support Tool'!F93)</f>
        <v/>
      </c>
      <c r="D191" s="1212">
        <f>'Step 4 Support Tool'!G93</f>
        <v>0</v>
      </c>
      <c r="E191" s="1213">
        <f>'Step 4 Support Tool'!C93</f>
        <v>0</v>
      </c>
      <c r="F191" s="1213">
        <f>'Step 4 Support Tool'!D93</f>
        <v>0</v>
      </c>
      <c r="G191" s="1026" t="str">
        <f>IF('Step 4 Support Tool'!E93="","",TRIM('Step 4 Support Tool'!E93))</f>
        <v/>
      </c>
      <c r="H191" s="1026" t="str">
        <f t="shared" si="36"/>
        <v/>
      </c>
      <c r="I191" s="1026" t="str">
        <f t="shared" si="37"/>
        <v/>
      </c>
      <c r="J191" s="1214">
        <f>'Step 4 Support Tool'!B93</f>
        <v>0</v>
      </c>
      <c r="K191" s="428">
        <f>'Step 4 Support Tool'!H93</f>
        <v>0</v>
      </c>
      <c r="L191" s="428">
        <f>'Step 4 Support Tool'!I93</f>
        <v>0</v>
      </c>
      <c r="M191" s="1215">
        <f>'Step 4 Support Tool'!J93</f>
        <v>0</v>
      </c>
      <c r="N191" s="1215">
        <f>'Step 4 Support Tool'!K93</f>
        <v>0</v>
      </c>
      <c r="O191" s="1215" t="str">
        <f>'Step 4 Support Tool'!L93</f>
        <v/>
      </c>
      <c r="P191" s="1216">
        <f>'Step 4 Support Tool'!M93</f>
        <v>0</v>
      </c>
      <c r="Q191" s="1217">
        <f>'Step 4 Support Tool'!N93</f>
        <v>0</v>
      </c>
      <c r="R191" s="1217" t="str">
        <f>'Step 4 Support Tool'!O93</f>
        <v/>
      </c>
      <c r="S191" s="1218" t="str">
        <f>'Step 4 Support Tool'!P93</f>
        <v/>
      </c>
      <c r="T191" s="1219" t="str">
        <f>'Step 4 Support Tool'!Q93</f>
        <v/>
      </c>
      <c r="U191" s="1219" t="str">
        <f>'Step 4 Support Tool'!R93</f>
        <v/>
      </c>
      <c r="V191" s="1219" t="str">
        <f>'Step 4 Support Tool'!S93</f>
        <v/>
      </c>
      <c r="W191" s="1218" t="str">
        <f>'Step 4 Support Tool'!T93</f>
        <v/>
      </c>
      <c r="X191" s="1220" t="str">
        <f>'Step 4 Support Tool'!X93</f>
        <v/>
      </c>
      <c r="Y191" s="1221" t="str">
        <f t="shared" si="38"/>
        <v/>
      </c>
      <c r="Z191" s="1222" t="str">
        <f>'Step 4 Support Tool'!AB93</f>
        <v/>
      </c>
      <c r="AA191" s="1223"/>
      <c r="AB191" s="1223"/>
      <c r="AC191" s="434"/>
      <c r="AD191" s="434"/>
      <c r="AE191" s="434"/>
      <c r="AF191" s="434"/>
      <c r="AG191" s="434"/>
      <c r="AH191" s="434"/>
      <c r="AI191" s="491"/>
      <c r="AJ191" s="491"/>
      <c r="AK191" s="491"/>
      <c r="AL191" s="491"/>
      <c r="AO191" s="491"/>
      <c r="AP191" s="491"/>
      <c r="AQ191" s="491"/>
      <c r="AR191" s="491"/>
      <c r="AS191" s="491"/>
      <c r="AT191" s="491"/>
      <c r="AU191" s="491"/>
      <c r="AV191" s="491"/>
      <c r="AW191" s="491"/>
      <c r="AX191" s="491"/>
      <c r="AY191" s="491"/>
      <c r="AZ191" s="491"/>
      <c r="BA191" s="491"/>
      <c r="BB191" s="491"/>
      <c r="BC191" s="492"/>
      <c r="BG191" s="1224" t="str">
        <f>SUBSTITUTE('Step 4 Support Tool'!A167," ","")</f>
        <v>EE152</v>
      </c>
      <c r="BH191" s="795">
        <f t="shared" si="39"/>
        <v>0</v>
      </c>
      <c r="BI191" s="491"/>
      <c r="BJ191" s="491"/>
      <c r="BK191" s="491"/>
      <c r="BL191" s="491"/>
      <c r="BM191" s="491"/>
      <c r="BN191" s="491"/>
      <c r="BO191" s="491"/>
      <c r="BP191" s="491"/>
      <c r="BQ191" s="491"/>
      <c r="BR191" s="491"/>
      <c r="BS191" s="491"/>
      <c r="BT191" s="491"/>
      <c r="BU191" s="491"/>
      <c r="BV191" s="491"/>
      <c r="BW191" s="491"/>
      <c r="BX191" s="491"/>
      <c r="BY191" s="491"/>
      <c r="BZ191" s="491"/>
      <c r="CA191" s="491"/>
      <c r="CB191" s="491"/>
      <c r="CC191" s="491"/>
      <c r="CD191" s="491"/>
      <c r="CE191" s="491"/>
      <c r="CF191" s="491"/>
      <c r="CG191" s="491"/>
      <c r="CH191" s="491"/>
      <c r="CI191" s="491"/>
      <c r="CJ191" s="491"/>
      <c r="CK191" s="491"/>
      <c r="CL191" s="491"/>
      <c r="CM191" s="491"/>
      <c r="CN191" s="491"/>
      <c r="CO191" s="491"/>
      <c r="CP191" s="491"/>
      <c r="CQ191" s="491"/>
      <c r="CR191" s="491"/>
      <c r="CS191" s="491"/>
      <c r="CT191" s="491"/>
      <c r="CU191" s="491"/>
      <c r="CV191" s="491"/>
      <c r="CW191" s="491"/>
      <c r="CX191" s="491"/>
      <c r="CY191" s="491"/>
      <c r="CZ191" s="491"/>
      <c r="DA191" s="491"/>
      <c r="DB191" s="491"/>
      <c r="DC191" s="491"/>
      <c r="DD191" s="491"/>
      <c r="DE191" s="491"/>
      <c r="DF191" s="491"/>
      <c r="DG191" s="491"/>
      <c r="DH191" s="491"/>
      <c r="DI191" s="491"/>
      <c r="DJ191" s="491"/>
      <c r="DK191" s="491"/>
      <c r="DL191" s="491"/>
      <c r="DM191" s="491"/>
      <c r="DN191" s="491"/>
      <c r="DO191" s="491"/>
      <c r="DP191" s="491"/>
      <c r="DQ191" s="491"/>
      <c r="DR191" s="491"/>
      <c r="DS191" s="491"/>
      <c r="DT191" s="491"/>
      <c r="DU191" s="491"/>
      <c r="DV191" s="491"/>
      <c r="DW191" s="491"/>
      <c r="DX191" s="491"/>
      <c r="DY191" s="491"/>
      <c r="DZ191" s="491"/>
      <c r="EA191" s="491"/>
      <c r="EB191" s="491"/>
      <c r="EC191" s="491"/>
      <c r="ED191" s="491"/>
      <c r="EE191" s="491"/>
      <c r="EF191" s="491"/>
      <c r="EG191" s="491"/>
      <c r="EH191" s="491"/>
      <c r="EI191" s="491"/>
      <c r="EJ191" s="491"/>
      <c r="EK191" s="491"/>
      <c r="EL191" s="491"/>
      <c r="EM191" s="491"/>
      <c r="EN191" s="491"/>
      <c r="EO191" s="491"/>
    </row>
    <row r="192" spans="1:145" ht="12" customHeight="1" x14ac:dyDescent="0.2">
      <c r="A192" s="1026" t="str">
        <f t="shared" si="40"/>
        <v/>
      </c>
      <c r="B192" s="428" t="str">
        <f t="shared" si="33"/>
        <v/>
      </c>
      <c r="C192" s="1212" t="str">
        <f>IF('Step 4 Support Tool'!F94=0,"",'Step 4 Support Tool'!F94)</f>
        <v/>
      </c>
      <c r="D192" s="1212">
        <f>'Step 4 Support Tool'!G94</f>
        <v>0</v>
      </c>
      <c r="E192" s="1213">
        <f>'Step 4 Support Tool'!C94</f>
        <v>0</v>
      </c>
      <c r="F192" s="1213">
        <f>'Step 4 Support Tool'!D94</f>
        <v>0</v>
      </c>
      <c r="G192" s="1026" t="str">
        <f>IF('Step 4 Support Tool'!E94="","",TRIM('Step 4 Support Tool'!E94))</f>
        <v/>
      </c>
      <c r="H192" s="1026" t="str">
        <f t="shared" si="36"/>
        <v/>
      </c>
      <c r="I192" s="1026" t="str">
        <f t="shared" si="37"/>
        <v/>
      </c>
      <c r="J192" s="1214">
        <f>'Step 4 Support Tool'!B94</f>
        <v>0</v>
      </c>
      <c r="K192" s="428">
        <f>'Step 4 Support Tool'!H94</f>
        <v>0</v>
      </c>
      <c r="L192" s="428">
        <f>'Step 4 Support Tool'!I94</f>
        <v>0</v>
      </c>
      <c r="M192" s="1215">
        <f>'Step 4 Support Tool'!J94</f>
        <v>0</v>
      </c>
      <c r="N192" s="1215">
        <f>'Step 4 Support Tool'!K94</f>
        <v>0</v>
      </c>
      <c r="O192" s="1215" t="str">
        <f>'Step 4 Support Tool'!L94</f>
        <v/>
      </c>
      <c r="P192" s="1216">
        <f>'Step 4 Support Tool'!M94</f>
        <v>0</v>
      </c>
      <c r="Q192" s="1217">
        <f>'Step 4 Support Tool'!N94</f>
        <v>0</v>
      </c>
      <c r="R192" s="1217" t="str">
        <f>'Step 4 Support Tool'!O94</f>
        <v/>
      </c>
      <c r="S192" s="1218" t="str">
        <f>'Step 4 Support Tool'!P94</f>
        <v/>
      </c>
      <c r="T192" s="1219" t="str">
        <f>'Step 4 Support Tool'!Q94</f>
        <v/>
      </c>
      <c r="U192" s="1219" t="str">
        <f>'Step 4 Support Tool'!R94</f>
        <v/>
      </c>
      <c r="V192" s="1219" t="str">
        <f>'Step 4 Support Tool'!S94</f>
        <v/>
      </c>
      <c r="W192" s="1218" t="str">
        <f>'Step 4 Support Tool'!T94</f>
        <v/>
      </c>
      <c r="X192" s="1220" t="str">
        <f>'Step 4 Support Tool'!X94</f>
        <v/>
      </c>
      <c r="Y192" s="1221" t="str">
        <f t="shared" si="38"/>
        <v/>
      </c>
      <c r="Z192" s="1222" t="str">
        <f>'Step 4 Support Tool'!AB94</f>
        <v/>
      </c>
      <c r="AA192" s="1223"/>
      <c r="AB192" s="1223"/>
      <c r="AC192" s="434"/>
      <c r="AD192" s="434"/>
      <c r="AE192" s="434"/>
      <c r="AF192" s="434"/>
      <c r="AG192" s="434"/>
      <c r="AH192" s="434"/>
      <c r="AI192" s="491"/>
      <c r="AJ192" s="491"/>
      <c r="AK192" s="491"/>
      <c r="AL192" s="491"/>
      <c r="AO192" s="491"/>
      <c r="AP192" s="491"/>
      <c r="AQ192" s="491"/>
      <c r="AR192" s="491"/>
      <c r="AS192" s="491"/>
      <c r="AT192" s="491"/>
      <c r="AU192" s="491"/>
      <c r="AV192" s="491"/>
      <c r="AW192" s="491"/>
      <c r="AX192" s="491"/>
      <c r="AY192" s="491"/>
      <c r="AZ192" s="491"/>
      <c r="BA192" s="491"/>
      <c r="BB192" s="491"/>
      <c r="BC192" s="492"/>
      <c r="BG192" s="1224" t="str">
        <f>SUBSTITUTE('Step 4 Support Tool'!A168," ","")</f>
        <v>EE153</v>
      </c>
      <c r="BH192" s="795">
        <f t="shared" si="39"/>
        <v>0</v>
      </c>
      <c r="BI192" s="491"/>
      <c r="BJ192" s="491"/>
      <c r="BK192" s="491"/>
      <c r="BL192" s="491"/>
      <c r="BM192" s="491"/>
      <c r="BN192" s="491"/>
      <c r="BO192" s="491"/>
      <c r="BP192" s="491"/>
      <c r="BQ192" s="491"/>
      <c r="BR192" s="491"/>
      <c r="BS192" s="491"/>
      <c r="BT192" s="491"/>
      <c r="BU192" s="491"/>
      <c r="BV192" s="491"/>
      <c r="BW192" s="491"/>
      <c r="BX192" s="491"/>
      <c r="BY192" s="491"/>
      <c r="BZ192" s="491"/>
      <c r="CA192" s="491"/>
      <c r="CB192" s="491"/>
      <c r="CC192" s="491"/>
      <c r="CD192" s="491"/>
      <c r="CE192" s="491"/>
      <c r="CF192" s="491"/>
      <c r="CG192" s="491"/>
      <c r="CH192" s="491"/>
      <c r="CI192" s="491"/>
      <c r="CJ192" s="491"/>
      <c r="CK192" s="491"/>
      <c r="CL192" s="491"/>
      <c r="CM192" s="491"/>
      <c r="CN192" s="491"/>
      <c r="CO192" s="491"/>
      <c r="CP192" s="491"/>
      <c r="CQ192" s="491"/>
      <c r="CR192" s="491"/>
      <c r="CS192" s="491"/>
      <c r="CT192" s="491"/>
      <c r="CU192" s="491"/>
      <c r="CV192" s="491"/>
      <c r="CW192" s="491"/>
      <c r="CX192" s="491"/>
      <c r="CY192" s="491"/>
      <c r="CZ192" s="491"/>
      <c r="DA192" s="491"/>
      <c r="DB192" s="491"/>
      <c r="DC192" s="491"/>
      <c r="DD192" s="491"/>
      <c r="DE192" s="491"/>
      <c r="DF192" s="491"/>
      <c r="DG192" s="491"/>
      <c r="DH192" s="491"/>
      <c r="DI192" s="491"/>
      <c r="DJ192" s="491"/>
      <c r="DK192" s="491"/>
      <c r="DL192" s="491"/>
      <c r="DM192" s="491"/>
      <c r="DN192" s="491"/>
      <c r="DO192" s="491"/>
      <c r="DP192" s="491"/>
      <c r="DQ192" s="491"/>
      <c r="DR192" s="491"/>
      <c r="DS192" s="491"/>
      <c r="DT192" s="491"/>
      <c r="DU192" s="491"/>
      <c r="DV192" s="491"/>
      <c r="DW192" s="491"/>
      <c r="DX192" s="491"/>
      <c r="DY192" s="491"/>
      <c r="DZ192" s="491"/>
      <c r="EA192" s="491"/>
      <c r="EB192" s="491"/>
      <c r="EC192" s="491"/>
      <c r="ED192" s="491"/>
      <c r="EE192" s="491"/>
      <c r="EF192" s="491"/>
      <c r="EG192" s="491"/>
      <c r="EH192" s="491"/>
      <c r="EI192" s="491"/>
      <c r="EJ192" s="491"/>
      <c r="EK192" s="491"/>
      <c r="EL192" s="491"/>
      <c r="EM192" s="491"/>
      <c r="EN192" s="491"/>
      <c r="EO192" s="491"/>
    </row>
    <row r="193" spans="1:145" ht="12" customHeight="1" x14ac:dyDescent="0.2">
      <c r="A193" s="1026" t="str">
        <f t="shared" si="40"/>
        <v/>
      </c>
      <c r="B193" s="428" t="str">
        <f t="shared" si="33"/>
        <v/>
      </c>
      <c r="C193" s="1212" t="str">
        <f>IF('Step 4 Support Tool'!F95=0,"",'Step 4 Support Tool'!F95)</f>
        <v/>
      </c>
      <c r="D193" s="1212">
        <f>'Step 4 Support Tool'!G95</f>
        <v>0</v>
      </c>
      <c r="E193" s="1213">
        <f>'Step 4 Support Tool'!C95</f>
        <v>0</v>
      </c>
      <c r="F193" s="1213">
        <f>'Step 4 Support Tool'!D95</f>
        <v>0</v>
      </c>
      <c r="G193" s="1026" t="str">
        <f>IF('Step 4 Support Tool'!E95="","",TRIM('Step 4 Support Tool'!E95))</f>
        <v/>
      </c>
      <c r="H193" s="1026" t="str">
        <f t="shared" si="36"/>
        <v/>
      </c>
      <c r="I193" s="1026" t="str">
        <f t="shared" si="37"/>
        <v/>
      </c>
      <c r="J193" s="1214">
        <f>'Step 4 Support Tool'!B95</f>
        <v>0</v>
      </c>
      <c r="K193" s="428">
        <f>'Step 4 Support Tool'!H95</f>
        <v>0</v>
      </c>
      <c r="L193" s="428">
        <f>'Step 4 Support Tool'!I95</f>
        <v>0</v>
      </c>
      <c r="M193" s="1215">
        <f>'Step 4 Support Tool'!J95</f>
        <v>0</v>
      </c>
      <c r="N193" s="1215">
        <f>'Step 4 Support Tool'!K95</f>
        <v>0</v>
      </c>
      <c r="O193" s="1215" t="str">
        <f>'Step 4 Support Tool'!L95</f>
        <v/>
      </c>
      <c r="P193" s="1216">
        <f>'Step 4 Support Tool'!M95</f>
        <v>0</v>
      </c>
      <c r="Q193" s="1217">
        <f>'Step 4 Support Tool'!N95</f>
        <v>0</v>
      </c>
      <c r="R193" s="1217" t="str">
        <f>'Step 4 Support Tool'!O95</f>
        <v/>
      </c>
      <c r="S193" s="1218" t="str">
        <f>'Step 4 Support Tool'!P95</f>
        <v/>
      </c>
      <c r="T193" s="1219" t="str">
        <f>'Step 4 Support Tool'!Q95</f>
        <v/>
      </c>
      <c r="U193" s="1219" t="str">
        <f>'Step 4 Support Tool'!R95</f>
        <v/>
      </c>
      <c r="V193" s="1219" t="str">
        <f>'Step 4 Support Tool'!S95</f>
        <v/>
      </c>
      <c r="W193" s="1218" t="str">
        <f>'Step 4 Support Tool'!T95</f>
        <v/>
      </c>
      <c r="X193" s="1220" t="str">
        <f>'Step 4 Support Tool'!X95</f>
        <v/>
      </c>
      <c r="Y193" s="1221" t="str">
        <f t="shared" si="38"/>
        <v/>
      </c>
      <c r="Z193" s="1222" t="str">
        <f>'Step 4 Support Tool'!AB95</f>
        <v/>
      </c>
      <c r="AA193" s="1223"/>
      <c r="AB193" s="1223"/>
      <c r="AC193" s="434"/>
      <c r="AD193" s="434"/>
      <c r="AE193" s="434"/>
      <c r="AF193" s="434"/>
      <c r="AG193" s="434"/>
      <c r="AH193" s="434"/>
      <c r="AI193" s="491"/>
      <c r="AJ193" s="491"/>
      <c r="AK193" s="491"/>
      <c r="AL193" s="491"/>
      <c r="AO193" s="491"/>
      <c r="AP193" s="491"/>
      <c r="AQ193" s="491"/>
      <c r="AR193" s="491"/>
      <c r="AS193" s="491"/>
      <c r="AT193" s="491"/>
      <c r="AU193" s="491"/>
      <c r="AV193" s="491"/>
      <c r="AW193" s="491"/>
      <c r="AX193" s="491"/>
      <c r="AY193" s="491"/>
      <c r="AZ193" s="491"/>
      <c r="BA193" s="491"/>
      <c r="BB193" s="491"/>
      <c r="BC193" s="492"/>
      <c r="BG193" s="1224" t="str">
        <f>SUBSTITUTE('Step 4 Support Tool'!A169," ","")</f>
        <v>EE154</v>
      </c>
      <c r="BH193" s="795">
        <f t="shared" si="39"/>
        <v>0</v>
      </c>
      <c r="BI193" s="491"/>
      <c r="BJ193" s="491"/>
      <c r="BK193" s="491"/>
      <c r="BL193" s="491"/>
      <c r="BM193" s="491"/>
      <c r="BN193" s="491"/>
      <c r="BO193" s="491"/>
      <c r="BP193" s="491"/>
      <c r="BQ193" s="491"/>
      <c r="BR193" s="491"/>
      <c r="BS193" s="491"/>
      <c r="BT193" s="491"/>
      <c r="BU193" s="491"/>
      <c r="BV193" s="491"/>
      <c r="BW193" s="491"/>
      <c r="BX193" s="491"/>
      <c r="BY193" s="491"/>
      <c r="BZ193" s="491"/>
      <c r="CA193" s="491"/>
      <c r="CB193" s="491"/>
      <c r="CC193" s="491"/>
      <c r="CD193" s="491"/>
      <c r="CE193" s="491"/>
      <c r="CF193" s="491"/>
      <c r="CG193" s="491"/>
      <c r="CH193" s="491"/>
      <c r="CI193" s="491"/>
      <c r="CJ193" s="491"/>
      <c r="CK193" s="491"/>
      <c r="CL193" s="491"/>
      <c r="CM193" s="491"/>
      <c r="CN193" s="491"/>
      <c r="CO193" s="491"/>
      <c r="CP193" s="491"/>
      <c r="CQ193" s="491"/>
      <c r="CR193" s="491"/>
      <c r="CS193" s="491"/>
      <c r="CT193" s="491"/>
      <c r="CU193" s="491"/>
      <c r="CV193" s="491"/>
      <c r="CW193" s="491"/>
      <c r="CX193" s="491"/>
      <c r="CY193" s="491"/>
      <c r="CZ193" s="491"/>
      <c r="DA193" s="491"/>
      <c r="DB193" s="491"/>
      <c r="DC193" s="491"/>
      <c r="DD193" s="491"/>
      <c r="DE193" s="491"/>
      <c r="DF193" s="491"/>
      <c r="DG193" s="491"/>
      <c r="DH193" s="491"/>
      <c r="DI193" s="491"/>
      <c r="DJ193" s="491"/>
      <c r="DK193" s="491"/>
      <c r="DL193" s="491"/>
      <c r="DM193" s="491"/>
      <c r="DN193" s="491"/>
      <c r="DO193" s="491"/>
      <c r="DP193" s="491"/>
      <c r="DQ193" s="491"/>
      <c r="DR193" s="491"/>
      <c r="DS193" s="491"/>
      <c r="DT193" s="491"/>
      <c r="DU193" s="491"/>
      <c r="DV193" s="491"/>
      <c r="DW193" s="491"/>
      <c r="DX193" s="491"/>
      <c r="DY193" s="491"/>
      <c r="DZ193" s="491"/>
      <c r="EA193" s="491"/>
      <c r="EB193" s="491"/>
      <c r="EC193" s="491"/>
      <c r="ED193" s="491"/>
      <c r="EE193" s="491"/>
      <c r="EF193" s="491"/>
      <c r="EG193" s="491"/>
      <c r="EH193" s="491"/>
      <c r="EI193" s="491"/>
      <c r="EJ193" s="491"/>
      <c r="EK193" s="491"/>
      <c r="EL193" s="491"/>
      <c r="EM193" s="491"/>
      <c r="EN193" s="491"/>
      <c r="EO193" s="491"/>
    </row>
    <row r="194" spans="1:145" ht="12" customHeight="1" x14ac:dyDescent="0.2">
      <c r="A194" s="1026" t="str">
        <f t="shared" si="40"/>
        <v/>
      </c>
      <c r="B194" s="428" t="str">
        <f t="shared" si="33"/>
        <v/>
      </c>
      <c r="C194" s="1212" t="str">
        <f>IF('Step 4 Support Tool'!F96=0,"",'Step 4 Support Tool'!F96)</f>
        <v/>
      </c>
      <c r="D194" s="1212">
        <f>'Step 4 Support Tool'!G96</f>
        <v>0</v>
      </c>
      <c r="E194" s="1213">
        <f>'Step 4 Support Tool'!C96</f>
        <v>0</v>
      </c>
      <c r="F194" s="1213">
        <f>'Step 4 Support Tool'!D96</f>
        <v>0</v>
      </c>
      <c r="G194" s="1026" t="str">
        <f>IF('Step 4 Support Tool'!E96="","",TRIM('Step 4 Support Tool'!E96))</f>
        <v/>
      </c>
      <c r="H194" s="1026" t="str">
        <f t="shared" si="36"/>
        <v/>
      </c>
      <c r="I194" s="1026" t="str">
        <f t="shared" si="37"/>
        <v/>
      </c>
      <c r="J194" s="1214">
        <f>'Step 4 Support Tool'!B96</f>
        <v>0</v>
      </c>
      <c r="K194" s="428">
        <f>'Step 4 Support Tool'!H96</f>
        <v>0</v>
      </c>
      <c r="L194" s="428">
        <f>'Step 4 Support Tool'!I96</f>
        <v>0</v>
      </c>
      <c r="M194" s="1215">
        <f>'Step 4 Support Tool'!J96</f>
        <v>0</v>
      </c>
      <c r="N194" s="1215">
        <f>'Step 4 Support Tool'!K96</f>
        <v>0</v>
      </c>
      <c r="O194" s="1215" t="str">
        <f>'Step 4 Support Tool'!L96</f>
        <v/>
      </c>
      <c r="P194" s="1216">
        <f>'Step 4 Support Tool'!M96</f>
        <v>0</v>
      </c>
      <c r="Q194" s="1217">
        <f>'Step 4 Support Tool'!N96</f>
        <v>0</v>
      </c>
      <c r="R194" s="1217" t="str">
        <f>'Step 4 Support Tool'!O96</f>
        <v/>
      </c>
      <c r="S194" s="1218" t="str">
        <f>'Step 4 Support Tool'!P96</f>
        <v/>
      </c>
      <c r="T194" s="1219" t="str">
        <f>'Step 4 Support Tool'!Q96</f>
        <v/>
      </c>
      <c r="U194" s="1219" t="str">
        <f>'Step 4 Support Tool'!R96</f>
        <v/>
      </c>
      <c r="V194" s="1219" t="str">
        <f>'Step 4 Support Tool'!S96</f>
        <v/>
      </c>
      <c r="W194" s="1218" t="str">
        <f>'Step 4 Support Tool'!T96</f>
        <v/>
      </c>
      <c r="X194" s="1220" t="str">
        <f>'Step 4 Support Tool'!X96</f>
        <v/>
      </c>
      <c r="Y194" s="1221" t="str">
        <f t="shared" si="38"/>
        <v/>
      </c>
      <c r="Z194" s="1222" t="str">
        <f>'Step 4 Support Tool'!AB96</f>
        <v/>
      </c>
      <c r="AA194" s="1223"/>
      <c r="AB194" s="1223"/>
      <c r="AC194" s="434"/>
      <c r="AD194" s="434"/>
      <c r="AE194" s="434"/>
      <c r="AF194" s="434"/>
      <c r="AG194" s="434"/>
      <c r="AH194" s="434"/>
      <c r="AI194" s="491"/>
      <c r="AJ194" s="491"/>
      <c r="AK194" s="491"/>
      <c r="AL194" s="491"/>
      <c r="AO194" s="491"/>
      <c r="AP194" s="491"/>
      <c r="AQ194" s="491"/>
      <c r="AR194" s="491"/>
      <c r="AS194" s="491"/>
      <c r="AT194" s="491"/>
      <c r="AU194" s="491"/>
      <c r="AV194" s="491"/>
      <c r="AW194" s="491"/>
      <c r="AX194" s="491"/>
      <c r="AY194" s="491"/>
      <c r="AZ194" s="491"/>
      <c r="BA194" s="491"/>
      <c r="BB194" s="491"/>
      <c r="BC194" s="492"/>
      <c r="BG194" s="1224" t="str">
        <f>SUBSTITUTE('Step 4 Support Tool'!A170," ","")</f>
        <v>EE155</v>
      </c>
      <c r="BH194" s="795">
        <f t="shared" si="39"/>
        <v>0</v>
      </c>
      <c r="BI194" s="491"/>
      <c r="BJ194" s="491"/>
      <c r="BK194" s="491"/>
      <c r="BL194" s="491"/>
      <c r="BM194" s="491"/>
      <c r="BN194" s="491"/>
      <c r="BO194" s="491"/>
      <c r="BP194" s="491"/>
      <c r="BQ194" s="491"/>
      <c r="BR194" s="491"/>
      <c r="BS194" s="491"/>
      <c r="BT194" s="491"/>
      <c r="BU194" s="491"/>
      <c r="BV194" s="491"/>
      <c r="BW194" s="491"/>
      <c r="BX194" s="491"/>
      <c r="BY194" s="491"/>
      <c r="BZ194" s="491"/>
      <c r="CA194" s="491"/>
      <c r="CB194" s="491"/>
      <c r="CC194" s="491"/>
      <c r="CD194" s="491"/>
      <c r="CE194" s="491"/>
      <c r="CF194" s="491"/>
      <c r="CG194" s="491"/>
      <c r="CH194" s="491"/>
      <c r="CI194" s="491"/>
      <c r="CJ194" s="491"/>
      <c r="CK194" s="491"/>
      <c r="CL194" s="491"/>
      <c r="CM194" s="491"/>
      <c r="CN194" s="491"/>
      <c r="CO194" s="491"/>
      <c r="CP194" s="491"/>
      <c r="CQ194" s="491"/>
      <c r="CR194" s="491"/>
      <c r="CS194" s="491"/>
      <c r="CT194" s="491"/>
      <c r="CU194" s="491"/>
      <c r="CV194" s="491"/>
      <c r="CW194" s="491"/>
      <c r="CX194" s="491"/>
      <c r="CY194" s="491"/>
      <c r="CZ194" s="491"/>
      <c r="DA194" s="491"/>
      <c r="DB194" s="491"/>
      <c r="DC194" s="491"/>
      <c r="DD194" s="491"/>
      <c r="DE194" s="491"/>
      <c r="DF194" s="491"/>
      <c r="DG194" s="491"/>
      <c r="DH194" s="491"/>
      <c r="DI194" s="491"/>
      <c r="DJ194" s="491"/>
      <c r="DK194" s="491"/>
      <c r="DL194" s="491"/>
      <c r="DM194" s="491"/>
      <c r="DN194" s="491"/>
      <c r="DO194" s="491"/>
      <c r="DP194" s="491"/>
      <c r="DQ194" s="491"/>
      <c r="DR194" s="491"/>
      <c r="DS194" s="491"/>
      <c r="DT194" s="491"/>
      <c r="DU194" s="491"/>
      <c r="DV194" s="491"/>
      <c r="DW194" s="491"/>
      <c r="DX194" s="491"/>
      <c r="DY194" s="491"/>
      <c r="DZ194" s="491"/>
      <c r="EA194" s="491"/>
      <c r="EB194" s="491"/>
      <c r="EC194" s="491"/>
      <c r="ED194" s="491"/>
      <c r="EE194" s="491"/>
      <c r="EF194" s="491"/>
      <c r="EG194" s="491"/>
      <c r="EH194" s="491"/>
      <c r="EI194" s="491"/>
      <c r="EJ194" s="491"/>
      <c r="EK194" s="491"/>
      <c r="EL194" s="491"/>
      <c r="EM194" s="491"/>
      <c r="EN194" s="491"/>
      <c r="EO194" s="491"/>
    </row>
    <row r="195" spans="1:145" ht="12" customHeight="1" x14ac:dyDescent="0.2">
      <c r="A195" s="1026" t="str">
        <f t="shared" si="40"/>
        <v/>
      </c>
      <c r="B195" s="428" t="str">
        <f t="shared" si="33"/>
        <v/>
      </c>
      <c r="C195" s="1212" t="str">
        <f>IF('Step 4 Support Tool'!F97=0,"",'Step 4 Support Tool'!F97)</f>
        <v/>
      </c>
      <c r="D195" s="1212">
        <f>'Step 4 Support Tool'!G97</f>
        <v>0</v>
      </c>
      <c r="E195" s="1213">
        <f>'Step 4 Support Tool'!C97</f>
        <v>0</v>
      </c>
      <c r="F195" s="1213">
        <f>'Step 4 Support Tool'!D97</f>
        <v>0</v>
      </c>
      <c r="G195" s="1026" t="str">
        <f>IF('Step 4 Support Tool'!E97="","",TRIM('Step 4 Support Tool'!E97))</f>
        <v/>
      </c>
      <c r="H195" s="1026" t="str">
        <f t="shared" si="36"/>
        <v/>
      </c>
      <c r="I195" s="1026" t="str">
        <f t="shared" si="37"/>
        <v/>
      </c>
      <c r="J195" s="1214">
        <f>'Step 4 Support Tool'!B97</f>
        <v>0</v>
      </c>
      <c r="K195" s="428">
        <f>'Step 4 Support Tool'!H97</f>
        <v>0</v>
      </c>
      <c r="L195" s="428">
        <f>'Step 4 Support Tool'!I97</f>
        <v>0</v>
      </c>
      <c r="M195" s="1215">
        <f>'Step 4 Support Tool'!J97</f>
        <v>0</v>
      </c>
      <c r="N195" s="1215">
        <f>'Step 4 Support Tool'!K97</f>
        <v>0</v>
      </c>
      <c r="O195" s="1215" t="str">
        <f>'Step 4 Support Tool'!L97</f>
        <v/>
      </c>
      <c r="P195" s="1216">
        <f>'Step 4 Support Tool'!M97</f>
        <v>0</v>
      </c>
      <c r="Q195" s="1217">
        <f>'Step 4 Support Tool'!N97</f>
        <v>0</v>
      </c>
      <c r="R195" s="1217" t="str">
        <f>'Step 4 Support Tool'!O97</f>
        <v/>
      </c>
      <c r="S195" s="1218" t="str">
        <f>'Step 4 Support Tool'!P97</f>
        <v/>
      </c>
      <c r="T195" s="1219" t="str">
        <f>'Step 4 Support Tool'!Q97</f>
        <v/>
      </c>
      <c r="U195" s="1219" t="str">
        <f>'Step 4 Support Tool'!R97</f>
        <v/>
      </c>
      <c r="V195" s="1219" t="str">
        <f>'Step 4 Support Tool'!S97</f>
        <v/>
      </c>
      <c r="W195" s="1218" t="str">
        <f>'Step 4 Support Tool'!T97</f>
        <v/>
      </c>
      <c r="X195" s="1220" t="str">
        <f>'Step 4 Support Tool'!X97</f>
        <v/>
      </c>
      <c r="Y195" s="1221" t="str">
        <f t="shared" si="38"/>
        <v/>
      </c>
      <c r="Z195" s="1222" t="str">
        <f>'Step 4 Support Tool'!AB97</f>
        <v/>
      </c>
      <c r="AA195" s="1223"/>
      <c r="AB195" s="1223"/>
      <c r="AC195" s="434"/>
      <c r="AD195" s="434"/>
      <c r="AE195" s="434"/>
      <c r="AF195" s="434"/>
      <c r="AG195" s="434"/>
      <c r="AH195" s="434"/>
      <c r="AI195" s="491"/>
      <c r="AJ195" s="491"/>
      <c r="AK195" s="491"/>
      <c r="AL195" s="491"/>
      <c r="AO195" s="491"/>
      <c r="AP195" s="491"/>
      <c r="AQ195" s="491"/>
      <c r="AR195" s="491"/>
      <c r="AS195" s="491"/>
      <c r="AT195" s="491"/>
      <c r="AU195" s="491"/>
      <c r="AV195" s="491"/>
      <c r="AW195" s="491"/>
      <c r="AX195" s="491"/>
      <c r="AY195" s="491"/>
      <c r="AZ195" s="491"/>
      <c r="BA195" s="491"/>
      <c r="BB195" s="491"/>
      <c r="BC195" s="492"/>
      <c r="BG195" s="1224" t="str">
        <f>SUBSTITUTE('Step 4 Support Tool'!A171," ","")</f>
        <v>EE156</v>
      </c>
      <c r="BH195" s="795">
        <f t="shared" si="39"/>
        <v>0</v>
      </c>
      <c r="BI195" s="491"/>
      <c r="BJ195" s="491"/>
      <c r="BK195" s="491"/>
      <c r="BL195" s="491"/>
      <c r="BM195" s="491"/>
      <c r="BN195" s="491"/>
      <c r="BO195" s="491"/>
      <c r="BP195" s="491"/>
      <c r="BQ195" s="491"/>
      <c r="BR195" s="491"/>
      <c r="BS195" s="491"/>
      <c r="BT195" s="491"/>
      <c r="BU195" s="491"/>
      <c r="BV195" s="491"/>
      <c r="BW195" s="491"/>
      <c r="BX195" s="491"/>
      <c r="BY195" s="491"/>
      <c r="BZ195" s="491"/>
      <c r="CA195" s="491"/>
      <c r="CB195" s="491"/>
      <c r="CC195" s="491"/>
      <c r="CD195" s="491"/>
      <c r="CE195" s="491"/>
      <c r="CF195" s="491"/>
      <c r="CG195" s="491"/>
      <c r="CH195" s="491"/>
      <c r="CI195" s="491"/>
      <c r="CJ195" s="491"/>
      <c r="CK195" s="491"/>
      <c r="CL195" s="491"/>
      <c r="CM195" s="491"/>
      <c r="CN195" s="491"/>
      <c r="CO195" s="491"/>
      <c r="CP195" s="491"/>
      <c r="CQ195" s="491"/>
      <c r="CR195" s="491"/>
      <c r="CS195" s="491"/>
      <c r="CT195" s="491"/>
      <c r="CU195" s="491"/>
      <c r="CV195" s="491"/>
      <c r="CW195" s="491"/>
      <c r="CX195" s="491"/>
      <c r="CY195" s="491"/>
      <c r="CZ195" s="491"/>
      <c r="DA195" s="491"/>
      <c r="DB195" s="491"/>
      <c r="DC195" s="491"/>
      <c r="DD195" s="491"/>
      <c r="DE195" s="491"/>
      <c r="DF195" s="491"/>
      <c r="DG195" s="491"/>
      <c r="DH195" s="491"/>
      <c r="DI195" s="491"/>
      <c r="DJ195" s="491"/>
      <c r="DK195" s="491"/>
      <c r="DL195" s="491"/>
      <c r="DM195" s="491"/>
      <c r="DN195" s="491"/>
      <c r="DO195" s="491"/>
      <c r="DP195" s="491"/>
      <c r="DQ195" s="491"/>
      <c r="DR195" s="491"/>
      <c r="DS195" s="491"/>
      <c r="DT195" s="491"/>
      <c r="DU195" s="491"/>
      <c r="DV195" s="491"/>
      <c r="DW195" s="491"/>
      <c r="DX195" s="491"/>
      <c r="DY195" s="491"/>
      <c r="DZ195" s="491"/>
      <c r="EA195" s="491"/>
      <c r="EB195" s="491"/>
      <c r="EC195" s="491"/>
      <c r="ED195" s="491"/>
      <c r="EE195" s="491"/>
      <c r="EF195" s="491"/>
      <c r="EG195" s="491"/>
      <c r="EH195" s="491"/>
      <c r="EI195" s="491"/>
      <c r="EJ195" s="491"/>
      <c r="EK195" s="491"/>
      <c r="EL195" s="491"/>
      <c r="EM195" s="491"/>
      <c r="EN195" s="491"/>
      <c r="EO195" s="491"/>
    </row>
    <row r="196" spans="1:145" ht="12" customHeight="1" x14ac:dyDescent="0.2">
      <c r="A196" s="1026" t="str">
        <f t="shared" si="40"/>
        <v/>
      </c>
      <c r="B196" s="428" t="str">
        <f t="shared" si="33"/>
        <v/>
      </c>
      <c r="C196" s="1212" t="str">
        <f>IF('Step 4 Support Tool'!F98=0,"",'Step 4 Support Tool'!F98)</f>
        <v/>
      </c>
      <c r="D196" s="1212">
        <f>'Step 4 Support Tool'!G98</f>
        <v>0</v>
      </c>
      <c r="E196" s="1213">
        <f>'Step 4 Support Tool'!C98</f>
        <v>0</v>
      </c>
      <c r="F196" s="1213">
        <f>'Step 4 Support Tool'!D98</f>
        <v>0</v>
      </c>
      <c r="G196" s="1026" t="str">
        <f>IF('Step 4 Support Tool'!E98="","",TRIM('Step 4 Support Tool'!E98))</f>
        <v/>
      </c>
      <c r="H196" s="1026" t="str">
        <f t="shared" si="36"/>
        <v/>
      </c>
      <c r="I196" s="1026" t="str">
        <f t="shared" si="37"/>
        <v/>
      </c>
      <c r="J196" s="1214">
        <f>'Step 4 Support Tool'!B98</f>
        <v>0</v>
      </c>
      <c r="K196" s="428">
        <f>'Step 4 Support Tool'!H98</f>
        <v>0</v>
      </c>
      <c r="L196" s="428">
        <f>'Step 4 Support Tool'!I98</f>
        <v>0</v>
      </c>
      <c r="M196" s="1215">
        <f>'Step 4 Support Tool'!J98</f>
        <v>0</v>
      </c>
      <c r="N196" s="1215">
        <f>'Step 4 Support Tool'!K98</f>
        <v>0</v>
      </c>
      <c r="O196" s="1215" t="str">
        <f>'Step 4 Support Tool'!L98</f>
        <v/>
      </c>
      <c r="P196" s="1216">
        <f>'Step 4 Support Tool'!M98</f>
        <v>0</v>
      </c>
      <c r="Q196" s="1217">
        <f>'Step 4 Support Tool'!N98</f>
        <v>0</v>
      </c>
      <c r="R196" s="1217" t="str">
        <f>'Step 4 Support Tool'!O98</f>
        <v/>
      </c>
      <c r="S196" s="1218" t="str">
        <f>'Step 4 Support Tool'!P98</f>
        <v/>
      </c>
      <c r="T196" s="1219" t="str">
        <f>'Step 4 Support Tool'!Q98</f>
        <v/>
      </c>
      <c r="U196" s="1219" t="str">
        <f>'Step 4 Support Tool'!R98</f>
        <v/>
      </c>
      <c r="V196" s="1219" t="str">
        <f>'Step 4 Support Tool'!S98</f>
        <v/>
      </c>
      <c r="W196" s="1218" t="str">
        <f>'Step 4 Support Tool'!T98</f>
        <v/>
      </c>
      <c r="X196" s="1220" t="str">
        <f>'Step 4 Support Tool'!X98</f>
        <v/>
      </c>
      <c r="Y196" s="1221" t="str">
        <f t="shared" si="38"/>
        <v/>
      </c>
      <c r="Z196" s="1222" t="str">
        <f>'Step 4 Support Tool'!AB98</f>
        <v/>
      </c>
      <c r="AA196" s="1223"/>
      <c r="AB196" s="1223"/>
      <c r="AC196" s="434"/>
      <c r="AD196" s="434"/>
      <c r="AE196" s="434"/>
      <c r="AF196" s="434"/>
      <c r="AG196" s="434"/>
      <c r="AH196" s="434"/>
      <c r="AI196" s="491"/>
      <c r="AJ196" s="491"/>
      <c r="AK196" s="491"/>
      <c r="AL196" s="491"/>
      <c r="AO196" s="491"/>
      <c r="AP196" s="491"/>
      <c r="AQ196" s="491"/>
      <c r="AR196" s="491"/>
      <c r="AS196" s="491"/>
      <c r="AT196" s="491"/>
      <c r="AU196" s="491"/>
      <c r="AV196" s="491"/>
      <c r="AW196" s="491"/>
      <c r="AX196" s="491"/>
      <c r="AY196" s="491"/>
      <c r="AZ196" s="491"/>
      <c r="BA196" s="491"/>
      <c r="BB196" s="491"/>
      <c r="BC196" s="492"/>
      <c r="BG196" s="1224" t="str">
        <f>SUBSTITUTE('Step 4 Support Tool'!A172," ","")</f>
        <v>EE157</v>
      </c>
      <c r="BH196" s="795">
        <f t="shared" si="39"/>
        <v>0</v>
      </c>
      <c r="BI196" s="491"/>
      <c r="BJ196" s="491"/>
      <c r="BK196" s="491"/>
      <c r="BL196" s="491"/>
      <c r="BM196" s="491"/>
      <c r="BN196" s="491"/>
      <c r="BO196" s="491"/>
      <c r="BP196" s="491"/>
      <c r="BQ196" s="491"/>
      <c r="BR196" s="491"/>
      <c r="BS196" s="491"/>
      <c r="BT196" s="491"/>
      <c r="BU196" s="491"/>
      <c r="BV196" s="491"/>
      <c r="BW196" s="491"/>
      <c r="BX196" s="491"/>
      <c r="BY196" s="491"/>
      <c r="BZ196" s="491"/>
      <c r="CA196" s="491"/>
      <c r="CB196" s="491"/>
      <c r="CC196" s="491"/>
      <c r="CD196" s="491"/>
      <c r="CE196" s="491"/>
      <c r="CF196" s="491"/>
      <c r="CG196" s="491"/>
      <c r="CH196" s="491"/>
      <c r="CI196" s="491"/>
      <c r="CJ196" s="491"/>
      <c r="CK196" s="491"/>
      <c r="CL196" s="491"/>
      <c r="CM196" s="491"/>
      <c r="CN196" s="491"/>
      <c r="CO196" s="491"/>
      <c r="CP196" s="491"/>
      <c r="CQ196" s="491"/>
      <c r="CR196" s="491"/>
      <c r="CS196" s="491"/>
      <c r="CT196" s="491"/>
      <c r="CU196" s="491"/>
      <c r="CV196" s="491"/>
      <c r="CW196" s="491"/>
      <c r="CX196" s="491"/>
      <c r="CY196" s="491"/>
      <c r="CZ196" s="491"/>
      <c r="DA196" s="491"/>
      <c r="DB196" s="491"/>
      <c r="DC196" s="491"/>
      <c r="DD196" s="491"/>
      <c r="DE196" s="491"/>
      <c r="DF196" s="491"/>
      <c r="DG196" s="491"/>
      <c r="DH196" s="491"/>
      <c r="DI196" s="491"/>
      <c r="DJ196" s="491"/>
      <c r="DK196" s="491"/>
      <c r="DL196" s="491"/>
      <c r="DM196" s="491"/>
      <c r="DN196" s="491"/>
      <c r="DO196" s="491"/>
      <c r="DP196" s="491"/>
      <c r="DQ196" s="491"/>
      <c r="DR196" s="491"/>
      <c r="DS196" s="491"/>
      <c r="DT196" s="491"/>
      <c r="DU196" s="491"/>
      <c r="DV196" s="491"/>
      <c r="DW196" s="491"/>
      <c r="DX196" s="491"/>
      <c r="DY196" s="491"/>
      <c r="DZ196" s="491"/>
      <c r="EA196" s="491"/>
      <c r="EB196" s="491"/>
      <c r="EC196" s="491"/>
      <c r="ED196" s="491"/>
      <c r="EE196" s="491"/>
      <c r="EF196" s="491"/>
      <c r="EG196" s="491"/>
      <c r="EH196" s="491"/>
      <c r="EI196" s="491"/>
      <c r="EJ196" s="491"/>
      <c r="EK196" s="491"/>
      <c r="EL196" s="491"/>
      <c r="EM196" s="491"/>
      <c r="EN196" s="491"/>
      <c r="EO196" s="491"/>
    </row>
    <row r="197" spans="1:145" ht="12" customHeight="1" x14ac:dyDescent="0.2">
      <c r="A197" s="1026" t="str">
        <f t="shared" si="40"/>
        <v/>
      </c>
      <c r="B197" s="428" t="str">
        <f t="shared" si="33"/>
        <v/>
      </c>
      <c r="C197" s="1212" t="str">
        <f>IF('Step 4 Support Tool'!F99=0,"",'Step 4 Support Tool'!F99)</f>
        <v/>
      </c>
      <c r="D197" s="1212">
        <f>'Step 4 Support Tool'!G99</f>
        <v>0</v>
      </c>
      <c r="E197" s="1213">
        <f>'Step 4 Support Tool'!C99</f>
        <v>0</v>
      </c>
      <c r="F197" s="1213">
        <f>'Step 4 Support Tool'!D99</f>
        <v>0</v>
      </c>
      <c r="G197" s="1026" t="str">
        <f>IF('Step 4 Support Tool'!E99="","",TRIM('Step 4 Support Tool'!E99))</f>
        <v/>
      </c>
      <c r="H197" s="1026" t="str">
        <f t="shared" si="36"/>
        <v/>
      </c>
      <c r="I197" s="1026" t="str">
        <f t="shared" si="37"/>
        <v/>
      </c>
      <c r="J197" s="1214">
        <f>'Step 4 Support Tool'!B99</f>
        <v>0</v>
      </c>
      <c r="K197" s="428">
        <f>'Step 4 Support Tool'!H99</f>
        <v>0</v>
      </c>
      <c r="L197" s="428">
        <f>'Step 4 Support Tool'!I99</f>
        <v>0</v>
      </c>
      <c r="M197" s="1215">
        <f>'Step 4 Support Tool'!J99</f>
        <v>0</v>
      </c>
      <c r="N197" s="1215">
        <f>'Step 4 Support Tool'!K99</f>
        <v>0</v>
      </c>
      <c r="O197" s="1215" t="str">
        <f>'Step 4 Support Tool'!L99</f>
        <v/>
      </c>
      <c r="P197" s="1216">
        <f>'Step 4 Support Tool'!M99</f>
        <v>0</v>
      </c>
      <c r="Q197" s="1217">
        <f>'Step 4 Support Tool'!N99</f>
        <v>0</v>
      </c>
      <c r="R197" s="1217" t="str">
        <f>'Step 4 Support Tool'!O99</f>
        <v/>
      </c>
      <c r="S197" s="1218" t="str">
        <f>'Step 4 Support Tool'!P99</f>
        <v/>
      </c>
      <c r="T197" s="1219" t="str">
        <f>'Step 4 Support Tool'!Q99</f>
        <v/>
      </c>
      <c r="U197" s="1219" t="str">
        <f>'Step 4 Support Tool'!R99</f>
        <v/>
      </c>
      <c r="V197" s="1219" t="str">
        <f>'Step 4 Support Tool'!S99</f>
        <v/>
      </c>
      <c r="W197" s="1218" t="str">
        <f>'Step 4 Support Tool'!T99</f>
        <v/>
      </c>
      <c r="X197" s="1220" t="str">
        <f>'Step 4 Support Tool'!X99</f>
        <v/>
      </c>
      <c r="Y197" s="1221" t="str">
        <f t="shared" si="38"/>
        <v/>
      </c>
      <c r="Z197" s="1222" t="str">
        <f>'Step 4 Support Tool'!AB99</f>
        <v/>
      </c>
      <c r="AA197" s="1223"/>
      <c r="AB197" s="1223"/>
      <c r="AC197" s="434"/>
      <c r="AD197" s="434"/>
      <c r="AE197" s="434"/>
      <c r="AF197" s="434"/>
      <c r="AG197" s="434"/>
      <c r="AH197" s="434"/>
      <c r="AI197" s="491"/>
      <c r="AJ197" s="491"/>
      <c r="AK197" s="491"/>
      <c r="AL197" s="491"/>
      <c r="AO197" s="491"/>
      <c r="AP197" s="491"/>
      <c r="AQ197" s="491"/>
      <c r="AR197" s="491"/>
      <c r="AS197" s="491"/>
      <c r="AT197" s="491"/>
      <c r="AU197" s="491"/>
      <c r="AV197" s="491"/>
      <c r="AW197" s="491"/>
      <c r="AX197" s="491"/>
      <c r="AY197" s="491"/>
      <c r="AZ197" s="491"/>
      <c r="BA197" s="491"/>
      <c r="BB197" s="491"/>
      <c r="BC197" s="492"/>
      <c r="BG197" s="1224" t="str">
        <f>SUBSTITUTE('Step 4 Support Tool'!A173," ","")</f>
        <v>EE158</v>
      </c>
      <c r="BH197" s="795">
        <f t="shared" si="39"/>
        <v>0</v>
      </c>
      <c r="BI197" s="491"/>
      <c r="BJ197" s="491"/>
      <c r="BK197" s="491"/>
      <c r="BL197" s="491"/>
      <c r="BM197" s="491"/>
      <c r="BN197" s="491"/>
      <c r="BO197" s="491"/>
      <c r="BP197" s="491"/>
      <c r="BQ197" s="491"/>
      <c r="BR197" s="491"/>
      <c r="BS197" s="491"/>
      <c r="BT197" s="491"/>
      <c r="BU197" s="491"/>
      <c r="BV197" s="491"/>
      <c r="BW197" s="491"/>
      <c r="BX197" s="491"/>
      <c r="BY197" s="491"/>
      <c r="BZ197" s="491"/>
      <c r="CA197" s="491"/>
      <c r="CB197" s="491"/>
      <c r="CC197" s="491"/>
      <c r="CD197" s="491"/>
      <c r="CE197" s="491"/>
      <c r="CF197" s="491"/>
      <c r="CG197" s="491"/>
      <c r="CH197" s="491"/>
      <c r="CI197" s="491"/>
      <c r="CJ197" s="491"/>
      <c r="CK197" s="491"/>
      <c r="CL197" s="491"/>
      <c r="CM197" s="491"/>
      <c r="CN197" s="491"/>
      <c r="CO197" s="491"/>
      <c r="CP197" s="491"/>
      <c r="CQ197" s="491"/>
      <c r="CR197" s="491"/>
      <c r="CS197" s="491"/>
      <c r="CT197" s="491"/>
      <c r="CU197" s="491"/>
      <c r="CV197" s="491"/>
      <c r="CW197" s="491"/>
      <c r="CX197" s="491"/>
      <c r="CY197" s="491"/>
      <c r="CZ197" s="491"/>
      <c r="DA197" s="491"/>
      <c r="DB197" s="491"/>
      <c r="DC197" s="491"/>
      <c r="DD197" s="491"/>
      <c r="DE197" s="491"/>
      <c r="DF197" s="491"/>
      <c r="DG197" s="491"/>
      <c r="DH197" s="491"/>
      <c r="DI197" s="491"/>
      <c r="DJ197" s="491"/>
      <c r="DK197" s="491"/>
      <c r="DL197" s="491"/>
      <c r="DM197" s="491"/>
      <c r="DN197" s="491"/>
      <c r="DO197" s="491"/>
      <c r="DP197" s="491"/>
      <c r="DQ197" s="491"/>
      <c r="DR197" s="491"/>
      <c r="DS197" s="491"/>
      <c r="DT197" s="491"/>
      <c r="DU197" s="491"/>
      <c r="DV197" s="491"/>
      <c r="DW197" s="491"/>
      <c r="DX197" s="491"/>
      <c r="DY197" s="491"/>
      <c r="DZ197" s="491"/>
      <c r="EA197" s="491"/>
      <c r="EB197" s="491"/>
      <c r="EC197" s="491"/>
      <c r="ED197" s="491"/>
      <c r="EE197" s="491"/>
      <c r="EF197" s="491"/>
      <c r="EG197" s="491"/>
      <c r="EH197" s="491"/>
      <c r="EI197" s="491"/>
      <c r="EJ197" s="491"/>
      <c r="EK197" s="491"/>
      <c r="EL197" s="491"/>
      <c r="EM197" s="491"/>
      <c r="EN197" s="491"/>
      <c r="EO197" s="491"/>
    </row>
    <row r="198" spans="1:145" ht="12" customHeight="1" x14ac:dyDescent="0.2">
      <c r="A198" s="1026" t="str">
        <f t="shared" si="40"/>
        <v/>
      </c>
      <c r="B198" s="428" t="str">
        <f t="shared" si="33"/>
        <v/>
      </c>
      <c r="C198" s="1212" t="str">
        <f>IF('Step 4 Support Tool'!F100=0,"",'Step 4 Support Tool'!F100)</f>
        <v/>
      </c>
      <c r="D198" s="1212">
        <f>'Step 4 Support Tool'!G100</f>
        <v>0</v>
      </c>
      <c r="E198" s="1213">
        <f>'Step 4 Support Tool'!C100</f>
        <v>0</v>
      </c>
      <c r="F198" s="1213">
        <f>'Step 4 Support Tool'!D100</f>
        <v>0</v>
      </c>
      <c r="G198" s="1026" t="str">
        <f>IF('Step 4 Support Tool'!E100="","",TRIM('Step 4 Support Tool'!E100))</f>
        <v/>
      </c>
      <c r="H198" s="1026" t="str">
        <f t="shared" si="36"/>
        <v/>
      </c>
      <c r="I198" s="1026" t="str">
        <f t="shared" si="37"/>
        <v/>
      </c>
      <c r="J198" s="1214">
        <f>'Step 4 Support Tool'!B100</f>
        <v>0</v>
      </c>
      <c r="K198" s="428">
        <f>'Step 4 Support Tool'!H100</f>
        <v>0</v>
      </c>
      <c r="L198" s="428">
        <f>'Step 4 Support Tool'!I100</f>
        <v>0</v>
      </c>
      <c r="M198" s="1215">
        <f>'Step 4 Support Tool'!J100</f>
        <v>0</v>
      </c>
      <c r="N198" s="1215">
        <f>'Step 4 Support Tool'!K100</f>
        <v>0</v>
      </c>
      <c r="O198" s="1215" t="str">
        <f>'Step 4 Support Tool'!L100</f>
        <v/>
      </c>
      <c r="P198" s="1216">
        <f>'Step 4 Support Tool'!M100</f>
        <v>0</v>
      </c>
      <c r="Q198" s="1217">
        <f>'Step 4 Support Tool'!N100</f>
        <v>0</v>
      </c>
      <c r="R198" s="1217" t="str">
        <f>'Step 4 Support Tool'!O100</f>
        <v/>
      </c>
      <c r="S198" s="1218" t="str">
        <f>'Step 4 Support Tool'!P100</f>
        <v/>
      </c>
      <c r="T198" s="1219" t="str">
        <f>'Step 4 Support Tool'!Q100</f>
        <v/>
      </c>
      <c r="U198" s="1219" t="str">
        <f>'Step 4 Support Tool'!R100</f>
        <v/>
      </c>
      <c r="V198" s="1219" t="str">
        <f>'Step 4 Support Tool'!S100</f>
        <v/>
      </c>
      <c r="W198" s="1218" t="str">
        <f>'Step 4 Support Tool'!T100</f>
        <v/>
      </c>
      <c r="X198" s="1220" t="str">
        <f>'Step 4 Support Tool'!X100</f>
        <v/>
      </c>
      <c r="Y198" s="1221" t="str">
        <f t="shared" si="38"/>
        <v/>
      </c>
      <c r="Z198" s="1222" t="str">
        <f>'Step 4 Support Tool'!AB100</f>
        <v/>
      </c>
      <c r="AA198" s="1223"/>
      <c r="AB198" s="1223"/>
      <c r="AC198" s="434"/>
      <c r="AD198" s="434"/>
      <c r="AE198" s="434"/>
      <c r="AF198" s="434"/>
      <c r="AG198" s="434"/>
      <c r="AH198" s="434"/>
      <c r="AI198" s="491"/>
      <c r="AJ198" s="491"/>
      <c r="AK198" s="491"/>
      <c r="AL198" s="491"/>
      <c r="AO198" s="491"/>
      <c r="AP198" s="491"/>
      <c r="AQ198" s="491"/>
      <c r="AR198" s="491"/>
      <c r="AS198" s="491"/>
      <c r="AT198" s="491"/>
      <c r="AU198" s="491"/>
      <c r="AV198" s="491"/>
      <c r="AW198" s="491"/>
      <c r="AX198" s="491"/>
      <c r="AY198" s="491"/>
      <c r="AZ198" s="491"/>
      <c r="BA198" s="491"/>
      <c r="BB198" s="491"/>
      <c r="BC198" s="492"/>
      <c r="BG198" s="1224" t="str">
        <f>SUBSTITUTE('Step 4 Support Tool'!A174," ","")</f>
        <v>EE159</v>
      </c>
      <c r="BH198" s="795">
        <f t="shared" si="39"/>
        <v>0</v>
      </c>
      <c r="BI198" s="491"/>
      <c r="BJ198" s="491"/>
      <c r="BK198" s="491"/>
      <c r="BL198" s="491"/>
      <c r="BM198" s="491"/>
      <c r="BN198" s="491"/>
      <c r="BO198" s="491"/>
      <c r="BP198" s="491"/>
      <c r="BQ198" s="491"/>
      <c r="BR198" s="491"/>
      <c r="BS198" s="491"/>
      <c r="BT198" s="491"/>
      <c r="BU198" s="491"/>
      <c r="BV198" s="491"/>
      <c r="BW198" s="491"/>
      <c r="BX198" s="491"/>
      <c r="BY198" s="491"/>
      <c r="BZ198" s="491"/>
      <c r="CA198" s="491"/>
      <c r="CB198" s="491"/>
      <c r="CC198" s="491"/>
      <c r="CD198" s="491"/>
      <c r="CE198" s="491"/>
      <c r="CF198" s="491"/>
      <c r="CG198" s="491"/>
      <c r="CH198" s="491"/>
      <c r="CI198" s="491"/>
      <c r="CJ198" s="491"/>
      <c r="CK198" s="491"/>
      <c r="CL198" s="491"/>
      <c r="CM198" s="491"/>
      <c r="CN198" s="491"/>
      <c r="CO198" s="491"/>
      <c r="CP198" s="491"/>
      <c r="CQ198" s="491"/>
      <c r="CR198" s="491"/>
      <c r="CS198" s="491"/>
      <c r="CT198" s="491"/>
      <c r="CU198" s="491"/>
      <c r="CV198" s="491"/>
      <c r="CW198" s="491"/>
      <c r="CX198" s="491"/>
      <c r="CY198" s="491"/>
      <c r="CZ198" s="491"/>
      <c r="DA198" s="491"/>
      <c r="DB198" s="491"/>
      <c r="DC198" s="491"/>
      <c r="DD198" s="491"/>
      <c r="DE198" s="491"/>
      <c r="DF198" s="491"/>
      <c r="DG198" s="491"/>
      <c r="DH198" s="491"/>
      <c r="DI198" s="491"/>
      <c r="DJ198" s="491"/>
      <c r="DK198" s="491"/>
      <c r="DL198" s="491"/>
      <c r="DM198" s="491"/>
      <c r="DN198" s="491"/>
      <c r="DO198" s="491"/>
      <c r="DP198" s="491"/>
      <c r="DQ198" s="491"/>
      <c r="DR198" s="491"/>
      <c r="DS198" s="491"/>
      <c r="DT198" s="491"/>
      <c r="DU198" s="491"/>
      <c r="DV198" s="491"/>
      <c r="DW198" s="491"/>
      <c r="DX198" s="491"/>
      <c r="DY198" s="491"/>
      <c r="DZ198" s="491"/>
      <c r="EA198" s="491"/>
      <c r="EB198" s="491"/>
      <c r="EC198" s="491"/>
      <c r="ED198" s="491"/>
      <c r="EE198" s="491"/>
      <c r="EF198" s="491"/>
      <c r="EG198" s="491"/>
      <c r="EH198" s="491"/>
      <c r="EI198" s="491"/>
      <c r="EJ198" s="491"/>
      <c r="EK198" s="491"/>
      <c r="EL198" s="491"/>
      <c r="EM198" s="491"/>
      <c r="EN198" s="491"/>
      <c r="EO198" s="491"/>
    </row>
    <row r="199" spans="1:145" ht="12" customHeight="1" x14ac:dyDescent="0.2">
      <c r="A199" s="1026" t="str">
        <f t="shared" si="40"/>
        <v/>
      </c>
      <c r="B199" s="428" t="str">
        <f t="shared" si="33"/>
        <v/>
      </c>
      <c r="C199" s="1212" t="str">
        <f>IF('Step 4 Support Tool'!F101=0,"",'Step 4 Support Tool'!F101)</f>
        <v/>
      </c>
      <c r="D199" s="1212">
        <f>'Step 4 Support Tool'!G101</f>
        <v>0</v>
      </c>
      <c r="E199" s="1213">
        <f>'Step 4 Support Tool'!C101</f>
        <v>0</v>
      </c>
      <c r="F199" s="1213">
        <f>'Step 4 Support Tool'!D101</f>
        <v>0</v>
      </c>
      <c r="G199" s="1026" t="str">
        <f>IF('Step 4 Support Tool'!E101="","",TRIM('Step 4 Support Tool'!E101))</f>
        <v/>
      </c>
      <c r="H199" s="1026" t="str">
        <f t="shared" si="36"/>
        <v/>
      </c>
      <c r="I199" s="1026" t="str">
        <f t="shared" si="37"/>
        <v/>
      </c>
      <c r="J199" s="1214">
        <f>'Step 4 Support Tool'!B101</f>
        <v>0</v>
      </c>
      <c r="K199" s="428">
        <f>'Step 4 Support Tool'!H101</f>
        <v>0</v>
      </c>
      <c r="L199" s="428">
        <f>'Step 4 Support Tool'!I101</f>
        <v>0</v>
      </c>
      <c r="M199" s="1215">
        <f>'Step 4 Support Tool'!J101</f>
        <v>0</v>
      </c>
      <c r="N199" s="1215">
        <f>'Step 4 Support Tool'!K101</f>
        <v>0</v>
      </c>
      <c r="O199" s="1215" t="str">
        <f>'Step 4 Support Tool'!L101</f>
        <v/>
      </c>
      <c r="P199" s="1216">
        <f>'Step 4 Support Tool'!M101</f>
        <v>0</v>
      </c>
      <c r="Q199" s="1217">
        <f>'Step 4 Support Tool'!N101</f>
        <v>0</v>
      </c>
      <c r="R199" s="1217" t="str">
        <f>'Step 4 Support Tool'!O101</f>
        <v/>
      </c>
      <c r="S199" s="1218" t="str">
        <f>'Step 4 Support Tool'!P101</f>
        <v/>
      </c>
      <c r="T199" s="1219" t="str">
        <f>'Step 4 Support Tool'!Q101</f>
        <v/>
      </c>
      <c r="U199" s="1219" t="str">
        <f>'Step 4 Support Tool'!R101</f>
        <v/>
      </c>
      <c r="V199" s="1219" t="str">
        <f>'Step 4 Support Tool'!S101</f>
        <v/>
      </c>
      <c r="W199" s="1218" t="str">
        <f>'Step 4 Support Tool'!T101</f>
        <v/>
      </c>
      <c r="X199" s="1220" t="str">
        <f>'Step 4 Support Tool'!X101</f>
        <v/>
      </c>
      <c r="Y199" s="1221" t="str">
        <f t="shared" si="38"/>
        <v/>
      </c>
      <c r="Z199" s="1222" t="str">
        <f>'Step 4 Support Tool'!AB101</f>
        <v/>
      </c>
      <c r="AA199" s="1223"/>
      <c r="AB199" s="1223"/>
      <c r="AC199" s="434"/>
      <c r="AD199" s="434"/>
      <c r="AE199" s="434"/>
      <c r="AF199" s="434"/>
      <c r="AG199" s="434"/>
      <c r="AH199" s="434"/>
      <c r="AI199" s="491"/>
      <c r="AJ199" s="491"/>
      <c r="AK199" s="491"/>
      <c r="AL199" s="491"/>
      <c r="AO199" s="491"/>
      <c r="AP199" s="491"/>
      <c r="AQ199" s="491"/>
      <c r="AR199" s="491"/>
      <c r="AS199" s="491"/>
      <c r="AT199" s="491"/>
      <c r="AU199" s="491"/>
      <c r="AV199" s="491"/>
      <c r="AW199" s="491"/>
      <c r="AX199" s="491"/>
      <c r="AY199" s="491"/>
      <c r="AZ199" s="491"/>
      <c r="BA199" s="491"/>
      <c r="BB199" s="491"/>
      <c r="BC199" s="492"/>
      <c r="BG199" s="1224" t="str">
        <f>SUBSTITUTE('Step 4 Support Tool'!A175," ","")</f>
        <v>EE160</v>
      </c>
      <c r="BH199" s="795">
        <f t="shared" si="39"/>
        <v>0</v>
      </c>
      <c r="BI199" s="491"/>
      <c r="BJ199" s="491"/>
      <c r="BK199" s="491"/>
      <c r="BL199" s="491"/>
      <c r="BM199" s="491"/>
      <c r="BN199" s="491"/>
      <c r="BO199" s="491"/>
      <c r="BP199" s="491"/>
      <c r="BQ199" s="491"/>
      <c r="BR199" s="491"/>
      <c r="BS199" s="491"/>
      <c r="BT199" s="491"/>
      <c r="BU199" s="491"/>
      <c r="BV199" s="491"/>
      <c r="BW199" s="491"/>
      <c r="BX199" s="491"/>
      <c r="BY199" s="491"/>
      <c r="BZ199" s="491"/>
      <c r="CA199" s="491"/>
      <c r="CB199" s="491"/>
      <c r="CC199" s="491"/>
      <c r="CD199" s="491"/>
      <c r="CE199" s="491"/>
      <c r="CF199" s="491"/>
      <c r="CG199" s="491"/>
      <c r="CH199" s="491"/>
      <c r="CI199" s="491"/>
      <c r="CJ199" s="491"/>
      <c r="CK199" s="491"/>
      <c r="CL199" s="491"/>
      <c r="CM199" s="491"/>
      <c r="CN199" s="491"/>
      <c r="CO199" s="491"/>
      <c r="CP199" s="491"/>
      <c r="CQ199" s="491"/>
      <c r="CR199" s="491"/>
      <c r="CS199" s="491"/>
      <c r="CT199" s="491"/>
      <c r="CU199" s="491"/>
      <c r="CV199" s="491"/>
      <c r="CW199" s="491"/>
      <c r="CX199" s="491"/>
      <c r="CY199" s="491"/>
      <c r="CZ199" s="491"/>
      <c r="DA199" s="491"/>
      <c r="DB199" s="491"/>
      <c r="DC199" s="491"/>
      <c r="DD199" s="491"/>
      <c r="DE199" s="491"/>
      <c r="DF199" s="491"/>
      <c r="DG199" s="491"/>
      <c r="DH199" s="491"/>
      <c r="DI199" s="491"/>
      <c r="DJ199" s="491"/>
      <c r="DK199" s="491"/>
      <c r="DL199" s="491"/>
      <c r="DM199" s="491"/>
      <c r="DN199" s="491"/>
      <c r="DO199" s="491"/>
      <c r="DP199" s="491"/>
      <c r="DQ199" s="491"/>
      <c r="DR199" s="491"/>
      <c r="DS199" s="491"/>
      <c r="DT199" s="491"/>
      <c r="DU199" s="491"/>
      <c r="DV199" s="491"/>
      <c r="DW199" s="491"/>
      <c r="DX199" s="491"/>
      <c r="DY199" s="491"/>
      <c r="DZ199" s="491"/>
      <c r="EA199" s="491"/>
      <c r="EB199" s="491"/>
      <c r="EC199" s="491"/>
      <c r="ED199" s="491"/>
      <c r="EE199" s="491"/>
      <c r="EF199" s="491"/>
      <c r="EG199" s="491"/>
      <c r="EH199" s="491"/>
      <c r="EI199" s="491"/>
      <c r="EJ199" s="491"/>
      <c r="EK199" s="491"/>
      <c r="EL199" s="491"/>
      <c r="EM199" s="491"/>
      <c r="EN199" s="491"/>
      <c r="EO199" s="491"/>
    </row>
    <row r="200" spans="1:145" ht="12" customHeight="1" x14ac:dyDescent="0.2">
      <c r="A200" s="1026" t="str">
        <f t="shared" si="40"/>
        <v/>
      </c>
      <c r="B200" s="428" t="str">
        <f t="shared" si="33"/>
        <v/>
      </c>
      <c r="C200" s="1212" t="str">
        <f>IF('Step 4 Support Tool'!F102=0,"",'Step 4 Support Tool'!F102)</f>
        <v/>
      </c>
      <c r="D200" s="1212">
        <f>'Step 4 Support Tool'!G102</f>
        <v>0</v>
      </c>
      <c r="E200" s="1213">
        <f>'Step 4 Support Tool'!C102</f>
        <v>0</v>
      </c>
      <c r="F200" s="1213">
        <f>'Step 4 Support Tool'!D102</f>
        <v>0</v>
      </c>
      <c r="G200" s="1026" t="str">
        <f>IF('Step 4 Support Tool'!E102="","",TRIM('Step 4 Support Tool'!E102))</f>
        <v/>
      </c>
      <c r="H200" s="1026" t="str">
        <f t="shared" si="36"/>
        <v/>
      </c>
      <c r="I200" s="1026" t="str">
        <f t="shared" si="37"/>
        <v/>
      </c>
      <c r="J200" s="1214">
        <f>'Step 4 Support Tool'!B102</f>
        <v>0</v>
      </c>
      <c r="K200" s="428">
        <f>'Step 4 Support Tool'!H102</f>
        <v>0</v>
      </c>
      <c r="L200" s="428">
        <f>'Step 4 Support Tool'!I102</f>
        <v>0</v>
      </c>
      <c r="M200" s="1215">
        <f>'Step 4 Support Tool'!J102</f>
        <v>0</v>
      </c>
      <c r="N200" s="1215">
        <f>'Step 4 Support Tool'!K102</f>
        <v>0</v>
      </c>
      <c r="O200" s="1215" t="str">
        <f>'Step 4 Support Tool'!L102</f>
        <v/>
      </c>
      <c r="P200" s="1216">
        <f>'Step 4 Support Tool'!M102</f>
        <v>0</v>
      </c>
      <c r="Q200" s="1217">
        <f>'Step 4 Support Tool'!N102</f>
        <v>0</v>
      </c>
      <c r="R200" s="1217" t="str">
        <f>'Step 4 Support Tool'!O102</f>
        <v/>
      </c>
      <c r="S200" s="1218" t="str">
        <f>'Step 4 Support Tool'!P102</f>
        <v/>
      </c>
      <c r="T200" s="1219" t="str">
        <f>'Step 4 Support Tool'!Q102</f>
        <v/>
      </c>
      <c r="U200" s="1219" t="str">
        <f>'Step 4 Support Tool'!R102</f>
        <v/>
      </c>
      <c r="V200" s="1219" t="str">
        <f>'Step 4 Support Tool'!S102</f>
        <v/>
      </c>
      <c r="W200" s="1218" t="str">
        <f>'Step 4 Support Tool'!T102</f>
        <v/>
      </c>
      <c r="X200" s="1220" t="str">
        <f>'Step 4 Support Tool'!X102</f>
        <v/>
      </c>
      <c r="Y200" s="1221" t="str">
        <f t="shared" si="38"/>
        <v/>
      </c>
      <c r="Z200" s="1222" t="str">
        <f>'Step 4 Support Tool'!AB102</f>
        <v/>
      </c>
      <c r="AA200" s="1223"/>
      <c r="AB200" s="1223"/>
      <c r="AC200" s="434"/>
      <c r="AD200" s="434"/>
      <c r="AE200" s="434"/>
      <c r="AF200" s="434"/>
      <c r="AG200" s="434"/>
      <c r="AH200" s="434"/>
      <c r="AI200" s="491"/>
      <c r="AJ200" s="491"/>
      <c r="AK200" s="491"/>
      <c r="AL200" s="491"/>
      <c r="AO200" s="491"/>
      <c r="AP200" s="491"/>
      <c r="AQ200" s="491"/>
      <c r="AR200" s="491"/>
      <c r="AS200" s="491"/>
      <c r="AT200" s="491"/>
      <c r="AU200" s="491"/>
      <c r="AV200" s="491"/>
      <c r="AW200" s="491"/>
      <c r="AX200" s="491"/>
      <c r="AY200" s="491"/>
      <c r="AZ200" s="491"/>
      <c r="BA200" s="491"/>
      <c r="BB200" s="491"/>
      <c r="BC200" s="492"/>
      <c r="BG200" s="1224" t="str">
        <f>SUBSTITUTE('Step 4 Support Tool'!A176," ","")</f>
        <v>EE161</v>
      </c>
      <c r="BH200" s="795">
        <f t="shared" si="39"/>
        <v>0</v>
      </c>
      <c r="BI200" s="491"/>
      <c r="BJ200" s="491"/>
      <c r="BK200" s="491"/>
      <c r="BL200" s="491"/>
      <c r="BM200" s="491"/>
      <c r="BN200" s="491"/>
      <c r="BO200" s="491"/>
      <c r="BP200" s="491"/>
      <c r="BQ200" s="491"/>
      <c r="BR200" s="491"/>
      <c r="BS200" s="491"/>
      <c r="BT200" s="491"/>
      <c r="BU200" s="491"/>
      <c r="BV200" s="491"/>
      <c r="BW200" s="491"/>
      <c r="BX200" s="491"/>
      <c r="BY200" s="491"/>
      <c r="BZ200" s="491"/>
      <c r="CA200" s="491"/>
      <c r="CB200" s="491"/>
      <c r="CC200" s="491"/>
      <c r="CD200" s="491"/>
      <c r="CE200" s="491"/>
      <c r="CF200" s="491"/>
      <c r="CG200" s="491"/>
      <c r="CH200" s="491"/>
      <c r="CI200" s="491"/>
      <c r="CJ200" s="491"/>
      <c r="CK200" s="491"/>
      <c r="CL200" s="491"/>
      <c r="CM200" s="491"/>
      <c r="CN200" s="491"/>
      <c r="CO200" s="491"/>
      <c r="CP200" s="491"/>
      <c r="CQ200" s="491"/>
      <c r="CR200" s="491"/>
      <c r="CS200" s="491"/>
      <c r="CT200" s="491"/>
      <c r="CU200" s="491"/>
      <c r="CV200" s="491"/>
      <c r="CW200" s="491"/>
      <c r="CX200" s="491"/>
      <c r="CY200" s="491"/>
      <c r="CZ200" s="491"/>
      <c r="DA200" s="491"/>
      <c r="DB200" s="491"/>
      <c r="DC200" s="491"/>
      <c r="DD200" s="491"/>
      <c r="DE200" s="491"/>
      <c r="DF200" s="491"/>
      <c r="DG200" s="491"/>
      <c r="DH200" s="491"/>
      <c r="DI200" s="491"/>
      <c r="DJ200" s="491"/>
      <c r="DK200" s="491"/>
      <c r="DL200" s="491"/>
      <c r="DM200" s="491"/>
      <c r="DN200" s="491"/>
      <c r="DO200" s="491"/>
      <c r="DP200" s="491"/>
      <c r="DQ200" s="491"/>
      <c r="DR200" s="491"/>
      <c r="DS200" s="491"/>
      <c r="DT200" s="491"/>
      <c r="DU200" s="491"/>
      <c r="DV200" s="491"/>
      <c r="DW200" s="491"/>
      <c r="DX200" s="491"/>
      <c r="DY200" s="491"/>
      <c r="DZ200" s="491"/>
      <c r="EA200" s="491"/>
      <c r="EB200" s="491"/>
      <c r="EC200" s="491"/>
      <c r="ED200" s="491"/>
      <c r="EE200" s="491"/>
      <c r="EF200" s="491"/>
      <c r="EG200" s="491"/>
      <c r="EH200" s="491"/>
      <c r="EI200" s="491"/>
      <c r="EJ200" s="491"/>
      <c r="EK200" s="491"/>
      <c r="EL200" s="491"/>
      <c r="EM200" s="491"/>
      <c r="EN200" s="491"/>
      <c r="EO200" s="491"/>
    </row>
    <row r="201" spans="1:145" ht="12" customHeight="1" x14ac:dyDescent="0.2">
      <c r="A201" s="1026" t="str">
        <f t="shared" si="40"/>
        <v/>
      </c>
      <c r="B201" s="428" t="str">
        <f t="shared" si="33"/>
        <v/>
      </c>
      <c r="C201" s="1212" t="str">
        <f>IF('Step 4 Support Tool'!F103=0,"",'Step 4 Support Tool'!F103)</f>
        <v/>
      </c>
      <c r="D201" s="1212">
        <f>'Step 4 Support Tool'!G103</f>
        <v>0</v>
      </c>
      <c r="E201" s="1213">
        <f>'Step 4 Support Tool'!C103</f>
        <v>0</v>
      </c>
      <c r="F201" s="1213">
        <f>'Step 4 Support Tool'!D103</f>
        <v>0</v>
      </c>
      <c r="G201" s="1026" t="str">
        <f>IF('Step 4 Support Tool'!E103="","",TRIM('Step 4 Support Tool'!E103))</f>
        <v/>
      </c>
      <c r="H201" s="1026" t="str">
        <f t="shared" si="36"/>
        <v/>
      </c>
      <c r="I201" s="1026" t="str">
        <f t="shared" si="37"/>
        <v/>
      </c>
      <c r="J201" s="1214">
        <f>'Step 4 Support Tool'!B103</f>
        <v>0</v>
      </c>
      <c r="K201" s="428">
        <f>'Step 4 Support Tool'!H103</f>
        <v>0</v>
      </c>
      <c r="L201" s="428">
        <f>'Step 4 Support Tool'!I103</f>
        <v>0</v>
      </c>
      <c r="M201" s="1215">
        <f>'Step 4 Support Tool'!J103</f>
        <v>0</v>
      </c>
      <c r="N201" s="1215">
        <f>'Step 4 Support Tool'!K103</f>
        <v>0</v>
      </c>
      <c r="O201" s="1215" t="str">
        <f>'Step 4 Support Tool'!L103</f>
        <v/>
      </c>
      <c r="P201" s="1216">
        <f>'Step 4 Support Tool'!M103</f>
        <v>0</v>
      </c>
      <c r="Q201" s="1217">
        <f>'Step 4 Support Tool'!N103</f>
        <v>0</v>
      </c>
      <c r="R201" s="1217" t="str">
        <f>'Step 4 Support Tool'!O103</f>
        <v/>
      </c>
      <c r="S201" s="1218" t="str">
        <f>'Step 4 Support Tool'!P103</f>
        <v/>
      </c>
      <c r="T201" s="1219" t="str">
        <f>'Step 4 Support Tool'!Q103</f>
        <v/>
      </c>
      <c r="U201" s="1219" t="str">
        <f>'Step 4 Support Tool'!R103</f>
        <v/>
      </c>
      <c r="V201" s="1219" t="str">
        <f>'Step 4 Support Tool'!S103</f>
        <v/>
      </c>
      <c r="W201" s="1218" t="str">
        <f>'Step 4 Support Tool'!T103</f>
        <v/>
      </c>
      <c r="X201" s="1220" t="str">
        <f>'Step 4 Support Tool'!X103</f>
        <v/>
      </c>
      <c r="Y201" s="1221" t="str">
        <f t="shared" si="38"/>
        <v/>
      </c>
      <c r="Z201" s="1222" t="str">
        <f>'Step 4 Support Tool'!AB103</f>
        <v/>
      </c>
      <c r="AA201" s="1223"/>
      <c r="AB201" s="1223"/>
      <c r="AC201" s="434"/>
      <c r="AD201" s="434"/>
      <c r="AE201" s="434"/>
      <c r="AF201" s="434"/>
      <c r="AG201" s="434"/>
      <c r="AH201" s="434"/>
      <c r="AI201" s="491"/>
      <c r="AJ201" s="491"/>
      <c r="AK201" s="491"/>
      <c r="AL201" s="491"/>
      <c r="AO201" s="491"/>
      <c r="AP201" s="491"/>
      <c r="AQ201" s="491"/>
      <c r="AR201" s="491"/>
      <c r="AS201" s="491"/>
      <c r="AT201" s="491"/>
      <c r="AU201" s="491"/>
      <c r="AV201" s="491"/>
      <c r="AW201" s="491"/>
      <c r="AX201" s="491"/>
      <c r="AY201" s="491"/>
      <c r="AZ201" s="491"/>
      <c r="BA201" s="491"/>
      <c r="BB201" s="491"/>
      <c r="BC201" s="492"/>
      <c r="BG201" s="1224" t="str">
        <f>SUBSTITUTE('Step 4 Support Tool'!A177," ","")</f>
        <v>EE162</v>
      </c>
      <c r="BH201" s="795">
        <f t="shared" si="39"/>
        <v>0</v>
      </c>
      <c r="BI201" s="491"/>
      <c r="BJ201" s="491"/>
      <c r="BK201" s="491"/>
      <c r="BL201" s="491"/>
      <c r="BM201" s="491"/>
      <c r="BN201" s="491"/>
      <c r="BO201" s="491"/>
      <c r="BP201" s="491"/>
      <c r="BQ201" s="491"/>
      <c r="BR201" s="491"/>
      <c r="BS201" s="491"/>
      <c r="BT201" s="491"/>
      <c r="BU201" s="491"/>
      <c r="BV201" s="491"/>
      <c r="BW201" s="491"/>
      <c r="BX201" s="491"/>
      <c r="BY201" s="491"/>
      <c r="BZ201" s="491"/>
      <c r="CA201" s="491"/>
      <c r="CB201" s="491"/>
      <c r="CC201" s="491"/>
      <c r="CD201" s="491"/>
      <c r="CE201" s="491"/>
      <c r="CF201" s="491"/>
      <c r="CG201" s="491"/>
      <c r="CH201" s="491"/>
      <c r="CI201" s="491"/>
      <c r="CJ201" s="491"/>
      <c r="CK201" s="491"/>
      <c r="CL201" s="491"/>
      <c r="CM201" s="491"/>
      <c r="CN201" s="491"/>
      <c r="CO201" s="491"/>
      <c r="CP201" s="491"/>
      <c r="CQ201" s="491"/>
      <c r="CR201" s="491"/>
      <c r="CS201" s="491"/>
      <c r="CT201" s="491"/>
      <c r="CU201" s="491"/>
      <c r="CV201" s="491"/>
      <c r="CW201" s="491"/>
      <c r="CX201" s="491"/>
      <c r="CY201" s="491"/>
      <c r="CZ201" s="491"/>
      <c r="DA201" s="491"/>
      <c r="DB201" s="491"/>
      <c r="DC201" s="491"/>
      <c r="DD201" s="491"/>
      <c r="DE201" s="491"/>
      <c r="DF201" s="491"/>
      <c r="DG201" s="491"/>
      <c r="DH201" s="491"/>
      <c r="DI201" s="491"/>
      <c r="DJ201" s="491"/>
      <c r="DK201" s="491"/>
      <c r="DL201" s="491"/>
      <c r="DM201" s="491"/>
      <c r="DN201" s="491"/>
      <c r="DO201" s="491"/>
      <c r="DP201" s="491"/>
      <c r="DQ201" s="491"/>
      <c r="DR201" s="491"/>
      <c r="DS201" s="491"/>
      <c r="DT201" s="491"/>
      <c r="DU201" s="491"/>
      <c r="DV201" s="491"/>
      <c r="DW201" s="491"/>
      <c r="DX201" s="491"/>
      <c r="DY201" s="491"/>
      <c r="DZ201" s="491"/>
      <c r="EA201" s="491"/>
      <c r="EB201" s="491"/>
      <c r="EC201" s="491"/>
      <c r="ED201" s="491"/>
      <c r="EE201" s="491"/>
      <c r="EF201" s="491"/>
      <c r="EG201" s="491"/>
      <c r="EH201" s="491"/>
      <c r="EI201" s="491"/>
      <c r="EJ201" s="491"/>
      <c r="EK201" s="491"/>
      <c r="EL201" s="491"/>
      <c r="EM201" s="491"/>
      <c r="EN201" s="491"/>
      <c r="EO201" s="491"/>
    </row>
    <row r="202" spans="1:145" ht="12" customHeight="1" x14ac:dyDescent="0.2">
      <c r="A202" s="1026" t="str">
        <f t="shared" si="40"/>
        <v/>
      </c>
      <c r="B202" s="428" t="str">
        <f t="shared" si="33"/>
        <v/>
      </c>
      <c r="C202" s="1212" t="str">
        <f>IF('Step 4 Support Tool'!F104=0,"",'Step 4 Support Tool'!F104)</f>
        <v/>
      </c>
      <c r="D202" s="1212">
        <f>'Step 4 Support Tool'!G104</f>
        <v>0</v>
      </c>
      <c r="E202" s="1213">
        <f>'Step 4 Support Tool'!C104</f>
        <v>0</v>
      </c>
      <c r="F202" s="1213">
        <f>'Step 4 Support Tool'!D104</f>
        <v>0</v>
      </c>
      <c r="G202" s="1026" t="str">
        <f>IF('Step 4 Support Tool'!E104="","",TRIM('Step 4 Support Tool'!E104))</f>
        <v/>
      </c>
      <c r="H202" s="1026" t="str">
        <f t="shared" si="36"/>
        <v/>
      </c>
      <c r="I202" s="1026" t="str">
        <f t="shared" si="37"/>
        <v/>
      </c>
      <c r="J202" s="1214">
        <f>'Step 4 Support Tool'!B104</f>
        <v>0</v>
      </c>
      <c r="K202" s="428">
        <f>'Step 4 Support Tool'!H104</f>
        <v>0</v>
      </c>
      <c r="L202" s="428">
        <f>'Step 4 Support Tool'!I104</f>
        <v>0</v>
      </c>
      <c r="M202" s="1215">
        <f>'Step 4 Support Tool'!J104</f>
        <v>0</v>
      </c>
      <c r="N202" s="1215">
        <f>'Step 4 Support Tool'!K104</f>
        <v>0</v>
      </c>
      <c r="O202" s="1215" t="str">
        <f>'Step 4 Support Tool'!L104</f>
        <v/>
      </c>
      <c r="P202" s="1216">
        <f>'Step 4 Support Tool'!M104</f>
        <v>0</v>
      </c>
      <c r="Q202" s="1217">
        <f>'Step 4 Support Tool'!N104</f>
        <v>0</v>
      </c>
      <c r="R202" s="1217" t="str">
        <f>'Step 4 Support Tool'!O104</f>
        <v/>
      </c>
      <c r="S202" s="1218" t="str">
        <f>'Step 4 Support Tool'!P104</f>
        <v/>
      </c>
      <c r="T202" s="1219" t="str">
        <f>'Step 4 Support Tool'!Q104</f>
        <v/>
      </c>
      <c r="U202" s="1219" t="str">
        <f>'Step 4 Support Tool'!R104</f>
        <v/>
      </c>
      <c r="V202" s="1219" t="str">
        <f>'Step 4 Support Tool'!S104</f>
        <v/>
      </c>
      <c r="W202" s="1218" t="str">
        <f>'Step 4 Support Tool'!T104</f>
        <v/>
      </c>
      <c r="X202" s="1220" t="str">
        <f>'Step 4 Support Tool'!X104</f>
        <v/>
      </c>
      <c r="Y202" s="1221" t="str">
        <f t="shared" si="38"/>
        <v/>
      </c>
      <c r="Z202" s="1222" t="str">
        <f>'Step 4 Support Tool'!AB104</f>
        <v/>
      </c>
      <c r="AA202" s="1223"/>
      <c r="AB202" s="1223"/>
      <c r="AC202" s="434"/>
      <c r="AD202" s="434"/>
      <c r="AE202" s="434"/>
      <c r="AF202" s="434"/>
      <c r="AG202" s="434"/>
      <c r="AH202" s="434"/>
      <c r="AI202" s="491"/>
      <c r="AJ202" s="491"/>
      <c r="AK202" s="491"/>
      <c r="AL202" s="491"/>
      <c r="AO202" s="491"/>
      <c r="AP202" s="491"/>
      <c r="AQ202" s="491"/>
      <c r="AR202" s="491"/>
      <c r="AS202" s="491"/>
      <c r="AT202" s="491"/>
      <c r="AU202" s="491"/>
      <c r="AV202" s="491"/>
      <c r="AW202" s="491"/>
      <c r="AX202" s="491"/>
      <c r="AY202" s="491"/>
      <c r="AZ202" s="491"/>
      <c r="BA202" s="491"/>
      <c r="BB202" s="491"/>
      <c r="BC202" s="492"/>
      <c r="BG202" s="1224" t="str">
        <f>SUBSTITUTE('Step 4 Support Tool'!A178," ","")</f>
        <v>EE163</v>
      </c>
      <c r="BH202" s="795">
        <f t="shared" si="39"/>
        <v>0</v>
      </c>
      <c r="BI202" s="491"/>
      <c r="BJ202" s="491"/>
      <c r="BK202" s="491"/>
      <c r="BL202" s="491"/>
      <c r="BM202" s="491"/>
      <c r="BN202" s="491"/>
      <c r="BO202" s="491"/>
      <c r="BP202" s="491"/>
      <c r="BQ202" s="491"/>
      <c r="BR202" s="491"/>
      <c r="BS202" s="491"/>
      <c r="BT202" s="491"/>
      <c r="BU202" s="491"/>
      <c r="BV202" s="491"/>
      <c r="BW202" s="491"/>
      <c r="BX202" s="491"/>
      <c r="BY202" s="491"/>
      <c r="BZ202" s="491"/>
      <c r="CA202" s="491"/>
      <c r="CB202" s="491"/>
      <c r="CC202" s="491"/>
      <c r="CD202" s="491"/>
      <c r="CE202" s="491"/>
      <c r="CF202" s="491"/>
      <c r="CG202" s="491"/>
      <c r="CH202" s="491"/>
      <c r="CI202" s="491"/>
      <c r="CJ202" s="491"/>
      <c r="CK202" s="491"/>
      <c r="CL202" s="491"/>
      <c r="CM202" s="491"/>
      <c r="CN202" s="491"/>
      <c r="CO202" s="491"/>
      <c r="CP202" s="491"/>
      <c r="CQ202" s="491"/>
      <c r="CR202" s="491"/>
      <c r="CS202" s="491"/>
      <c r="CT202" s="491"/>
      <c r="CU202" s="491"/>
      <c r="CV202" s="491"/>
      <c r="CW202" s="491"/>
      <c r="CX202" s="491"/>
      <c r="CY202" s="491"/>
      <c r="CZ202" s="491"/>
      <c r="DA202" s="491"/>
      <c r="DB202" s="491"/>
      <c r="DC202" s="491"/>
      <c r="DD202" s="491"/>
      <c r="DE202" s="491"/>
      <c r="DF202" s="491"/>
      <c r="DG202" s="491"/>
      <c r="DH202" s="491"/>
      <c r="DI202" s="491"/>
      <c r="DJ202" s="491"/>
      <c r="DK202" s="491"/>
      <c r="DL202" s="491"/>
      <c r="DM202" s="491"/>
      <c r="DN202" s="491"/>
      <c r="DO202" s="491"/>
      <c r="DP202" s="491"/>
      <c r="DQ202" s="491"/>
      <c r="DR202" s="491"/>
      <c r="DS202" s="491"/>
      <c r="DT202" s="491"/>
      <c r="DU202" s="491"/>
      <c r="DV202" s="491"/>
      <c r="DW202" s="491"/>
      <c r="DX202" s="491"/>
      <c r="DY202" s="491"/>
      <c r="DZ202" s="491"/>
      <c r="EA202" s="491"/>
      <c r="EB202" s="491"/>
      <c r="EC202" s="491"/>
      <c r="ED202" s="491"/>
      <c r="EE202" s="491"/>
      <c r="EF202" s="491"/>
      <c r="EG202" s="491"/>
      <c r="EH202" s="491"/>
      <c r="EI202" s="491"/>
      <c r="EJ202" s="491"/>
      <c r="EK202" s="491"/>
      <c r="EL202" s="491"/>
      <c r="EM202" s="491"/>
      <c r="EN202" s="491"/>
      <c r="EO202" s="491"/>
    </row>
    <row r="203" spans="1:145" ht="12" customHeight="1" x14ac:dyDescent="0.2">
      <c r="A203" s="1026" t="str">
        <f t="shared" si="40"/>
        <v/>
      </c>
      <c r="B203" s="428" t="str">
        <f t="shared" si="33"/>
        <v/>
      </c>
      <c r="C203" s="1212" t="str">
        <f>IF('Step 4 Support Tool'!F105=0,"",'Step 4 Support Tool'!F105)</f>
        <v/>
      </c>
      <c r="D203" s="1212">
        <f>'Step 4 Support Tool'!G105</f>
        <v>0</v>
      </c>
      <c r="E203" s="1213">
        <f>'Step 4 Support Tool'!C105</f>
        <v>0</v>
      </c>
      <c r="F203" s="1213">
        <f>'Step 4 Support Tool'!D105</f>
        <v>0</v>
      </c>
      <c r="G203" s="1026" t="str">
        <f>IF('Step 4 Support Tool'!E105="","",TRIM('Step 4 Support Tool'!E105))</f>
        <v/>
      </c>
      <c r="H203" s="1026" t="str">
        <f t="shared" si="36"/>
        <v/>
      </c>
      <c r="I203" s="1026" t="str">
        <f t="shared" si="37"/>
        <v/>
      </c>
      <c r="J203" s="1214">
        <f>'Step 4 Support Tool'!B105</f>
        <v>0</v>
      </c>
      <c r="K203" s="428">
        <f>'Step 4 Support Tool'!H105</f>
        <v>0</v>
      </c>
      <c r="L203" s="428">
        <f>'Step 4 Support Tool'!I105</f>
        <v>0</v>
      </c>
      <c r="M203" s="1215">
        <f>'Step 4 Support Tool'!J105</f>
        <v>0</v>
      </c>
      <c r="N203" s="1215">
        <f>'Step 4 Support Tool'!K105</f>
        <v>0</v>
      </c>
      <c r="O203" s="1215" t="str">
        <f>'Step 4 Support Tool'!L105</f>
        <v/>
      </c>
      <c r="P203" s="1216">
        <f>'Step 4 Support Tool'!M105</f>
        <v>0</v>
      </c>
      <c r="Q203" s="1217">
        <f>'Step 4 Support Tool'!N105</f>
        <v>0</v>
      </c>
      <c r="R203" s="1217" t="str">
        <f>'Step 4 Support Tool'!O105</f>
        <v/>
      </c>
      <c r="S203" s="1218" t="str">
        <f>'Step 4 Support Tool'!P105</f>
        <v/>
      </c>
      <c r="T203" s="1219" t="str">
        <f>'Step 4 Support Tool'!Q105</f>
        <v/>
      </c>
      <c r="U203" s="1219" t="str">
        <f>'Step 4 Support Tool'!R105</f>
        <v/>
      </c>
      <c r="V203" s="1219" t="str">
        <f>'Step 4 Support Tool'!S105</f>
        <v/>
      </c>
      <c r="W203" s="1218" t="str">
        <f>'Step 4 Support Tool'!T105</f>
        <v/>
      </c>
      <c r="X203" s="1220" t="str">
        <f>'Step 4 Support Tool'!X105</f>
        <v/>
      </c>
      <c r="Y203" s="1221" t="str">
        <f t="shared" si="38"/>
        <v/>
      </c>
      <c r="Z203" s="1222" t="str">
        <f>'Step 4 Support Tool'!AB105</f>
        <v/>
      </c>
      <c r="AA203" s="1223"/>
      <c r="AB203" s="1223"/>
      <c r="AC203" s="434"/>
      <c r="AD203" s="434"/>
      <c r="AE203" s="434"/>
      <c r="AF203" s="434"/>
      <c r="AG203" s="434"/>
      <c r="AH203" s="434"/>
      <c r="AI203" s="491"/>
      <c r="AJ203" s="491"/>
      <c r="AK203" s="491"/>
      <c r="AL203" s="491"/>
      <c r="AO203" s="491"/>
      <c r="AP203" s="491"/>
      <c r="AQ203" s="491"/>
      <c r="AR203" s="491"/>
      <c r="AS203" s="491"/>
      <c r="AT203" s="491"/>
      <c r="AU203" s="491"/>
      <c r="AV203" s="491"/>
      <c r="AW203" s="491"/>
      <c r="AX203" s="491"/>
      <c r="AY203" s="491"/>
      <c r="AZ203" s="491"/>
      <c r="BA203" s="491"/>
      <c r="BB203" s="491"/>
      <c r="BC203" s="492"/>
      <c r="BG203" s="1224" t="str">
        <f>SUBSTITUTE('Step 4 Support Tool'!A179," ","")</f>
        <v>EE164</v>
      </c>
      <c r="BH203" s="795">
        <f t="shared" si="39"/>
        <v>0</v>
      </c>
      <c r="BI203" s="491"/>
      <c r="BJ203" s="491"/>
      <c r="BK203" s="491"/>
      <c r="BL203" s="491"/>
      <c r="BM203" s="491"/>
      <c r="BN203" s="491"/>
      <c r="BO203" s="491"/>
      <c r="BP203" s="491"/>
      <c r="BQ203" s="491"/>
      <c r="BR203" s="491"/>
      <c r="BS203" s="491"/>
      <c r="BT203" s="491"/>
      <c r="BU203" s="491"/>
      <c r="BV203" s="491"/>
      <c r="BW203" s="491"/>
      <c r="BX203" s="491"/>
      <c r="BY203" s="491"/>
      <c r="BZ203" s="491"/>
      <c r="CA203" s="491"/>
      <c r="CB203" s="491"/>
      <c r="CC203" s="491"/>
      <c r="CD203" s="491"/>
      <c r="CE203" s="491"/>
      <c r="CF203" s="491"/>
      <c r="CG203" s="491"/>
      <c r="CH203" s="491"/>
      <c r="CI203" s="491"/>
      <c r="CJ203" s="491"/>
      <c r="CK203" s="491"/>
      <c r="CL203" s="491"/>
      <c r="CM203" s="491"/>
      <c r="CN203" s="491"/>
      <c r="CO203" s="491"/>
      <c r="CP203" s="491"/>
      <c r="CQ203" s="491"/>
      <c r="CR203" s="491"/>
      <c r="CS203" s="491"/>
      <c r="CT203" s="491"/>
      <c r="CU203" s="491"/>
      <c r="CV203" s="491"/>
      <c r="CW203" s="491"/>
      <c r="CX203" s="491"/>
      <c r="CY203" s="491"/>
      <c r="CZ203" s="491"/>
      <c r="DA203" s="491"/>
      <c r="DB203" s="491"/>
      <c r="DC203" s="491"/>
      <c r="DD203" s="491"/>
      <c r="DE203" s="491"/>
      <c r="DF203" s="491"/>
      <c r="DG203" s="491"/>
      <c r="DH203" s="491"/>
      <c r="DI203" s="491"/>
      <c r="DJ203" s="491"/>
      <c r="DK203" s="491"/>
      <c r="DL203" s="491"/>
      <c r="DM203" s="491"/>
      <c r="DN203" s="491"/>
      <c r="DO203" s="491"/>
      <c r="DP203" s="491"/>
      <c r="DQ203" s="491"/>
      <c r="DR203" s="491"/>
      <c r="DS203" s="491"/>
      <c r="DT203" s="491"/>
      <c r="DU203" s="491"/>
      <c r="DV203" s="491"/>
      <c r="DW203" s="491"/>
      <c r="DX203" s="491"/>
      <c r="DY203" s="491"/>
      <c r="DZ203" s="491"/>
      <c r="EA203" s="491"/>
      <c r="EB203" s="491"/>
      <c r="EC203" s="491"/>
      <c r="ED203" s="491"/>
      <c r="EE203" s="491"/>
      <c r="EF203" s="491"/>
      <c r="EG203" s="491"/>
      <c r="EH203" s="491"/>
      <c r="EI203" s="491"/>
      <c r="EJ203" s="491"/>
      <c r="EK203" s="491"/>
      <c r="EL203" s="491"/>
      <c r="EM203" s="491"/>
      <c r="EN203" s="491"/>
      <c r="EO203" s="491"/>
    </row>
    <row r="204" spans="1:145" ht="12" customHeight="1" x14ac:dyDescent="0.2">
      <c r="A204" s="1026" t="str">
        <f t="shared" si="40"/>
        <v/>
      </c>
      <c r="B204" s="428" t="str">
        <f t="shared" si="33"/>
        <v/>
      </c>
      <c r="C204" s="1212" t="str">
        <f>IF('Step 4 Support Tool'!F106=0,"",'Step 4 Support Tool'!F106)</f>
        <v/>
      </c>
      <c r="D204" s="1212">
        <f>'Step 4 Support Tool'!G106</f>
        <v>0</v>
      </c>
      <c r="E204" s="1213">
        <f>'Step 4 Support Tool'!C106</f>
        <v>0</v>
      </c>
      <c r="F204" s="1213">
        <f>'Step 4 Support Tool'!D106</f>
        <v>0</v>
      </c>
      <c r="G204" s="1026" t="str">
        <f>IF('Step 4 Support Tool'!E106="","",TRIM('Step 4 Support Tool'!E106))</f>
        <v/>
      </c>
      <c r="H204" s="1026" t="str">
        <f t="shared" si="36"/>
        <v/>
      </c>
      <c r="I204" s="1026" t="str">
        <f t="shared" si="37"/>
        <v/>
      </c>
      <c r="J204" s="1214">
        <f>'Step 4 Support Tool'!B106</f>
        <v>0</v>
      </c>
      <c r="K204" s="428">
        <f>'Step 4 Support Tool'!H106</f>
        <v>0</v>
      </c>
      <c r="L204" s="428">
        <f>'Step 4 Support Tool'!I106</f>
        <v>0</v>
      </c>
      <c r="M204" s="1215">
        <f>'Step 4 Support Tool'!J106</f>
        <v>0</v>
      </c>
      <c r="N204" s="1215">
        <f>'Step 4 Support Tool'!K106</f>
        <v>0</v>
      </c>
      <c r="O204" s="1215" t="str">
        <f>'Step 4 Support Tool'!L106</f>
        <v/>
      </c>
      <c r="P204" s="1216">
        <f>'Step 4 Support Tool'!M106</f>
        <v>0</v>
      </c>
      <c r="Q204" s="1217">
        <f>'Step 4 Support Tool'!N106</f>
        <v>0</v>
      </c>
      <c r="R204" s="1217" t="str">
        <f>'Step 4 Support Tool'!O106</f>
        <v/>
      </c>
      <c r="S204" s="1218" t="str">
        <f>'Step 4 Support Tool'!P106</f>
        <v/>
      </c>
      <c r="T204" s="1219" t="str">
        <f>'Step 4 Support Tool'!Q106</f>
        <v/>
      </c>
      <c r="U204" s="1219" t="str">
        <f>'Step 4 Support Tool'!R106</f>
        <v/>
      </c>
      <c r="V204" s="1219" t="str">
        <f>'Step 4 Support Tool'!S106</f>
        <v/>
      </c>
      <c r="W204" s="1218" t="str">
        <f>'Step 4 Support Tool'!T106</f>
        <v/>
      </c>
      <c r="X204" s="1220" t="str">
        <f>'Step 4 Support Tool'!X106</f>
        <v/>
      </c>
      <c r="Y204" s="1221" t="str">
        <f t="shared" si="38"/>
        <v/>
      </c>
      <c r="Z204" s="1222" t="str">
        <f>'Step 4 Support Tool'!AB106</f>
        <v/>
      </c>
      <c r="AA204" s="1223"/>
      <c r="AB204" s="1223"/>
      <c r="AC204" s="434"/>
      <c r="AD204" s="434"/>
      <c r="AE204" s="434"/>
      <c r="AF204" s="434"/>
      <c r="AG204" s="434"/>
      <c r="AH204" s="434"/>
      <c r="AI204" s="491"/>
      <c r="AJ204" s="491"/>
      <c r="AK204" s="491"/>
      <c r="AL204" s="491"/>
      <c r="AO204" s="491"/>
      <c r="AP204" s="491"/>
      <c r="AQ204" s="491"/>
      <c r="AR204" s="491"/>
      <c r="AS204" s="491"/>
      <c r="AT204" s="491"/>
      <c r="AU204" s="491"/>
      <c r="AV204" s="491"/>
      <c r="AW204" s="491"/>
      <c r="AX204" s="491"/>
      <c r="AY204" s="491"/>
      <c r="AZ204" s="491"/>
      <c r="BA204" s="491"/>
      <c r="BB204" s="491"/>
      <c r="BC204" s="492"/>
      <c r="BG204" s="1224" t="str">
        <f>SUBSTITUTE('Step 4 Support Tool'!A180," ","")</f>
        <v>EE165</v>
      </c>
      <c r="BH204" s="795">
        <f t="shared" si="39"/>
        <v>0</v>
      </c>
      <c r="BI204" s="491"/>
      <c r="BJ204" s="491"/>
      <c r="BK204" s="491"/>
      <c r="BL204" s="491"/>
      <c r="BM204" s="491"/>
      <c r="BN204" s="491"/>
      <c r="BO204" s="491"/>
      <c r="BP204" s="491"/>
      <c r="BQ204" s="491"/>
      <c r="BR204" s="491"/>
      <c r="BS204" s="491"/>
      <c r="BT204" s="491"/>
      <c r="BU204" s="491"/>
      <c r="BV204" s="491"/>
      <c r="BW204" s="491"/>
      <c r="BX204" s="491"/>
      <c r="BY204" s="491"/>
      <c r="BZ204" s="491"/>
      <c r="CA204" s="491"/>
      <c r="CB204" s="491"/>
      <c r="CC204" s="491"/>
      <c r="CD204" s="491"/>
      <c r="CE204" s="491"/>
      <c r="CF204" s="491"/>
      <c r="CG204" s="491"/>
      <c r="CH204" s="491"/>
      <c r="CI204" s="491"/>
      <c r="CJ204" s="491"/>
      <c r="CK204" s="491"/>
      <c r="CL204" s="491"/>
      <c r="CM204" s="491"/>
      <c r="CN204" s="491"/>
      <c r="CO204" s="491"/>
      <c r="CP204" s="491"/>
      <c r="CQ204" s="491"/>
      <c r="CR204" s="491"/>
      <c r="CS204" s="491"/>
      <c r="CT204" s="491"/>
      <c r="CU204" s="491"/>
      <c r="CV204" s="491"/>
      <c r="CW204" s="491"/>
      <c r="CX204" s="491"/>
      <c r="CY204" s="491"/>
      <c r="CZ204" s="491"/>
      <c r="DA204" s="491"/>
      <c r="DB204" s="491"/>
      <c r="DC204" s="491"/>
      <c r="DD204" s="491"/>
      <c r="DE204" s="491"/>
      <c r="DF204" s="491"/>
      <c r="DG204" s="491"/>
      <c r="DH204" s="491"/>
      <c r="DI204" s="491"/>
      <c r="DJ204" s="491"/>
      <c r="DK204" s="491"/>
      <c r="DL204" s="491"/>
      <c r="DM204" s="491"/>
      <c r="DN204" s="491"/>
      <c r="DO204" s="491"/>
      <c r="DP204" s="491"/>
      <c r="DQ204" s="491"/>
      <c r="DR204" s="491"/>
      <c r="DS204" s="491"/>
      <c r="DT204" s="491"/>
      <c r="DU204" s="491"/>
      <c r="DV204" s="491"/>
      <c r="DW204" s="491"/>
      <c r="DX204" s="491"/>
      <c r="DY204" s="491"/>
      <c r="DZ204" s="491"/>
      <c r="EA204" s="491"/>
      <c r="EB204" s="491"/>
      <c r="EC204" s="491"/>
      <c r="ED204" s="491"/>
      <c r="EE204" s="491"/>
      <c r="EF204" s="491"/>
      <c r="EG204" s="491"/>
      <c r="EH204" s="491"/>
      <c r="EI204" s="491"/>
      <c r="EJ204" s="491"/>
      <c r="EK204" s="491"/>
      <c r="EL204" s="491"/>
      <c r="EM204" s="491"/>
      <c r="EN204" s="491"/>
      <c r="EO204" s="491"/>
    </row>
    <row r="205" spans="1:145" ht="12" customHeight="1" x14ac:dyDescent="0.2">
      <c r="A205" s="1026" t="str">
        <f t="shared" si="40"/>
        <v/>
      </c>
      <c r="B205" s="428" t="str">
        <f t="shared" si="33"/>
        <v/>
      </c>
      <c r="C205" s="1212" t="str">
        <f>IF('Step 4 Support Tool'!F107=0,"",'Step 4 Support Tool'!F107)</f>
        <v/>
      </c>
      <c r="D205" s="1212">
        <f>'Step 4 Support Tool'!G107</f>
        <v>0</v>
      </c>
      <c r="E205" s="1213">
        <f>'Step 4 Support Tool'!C107</f>
        <v>0</v>
      </c>
      <c r="F205" s="1213">
        <f>'Step 4 Support Tool'!D107</f>
        <v>0</v>
      </c>
      <c r="G205" s="1026" t="str">
        <f>IF('Step 4 Support Tool'!E107="","",TRIM('Step 4 Support Tool'!E107))</f>
        <v/>
      </c>
      <c r="H205" s="1026" t="str">
        <f t="shared" si="36"/>
        <v/>
      </c>
      <c r="I205" s="1026" t="str">
        <f t="shared" si="37"/>
        <v/>
      </c>
      <c r="J205" s="1214">
        <f>'Step 4 Support Tool'!B107</f>
        <v>0</v>
      </c>
      <c r="K205" s="428">
        <f>'Step 4 Support Tool'!H107</f>
        <v>0</v>
      </c>
      <c r="L205" s="428">
        <f>'Step 4 Support Tool'!I107</f>
        <v>0</v>
      </c>
      <c r="M205" s="1215">
        <f>'Step 4 Support Tool'!J107</f>
        <v>0</v>
      </c>
      <c r="N205" s="1215">
        <f>'Step 4 Support Tool'!K107</f>
        <v>0</v>
      </c>
      <c r="O205" s="1215" t="str">
        <f>'Step 4 Support Tool'!L107</f>
        <v/>
      </c>
      <c r="P205" s="1216">
        <f>'Step 4 Support Tool'!M107</f>
        <v>0</v>
      </c>
      <c r="Q205" s="1217">
        <f>'Step 4 Support Tool'!N107</f>
        <v>0</v>
      </c>
      <c r="R205" s="1217" t="str">
        <f>'Step 4 Support Tool'!O107</f>
        <v/>
      </c>
      <c r="S205" s="1218" t="str">
        <f>'Step 4 Support Tool'!P107</f>
        <v/>
      </c>
      <c r="T205" s="1219" t="str">
        <f>'Step 4 Support Tool'!Q107</f>
        <v/>
      </c>
      <c r="U205" s="1219" t="str">
        <f>'Step 4 Support Tool'!R107</f>
        <v/>
      </c>
      <c r="V205" s="1219" t="str">
        <f>'Step 4 Support Tool'!S107</f>
        <v/>
      </c>
      <c r="W205" s="1218" t="str">
        <f>'Step 4 Support Tool'!T107</f>
        <v/>
      </c>
      <c r="X205" s="1220" t="str">
        <f>'Step 4 Support Tool'!X107</f>
        <v/>
      </c>
      <c r="Y205" s="1221" t="str">
        <f t="shared" si="38"/>
        <v/>
      </c>
      <c r="Z205" s="1222" t="str">
        <f>'Step 4 Support Tool'!AB107</f>
        <v/>
      </c>
      <c r="AA205" s="1223"/>
      <c r="AB205" s="1223"/>
      <c r="AC205" s="434"/>
      <c r="AD205" s="434"/>
      <c r="AE205" s="434"/>
      <c r="AF205" s="434"/>
      <c r="AG205" s="434"/>
      <c r="AH205" s="434"/>
      <c r="AI205" s="491"/>
      <c r="AJ205" s="491"/>
      <c r="AK205" s="491"/>
      <c r="AL205" s="491"/>
      <c r="AO205" s="491"/>
      <c r="AP205" s="491"/>
      <c r="AQ205" s="491"/>
      <c r="AR205" s="491"/>
      <c r="AS205" s="491"/>
      <c r="AT205" s="491"/>
      <c r="AU205" s="491"/>
      <c r="AV205" s="491"/>
      <c r="AW205" s="491"/>
      <c r="AX205" s="491"/>
      <c r="AY205" s="491"/>
      <c r="AZ205" s="491"/>
      <c r="BA205" s="491"/>
      <c r="BB205" s="491"/>
      <c r="BC205" s="492"/>
      <c r="BG205" s="1224" t="str">
        <f>SUBSTITUTE('Step 4 Support Tool'!A181," ","")</f>
        <v>EE166</v>
      </c>
      <c r="BH205" s="795">
        <f t="shared" si="39"/>
        <v>0</v>
      </c>
      <c r="BI205" s="491"/>
      <c r="BJ205" s="491"/>
      <c r="BK205" s="491"/>
      <c r="BL205" s="491"/>
      <c r="BM205" s="491"/>
      <c r="BN205" s="491"/>
      <c r="BO205" s="491"/>
      <c r="BP205" s="491"/>
      <c r="BQ205" s="491"/>
      <c r="BR205" s="491"/>
      <c r="BS205" s="491"/>
      <c r="BT205" s="491"/>
      <c r="BU205" s="491"/>
      <c r="BV205" s="491"/>
      <c r="BW205" s="491"/>
      <c r="BX205" s="491"/>
      <c r="BY205" s="491"/>
      <c r="BZ205" s="491"/>
      <c r="CA205" s="491"/>
      <c r="CB205" s="491"/>
      <c r="CC205" s="491"/>
      <c r="CD205" s="491"/>
      <c r="CE205" s="491"/>
      <c r="CF205" s="491"/>
      <c r="CG205" s="491"/>
      <c r="CH205" s="491"/>
      <c r="CI205" s="491"/>
      <c r="CJ205" s="491"/>
      <c r="CK205" s="491"/>
      <c r="CL205" s="491"/>
      <c r="CM205" s="491"/>
      <c r="CN205" s="491"/>
      <c r="CO205" s="491"/>
      <c r="CP205" s="491"/>
      <c r="CQ205" s="491"/>
      <c r="CR205" s="491"/>
      <c r="CS205" s="491"/>
      <c r="CT205" s="491"/>
      <c r="CU205" s="491"/>
      <c r="CV205" s="491"/>
      <c r="CW205" s="491"/>
      <c r="CX205" s="491"/>
      <c r="CY205" s="491"/>
      <c r="CZ205" s="491"/>
      <c r="DA205" s="491"/>
      <c r="DB205" s="491"/>
      <c r="DC205" s="491"/>
      <c r="DD205" s="491"/>
      <c r="DE205" s="491"/>
      <c r="DF205" s="491"/>
      <c r="DG205" s="491"/>
      <c r="DH205" s="491"/>
      <c r="DI205" s="491"/>
      <c r="DJ205" s="491"/>
      <c r="DK205" s="491"/>
      <c r="DL205" s="491"/>
      <c r="DM205" s="491"/>
      <c r="DN205" s="491"/>
      <c r="DO205" s="491"/>
      <c r="DP205" s="491"/>
      <c r="DQ205" s="491"/>
      <c r="DR205" s="491"/>
      <c r="DS205" s="491"/>
      <c r="DT205" s="491"/>
      <c r="DU205" s="491"/>
      <c r="DV205" s="491"/>
      <c r="DW205" s="491"/>
      <c r="DX205" s="491"/>
      <c r="DY205" s="491"/>
      <c r="DZ205" s="491"/>
      <c r="EA205" s="491"/>
      <c r="EB205" s="491"/>
      <c r="EC205" s="491"/>
      <c r="ED205" s="491"/>
      <c r="EE205" s="491"/>
      <c r="EF205" s="491"/>
      <c r="EG205" s="491"/>
      <c r="EH205" s="491"/>
      <c r="EI205" s="491"/>
      <c r="EJ205" s="491"/>
      <c r="EK205" s="491"/>
      <c r="EL205" s="491"/>
      <c r="EM205" s="491"/>
      <c r="EN205" s="491"/>
      <c r="EO205" s="491"/>
    </row>
    <row r="206" spans="1:145" ht="12" customHeight="1" x14ac:dyDescent="0.2">
      <c r="A206" s="1026" t="str">
        <f t="shared" si="40"/>
        <v/>
      </c>
      <c r="B206" s="428" t="str">
        <f t="shared" si="33"/>
        <v/>
      </c>
      <c r="C206" s="1212" t="str">
        <f>IF('Step 4 Support Tool'!F108=0,"",'Step 4 Support Tool'!F108)</f>
        <v/>
      </c>
      <c r="D206" s="1212">
        <f>'Step 4 Support Tool'!G108</f>
        <v>0</v>
      </c>
      <c r="E206" s="1213">
        <f>'Step 4 Support Tool'!C108</f>
        <v>0</v>
      </c>
      <c r="F206" s="1213">
        <f>'Step 4 Support Tool'!D108</f>
        <v>0</v>
      </c>
      <c r="G206" s="1026" t="str">
        <f>IF('Step 4 Support Tool'!E108="","",TRIM('Step 4 Support Tool'!E108))</f>
        <v/>
      </c>
      <c r="H206" s="1026" t="str">
        <f t="shared" si="36"/>
        <v/>
      </c>
      <c r="I206" s="1026" t="str">
        <f t="shared" si="37"/>
        <v/>
      </c>
      <c r="J206" s="1214">
        <f>'Step 4 Support Tool'!B108</f>
        <v>0</v>
      </c>
      <c r="K206" s="428">
        <f>'Step 4 Support Tool'!H108</f>
        <v>0</v>
      </c>
      <c r="L206" s="428">
        <f>'Step 4 Support Tool'!I108</f>
        <v>0</v>
      </c>
      <c r="M206" s="1215">
        <f>'Step 4 Support Tool'!J108</f>
        <v>0</v>
      </c>
      <c r="N206" s="1215">
        <f>'Step 4 Support Tool'!K108</f>
        <v>0</v>
      </c>
      <c r="O206" s="1215" t="str">
        <f>'Step 4 Support Tool'!L108</f>
        <v/>
      </c>
      <c r="P206" s="1216">
        <f>'Step 4 Support Tool'!M108</f>
        <v>0</v>
      </c>
      <c r="Q206" s="1217">
        <f>'Step 4 Support Tool'!N108</f>
        <v>0</v>
      </c>
      <c r="R206" s="1217" t="str">
        <f>'Step 4 Support Tool'!O108</f>
        <v/>
      </c>
      <c r="S206" s="1218" t="str">
        <f>'Step 4 Support Tool'!P108</f>
        <v/>
      </c>
      <c r="T206" s="1219" t="str">
        <f>'Step 4 Support Tool'!Q108</f>
        <v/>
      </c>
      <c r="U206" s="1219" t="str">
        <f>'Step 4 Support Tool'!R108</f>
        <v/>
      </c>
      <c r="V206" s="1219" t="str">
        <f>'Step 4 Support Tool'!S108</f>
        <v/>
      </c>
      <c r="W206" s="1218" t="str">
        <f>'Step 4 Support Tool'!T108</f>
        <v/>
      </c>
      <c r="X206" s="1220" t="str">
        <f>'Step 4 Support Tool'!X108</f>
        <v/>
      </c>
      <c r="Y206" s="1221" t="str">
        <f t="shared" si="38"/>
        <v/>
      </c>
      <c r="Z206" s="1222" t="str">
        <f>'Step 4 Support Tool'!AB108</f>
        <v/>
      </c>
      <c r="AA206" s="1223"/>
      <c r="AB206" s="1223"/>
      <c r="AC206" s="434"/>
      <c r="AD206" s="434"/>
      <c r="AE206" s="434"/>
      <c r="AF206" s="434"/>
      <c r="AG206" s="434"/>
      <c r="AH206" s="434"/>
      <c r="AI206" s="491"/>
      <c r="AJ206" s="491"/>
      <c r="AK206" s="491"/>
      <c r="AL206" s="491"/>
      <c r="AO206" s="491"/>
      <c r="AP206" s="491"/>
      <c r="AQ206" s="491"/>
      <c r="AR206" s="491"/>
      <c r="AS206" s="491"/>
      <c r="AT206" s="491"/>
      <c r="AU206" s="491"/>
      <c r="AV206" s="491"/>
      <c r="AW206" s="491"/>
      <c r="AX206" s="491"/>
      <c r="AY206" s="491"/>
      <c r="AZ206" s="491"/>
      <c r="BA206" s="491"/>
      <c r="BB206" s="491"/>
      <c r="BC206" s="492"/>
      <c r="BG206" s="1224" t="str">
        <f>SUBSTITUTE('Step 4 Support Tool'!A182," ","")</f>
        <v>EE167</v>
      </c>
      <c r="BH206" s="795">
        <f t="shared" si="39"/>
        <v>0</v>
      </c>
      <c r="BI206" s="491"/>
      <c r="BJ206" s="491"/>
      <c r="BK206" s="491"/>
      <c r="BL206" s="491"/>
      <c r="BM206" s="491"/>
      <c r="BN206" s="491"/>
      <c r="BO206" s="491"/>
      <c r="BP206" s="491"/>
      <c r="BQ206" s="491"/>
      <c r="BR206" s="491"/>
      <c r="BS206" s="491"/>
      <c r="BT206" s="491"/>
      <c r="BU206" s="491"/>
      <c r="BV206" s="491"/>
      <c r="BW206" s="491"/>
      <c r="BX206" s="491"/>
      <c r="BY206" s="491"/>
      <c r="BZ206" s="491"/>
      <c r="CA206" s="491"/>
      <c r="CB206" s="491"/>
      <c r="CC206" s="491"/>
      <c r="CD206" s="491"/>
      <c r="CE206" s="491"/>
      <c r="CF206" s="491"/>
      <c r="CG206" s="491"/>
      <c r="CH206" s="491"/>
      <c r="CI206" s="491"/>
      <c r="CJ206" s="491"/>
      <c r="CK206" s="491"/>
      <c r="CL206" s="491"/>
      <c r="CM206" s="491"/>
      <c r="CN206" s="491"/>
      <c r="CO206" s="491"/>
      <c r="CP206" s="491"/>
      <c r="CQ206" s="491"/>
      <c r="CR206" s="491"/>
      <c r="CS206" s="491"/>
      <c r="CT206" s="491"/>
      <c r="CU206" s="491"/>
      <c r="CV206" s="491"/>
      <c r="CW206" s="491"/>
      <c r="CX206" s="491"/>
      <c r="CY206" s="491"/>
      <c r="CZ206" s="491"/>
      <c r="DA206" s="491"/>
      <c r="DB206" s="491"/>
      <c r="DC206" s="491"/>
      <c r="DD206" s="491"/>
      <c r="DE206" s="491"/>
      <c r="DF206" s="491"/>
      <c r="DG206" s="491"/>
      <c r="DH206" s="491"/>
      <c r="DI206" s="491"/>
      <c r="DJ206" s="491"/>
      <c r="DK206" s="491"/>
      <c r="DL206" s="491"/>
      <c r="DM206" s="491"/>
      <c r="DN206" s="491"/>
      <c r="DO206" s="491"/>
      <c r="DP206" s="491"/>
      <c r="DQ206" s="491"/>
      <c r="DR206" s="491"/>
      <c r="DS206" s="491"/>
      <c r="DT206" s="491"/>
      <c r="DU206" s="491"/>
      <c r="DV206" s="491"/>
      <c r="DW206" s="491"/>
      <c r="DX206" s="491"/>
      <c r="DY206" s="491"/>
      <c r="DZ206" s="491"/>
      <c r="EA206" s="491"/>
      <c r="EB206" s="491"/>
      <c r="EC206" s="491"/>
      <c r="ED206" s="491"/>
      <c r="EE206" s="491"/>
      <c r="EF206" s="491"/>
      <c r="EG206" s="491"/>
      <c r="EH206" s="491"/>
      <c r="EI206" s="491"/>
      <c r="EJ206" s="491"/>
      <c r="EK206" s="491"/>
      <c r="EL206" s="491"/>
      <c r="EM206" s="491"/>
      <c r="EN206" s="491"/>
      <c r="EO206" s="491"/>
    </row>
    <row r="207" spans="1:145" ht="12" customHeight="1" x14ac:dyDescent="0.2">
      <c r="A207" s="1026" t="str">
        <f t="shared" si="40"/>
        <v/>
      </c>
      <c r="B207" s="428" t="str">
        <f t="shared" si="33"/>
        <v/>
      </c>
      <c r="C207" s="1212" t="str">
        <f>IF('Step 4 Support Tool'!F109=0,"",'Step 4 Support Tool'!F109)</f>
        <v/>
      </c>
      <c r="D207" s="1212">
        <f>'Step 4 Support Tool'!G109</f>
        <v>0</v>
      </c>
      <c r="E207" s="1213">
        <f>'Step 4 Support Tool'!C109</f>
        <v>0</v>
      </c>
      <c r="F207" s="1213">
        <f>'Step 4 Support Tool'!D109</f>
        <v>0</v>
      </c>
      <c r="G207" s="1026" t="str">
        <f>IF('Step 4 Support Tool'!E109="","",TRIM('Step 4 Support Tool'!E109))</f>
        <v/>
      </c>
      <c r="H207" s="1026" t="str">
        <f t="shared" si="36"/>
        <v/>
      </c>
      <c r="I207" s="1026" t="str">
        <f t="shared" si="37"/>
        <v/>
      </c>
      <c r="J207" s="1214">
        <f>'Step 4 Support Tool'!B109</f>
        <v>0</v>
      </c>
      <c r="K207" s="428">
        <f>'Step 4 Support Tool'!H109</f>
        <v>0</v>
      </c>
      <c r="L207" s="428">
        <f>'Step 4 Support Tool'!I109</f>
        <v>0</v>
      </c>
      <c r="M207" s="1215">
        <f>'Step 4 Support Tool'!J109</f>
        <v>0</v>
      </c>
      <c r="N207" s="1215">
        <f>'Step 4 Support Tool'!K109</f>
        <v>0</v>
      </c>
      <c r="O207" s="1215" t="str">
        <f>'Step 4 Support Tool'!L109</f>
        <v/>
      </c>
      <c r="P207" s="1216">
        <f>'Step 4 Support Tool'!M109</f>
        <v>0</v>
      </c>
      <c r="Q207" s="1217">
        <f>'Step 4 Support Tool'!N109</f>
        <v>0</v>
      </c>
      <c r="R207" s="1217" t="str">
        <f>'Step 4 Support Tool'!O109</f>
        <v/>
      </c>
      <c r="S207" s="1218" t="str">
        <f>'Step 4 Support Tool'!P109</f>
        <v/>
      </c>
      <c r="T207" s="1219" t="str">
        <f>'Step 4 Support Tool'!Q109</f>
        <v/>
      </c>
      <c r="U207" s="1219" t="str">
        <f>'Step 4 Support Tool'!R109</f>
        <v/>
      </c>
      <c r="V207" s="1219" t="str">
        <f>'Step 4 Support Tool'!S109</f>
        <v/>
      </c>
      <c r="W207" s="1218" t="str">
        <f>'Step 4 Support Tool'!T109</f>
        <v/>
      </c>
      <c r="X207" s="1220" t="str">
        <f>'Step 4 Support Tool'!X109</f>
        <v/>
      </c>
      <c r="Y207" s="1221" t="str">
        <f t="shared" si="38"/>
        <v/>
      </c>
      <c r="Z207" s="1222" t="str">
        <f>'Step 4 Support Tool'!AB109</f>
        <v/>
      </c>
      <c r="AA207" s="1223"/>
      <c r="AB207" s="1223"/>
      <c r="AC207" s="434"/>
      <c r="AD207" s="434"/>
      <c r="AE207" s="434"/>
      <c r="AF207" s="434"/>
      <c r="AG207" s="434"/>
      <c r="AH207" s="434"/>
      <c r="AI207" s="491"/>
      <c r="AJ207" s="491"/>
      <c r="AK207" s="491"/>
      <c r="AL207" s="491"/>
      <c r="AO207" s="491"/>
      <c r="AP207" s="491"/>
      <c r="AQ207" s="491"/>
      <c r="AR207" s="491"/>
      <c r="AS207" s="491"/>
      <c r="AT207" s="491"/>
      <c r="AU207" s="491"/>
      <c r="AV207" s="491"/>
      <c r="AW207" s="491"/>
      <c r="AX207" s="491"/>
      <c r="AY207" s="491"/>
      <c r="AZ207" s="491"/>
      <c r="BA207" s="491"/>
      <c r="BB207" s="491"/>
      <c r="BC207" s="492"/>
      <c r="BG207" s="1224" t="str">
        <f>SUBSTITUTE('Step 4 Support Tool'!A183," ","")</f>
        <v>EE168</v>
      </c>
      <c r="BH207" s="795">
        <f t="shared" si="39"/>
        <v>0</v>
      </c>
      <c r="BI207" s="491"/>
      <c r="BJ207" s="491"/>
      <c r="BK207" s="491"/>
      <c r="BL207" s="491"/>
      <c r="BM207" s="491"/>
      <c r="BN207" s="491"/>
      <c r="BO207" s="491"/>
      <c r="BP207" s="491"/>
      <c r="BQ207" s="491"/>
      <c r="BR207" s="491"/>
      <c r="BS207" s="491"/>
      <c r="BT207" s="491"/>
      <c r="BU207" s="491"/>
      <c r="BV207" s="491"/>
      <c r="BW207" s="491"/>
      <c r="BX207" s="491"/>
      <c r="BY207" s="491"/>
      <c r="BZ207" s="491"/>
      <c r="CA207" s="491"/>
      <c r="CB207" s="491"/>
      <c r="CC207" s="491"/>
      <c r="CD207" s="491"/>
      <c r="CE207" s="491"/>
      <c r="CF207" s="491"/>
      <c r="CG207" s="491"/>
      <c r="CH207" s="491"/>
      <c r="CI207" s="491"/>
      <c r="CJ207" s="491"/>
      <c r="CK207" s="491"/>
      <c r="CL207" s="491"/>
      <c r="CM207" s="491"/>
      <c r="CN207" s="491"/>
      <c r="CO207" s="491"/>
      <c r="CP207" s="491"/>
      <c r="CQ207" s="491"/>
      <c r="CR207" s="491"/>
      <c r="CS207" s="491"/>
      <c r="CT207" s="491"/>
      <c r="CU207" s="491"/>
      <c r="CV207" s="491"/>
      <c r="CW207" s="491"/>
      <c r="CX207" s="491"/>
      <c r="CY207" s="491"/>
      <c r="CZ207" s="491"/>
      <c r="DA207" s="491"/>
      <c r="DB207" s="491"/>
      <c r="DC207" s="491"/>
      <c r="DD207" s="491"/>
      <c r="DE207" s="491"/>
      <c r="DF207" s="491"/>
      <c r="DG207" s="491"/>
      <c r="DH207" s="491"/>
      <c r="DI207" s="491"/>
      <c r="DJ207" s="491"/>
      <c r="DK207" s="491"/>
      <c r="DL207" s="491"/>
      <c r="DM207" s="491"/>
      <c r="DN207" s="491"/>
      <c r="DO207" s="491"/>
      <c r="DP207" s="491"/>
      <c r="DQ207" s="491"/>
      <c r="DR207" s="491"/>
      <c r="DS207" s="491"/>
      <c r="DT207" s="491"/>
      <c r="DU207" s="491"/>
      <c r="DV207" s="491"/>
      <c r="DW207" s="491"/>
      <c r="DX207" s="491"/>
      <c r="DY207" s="491"/>
      <c r="DZ207" s="491"/>
      <c r="EA207" s="491"/>
      <c r="EB207" s="491"/>
      <c r="EC207" s="491"/>
      <c r="ED207" s="491"/>
      <c r="EE207" s="491"/>
      <c r="EF207" s="491"/>
      <c r="EG207" s="491"/>
      <c r="EH207" s="491"/>
      <c r="EI207" s="491"/>
      <c r="EJ207" s="491"/>
      <c r="EK207" s="491"/>
      <c r="EL207" s="491"/>
      <c r="EM207" s="491"/>
      <c r="EN207" s="491"/>
      <c r="EO207" s="491"/>
    </row>
    <row r="208" spans="1:145" ht="12" customHeight="1" x14ac:dyDescent="0.2">
      <c r="A208" s="1026" t="str">
        <f t="shared" si="40"/>
        <v/>
      </c>
      <c r="B208" s="428" t="str">
        <f t="shared" si="33"/>
        <v/>
      </c>
      <c r="C208" s="1212" t="str">
        <f>IF('Step 4 Support Tool'!F110=0,"",'Step 4 Support Tool'!F110)</f>
        <v/>
      </c>
      <c r="D208" s="1212">
        <f>'Step 4 Support Tool'!G110</f>
        <v>0</v>
      </c>
      <c r="E208" s="1213">
        <f>'Step 4 Support Tool'!C110</f>
        <v>0</v>
      </c>
      <c r="F208" s="1213">
        <f>'Step 4 Support Tool'!D110</f>
        <v>0</v>
      </c>
      <c r="G208" s="1026" t="str">
        <f>IF('Step 4 Support Tool'!E110="","",TRIM('Step 4 Support Tool'!E110))</f>
        <v/>
      </c>
      <c r="H208" s="1026" t="str">
        <f t="shared" si="36"/>
        <v/>
      </c>
      <c r="I208" s="1026" t="str">
        <f t="shared" si="37"/>
        <v/>
      </c>
      <c r="J208" s="1214">
        <f>'Step 4 Support Tool'!B110</f>
        <v>0</v>
      </c>
      <c r="K208" s="428">
        <f>'Step 4 Support Tool'!H110</f>
        <v>0</v>
      </c>
      <c r="L208" s="428">
        <f>'Step 4 Support Tool'!I110</f>
        <v>0</v>
      </c>
      <c r="M208" s="1215">
        <f>'Step 4 Support Tool'!J110</f>
        <v>0</v>
      </c>
      <c r="N208" s="1215">
        <f>'Step 4 Support Tool'!K110</f>
        <v>0</v>
      </c>
      <c r="O208" s="1215" t="str">
        <f>'Step 4 Support Tool'!L110</f>
        <v/>
      </c>
      <c r="P208" s="1216">
        <f>'Step 4 Support Tool'!M110</f>
        <v>0</v>
      </c>
      <c r="Q208" s="1217">
        <f>'Step 4 Support Tool'!N110</f>
        <v>0</v>
      </c>
      <c r="R208" s="1217" t="str">
        <f>'Step 4 Support Tool'!O110</f>
        <v/>
      </c>
      <c r="S208" s="1218" t="str">
        <f>'Step 4 Support Tool'!P110</f>
        <v/>
      </c>
      <c r="T208" s="1219" t="str">
        <f>'Step 4 Support Tool'!Q110</f>
        <v/>
      </c>
      <c r="U208" s="1219" t="str">
        <f>'Step 4 Support Tool'!R110</f>
        <v/>
      </c>
      <c r="V208" s="1219" t="str">
        <f>'Step 4 Support Tool'!S110</f>
        <v/>
      </c>
      <c r="W208" s="1218" t="str">
        <f>'Step 4 Support Tool'!T110</f>
        <v/>
      </c>
      <c r="X208" s="1220" t="str">
        <f>'Step 4 Support Tool'!X110</f>
        <v/>
      </c>
      <c r="Y208" s="1221" t="str">
        <f t="shared" si="38"/>
        <v/>
      </c>
      <c r="Z208" s="1222" t="str">
        <f>'Step 4 Support Tool'!AB110</f>
        <v/>
      </c>
      <c r="AA208" s="1223"/>
      <c r="AB208" s="1223"/>
      <c r="AC208" s="434"/>
      <c r="AD208" s="434"/>
      <c r="AE208" s="434"/>
      <c r="AF208" s="434"/>
      <c r="AG208" s="434"/>
      <c r="AH208" s="434"/>
      <c r="AI208" s="491"/>
      <c r="AJ208" s="491"/>
      <c r="AK208" s="491"/>
      <c r="AL208" s="491"/>
      <c r="AO208" s="491"/>
      <c r="AP208" s="491"/>
      <c r="AQ208" s="491"/>
      <c r="AR208" s="491"/>
      <c r="AS208" s="491"/>
      <c r="AT208" s="491"/>
      <c r="AU208" s="491"/>
      <c r="AV208" s="491"/>
      <c r="AW208" s="491"/>
      <c r="AX208" s="491"/>
      <c r="AY208" s="491"/>
      <c r="AZ208" s="491"/>
      <c r="BA208" s="491"/>
      <c r="BB208" s="491"/>
      <c r="BC208" s="492"/>
      <c r="BG208" s="1224" t="str">
        <f>SUBSTITUTE('Step 4 Support Tool'!A184," ","")</f>
        <v>EE169</v>
      </c>
      <c r="BH208" s="795">
        <f t="shared" si="39"/>
        <v>0</v>
      </c>
      <c r="BI208" s="491"/>
      <c r="BJ208" s="491"/>
      <c r="BK208" s="491"/>
      <c r="BL208" s="491"/>
      <c r="BM208" s="491"/>
      <c r="BN208" s="491"/>
      <c r="BO208" s="491"/>
      <c r="BP208" s="491"/>
      <c r="BQ208" s="491"/>
      <c r="BR208" s="491"/>
      <c r="BS208" s="491"/>
      <c r="BT208" s="491"/>
      <c r="BU208" s="491"/>
      <c r="BV208" s="491"/>
      <c r="BW208" s="491"/>
      <c r="BX208" s="491"/>
      <c r="BY208" s="491"/>
      <c r="BZ208" s="491"/>
      <c r="CA208" s="491"/>
      <c r="CB208" s="491"/>
      <c r="CC208" s="491"/>
      <c r="CD208" s="491"/>
      <c r="CE208" s="491"/>
      <c r="CF208" s="491"/>
      <c r="CG208" s="491"/>
      <c r="CH208" s="491"/>
      <c r="CI208" s="491"/>
      <c r="CJ208" s="491"/>
      <c r="CK208" s="491"/>
      <c r="CL208" s="491"/>
      <c r="CM208" s="491"/>
      <c r="CN208" s="491"/>
      <c r="CO208" s="491"/>
      <c r="CP208" s="491"/>
      <c r="CQ208" s="491"/>
      <c r="CR208" s="491"/>
      <c r="CS208" s="491"/>
      <c r="CT208" s="491"/>
      <c r="CU208" s="491"/>
      <c r="CV208" s="491"/>
      <c r="CW208" s="491"/>
      <c r="CX208" s="491"/>
      <c r="CY208" s="491"/>
      <c r="CZ208" s="491"/>
      <c r="DA208" s="491"/>
      <c r="DB208" s="491"/>
      <c r="DC208" s="491"/>
      <c r="DD208" s="491"/>
      <c r="DE208" s="491"/>
      <c r="DF208" s="491"/>
      <c r="DG208" s="491"/>
      <c r="DH208" s="491"/>
      <c r="DI208" s="491"/>
      <c r="DJ208" s="491"/>
      <c r="DK208" s="491"/>
      <c r="DL208" s="491"/>
      <c r="DM208" s="491"/>
      <c r="DN208" s="491"/>
      <c r="DO208" s="491"/>
      <c r="DP208" s="491"/>
      <c r="DQ208" s="491"/>
      <c r="DR208" s="491"/>
      <c r="DS208" s="491"/>
      <c r="DT208" s="491"/>
      <c r="DU208" s="491"/>
      <c r="DV208" s="491"/>
      <c r="DW208" s="491"/>
      <c r="DX208" s="491"/>
      <c r="DY208" s="491"/>
      <c r="DZ208" s="491"/>
      <c r="EA208" s="491"/>
      <c r="EB208" s="491"/>
      <c r="EC208" s="491"/>
      <c r="ED208" s="491"/>
      <c r="EE208" s="491"/>
      <c r="EF208" s="491"/>
      <c r="EG208" s="491"/>
      <c r="EH208" s="491"/>
      <c r="EI208" s="491"/>
      <c r="EJ208" s="491"/>
      <c r="EK208" s="491"/>
      <c r="EL208" s="491"/>
      <c r="EM208" s="491"/>
      <c r="EN208" s="491"/>
      <c r="EO208" s="491"/>
    </row>
    <row r="209" spans="1:145" ht="12" customHeight="1" x14ac:dyDescent="0.2">
      <c r="A209" s="1026" t="str">
        <f t="shared" si="40"/>
        <v/>
      </c>
      <c r="B209" s="428" t="str">
        <f t="shared" si="33"/>
        <v/>
      </c>
      <c r="C209" s="1212" t="str">
        <f>IF('Step 4 Support Tool'!F111=0,"",'Step 4 Support Tool'!F111)</f>
        <v/>
      </c>
      <c r="D209" s="1212">
        <f>'Step 4 Support Tool'!G111</f>
        <v>0</v>
      </c>
      <c r="E209" s="1213">
        <f>'Step 4 Support Tool'!C111</f>
        <v>0</v>
      </c>
      <c r="F209" s="1213">
        <f>'Step 4 Support Tool'!D111</f>
        <v>0</v>
      </c>
      <c r="G209" s="1026" t="str">
        <f>IF('Step 4 Support Tool'!E111="","",TRIM('Step 4 Support Tool'!E111))</f>
        <v/>
      </c>
      <c r="H209" s="1026" t="str">
        <f t="shared" si="36"/>
        <v/>
      </c>
      <c r="I209" s="1026" t="str">
        <f t="shared" si="37"/>
        <v/>
      </c>
      <c r="J209" s="1214">
        <f>'Step 4 Support Tool'!B111</f>
        <v>0</v>
      </c>
      <c r="K209" s="428">
        <f>'Step 4 Support Tool'!H111</f>
        <v>0</v>
      </c>
      <c r="L209" s="428">
        <f>'Step 4 Support Tool'!I111</f>
        <v>0</v>
      </c>
      <c r="M209" s="1215">
        <f>'Step 4 Support Tool'!J111</f>
        <v>0</v>
      </c>
      <c r="N209" s="1215">
        <f>'Step 4 Support Tool'!K111</f>
        <v>0</v>
      </c>
      <c r="O209" s="1215" t="str">
        <f>'Step 4 Support Tool'!L111</f>
        <v/>
      </c>
      <c r="P209" s="1216">
        <f>'Step 4 Support Tool'!M111</f>
        <v>0</v>
      </c>
      <c r="Q209" s="1217">
        <f>'Step 4 Support Tool'!N111</f>
        <v>0</v>
      </c>
      <c r="R209" s="1217" t="str">
        <f>'Step 4 Support Tool'!O111</f>
        <v/>
      </c>
      <c r="S209" s="1218" t="str">
        <f>'Step 4 Support Tool'!P111</f>
        <v/>
      </c>
      <c r="T209" s="1219" t="str">
        <f>'Step 4 Support Tool'!Q111</f>
        <v/>
      </c>
      <c r="U209" s="1219" t="str">
        <f>'Step 4 Support Tool'!R111</f>
        <v/>
      </c>
      <c r="V209" s="1219" t="str">
        <f>'Step 4 Support Tool'!S111</f>
        <v/>
      </c>
      <c r="W209" s="1218" t="str">
        <f>'Step 4 Support Tool'!T111</f>
        <v/>
      </c>
      <c r="X209" s="1220" t="str">
        <f>'Step 4 Support Tool'!X111</f>
        <v/>
      </c>
      <c r="Y209" s="1221" t="str">
        <f t="shared" si="38"/>
        <v/>
      </c>
      <c r="Z209" s="1222" t="str">
        <f>'Step 4 Support Tool'!AB111</f>
        <v/>
      </c>
      <c r="AA209" s="1223"/>
      <c r="AB209" s="1223"/>
      <c r="AC209" s="434"/>
      <c r="AD209" s="434"/>
      <c r="AE209" s="434"/>
      <c r="AF209" s="434"/>
      <c r="AG209" s="434"/>
      <c r="AH209" s="434"/>
      <c r="AI209" s="491"/>
      <c r="AJ209" s="491"/>
      <c r="AK209" s="491"/>
      <c r="AL209" s="491"/>
      <c r="AO209" s="491"/>
      <c r="AP209" s="491"/>
      <c r="AQ209" s="491"/>
      <c r="AR209" s="491"/>
      <c r="AS209" s="491"/>
      <c r="AT209" s="491"/>
      <c r="AU209" s="491"/>
      <c r="AV209" s="491"/>
      <c r="AW209" s="491"/>
      <c r="AX209" s="491"/>
      <c r="AY209" s="491"/>
      <c r="AZ209" s="491"/>
      <c r="BA209" s="491"/>
      <c r="BB209" s="491"/>
      <c r="BC209" s="492"/>
      <c r="BG209" s="1224" t="str">
        <f>SUBSTITUTE('Step 4 Support Tool'!A185," ","")</f>
        <v>EE170</v>
      </c>
      <c r="BH209" s="795">
        <f t="shared" si="39"/>
        <v>0</v>
      </c>
      <c r="BI209" s="491"/>
      <c r="BJ209" s="491"/>
      <c r="BK209" s="491"/>
      <c r="BL209" s="491"/>
      <c r="BM209" s="491"/>
      <c r="BN209" s="491"/>
      <c r="BO209" s="491"/>
      <c r="BP209" s="491"/>
      <c r="BQ209" s="491"/>
      <c r="BR209" s="491"/>
      <c r="BS209" s="491"/>
      <c r="BT209" s="491"/>
      <c r="BU209" s="491"/>
      <c r="BV209" s="491"/>
      <c r="BW209" s="491"/>
      <c r="BX209" s="491"/>
      <c r="BY209" s="491"/>
      <c r="BZ209" s="491"/>
      <c r="CA209" s="491"/>
      <c r="CB209" s="491"/>
      <c r="CC209" s="491"/>
      <c r="CD209" s="491"/>
      <c r="CE209" s="491"/>
      <c r="CF209" s="491"/>
      <c r="CG209" s="491"/>
      <c r="CH209" s="491"/>
      <c r="CI209" s="491"/>
      <c r="CJ209" s="491"/>
      <c r="CK209" s="491"/>
      <c r="CL209" s="491"/>
      <c r="CM209" s="491"/>
      <c r="CN209" s="491"/>
      <c r="CO209" s="491"/>
      <c r="CP209" s="491"/>
      <c r="CQ209" s="491"/>
      <c r="CR209" s="491"/>
      <c r="CS209" s="491"/>
      <c r="CT209" s="491"/>
      <c r="CU209" s="491"/>
      <c r="CV209" s="491"/>
      <c r="CW209" s="491"/>
      <c r="CX209" s="491"/>
      <c r="CY209" s="491"/>
      <c r="CZ209" s="491"/>
      <c r="DA209" s="491"/>
      <c r="DB209" s="491"/>
      <c r="DC209" s="491"/>
      <c r="DD209" s="491"/>
      <c r="DE209" s="491"/>
      <c r="DF209" s="491"/>
      <c r="DG209" s="491"/>
      <c r="DH209" s="491"/>
      <c r="DI209" s="491"/>
      <c r="DJ209" s="491"/>
      <c r="DK209" s="491"/>
      <c r="DL209" s="491"/>
      <c r="DM209" s="491"/>
      <c r="DN209" s="491"/>
      <c r="DO209" s="491"/>
      <c r="DP209" s="491"/>
      <c r="DQ209" s="491"/>
      <c r="DR209" s="491"/>
      <c r="DS209" s="491"/>
      <c r="DT209" s="491"/>
      <c r="DU209" s="491"/>
      <c r="DV209" s="491"/>
      <c r="DW209" s="491"/>
      <c r="DX209" s="491"/>
      <c r="DY209" s="491"/>
      <c r="DZ209" s="491"/>
      <c r="EA209" s="491"/>
      <c r="EB209" s="491"/>
      <c r="EC209" s="491"/>
      <c r="ED209" s="491"/>
      <c r="EE209" s="491"/>
      <c r="EF209" s="491"/>
      <c r="EG209" s="491"/>
      <c r="EH209" s="491"/>
      <c r="EI209" s="491"/>
      <c r="EJ209" s="491"/>
      <c r="EK209" s="491"/>
      <c r="EL209" s="491"/>
      <c r="EM209" s="491"/>
      <c r="EN209" s="491"/>
      <c r="EO209" s="491"/>
    </row>
    <row r="210" spans="1:145" ht="12" customHeight="1" x14ac:dyDescent="0.2">
      <c r="A210" s="1026" t="str">
        <f t="shared" si="40"/>
        <v/>
      </c>
      <c r="B210" s="428" t="str">
        <f t="shared" si="33"/>
        <v/>
      </c>
      <c r="C210" s="1212" t="str">
        <f>IF('Step 4 Support Tool'!F112=0,"",'Step 4 Support Tool'!F112)</f>
        <v/>
      </c>
      <c r="D210" s="1212">
        <f>'Step 4 Support Tool'!G112</f>
        <v>0</v>
      </c>
      <c r="E210" s="1213">
        <f>'Step 4 Support Tool'!C112</f>
        <v>0</v>
      </c>
      <c r="F210" s="1213">
        <f>'Step 4 Support Tool'!D112</f>
        <v>0</v>
      </c>
      <c r="G210" s="1026" t="str">
        <f>IF('Step 4 Support Tool'!E112="","",TRIM('Step 4 Support Tool'!E112))</f>
        <v/>
      </c>
      <c r="H210" s="1026" t="str">
        <f t="shared" si="36"/>
        <v/>
      </c>
      <c r="I210" s="1026" t="str">
        <f t="shared" si="37"/>
        <v/>
      </c>
      <c r="J210" s="1214">
        <f>'Step 4 Support Tool'!B112</f>
        <v>0</v>
      </c>
      <c r="K210" s="428">
        <f>'Step 4 Support Tool'!H112</f>
        <v>0</v>
      </c>
      <c r="L210" s="428">
        <f>'Step 4 Support Tool'!I112</f>
        <v>0</v>
      </c>
      <c r="M210" s="1215">
        <f>'Step 4 Support Tool'!J112</f>
        <v>0</v>
      </c>
      <c r="N210" s="1215">
        <f>'Step 4 Support Tool'!K112</f>
        <v>0</v>
      </c>
      <c r="O210" s="1215" t="str">
        <f>'Step 4 Support Tool'!L112</f>
        <v/>
      </c>
      <c r="P210" s="1216">
        <f>'Step 4 Support Tool'!M112</f>
        <v>0</v>
      </c>
      <c r="Q210" s="1217">
        <f>'Step 4 Support Tool'!N112</f>
        <v>0</v>
      </c>
      <c r="R210" s="1217" t="str">
        <f>'Step 4 Support Tool'!O112</f>
        <v/>
      </c>
      <c r="S210" s="1218" t="str">
        <f>'Step 4 Support Tool'!P112</f>
        <v/>
      </c>
      <c r="T210" s="1219" t="str">
        <f>'Step 4 Support Tool'!Q112</f>
        <v/>
      </c>
      <c r="U210" s="1219" t="str">
        <f>'Step 4 Support Tool'!R112</f>
        <v/>
      </c>
      <c r="V210" s="1219" t="str">
        <f>'Step 4 Support Tool'!S112</f>
        <v/>
      </c>
      <c r="W210" s="1218" t="str">
        <f>'Step 4 Support Tool'!T112</f>
        <v/>
      </c>
      <c r="X210" s="1220" t="str">
        <f>'Step 4 Support Tool'!X112</f>
        <v/>
      </c>
      <c r="Y210" s="1221" t="str">
        <f t="shared" si="38"/>
        <v/>
      </c>
      <c r="Z210" s="1222" t="str">
        <f>'Step 4 Support Tool'!AB112</f>
        <v/>
      </c>
      <c r="AA210" s="1223"/>
      <c r="AB210" s="1223"/>
      <c r="AC210" s="434"/>
      <c r="AD210" s="434"/>
      <c r="AE210" s="434"/>
      <c r="AF210" s="434"/>
      <c r="AG210" s="434"/>
      <c r="AH210" s="434"/>
      <c r="AI210" s="491"/>
      <c r="AJ210" s="491"/>
      <c r="AK210" s="491"/>
      <c r="AL210" s="491"/>
      <c r="AO210" s="491"/>
      <c r="AP210" s="491"/>
      <c r="AQ210" s="491"/>
      <c r="AR210" s="491"/>
      <c r="AS210" s="491"/>
      <c r="AT210" s="491"/>
      <c r="AU210" s="491"/>
      <c r="AV210" s="491"/>
      <c r="AW210" s="491"/>
      <c r="AX210" s="491"/>
      <c r="AY210" s="491"/>
      <c r="AZ210" s="491"/>
      <c r="BA210" s="491"/>
      <c r="BB210" s="491"/>
      <c r="BC210" s="492"/>
      <c r="BG210" s="1224" t="str">
        <f>SUBSTITUTE('Step 4 Support Tool'!A186," ","")</f>
        <v>EE171</v>
      </c>
      <c r="BH210" s="795">
        <f t="shared" si="39"/>
        <v>0</v>
      </c>
      <c r="BI210" s="491"/>
      <c r="BJ210" s="491"/>
      <c r="BK210" s="491"/>
      <c r="BL210" s="491"/>
      <c r="BM210" s="491"/>
      <c r="BN210" s="491"/>
      <c r="BO210" s="491"/>
      <c r="BP210" s="491"/>
      <c r="BQ210" s="491"/>
      <c r="BR210" s="491"/>
      <c r="BS210" s="491"/>
      <c r="BT210" s="491"/>
      <c r="BU210" s="491"/>
      <c r="BV210" s="491"/>
      <c r="BW210" s="491"/>
      <c r="BX210" s="491"/>
      <c r="BY210" s="491"/>
      <c r="BZ210" s="491"/>
      <c r="CA210" s="491"/>
      <c r="CB210" s="491"/>
      <c r="CC210" s="491"/>
      <c r="CD210" s="491"/>
      <c r="CE210" s="491"/>
      <c r="CF210" s="491"/>
      <c r="CG210" s="491"/>
      <c r="CH210" s="491"/>
      <c r="CI210" s="491"/>
      <c r="CJ210" s="491"/>
      <c r="CK210" s="491"/>
      <c r="CL210" s="491"/>
      <c r="CM210" s="491"/>
      <c r="CN210" s="491"/>
      <c r="CO210" s="491"/>
      <c r="CP210" s="491"/>
      <c r="CQ210" s="491"/>
      <c r="CR210" s="491"/>
      <c r="CS210" s="491"/>
      <c r="CT210" s="491"/>
      <c r="CU210" s="491"/>
      <c r="CV210" s="491"/>
      <c r="CW210" s="491"/>
      <c r="CX210" s="491"/>
      <c r="CY210" s="491"/>
      <c r="CZ210" s="491"/>
      <c r="DA210" s="491"/>
      <c r="DB210" s="491"/>
      <c r="DC210" s="491"/>
      <c r="DD210" s="491"/>
      <c r="DE210" s="491"/>
      <c r="DF210" s="491"/>
      <c r="DG210" s="491"/>
      <c r="DH210" s="491"/>
      <c r="DI210" s="491"/>
      <c r="DJ210" s="491"/>
      <c r="DK210" s="491"/>
      <c r="DL210" s="491"/>
      <c r="DM210" s="491"/>
      <c r="DN210" s="491"/>
      <c r="DO210" s="491"/>
      <c r="DP210" s="491"/>
      <c r="DQ210" s="491"/>
      <c r="DR210" s="491"/>
      <c r="DS210" s="491"/>
      <c r="DT210" s="491"/>
      <c r="DU210" s="491"/>
      <c r="DV210" s="491"/>
      <c r="DW210" s="491"/>
      <c r="DX210" s="491"/>
      <c r="DY210" s="491"/>
      <c r="DZ210" s="491"/>
      <c r="EA210" s="491"/>
      <c r="EB210" s="491"/>
      <c r="EC210" s="491"/>
      <c r="ED210" s="491"/>
      <c r="EE210" s="491"/>
      <c r="EF210" s="491"/>
      <c r="EG210" s="491"/>
      <c r="EH210" s="491"/>
      <c r="EI210" s="491"/>
      <c r="EJ210" s="491"/>
      <c r="EK210" s="491"/>
      <c r="EL210" s="491"/>
      <c r="EM210" s="491"/>
      <c r="EN210" s="491"/>
      <c r="EO210" s="491"/>
    </row>
    <row r="211" spans="1:145" ht="12" customHeight="1" x14ac:dyDescent="0.2">
      <c r="A211" s="1026" t="str">
        <f t="shared" si="40"/>
        <v/>
      </c>
      <c r="B211" s="428" t="str">
        <f t="shared" si="33"/>
        <v/>
      </c>
      <c r="C211" s="1212" t="str">
        <f>IF('Step 4 Support Tool'!F113=0,"",'Step 4 Support Tool'!F113)</f>
        <v/>
      </c>
      <c r="D211" s="1212">
        <f>'Step 4 Support Tool'!G113</f>
        <v>0</v>
      </c>
      <c r="E211" s="1213">
        <f>'Step 4 Support Tool'!C113</f>
        <v>0</v>
      </c>
      <c r="F211" s="1213">
        <f>'Step 4 Support Tool'!D113</f>
        <v>0</v>
      </c>
      <c r="G211" s="1026" t="str">
        <f>IF('Step 4 Support Tool'!E113="","",TRIM('Step 4 Support Tool'!E113))</f>
        <v/>
      </c>
      <c r="H211" s="1026" t="str">
        <f t="shared" si="36"/>
        <v/>
      </c>
      <c r="I211" s="1026" t="str">
        <f t="shared" si="37"/>
        <v/>
      </c>
      <c r="J211" s="1214">
        <f>'Step 4 Support Tool'!B113</f>
        <v>0</v>
      </c>
      <c r="K211" s="428">
        <f>'Step 4 Support Tool'!H113</f>
        <v>0</v>
      </c>
      <c r="L211" s="428">
        <f>'Step 4 Support Tool'!I113</f>
        <v>0</v>
      </c>
      <c r="M211" s="1215">
        <f>'Step 4 Support Tool'!J113</f>
        <v>0</v>
      </c>
      <c r="N211" s="1215">
        <f>'Step 4 Support Tool'!K113</f>
        <v>0</v>
      </c>
      <c r="O211" s="1215" t="str">
        <f>'Step 4 Support Tool'!L113</f>
        <v/>
      </c>
      <c r="P211" s="1216">
        <f>'Step 4 Support Tool'!M113</f>
        <v>0</v>
      </c>
      <c r="Q211" s="1217">
        <f>'Step 4 Support Tool'!N113</f>
        <v>0</v>
      </c>
      <c r="R211" s="1217" t="str">
        <f>'Step 4 Support Tool'!O113</f>
        <v/>
      </c>
      <c r="S211" s="1218" t="str">
        <f>'Step 4 Support Tool'!P113</f>
        <v/>
      </c>
      <c r="T211" s="1219" t="str">
        <f>'Step 4 Support Tool'!Q113</f>
        <v/>
      </c>
      <c r="U211" s="1219" t="str">
        <f>'Step 4 Support Tool'!R113</f>
        <v/>
      </c>
      <c r="V211" s="1219" t="str">
        <f>'Step 4 Support Tool'!S113</f>
        <v/>
      </c>
      <c r="W211" s="1218" t="str">
        <f>'Step 4 Support Tool'!T113</f>
        <v/>
      </c>
      <c r="X211" s="1220" t="str">
        <f>'Step 4 Support Tool'!X113</f>
        <v/>
      </c>
      <c r="Y211" s="1221" t="str">
        <f t="shared" si="38"/>
        <v/>
      </c>
      <c r="Z211" s="1222" t="str">
        <f>'Step 4 Support Tool'!AB113</f>
        <v/>
      </c>
      <c r="AA211" s="1223"/>
      <c r="AB211" s="1223"/>
      <c r="AC211" s="434"/>
      <c r="AD211" s="434"/>
      <c r="AE211" s="434"/>
      <c r="AF211" s="434"/>
      <c r="AG211" s="434"/>
      <c r="AH211" s="434"/>
      <c r="AI211" s="491"/>
      <c r="AJ211" s="491"/>
      <c r="AK211" s="491"/>
      <c r="AL211" s="491"/>
      <c r="AO211" s="491"/>
      <c r="AP211" s="491"/>
      <c r="AQ211" s="491"/>
      <c r="AR211" s="491"/>
      <c r="AS211" s="491"/>
      <c r="AT211" s="491"/>
      <c r="AU211" s="491"/>
      <c r="AV211" s="491"/>
      <c r="AW211" s="491"/>
      <c r="AX211" s="491"/>
      <c r="AY211" s="491"/>
      <c r="AZ211" s="491"/>
      <c r="BA211" s="491"/>
      <c r="BB211" s="491"/>
      <c r="BC211" s="492"/>
      <c r="BG211" s="1224" t="str">
        <f>SUBSTITUTE('Step 4 Support Tool'!A187," ","")</f>
        <v>EE172</v>
      </c>
      <c r="BH211" s="795">
        <f t="shared" si="39"/>
        <v>0</v>
      </c>
      <c r="BI211" s="491"/>
      <c r="BJ211" s="491"/>
      <c r="BK211" s="491"/>
      <c r="BL211" s="491"/>
      <c r="BM211" s="491"/>
      <c r="BN211" s="491"/>
      <c r="BO211" s="491"/>
      <c r="BP211" s="491"/>
      <c r="BQ211" s="491"/>
      <c r="BR211" s="491"/>
      <c r="BS211" s="491"/>
      <c r="BT211" s="491"/>
      <c r="BU211" s="491"/>
      <c r="BV211" s="491"/>
      <c r="BW211" s="491"/>
      <c r="BX211" s="491"/>
      <c r="BY211" s="491"/>
      <c r="BZ211" s="491"/>
      <c r="CA211" s="491"/>
      <c r="CB211" s="491"/>
      <c r="CC211" s="491"/>
      <c r="CD211" s="491"/>
      <c r="CE211" s="491"/>
      <c r="CF211" s="491"/>
      <c r="CG211" s="491"/>
      <c r="CH211" s="491"/>
      <c r="CI211" s="491"/>
      <c r="CJ211" s="491"/>
      <c r="CK211" s="491"/>
      <c r="CL211" s="491"/>
      <c r="CM211" s="491"/>
      <c r="CN211" s="491"/>
      <c r="CO211" s="491"/>
      <c r="CP211" s="491"/>
      <c r="CQ211" s="491"/>
      <c r="CR211" s="491"/>
      <c r="CS211" s="491"/>
      <c r="CT211" s="491"/>
      <c r="CU211" s="491"/>
      <c r="CV211" s="491"/>
      <c r="CW211" s="491"/>
      <c r="CX211" s="491"/>
      <c r="CY211" s="491"/>
      <c r="CZ211" s="491"/>
      <c r="DA211" s="491"/>
      <c r="DB211" s="491"/>
      <c r="DC211" s="491"/>
      <c r="DD211" s="491"/>
      <c r="DE211" s="491"/>
      <c r="DF211" s="491"/>
      <c r="DG211" s="491"/>
      <c r="DH211" s="491"/>
      <c r="DI211" s="491"/>
      <c r="DJ211" s="491"/>
      <c r="DK211" s="491"/>
      <c r="DL211" s="491"/>
      <c r="DM211" s="491"/>
      <c r="DN211" s="491"/>
      <c r="DO211" s="491"/>
      <c r="DP211" s="491"/>
      <c r="DQ211" s="491"/>
      <c r="DR211" s="491"/>
      <c r="DS211" s="491"/>
      <c r="DT211" s="491"/>
      <c r="DU211" s="491"/>
      <c r="DV211" s="491"/>
      <c r="DW211" s="491"/>
      <c r="DX211" s="491"/>
      <c r="DY211" s="491"/>
      <c r="DZ211" s="491"/>
      <c r="EA211" s="491"/>
      <c r="EB211" s="491"/>
      <c r="EC211" s="491"/>
      <c r="ED211" s="491"/>
      <c r="EE211" s="491"/>
      <c r="EF211" s="491"/>
      <c r="EG211" s="491"/>
      <c r="EH211" s="491"/>
      <c r="EI211" s="491"/>
      <c r="EJ211" s="491"/>
      <c r="EK211" s="491"/>
      <c r="EL211" s="491"/>
      <c r="EM211" s="491"/>
      <c r="EN211" s="491"/>
      <c r="EO211" s="491"/>
    </row>
    <row r="212" spans="1:145" ht="12" customHeight="1" x14ac:dyDescent="0.2">
      <c r="A212" s="1026" t="str">
        <f t="shared" si="40"/>
        <v/>
      </c>
      <c r="B212" s="428" t="str">
        <f t="shared" si="33"/>
        <v/>
      </c>
      <c r="C212" s="1212" t="str">
        <f>IF('Step 4 Support Tool'!F114=0,"",'Step 4 Support Tool'!F114)</f>
        <v/>
      </c>
      <c r="D212" s="1212">
        <f>'Step 4 Support Tool'!G114</f>
        <v>0</v>
      </c>
      <c r="E212" s="1213">
        <f>'Step 4 Support Tool'!C114</f>
        <v>0</v>
      </c>
      <c r="F212" s="1213">
        <f>'Step 4 Support Tool'!D114</f>
        <v>0</v>
      </c>
      <c r="G212" s="1026" t="str">
        <f>IF('Step 4 Support Tool'!E114="","",TRIM('Step 4 Support Tool'!E114))</f>
        <v/>
      </c>
      <c r="H212" s="1026" t="str">
        <f t="shared" si="36"/>
        <v/>
      </c>
      <c r="I212" s="1026" t="str">
        <f t="shared" si="37"/>
        <v/>
      </c>
      <c r="J212" s="1214">
        <f>'Step 4 Support Tool'!B114</f>
        <v>0</v>
      </c>
      <c r="K212" s="428">
        <f>'Step 4 Support Tool'!H114</f>
        <v>0</v>
      </c>
      <c r="L212" s="428">
        <f>'Step 4 Support Tool'!I114</f>
        <v>0</v>
      </c>
      <c r="M212" s="1215">
        <f>'Step 4 Support Tool'!J114</f>
        <v>0</v>
      </c>
      <c r="N212" s="1215">
        <f>'Step 4 Support Tool'!K114</f>
        <v>0</v>
      </c>
      <c r="O212" s="1215" t="str">
        <f>'Step 4 Support Tool'!L114</f>
        <v/>
      </c>
      <c r="P212" s="1216">
        <f>'Step 4 Support Tool'!M114</f>
        <v>0</v>
      </c>
      <c r="Q212" s="1217">
        <f>'Step 4 Support Tool'!N114</f>
        <v>0</v>
      </c>
      <c r="R212" s="1217" t="str">
        <f>'Step 4 Support Tool'!O114</f>
        <v/>
      </c>
      <c r="S212" s="1218" t="str">
        <f>'Step 4 Support Tool'!P114</f>
        <v/>
      </c>
      <c r="T212" s="1219" t="str">
        <f>'Step 4 Support Tool'!Q114</f>
        <v/>
      </c>
      <c r="U212" s="1219" t="str">
        <f>'Step 4 Support Tool'!R114</f>
        <v/>
      </c>
      <c r="V212" s="1219" t="str">
        <f>'Step 4 Support Tool'!S114</f>
        <v/>
      </c>
      <c r="W212" s="1218" t="str">
        <f>'Step 4 Support Tool'!T114</f>
        <v/>
      </c>
      <c r="X212" s="1220" t="str">
        <f>'Step 4 Support Tool'!X114</f>
        <v/>
      </c>
      <c r="Y212" s="1221" t="str">
        <f t="shared" si="38"/>
        <v/>
      </c>
      <c r="Z212" s="1222" t="str">
        <f>'Step 4 Support Tool'!AB114</f>
        <v/>
      </c>
      <c r="AA212" s="1223"/>
      <c r="AB212" s="1223"/>
      <c r="AC212" s="434"/>
      <c r="AD212" s="434"/>
      <c r="AE212" s="434"/>
      <c r="AF212" s="434"/>
      <c r="AG212" s="434"/>
      <c r="AH212" s="434"/>
      <c r="AI212" s="491"/>
      <c r="AJ212" s="491"/>
      <c r="AK212" s="491"/>
      <c r="AL212" s="491"/>
      <c r="AO212" s="491"/>
      <c r="AP212" s="491"/>
      <c r="AQ212" s="491"/>
      <c r="AR212" s="491"/>
      <c r="AS212" s="491"/>
      <c r="AT212" s="491"/>
      <c r="AU212" s="491"/>
      <c r="AV212" s="491"/>
      <c r="AW212" s="491"/>
      <c r="AX212" s="491"/>
      <c r="AY212" s="491"/>
      <c r="AZ212" s="491"/>
      <c r="BA212" s="491"/>
      <c r="BB212" s="491"/>
      <c r="BC212" s="492"/>
      <c r="BG212" s="1224" t="str">
        <f>SUBSTITUTE('Step 4 Support Tool'!A188," ","")</f>
        <v>EE173</v>
      </c>
      <c r="BH212" s="795">
        <f t="shared" si="39"/>
        <v>0</v>
      </c>
      <c r="BI212" s="491"/>
      <c r="BJ212" s="491"/>
      <c r="BK212" s="491"/>
      <c r="BL212" s="491"/>
      <c r="BM212" s="491"/>
      <c r="BN212" s="491"/>
      <c r="BO212" s="491"/>
      <c r="BP212" s="491"/>
      <c r="BQ212" s="491"/>
      <c r="BR212" s="491"/>
      <c r="BS212" s="491"/>
      <c r="BT212" s="491"/>
      <c r="BU212" s="491"/>
      <c r="BV212" s="491"/>
      <c r="BW212" s="491"/>
      <c r="BX212" s="491"/>
      <c r="BY212" s="491"/>
      <c r="BZ212" s="491"/>
      <c r="CA212" s="491"/>
      <c r="CB212" s="491"/>
      <c r="CC212" s="491"/>
      <c r="CD212" s="491"/>
      <c r="CE212" s="491"/>
      <c r="CF212" s="491"/>
      <c r="CG212" s="491"/>
      <c r="CH212" s="491"/>
      <c r="CI212" s="491"/>
      <c r="CJ212" s="491"/>
      <c r="CK212" s="491"/>
      <c r="CL212" s="491"/>
      <c r="CM212" s="491"/>
      <c r="CN212" s="491"/>
      <c r="CO212" s="491"/>
      <c r="CP212" s="491"/>
      <c r="CQ212" s="491"/>
      <c r="CR212" s="491"/>
      <c r="CS212" s="491"/>
      <c r="CT212" s="491"/>
      <c r="CU212" s="491"/>
      <c r="CV212" s="491"/>
      <c r="CW212" s="491"/>
      <c r="CX212" s="491"/>
      <c r="CY212" s="491"/>
      <c r="CZ212" s="491"/>
      <c r="DA212" s="491"/>
      <c r="DB212" s="491"/>
      <c r="DC212" s="491"/>
      <c r="DD212" s="491"/>
      <c r="DE212" s="491"/>
      <c r="DF212" s="491"/>
      <c r="DG212" s="491"/>
      <c r="DH212" s="491"/>
      <c r="DI212" s="491"/>
      <c r="DJ212" s="491"/>
      <c r="DK212" s="491"/>
      <c r="DL212" s="491"/>
      <c r="DM212" s="491"/>
      <c r="DN212" s="491"/>
      <c r="DO212" s="491"/>
      <c r="DP212" s="491"/>
      <c r="DQ212" s="491"/>
      <c r="DR212" s="491"/>
      <c r="DS212" s="491"/>
      <c r="DT212" s="491"/>
      <c r="DU212" s="491"/>
      <c r="DV212" s="491"/>
      <c r="DW212" s="491"/>
      <c r="DX212" s="491"/>
      <c r="DY212" s="491"/>
      <c r="DZ212" s="491"/>
      <c r="EA212" s="491"/>
      <c r="EB212" s="491"/>
      <c r="EC212" s="491"/>
      <c r="ED212" s="491"/>
      <c r="EE212" s="491"/>
      <c r="EF212" s="491"/>
      <c r="EG212" s="491"/>
      <c r="EH212" s="491"/>
      <c r="EI212" s="491"/>
      <c r="EJ212" s="491"/>
      <c r="EK212" s="491"/>
      <c r="EL212" s="491"/>
      <c r="EM212" s="491"/>
      <c r="EN212" s="491"/>
      <c r="EO212" s="491"/>
    </row>
    <row r="213" spans="1:145" ht="12" customHeight="1" x14ac:dyDescent="0.2">
      <c r="A213" s="1026" t="str">
        <f t="shared" si="40"/>
        <v/>
      </c>
      <c r="B213" s="428" t="str">
        <f t="shared" si="33"/>
        <v/>
      </c>
      <c r="C213" s="1212" t="str">
        <f>IF('Step 4 Support Tool'!F115=0,"",'Step 4 Support Tool'!F115)</f>
        <v/>
      </c>
      <c r="D213" s="1212">
        <f>'Step 4 Support Tool'!G115</f>
        <v>0</v>
      </c>
      <c r="E213" s="1213">
        <f>'Step 4 Support Tool'!C115</f>
        <v>0</v>
      </c>
      <c r="F213" s="1213">
        <f>'Step 4 Support Tool'!D115</f>
        <v>0</v>
      </c>
      <c r="G213" s="1026" t="str">
        <f>IF('Step 4 Support Tool'!E115="","",TRIM('Step 4 Support Tool'!E115))</f>
        <v/>
      </c>
      <c r="H213" s="1026" t="str">
        <f t="shared" si="36"/>
        <v/>
      </c>
      <c r="I213" s="1026" t="str">
        <f t="shared" si="37"/>
        <v/>
      </c>
      <c r="J213" s="1214">
        <f>'Step 4 Support Tool'!B115</f>
        <v>0</v>
      </c>
      <c r="K213" s="428">
        <f>'Step 4 Support Tool'!H115</f>
        <v>0</v>
      </c>
      <c r="L213" s="428">
        <f>'Step 4 Support Tool'!I115</f>
        <v>0</v>
      </c>
      <c r="M213" s="1215">
        <f>'Step 4 Support Tool'!J115</f>
        <v>0</v>
      </c>
      <c r="N213" s="1215">
        <f>'Step 4 Support Tool'!K115</f>
        <v>0</v>
      </c>
      <c r="O213" s="1215" t="str">
        <f>'Step 4 Support Tool'!L115</f>
        <v/>
      </c>
      <c r="P213" s="1216">
        <f>'Step 4 Support Tool'!M115</f>
        <v>0</v>
      </c>
      <c r="Q213" s="1217">
        <f>'Step 4 Support Tool'!N115</f>
        <v>0</v>
      </c>
      <c r="R213" s="1217" t="str">
        <f>'Step 4 Support Tool'!O115</f>
        <v/>
      </c>
      <c r="S213" s="1218" t="str">
        <f>'Step 4 Support Tool'!P115</f>
        <v/>
      </c>
      <c r="T213" s="1219" t="str">
        <f>'Step 4 Support Tool'!Q115</f>
        <v/>
      </c>
      <c r="U213" s="1219" t="str">
        <f>'Step 4 Support Tool'!R115</f>
        <v/>
      </c>
      <c r="V213" s="1219" t="str">
        <f>'Step 4 Support Tool'!S115</f>
        <v/>
      </c>
      <c r="W213" s="1218" t="str">
        <f>'Step 4 Support Tool'!T115</f>
        <v/>
      </c>
      <c r="X213" s="1220" t="str">
        <f>'Step 4 Support Tool'!X115</f>
        <v/>
      </c>
      <c r="Y213" s="1221" t="str">
        <f t="shared" si="38"/>
        <v/>
      </c>
      <c r="Z213" s="1222" t="str">
        <f>'Step 4 Support Tool'!AB115</f>
        <v/>
      </c>
      <c r="AA213" s="1223"/>
      <c r="AB213" s="1223"/>
      <c r="AC213" s="434"/>
      <c r="AD213" s="434"/>
      <c r="AE213" s="434"/>
      <c r="AF213" s="434"/>
      <c r="AG213" s="434"/>
      <c r="AH213" s="434"/>
      <c r="AI213" s="491"/>
      <c r="AJ213" s="491"/>
      <c r="AK213" s="491"/>
      <c r="AL213" s="491"/>
      <c r="AO213" s="491"/>
      <c r="AP213" s="491"/>
      <c r="AQ213" s="491"/>
      <c r="AR213" s="491"/>
      <c r="AS213" s="491"/>
      <c r="AT213" s="491"/>
      <c r="AU213" s="491"/>
      <c r="AV213" s="491"/>
      <c r="AW213" s="491"/>
      <c r="AX213" s="491"/>
      <c r="AY213" s="491"/>
      <c r="AZ213" s="491"/>
      <c r="BA213" s="491"/>
      <c r="BB213" s="491"/>
      <c r="BC213" s="492"/>
      <c r="BG213" s="1224" t="str">
        <f>SUBSTITUTE('Step 4 Support Tool'!A240," ","")</f>
        <v>LCSystem21</v>
      </c>
      <c r="BH213" s="795">
        <f t="shared" si="39"/>
        <v>0</v>
      </c>
      <c r="BI213" s="491"/>
      <c r="BJ213" s="491"/>
      <c r="BK213" s="491"/>
      <c r="BL213" s="491"/>
      <c r="BM213" s="491"/>
      <c r="BN213" s="491"/>
      <c r="BO213" s="491"/>
      <c r="BP213" s="491"/>
      <c r="BQ213" s="491"/>
      <c r="BR213" s="491"/>
      <c r="BS213" s="491"/>
      <c r="BT213" s="491"/>
      <c r="BU213" s="491"/>
      <c r="BV213" s="491"/>
      <c r="BW213" s="491"/>
      <c r="BX213" s="491"/>
      <c r="BY213" s="491"/>
      <c r="BZ213" s="491"/>
      <c r="CA213" s="491"/>
      <c r="CB213" s="491"/>
      <c r="CC213" s="491"/>
      <c r="CD213" s="491"/>
      <c r="CE213" s="491"/>
      <c r="CF213" s="491"/>
      <c r="CG213" s="491"/>
      <c r="CH213" s="491"/>
      <c r="CI213" s="491"/>
      <c r="CJ213" s="491"/>
      <c r="CK213" s="491"/>
      <c r="CL213" s="491"/>
      <c r="CM213" s="491"/>
      <c r="CN213" s="491"/>
      <c r="CO213" s="491"/>
      <c r="CP213" s="491"/>
      <c r="CQ213" s="491"/>
      <c r="CR213" s="491"/>
      <c r="CS213" s="491"/>
      <c r="CT213" s="491"/>
      <c r="CU213" s="491"/>
      <c r="CV213" s="491"/>
      <c r="CW213" s="491"/>
      <c r="CX213" s="491"/>
      <c r="CY213" s="491"/>
      <c r="CZ213" s="491"/>
      <c r="DA213" s="491"/>
      <c r="DB213" s="491"/>
      <c r="DC213" s="491"/>
      <c r="DD213" s="491"/>
      <c r="DE213" s="491"/>
      <c r="DF213" s="491"/>
      <c r="DG213" s="491"/>
      <c r="DH213" s="491"/>
      <c r="DI213" s="491"/>
      <c r="DJ213" s="491"/>
      <c r="DK213" s="491"/>
      <c r="DL213" s="491"/>
      <c r="DM213" s="491"/>
      <c r="DN213" s="491"/>
      <c r="DO213" s="491"/>
      <c r="DP213" s="491"/>
      <c r="DQ213" s="491"/>
      <c r="DR213" s="491"/>
      <c r="DS213" s="491"/>
      <c r="DT213" s="491"/>
      <c r="DU213" s="491"/>
      <c r="DV213" s="491"/>
      <c r="DW213" s="491"/>
      <c r="DX213" s="491"/>
      <c r="DY213" s="491"/>
      <c r="DZ213" s="491"/>
      <c r="EA213" s="491"/>
      <c r="EB213" s="491"/>
      <c r="EC213" s="491"/>
      <c r="ED213" s="491"/>
      <c r="EE213" s="491"/>
      <c r="EF213" s="491"/>
      <c r="EG213" s="491"/>
      <c r="EH213" s="491"/>
      <c r="EI213" s="491"/>
      <c r="EJ213" s="491"/>
      <c r="EK213" s="491"/>
      <c r="EL213" s="491"/>
      <c r="EM213" s="491"/>
      <c r="EN213" s="491"/>
      <c r="EO213" s="491"/>
    </row>
    <row r="214" spans="1:145" ht="12" customHeight="1" x14ac:dyDescent="0.2">
      <c r="A214" s="1026" t="str">
        <f t="shared" si="40"/>
        <v/>
      </c>
      <c r="B214" s="428" t="str">
        <f t="shared" si="33"/>
        <v/>
      </c>
      <c r="C214" s="1212" t="str">
        <f>IF('Step 4 Support Tool'!F116=0,"",'Step 4 Support Tool'!F116)</f>
        <v/>
      </c>
      <c r="D214" s="1212">
        <f>'Step 4 Support Tool'!G116</f>
        <v>0</v>
      </c>
      <c r="E214" s="1213">
        <f>'Step 4 Support Tool'!C116</f>
        <v>0</v>
      </c>
      <c r="F214" s="1213">
        <f>'Step 4 Support Tool'!D116</f>
        <v>0</v>
      </c>
      <c r="G214" s="1026" t="str">
        <f>IF('Step 4 Support Tool'!E116="","",TRIM('Step 4 Support Tool'!E116))</f>
        <v/>
      </c>
      <c r="H214" s="1026" t="str">
        <f t="shared" si="36"/>
        <v/>
      </c>
      <c r="I214" s="1026" t="str">
        <f t="shared" si="37"/>
        <v/>
      </c>
      <c r="J214" s="1214">
        <f>'Step 4 Support Tool'!B116</f>
        <v>0</v>
      </c>
      <c r="K214" s="428">
        <f>'Step 4 Support Tool'!H116</f>
        <v>0</v>
      </c>
      <c r="L214" s="428">
        <f>'Step 4 Support Tool'!I116</f>
        <v>0</v>
      </c>
      <c r="M214" s="1215">
        <f>'Step 4 Support Tool'!J116</f>
        <v>0</v>
      </c>
      <c r="N214" s="1215">
        <f>'Step 4 Support Tool'!K116</f>
        <v>0</v>
      </c>
      <c r="O214" s="1215" t="str">
        <f>'Step 4 Support Tool'!L116</f>
        <v/>
      </c>
      <c r="P214" s="1216">
        <f>'Step 4 Support Tool'!M116</f>
        <v>0</v>
      </c>
      <c r="Q214" s="1217">
        <f>'Step 4 Support Tool'!N116</f>
        <v>0</v>
      </c>
      <c r="R214" s="1217" t="str">
        <f>'Step 4 Support Tool'!O116</f>
        <v/>
      </c>
      <c r="S214" s="1218" t="str">
        <f>'Step 4 Support Tool'!P116</f>
        <v/>
      </c>
      <c r="T214" s="1219" t="str">
        <f>'Step 4 Support Tool'!Q116</f>
        <v/>
      </c>
      <c r="U214" s="1219" t="str">
        <f>'Step 4 Support Tool'!R116</f>
        <v/>
      </c>
      <c r="V214" s="1219" t="str">
        <f>'Step 4 Support Tool'!S116</f>
        <v/>
      </c>
      <c r="W214" s="1218" t="str">
        <f>'Step 4 Support Tool'!T116</f>
        <v/>
      </c>
      <c r="X214" s="1220" t="str">
        <f>'Step 4 Support Tool'!X116</f>
        <v/>
      </c>
      <c r="Y214" s="1221" t="str">
        <f t="shared" si="38"/>
        <v/>
      </c>
      <c r="Z214" s="1222" t="str">
        <f>'Step 4 Support Tool'!AB116</f>
        <v/>
      </c>
      <c r="AA214" s="1223"/>
      <c r="AB214" s="1223"/>
      <c r="AC214" s="434"/>
      <c r="AD214" s="434"/>
      <c r="AE214" s="434"/>
      <c r="AF214" s="434"/>
      <c r="AG214" s="434"/>
      <c r="AH214" s="434"/>
      <c r="AI214" s="491"/>
      <c r="AJ214" s="491"/>
      <c r="AK214" s="491"/>
      <c r="AL214" s="491"/>
      <c r="AO214" s="491"/>
      <c r="AP214" s="491"/>
      <c r="AQ214" s="491"/>
      <c r="AR214" s="491"/>
      <c r="AS214" s="491"/>
      <c r="AT214" s="491"/>
      <c r="AU214" s="491"/>
      <c r="AV214" s="491"/>
      <c r="AW214" s="491"/>
      <c r="AX214" s="491"/>
      <c r="AY214" s="491"/>
      <c r="AZ214" s="491"/>
      <c r="BA214" s="491"/>
      <c r="BB214" s="491"/>
      <c r="BC214" s="492"/>
      <c r="BG214" s="1224" t="str">
        <f>SUBSTITUTE('Step 4 Support Tool'!A241," ","")</f>
        <v>LCSystem22</v>
      </c>
      <c r="BH214" s="795">
        <f t="shared" si="39"/>
        <v>0</v>
      </c>
      <c r="BI214" s="491"/>
      <c r="BJ214" s="491"/>
      <c r="BK214" s="491"/>
      <c r="BL214" s="491"/>
      <c r="BM214" s="491"/>
      <c r="BN214" s="491"/>
      <c r="BO214" s="491"/>
      <c r="BP214" s="491"/>
      <c r="BQ214" s="491"/>
      <c r="BR214" s="491"/>
      <c r="BS214" s="491"/>
      <c r="BT214" s="491"/>
      <c r="BU214" s="491"/>
      <c r="BV214" s="491"/>
      <c r="BW214" s="491"/>
      <c r="BX214" s="491"/>
      <c r="BY214" s="491"/>
      <c r="BZ214" s="491"/>
      <c r="CA214" s="491"/>
      <c r="CB214" s="491"/>
      <c r="CC214" s="491"/>
      <c r="CD214" s="491"/>
      <c r="CE214" s="491"/>
      <c r="CF214" s="491"/>
      <c r="CG214" s="491"/>
      <c r="CH214" s="491"/>
      <c r="CI214" s="491"/>
      <c r="CJ214" s="491"/>
      <c r="CK214" s="491"/>
      <c r="CL214" s="491"/>
      <c r="CM214" s="491"/>
      <c r="CN214" s="491"/>
      <c r="CO214" s="491"/>
      <c r="CP214" s="491"/>
      <c r="CQ214" s="491"/>
      <c r="CR214" s="491"/>
      <c r="CS214" s="491"/>
      <c r="CT214" s="491"/>
      <c r="CU214" s="491"/>
      <c r="CV214" s="491"/>
      <c r="CW214" s="491"/>
      <c r="CX214" s="491"/>
      <c r="CY214" s="491"/>
      <c r="CZ214" s="491"/>
      <c r="DA214" s="491"/>
      <c r="DB214" s="491"/>
      <c r="DC214" s="491"/>
      <c r="DD214" s="491"/>
      <c r="DE214" s="491"/>
      <c r="DF214" s="491"/>
      <c r="DG214" s="491"/>
      <c r="DH214" s="491"/>
      <c r="DI214" s="491"/>
      <c r="DJ214" s="491"/>
      <c r="DK214" s="491"/>
      <c r="DL214" s="491"/>
      <c r="DM214" s="491"/>
      <c r="DN214" s="491"/>
      <c r="DO214" s="491"/>
      <c r="DP214" s="491"/>
      <c r="DQ214" s="491"/>
      <c r="DR214" s="491"/>
      <c r="DS214" s="491"/>
      <c r="DT214" s="491"/>
      <c r="DU214" s="491"/>
      <c r="DV214" s="491"/>
      <c r="DW214" s="491"/>
      <c r="DX214" s="491"/>
      <c r="DY214" s="491"/>
      <c r="DZ214" s="491"/>
      <c r="EA214" s="491"/>
      <c r="EB214" s="491"/>
      <c r="EC214" s="491"/>
      <c r="ED214" s="491"/>
      <c r="EE214" s="491"/>
      <c r="EF214" s="491"/>
      <c r="EG214" s="491"/>
      <c r="EH214" s="491"/>
      <c r="EI214" s="491"/>
      <c r="EJ214" s="491"/>
      <c r="EK214" s="491"/>
      <c r="EL214" s="491"/>
      <c r="EM214" s="491"/>
      <c r="EN214" s="491"/>
      <c r="EO214" s="491"/>
    </row>
    <row r="215" spans="1:145" ht="12" customHeight="1" x14ac:dyDescent="0.2">
      <c r="A215" s="1026" t="str">
        <f t="shared" si="40"/>
        <v/>
      </c>
      <c r="B215" s="428" t="str">
        <f t="shared" si="33"/>
        <v/>
      </c>
      <c r="C215" s="1212" t="str">
        <f>IF('Step 4 Support Tool'!F117=0,"",'Step 4 Support Tool'!F117)</f>
        <v/>
      </c>
      <c r="D215" s="1212">
        <f>'Step 4 Support Tool'!G117</f>
        <v>0</v>
      </c>
      <c r="E215" s="1213">
        <f>'Step 4 Support Tool'!C117</f>
        <v>0</v>
      </c>
      <c r="F215" s="1213">
        <f>'Step 4 Support Tool'!D117</f>
        <v>0</v>
      </c>
      <c r="G215" s="1026" t="str">
        <f>IF('Step 4 Support Tool'!E117="","",TRIM('Step 4 Support Tool'!E117))</f>
        <v/>
      </c>
      <c r="H215" s="1026" t="str">
        <f t="shared" si="36"/>
        <v/>
      </c>
      <c r="I215" s="1026" t="str">
        <f t="shared" si="37"/>
        <v/>
      </c>
      <c r="J215" s="1214">
        <f>'Step 4 Support Tool'!B117</f>
        <v>0</v>
      </c>
      <c r="K215" s="428">
        <f>'Step 4 Support Tool'!H117</f>
        <v>0</v>
      </c>
      <c r="L215" s="428">
        <f>'Step 4 Support Tool'!I117</f>
        <v>0</v>
      </c>
      <c r="M215" s="1215">
        <f>'Step 4 Support Tool'!J117</f>
        <v>0</v>
      </c>
      <c r="N215" s="1215">
        <f>'Step 4 Support Tool'!K117</f>
        <v>0</v>
      </c>
      <c r="O215" s="1215" t="str">
        <f>'Step 4 Support Tool'!L117</f>
        <v/>
      </c>
      <c r="P215" s="1216">
        <f>'Step 4 Support Tool'!M117</f>
        <v>0</v>
      </c>
      <c r="Q215" s="1217">
        <f>'Step 4 Support Tool'!N117</f>
        <v>0</v>
      </c>
      <c r="R215" s="1217" t="str">
        <f>'Step 4 Support Tool'!O117</f>
        <v/>
      </c>
      <c r="S215" s="1218" t="str">
        <f>'Step 4 Support Tool'!P117</f>
        <v/>
      </c>
      <c r="T215" s="1219" t="str">
        <f>'Step 4 Support Tool'!Q117</f>
        <v/>
      </c>
      <c r="U215" s="1219" t="str">
        <f>'Step 4 Support Tool'!R117</f>
        <v/>
      </c>
      <c r="V215" s="1219" t="str">
        <f>'Step 4 Support Tool'!S117</f>
        <v/>
      </c>
      <c r="W215" s="1218" t="str">
        <f>'Step 4 Support Tool'!T117</f>
        <v/>
      </c>
      <c r="X215" s="1220" t="str">
        <f>'Step 4 Support Tool'!X117</f>
        <v/>
      </c>
      <c r="Y215" s="1221" t="str">
        <f t="shared" si="38"/>
        <v/>
      </c>
      <c r="Z215" s="1222" t="str">
        <f>'Step 4 Support Tool'!AB117</f>
        <v/>
      </c>
      <c r="AA215" s="1223"/>
      <c r="AB215" s="1223"/>
      <c r="AC215" s="434"/>
      <c r="AD215" s="434"/>
      <c r="AE215" s="434"/>
      <c r="AF215" s="434"/>
      <c r="AG215" s="434"/>
      <c r="AH215" s="434"/>
      <c r="AI215" s="491"/>
      <c r="AJ215" s="491"/>
      <c r="AK215" s="491"/>
      <c r="AL215" s="491"/>
      <c r="AO215" s="491"/>
      <c r="AP215" s="491"/>
      <c r="AQ215" s="491"/>
      <c r="AR215" s="491"/>
      <c r="AS215" s="491"/>
      <c r="AT215" s="491"/>
      <c r="AU215" s="491"/>
      <c r="AV215" s="491"/>
      <c r="AW215" s="491"/>
      <c r="AX215" s="491"/>
      <c r="AY215" s="491"/>
      <c r="AZ215" s="491"/>
      <c r="BA215" s="491"/>
      <c r="BB215" s="491"/>
      <c r="BC215" s="492"/>
      <c r="BG215" s="1224" t="str">
        <f>SUBSTITUTE('Step 4 Support Tool'!A242," ","")</f>
        <v>LCSystem23</v>
      </c>
      <c r="BH215" s="795">
        <f t="shared" si="39"/>
        <v>0</v>
      </c>
      <c r="BI215" s="491"/>
      <c r="BJ215" s="491"/>
      <c r="BK215" s="491"/>
      <c r="BL215" s="491"/>
      <c r="BM215" s="491"/>
      <c r="BN215" s="491"/>
      <c r="BO215" s="491"/>
      <c r="BP215" s="491"/>
      <c r="BQ215" s="491"/>
      <c r="BR215" s="491"/>
      <c r="BS215" s="491"/>
      <c r="BT215" s="491"/>
      <c r="BU215" s="491"/>
      <c r="BV215" s="491"/>
      <c r="BW215" s="491"/>
      <c r="BX215" s="491"/>
      <c r="BY215" s="491"/>
      <c r="BZ215" s="491"/>
      <c r="CA215" s="491"/>
      <c r="CB215" s="491"/>
      <c r="CC215" s="491"/>
      <c r="CD215" s="491"/>
      <c r="CE215" s="491"/>
      <c r="CF215" s="491"/>
      <c r="CG215" s="491"/>
      <c r="CH215" s="491"/>
      <c r="CI215" s="491"/>
      <c r="CJ215" s="491"/>
      <c r="CK215" s="491"/>
      <c r="CL215" s="491"/>
      <c r="CM215" s="491"/>
      <c r="CN215" s="491"/>
      <c r="CO215" s="491"/>
      <c r="CP215" s="491"/>
      <c r="CQ215" s="491"/>
      <c r="CR215" s="491"/>
      <c r="CS215" s="491"/>
      <c r="CT215" s="491"/>
      <c r="CU215" s="491"/>
      <c r="CV215" s="491"/>
      <c r="CW215" s="491"/>
      <c r="CX215" s="491"/>
      <c r="CY215" s="491"/>
      <c r="CZ215" s="491"/>
      <c r="DA215" s="491"/>
      <c r="DB215" s="491"/>
      <c r="DC215" s="491"/>
      <c r="DD215" s="491"/>
      <c r="DE215" s="491"/>
      <c r="DF215" s="491"/>
      <c r="DG215" s="491"/>
      <c r="DH215" s="491"/>
      <c r="DI215" s="491"/>
      <c r="DJ215" s="491"/>
      <c r="DK215" s="491"/>
      <c r="DL215" s="491"/>
      <c r="DM215" s="491"/>
      <c r="DN215" s="491"/>
      <c r="DO215" s="491"/>
      <c r="DP215" s="491"/>
      <c r="DQ215" s="491"/>
      <c r="DR215" s="491"/>
      <c r="DS215" s="491"/>
      <c r="DT215" s="491"/>
      <c r="DU215" s="491"/>
      <c r="DV215" s="491"/>
      <c r="DW215" s="491"/>
      <c r="DX215" s="491"/>
      <c r="DY215" s="491"/>
      <c r="DZ215" s="491"/>
      <c r="EA215" s="491"/>
      <c r="EB215" s="491"/>
      <c r="EC215" s="491"/>
      <c r="ED215" s="491"/>
      <c r="EE215" s="491"/>
      <c r="EF215" s="491"/>
      <c r="EG215" s="491"/>
      <c r="EH215" s="491"/>
      <c r="EI215" s="491"/>
      <c r="EJ215" s="491"/>
      <c r="EK215" s="491"/>
      <c r="EL215" s="491"/>
      <c r="EM215" s="491"/>
      <c r="EN215" s="491"/>
      <c r="EO215" s="491"/>
    </row>
    <row r="216" spans="1:145" ht="12" customHeight="1" x14ac:dyDescent="0.2">
      <c r="A216" s="1026" t="str">
        <f t="shared" si="40"/>
        <v/>
      </c>
      <c r="B216" s="428" t="str">
        <f t="shared" si="33"/>
        <v/>
      </c>
      <c r="C216" s="1212" t="str">
        <f>IF('Step 4 Support Tool'!F118=0,"",'Step 4 Support Tool'!F118)</f>
        <v/>
      </c>
      <c r="D216" s="1212">
        <f>'Step 4 Support Tool'!G118</f>
        <v>0</v>
      </c>
      <c r="E216" s="1213">
        <f>'Step 4 Support Tool'!C118</f>
        <v>0</v>
      </c>
      <c r="F216" s="1213">
        <f>'Step 4 Support Tool'!D118</f>
        <v>0</v>
      </c>
      <c r="G216" s="1026" t="str">
        <f>IF('Step 4 Support Tool'!E118="","",TRIM('Step 4 Support Tool'!E118))</f>
        <v/>
      </c>
      <c r="H216" s="1026" t="str">
        <f t="shared" si="36"/>
        <v/>
      </c>
      <c r="I216" s="1026" t="str">
        <f t="shared" si="37"/>
        <v/>
      </c>
      <c r="J216" s="1214">
        <f>'Step 4 Support Tool'!B118</f>
        <v>0</v>
      </c>
      <c r="K216" s="428">
        <f>'Step 4 Support Tool'!H118</f>
        <v>0</v>
      </c>
      <c r="L216" s="428">
        <f>'Step 4 Support Tool'!I118</f>
        <v>0</v>
      </c>
      <c r="M216" s="1215">
        <f>'Step 4 Support Tool'!J118</f>
        <v>0</v>
      </c>
      <c r="N216" s="1215">
        <f>'Step 4 Support Tool'!K118</f>
        <v>0</v>
      </c>
      <c r="O216" s="1215" t="str">
        <f>'Step 4 Support Tool'!L118</f>
        <v/>
      </c>
      <c r="P216" s="1216">
        <f>'Step 4 Support Tool'!M118</f>
        <v>0</v>
      </c>
      <c r="Q216" s="1217">
        <f>'Step 4 Support Tool'!N118</f>
        <v>0</v>
      </c>
      <c r="R216" s="1217" t="str">
        <f>'Step 4 Support Tool'!O118</f>
        <v/>
      </c>
      <c r="S216" s="1218" t="str">
        <f>'Step 4 Support Tool'!P118</f>
        <v/>
      </c>
      <c r="T216" s="1219" t="str">
        <f>'Step 4 Support Tool'!Q118</f>
        <v/>
      </c>
      <c r="U216" s="1219" t="str">
        <f>'Step 4 Support Tool'!R118</f>
        <v/>
      </c>
      <c r="V216" s="1219" t="str">
        <f>'Step 4 Support Tool'!S118</f>
        <v/>
      </c>
      <c r="W216" s="1218" t="str">
        <f>'Step 4 Support Tool'!T118</f>
        <v/>
      </c>
      <c r="X216" s="1220" t="str">
        <f>'Step 4 Support Tool'!X118</f>
        <v/>
      </c>
      <c r="Y216" s="1221" t="str">
        <f t="shared" si="38"/>
        <v/>
      </c>
      <c r="Z216" s="1222" t="str">
        <f>'Step 4 Support Tool'!AB118</f>
        <v/>
      </c>
      <c r="AA216" s="1223"/>
      <c r="AB216" s="1223"/>
      <c r="AC216" s="434"/>
      <c r="AD216" s="434"/>
      <c r="AE216" s="434"/>
      <c r="AF216" s="434"/>
      <c r="AG216" s="434"/>
      <c r="AH216" s="434"/>
      <c r="AI216" s="491"/>
      <c r="AJ216" s="491"/>
      <c r="AK216" s="491"/>
      <c r="AL216" s="491"/>
      <c r="AO216" s="491"/>
      <c r="AP216" s="491"/>
      <c r="AQ216" s="491"/>
      <c r="AR216" s="491"/>
      <c r="AS216" s="491"/>
      <c r="AT216" s="491"/>
      <c r="AU216" s="491"/>
      <c r="AV216" s="491"/>
      <c r="AW216" s="491"/>
      <c r="AX216" s="491"/>
      <c r="AY216" s="491"/>
      <c r="AZ216" s="491"/>
      <c r="BA216" s="491"/>
      <c r="BB216" s="491"/>
      <c r="BC216" s="492"/>
      <c r="BG216" s="1224" t="str">
        <f>SUBSTITUTE('Step 4 Support Tool'!A243," ","")</f>
        <v>LCSystem24</v>
      </c>
      <c r="BH216" s="795">
        <f t="shared" si="39"/>
        <v>0</v>
      </c>
      <c r="BI216" s="491"/>
      <c r="BJ216" s="491"/>
      <c r="BK216" s="491"/>
      <c r="BL216" s="491"/>
      <c r="BM216" s="491"/>
      <c r="BN216" s="491"/>
      <c r="BO216" s="491"/>
      <c r="BP216" s="491"/>
      <c r="BQ216" s="491"/>
      <c r="BR216" s="491"/>
      <c r="BS216" s="491"/>
      <c r="BT216" s="491"/>
      <c r="BU216" s="491"/>
      <c r="BV216" s="491"/>
      <c r="BW216" s="491"/>
      <c r="BX216" s="491"/>
      <c r="BY216" s="491"/>
      <c r="BZ216" s="491"/>
      <c r="CA216" s="491"/>
      <c r="CB216" s="491"/>
      <c r="CC216" s="491"/>
      <c r="CD216" s="491"/>
      <c r="CE216" s="491"/>
      <c r="CF216" s="491"/>
      <c r="CG216" s="491"/>
      <c r="CH216" s="491"/>
      <c r="CI216" s="491"/>
      <c r="CJ216" s="491"/>
      <c r="CK216" s="491"/>
      <c r="CL216" s="491"/>
      <c r="CM216" s="491"/>
      <c r="CN216" s="491"/>
      <c r="CO216" s="491"/>
      <c r="CP216" s="491"/>
      <c r="CQ216" s="491"/>
      <c r="CR216" s="491"/>
      <c r="CS216" s="491"/>
      <c r="CT216" s="491"/>
      <c r="CU216" s="491"/>
      <c r="CV216" s="491"/>
      <c r="CW216" s="491"/>
      <c r="CX216" s="491"/>
      <c r="CY216" s="491"/>
      <c r="CZ216" s="491"/>
      <c r="DA216" s="491"/>
      <c r="DB216" s="491"/>
      <c r="DC216" s="491"/>
      <c r="DD216" s="491"/>
      <c r="DE216" s="491"/>
      <c r="DF216" s="491"/>
      <c r="DG216" s="491"/>
      <c r="DH216" s="491"/>
      <c r="DI216" s="491"/>
      <c r="DJ216" s="491"/>
      <c r="DK216" s="491"/>
      <c r="DL216" s="491"/>
      <c r="DM216" s="491"/>
      <c r="DN216" s="491"/>
      <c r="DO216" s="491"/>
      <c r="DP216" s="491"/>
      <c r="DQ216" s="491"/>
      <c r="DR216" s="491"/>
      <c r="DS216" s="491"/>
      <c r="DT216" s="491"/>
      <c r="DU216" s="491"/>
      <c r="DV216" s="491"/>
      <c r="DW216" s="491"/>
      <c r="DX216" s="491"/>
      <c r="DY216" s="491"/>
      <c r="DZ216" s="491"/>
      <c r="EA216" s="491"/>
      <c r="EB216" s="491"/>
      <c r="EC216" s="491"/>
      <c r="ED216" s="491"/>
      <c r="EE216" s="491"/>
      <c r="EF216" s="491"/>
      <c r="EG216" s="491"/>
      <c r="EH216" s="491"/>
      <c r="EI216" s="491"/>
      <c r="EJ216" s="491"/>
      <c r="EK216" s="491"/>
      <c r="EL216" s="491"/>
      <c r="EM216" s="491"/>
      <c r="EN216" s="491"/>
      <c r="EO216" s="491"/>
    </row>
    <row r="217" spans="1:145" ht="12" customHeight="1" x14ac:dyDescent="0.2">
      <c r="A217" s="1026" t="str">
        <f t="shared" si="40"/>
        <v/>
      </c>
      <c r="B217" s="428" t="str">
        <f t="shared" si="33"/>
        <v/>
      </c>
      <c r="C217" s="1212" t="str">
        <f>IF('Step 4 Support Tool'!F119=0,"",'Step 4 Support Tool'!F119)</f>
        <v/>
      </c>
      <c r="D217" s="1212">
        <f>'Step 4 Support Tool'!G119</f>
        <v>0</v>
      </c>
      <c r="E217" s="1213">
        <f>'Step 4 Support Tool'!C119</f>
        <v>0</v>
      </c>
      <c r="F217" s="1213">
        <f>'Step 4 Support Tool'!D119</f>
        <v>0</v>
      </c>
      <c r="G217" s="1026" t="str">
        <f>IF('Step 4 Support Tool'!E119="","",TRIM('Step 4 Support Tool'!E119))</f>
        <v/>
      </c>
      <c r="H217" s="1026" t="str">
        <f t="shared" si="36"/>
        <v/>
      </c>
      <c r="I217" s="1026" t="str">
        <f t="shared" si="37"/>
        <v/>
      </c>
      <c r="J217" s="1214">
        <f>'Step 4 Support Tool'!B119</f>
        <v>0</v>
      </c>
      <c r="K217" s="428">
        <f>'Step 4 Support Tool'!H119</f>
        <v>0</v>
      </c>
      <c r="L217" s="428">
        <f>'Step 4 Support Tool'!I119</f>
        <v>0</v>
      </c>
      <c r="M217" s="1215">
        <f>'Step 4 Support Tool'!J119</f>
        <v>0</v>
      </c>
      <c r="N217" s="1215">
        <f>'Step 4 Support Tool'!K119</f>
        <v>0</v>
      </c>
      <c r="O217" s="1215" t="str">
        <f>'Step 4 Support Tool'!L119</f>
        <v/>
      </c>
      <c r="P217" s="1216">
        <f>'Step 4 Support Tool'!M119</f>
        <v>0</v>
      </c>
      <c r="Q217" s="1217">
        <f>'Step 4 Support Tool'!N119</f>
        <v>0</v>
      </c>
      <c r="R217" s="1217" t="str">
        <f>'Step 4 Support Tool'!O119</f>
        <v/>
      </c>
      <c r="S217" s="1218" t="str">
        <f>'Step 4 Support Tool'!P119</f>
        <v/>
      </c>
      <c r="T217" s="1219" t="str">
        <f>'Step 4 Support Tool'!Q119</f>
        <v/>
      </c>
      <c r="U217" s="1219" t="str">
        <f>'Step 4 Support Tool'!R119</f>
        <v/>
      </c>
      <c r="V217" s="1219" t="str">
        <f>'Step 4 Support Tool'!S119</f>
        <v/>
      </c>
      <c r="W217" s="1218" t="str">
        <f>'Step 4 Support Tool'!T119</f>
        <v/>
      </c>
      <c r="X217" s="1220" t="str">
        <f>'Step 4 Support Tool'!X119</f>
        <v/>
      </c>
      <c r="Y217" s="1221" t="str">
        <f t="shared" si="38"/>
        <v/>
      </c>
      <c r="Z217" s="1222" t="str">
        <f>'Step 4 Support Tool'!AB119</f>
        <v/>
      </c>
      <c r="AA217" s="1223"/>
      <c r="AB217" s="1223"/>
      <c r="AC217" s="434"/>
      <c r="AD217" s="434"/>
      <c r="AE217" s="434"/>
      <c r="AF217" s="434"/>
      <c r="AG217" s="434"/>
      <c r="AH217" s="434"/>
      <c r="AI217" s="491"/>
      <c r="AJ217" s="491"/>
      <c r="AK217" s="491"/>
      <c r="AL217" s="491"/>
      <c r="AO217" s="491"/>
      <c r="AP217" s="491"/>
      <c r="AQ217" s="491"/>
      <c r="AR217" s="491"/>
      <c r="AS217" s="491"/>
      <c r="AT217" s="491"/>
      <c r="AU217" s="491"/>
      <c r="AV217" s="491"/>
      <c r="AW217" s="491"/>
      <c r="AX217" s="491"/>
      <c r="AY217" s="491"/>
      <c r="AZ217" s="491"/>
      <c r="BA217" s="491"/>
      <c r="BB217" s="491"/>
      <c r="BC217" s="492"/>
      <c r="BG217" s="1224" t="str">
        <f>SUBSTITUTE('Step 4 Support Tool'!A244," ","")</f>
        <v>LCSystem25</v>
      </c>
      <c r="BH217" s="795">
        <f t="shared" si="39"/>
        <v>0</v>
      </c>
      <c r="BI217" s="491"/>
      <c r="BJ217" s="491"/>
      <c r="BK217" s="491"/>
      <c r="BL217" s="491"/>
      <c r="BM217" s="491"/>
      <c r="BN217" s="491"/>
      <c r="BO217" s="491"/>
      <c r="BP217" s="491"/>
      <c r="BQ217" s="491"/>
      <c r="BR217" s="491"/>
      <c r="BS217" s="491"/>
      <c r="BT217" s="491"/>
      <c r="BU217" s="491"/>
      <c r="BV217" s="491"/>
      <c r="BW217" s="491"/>
      <c r="BX217" s="491"/>
      <c r="BY217" s="491"/>
      <c r="BZ217" s="491"/>
      <c r="CA217" s="491"/>
      <c r="CB217" s="491"/>
      <c r="CC217" s="491"/>
      <c r="CD217" s="491"/>
      <c r="CE217" s="491"/>
      <c r="CF217" s="491"/>
      <c r="CG217" s="491"/>
      <c r="CH217" s="491"/>
      <c r="CI217" s="491"/>
      <c r="CJ217" s="491"/>
      <c r="CK217" s="491"/>
      <c r="CL217" s="491"/>
      <c r="CM217" s="491"/>
      <c r="CN217" s="491"/>
      <c r="CO217" s="491"/>
      <c r="CP217" s="491"/>
      <c r="CQ217" s="491"/>
      <c r="CR217" s="491"/>
      <c r="CS217" s="491"/>
      <c r="CT217" s="491"/>
      <c r="CU217" s="491"/>
      <c r="CV217" s="491"/>
      <c r="CW217" s="491"/>
      <c r="CX217" s="491"/>
      <c r="CY217" s="491"/>
      <c r="CZ217" s="491"/>
      <c r="DA217" s="491"/>
      <c r="DB217" s="491"/>
      <c r="DC217" s="491"/>
      <c r="DD217" s="491"/>
      <c r="DE217" s="491"/>
      <c r="DF217" s="491"/>
      <c r="DG217" s="491"/>
      <c r="DH217" s="491"/>
      <c r="DI217" s="491"/>
      <c r="DJ217" s="491"/>
      <c r="DK217" s="491"/>
      <c r="DL217" s="491"/>
      <c r="DM217" s="491"/>
      <c r="DN217" s="491"/>
      <c r="DO217" s="491"/>
      <c r="DP217" s="491"/>
      <c r="DQ217" s="491"/>
      <c r="DR217" s="491"/>
      <c r="DS217" s="491"/>
      <c r="DT217" s="491"/>
      <c r="DU217" s="491"/>
      <c r="DV217" s="491"/>
      <c r="DW217" s="491"/>
      <c r="DX217" s="491"/>
      <c r="DY217" s="491"/>
      <c r="DZ217" s="491"/>
      <c r="EA217" s="491"/>
      <c r="EB217" s="491"/>
      <c r="EC217" s="491"/>
      <c r="ED217" s="491"/>
      <c r="EE217" s="491"/>
      <c r="EF217" s="491"/>
      <c r="EG217" s="491"/>
      <c r="EH217" s="491"/>
      <c r="EI217" s="491"/>
      <c r="EJ217" s="491"/>
      <c r="EK217" s="491"/>
      <c r="EL217" s="491"/>
      <c r="EM217" s="491"/>
      <c r="EN217" s="491"/>
      <c r="EO217" s="491"/>
    </row>
    <row r="218" spans="1:145" ht="12" customHeight="1" x14ac:dyDescent="0.2">
      <c r="A218" s="1026" t="str">
        <f t="shared" si="40"/>
        <v/>
      </c>
      <c r="B218" s="428" t="str">
        <f t="shared" si="33"/>
        <v/>
      </c>
      <c r="C218" s="1212" t="str">
        <f>IF('Step 4 Support Tool'!F120=0,"",'Step 4 Support Tool'!F120)</f>
        <v/>
      </c>
      <c r="D218" s="1212">
        <f>'Step 4 Support Tool'!G120</f>
        <v>0</v>
      </c>
      <c r="E218" s="1213">
        <f>'Step 4 Support Tool'!C120</f>
        <v>0</v>
      </c>
      <c r="F218" s="1213">
        <f>'Step 4 Support Tool'!D120</f>
        <v>0</v>
      </c>
      <c r="G218" s="1026" t="str">
        <f>IF('Step 4 Support Tool'!E120="","",TRIM('Step 4 Support Tool'!E120))</f>
        <v/>
      </c>
      <c r="H218" s="1026" t="str">
        <f t="shared" si="36"/>
        <v/>
      </c>
      <c r="I218" s="1026" t="str">
        <f t="shared" si="37"/>
        <v/>
      </c>
      <c r="J218" s="1214">
        <f>'Step 4 Support Tool'!B120</f>
        <v>0</v>
      </c>
      <c r="K218" s="428">
        <f>'Step 4 Support Tool'!H120</f>
        <v>0</v>
      </c>
      <c r="L218" s="428">
        <f>'Step 4 Support Tool'!I120</f>
        <v>0</v>
      </c>
      <c r="M218" s="1215">
        <f>'Step 4 Support Tool'!J120</f>
        <v>0</v>
      </c>
      <c r="N218" s="1215">
        <f>'Step 4 Support Tool'!K120</f>
        <v>0</v>
      </c>
      <c r="O218" s="1215" t="str">
        <f>'Step 4 Support Tool'!L120</f>
        <v/>
      </c>
      <c r="P218" s="1216">
        <f>'Step 4 Support Tool'!M120</f>
        <v>0</v>
      </c>
      <c r="Q218" s="1217">
        <f>'Step 4 Support Tool'!N120</f>
        <v>0</v>
      </c>
      <c r="R218" s="1217" t="str">
        <f>'Step 4 Support Tool'!O120</f>
        <v/>
      </c>
      <c r="S218" s="1218" t="str">
        <f>'Step 4 Support Tool'!P120</f>
        <v/>
      </c>
      <c r="T218" s="1219" t="str">
        <f>'Step 4 Support Tool'!Q120</f>
        <v/>
      </c>
      <c r="U218" s="1219" t="str">
        <f>'Step 4 Support Tool'!R120</f>
        <v/>
      </c>
      <c r="V218" s="1219" t="str">
        <f>'Step 4 Support Tool'!S120</f>
        <v/>
      </c>
      <c r="W218" s="1218" t="str">
        <f>'Step 4 Support Tool'!T120</f>
        <v/>
      </c>
      <c r="X218" s="1220" t="str">
        <f>'Step 4 Support Tool'!X120</f>
        <v/>
      </c>
      <c r="Y218" s="1221" t="str">
        <f t="shared" si="38"/>
        <v/>
      </c>
      <c r="Z218" s="1222" t="str">
        <f>'Step 4 Support Tool'!AB120</f>
        <v/>
      </c>
      <c r="AA218" s="1223"/>
      <c r="AB218" s="1223"/>
      <c r="AC218" s="434"/>
      <c r="AD218" s="434"/>
      <c r="AE218" s="434"/>
      <c r="AF218" s="434"/>
      <c r="AG218" s="434"/>
      <c r="AH218" s="434"/>
      <c r="AI218" s="491"/>
      <c r="AJ218" s="491"/>
      <c r="AK218" s="491"/>
      <c r="AL218" s="491"/>
      <c r="AO218" s="491"/>
      <c r="AP218" s="491"/>
      <c r="AQ218" s="491"/>
      <c r="AR218" s="491"/>
      <c r="AS218" s="491"/>
      <c r="AT218" s="491"/>
      <c r="AU218" s="491"/>
      <c r="AV218" s="491"/>
      <c r="AW218" s="491"/>
      <c r="AX218" s="491"/>
      <c r="AY218" s="491"/>
      <c r="AZ218" s="491"/>
      <c r="BA218" s="491"/>
      <c r="BB218" s="491"/>
      <c r="BC218" s="492"/>
      <c r="BG218" s="1224" t="str">
        <f>SUBSTITUTE('Step 4 Support Tool'!A245," ","")</f>
        <v>LCSystem26</v>
      </c>
      <c r="BH218" s="795">
        <f t="shared" si="39"/>
        <v>0</v>
      </c>
      <c r="BI218" s="491"/>
      <c r="BJ218" s="491"/>
      <c r="BK218" s="491"/>
      <c r="BL218" s="491"/>
      <c r="BM218" s="491"/>
      <c r="BN218" s="491"/>
      <c r="BO218" s="491"/>
      <c r="BP218" s="491"/>
      <c r="BQ218" s="491"/>
      <c r="BR218" s="491"/>
      <c r="BS218" s="491"/>
      <c r="BT218" s="491"/>
      <c r="BU218" s="491"/>
      <c r="BV218" s="491"/>
      <c r="BW218" s="491"/>
      <c r="BX218" s="491"/>
      <c r="BY218" s="491"/>
      <c r="BZ218" s="491"/>
      <c r="CA218" s="491"/>
      <c r="CB218" s="491"/>
      <c r="CC218" s="491"/>
      <c r="CD218" s="491"/>
      <c r="CE218" s="491"/>
      <c r="CF218" s="491"/>
      <c r="CG218" s="491"/>
      <c r="CH218" s="491"/>
      <c r="CI218" s="491"/>
      <c r="CJ218" s="491"/>
      <c r="CK218" s="491"/>
      <c r="CL218" s="491"/>
      <c r="CM218" s="491"/>
      <c r="CN218" s="491"/>
      <c r="CO218" s="491"/>
      <c r="CP218" s="491"/>
      <c r="CQ218" s="491"/>
      <c r="CR218" s="491"/>
      <c r="CS218" s="491"/>
      <c r="CT218" s="491"/>
      <c r="CU218" s="491"/>
      <c r="CV218" s="491"/>
      <c r="CW218" s="491"/>
      <c r="CX218" s="491"/>
      <c r="CY218" s="491"/>
      <c r="CZ218" s="491"/>
      <c r="DA218" s="491"/>
      <c r="DB218" s="491"/>
      <c r="DC218" s="491"/>
      <c r="DD218" s="491"/>
      <c r="DE218" s="491"/>
      <c r="DF218" s="491"/>
      <c r="DG218" s="491"/>
      <c r="DH218" s="491"/>
      <c r="DI218" s="491"/>
      <c r="DJ218" s="491"/>
      <c r="DK218" s="491"/>
      <c r="DL218" s="491"/>
      <c r="DM218" s="491"/>
      <c r="DN218" s="491"/>
      <c r="DO218" s="491"/>
      <c r="DP218" s="491"/>
      <c r="DQ218" s="491"/>
      <c r="DR218" s="491"/>
      <c r="DS218" s="491"/>
      <c r="DT218" s="491"/>
      <c r="DU218" s="491"/>
      <c r="DV218" s="491"/>
      <c r="DW218" s="491"/>
      <c r="DX218" s="491"/>
      <c r="DY218" s="491"/>
      <c r="DZ218" s="491"/>
      <c r="EA218" s="491"/>
      <c r="EB218" s="491"/>
      <c r="EC218" s="491"/>
      <c r="ED218" s="491"/>
      <c r="EE218" s="491"/>
      <c r="EF218" s="491"/>
      <c r="EG218" s="491"/>
      <c r="EH218" s="491"/>
      <c r="EI218" s="491"/>
      <c r="EJ218" s="491"/>
      <c r="EK218" s="491"/>
      <c r="EL218" s="491"/>
      <c r="EM218" s="491"/>
      <c r="EN218" s="491"/>
      <c r="EO218" s="491"/>
    </row>
    <row r="219" spans="1:145" ht="12" customHeight="1" x14ac:dyDescent="0.2">
      <c r="A219" s="1026" t="str">
        <f t="shared" si="40"/>
        <v/>
      </c>
      <c r="B219" s="428" t="str">
        <f t="shared" si="33"/>
        <v/>
      </c>
      <c r="C219" s="1212" t="str">
        <f>IF('Step 4 Support Tool'!F121=0,"",'Step 4 Support Tool'!F121)</f>
        <v/>
      </c>
      <c r="D219" s="1212">
        <f>'Step 4 Support Tool'!G121</f>
        <v>0</v>
      </c>
      <c r="E219" s="1213">
        <f>'Step 4 Support Tool'!C121</f>
        <v>0</v>
      </c>
      <c r="F219" s="1213">
        <f>'Step 4 Support Tool'!D121</f>
        <v>0</v>
      </c>
      <c r="G219" s="1026" t="str">
        <f>IF('Step 4 Support Tool'!E121="","",TRIM('Step 4 Support Tool'!E121))</f>
        <v/>
      </c>
      <c r="H219" s="1026" t="str">
        <f t="shared" si="36"/>
        <v/>
      </c>
      <c r="I219" s="1026" t="str">
        <f t="shared" si="37"/>
        <v/>
      </c>
      <c r="J219" s="1214">
        <f>'Step 4 Support Tool'!B121</f>
        <v>0</v>
      </c>
      <c r="K219" s="428">
        <f>'Step 4 Support Tool'!H121</f>
        <v>0</v>
      </c>
      <c r="L219" s="428">
        <f>'Step 4 Support Tool'!I121</f>
        <v>0</v>
      </c>
      <c r="M219" s="1215">
        <f>'Step 4 Support Tool'!J121</f>
        <v>0</v>
      </c>
      <c r="N219" s="1215">
        <f>'Step 4 Support Tool'!K121</f>
        <v>0</v>
      </c>
      <c r="O219" s="1215" t="str">
        <f>'Step 4 Support Tool'!L121</f>
        <v/>
      </c>
      <c r="P219" s="1216">
        <f>'Step 4 Support Tool'!M121</f>
        <v>0</v>
      </c>
      <c r="Q219" s="1217">
        <f>'Step 4 Support Tool'!N121</f>
        <v>0</v>
      </c>
      <c r="R219" s="1217" t="str">
        <f>'Step 4 Support Tool'!O121</f>
        <v/>
      </c>
      <c r="S219" s="1218" t="str">
        <f>'Step 4 Support Tool'!P121</f>
        <v/>
      </c>
      <c r="T219" s="1219" t="str">
        <f>'Step 4 Support Tool'!Q121</f>
        <v/>
      </c>
      <c r="U219" s="1219" t="str">
        <f>'Step 4 Support Tool'!R121</f>
        <v/>
      </c>
      <c r="V219" s="1219" t="str">
        <f>'Step 4 Support Tool'!S121</f>
        <v/>
      </c>
      <c r="W219" s="1218" t="str">
        <f>'Step 4 Support Tool'!T121</f>
        <v/>
      </c>
      <c r="X219" s="1220" t="str">
        <f>'Step 4 Support Tool'!X121</f>
        <v/>
      </c>
      <c r="Y219" s="1221" t="str">
        <f t="shared" si="38"/>
        <v/>
      </c>
      <c r="Z219" s="1222" t="str">
        <f>'Step 4 Support Tool'!AB121</f>
        <v/>
      </c>
      <c r="AA219" s="1223"/>
      <c r="AB219" s="1223"/>
      <c r="AC219" s="434"/>
      <c r="AD219" s="434"/>
      <c r="AE219" s="434"/>
      <c r="AF219" s="434"/>
      <c r="AG219" s="434"/>
      <c r="AH219" s="434"/>
      <c r="AI219" s="491"/>
      <c r="AJ219" s="491"/>
      <c r="AK219" s="491"/>
      <c r="AL219" s="491"/>
      <c r="AO219" s="491"/>
      <c r="AP219" s="491"/>
      <c r="AQ219" s="491"/>
      <c r="AR219" s="491"/>
      <c r="AS219" s="491"/>
      <c r="AT219" s="491"/>
      <c r="AU219" s="491"/>
      <c r="AV219" s="491"/>
      <c r="AW219" s="491"/>
      <c r="AX219" s="491"/>
      <c r="AY219" s="491"/>
      <c r="AZ219" s="491"/>
      <c r="BA219" s="491"/>
      <c r="BB219" s="491"/>
      <c r="BC219" s="492"/>
      <c r="BG219" s="1224" t="str">
        <f>SUBSTITUTE('Step 4 Support Tool'!A246," ","")</f>
        <v>LCSystem27</v>
      </c>
      <c r="BH219" s="795">
        <f t="shared" si="39"/>
        <v>0</v>
      </c>
      <c r="BI219" s="491"/>
      <c r="BJ219" s="491"/>
      <c r="BK219" s="491"/>
      <c r="BL219" s="491"/>
      <c r="BM219" s="491"/>
      <c r="BN219" s="491"/>
      <c r="BO219" s="491"/>
      <c r="BP219" s="491"/>
      <c r="BQ219" s="491"/>
      <c r="BR219" s="491"/>
      <c r="BS219" s="491"/>
      <c r="BT219" s="491"/>
      <c r="BU219" s="491"/>
      <c r="BV219" s="491"/>
      <c r="BW219" s="491"/>
      <c r="BX219" s="491"/>
      <c r="BY219" s="491"/>
      <c r="BZ219" s="491"/>
      <c r="CA219" s="491"/>
      <c r="CB219" s="491"/>
      <c r="CC219" s="491"/>
      <c r="CD219" s="491"/>
      <c r="CE219" s="491"/>
      <c r="CF219" s="491"/>
      <c r="CG219" s="491"/>
      <c r="CH219" s="491"/>
      <c r="CI219" s="491"/>
      <c r="CJ219" s="491"/>
      <c r="CK219" s="491"/>
      <c r="CL219" s="491"/>
      <c r="CM219" s="491"/>
      <c r="CN219" s="491"/>
      <c r="CO219" s="491"/>
      <c r="CP219" s="491"/>
      <c r="CQ219" s="491"/>
      <c r="CR219" s="491"/>
      <c r="CS219" s="491"/>
      <c r="CT219" s="491"/>
      <c r="CU219" s="491"/>
      <c r="CV219" s="491"/>
      <c r="CW219" s="491"/>
      <c r="CX219" s="491"/>
      <c r="CY219" s="491"/>
      <c r="CZ219" s="491"/>
      <c r="DA219" s="491"/>
      <c r="DB219" s="491"/>
      <c r="DC219" s="491"/>
      <c r="DD219" s="491"/>
      <c r="DE219" s="491"/>
      <c r="DF219" s="491"/>
      <c r="DG219" s="491"/>
      <c r="DH219" s="491"/>
      <c r="DI219" s="491"/>
      <c r="DJ219" s="491"/>
      <c r="DK219" s="491"/>
      <c r="DL219" s="491"/>
      <c r="DM219" s="491"/>
      <c r="DN219" s="491"/>
      <c r="DO219" s="491"/>
      <c r="DP219" s="491"/>
      <c r="DQ219" s="491"/>
      <c r="DR219" s="491"/>
      <c r="DS219" s="491"/>
      <c r="DT219" s="491"/>
      <c r="DU219" s="491"/>
      <c r="DV219" s="491"/>
      <c r="DW219" s="491"/>
      <c r="DX219" s="491"/>
      <c r="DY219" s="491"/>
      <c r="DZ219" s="491"/>
      <c r="EA219" s="491"/>
      <c r="EB219" s="491"/>
      <c r="EC219" s="491"/>
      <c r="ED219" s="491"/>
      <c r="EE219" s="491"/>
      <c r="EF219" s="491"/>
      <c r="EG219" s="491"/>
      <c r="EH219" s="491"/>
      <c r="EI219" s="491"/>
      <c r="EJ219" s="491"/>
      <c r="EK219" s="491"/>
      <c r="EL219" s="491"/>
      <c r="EM219" s="491"/>
      <c r="EN219" s="491"/>
      <c r="EO219" s="491"/>
    </row>
    <row r="220" spans="1:145" ht="12" customHeight="1" x14ac:dyDescent="0.2">
      <c r="A220" s="1026" t="str">
        <f t="shared" si="40"/>
        <v/>
      </c>
      <c r="B220" s="428" t="str">
        <f t="shared" si="33"/>
        <v/>
      </c>
      <c r="C220" s="1212" t="str">
        <f>IF('Step 4 Support Tool'!F122=0,"",'Step 4 Support Tool'!F122)</f>
        <v/>
      </c>
      <c r="D220" s="1212">
        <f>'Step 4 Support Tool'!G122</f>
        <v>0</v>
      </c>
      <c r="E220" s="1213">
        <f>'Step 4 Support Tool'!C122</f>
        <v>0</v>
      </c>
      <c r="F220" s="1213">
        <f>'Step 4 Support Tool'!D122</f>
        <v>0</v>
      </c>
      <c r="G220" s="1026" t="str">
        <f>IF('Step 4 Support Tool'!E122="","",TRIM('Step 4 Support Tool'!E122))</f>
        <v/>
      </c>
      <c r="H220" s="1026" t="str">
        <f t="shared" si="36"/>
        <v/>
      </c>
      <c r="I220" s="1026" t="str">
        <f t="shared" si="37"/>
        <v/>
      </c>
      <c r="J220" s="1214">
        <f>'Step 4 Support Tool'!B122</f>
        <v>0</v>
      </c>
      <c r="K220" s="428">
        <f>'Step 4 Support Tool'!H122</f>
        <v>0</v>
      </c>
      <c r="L220" s="428">
        <f>'Step 4 Support Tool'!I122</f>
        <v>0</v>
      </c>
      <c r="M220" s="1215">
        <f>'Step 4 Support Tool'!J122</f>
        <v>0</v>
      </c>
      <c r="N220" s="1215">
        <f>'Step 4 Support Tool'!K122</f>
        <v>0</v>
      </c>
      <c r="O220" s="1215" t="str">
        <f>'Step 4 Support Tool'!L122</f>
        <v/>
      </c>
      <c r="P220" s="1216">
        <f>'Step 4 Support Tool'!M122</f>
        <v>0</v>
      </c>
      <c r="Q220" s="1217">
        <f>'Step 4 Support Tool'!N122</f>
        <v>0</v>
      </c>
      <c r="R220" s="1217" t="str">
        <f>'Step 4 Support Tool'!O122</f>
        <v/>
      </c>
      <c r="S220" s="1218" t="str">
        <f>'Step 4 Support Tool'!P122</f>
        <v/>
      </c>
      <c r="T220" s="1219" t="str">
        <f>'Step 4 Support Tool'!Q122</f>
        <v/>
      </c>
      <c r="U220" s="1219" t="str">
        <f>'Step 4 Support Tool'!R122</f>
        <v/>
      </c>
      <c r="V220" s="1219" t="str">
        <f>'Step 4 Support Tool'!S122</f>
        <v/>
      </c>
      <c r="W220" s="1218" t="str">
        <f>'Step 4 Support Tool'!T122</f>
        <v/>
      </c>
      <c r="X220" s="1220" t="str">
        <f>'Step 4 Support Tool'!X122</f>
        <v/>
      </c>
      <c r="Y220" s="1221" t="str">
        <f t="shared" si="38"/>
        <v/>
      </c>
      <c r="Z220" s="1222" t="str">
        <f>'Step 4 Support Tool'!AB122</f>
        <v/>
      </c>
      <c r="AA220" s="1223"/>
      <c r="AB220" s="1223"/>
      <c r="AC220" s="434"/>
      <c r="AD220" s="434"/>
      <c r="AE220" s="434"/>
      <c r="AF220" s="434"/>
      <c r="AG220" s="434"/>
      <c r="AH220" s="434"/>
      <c r="AI220" s="491"/>
      <c r="AJ220" s="491"/>
      <c r="AK220" s="491"/>
      <c r="AL220" s="491"/>
      <c r="AO220" s="491"/>
      <c r="AP220" s="491"/>
      <c r="AQ220" s="491"/>
      <c r="AR220" s="491"/>
      <c r="AS220" s="491"/>
      <c r="AT220" s="491"/>
      <c r="AU220" s="491"/>
      <c r="AV220" s="491"/>
      <c r="AW220" s="491"/>
      <c r="AX220" s="491"/>
      <c r="AY220" s="491"/>
      <c r="AZ220" s="491"/>
      <c r="BA220" s="491"/>
      <c r="BB220" s="491"/>
      <c r="BC220" s="492"/>
      <c r="BG220" s="1224" t="str">
        <f>SUBSTITUTE('Step 4 Support Tool'!A247," ","")</f>
        <v>LCSystem28</v>
      </c>
      <c r="BH220" s="795">
        <f t="shared" si="39"/>
        <v>0</v>
      </c>
      <c r="BI220" s="491"/>
      <c r="BJ220" s="491"/>
      <c r="BK220" s="491"/>
      <c r="BL220" s="491"/>
      <c r="BM220" s="491"/>
      <c r="BN220" s="491"/>
      <c r="BO220" s="491"/>
      <c r="BP220" s="491"/>
      <c r="BQ220" s="491"/>
      <c r="BR220" s="491"/>
      <c r="BS220" s="491"/>
      <c r="BT220" s="491"/>
      <c r="BU220" s="491"/>
      <c r="BV220" s="491"/>
      <c r="BW220" s="491"/>
      <c r="BX220" s="491"/>
      <c r="BY220" s="491"/>
      <c r="BZ220" s="491"/>
      <c r="CA220" s="491"/>
      <c r="CB220" s="491"/>
      <c r="CC220" s="491"/>
      <c r="CD220" s="491"/>
      <c r="CE220" s="491"/>
      <c r="CF220" s="491"/>
      <c r="CG220" s="491"/>
      <c r="CH220" s="491"/>
      <c r="CI220" s="491"/>
      <c r="CJ220" s="491"/>
      <c r="CK220" s="491"/>
      <c r="CL220" s="491"/>
      <c r="CM220" s="491"/>
      <c r="CN220" s="491"/>
      <c r="CO220" s="491"/>
      <c r="CP220" s="491"/>
      <c r="CQ220" s="491"/>
      <c r="CR220" s="491"/>
      <c r="CS220" s="491"/>
      <c r="CT220" s="491"/>
      <c r="CU220" s="491"/>
      <c r="CV220" s="491"/>
      <c r="CW220" s="491"/>
      <c r="CX220" s="491"/>
      <c r="CY220" s="491"/>
      <c r="CZ220" s="491"/>
      <c r="DA220" s="491"/>
      <c r="DB220" s="491"/>
      <c r="DC220" s="491"/>
      <c r="DD220" s="491"/>
      <c r="DE220" s="491"/>
      <c r="DF220" s="491"/>
      <c r="DG220" s="491"/>
      <c r="DH220" s="491"/>
      <c r="DI220" s="491"/>
      <c r="DJ220" s="491"/>
      <c r="DK220" s="491"/>
      <c r="DL220" s="491"/>
      <c r="DM220" s="491"/>
      <c r="DN220" s="491"/>
      <c r="DO220" s="491"/>
      <c r="DP220" s="491"/>
      <c r="DQ220" s="491"/>
      <c r="DR220" s="491"/>
      <c r="DS220" s="491"/>
      <c r="DT220" s="491"/>
      <c r="DU220" s="491"/>
      <c r="DV220" s="491"/>
      <c r="DW220" s="491"/>
      <c r="DX220" s="491"/>
      <c r="DY220" s="491"/>
      <c r="DZ220" s="491"/>
      <c r="EA220" s="491"/>
      <c r="EB220" s="491"/>
      <c r="EC220" s="491"/>
      <c r="ED220" s="491"/>
      <c r="EE220" s="491"/>
      <c r="EF220" s="491"/>
      <c r="EG220" s="491"/>
      <c r="EH220" s="491"/>
      <c r="EI220" s="491"/>
      <c r="EJ220" s="491"/>
      <c r="EK220" s="491"/>
      <c r="EL220" s="491"/>
      <c r="EM220" s="491"/>
      <c r="EN220" s="491"/>
      <c r="EO220" s="491"/>
    </row>
    <row r="221" spans="1:145" ht="12" customHeight="1" x14ac:dyDescent="0.2">
      <c r="A221" s="1026" t="str">
        <f t="shared" si="40"/>
        <v/>
      </c>
      <c r="B221" s="428" t="str">
        <f t="shared" si="33"/>
        <v/>
      </c>
      <c r="C221" s="1212" t="str">
        <f>IF('Step 4 Support Tool'!F123=0,"",'Step 4 Support Tool'!F123)</f>
        <v/>
      </c>
      <c r="D221" s="1212">
        <f>'Step 4 Support Tool'!G123</f>
        <v>0</v>
      </c>
      <c r="E221" s="1213">
        <f>'Step 4 Support Tool'!C123</f>
        <v>0</v>
      </c>
      <c r="F221" s="1213">
        <f>'Step 4 Support Tool'!D123</f>
        <v>0</v>
      </c>
      <c r="G221" s="1026" t="str">
        <f>IF('Step 4 Support Tool'!E123="","",TRIM('Step 4 Support Tool'!E123))</f>
        <v/>
      </c>
      <c r="H221" s="1026" t="str">
        <f t="shared" si="36"/>
        <v/>
      </c>
      <c r="I221" s="1026" t="str">
        <f t="shared" si="37"/>
        <v/>
      </c>
      <c r="J221" s="1214">
        <f>'Step 4 Support Tool'!B123</f>
        <v>0</v>
      </c>
      <c r="K221" s="428">
        <f>'Step 4 Support Tool'!H123</f>
        <v>0</v>
      </c>
      <c r="L221" s="428">
        <f>'Step 4 Support Tool'!I123</f>
        <v>0</v>
      </c>
      <c r="M221" s="1215">
        <f>'Step 4 Support Tool'!J123</f>
        <v>0</v>
      </c>
      <c r="N221" s="1215">
        <f>'Step 4 Support Tool'!K123</f>
        <v>0</v>
      </c>
      <c r="O221" s="1215" t="str">
        <f>'Step 4 Support Tool'!L123</f>
        <v/>
      </c>
      <c r="P221" s="1216">
        <f>'Step 4 Support Tool'!M123</f>
        <v>0</v>
      </c>
      <c r="Q221" s="1217">
        <f>'Step 4 Support Tool'!N123</f>
        <v>0</v>
      </c>
      <c r="R221" s="1217" t="str">
        <f>'Step 4 Support Tool'!O123</f>
        <v/>
      </c>
      <c r="S221" s="1218" t="str">
        <f>'Step 4 Support Tool'!P123</f>
        <v/>
      </c>
      <c r="T221" s="1219" t="str">
        <f>'Step 4 Support Tool'!Q123</f>
        <v/>
      </c>
      <c r="U221" s="1219" t="str">
        <f>'Step 4 Support Tool'!R123</f>
        <v/>
      </c>
      <c r="V221" s="1219" t="str">
        <f>'Step 4 Support Tool'!S123</f>
        <v/>
      </c>
      <c r="W221" s="1218" t="str">
        <f>'Step 4 Support Tool'!T123</f>
        <v/>
      </c>
      <c r="X221" s="1220" t="str">
        <f>'Step 4 Support Tool'!X123</f>
        <v/>
      </c>
      <c r="Y221" s="1221" t="str">
        <f t="shared" si="38"/>
        <v/>
      </c>
      <c r="Z221" s="1222" t="str">
        <f>'Step 4 Support Tool'!AB123</f>
        <v/>
      </c>
      <c r="AA221" s="1223"/>
      <c r="AB221" s="1223"/>
      <c r="AC221" s="434"/>
      <c r="AD221" s="434"/>
      <c r="AE221" s="434"/>
      <c r="AF221" s="434"/>
      <c r="AG221" s="434"/>
      <c r="AH221" s="434"/>
      <c r="AI221" s="491"/>
      <c r="AJ221" s="491"/>
      <c r="AK221" s="491"/>
      <c r="AL221" s="491"/>
      <c r="AO221" s="491"/>
      <c r="AP221" s="491"/>
      <c r="AQ221" s="491"/>
      <c r="AR221" s="491"/>
      <c r="AS221" s="491"/>
      <c r="AT221" s="491"/>
      <c r="AU221" s="491"/>
      <c r="AV221" s="491"/>
      <c r="AW221" s="491"/>
      <c r="AX221" s="491"/>
      <c r="AY221" s="491"/>
      <c r="AZ221" s="491"/>
      <c r="BA221" s="491"/>
      <c r="BB221" s="491"/>
      <c r="BC221" s="492"/>
      <c r="BG221" s="1224" t="str">
        <f>SUBSTITUTE('Step 4 Support Tool'!A248," ","")</f>
        <v>LCSystem29</v>
      </c>
      <c r="BH221" s="795">
        <f t="shared" si="39"/>
        <v>0</v>
      </c>
      <c r="BI221" s="491"/>
      <c r="BJ221" s="491"/>
      <c r="BK221" s="491"/>
      <c r="BL221" s="491"/>
      <c r="BM221" s="491"/>
      <c r="BN221" s="491"/>
      <c r="BO221" s="491"/>
      <c r="BP221" s="491"/>
      <c r="BQ221" s="491"/>
      <c r="BR221" s="491"/>
      <c r="BS221" s="491"/>
      <c r="BT221" s="491"/>
      <c r="BU221" s="491"/>
      <c r="BV221" s="491"/>
      <c r="BW221" s="491"/>
      <c r="BX221" s="491"/>
      <c r="BY221" s="491"/>
      <c r="BZ221" s="491"/>
      <c r="CA221" s="491"/>
      <c r="CB221" s="491"/>
      <c r="CC221" s="491"/>
      <c r="CD221" s="491"/>
      <c r="CE221" s="491"/>
      <c r="CF221" s="491"/>
      <c r="CG221" s="491"/>
      <c r="CH221" s="491"/>
      <c r="CI221" s="491"/>
      <c r="CJ221" s="491"/>
      <c r="CK221" s="491"/>
      <c r="CL221" s="491"/>
      <c r="CM221" s="491"/>
      <c r="CN221" s="491"/>
      <c r="CO221" s="491"/>
      <c r="CP221" s="491"/>
      <c r="CQ221" s="491"/>
      <c r="CR221" s="491"/>
      <c r="CS221" s="491"/>
      <c r="CT221" s="491"/>
      <c r="CU221" s="491"/>
      <c r="CV221" s="491"/>
      <c r="CW221" s="491"/>
      <c r="CX221" s="491"/>
      <c r="CY221" s="491"/>
      <c r="CZ221" s="491"/>
      <c r="DA221" s="491"/>
      <c r="DB221" s="491"/>
      <c r="DC221" s="491"/>
      <c r="DD221" s="491"/>
      <c r="DE221" s="491"/>
      <c r="DF221" s="491"/>
      <c r="DG221" s="491"/>
      <c r="DH221" s="491"/>
      <c r="DI221" s="491"/>
      <c r="DJ221" s="491"/>
      <c r="DK221" s="491"/>
      <c r="DL221" s="491"/>
      <c r="DM221" s="491"/>
      <c r="DN221" s="491"/>
      <c r="DO221" s="491"/>
      <c r="DP221" s="491"/>
      <c r="DQ221" s="491"/>
      <c r="DR221" s="491"/>
      <c r="DS221" s="491"/>
      <c r="DT221" s="491"/>
      <c r="DU221" s="491"/>
      <c r="DV221" s="491"/>
      <c r="DW221" s="491"/>
      <c r="DX221" s="491"/>
      <c r="DY221" s="491"/>
      <c r="DZ221" s="491"/>
      <c r="EA221" s="491"/>
      <c r="EB221" s="491"/>
      <c r="EC221" s="491"/>
      <c r="ED221" s="491"/>
      <c r="EE221" s="491"/>
      <c r="EF221" s="491"/>
      <c r="EG221" s="491"/>
      <c r="EH221" s="491"/>
      <c r="EI221" s="491"/>
      <c r="EJ221" s="491"/>
      <c r="EK221" s="491"/>
      <c r="EL221" s="491"/>
      <c r="EM221" s="491"/>
      <c r="EN221" s="491"/>
      <c r="EO221" s="491"/>
    </row>
    <row r="222" spans="1:145" ht="12" customHeight="1" x14ac:dyDescent="0.2">
      <c r="A222" s="1026" t="str">
        <f t="shared" si="40"/>
        <v/>
      </c>
      <c r="B222" s="428" t="str">
        <f t="shared" si="33"/>
        <v/>
      </c>
      <c r="C222" s="1212" t="str">
        <f>IF('Step 4 Support Tool'!F124=0,"",'Step 4 Support Tool'!F124)</f>
        <v/>
      </c>
      <c r="D222" s="1212">
        <f>'Step 4 Support Tool'!G124</f>
        <v>0</v>
      </c>
      <c r="E222" s="1213">
        <f>'Step 4 Support Tool'!C124</f>
        <v>0</v>
      </c>
      <c r="F222" s="1213">
        <f>'Step 4 Support Tool'!D124</f>
        <v>0</v>
      </c>
      <c r="G222" s="1026" t="str">
        <f>IF('Step 4 Support Tool'!E124="","",TRIM('Step 4 Support Tool'!E124))</f>
        <v/>
      </c>
      <c r="H222" s="1026" t="str">
        <f t="shared" si="36"/>
        <v/>
      </c>
      <c r="I222" s="1026" t="str">
        <f t="shared" si="37"/>
        <v/>
      </c>
      <c r="J222" s="1214">
        <f>'Step 4 Support Tool'!B124</f>
        <v>0</v>
      </c>
      <c r="K222" s="428">
        <f>'Step 4 Support Tool'!H124</f>
        <v>0</v>
      </c>
      <c r="L222" s="428">
        <f>'Step 4 Support Tool'!I124</f>
        <v>0</v>
      </c>
      <c r="M222" s="1215">
        <f>'Step 4 Support Tool'!J124</f>
        <v>0</v>
      </c>
      <c r="N222" s="1215">
        <f>'Step 4 Support Tool'!K124</f>
        <v>0</v>
      </c>
      <c r="O222" s="1215" t="str">
        <f>'Step 4 Support Tool'!L124</f>
        <v/>
      </c>
      <c r="P222" s="1216">
        <f>'Step 4 Support Tool'!M124</f>
        <v>0</v>
      </c>
      <c r="Q222" s="1217">
        <f>'Step 4 Support Tool'!N124</f>
        <v>0</v>
      </c>
      <c r="R222" s="1217" t="str">
        <f>'Step 4 Support Tool'!O124</f>
        <v/>
      </c>
      <c r="S222" s="1218" t="str">
        <f>'Step 4 Support Tool'!P124</f>
        <v/>
      </c>
      <c r="T222" s="1219" t="str">
        <f>'Step 4 Support Tool'!Q124</f>
        <v/>
      </c>
      <c r="U222" s="1219" t="str">
        <f>'Step 4 Support Tool'!R124</f>
        <v/>
      </c>
      <c r="V222" s="1219" t="str">
        <f>'Step 4 Support Tool'!S124</f>
        <v/>
      </c>
      <c r="W222" s="1218" t="str">
        <f>'Step 4 Support Tool'!T124</f>
        <v/>
      </c>
      <c r="X222" s="1220" t="str">
        <f>'Step 4 Support Tool'!X124</f>
        <v/>
      </c>
      <c r="Y222" s="1221" t="str">
        <f t="shared" si="38"/>
        <v/>
      </c>
      <c r="Z222" s="1222" t="str">
        <f>'Step 4 Support Tool'!AB124</f>
        <v/>
      </c>
      <c r="AA222" s="1223"/>
      <c r="AB222" s="1223"/>
      <c r="AC222" s="434"/>
      <c r="AD222" s="434"/>
      <c r="AE222" s="434"/>
      <c r="AF222" s="434"/>
      <c r="AG222" s="434"/>
      <c r="AH222" s="434"/>
      <c r="AI222" s="491"/>
      <c r="AJ222" s="491"/>
      <c r="AK222" s="491"/>
      <c r="AL222" s="491"/>
      <c r="AO222" s="491"/>
      <c r="AP222" s="491"/>
      <c r="AQ222" s="491"/>
      <c r="AR222" s="491"/>
      <c r="AS222" s="491"/>
      <c r="AT222" s="491"/>
      <c r="AU222" s="491"/>
      <c r="AV222" s="491"/>
      <c r="AW222" s="491"/>
      <c r="AX222" s="491"/>
      <c r="AY222" s="491"/>
      <c r="AZ222" s="491"/>
      <c r="BA222" s="491"/>
      <c r="BB222" s="491"/>
      <c r="BC222" s="492"/>
      <c r="BG222" s="1224" t="str">
        <f>SUBSTITUTE('Step 4 Support Tool'!A249," ","")</f>
        <v>LCSystem30</v>
      </c>
      <c r="BH222" s="795">
        <f t="shared" si="39"/>
        <v>0</v>
      </c>
      <c r="BI222" s="491"/>
      <c r="BJ222" s="491"/>
      <c r="BK222" s="491"/>
      <c r="BL222" s="491"/>
      <c r="BM222" s="491"/>
      <c r="BN222" s="491"/>
      <c r="BO222" s="491"/>
      <c r="BP222" s="491"/>
      <c r="BQ222" s="491"/>
      <c r="BR222" s="491"/>
      <c r="BS222" s="491"/>
      <c r="BT222" s="491"/>
      <c r="BU222" s="491"/>
      <c r="BV222" s="491"/>
      <c r="BW222" s="491"/>
      <c r="BX222" s="491"/>
      <c r="BY222" s="491"/>
      <c r="BZ222" s="491"/>
      <c r="CA222" s="491"/>
      <c r="CB222" s="491"/>
      <c r="CC222" s="491"/>
      <c r="CD222" s="491"/>
      <c r="CE222" s="491"/>
      <c r="CF222" s="491"/>
      <c r="CG222" s="491"/>
      <c r="CH222" s="491"/>
      <c r="CI222" s="491"/>
      <c r="CJ222" s="491"/>
      <c r="CK222" s="491"/>
      <c r="CL222" s="491"/>
      <c r="CM222" s="491"/>
      <c r="CN222" s="491"/>
      <c r="CO222" s="491"/>
      <c r="CP222" s="491"/>
      <c r="CQ222" s="491"/>
      <c r="CR222" s="491"/>
      <c r="CS222" s="491"/>
      <c r="CT222" s="491"/>
      <c r="CU222" s="491"/>
      <c r="CV222" s="491"/>
      <c r="CW222" s="491"/>
      <c r="CX222" s="491"/>
      <c r="CY222" s="491"/>
      <c r="CZ222" s="491"/>
      <c r="DA222" s="491"/>
      <c r="DB222" s="491"/>
      <c r="DC222" s="491"/>
      <c r="DD222" s="491"/>
      <c r="DE222" s="491"/>
      <c r="DF222" s="491"/>
      <c r="DG222" s="491"/>
      <c r="DH222" s="491"/>
      <c r="DI222" s="491"/>
      <c r="DJ222" s="491"/>
      <c r="DK222" s="491"/>
      <c r="DL222" s="491"/>
      <c r="DM222" s="491"/>
      <c r="DN222" s="491"/>
      <c r="DO222" s="491"/>
      <c r="DP222" s="491"/>
      <c r="DQ222" s="491"/>
      <c r="DR222" s="491"/>
      <c r="DS222" s="491"/>
      <c r="DT222" s="491"/>
      <c r="DU222" s="491"/>
      <c r="DV222" s="491"/>
      <c r="DW222" s="491"/>
      <c r="DX222" s="491"/>
      <c r="DY222" s="491"/>
      <c r="DZ222" s="491"/>
      <c r="EA222" s="491"/>
      <c r="EB222" s="491"/>
      <c r="EC222" s="491"/>
      <c r="ED222" s="491"/>
      <c r="EE222" s="491"/>
      <c r="EF222" s="491"/>
      <c r="EG222" s="491"/>
      <c r="EH222" s="491"/>
      <c r="EI222" s="491"/>
      <c r="EJ222" s="491"/>
      <c r="EK222" s="491"/>
      <c r="EL222" s="491"/>
      <c r="EM222" s="491"/>
      <c r="EN222" s="491"/>
      <c r="EO222" s="491"/>
    </row>
    <row r="223" spans="1:145" ht="12" customHeight="1" x14ac:dyDescent="0.2">
      <c r="A223" s="1026" t="str">
        <f t="shared" si="40"/>
        <v/>
      </c>
      <c r="B223" s="428" t="str">
        <f t="shared" si="33"/>
        <v/>
      </c>
      <c r="C223" s="1212" t="str">
        <f>IF('Step 4 Support Tool'!F125=0,"",'Step 4 Support Tool'!F125)</f>
        <v/>
      </c>
      <c r="D223" s="1212">
        <f>'Step 4 Support Tool'!G125</f>
        <v>0</v>
      </c>
      <c r="E223" s="1213">
        <f>'Step 4 Support Tool'!C125</f>
        <v>0</v>
      </c>
      <c r="F223" s="1213">
        <f>'Step 4 Support Tool'!D125</f>
        <v>0</v>
      </c>
      <c r="G223" s="1026" t="str">
        <f>IF('Step 4 Support Tool'!E125="","",TRIM('Step 4 Support Tool'!E125))</f>
        <v/>
      </c>
      <c r="H223" s="1026" t="str">
        <f t="shared" si="36"/>
        <v/>
      </c>
      <c r="I223" s="1026" t="str">
        <f t="shared" si="37"/>
        <v/>
      </c>
      <c r="J223" s="1214">
        <f>'Step 4 Support Tool'!B125</f>
        <v>0</v>
      </c>
      <c r="K223" s="428">
        <f>'Step 4 Support Tool'!H125</f>
        <v>0</v>
      </c>
      <c r="L223" s="428">
        <f>'Step 4 Support Tool'!I125</f>
        <v>0</v>
      </c>
      <c r="M223" s="1215">
        <f>'Step 4 Support Tool'!J125</f>
        <v>0</v>
      </c>
      <c r="N223" s="1215">
        <f>'Step 4 Support Tool'!K125</f>
        <v>0</v>
      </c>
      <c r="O223" s="1215" t="str">
        <f>'Step 4 Support Tool'!L125</f>
        <v/>
      </c>
      <c r="P223" s="1216">
        <f>'Step 4 Support Tool'!M125</f>
        <v>0</v>
      </c>
      <c r="Q223" s="1217">
        <f>'Step 4 Support Tool'!N125</f>
        <v>0</v>
      </c>
      <c r="R223" s="1217" t="str">
        <f>'Step 4 Support Tool'!O125</f>
        <v/>
      </c>
      <c r="S223" s="1218" t="str">
        <f>'Step 4 Support Tool'!P125</f>
        <v/>
      </c>
      <c r="T223" s="1219" t="str">
        <f>'Step 4 Support Tool'!Q125</f>
        <v/>
      </c>
      <c r="U223" s="1219" t="str">
        <f>'Step 4 Support Tool'!R125</f>
        <v/>
      </c>
      <c r="V223" s="1219" t="str">
        <f>'Step 4 Support Tool'!S125</f>
        <v/>
      </c>
      <c r="W223" s="1218" t="str">
        <f>'Step 4 Support Tool'!T125</f>
        <v/>
      </c>
      <c r="X223" s="1220" t="str">
        <f>'Step 4 Support Tool'!X125</f>
        <v/>
      </c>
      <c r="Y223" s="1221" t="str">
        <f t="shared" si="38"/>
        <v/>
      </c>
      <c r="Z223" s="1222" t="str">
        <f>'Step 4 Support Tool'!AB125</f>
        <v/>
      </c>
      <c r="AA223" s="1223"/>
      <c r="AB223" s="1223"/>
      <c r="AC223" s="434"/>
      <c r="AD223" s="434"/>
      <c r="AE223" s="434"/>
      <c r="AF223" s="434"/>
      <c r="AG223" s="434"/>
      <c r="AH223" s="434"/>
      <c r="AI223" s="491"/>
      <c r="AJ223" s="491"/>
      <c r="AK223" s="491"/>
      <c r="AL223" s="491"/>
      <c r="AO223" s="491"/>
      <c r="AP223" s="491"/>
      <c r="AQ223" s="491"/>
      <c r="AR223" s="491"/>
      <c r="AS223" s="491"/>
      <c r="AT223" s="491"/>
      <c r="AU223" s="491"/>
      <c r="AV223" s="491"/>
      <c r="AW223" s="491"/>
      <c r="AX223" s="491"/>
      <c r="AY223" s="491"/>
      <c r="AZ223" s="491"/>
      <c r="BA223" s="491"/>
      <c r="BB223" s="491"/>
      <c r="BC223" s="492"/>
      <c r="BG223" s="1224" t="str">
        <f>SUBSTITUTE('Step 4 Support Tool'!A250," ","")</f>
        <v>LCSystem31</v>
      </c>
      <c r="BH223" s="795">
        <f t="shared" si="39"/>
        <v>0</v>
      </c>
      <c r="BI223" s="491"/>
      <c r="BJ223" s="491"/>
      <c r="BK223" s="491"/>
      <c r="BL223" s="491"/>
      <c r="BM223" s="491"/>
      <c r="BN223" s="491"/>
      <c r="BO223" s="491"/>
      <c r="BP223" s="491"/>
      <c r="BQ223" s="491"/>
      <c r="BR223" s="491"/>
      <c r="BS223" s="491"/>
      <c r="BT223" s="491"/>
      <c r="BU223" s="491"/>
      <c r="BV223" s="491"/>
      <c r="BW223" s="491"/>
      <c r="BX223" s="491"/>
      <c r="BY223" s="491"/>
      <c r="BZ223" s="491"/>
      <c r="CA223" s="491"/>
      <c r="CB223" s="491"/>
      <c r="CC223" s="491"/>
      <c r="CD223" s="491"/>
      <c r="CE223" s="491"/>
      <c r="CF223" s="491"/>
      <c r="CG223" s="491"/>
      <c r="CH223" s="491"/>
      <c r="CI223" s="491"/>
      <c r="CJ223" s="491"/>
      <c r="CK223" s="491"/>
      <c r="CL223" s="491"/>
      <c r="CM223" s="491"/>
      <c r="CN223" s="491"/>
      <c r="CO223" s="491"/>
      <c r="CP223" s="491"/>
      <c r="CQ223" s="491"/>
      <c r="CR223" s="491"/>
      <c r="CS223" s="491"/>
      <c r="CT223" s="491"/>
      <c r="CU223" s="491"/>
      <c r="CV223" s="491"/>
      <c r="CW223" s="491"/>
      <c r="CX223" s="491"/>
      <c r="CY223" s="491"/>
      <c r="CZ223" s="491"/>
      <c r="DA223" s="491"/>
      <c r="DB223" s="491"/>
      <c r="DC223" s="491"/>
      <c r="DD223" s="491"/>
      <c r="DE223" s="491"/>
      <c r="DF223" s="491"/>
      <c r="DG223" s="491"/>
      <c r="DH223" s="491"/>
      <c r="DI223" s="491"/>
      <c r="DJ223" s="491"/>
      <c r="DK223" s="491"/>
      <c r="DL223" s="491"/>
      <c r="DM223" s="491"/>
      <c r="DN223" s="491"/>
      <c r="DO223" s="491"/>
      <c r="DP223" s="491"/>
      <c r="DQ223" s="491"/>
      <c r="DR223" s="491"/>
      <c r="DS223" s="491"/>
      <c r="DT223" s="491"/>
      <c r="DU223" s="491"/>
      <c r="DV223" s="491"/>
      <c r="DW223" s="491"/>
      <c r="DX223" s="491"/>
      <c r="DY223" s="491"/>
      <c r="DZ223" s="491"/>
      <c r="EA223" s="491"/>
      <c r="EB223" s="491"/>
      <c r="EC223" s="491"/>
      <c r="ED223" s="491"/>
      <c r="EE223" s="491"/>
      <c r="EF223" s="491"/>
      <c r="EG223" s="491"/>
      <c r="EH223" s="491"/>
      <c r="EI223" s="491"/>
      <c r="EJ223" s="491"/>
      <c r="EK223" s="491"/>
      <c r="EL223" s="491"/>
      <c r="EM223" s="491"/>
      <c r="EN223" s="491"/>
      <c r="EO223" s="491"/>
    </row>
    <row r="224" spans="1:145" ht="12" customHeight="1" x14ac:dyDescent="0.2">
      <c r="A224" s="1026" t="str">
        <f t="shared" si="40"/>
        <v/>
      </c>
      <c r="B224" s="428" t="str">
        <f t="shared" si="33"/>
        <v/>
      </c>
      <c r="C224" s="1212" t="str">
        <f>IF('Step 4 Support Tool'!F126=0,"",'Step 4 Support Tool'!F126)</f>
        <v/>
      </c>
      <c r="D224" s="1212">
        <f>'Step 4 Support Tool'!G126</f>
        <v>0</v>
      </c>
      <c r="E224" s="1213">
        <f>'Step 4 Support Tool'!C126</f>
        <v>0</v>
      </c>
      <c r="F224" s="1213">
        <f>'Step 4 Support Tool'!D126</f>
        <v>0</v>
      </c>
      <c r="G224" s="1026" t="str">
        <f>IF('Step 4 Support Tool'!E126="","",TRIM('Step 4 Support Tool'!E126))</f>
        <v/>
      </c>
      <c r="H224" s="1026" t="str">
        <f t="shared" si="36"/>
        <v/>
      </c>
      <c r="I224" s="1026" t="str">
        <f t="shared" si="37"/>
        <v/>
      </c>
      <c r="J224" s="1214">
        <f>'Step 4 Support Tool'!B126</f>
        <v>0</v>
      </c>
      <c r="K224" s="428">
        <f>'Step 4 Support Tool'!H126</f>
        <v>0</v>
      </c>
      <c r="L224" s="428">
        <f>'Step 4 Support Tool'!I126</f>
        <v>0</v>
      </c>
      <c r="M224" s="1215">
        <f>'Step 4 Support Tool'!J126</f>
        <v>0</v>
      </c>
      <c r="N224" s="1215">
        <f>'Step 4 Support Tool'!K126</f>
        <v>0</v>
      </c>
      <c r="O224" s="1215" t="str">
        <f>'Step 4 Support Tool'!L126</f>
        <v/>
      </c>
      <c r="P224" s="1216">
        <f>'Step 4 Support Tool'!M126</f>
        <v>0</v>
      </c>
      <c r="Q224" s="1217">
        <f>'Step 4 Support Tool'!N126</f>
        <v>0</v>
      </c>
      <c r="R224" s="1217" t="str">
        <f>'Step 4 Support Tool'!O126</f>
        <v/>
      </c>
      <c r="S224" s="1218" t="str">
        <f>'Step 4 Support Tool'!P126</f>
        <v/>
      </c>
      <c r="T224" s="1219" t="str">
        <f>'Step 4 Support Tool'!Q126</f>
        <v/>
      </c>
      <c r="U224" s="1219" t="str">
        <f>'Step 4 Support Tool'!R126</f>
        <v/>
      </c>
      <c r="V224" s="1219" t="str">
        <f>'Step 4 Support Tool'!S126</f>
        <v/>
      </c>
      <c r="W224" s="1218" t="str">
        <f>'Step 4 Support Tool'!T126</f>
        <v/>
      </c>
      <c r="X224" s="1220" t="str">
        <f>'Step 4 Support Tool'!X126</f>
        <v/>
      </c>
      <c r="Y224" s="1221" t="str">
        <f t="shared" si="38"/>
        <v/>
      </c>
      <c r="Z224" s="1222" t="str">
        <f>'Step 4 Support Tool'!AB126</f>
        <v/>
      </c>
      <c r="AA224" s="1223"/>
      <c r="AB224" s="1223"/>
      <c r="AC224" s="434"/>
      <c r="AD224" s="434"/>
      <c r="AE224" s="434"/>
      <c r="AF224" s="434"/>
      <c r="AG224" s="434"/>
      <c r="AH224" s="434"/>
      <c r="AI224" s="491"/>
      <c r="AJ224" s="491"/>
      <c r="AK224" s="491"/>
      <c r="AL224" s="491"/>
      <c r="AO224" s="491"/>
      <c r="AP224" s="491"/>
      <c r="AQ224" s="491"/>
      <c r="AR224" s="491"/>
      <c r="AS224" s="491"/>
      <c r="AT224" s="491"/>
      <c r="AU224" s="491"/>
      <c r="AV224" s="491"/>
      <c r="AW224" s="491"/>
      <c r="AX224" s="491"/>
      <c r="AY224" s="491"/>
      <c r="AZ224" s="491"/>
      <c r="BA224" s="491"/>
      <c r="BB224" s="491"/>
      <c r="BC224" s="492"/>
      <c r="BG224" s="1224" t="str">
        <f>SUBSTITUTE('Step 4 Support Tool'!A251," ","")</f>
        <v>LCSystem32</v>
      </c>
      <c r="BH224" s="795">
        <f t="shared" si="39"/>
        <v>0</v>
      </c>
      <c r="BI224" s="491"/>
      <c r="BJ224" s="491"/>
      <c r="BK224" s="491"/>
      <c r="BL224" s="491"/>
      <c r="BM224" s="491"/>
      <c r="BN224" s="491"/>
      <c r="BO224" s="491"/>
      <c r="BP224" s="491"/>
      <c r="BQ224" s="491"/>
      <c r="BR224" s="491"/>
      <c r="BS224" s="491"/>
      <c r="BT224" s="491"/>
      <c r="BU224" s="491"/>
      <c r="BV224" s="491"/>
      <c r="BW224" s="491"/>
      <c r="BX224" s="491"/>
      <c r="BY224" s="491"/>
      <c r="BZ224" s="491"/>
      <c r="CA224" s="491"/>
      <c r="CB224" s="491"/>
      <c r="CC224" s="491"/>
      <c r="CD224" s="491"/>
      <c r="CE224" s="491"/>
      <c r="CF224" s="491"/>
      <c r="CG224" s="491"/>
      <c r="CH224" s="491"/>
      <c r="CI224" s="491"/>
      <c r="CJ224" s="491"/>
      <c r="CK224" s="491"/>
      <c r="CL224" s="491"/>
      <c r="CM224" s="491"/>
      <c r="CN224" s="491"/>
      <c r="CO224" s="491"/>
      <c r="CP224" s="491"/>
      <c r="CQ224" s="491"/>
      <c r="CR224" s="491"/>
      <c r="CS224" s="491"/>
      <c r="CT224" s="491"/>
      <c r="CU224" s="491"/>
      <c r="CV224" s="491"/>
      <c r="CW224" s="491"/>
      <c r="CX224" s="491"/>
      <c r="CY224" s="491"/>
      <c r="CZ224" s="491"/>
      <c r="DA224" s="491"/>
      <c r="DB224" s="491"/>
      <c r="DC224" s="491"/>
      <c r="DD224" s="491"/>
      <c r="DE224" s="491"/>
      <c r="DF224" s="491"/>
      <c r="DG224" s="491"/>
      <c r="DH224" s="491"/>
      <c r="DI224" s="491"/>
      <c r="DJ224" s="491"/>
      <c r="DK224" s="491"/>
      <c r="DL224" s="491"/>
      <c r="DM224" s="491"/>
      <c r="DN224" s="491"/>
      <c r="DO224" s="491"/>
      <c r="DP224" s="491"/>
      <c r="DQ224" s="491"/>
      <c r="DR224" s="491"/>
      <c r="DS224" s="491"/>
      <c r="DT224" s="491"/>
      <c r="DU224" s="491"/>
      <c r="DV224" s="491"/>
      <c r="DW224" s="491"/>
      <c r="DX224" s="491"/>
      <c r="DY224" s="491"/>
      <c r="DZ224" s="491"/>
      <c r="EA224" s="491"/>
      <c r="EB224" s="491"/>
      <c r="EC224" s="491"/>
      <c r="ED224" s="491"/>
      <c r="EE224" s="491"/>
      <c r="EF224" s="491"/>
      <c r="EG224" s="491"/>
      <c r="EH224" s="491"/>
      <c r="EI224" s="491"/>
      <c r="EJ224" s="491"/>
      <c r="EK224" s="491"/>
      <c r="EL224" s="491"/>
      <c r="EM224" s="491"/>
      <c r="EN224" s="491"/>
      <c r="EO224" s="491"/>
    </row>
    <row r="225" spans="1:145" ht="12" customHeight="1" x14ac:dyDescent="0.2">
      <c r="A225" s="1026" t="str">
        <f t="shared" si="40"/>
        <v/>
      </c>
      <c r="B225" s="428" t="str">
        <f t="shared" si="33"/>
        <v/>
      </c>
      <c r="C225" s="1212" t="str">
        <f>IF('Step 4 Support Tool'!F127=0,"",'Step 4 Support Tool'!F127)</f>
        <v/>
      </c>
      <c r="D225" s="1212">
        <f>'Step 4 Support Tool'!G127</f>
        <v>0</v>
      </c>
      <c r="E225" s="1213">
        <f>'Step 4 Support Tool'!C127</f>
        <v>0</v>
      </c>
      <c r="F225" s="1213">
        <f>'Step 4 Support Tool'!D127</f>
        <v>0</v>
      </c>
      <c r="G225" s="1026" t="str">
        <f>IF('Step 4 Support Tool'!E127="","",TRIM('Step 4 Support Tool'!E127))</f>
        <v/>
      </c>
      <c r="H225" s="1026" t="str">
        <f t="shared" si="36"/>
        <v/>
      </c>
      <c r="I225" s="1026" t="str">
        <f t="shared" si="37"/>
        <v/>
      </c>
      <c r="J225" s="1214">
        <f>'Step 4 Support Tool'!B127</f>
        <v>0</v>
      </c>
      <c r="K225" s="428">
        <f>'Step 4 Support Tool'!H127</f>
        <v>0</v>
      </c>
      <c r="L225" s="428">
        <f>'Step 4 Support Tool'!I127</f>
        <v>0</v>
      </c>
      <c r="M225" s="1215">
        <f>'Step 4 Support Tool'!J127</f>
        <v>0</v>
      </c>
      <c r="N225" s="1215">
        <f>'Step 4 Support Tool'!K127</f>
        <v>0</v>
      </c>
      <c r="O225" s="1215" t="str">
        <f>'Step 4 Support Tool'!L127</f>
        <v/>
      </c>
      <c r="P225" s="1216">
        <f>'Step 4 Support Tool'!M127</f>
        <v>0</v>
      </c>
      <c r="Q225" s="1217">
        <f>'Step 4 Support Tool'!N127</f>
        <v>0</v>
      </c>
      <c r="R225" s="1217" t="str">
        <f>'Step 4 Support Tool'!O127</f>
        <v/>
      </c>
      <c r="S225" s="1218" t="str">
        <f>'Step 4 Support Tool'!P127</f>
        <v/>
      </c>
      <c r="T225" s="1219" t="str">
        <f>'Step 4 Support Tool'!Q127</f>
        <v/>
      </c>
      <c r="U225" s="1219" t="str">
        <f>'Step 4 Support Tool'!R127</f>
        <v/>
      </c>
      <c r="V225" s="1219" t="str">
        <f>'Step 4 Support Tool'!S127</f>
        <v/>
      </c>
      <c r="W225" s="1218" t="str">
        <f>'Step 4 Support Tool'!T127</f>
        <v/>
      </c>
      <c r="X225" s="1220" t="str">
        <f>'Step 4 Support Tool'!X127</f>
        <v/>
      </c>
      <c r="Y225" s="1221" t="str">
        <f t="shared" si="38"/>
        <v/>
      </c>
      <c r="Z225" s="1222" t="str">
        <f>'Step 4 Support Tool'!AB127</f>
        <v/>
      </c>
      <c r="AA225" s="1223"/>
      <c r="AB225" s="1223"/>
      <c r="AC225" s="434"/>
      <c r="AD225" s="434"/>
      <c r="AE225" s="434"/>
      <c r="AF225" s="434"/>
      <c r="AG225" s="434"/>
      <c r="AH225" s="434"/>
      <c r="AI225" s="491"/>
      <c r="AJ225" s="491"/>
      <c r="AK225" s="491"/>
      <c r="AL225" s="491"/>
      <c r="AO225" s="491"/>
      <c r="AP225" s="491"/>
      <c r="AQ225" s="491"/>
      <c r="AR225" s="491"/>
      <c r="AS225" s="491"/>
      <c r="AT225" s="491"/>
      <c r="AU225" s="491"/>
      <c r="AV225" s="491"/>
      <c r="AW225" s="491"/>
      <c r="AX225" s="491"/>
      <c r="AY225" s="491"/>
      <c r="AZ225" s="491"/>
      <c r="BA225" s="491"/>
      <c r="BB225" s="491"/>
      <c r="BC225" s="492"/>
      <c r="BG225" s="1224" t="str">
        <f>SUBSTITUTE('Step 4 Support Tool'!A252," ","")</f>
        <v>LCSystem33</v>
      </c>
      <c r="BH225" s="795">
        <f t="shared" si="39"/>
        <v>0</v>
      </c>
      <c r="BI225" s="491"/>
      <c r="BJ225" s="491"/>
      <c r="BK225" s="491"/>
      <c r="BL225" s="491"/>
      <c r="BM225" s="491"/>
      <c r="BN225" s="491"/>
      <c r="BO225" s="491"/>
      <c r="BP225" s="491"/>
      <c r="BQ225" s="491"/>
      <c r="BR225" s="491"/>
      <c r="BS225" s="491"/>
      <c r="BT225" s="491"/>
      <c r="BU225" s="491"/>
      <c r="BV225" s="491"/>
      <c r="BW225" s="491"/>
      <c r="BX225" s="491"/>
      <c r="BY225" s="491"/>
      <c r="BZ225" s="491"/>
      <c r="CA225" s="491"/>
      <c r="CB225" s="491"/>
      <c r="CC225" s="491"/>
      <c r="CD225" s="491"/>
      <c r="CE225" s="491"/>
      <c r="CF225" s="491"/>
      <c r="CG225" s="491"/>
      <c r="CH225" s="491"/>
      <c r="CI225" s="491"/>
      <c r="CJ225" s="491"/>
      <c r="CK225" s="491"/>
      <c r="CL225" s="491"/>
      <c r="CM225" s="491"/>
      <c r="CN225" s="491"/>
      <c r="CO225" s="491"/>
      <c r="CP225" s="491"/>
      <c r="CQ225" s="491"/>
      <c r="CR225" s="491"/>
      <c r="CS225" s="491"/>
      <c r="CT225" s="491"/>
      <c r="CU225" s="491"/>
      <c r="CV225" s="491"/>
      <c r="CW225" s="491"/>
      <c r="CX225" s="491"/>
      <c r="CY225" s="491"/>
      <c r="CZ225" s="491"/>
      <c r="DA225" s="491"/>
      <c r="DB225" s="491"/>
      <c r="DC225" s="491"/>
      <c r="DD225" s="491"/>
      <c r="DE225" s="491"/>
      <c r="DF225" s="491"/>
      <c r="DG225" s="491"/>
      <c r="DH225" s="491"/>
      <c r="DI225" s="491"/>
      <c r="DJ225" s="491"/>
      <c r="DK225" s="491"/>
      <c r="DL225" s="491"/>
      <c r="DM225" s="491"/>
      <c r="DN225" s="491"/>
      <c r="DO225" s="491"/>
      <c r="DP225" s="491"/>
      <c r="DQ225" s="491"/>
      <c r="DR225" s="491"/>
      <c r="DS225" s="491"/>
      <c r="DT225" s="491"/>
      <c r="DU225" s="491"/>
      <c r="DV225" s="491"/>
      <c r="DW225" s="491"/>
      <c r="DX225" s="491"/>
      <c r="DY225" s="491"/>
      <c r="DZ225" s="491"/>
      <c r="EA225" s="491"/>
      <c r="EB225" s="491"/>
      <c r="EC225" s="491"/>
      <c r="ED225" s="491"/>
      <c r="EE225" s="491"/>
      <c r="EF225" s="491"/>
      <c r="EG225" s="491"/>
      <c r="EH225" s="491"/>
      <c r="EI225" s="491"/>
      <c r="EJ225" s="491"/>
      <c r="EK225" s="491"/>
      <c r="EL225" s="491"/>
      <c r="EM225" s="491"/>
      <c r="EN225" s="491"/>
      <c r="EO225" s="491"/>
    </row>
    <row r="226" spans="1:145" ht="12" customHeight="1" x14ac:dyDescent="0.2">
      <c r="A226" s="1026" t="str">
        <f t="shared" si="40"/>
        <v/>
      </c>
      <c r="B226" s="428" t="str">
        <f t="shared" si="33"/>
        <v/>
      </c>
      <c r="C226" s="1212" t="str">
        <f>IF('Step 4 Support Tool'!F128=0,"",'Step 4 Support Tool'!F128)</f>
        <v/>
      </c>
      <c r="D226" s="1212">
        <f>'Step 4 Support Tool'!G128</f>
        <v>0</v>
      </c>
      <c r="E226" s="1213">
        <f>'Step 4 Support Tool'!C128</f>
        <v>0</v>
      </c>
      <c r="F226" s="1213">
        <f>'Step 4 Support Tool'!D128</f>
        <v>0</v>
      </c>
      <c r="G226" s="1026" t="str">
        <f>IF('Step 4 Support Tool'!E128="","",TRIM('Step 4 Support Tool'!E128))</f>
        <v/>
      </c>
      <c r="H226" s="1026" t="str">
        <f t="shared" si="36"/>
        <v/>
      </c>
      <c r="I226" s="1026" t="str">
        <f t="shared" si="37"/>
        <v/>
      </c>
      <c r="J226" s="1214">
        <f>'Step 4 Support Tool'!B128</f>
        <v>0</v>
      </c>
      <c r="K226" s="428">
        <f>'Step 4 Support Tool'!H128</f>
        <v>0</v>
      </c>
      <c r="L226" s="428">
        <f>'Step 4 Support Tool'!I128</f>
        <v>0</v>
      </c>
      <c r="M226" s="1215">
        <f>'Step 4 Support Tool'!J128</f>
        <v>0</v>
      </c>
      <c r="N226" s="1215">
        <f>'Step 4 Support Tool'!K128</f>
        <v>0</v>
      </c>
      <c r="O226" s="1215" t="str">
        <f>'Step 4 Support Tool'!L128</f>
        <v/>
      </c>
      <c r="P226" s="1216">
        <f>'Step 4 Support Tool'!M128</f>
        <v>0</v>
      </c>
      <c r="Q226" s="1217">
        <f>'Step 4 Support Tool'!N128</f>
        <v>0</v>
      </c>
      <c r="R226" s="1217" t="str">
        <f>'Step 4 Support Tool'!O128</f>
        <v/>
      </c>
      <c r="S226" s="1218" t="str">
        <f>'Step 4 Support Tool'!P128</f>
        <v/>
      </c>
      <c r="T226" s="1219" t="str">
        <f>'Step 4 Support Tool'!Q128</f>
        <v/>
      </c>
      <c r="U226" s="1219" t="str">
        <f>'Step 4 Support Tool'!R128</f>
        <v/>
      </c>
      <c r="V226" s="1219" t="str">
        <f>'Step 4 Support Tool'!S128</f>
        <v/>
      </c>
      <c r="W226" s="1218" t="str">
        <f>'Step 4 Support Tool'!T128</f>
        <v/>
      </c>
      <c r="X226" s="1220" t="str">
        <f>'Step 4 Support Tool'!X128</f>
        <v/>
      </c>
      <c r="Y226" s="1221" t="str">
        <f t="shared" si="38"/>
        <v/>
      </c>
      <c r="Z226" s="1222" t="str">
        <f>'Step 4 Support Tool'!AB128</f>
        <v/>
      </c>
      <c r="AA226" s="1223"/>
      <c r="AB226" s="1223"/>
      <c r="AC226" s="434"/>
      <c r="AD226" s="434"/>
      <c r="AE226" s="434"/>
      <c r="AF226" s="434"/>
      <c r="AG226" s="434"/>
      <c r="AH226" s="434"/>
      <c r="AI226" s="491"/>
      <c r="AJ226" s="491"/>
      <c r="AK226" s="491"/>
      <c r="AL226" s="491"/>
      <c r="AO226" s="491"/>
      <c r="AP226" s="491"/>
      <c r="AQ226" s="491"/>
      <c r="AR226" s="491"/>
      <c r="AS226" s="491"/>
      <c r="AT226" s="491"/>
      <c r="AU226" s="491"/>
      <c r="AV226" s="491"/>
      <c r="AW226" s="491"/>
      <c r="AX226" s="491"/>
      <c r="AY226" s="491"/>
      <c r="AZ226" s="491"/>
      <c r="BA226" s="491"/>
      <c r="BB226" s="491"/>
      <c r="BC226" s="492"/>
      <c r="BG226" s="1224" t="str">
        <f>SUBSTITUTE('Step 4 Support Tool'!A253," ","")</f>
        <v>LCSystem34</v>
      </c>
      <c r="BH226" s="795">
        <f t="shared" si="39"/>
        <v>0</v>
      </c>
      <c r="BI226" s="491"/>
      <c r="BJ226" s="491"/>
      <c r="BK226" s="491"/>
      <c r="BL226" s="491"/>
      <c r="BM226" s="491"/>
      <c r="BN226" s="491"/>
      <c r="BO226" s="491"/>
      <c r="BP226" s="491"/>
      <c r="BQ226" s="491"/>
      <c r="BR226" s="491"/>
      <c r="BS226" s="491"/>
      <c r="BT226" s="491"/>
      <c r="BU226" s="491"/>
      <c r="BV226" s="491"/>
      <c r="BW226" s="491"/>
      <c r="BX226" s="491"/>
      <c r="BY226" s="491"/>
      <c r="BZ226" s="491"/>
      <c r="CA226" s="491"/>
      <c r="CB226" s="491"/>
      <c r="CC226" s="491"/>
      <c r="CD226" s="491"/>
      <c r="CE226" s="491"/>
      <c r="CF226" s="491"/>
      <c r="CG226" s="491"/>
      <c r="CH226" s="491"/>
      <c r="CI226" s="491"/>
      <c r="CJ226" s="491"/>
      <c r="CK226" s="491"/>
      <c r="CL226" s="491"/>
      <c r="CM226" s="491"/>
      <c r="CN226" s="491"/>
      <c r="CO226" s="491"/>
      <c r="CP226" s="491"/>
      <c r="CQ226" s="491"/>
      <c r="CR226" s="491"/>
      <c r="CS226" s="491"/>
      <c r="CT226" s="491"/>
      <c r="CU226" s="491"/>
      <c r="CV226" s="491"/>
      <c r="CW226" s="491"/>
      <c r="CX226" s="491"/>
      <c r="CY226" s="491"/>
      <c r="CZ226" s="491"/>
      <c r="DA226" s="491"/>
      <c r="DB226" s="491"/>
      <c r="DC226" s="491"/>
      <c r="DD226" s="491"/>
      <c r="DE226" s="491"/>
      <c r="DF226" s="491"/>
      <c r="DG226" s="491"/>
      <c r="DH226" s="491"/>
      <c r="DI226" s="491"/>
      <c r="DJ226" s="491"/>
      <c r="DK226" s="491"/>
      <c r="DL226" s="491"/>
      <c r="DM226" s="491"/>
      <c r="DN226" s="491"/>
      <c r="DO226" s="491"/>
      <c r="DP226" s="491"/>
      <c r="DQ226" s="491"/>
      <c r="DR226" s="491"/>
      <c r="DS226" s="491"/>
      <c r="DT226" s="491"/>
      <c r="DU226" s="491"/>
      <c r="DV226" s="491"/>
      <c r="DW226" s="491"/>
      <c r="DX226" s="491"/>
      <c r="DY226" s="491"/>
      <c r="DZ226" s="491"/>
      <c r="EA226" s="491"/>
      <c r="EB226" s="491"/>
      <c r="EC226" s="491"/>
      <c r="ED226" s="491"/>
      <c r="EE226" s="491"/>
      <c r="EF226" s="491"/>
      <c r="EG226" s="491"/>
      <c r="EH226" s="491"/>
      <c r="EI226" s="491"/>
      <c r="EJ226" s="491"/>
      <c r="EK226" s="491"/>
      <c r="EL226" s="491"/>
      <c r="EM226" s="491"/>
      <c r="EN226" s="491"/>
      <c r="EO226" s="491"/>
    </row>
    <row r="227" spans="1:145" ht="12" customHeight="1" x14ac:dyDescent="0.2">
      <c r="A227" s="1026" t="str">
        <f t="shared" si="40"/>
        <v/>
      </c>
      <c r="B227" s="428" t="str">
        <f t="shared" si="33"/>
        <v/>
      </c>
      <c r="C227" s="1212" t="str">
        <f>IF('Step 4 Support Tool'!F129=0,"",'Step 4 Support Tool'!F129)</f>
        <v/>
      </c>
      <c r="D227" s="1212">
        <f>'Step 4 Support Tool'!G129</f>
        <v>0</v>
      </c>
      <c r="E227" s="1213">
        <f>'Step 4 Support Tool'!C129</f>
        <v>0</v>
      </c>
      <c r="F227" s="1213">
        <f>'Step 4 Support Tool'!D129</f>
        <v>0</v>
      </c>
      <c r="G227" s="1026" t="str">
        <f>IF('Step 4 Support Tool'!E129="","",TRIM('Step 4 Support Tool'!E129))</f>
        <v/>
      </c>
      <c r="H227" s="1026" t="str">
        <f t="shared" si="36"/>
        <v/>
      </c>
      <c r="I227" s="1026" t="str">
        <f t="shared" si="37"/>
        <v/>
      </c>
      <c r="J227" s="1214">
        <f>'Step 4 Support Tool'!B129</f>
        <v>0</v>
      </c>
      <c r="K227" s="428">
        <f>'Step 4 Support Tool'!H129</f>
        <v>0</v>
      </c>
      <c r="L227" s="428">
        <f>'Step 4 Support Tool'!I129</f>
        <v>0</v>
      </c>
      <c r="M227" s="1215">
        <f>'Step 4 Support Tool'!J129</f>
        <v>0</v>
      </c>
      <c r="N227" s="1215">
        <f>'Step 4 Support Tool'!K129</f>
        <v>0</v>
      </c>
      <c r="O227" s="1215" t="str">
        <f>'Step 4 Support Tool'!L129</f>
        <v/>
      </c>
      <c r="P227" s="1216">
        <f>'Step 4 Support Tool'!M129</f>
        <v>0</v>
      </c>
      <c r="Q227" s="1217">
        <f>'Step 4 Support Tool'!N129</f>
        <v>0</v>
      </c>
      <c r="R227" s="1217" t="str">
        <f>'Step 4 Support Tool'!O129</f>
        <v/>
      </c>
      <c r="S227" s="1218" t="str">
        <f>'Step 4 Support Tool'!P129</f>
        <v/>
      </c>
      <c r="T227" s="1219" t="str">
        <f>'Step 4 Support Tool'!Q129</f>
        <v/>
      </c>
      <c r="U227" s="1219" t="str">
        <f>'Step 4 Support Tool'!R129</f>
        <v/>
      </c>
      <c r="V227" s="1219" t="str">
        <f>'Step 4 Support Tool'!S129</f>
        <v/>
      </c>
      <c r="W227" s="1218" t="str">
        <f>'Step 4 Support Tool'!T129</f>
        <v/>
      </c>
      <c r="X227" s="1220" t="str">
        <f>'Step 4 Support Tool'!X129</f>
        <v/>
      </c>
      <c r="Y227" s="1221" t="str">
        <f t="shared" si="38"/>
        <v/>
      </c>
      <c r="Z227" s="1222" t="str">
        <f>'Step 4 Support Tool'!AB129</f>
        <v/>
      </c>
      <c r="AA227" s="1223"/>
      <c r="AB227" s="1223"/>
      <c r="AC227" s="434"/>
      <c r="AD227" s="434"/>
      <c r="AE227" s="434"/>
      <c r="AF227" s="434"/>
      <c r="AG227" s="434"/>
      <c r="AH227" s="434"/>
      <c r="AI227" s="491"/>
      <c r="AJ227" s="491"/>
      <c r="AK227" s="491"/>
      <c r="AL227" s="491"/>
      <c r="AO227" s="491"/>
      <c r="AP227" s="491"/>
      <c r="AQ227" s="491"/>
      <c r="AR227" s="491"/>
      <c r="AS227" s="491"/>
      <c r="AT227" s="491"/>
      <c r="AU227" s="491"/>
      <c r="AV227" s="491"/>
      <c r="AW227" s="491"/>
      <c r="AX227" s="491"/>
      <c r="AY227" s="491"/>
      <c r="AZ227" s="491"/>
      <c r="BA227" s="491"/>
      <c r="BB227" s="491"/>
      <c r="BC227" s="492"/>
      <c r="BG227" s="1224" t="str">
        <f>SUBSTITUTE('Step 4 Support Tool'!A254," ","")</f>
        <v>LCSystem35</v>
      </c>
      <c r="BH227" s="795">
        <f t="shared" si="39"/>
        <v>0</v>
      </c>
      <c r="BI227" s="491"/>
      <c r="BJ227" s="491"/>
      <c r="BK227" s="491"/>
      <c r="BL227" s="491"/>
      <c r="BM227" s="491"/>
      <c r="BN227" s="491"/>
      <c r="BO227" s="491"/>
      <c r="BP227" s="491"/>
      <c r="BQ227" s="491"/>
      <c r="BR227" s="491"/>
      <c r="BS227" s="491"/>
      <c r="BT227" s="491"/>
      <c r="BU227" s="491"/>
      <c r="BV227" s="491"/>
      <c r="BW227" s="491"/>
      <c r="BX227" s="491"/>
      <c r="BY227" s="491"/>
      <c r="BZ227" s="491"/>
      <c r="CA227" s="491"/>
      <c r="CB227" s="491"/>
      <c r="CC227" s="491"/>
      <c r="CD227" s="491"/>
      <c r="CE227" s="491"/>
      <c r="CF227" s="491"/>
      <c r="CG227" s="491"/>
      <c r="CH227" s="491"/>
      <c r="CI227" s="491"/>
      <c r="CJ227" s="491"/>
      <c r="CK227" s="491"/>
      <c r="CL227" s="491"/>
      <c r="CM227" s="491"/>
      <c r="CN227" s="491"/>
      <c r="CO227" s="491"/>
      <c r="CP227" s="491"/>
      <c r="CQ227" s="491"/>
      <c r="CR227" s="491"/>
      <c r="CS227" s="491"/>
      <c r="CT227" s="491"/>
      <c r="CU227" s="491"/>
      <c r="CV227" s="491"/>
      <c r="CW227" s="491"/>
      <c r="CX227" s="491"/>
      <c r="CY227" s="491"/>
      <c r="CZ227" s="491"/>
      <c r="DA227" s="491"/>
      <c r="DB227" s="491"/>
      <c r="DC227" s="491"/>
      <c r="DD227" s="491"/>
      <c r="DE227" s="491"/>
      <c r="DF227" s="491"/>
      <c r="DG227" s="491"/>
      <c r="DH227" s="491"/>
      <c r="DI227" s="491"/>
      <c r="DJ227" s="491"/>
      <c r="DK227" s="491"/>
      <c r="DL227" s="491"/>
      <c r="DM227" s="491"/>
      <c r="DN227" s="491"/>
      <c r="DO227" s="491"/>
      <c r="DP227" s="491"/>
      <c r="DQ227" s="491"/>
      <c r="DR227" s="491"/>
      <c r="DS227" s="491"/>
      <c r="DT227" s="491"/>
      <c r="DU227" s="491"/>
      <c r="DV227" s="491"/>
      <c r="DW227" s="491"/>
      <c r="DX227" s="491"/>
      <c r="DY227" s="491"/>
      <c r="DZ227" s="491"/>
      <c r="EA227" s="491"/>
      <c r="EB227" s="491"/>
      <c r="EC227" s="491"/>
      <c r="ED227" s="491"/>
      <c r="EE227" s="491"/>
      <c r="EF227" s="491"/>
      <c r="EG227" s="491"/>
      <c r="EH227" s="491"/>
      <c r="EI227" s="491"/>
      <c r="EJ227" s="491"/>
      <c r="EK227" s="491"/>
      <c r="EL227" s="491"/>
      <c r="EM227" s="491"/>
      <c r="EN227" s="491"/>
      <c r="EO227" s="491"/>
    </row>
    <row r="228" spans="1:145" ht="12" customHeight="1" x14ac:dyDescent="0.2">
      <c r="A228" s="1026" t="str">
        <f t="shared" si="40"/>
        <v/>
      </c>
      <c r="B228" s="428" t="str">
        <f t="shared" si="33"/>
        <v/>
      </c>
      <c r="C228" s="1212" t="str">
        <f>IF('Step 4 Support Tool'!F130=0,"",'Step 4 Support Tool'!F130)</f>
        <v/>
      </c>
      <c r="D228" s="1212">
        <f>'Step 4 Support Tool'!G130</f>
        <v>0</v>
      </c>
      <c r="E228" s="1213">
        <f>'Step 4 Support Tool'!C130</f>
        <v>0</v>
      </c>
      <c r="F228" s="1213">
        <f>'Step 4 Support Tool'!D130</f>
        <v>0</v>
      </c>
      <c r="G228" s="1026" t="str">
        <f>IF('Step 4 Support Tool'!E130="","",TRIM('Step 4 Support Tool'!E130))</f>
        <v/>
      </c>
      <c r="H228" s="1026" t="str">
        <f t="shared" si="36"/>
        <v/>
      </c>
      <c r="I228" s="1026" t="str">
        <f t="shared" si="37"/>
        <v/>
      </c>
      <c r="J228" s="1214">
        <f>'Step 4 Support Tool'!B130</f>
        <v>0</v>
      </c>
      <c r="K228" s="428">
        <f>'Step 4 Support Tool'!H130</f>
        <v>0</v>
      </c>
      <c r="L228" s="428">
        <f>'Step 4 Support Tool'!I130</f>
        <v>0</v>
      </c>
      <c r="M228" s="1215">
        <f>'Step 4 Support Tool'!J130</f>
        <v>0</v>
      </c>
      <c r="N228" s="1215">
        <f>'Step 4 Support Tool'!K130</f>
        <v>0</v>
      </c>
      <c r="O228" s="1215" t="str">
        <f>'Step 4 Support Tool'!L130</f>
        <v/>
      </c>
      <c r="P228" s="1216">
        <f>'Step 4 Support Tool'!M130</f>
        <v>0</v>
      </c>
      <c r="Q228" s="1217">
        <f>'Step 4 Support Tool'!N130</f>
        <v>0</v>
      </c>
      <c r="R228" s="1217" t="str">
        <f>'Step 4 Support Tool'!O130</f>
        <v/>
      </c>
      <c r="S228" s="1218" t="str">
        <f>'Step 4 Support Tool'!P130</f>
        <v/>
      </c>
      <c r="T228" s="1219" t="str">
        <f>'Step 4 Support Tool'!Q130</f>
        <v/>
      </c>
      <c r="U228" s="1219" t="str">
        <f>'Step 4 Support Tool'!R130</f>
        <v/>
      </c>
      <c r="V228" s="1219" t="str">
        <f>'Step 4 Support Tool'!S130</f>
        <v/>
      </c>
      <c r="W228" s="1218" t="str">
        <f>'Step 4 Support Tool'!T130</f>
        <v/>
      </c>
      <c r="X228" s="1220" t="str">
        <f>'Step 4 Support Tool'!X130</f>
        <v/>
      </c>
      <c r="Y228" s="1221" t="str">
        <f t="shared" si="38"/>
        <v/>
      </c>
      <c r="Z228" s="1222" t="str">
        <f>'Step 4 Support Tool'!AB130</f>
        <v/>
      </c>
      <c r="AA228" s="1223"/>
      <c r="AB228" s="1223"/>
      <c r="AC228" s="434"/>
      <c r="AD228" s="434"/>
      <c r="AE228" s="434"/>
      <c r="AF228" s="434"/>
      <c r="AG228" s="434"/>
      <c r="AH228" s="434"/>
      <c r="AI228" s="491"/>
      <c r="AJ228" s="491"/>
      <c r="AK228" s="491"/>
      <c r="AL228" s="491"/>
      <c r="AO228" s="491"/>
      <c r="AP228" s="491"/>
      <c r="AQ228" s="491"/>
      <c r="AR228" s="491"/>
      <c r="AS228" s="491"/>
      <c r="AT228" s="491"/>
      <c r="AU228" s="491"/>
      <c r="AV228" s="491"/>
      <c r="AW228" s="491"/>
      <c r="AX228" s="491"/>
      <c r="AY228" s="491"/>
      <c r="AZ228" s="491"/>
      <c r="BA228" s="491"/>
      <c r="BB228" s="491"/>
      <c r="BC228" s="492"/>
      <c r="BG228" s="1224" t="str">
        <f>SUBSTITUTE('Step 4 Support Tool'!A255," ","")</f>
        <v>LCSystem36</v>
      </c>
      <c r="BH228" s="795">
        <f t="shared" si="39"/>
        <v>0</v>
      </c>
      <c r="BI228" s="491"/>
      <c r="BJ228" s="491"/>
      <c r="BK228" s="491"/>
      <c r="BL228" s="491"/>
      <c r="BM228" s="491"/>
      <c r="BN228" s="491"/>
      <c r="BO228" s="491"/>
      <c r="BP228" s="491"/>
      <c r="BQ228" s="491"/>
      <c r="BR228" s="491"/>
      <c r="BS228" s="491"/>
      <c r="BT228" s="491"/>
      <c r="BU228" s="491"/>
      <c r="BV228" s="491"/>
      <c r="BW228" s="491"/>
      <c r="BX228" s="491"/>
      <c r="BY228" s="491"/>
      <c r="BZ228" s="491"/>
      <c r="CA228" s="491"/>
      <c r="CB228" s="491"/>
      <c r="CC228" s="491"/>
      <c r="CD228" s="491"/>
      <c r="CE228" s="491"/>
      <c r="CF228" s="491"/>
      <c r="CG228" s="491"/>
      <c r="CH228" s="491"/>
      <c r="CI228" s="491"/>
      <c r="CJ228" s="491"/>
      <c r="CK228" s="491"/>
      <c r="CL228" s="491"/>
      <c r="CM228" s="491"/>
      <c r="CN228" s="491"/>
      <c r="CO228" s="491"/>
      <c r="CP228" s="491"/>
      <c r="CQ228" s="491"/>
      <c r="CR228" s="491"/>
      <c r="CS228" s="491"/>
      <c r="CT228" s="491"/>
      <c r="CU228" s="491"/>
      <c r="CV228" s="491"/>
      <c r="CW228" s="491"/>
      <c r="CX228" s="491"/>
      <c r="CY228" s="491"/>
      <c r="CZ228" s="491"/>
      <c r="DA228" s="491"/>
      <c r="DB228" s="491"/>
      <c r="DC228" s="491"/>
      <c r="DD228" s="491"/>
      <c r="DE228" s="491"/>
      <c r="DF228" s="491"/>
      <c r="DG228" s="491"/>
      <c r="DH228" s="491"/>
      <c r="DI228" s="491"/>
      <c r="DJ228" s="491"/>
      <c r="DK228" s="491"/>
      <c r="DL228" s="491"/>
      <c r="DM228" s="491"/>
      <c r="DN228" s="491"/>
      <c r="DO228" s="491"/>
      <c r="DP228" s="491"/>
      <c r="DQ228" s="491"/>
      <c r="DR228" s="491"/>
      <c r="DS228" s="491"/>
      <c r="DT228" s="491"/>
      <c r="DU228" s="491"/>
      <c r="DV228" s="491"/>
      <c r="DW228" s="491"/>
      <c r="DX228" s="491"/>
      <c r="DY228" s="491"/>
      <c r="DZ228" s="491"/>
      <c r="EA228" s="491"/>
      <c r="EB228" s="491"/>
      <c r="EC228" s="491"/>
      <c r="ED228" s="491"/>
      <c r="EE228" s="491"/>
      <c r="EF228" s="491"/>
      <c r="EG228" s="491"/>
      <c r="EH228" s="491"/>
      <c r="EI228" s="491"/>
      <c r="EJ228" s="491"/>
      <c r="EK228" s="491"/>
      <c r="EL228" s="491"/>
      <c r="EM228" s="491"/>
      <c r="EN228" s="491"/>
      <c r="EO228" s="491"/>
    </row>
    <row r="229" spans="1:145" ht="12" customHeight="1" x14ac:dyDescent="0.2">
      <c r="A229" s="1026" t="str">
        <f t="shared" si="40"/>
        <v/>
      </c>
      <c r="B229" s="428" t="str">
        <f t="shared" si="33"/>
        <v/>
      </c>
      <c r="C229" s="1212" t="str">
        <f>IF('Step 4 Support Tool'!F131=0,"",'Step 4 Support Tool'!F131)</f>
        <v/>
      </c>
      <c r="D229" s="1212">
        <f>'Step 4 Support Tool'!G131</f>
        <v>0</v>
      </c>
      <c r="E229" s="1213">
        <f>'Step 4 Support Tool'!C131</f>
        <v>0</v>
      </c>
      <c r="F229" s="1213">
        <f>'Step 4 Support Tool'!D131</f>
        <v>0</v>
      </c>
      <c r="G229" s="1026" t="str">
        <f>IF('Step 4 Support Tool'!E131="","",TRIM('Step 4 Support Tool'!E131))</f>
        <v/>
      </c>
      <c r="H229" s="1026" t="str">
        <f t="shared" si="36"/>
        <v/>
      </c>
      <c r="I229" s="1026" t="str">
        <f t="shared" si="37"/>
        <v/>
      </c>
      <c r="J229" s="1214">
        <f>'Step 4 Support Tool'!B131</f>
        <v>0</v>
      </c>
      <c r="K229" s="428">
        <f>'Step 4 Support Tool'!H131</f>
        <v>0</v>
      </c>
      <c r="L229" s="428">
        <f>'Step 4 Support Tool'!I131</f>
        <v>0</v>
      </c>
      <c r="M229" s="1215">
        <f>'Step 4 Support Tool'!J131</f>
        <v>0</v>
      </c>
      <c r="N229" s="1215">
        <f>'Step 4 Support Tool'!K131</f>
        <v>0</v>
      </c>
      <c r="O229" s="1215" t="str">
        <f>'Step 4 Support Tool'!L131</f>
        <v/>
      </c>
      <c r="P229" s="1216">
        <f>'Step 4 Support Tool'!M131</f>
        <v>0</v>
      </c>
      <c r="Q229" s="1217">
        <f>'Step 4 Support Tool'!N131</f>
        <v>0</v>
      </c>
      <c r="R229" s="1217" t="str">
        <f>'Step 4 Support Tool'!O131</f>
        <v/>
      </c>
      <c r="S229" s="1218" t="str">
        <f>'Step 4 Support Tool'!P131</f>
        <v/>
      </c>
      <c r="T229" s="1219" t="str">
        <f>'Step 4 Support Tool'!Q131</f>
        <v/>
      </c>
      <c r="U229" s="1219" t="str">
        <f>'Step 4 Support Tool'!R131</f>
        <v/>
      </c>
      <c r="V229" s="1219" t="str">
        <f>'Step 4 Support Tool'!S131</f>
        <v/>
      </c>
      <c r="W229" s="1218" t="str">
        <f>'Step 4 Support Tool'!T131</f>
        <v/>
      </c>
      <c r="X229" s="1220" t="str">
        <f>'Step 4 Support Tool'!X131</f>
        <v/>
      </c>
      <c r="Y229" s="1221" t="str">
        <f t="shared" si="38"/>
        <v/>
      </c>
      <c r="Z229" s="1222" t="str">
        <f>'Step 4 Support Tool'!AB131</f>
        <v/>
      </c>
      <c r="AA229" s="1223"/>
      <c r="AB229" s="1223"/>
      <c r="AC229" s="434"/>
      <c r="AD229" s="434"/>
      <c r="AE229" s="434"/>
      <c r="AF229" s="434"/>
      <c r="AG229" s="434"/>
      <c r="AH229" s="434"/>
      <c r="AI229" s="491"/>
      <c r="AJ229" s="491"/>
      <c r="AK229" s="491"/>
      <c r="AL229" s="491"/>
      <c r="AO229" s="491"/>
      <c r="AP229" s="491"/>
      <c r="AQ229" s="491"/>
      <c r="AR229" s="491"/>
      <c r="AS229" s="491"/>
      <c r="AT229" s="491"/>
      <c r="AU229" s="491"/>
      <c r="AV229" s="491"/>
      <c r="AW229" s="491"/>
      <c r="AX229" s="491"/>
      <c r="AY229" s="491"/>
      <c r="AZ229" s="491"/>
      <c r="BA229" s="491"/>
      <c r="BB229" s="491"/>
      <c r="BC229" s="492"/>
      <c r="BG229" s="1224" t="str">
        <f>SUBSTITUTE('Step 4 Support Tool'!A256," ","")</f>
        <v>LCSystem37</v>
      </c>
      <c r="BH229" s="795">
        <f t="shared" si="39"/>
        <v>0</v>
      </c>
      <c r="BI229" s="491"/>
      <c r="BJ229" s="491"/>
      <c r="BK229" s="491"/>
      <c r="BL229" s="491"/>
      <c r="BM229" s="491"/>
      <c r="BN229" s="491"/>
      <c r="BO229" s="491"/>
      <c r="BP229" s="491"/>
      <c r="BQ229" s="491"/>
      <c r="BR229" s="491"/>
      <c r="BS229" s="491"/>
      <c r="BT229" s="491"/>
      <c r="BU229" s="491"/>
      <c r="BV229" s="491"/>
      <c r="BW229" s="491"/>
      <c r="BX229" s="491"/>
      <c r="BY229" s="491"/>
      <c r="BZ229" s="491"/>
      <c r="CA229" s="491"/>
      <c r="CB229" s="491"/>
      <c r="CC229" s="491"/>
      <c r="CD229" s="491"/>
      <c r="CE229" s="491"/>
      <c r="CF229" s="491"/>
      <c r="CG229" s="491"/>
      <c r="CH229" s="491"/>
      <c r="CI229" s="491"/>
      <c r="CJ229" s="491"/>
      <c r="CK229" s="491"/>
      <c r="CL229" s="491"/>
      <c r="CM229" s="491"/>
      <c r="CN229" s="491"/>
      <c r="CO229" s="491"/>
      <c r="CP229" s="491"/>
      <c r="CQ229" s="491"/>
      <c r="CR229" s="491"/>
      <c r="CS229" s="491"/>
      <c r="CT229" s="491"/>
      <c r="CU229" s="491"/>
      <c r="CV229" s="491"/>
      <c r="CW229" s="491"/>
      <c r="CX229" s="491"/>
      <c r="CY229" s="491"/>
      <c r="CZ229" s="491"/>
      <c r="DA229" s="491"/>
      <c r="DB229" s="491"/>
      <c r="DC229" s="491"/>
      <c r="DD229" s="491"/>
      <c r="DE229" s="491"/>
      <c r="DF229" s="491"/>
      <c r="DG229" s="491"/>
      <c r="DH229" s="491"/>
      <c r="DI229" s="491"/>
      <c r="DJ229" s="491"/>
      <c r="DK229" s="491"/>
      <c r="DL229" s="491"/>
      <c r="DM229" s="491"/>
      <c r="DN229" s="491"/>
      <c r="DO229" s="491"/>
      <c r="DP229" s="491"/>
      <c r="DQ229" s="491"/>
      <c r="DR229" s="491"/>
      <c r="DS229" s="491"/>
      <c r="DT229" s="491"/>
      <c r="DU229" s="491"/>
      <c r="DV229" s="491"/>
      <c r="DW229" s="491"/>
      <c r="DX229" s="491"/>
      <c r="DY229" s="491"/>
      <c r="DZ229" s="491"/>
      <c r="EA229" s="491"/>
      <c r="EB229" s="491"/>
      <c r="EC229" s="491"/>
      <c r="ED229" s="491"/>
      <c r="EE229" s="491"/>
      <c r="EF229" s="491"/>
      <c r="EG229" s="491"/>
      <c r="EH229" s="491"/>
      <c r="EI229" s="491"/>
      <c r="EJ229" s="491"/>
      <c r="EK229" s="491"/>
      <c r="EL229" s="491"/>
      <c r="EM229" s="491"/>
      <c r="EN229" s="491"/>
      <c r="EO229" s="491"/>
    </row>
    <row r="230" spans="1:145" ht="12" customHeight="1" x14ac:dyDescent="0.2">
      <c r="A230" s="1026" t="str">
        <f t="shared" si="40"/>
        <v/>
      </c>
      <c r="B230" s="428" t="str">
        <f t="shared" si="33"/>
        <v/>
      </c>
      <c r="C230" s="1212" t="str">
        <f>IF('Step 4 Support Tool'!F132=0,"",'Step 4 Support Tool'!F132)</f>
        <v/>
      </c>
      <c r="D230" s="1212">
        <f>'Step 4 Support Tool'!G132</f>
        <v>0</v>
      </c>
      <c r="E230" s="1213">
        <f>'Step 4 Support Tool'!C132</f>
        <v>0</v>
      </c>
      <c r="F230" s="1213">
        <f>'Step 4 Support Tool'!D132</f>
        <v>0</v>
      </c>
      <c r="G230" s="1026" t="str">
        <f>IF('Step 4 Support Tool'!E132="","",TRIM('Step 4 Support Tool'!E132))</f>
        <v/>
      </c>
      <c r="H230" s="1026" t="str">
        <f t="shared" si="36"/>
        <v/>
      </c>
      <c r="I230" s="1026" t="str">
        <f t="shared" si="37"/>
        <v/>
      </c>
      <c r="J230" s="1214">
        <f>'Step 4 Support Tool'!B132</f>
        <v>0</v>
      </c>
      <c r="K230" s="428">
        <f>'Step 4 Support Tool'!H132</f>
        <v>0</v>
      </c>
      <c r="L230" s="428">
        <f>'Step 4 Support Tool'!I132</f>
        <v>0</v>
      </c>
      <c r="M230" s="1215">
        <f>'Step 4 Support Tool'!J132</f>
        <v>0</v>
      </c>
      <c r="N230" s="1215">
        <f>'Step 4 Support Tool'!K132</f>
        <v>0</v>
      </c>
      <c r="O230" s="1215" t="str">
        <f>'Step 4 Support Tool'!L132</f>
        <v/>
      </c>
      <c r="P230" s="1216">
        <f>'Step 4 Support Tool'!M132</f>
        <v>0</v>
      </c>
      <c r="Q230" s="1217">
        <f>'Step 4 Support Tool'!N132</f>
        <v>0</v>
      </c>
      <c r="R230" s="1217" t="str">
        <f>'Step 4 Support Tool'!O132</f>
        <v/>
      </c>
      <c r="S230" s="1218" t="str">
        <f>'Step 4 Support Tool'!P132</f>
        <v/>
      </c>
      <c r="T230" s="1219" t="str">
        <f>'Step 4 Support Tool'!Q132</f>
        <v/>
      </c>
      <c r="U230" s="1219" t="str">
        <f>'Step 4 Support Tool'!R132</f>
        <v/>
      </c>
      <c r="V230" s="1219" t="str">
        <f>'Step 4 Support Tool'!S132</f>
        <v/>
      </c>
      <c r="W230" s="1218" t="str">
        <f>'Step 4 Support Tool'!T132</f>
        <v/>
      </c>
      <c r="X230" s="1220" t="str">
        <f>'Step 4 Support Tool'!X132</f>
        <v/>
      </c>
      <c r="Y230" s="1221" t="str">
        <f t="shared" si="38"/>
        <v/>
      </c>
      <c r="Z230" s="1222" t="str">
        <f>'Step 4 Support Tool'!AB132</f>
        <v/>
      </c>
      <c r="AA230" s="1223"/>
      <c r="AB230" s="1223"/>
      <c r="AC230" s="434"/>
      <c r="AD230" s="434"/>
      <c r="AE230" s="434"/>
      <c r="AF230" s="434"/>
      <c r="AG230" s="434"/>
      <c r="AH230" s="434"/>
      <c r="AI230" s="491"/>
      <c r="AJ230" s="491"/>
      <c r="AK230" s="491"/>
      <c r="AL230" s="491"/>
      <c r="AO230" s="491"/>
      <c r="AP230" s="491"/>
      <c r="AQ230" s="491"/>
      <c r="AR230" s="491"/>
      <c r="AS230" s="491"/>
      <c r="AT230" s="491"/>
      <c r="AU230" s="491"/>
      <c r="AV230" s="491"/>
      <c r="AW230" s="491"/>
      <c r="AX230" s="491"/>
      <c r="AY230" s="491"/>
      <c r="AZ230" s="491"/>
      <c r="BA230" s="491"/>
      <c r="BB230" s="491"/>
      <c r="BC230" s="492"/>
      <c r="BG230" s="1224" t="str">
        <f>SUBSTITUTE('Step 4 Support Tool'!A257," ","")</f>
        <v>LCSystem38</v>
      </c>
      <c r="BH230" s="795">
        <f t="shared" si="39"/>
        <v>0</v>
      </c>
      <c r="BI230" s="491"/>
      <c r="BJ230" s="491"/>
      <c r="BK230" s="491"/>
      <c r="BL230" s="491"/>
      <c r="BM230" s="491"/>
      <c r="BN230" s="491"/>
      <c r="BO230" s="491"/>
      <c r="BP230" s="491"/>
      <c r="BQ230" s="491"/>
      <c r="BR230" s="491"/>
      <c r="BS230" s="491"/>
      <c r="BT230" s="491"/>
      <c r="BU230" s="491"/>
      <c r="BV230" s="491"/>
      <c r="BW230" s="491"/>
      <c r="BX230" s="491"/>
      <c r="BY230" s="491"/>
      <c r="BZ230" s="491"/>
      <c r="CA230" s="491"/>
      <c r="CB230" s="491"/>
      <c r="CC230" s="491"/>
      <c r="CD230" s="491"/>
      <c r="CE230" s="491"/>
      <c r="CF230" s="491"/>
      <c r="CG230" s="491"/>
      <c r="CH230" s="491"/>
      <c r="CI230" s="491"/>
      <c r="CJ230" s="491"/>
      <c r="CK230" s="491"/>
      <c r="CL230" s="491"/>
      <c r="CM230" s="491"/>
      <c r="CN230" s="491"/>
      <c r="CO230" s="491"/>
      <c r="CP230" s="491"/>
      <c r="CQ230" s="491"/>
      <c r="CR230" s="491"/>
      <c r="CS230" s="491"/>
      <c r="CT230" s="491"/>
      <c r="CU230" s="491"/>
      <c r="CV230" s="491"/>
      <c r="CW230" s="491"/>
      <c r="CX230" s="491"/>
      <c r="CY230" s="491"/>
      <c r="CZ230" s="491"/>
      <c r="DA230" s="491"/>
      <c r="DB230" s="491"/>
      <c r="DC230" s="491"/>
      <c r="DD230" s="491"/>
      <c r="DE230" s="491"/>
      <c r="DF230" s="491"/>
      <c r="DG230" s="491"/>
      <c r="DH230" s="491"/>
      <c r="DI230" s="491"/>
      <c r="DJ230" s="491"/>
      <c r="DK230" s="491"/>
      <c r="DL230" s="491"/>
      <c r="DM230" s="491"/>
      <c r="DN230" s="491"/>
      <c r="DO230" s="491"/>
      <c r="DP230" s="491"/>
      <c r="DQ230" s="491"/>
      <c r="DR230" s="491"/>
      <c r="DS230" s="491"/>
      <c r="DT230" s="491"/>
      <c r="DU230" s="491"/>
      <c r="DV230" s="491"/>
      <c r="DW230" s="491"/>
      <c r="DX230" s="491"/>
      <c r="DY230" s="491"/>
      <c r="DZ230" s="491"/>
      <c r="EA230" s="491"/>
      <c r="EB230" s="491"/>
      <c r="EC230" s="491"/>
      <c r="ED230" s="491"/>
      <c r="EE230" s="491"/>
      <c r="EF230" s="491"/>
      <c r="EG230" s="491"/>
      <c r="EH230" s="491"/>
      <c r="EI230" s="491"/>
      <c r="EJ230" s="491"/>
      <c r="EK230" s="491"/>
      <c r="EL230" s="491"/>
      <c r="EM230" s="491"/>
      <c r="EN230" s="491"/>
      <c r="EO230" s="491"/>
    </row>
    <row r="231" spans="1:145" ht="12" customHeight="1" x14ac:dyDescent="0.2">
      <c r="A231" s="1026" t="str">
        <f t="shared" si="40"/>
        <v/>
      </c>
      <c r="B231" s="428" t="str">
        <f t="shared" si="33"/>
        <v/>
      </c>
      <c r="C231" s="1212" t="str">
        <f>IF('Step 4 Support Tool'!F133=0,"",'Step 4 Support Tool'!F133)</f>
        <v/>
      </c>
      <c r="D231" s="1212">
        <f>'Step 4 Support Tool'!G133</f>
        <v>0</v>
      </c>
      <c r="E231" s="1213">
        <f>'Step 4 Support Tool'!C133</f>
        <v>0</v>
      </c>
      <c r="F231" s="1213">
        <f>'Step 4 Support Tool'!D133</f>
        <v>0</v>
      </c>
      <c r="G231" s="1026" t="str">
        <f>IF('Step 4 Support Tool'!E133="","",TRIM('Step 4 Support Tool'!E133))</f>
        <v/>
      </c>
      <c r="H231" s="1026" t="str">
        <f t="shared" si="36"/>
        <v/>
      </c>
      <c r="I231" s="1026" t="str">
        <f t="shared" si="37"/>
        <v/>
      </c>
      <c r="J231" s="1214">
        <f>'Step 4 Support Tool'!B133</f>
        <v>0</v>
      </c>
      <c r="K231" s="428">
        <f>'Step 4 Support Tool'!H133</f>
        <v>0</v>
      </c>
      <c r="L231" s="428">
        <f>'Step 4 Support Tool'!I133</f>
        <v>0</v>
      </c>
      <c r="M231" s="1215">
        <f>'Step 4 Support Tool'!J133</f>
        <v>0</v>
      </c>
      <c r="N231" s="1215">
        <f>'Step 4 Support Tool'!K133</f>
        <v>0</v>
      </c>
      <c r="O231" s="1215" t="str">
        <f>'Step 4 Support Tool'!L133</f>
        <v/>
      </c>
      <c r="P231" s="1216">
        <f>'Step 4 Support Tool'!M133</f>
        <v>0</v>
      </c>
      <c r="Q231" s="1217">
        <f>'Step 4 Support Tool'!N133</f>
        <v>0</v>
      </c>
      <c r="R231" s="1217" t="str">
        <f>'Step 4 Support Tool'!O133</f>
        <v/>
      </c>
      <c r="S231" s="1218" t="str">
        <f>'Step 4 Support Tool'!P133</f>
        <v/>
      </c>
      <c r="T231" s="1219" t="str">
        <f>'Step 4 Support Tool'!Q133</f>
        <v/>
      </c>
      <c r="U231" s="1219" t="str">
        <f>'Step 4 Support Tool'!R133</f>
        <v/>
      </c>
      <c r="V231" s="1219" t="str">
        <f>'Step 4 Support Tool'!S133</f>
        <v/>
      </c>
      <c r="W231" s="1218" t="str">
        <f>'Step 4 Support Tool'!T133</f>
        <v/>
      </c>
      <c r="X231" s="1220" t="str">
        <f>'Step 4 Support Tool'!X133</f>
        <v/>
      </c>
      <c r="Y231" s="1221" t="str">
        <f t="shared" si="38"/>
        <v/>
      </c>
      <c r="Z231" s="1222" t="str">
        <f>'Step 4 Support Tool'!AB133</f>
        <v/>
      </c>
      <c r="AA231" s="1223"/>
      <c r="AB231" s="1223"/>
      <c r="AC231" s="434"/>
      <c r="AD231" s="434"/>
      <c r="AE231" s="434"/>
      <c r="AF231" s="434"/>
      <c r="AG231" s="434"/>
      <c r="AH231" s="434"/>
      <c r="AI231" s="491"/>
      <c r="AJ231" s="491"/>
      <c r="AK231" s="491"/>
      <c r="AL231" s="491"/>
      <c r="AO231" s="491"/>
      <c r="AP231" s="491"/>
      <c r="AQ231" s="491"/>
      <c r="AR231" s="491"/>
      <c r="AS231" s="491"/>
      <c r="AT231" s="491"/>
      <c r="AU231" s="491"/>
      <c r="AV231" s="491"/>
      <c r="AW231" s="491"/>
      <c r="AX231" s="491"/>
      <c r="AY231" s="491"/>
      <c r="AZ231" s="491"/>
      <c r="BA231" s="491"/>
      <c r="BB231" s="491"/>
      <c r="BC231" s="492"/>
      <c r="BG231" s="1224" t="str">
        <f>SUBSTITUTE('Step 4 Support Tool'!A258," ","")</f>
        <v>LCSystem39</v>
      </c>
      <c r="BH231" s="795">
        <f t="shared" si="39"/>
        <v>0</v>
      </c>
      <c r="BI231" s="491"/>
      <c r="BJ231" s="491"/>
      <c r="BK231" s="491"/>
      <c r="BL231" s="491"/>
      <c r="BM231" s="491"/>
      <c r="BN231" s="491"/>
      <c r="BO231" s="491"/>
      <c r="BP231" s="491"/>
      <c r="BQ231" s="491"/>
      <c r="BR231" s="491"/>
      <c r="BS231" s="491"/>
      <c r="BT231" s="491"/>
      <c r="BU231" s="491"/>
      <c r="BV231" s="491"/>
      <c r="BW231" s="491"/>
      <c r="BX231" s="491"/>
      <c r="BY231" s="491"/>
      <c r="BZ231" s="491"/>
      <c r="CA231" s="491"/>
      <c r="CB231" s="491"/>
      <c r="CC231" s="491"/>
      <c r="CD231" s="491"/>
      <c r="CE231" s="491"/>
      <c r="CF231" s="491"/>
      <c r="CG231" s="491"/>
      <c r="CH231" s="491"/>
      <c r="CI231" s="491"/>
      <c r="CJ231" s="491"/>
      <c r="CK231" s="491"/>
      <c r="CL231" s="491"/>
      <c r="CM231" s="491"/>
      <c r="CN231" s="491"/>
      <c r="CO231" s="491"/>
      <c r="CP231" s="491"/>
      <c r="CQ231" s="491"/>
      <c r="CR231" s="491"/>
      <c r="CS231" s="491"/>
      <c r="CT231" s="491"/>
      <c r="CU231" s="491"/>
      <c r="CV231" s="491"/>
      <c r="CW231" s="491"/>
      <c r="CX231" s="491"/>
      <c r="CY231" s="491"/>
      <c r="CZ231" s="491"/>
      <c r="DA231" s="491"/>
      <c r="DB231" s="491"/>
      <c r="DC231" s="491"/>
      <c r="DD231" s="491"/>
      <c r="DE231" s="491"/>
      <c r="DF231" s="491"/>
      <c r="DG231" s="491"/>
      <c r="DH231" s="491"/>
      <c r="DI231" s="491"/>
      <c r="DJ231" s="491"/>
      <c r="DK231" s="491"/>
      <c r="DL231" s="491"/>
      <c r="DM231" s="491"/>
      <c r="DN231" s="491"/>
      <c r="DO231" s="491"/>
      <c r="DP231" s="491"/>
      <c r="DQ231" s="491"/>
      <c r="DR231" s="491"/>
      <c r="DS231" s="491"/>
      <c r="DT231" s="491"/>
      <c r="DU231" s="491"/>
      <c r="DV231" s="491"/>
      <c r="DW231" s="491"/>
      <c r="DX231" s="491"/>
      <c r="DY231" s="491"/>
      <c r="DZ231" s="491"/>
      <c r="EA231" s="491"/>
      <c r="EB231" s="491"/>
      <c r="EC231" s="491"/>
      <c r="ED231" s="491"/>
      <c r="EE231" s="491"/>
      <c r="EF231" s="491"/>
      <c r="EG231" s="491"/>
      <c r="EH231" s="491"/>
      <c r="EI231" s="491"/>
      <c r="EJ231" s="491"/>
      <c r="EK231" s="491"/>
      <c r="EL231" s="491"/>
      <c r="EM231" s="491"/>
      <c r="EN231" s="491"/>
      <c r="EO231" s="491"/>
    </row>
    <row r="232" spans="1:145" ht="12" customHeight="1" x14ac:dyDescent="0.2">
      <c r="A232" s="1026" t="str">
        <f t="shared" si="40"/>
        <v/>
      </c>
      <c r="B232" s="428" t="str">
        <f t="shared" si="33"/>
        <v/>
      </c>
      <c r="C232" s="1212" t="str">
        <f>IF('Step 4 Support Tool'!F134=0,"",'Step 4 Support Tool'!F134)</f>
        <v/>
      </c>
      <c r="D232" s="1212">
        <f>'Step 4 Support Tool'!G134</f>
        <v>0</v>
      </c>
      <c r="E232" s="1213">
        <f>'Step 4 Support Tool'!C134</f>
        <v>0</v>
      </c>
      <c r="F232" s="1213">
        <f>'Step 4 Support Tool'!D134</f>
        <v>0</v>
      </c>
      <c r="G232" s="1026" t="str">
        <f>IF('Step 4 Support Tool'!E134="","",TRIM('Step 4 Support Tool'!E134))</f>
        <v/>
      </c>
      <c r="H232" s="1026" t="str">
        <f t="shared" si="36"/>
        <v/>
      </c>
      <c r="I232" s="1026" t="str">
        <f t="shared" si="37"/>
        <v/>
      </c>
      <c r="J232" s="1214">
        <f>'Step 4 Support Tool'!B134</f>
        <v>0</v>
      </c>
      <c r="K232" s="428">
        <f>'Step 4 Support Tool'!H134</f>
        <v>0</v>
      </c>
      <c r="L232" s="428">
        <f>'Step 4 Support Tool'!I134</f>
        <v>0</v>
      </c>
      <c r="M232" s="1215">
        <f>'Step 4 Support Tool'!J134</f>
        <v>0</v>
      </c>
      <c r="N232" s="1215">
        <f>'Step 4 Support Tool'!K134</f>
        <v>0</v>
      </c>
      <c r="O232" s="1215" t="str">
        <f>'Step 4 Support Tool'!L134</f>
        <v/>
      </c>
      <c r="P232" s="1216">
        <f>'Step 4 Support Tool'!M134</f>
        <v>0</v>
      </c>
      <c r="Q232" s="1217">
        <f>'Step 4 Support Tool'!N134</f>
        <v>0</v>
      </c>
      <c r="R232" s="1217" t="str">
        <f>'Step 4 Support Tool'!O134</f>
        <v/>
      </c>
      <c r="S232" s="1218" t="str">
        <f>'Step 4 Support Tool'!P134</f>
        <v/>
      </c>
      <c r="T232" s="1219" t="str">
        <f>'Step 4 Support Tool'!Q134</f>
        <v/>
      </c>
      <c r="U232" s="1219" t="str">
        <f>'Step 4 Support Tool'!R134</f>
        <v/>
      </c>
      <c r="V232" s="1219" t="str">
        <f>'Step 4 Support Tool'!S134</f>
        <v/>
      </c>
      <c r="W232" s="1218" t="str">
        <f>'Step 4 Support Tool'!T134</f>
        <v/>
      </c>
      <c r="X232" s="1220" t="str">
        <f>'Step 4 Support Tool'!X134</f>
        <v/>
      </c>
      <c r="Y232" s="1221" t="str">
        <f t="shared" si="38"/>
        <v/>
      </c>
      <c r="Z232" s="1222" t="str">
        <f>'Step 4 Support Tool'!AB134</f>
        <v/>
      </c>
      <c r="AA232" s="1223"/>
      <c r="AB232" s="1223"/>
      <c r="AC232" s="434"/>
      <c r="AD232" s="434"/>
      <c r="AE232" s="434"/>
      <c r="AF232" s="434"/>
      <c r="AG232" s="434"/>
      <c r="AH232" s="434"/>
      <c r="AI232" s="491"/>
      <c r="AJ232" s="491"/>
      <c r="AK232" s="491"/>
      <c r="AL232" s="491"/>
      <c r="AO232" s="491"/>
      <c r="AP232" s="491"/>
      <c r="AQ232" s="491"/>
      <c r="AR232" s="491"/>
      <c r="AS232" s="491"/>
      <c r="AT232" s="491"/>
      <c r="AU232" s="491"/>
      <c r="AV232" s="491"/>
      <c r="AW232" s="491"/>
      <c r="AX232" s="491"/>
      <c r="AY232" s="491"/>
      <c r="AZ232" s="491"/>
      <c r="BA232" s="491"/>
      <c r="BB232" s="491"/>
      <c r="BC232" s="492"/>
      <c r="BG232" s="1224" t="str">
        <f>SUBSTITUTE('Step 4 Support Tool'!A259," ","")</f>
        <v>LCSystem40</v>
      </c>
      <c r="BH232" s="795">
        <f t="shared" si="39"/>
        <v>0</v>
      </c>
      <c r="BI232" s="491"/>
      <c r="BJ232" s="491"/>
      <c r="BK232" s="491"/>
      <c r="BL232" s="491"/>
      <c r="BM232" s="491"/>
      <c r="BN232" s="491"/>
      <c r="BO232" s="491"/>
      <c r="BP232" s="491"/>
      <c r="BQ232" s="491"/>
      <c r="BR232" s="491"/>
      <c r="BS232" s="491"/>
      <c r="BT232" s="491"/>
      <c r="BU232" s="491"/>
      <c r="BV232" s="491"/>
      <c r="BW232" s="491"/>
      <c r="BX232" s="491"/>
      <c r="BY232" s="491"/>
      <c r="BZ232" s="491"/>
      <c r="CA232" s="491"/>
      <c r="CB232" s="491"/>
      <c r="CC232" s="491"/>
      <c r="CD232" s="491"/>
      <c r="CE232" s="491"/>
      <c r="CF232" s="491"/>
      <c r="CG232" s="491"/>
      <c r="CH232" s="491"/>
      <c r="CI232" s="491"/>
      <c r="CJ232" s="491"/>
      <c r="CK232" s="491"/>
      <c r="CL232" s="491"/>
      <c r="CM232" s="491"/>
      <c r="CN232" s="491"/>
      <c r="CO232" s="491"/>
      <c r="CP232" s="491"/>
      <c r="CQ232" s="491"/>
      <c r="CR232" s="491"/>
      <c r="CS232" s="491"/>
      <c r="CT232" s="491"/>
      <c r="CU232" s="491"/>
      <c r="CV232" s="491"/>
      <c r="CW232" s="491"/>
      <c r="CX232" s="491"/>
      <c r="CY232" s="491"/>
      <c r="CZ232" s="491"/>
      <c r="DA232" s="491"/>
      <c r="DB232" s="491"/>
      <c r="DC232" s="491"/>
      <c r="DD232" s="491"/>
      <c r="DE232" s="491"/>
      <c r="DF232" s="491"/>
      <c r="DG232" s="491"/>
      <c r="DH232" s="491"/>
      <c r="DI232" s="491"/>
      <c r="DJ232" s="491"/>
      <c r="DK232" s="491"/>
      <c r="DL232" s="491"/>
      <c r="DM232" s="491"/>
      <c r="DN232" s="491"/>
      <c r="DO232" s="491"/>
      <c r="DP232" s="491"/>
      <c r="DQ232" s="491"/>
      <c r="DR232" s="491"/>
      <c r="DS232" s="491"/>
      <c r="DT232" s="491"/>
      <c r="DU232" s="491"/>
      <c r="DV232" s="491"/>
      <c r="DW232" s="491"/>
      <c r="DX232" s="491"/>
      <c r="DY232" s="491"/>
      <c r="DZ232" s="491"/>
      <c r="EA232" s="491"/>
      <c r="EB232" s="491"/>
      <c r="EC232" s="491"/>
      <c r="ED232" s="491"/>
      <c r="EE232" s="491"/>
      <c r="EF232" s="491"/>
      <c r="EG232" s="491"/>
      <c r="EH232" s="491"/>
      <c r="EI232" s="491"/>
      <c r="EJ232" s="491"/>
      <c r="EK232" s="491"/>
      <c r="EL232" s="491"/>
      <c r="EM232" s="491"/>
      <c r="EN232" s="491"/>
      <c r="EO232" s="491"/>
    </row>
    <row r="233" spans="1:145" ht="12" customHeight="1" x14ac:dyDescent="0.2">
      <c r="A233" s="1026" t="str">
        <f t="shared" si="40"/>
        <v/>
      </c>
      <c r="B233" s="428" t="str">
        <f t="shared" si="33"/>
        <v/>
      </c>
      <c r="C233" s="1212" t="str">
        <f>IF('Step 4 Support Tool'!F135=0,"",'Step 4 Support Tool'!F135)</f>
        <v/>
      </c>
      <c r="D233" s="1212">
        <f>'Step 4 Support Tool'!G135</f>
        <v>0</v>
      </c>
      <c r="E233" s="1213">
        <f>'Step 4 Support Tool'!C135</f>
        <v>0</v>
      </c>
      <c r="F233" s="1213">
        <f>'Step 4 Support Tool'!D135</f>
        <v>0</v>
      </c>
      <c r="G233" s="1026" t="str">
        <f>IF('Step 4 Support Tool'!E135="","",TRIM('Step 4 Support Tool'!E135))</f>
        <v/>
      </c>
      <c r="H233" s="1026" t="str">
        <f t="shared" si="36"/>
        <v/>
      </c>
      <c r="I233" s="1026" t="str">
        <f t="shared" si="37"/>
        <v/>
      </c>
      <c r="J233" s="1214">
        <f>'Step 4 Support Tool'!B135</f>
        <v>0</v>
      </c>
      <c r="K233" s="428">
        <f>'Step 4 Support Tool'!H135</f>
        <v>0</v>
      </c>
      <c r="L233" s="428">
        <f>'Step 4 Support Tool'!I135</f>
        <v>0</v>
      </c>
      <c r="M233" s="1215">
        <f>'Step 4 Support Tool'!J135</f>
        <v>0</v>
      </c>
      <c r="N233" s="1215">
        <f>'Step 4 Support Tool'!K135</f>
        <v>0</v>
      </c>
      <c r="O233" s="1215" t="str">
        <f>'Step 4 Support Tool'!L135</f>
        <v/>
      </c>
      <c r="P233" s="1216">
        <f>'Step 4 Support Tool'!M135</f>
        <v>0</v>
      </c>
      <c r="Q233" s="1217">
        <f>'Step 4 Support Tool'!N135</f>
        <v>0</v>
      </c>
      <c r="R233" s="1217" t="str">
        <f>'Step 4 Support Tool'!O135</f>
        <v/>
      </c>
      <c r="S233" s="1218" t="str">
        <f>'Step 4 Support Tool'!P135</f>
        <v/>
      </c>
      <c r="T233" s="1219" t="str">
        <f>'Step 4 Support Tool'!Q135</f>
        <v/>
      </c>
      <c r="U233" s="1219" t="str">
        <f>'Step 4 Support Tool'!R135</f>
        <v/>
      </c>
      <c r="V233" s="1219" t="str">
        <f>'Step 4 Support Tool'!S135</f>
        <v/>
      </c>
      <c r="W233" s="1218" t="str">
        <f>'Step 4 Support Tool'!T135</f>
        <v/>
      </c>
      <c r="X233" s="1220" t="str">
        <f>'Step 4 Support Tool'!X135</f>
        <v/>
      </c>
      <c r="Y233" s="1221" t="str">
        <f t="shared" si="38"/>
        <v/>
      </c>
      <c r="Z233" s="1222" t="str">
        <f>'Step 4 Support Tool'!AB135</f>
        <v/>
      </c>
      <c r="AA233" s="1223"/>
      <c r="AB233" s="1223"/>
      <c r="AC233" s="434"/>
      <c r="AD233" s="434"/>
      <c r="AE233" s="434"/>
      <c r="AF233" s="434"/>
      <c r="AG233" s="434"/>
      <c r="AH233" s="434"/>
      <c r="AI233" s="491"/>
      <c r="AJ233" s="491"/>
      <c r="AK233" s="491"/>
      <c r="AL233" s="491"/>
      <c r="AO233" s="491"/>
      <c r="AP233" s="491"/>
      <c r="AQ233" s="491"/>
      <c r="AR233" s="491"/>
      <c r="AS233" s="491"/>
      <c r="AT233" s="491"/>
      <c r="AU233" s="491"/>
      <c r="AV233" s="491"/>
      <c r="AW233" s="491"/>
      <c r="AX233" s="491"/>
      <c r="AY233" s="491"/>
      <c r="AZ233" s="491"/>
      <c r="BA233" s="491"/>
      <c r="BB233" s="491"/>
      <c r="BC233" s="492"/>
      <c r="BG233" s="1224" t="str">
        <f>SUBSTITUTE('Step 4 Support Tool'!A260," ","")</f>
        <v>LCSystem41</v>
      </c>
      <c r="BH233" s="795">
        <f t="shared" si="39"/>
        <v>0</v>
      </c>
      <c r="BI233" s="491"/>
      <c r="BJ233" s="491"/>
      <c r="BK233" s="491"/>
      <c r="BL233" s="491"/>
      <c r="BM233" s="491"/>
      <c r="BN233" s="491"/>
      <c r="BO233" s="491"/>
      <c r="BP233" s="491"/>
      <c r="BQ233" s="491"/>
      <c r="BR233" s="491"/>
      <c r="BS233" s="491"/>
      <c r="BT233" s="491"/>
      <c r="BU233" s="491"/>
      <c r="BV233" s="491"/>
      <c r="BW233" s="491"/>
      <c r="BX233" s="491"/>
      <c r="BY233" s="491"/>
      <c r="BZ233" s="491"/>
      <c r="CA233" s="491"/>
      <c r="CB233" s="491"/>
      <c r="CC233" s="491"/>
      <c r="CD233" s="491"/>
      <c r="CE233" s="491"/>
      <c r="CF233" s="491"/>
      <c r="CG233" s="491"/>
      <c r="CH233" s="491"/>
      <c r="CI233" s="491"/>
      <c r="CJ233" s="491"/>
      <c r="CK233" s="491"/>
      <c r="CL233" s="491"/>
      <c r="CM233" s="491"/>
      <c r="CN233" s="491"/>
      <c r="CO233" s="491"/>
      <c r="CP233" s="491"/>
      <c r="CQ233" s="491"/>
      <c r="CR233" s="491"/>
      <c r="CS233" s="491"/>
      <c r="CT233" s="491"/>
      <c r="CU233" s="491"/>
      <c r="CV233" s="491"/>
      <c r="CW233" s="491"/>
      <c r="CX233" s="491"/>
      <c r="CY233" s="491"/>
      <c r="CZ233" s="491"/>
      <c r="DA233" s="491"/>
      <c r="DB233" s="491"/>
      <c r="DC233" s="491"/>
      <c r="DD233" s="491"/>
      <c r="DE233" s="491"/>
      <c r="DF233" s="491"/>
      <c r="DG233" s="491"/>
      <c r="DH233" s="491"/>
      <c r="DI233" s="491"/>
      <c r="DJ233" s="491"/>
      <c r="DK233" s="491"/>
      <c r="DL233" s="491"/>
      <c r="DM233" s="491"/>
      <c r="DN233" s="491"/>
      <c r="DO233" s="491"/>
      <c r="DP233" s="491"/>
      <c r="DQ233" s="491"/>
      <c r="DR233" s="491"/>
      <c r="DS233" s="491"/>
      <c r="DT233" s="491"/>
      <c r="DU233" s="491"/>
      <c r="DV233" s="491"/>
      <c r="DW233" s="491"/>
      <c r="DX233" s="491"/>
      <c r="DY233" s="491"/>
      <c r="DZ233" s="491"/>
      <c r="EA233" s="491"/>
      <c r="EB233" s="491"/>
      <c r="EC233" s="491"/>
      <c r="ED233" s="491"/>
      <c r="EE233" s="491"/>
      <c r="EF233" s="491"/>
      <c r="EG233" s="491"/>
      <c r="EH233" s="491"/>
      <c r="EI233" s="491"/>
      <c r="EJ233" s="491"/>
      <c r="EK233" s="491"/>
      <c r="EL233" s="491"/>
      <c r="EM233" s="491"/>
      <c r="EN233" s="491"/>
      <c r="EO233" s="491"/>
    </row>
    <row r="234" spans="1:145" ht="12" customHeight="1" x14ac:dyDescent="0.2">
      <c r="A234" s="1026" t="str">
        <f t="shared" si="40"/>
        <v/>
      </c>
      <c r="B234" s="428" t="str">
        <f t="shared" si="33"/>
        <v/>
      </c>
      <c r="C234" s="1212" t="str">
        <f>IF('Step 4 Support Tool'!F136=0,"",'Step 4 Support Tool'!F136)</f>
        <v/>
      </c>
      <c r="D234" s="1212">
        <f>'Step 4 Support Tool'!G136</f>
        <v>0</v>
      </c>
      <c r="E234" s="1213">
        <f>'Step 4 Support Tool'!C136</f>
        <v>0</v>
      </c>
      <c r="F234" s="1213">
        <f>'Step 4 Support Tool'!D136</f>
        <v>0</v>
      </c>
      <c r="G234" s="1026" t="str">
        <f>IF('Step 4 Support Tool'!E136="","",TRIM('Step 4 Support Tool'!E136))</f>
        <v/>
      </c>
      <c r="H234" s="1026" t="str">
        <f t="shared" si="36"/>
        <v/>
      </c>
      <c r="I234" s="1026" t="str">
        <f t="shared" si="37"/>
        <v/>
      </c>
      <c r="J234" s="1214">
        <f>'Step 4 Support Tool'!B136</f>
        <v>0</v>
      </c>
      <c r="K234" s="428">
        <f>'Step 4 Support Tool'!H136</f>
        <v>0</v>
      </c>
      <c r="L234" s="428">
        <f>'Step 4 Support Tool'!I136</f>
        <v>0</v>
      </c>
      <c r="M234" s="1215">
        <f>'Step 4 Support Tool'!J136</f>
        <v>0</v>
      </c>
      <c r="N234" s="1215">
        <f>'Step 4 Support Tool'!K136</f>
        <v>0</v>
      </c>
      <c r="O234" s="1215" t="str">
        <f>'Step 4 Support Tool'!L136</f>
        <v/>
      </c>
      <c r="P234" s="1216">
        <f>'Step 4 Support Tool'!M136</f>
        <v>0</v>
      </c>
      <c r="Q234" s="1217">
        <f>'Step 4 Support Tool'!N136</f>
        <v>0</v>
      </c>
      <c r="R234" s="1217" t="str">
        <f>'Step 4 Support Tool'!O136</f>
        <v/>
      </c>
      <c r="S234" s="1218" t="str">
        <f>'Step 4 Support Tool'!P136</f>
        <v/>
      </c>
      <c r="T234" s="1219" t="str">
        <f>'Step 4 Support Tool'!Q136</f>
        <v/>
      </c>
      <c r="U234" s="1219" t="str">
        <f>'Step 4 Support Tool'!R136</f>
        <v/>
      </c>
      <c r="V234" s="1219" t="str">
        <f>'Step 4 Support Tool'!S136</f>
        <v/>
      </c>
      <c r="W234" s="1218" t="str">
        <f>'Step 4 Support Tool'!T136</f>
        <v/>
      </c>
      <c r="X234" s="1220" t="str">
        <f>'Step 4 Support Tool'!X136</f>
        <v/>
      </c>
      <c r="Y234" s="1221" t="str">
        <f t="shared" si="38"/>
        <v/>
      </c>
      <c r="Z234" s="1222" t="str">
        <f>'Step 4 Support Tool'!AB136</f>
        <v/>
      </c>
      <c r="AA234" s="1223"/>
      <c r="AB234" s="1223"/>
      <c r="AC234" s="434"/>
      <c r="AD234" s="434"/>
      <c r="AE234" s="434"/>
      <c r="AF234" s="434"/>
      <c r="AG234" s="434"/>
      <c r="AH234" s="434"/>
      <c r="AI234" s="491"/>
      <c r="AJ234" s="491"/>
      <c r="AK234" s="491"/>
      <c r="AL234" s="491"/>
      <c r="AO234" s="491"/>
      <c r="AP234" s="491"/>
      <c r="AQ234" s="491"/>
      <c r="AR234" s="491"/>
      <c r="AS234" s="491"/>
      <c r="AT234" s="491"/>
      <c r="AU234" s="491"/>
      <c r="AV234" s="491"/>
      <c r="AW234" s="491"/>
      <c r="AX234" s="491"/>
      <c r="AY234" s="491"/>
      <c r="AZ234" s="491"/>
      <c r="BA234" s="491"/>
      <c r="BB234" s="491"/>
      <c r="BC234" s="492"/>
      <c r="BG234" s="1224" t="str">
        <f>SUBSTITUTE('Step 4 Support Tool'!A261," ","")</f>
        <v>LCSystem42</v>
      </c>
      <c r="BH234" s="795">
        <f t="shared" si="39"/>
        <v>0</v>
      </c>
      <c r="BI234" s="491"/>
      <c r="BJ234" s="491"/>
      <c r="BK234" s="491"/>
      <c r="BL234" s="491"/>
      <c r="BM234" s="491"/>
      <c r="BN234" s="491"/>
      <c r="BO234" s="491"/>
      <c r="BP234" s="491"/>
      <c r="BQ234" s="491"/>
      <c r="BR234" s="491"/>
      <c r="BS234" s="491"/>
      <c r="BT234" s="491"/>
      <c r="BU234" s="491"/>
      <c r="BV234" s="491"/>
      <c r="BW234" s="491"/>
      <c r="BX234" s="491"/>
      <c r="BY234" s="491"/>
      <c r="BZ234" s="491"/>
      <c r="CA234" s="491"/>
      <c r="CB234" s="491"/>
      <c r="CC234" s="491"/>
      <c r="CD234" s="491"/>
      <c r="CE234" s="491"/>
      <c r="CF234" s="491"/>
      <c r="CG234" s="491"/>
      <c r="CH234" s="491"/>
      <c r="CI234" s="491"/>
      <c r="CJ234" s="491"/>
      <c r="CK234" s="491"/>
      <c r="CL234" s="491"/>
      <c r="CM234" s="491"/>
      <c r="CN234" s="491"/>
      <c r="CO234" s="491"/>
      <c r="CP234" s="491"/>
      <c r="CQ234" s="491"/>
      <c r="CR234" s="491"/>
      <c r="CS234" s="491"/>
      <c r="CT234" s="491"/>
      <c r="CU234" s="491"/>
      <c r="CV234" s="491"/>
      <c r="CW234" s="491"/>
      <c r="CX234" s="491"/>
      <c r="CY234" s="491"/>
      <c r="CZ234" s="491"/>
      <c r="DA234" s="491"/>
      <c r="DB234" s="491"/>
      <c r="DC234" s="491"/>
      <c r="DD234" s="491"/>
      <c r="DE234" s="491"/>
      <c r="DF234" s="491"/>
      <c r="DG234" s="491"/>
      <c r="DH234" s="491"/>
      <c r="DI234" s="491"/>
      <c r="DJ234" s="491"/>
      <c r="DK234" s="491"/>
      <c r="DL234" s="491"/>
      <c r="DM234" s="491"/>
      <c r="DN234" s="491"/>
      <c r="DO234" s="491"/>
      <c r="DP234" s="491"/>
      <c r="DQ234" s="491"/>
      <c r="DR234" s="491"/>
      <c r="DS234" s="491"/>
      <c r="DT234" s="491"/>
      <c r="DU234" s="491"/>
      <c r="DV234" s="491"/>
      <c r="DW234" s="491"/>
      <c r="DX234" s="491"/>
      <c r="DY234" s="491"/>
      <c r="DZ234" s="491"/>
      <c r="EA234" s="491"/>
      <c r="EB234" s="491"/>
      <c r="EC234" s="491"/>
      <c r="ED234" s="491"/>
      <c r="EE234" s="491"/>
      <c r="EF234" s="491"/>
      <c r="EG234" s="491"/>
      <c r="EH234" s="491"/>
      <c r="EI234" s="491"/>
      <c r="EJ234" s="491"/>
      <c r="EK234" s="491"/>
      <c r="EL234" s="491"/>
      <c r="EM234" s="491"/>
      <c r="EN234" s="491"/>
      <c r="EO234" s="491"/>
    </row>
    <row r="235" spans="1:145" ht="12" customHeight="1" x14ac:dyDescent="0.2">
      <c r="A235" s="1026" t="str">
        <f t="shared" si="40"/>
        <v/>
      </c>
      <c r="B235" s="428" t="str">
        <f t="shared" si="33"/>
        <v/>
      </c>
      <c r="C235" s="1212" t="str">
        <f>IF('Step 4 Support Tool'!F137=0,"",'Step 4 Support Tool'!F137)</f>
        <v/>
      </c>
      <c r="D235" s="1212">
        <f>'Step 4 Support Tool'!G137</f>
        <v>0</v>
      </c>
      <c r="E235" s="1213">
        <f>'Step 4 Support Tool'!C137</f>
        <v>0</v>
      </c>
      <c r="F235" s="1213">
        <f>'Step 4 Support Tool'!D137</f>
        <v>0</v>
      </c>
      <c r="G235" s="1026" t="str">
        <f>IF('Step 4 Support Tool'!E137="","",TRIM('Step 4 Support Tool'!E137))</f>
        <v/>
      </c>
      <c r="H235" s="1026" t="str">
        <f t="shared" si="36"/>
        <v/>
      </c>
      <c r="I235" s="1026" t="str">
        <f t="shared" si="37"/>
        <v/>
      </c>
      <c r="J235" s="1214">
        <f>'Step 4 Support Tool'!B137</f>
        <v>0</v>
      </c>
      <c r="K235" s="428">
        <f>'Step 4 Support Tool'!H137</f>
        <v>0</v>
      </c>
      <c r="L235" s="428">
        <f>'Step 4 Support Tool'!I137</f>
        <v>0</v>
      </c>
      <c r="M235" s="1215">
        <f>'Step 4 Support Tool'!J137</f>
        <v>0</v>
      </c>
      <c r="N235" s="1215">
        <f>'Step 4 Support Tool'!K137</f>
        <v>0</v>
      </c>
      <c r="O235" s="1215" t="str">
        <f>'Step 4 Support Tool'!L137</f>
        <v/>
      </c>
      <c r="P235" s="1216">
        <f>'Step 4 Support Tool'!M137</f>
        <v>0</v>
      </c>
      <c r="Q235" s="1217">
        <f>'Step 4 Support Tool'!N137</f>
        <v>0</v>
      </c>
      <c r="R235" s="1217" t="str">
        <f>'Step 4 Support Tool'!O137</f>
        <v/>
      </c>
      <c r="S235" s="1218" t="str">
        <f>'Step 4 Support Tool'!P137</f>
        <v/>
      </c>
      <c r="T235" s="1219" t="str">
        <f>'Step 4 Support Tool'!Q137</f>
        <v/>
      </c>
      <c r="U235" s="1219" t="str">
        <f>'Step 4 Support Tool'!R137</f>
        <v/>
      </c>
      <c r="V235" s="1219" t="str">
        <f>'Step 4 Support Tool'!S137</f>
        <v/>
      </c>
      <c r="W235" s="1218" t="str">
        <f>'Step 4 Support Tool'!T137</f>
        <v/>
      </c>
      <c r="X235" s="1220" t="str">
        <f>'Step 4 Support Tool'!X137</f>
        <v/>
      </c>
      <c r="Y235" s="1221" t="str">
        <f t="shared" si="38"/>
        <v/>
      </c>
      <c r="Z235" s="1222" t="str">
        <f>'Step 4 Support Tool'!AB137</f>
        <v/>
      </c>
      <c r="AA235" s="1223"/>
      <c r="AB235" s="1223"/>
      <c r="AC235" s="434"/>
      <c r="AD235" s="434"/>
      <c r="AE235" s="434"/>
      <c r="AF235" s="434"/>
      <c r="AG235" s="434"/>
      <c r="AH235" s="434"/>
      <c r="AI235" s="491"/>
      <c r="AJ235" s="491"/>
      <c r="AK235" s="491"/>
      <c r="AL235" s="491"/>
      <c r="AO235" s="491"/>
      <c r="AP235" s="491"/>
      <c r="AQ235" s="491"/>
      <c r="AR235" s="491"/>
      <c r="AS235" s="491"/>
      <c r="AT235" s="491"/>
      <c r="AU235" s="491"/>
      <c r="AV235" s="491"/>
      <c r="AW235" s="491"/>
      <c r="AX235" s="491"/>
      <c r="AY235" s="491"/>
      <c r="AZ235" s="491"/>
      <c r="BA235" s="491"/>
      <c r="BB235" s="491"/>
      <c r="BC235" s="492"/>
      <c r="BG235" s="1224" t="str">
        <f>SUBSTITUTE('Step 4 Support Tool'!A262," ","")</f>
        <v>LCSystem43</v>
      </c>
      <c r="BH235" s="795">
        <f t="shared" si="39"/>
        <v>0</v>
      </c>
      <c r="BI235" s="491"/>
      <c r="BJ235" s="491"/>
      <c r="BK235" s="491"/>
      <c r="BL235" s="491"/>
      <c r="BM235" s="491"/>
      <c r="BN235" s="491"/>
      <c r="BO235" s="491"/>
      <c r="BP235" s="491"/>
      <c r="BQ235" s="491"/>
      <c r="BR235" s="491"/>
      <c r="BS235" s="491"/>
      <c r="BT235" s="491"/>
      <c r="BU235" s="491"/>
      <c r="BV235" s="491"/>
      <c r="BW235" s="491"/>
      <c r="BX235" s="491"/>
      <c r="BY235" s="491"/>
      <c r="BZ235" s="491"/>
      <c r="CA235" s="491"/>
      <c r="CB235" s="491"/>
      <c r="CC235" s="491"/>
      <c r="CD235" s="491"/>
      <c r="CE235" s="491"/>
      <c r="CF235" s="491"/>
      <c r="CG235" s="491"/>
      <c r="CH235" s="491"/>
      <c r="CI235" s="491"/>
      <c r="CJ235" s="491"/>
      <c r="CK235" s="491"/>
      <c r="CL235" s="491"/>
      <c r="CM235" s="491"/>
      <c r="CN235" s="491"/>
      <c r="CO235" s="491"/>
      <c r="CP235" s="491"/>
      <c r="CQ235" s="491"/>
      <c r="CR235" s="491"/>
      <c r="CS235" s="491"/>
      <c r="CT235" s="491"/>
      <c r="CU235" s="491"/>
      <c r="CV235" s="491"/>
      <c r="CW235" s="491"/>
      <c r="CX235" s="491"/>
      <c r="CY235" s="491"/>
      <c r="CZ235" s="491"/>
      <c r="DA235" s="491"/>
      <c r="DB235" s="491"/>
      <c r="DC235" s="491"/>
      <c r="DD235" s="491"/>
      <c r="DE235" s="491"/>
      <c r="DF235" s="491"/>
      <c r="DG235" s="491"/>
      <c r="DH235" s="491"/>
      <c r="DI235" s="491"/>
      <c r="DJ235" s="491"/>
      <c r="DK235" s="491"/>
      <c r="DL235" s="491"/>
      <c r="DM235" s="491"/>
      <c r="DN235" s="491"/>
      <c r="DO235" s="491"/>
      <c r="DP235" s="491"/>
      <c r="DQ235" s="491"/>
      <c r="DR235" s="491"/>
      <c r="DS235" s="491"/>
      <c r="DT235" s="491"/>
      <c r="DU235" s="491"/>
      <c r="DV235" s="491"/>
      <c r="DW235" s="491"/>
      <c r="DX235" s="491"/>
      <c r="DY235" s="491"/>
      <c r="DZ235" s="491"/>
      <c r="EA235" s="491"/>
      <c r="EB235" s="491"/>
      <c r="EC235" s="491"/>
      <c r="ED235" s="491"/>
      <c r="EE235" s="491"/>
      <c r="EF235" s="491"/>
      <c r="EG235" s="491"/>
      <c r="EH235" s="491"/>
      <c r="EI235" s="491"/>
      <c r="EJ235" s="491"/>
      <c r="EK235" s="491"/>
      <c r="EL235" s="491"/>
      <c r="EM235" s="491"/>
      <c r="EN235" s="491"/>
      <c r="EO235" s="491"/>
    </row>
    <row r="236" spans="1:145" ht="12" customHeight="1" x14ac:dyDescent="0.2">
      <c r="A236" s="1026" t="str">
        <f t="shared" si="40"/>
        <v/>
      </c>
      <c r="B236" s="428" t="str">
        <f t="shared" si="33"/>
        <v/>
      </c>
      <c r="C236" s="1212" t="str">
        <f>IF('Step 4 Support Tool'!F138=0,"",'Step 4 Support Tool'!F138)</f>
        <v/>
      </c>
      <c r="D236" s="1212">
        <f>'Step 4 Support Tool'!G138</f>
        <v>0</v>
      </c>
      <c r="E236" s="1213">
        <f>'Step 4 Support Tool'!C138</f>
        <v>0</v>
      </c>
      <c r="F236" s="1213">
        <f>'Step 4 Support Tool'!D138</f>
        <v>0</v>
      </c>
      <c r="G236" s="1026" t="str">
        <f>IF('Step 4 Support Tool'!E138="","",TRIM('Step 4 Support Tool'!E138))</f>
        <v/>
      </c>
      <c r="H236" s="1026" t="str">
        <f t="shared" si="36"/>
        <v/>
      </c>
      <c r="I236" s="1026" t="str">
        <f t="shared" si="37"/>
        <v/>
      </c>
      <c r="J236" s="1214">
        <f>'Step 4 Support Tool'!B138</f>
        <v>0</v>
      </c>
      <c r="K236" s="428">
        <f>'Step 4 Support Tool'!H138</f>
        <v>0</v>
      </c>
      <c r="L236" s="428">
        <f>'Step 4 Support Tool'!I138</f>
        <v>0</v>
      </c>
      <c r="M236" s="1215">
        <f>'Step 4 Support Tool'!J138</f>
        <v>0</v>
      </c>
      <c r="N236" s="1215">
        <f>'Step 4 Support Tool'!K138</f>
        <v>0</v>
      </c>
      <c r="O236" s="1215" t="str">
        <f>'Step 4 Support Tool'!L138</f>
        <v/>
      </c>
      <c r="P236" s="1216">
        <f>'Step 4 Support Tool'!M138</f>
        <v>0</v>
      </c>
      <c r="Q236" s="1217">
        <f>'Step 4 Support Tool'!N138</f>
        <v>0</v>
      </c>
      <c r="R236" s="1217" t="str">
        <f>'Step 4 Support Tool'!O138</f>
        <v/>
      </c>
      <c r="S236" s="1218" t="str">
        <f>'Step 4 Support Tool'!P138</f>
        <v/>
      </c>
      <c r="T236" s="1219" t="str">
        <f>'Step 4 Support Tool'!Q138</f>
        <v/>
      </c>
      <c r="U236" s="1219" t="str">
        <f>'Step 4 Support Tool'!R138</f>
        <v/>
      </c>
      <c r="V236" s="1219" t="str">
        <f>'Step 4 Support Tool'!S138</f>
        <v/>
      </c>
      <c r="W236" s="1218" t="str">
        <f>'Step 4 Support Tool'!T138</f>
        <v/>
      </c>
      <c r="X236" s="1220" t="str">
        <f>'Step 4 Support Tool'!X138</f>
        <v/>
      </c>
      <c r="Y236" s="1221" t="str">
        <f t="shared" si="38"/>
        <v/>
      </c>
      <c r="Z236" s="1222" t="str">
        <f>'Step 4 Support Tool'!AB138</f>
        <v/>
      </c>
      <c r="AA236" s="1223"/>
      <c r="AB236" s="1223"/>
      <c r="AC236" s="434"/>
      <c r="AD236" s="434"/>
      <c r="AE236" s="434"/>
      <c r="AF236" s="434"/>
      <c r="AG236" s="434"/>
      <c r="AH236" s="434"/>
      <c r="AI236" s="491"/>
      <c r="AJ236" s="491"/>
      <c r="AK236" s="491"/>
      <c r="AL236" s="491"/>
      <c r="AO236" s="491"/>
      <c r="AP236" s="491"/>
      <c r="AQ236" s="491"/>
      <c r="AR236" s="491"/>
      <c r="AS236" s="491"/>
      <c r="AT236" s="491"/>
      <c r="AU236" s="491"/>
      <c r="AV236" s="491"/>
      <c r="AW236" s="491"/>
      <c r="AX236" s="491"/>
      <c r="AY236" s="491"/>
      <c r="AZ236" s="491"/>
      <c r="BA236" s="491"/>
      <c r="BB236" s="491"/>
      <c r="BC236" s="492"/>
      <c r="BG236" s="1224" t="str">
        <f>SUBSTITUTE('Step 4 Support Tool'!A263," ","")</f>
        <v>LCSystem44</v>
      </c>
      <c r="BH236" s="795">
        <f t="shared" si="39"/>
        <v>0</v>
      </c>
      <c r="BI236" s="491"/>
      <c r="BJ236" s="491"/>
      <c r="BK236" s="491"/>
      <c r="BL236" s="491"/>
      <c r="BM236" s="491"/>
      <c r="BN236" s="491"/>
      <c r="BO236" s="491"/>
      <c r="BP236" s="491"/>
      <c r="BQ236" s="491"/>
      <c r="BR236" s="491"/>
      <c r="BS236" s="491"/>
      <c r="BT236" s="491"/>
      <c r="BU236" s="491"/>
      <c r="BV236" s="491"/>
      <c r="BW236" s="491"/>
      <c r="BX236" s="491"/>
      <c r="BY236" s="491"/>
      <c r="BZ236" s="491"/>
      <c r="CA236" s="491"/>
      <c r="CB236" s="491"/>
      <c r="CC236" s="491"/>
      <c r="CD236" s="491"/>
      <c r="CE236" s="491"/>
      <c r="CF236" s="491"/>
      <c r="CG236" s="491"/>
      <c r="CH236" s="491"/>
      <c r="CI236" s="491"/>
      <c r="CJ236" s="491"/>
      <c r="CK236" s="491"/>
      <c r="CL236" s="491"/>
      <c r="CM236" s="491"/>
      <c r="CN236" s="491"/>
      <c r="CO236" s="491"/>
      <c r="CP236" s="491"/>
      <c r="CQ236" s="491"/>
      <c r="CR236" s="491"/>
      <c r="CS236" s="491"/>
      <c r="CT236" s="491"/>
      <c r="CU236" s="491"/>
      <c r="CV236" s="491"/>
      <c r="CW236" s="491"/>
      <c r="CX236" s="491"/>
      <c r="CY236" s="491"/>
      <c r="CZ236" s="491"/>
      <c r="DA236" s="491"/>
      <c r="DB236" s="491"/>
      <c r="DC236" s="491"/>
      <c r="DD236" s="491"/>
      <c r="DE236" s="491"/>
      <c r="DF236" s="491"/>
      <c r="DG236" s="491"/>
      <c r="DH236" s="491"/>
      <c r="DI236" s="491"/>
      <c r="DJ236" s="491"/>
      <c r="DK236" s="491"/>
      <c r="DL236" s="491"/>
      <c r="DM236" s="491"/>
      <c r="DN236" s="491"/>
      <c r="DO236" s="491"/>
      <c r="DP236" s="491"/>
      <c r="DQ236" s="491"/>
      <c r="DR236" s="491"/>
      <c r="DS236" s="491"/>
      <c r="DT236" s="491"/>
      <c r="DU236" s="491"/>
      <c r="DV236" s="491"/>
      <c r="DW236" s="491"/>
      <c r="DX236" s="491"/>
      <c r="DY236" s="491"/>
      <c r="DZ236" s="491"/>
      <c r="EA236" s="491"/>
      <c r="EB236" s="491"/>
      <c r="EC236" s="491"/>
      <c r="ED236" s="491"/>
      <c r="EE236" s="491"/>
      <c r="EF236" s="491"/>
      <c r="EG236" s="491"/>
      <c r="EH236" s="491"/>
      <c r="EI236" s="491"/>
      <c r="EJ236" s="491"/>
      <c r="EK236" s="491"/>
      <c r="EL236" s="491"/>
      <c r="EM236" s="491"/>
      <c r="EN236" s="491"/>
      <c r="EO236" s="491"/>
    </row>
    <row r="237" spans="1:145" ht="12" customHeight="1" x14ac:dyDescent="0.2">
      <c r="A237" s="1026" t="str">
        <f t="shared" si="40"/>
        <v/>
      </c>
      <c r="B237" s="428" t="str">
        <f t="shared" si="33"/>
        <v/>
      </c>
      <c r="C237" s="1212" t="str">
        <f>IF('Step 4 Support Tool'!F139=0,"",'Step 4 Support Tool'!F139)</f>
        <v/>
      </c>
      <c r="D237" s="1212">
        <f>'Step 4 Support Tool'!G139</f>
        <v>0</v>
      </c>
      <c r="E237" s="1213">
        <f>'Step 4 Support Tool'!C139</f>
        <v>0</v>
      </c>
      <c r="F237" s="1213">
        <f>'Step 4 Support Tool'!D139</f>
        <v>0</v>
      </c>
      <c r="G237" s="1026" t="str">
        <f>IF('Step 4 Support Tool'!E139="","",TRIM('Step 4 Support Tool'!E139))</f>
        <v/>
      </c>
      <c r="H237" s="1026" t="str">
        <f t="shared" si="36"/>
        <v/>
      </c>
      <c r="I237" s="1026" t="str">
        <f t="shared" si="37"/>
        <v/>
      </c>
      <c r="J237" s="1214">
        <f>'Step 4 Support Tool'!B139</f>
        <v>0</v>
      </c>
      <c r="K237" s="428">
        <f>'Step 4 Support Tool'!H139</f>
        <v>0</v>
      </c>
      <c r="L237" s="428">
        <f>'Step 4 Support Tool'!I139</f>
        <v>0</v>
      </c>
      <c r="M237" s="1215">
        <f>'Step 4 Support Tool'!J139</f>
        <v>0</v>
      </c>
      <c r="N237" s="1215">
        <f>'Step 4 Support Tool'!K139</f>
        <v>0</v>
      </c>
      <c r="O237" s="1215" t="str">
        <f>'Step 4 Support Tool'!L139</f>
        <v/>
      </c>
      <c r="P237" s="1216">
        <f>'Step 4 Support Tool'!M139</f>
        <v>0</v>
      </c>
      <c r="Q237" s="1217">
        <f>'Step 4 Support Tool'!N139</f>
        <v>0</v>
      </c>
      <c r="R237" s="1217" t="str">
        <f>'Step 4 Support Tool'!O139</f>
        <v/>
      </c>
      <c r="S237" s="1218" t="str">
        <f>'Step 4 Support Tool'!P139</f>
        <v/>
      </c>
      <c r="T237" s="1219" t="str">
        <f>'Step 4 Support Tool'!Q139</f>
        <v/>
      </c>
      <c r="U237" s="1219" t="str">
        <f>'Step 4 Support Tool'!R139</f>
        <v/>
      </c>
      <c r="V237" s="1219" t="str">
        <f>'Step 4 Support Tool'!S139</f>
        <v/>
      </c>
      <c r="W237" s="1218" t="str">
        <f>'Step 4 Support Tool'!T139</f>
        <v/>
      </c>
      <c r="X237" s="1220" t="str">
        <f>'Step 4 Support Tool'!X139</f>
        <v/>
      </c>
      <c r="Y237" s="1221" t="str">
        <f t="shared" si="38"/>
        <v/>
      </c>
      <c r="Z237" s="1222" t="str">
        <f>'Step 4 Support Tool'!AB139</f>
        <v/>
      </c>
      <c r="AA237" s="1223"/>
      <c r="AB237" s="1223"/>
      <c r="AC237" s="434"/>
      <c r="AD237" s="434"/>
      <c r="AE237" s="434"/>
      <c r="AF237" s="434"/>
      <c r="AG237" s="434"/>
      <c r="AH237" s="434"/>
      <c r="AI237" s="491"/>
      <c r="AJ237" s="491"/>
      <c r="AK237" s="491"/>
      <c r="AL237" s="491"/>
      <c r="AO237" s="491"/>
      <c r="AP237" s="491"/>
      <c r="AQ237" s="491"/>
      <c r="AR237" s="491"/>
      <c r="AS237" s="491"/>
      <c r="AT237" s="491"/>
      <c r="AU237" s="491"/>
      <c r="AV237" s="491"/>
      <c r="AW237" s="491"/>
      <c r="AX237" s="491"/>
      <c r="AY237" s="491"/>
      <c r="AZ237" s="491"/>
      <c r="BA237" s="491"/>
      <c r="BB237" s="491"/>
      <c r="BC237" s="492"/>
      <c r="BG237" s="1224" t="str">
        <f>SUBSTITUTE('Step 4 Support Tool'!A264," ","")</f>
        <v>LCSystem45</v>
      </c>
      <c r="BH237" s="795">
        <f t="shared" si="39"/>
        <v>0</v>
      </c>
      <c r="BI237" s="491"/>
      <c r="BJ237" s="491"/>
      <c r="BK237" s="491"/>
      <c r="BL237" s="491"/>
      <c r="BM237" s="491"/>
      <c r="BN237" s="491"/>
      <c r="BO237" s="491"/>
      <c r="BP237" s="491"/>
      <c r="BQ237" s="491"/>
      <c r="BR237" s="491"/>
      <c r="BS237" s="491"/>
      <c r="BT237" s="491"/>
      <c r="BU237" s="491"/>
      <c r="BV237" s="491"/>
      <c r="BW237" s="491"/>
      <c r="BX237" s="491"/>
      <c r="BY237" s="491"/>
      <c r="BZ237" s="491"/>
      <c r="CA237" s="491"/>
      <c r="CB237" s="491"/>
      <c r="CC237" s="491"/>
      <c r="CD237" s="491"/>
      <c r="CE237" s="491"/>
      <c r="CF237" s="491"/>
      <c r="CG237" s="491"/>
      <c r="CH237" s="491"/>
      <c r="CI237" s="491"/>
      <c r="CJ237" s="491"/>
      <c r="CK237" s="491"/>
      <c r="CL237" s="491"/>
      <c r="CM237" s="491"/>
      <c r="CN237" s="491"/>
      <c r="CO237" s="491"/>
      <c r="CP237" s="491"/>
      <c r="CQ237" s="491"/>
      <c r="CR237" s="491"/>
      <c r="CS237" s="491"/>
      <c r="CT237" s="491"/>
      <c r="CU237" s="491"/>
      <c r="CV237" s="491"/>
      <c r="CW237" s="491"/>
      <c r="CX237" s="491"/>
      <c r="CY237" s="491"/>
      <c r="CZ237" s="491"/>
      <c r="DA237" s="491"/>
      <c r="DB237" s="491"/>
      <c r="DC237" s="491"/>
      <c r="DD237" s="491"/>
      <c r="DE237" s="491"/>
      <c r="DF237" s="491"/>
      <c r="DG237" s="491"/>
      <c r="DH237" s="491"/>
      <c r="DI237" s="491"/>
      <c r="DJ237" s="491"/>
      <c r="DK237" s="491"/>
      <c r="DL237" s="491"/>
      <c r="DM237" s="491"/>
      <c r="DN237" s="491"/>
      <c r="DO237" s="491"/>
      <c r="DP237" s="491"/>
      <c r="DQ237" s="491"/>
      <c r="DR237" s="491"/>
      <c r="DS237" s="491"/>
      <c r="DT237" s="491"/>
      <c r="DU237" s="491"/>
      <c r="DV237" s="491"/>
      <c r="DW237" s="491"/>
      <c r="DX237" s="491"/>
      <c r="DY237" s="491"/>
      <c r="DZ237" s="491"/>
      <c r="EA237" s="491"/>
      <c r="EB237" s="491"/>
      <c r="EC237" s="491"/>
      <c r="ED237" s="491"/>
      <c r="EE237" s="491"/>
      <c r="EF237" s="491"/>
      <c r="EG237" s="491"/>
      <c r="EH237" s="491"/>
      <c r="EI237" s="491"/>
      <c r="EJ237" s="491"/>
      <c r="EK237" s="491"/>
      <c r="EL237" s="491"/>
      <c r="EM237" s="491"/>
      <c r="EN237" s="491"/>
      <c r="EO237" s="491"/>
    </row>
    <row r="238" spans="1:145" ht="12" customHeight="1" x14ac:dyDescent="0.2">
      <c r="A238" s="1026" t="str">
        <f t="shared" si="40"/>
        <v/>
      </c>
      <c r="B238" s="428" t="str">
        <f t="shared" si="33"/>
        <v/>
      </c>
      <c r="C238" s="1212" t="str">
        <f>IF('Step 4 Support Tool'!F140=0,"",'Step 4 Support Tool'!F140)</f>
        <v/>
      </c>
      <c r="D238" s="1212">
        <f>'Step 4 Support Tool'!G140</f>
        <v>0</v>
      </c>
      <c r="E238" s="1213">
        <f>'Step 4 Support Tool'!C140</f>
        <v>0</v>
      </c>
      <c r="F238" s="1213">
        <f>'Step 4 Support Tool'!D140</f>
        <v>0</v>
      </c>
      <c r="G238" s="1026" t="str">
        <f>IF('Step 4 Support Tool'!E140="","",TRIM('Step 4 Support Tool'!E140))</f>
        <v/>
      </c>
      <c r="H238" s="1026" t="str">
        <f t="shared" si="36"/>
        <v/>
      </c>
      <c r="I238" s="1026" t="str">
        <f t="shared" si="37"/>
        <v/>
      </c>
      <c r="J238" s="1214">
        <f>'Step 4 Support Tool'!B140</f>
        <v>0</v>
      </c>
      <c r="K238" s="428">
        <f>'Step 4 Support Tool'!H140</f>
        <v>0</v>
      </c>
      <c r="L238" s="428">
        <f>'Step 4 Support Tool'!I140</f>
        <v>0</v>
      </c>
      <c r="M238" s="1215">
        <f>'Step 4 Support Tool'!J140</f>
        <v>0</v>
      </c>
      <c r="N238" s="1215">
        <f>'Step 4 Support Tool'!K140</f>
        <v>0</v>
      </c>
      <c r="O238" s="1215" t="str">
        <f>'Step 4 Support Tool'!L140</f>
        <v/>
      </c>
      <c r="P238" s="1216">
        <f>'Step 4 Support Tool'!M140</f>
        <v>0</v>
      </c>
      <c r="Q238" s="1217">
        <f>'Step 4 Support Tool'!N140</f>
        <v>0</v>
      </c>
      <c r="R238" s="1217" t="str">
        <f>'Step 4 Support Tool'!O140</f>
        <v/>
      </c>
      <c r="S238" s="1218" t="str">
        <f>'Step 4 Support Tool'!P140</f>
        <v/>
      </c>
      <c r="T238" s="1219" t="str">
        <f>'Step 4 Support Tool'!Q140</f>
        <v/>
      </c>
      <c r="U238" s="1219" t="str">
        <f>'Step 4 Support Tool'!R140</f>
        <v/>
      </c>
      <c r="V238" s="1219" t="str">
        <f>'Step 4 Support Tool'!S140</f>
        <v/>
      </c>
      <c r="W238" s="1218" t="str">
        <f>'Step 4 Support Tool'!T140</f>
        <v/>
      </c>
      <c r="X238" s="1220" t="str">
        <f>'Step 4 Support Tool'!X140</f>
        <v/>
      </c>
      <c r="Y238" s="1221" t="str">
        <f t="shared" si="38"/>
        <v/>
      </c>
      <c r="Z238" s="1222" t="str">
        <f>'Step 4 Support Tool'!AB140</f>
        <v/>
      </c>
      <c r="AA238" s="1223"/>
      <c r="AB238" s="1223"/>
      <c r="AC238" s="434"/>
      <c r="AD238" s="434"/>
      <c r="AE238" s="434"/>
      <c r="AF238" s="434"/>
      <c r="AG238" s="434"/>
      <c r="AH238" s="434"/>
      <c r="AI238" s="491"/>
      <c r="AJ238" s="491"/>
      <c r="AK238" s="491"/>
      <c r="AL238" s="491"/>
      <c r="AO238" s="491"/>
      <c r="AP238" s="491"/>
      <c r="AQ238" s="491"/>
      <c r="AR238" s="491"/>
      <c r="AS238" s="491"/>
      <c r="AT238" s="491"/>
      <c r="AU238" s="491"/>
      <c r="AV238" s="491"/>
      <c r="AW238" s="491"/>
      <c r="AX238" s="491"/>
      <c r="AY238" s="491"/>
      <c r="AZ238" s="491"/>
      <c r="BA238" s="491"/>
      <c r="BB238" s="491"/>
      <c r="BC238" s="492"/>
      <c r="BG238" s="1224" t="str">
        <f>SUBSTITUTE('Step 4 Support Tool'!A265," ","")</f>
        <v>LCSystem46</v>
      </c>
      <c r="BH238" s="795">
        <f t="shared" si="39"/>
        <v>0</v>
      </c>
      <c r="BI238" s="491"/>
      <c r="BJ238" s="491"/>
      <c r="BK238" s="491"/>
      <c r="BL238" s="491"/>
      <c r="BM238" s="491"/>
      <c r="BN238" s="491"/>
      <c r="BO238" s="491"/>
      <c r="BP238" s="491"/>
      <c r="BQ238" s="491"/>
      <c r="BR238" s="491"/>
      <c r="BS238" s="491"/>
      <c r="BT238" s="491"/>
      <c r="BU238" s="491"/>
      <c r="BV238" s="491"/>
      <c r="BW238" s="491"/>
      <c r="BX238" s="491"/>
      <c r="BY238" s="491"/>
      <c r="BZ238" s="491"/>
      <c r="CA238" s="491"/>
      <c r="CB238" s="491"/>
      <c r="CC238" s="491"/>
      <c r="CD238" s="491"/>
      <c r="CE238" s="491"/>
      <c r="CF238" s="491"/>
      <c r="CG238" s="491"/>
      <c r="CH238" s="491"/>
      <c r="CI238" s="491"/>
      <c r="CJ238" s="491"/>
      <c r="CK238" s="491"/>
      <c r="CL238" s="491"/>
      <c r="CM238" s="491"/>
      <c r="CN238" s="491"/>
      <c r="CO238" s="491"/>
      <c r="CP238" s="491"/>
      <c r="CQ238" s="491"/>
      <c r="CR238" s="491"/>
      <c r="CS238" s="491"/>
      <c r="CT238" s="491"/>
      <c r="CU238" s="491"/>
      <c r="CV238" s="491"/>
      <c r="CW238" s="491"/>
      <c r="CX238" s="491"/>
      <c r="CY238" s="491"/>
      <c r="CZ238" s="491"/>
      <c r="DA238" s="491"/>
      <c r="DB238" s="491"/>
      <c r="DC238" s="491"/>
      <c r="DD238" s="491"/>
      <c r="DE238" s="491"/>
      <c r="DF238" s="491"/>
      <c r="DG238" s="491"/>
      <c r="DH238" s="491"/>
      <c r="DI238" s="491"/>
      <c r="DJ238" s="491"/>
      <c r="DK238" s="491"/>
      <c r="DL238" s="491"/>
      <c r="DM238" s="491"/>
      <c r="DN238" s="491"/>
      <c r="DO238" s="491"/>
      <c r="DP238" s="491"/>
      <c r="DQ238" s="491"/>
      <c r="DR238" s="491"/>
      <c r="DS238" s="491"/>
      <c r="DT238" s="491"/>
      <c r="DU238" s="491"/>
      <c r="DV238" s="491"/>
      <c r="DW238" s="491"/>
      <c r="DX238" s="491"/>
      <c r="DY238" s="491"/>
      <c r="DZ238" s="491"/>
      <c r="EA238" s="491"/>
      <c r="EB238" s="491"/>
      <c r="EC238" s="491"/>
      <c r="ED238" s="491"/>
      <c r="EE238" s="491"/>
      <c r="EF238" s="491"/>
      <c r="EG238" s="491"/>
      <c r="EH238" s="491"/>
      <c r="EI238" s="491"/>
      <c r="EJ238" s="491"/>
      <c r="EK238" s="491"/>
      <c r="EL238" s="491"/>
      <c r="EM238" s="491"/>
      <c r="EN238" s="491"/>
      <c r="EO238" s="491"/>
    </row>
    <row r="239" spans="1:145" ht="12" customHeight="1" x14ac:dyDescent="0.2">
      <c r="A239" s="1026" t="str">
        <f t="shared" si="40"/>
        <v/>
      </c>
      <c r="B239" s="428" t="str">
        <f t="shared" si="33"/>
        <v/>
      </c>
      <c r="C239" s="1212" t="str">
        <f>IF('Step 4 Support Tool'!F141=0,"",'Step 4 Support Tool'!F141)</f>
        <v/>
      </c>
      <c r="D239" s="1212">
        <f>'Step 4 Support Tool'!G141</f>
        <v>0</v>
      </c>
      <c r="E239" s="1213">
        <f>'Step 4 Support Tool'!C141</f>
        <v>0</v>
      </c>
      <c r="F239" s="1213">
        <f>'Step 4 Support Tool'!D141</f>
        <v>0</v>
      </c>
      <c r="G239" s="1026" t="str">
        <f>IF('Step 4 Support Tool'!E141="","",TRIM('Step 4 Support Tool'!E141))</f>
        <v/>
      </c>
      <c r="H239" s="1026" t="str">
        <f t="shared" si="36"/>
        <v/>
      </c>
      <c r="I239" s="1026" t="str">
        <f t="shared" si="37"/>
        <v/>
      </c>
      <c r="J239" s="1214">
        <f>'Step 4 Support Tool'!B141</f>
        <v>0</v>
      </c>
      <c r="K239" s="428">
        <f>'Step 4 Support Tool'!H141</f>
        <v>0</v>
      </c>
      <c r="L239" s="428">
        <f>'Step 4 Support Tool'!I141</f>
        <v>0</v>
      </c>
      <c r="M239" s="1215">
        <f>'Step 4 Support Tool'!J141</f>
        <v>0</v>
      </c>
      <c r="N239" s="1215">
        <f>'Step 4 Support Tool'!K141</f>
        <v>0</v>
      </c>
      <c r="O239" s="1215" t="str">
        <f>'Step 4 Support Tool'!L141</f>
        <v/>
      </c>
      <c r="P239" s="1216">
        <f>'Step 4 Support Tool'!M141</f>
        <v>0</v>
      </c>
      <c r="Q239" s="1217">
        <f>'Step 4 Support Tool'!N141</f>
        <v>0</v>
      </c>
      <c r="R239" s="1217" t="str">
        <f>'Step 4 Support Tool'!O141</f>
        <v/>
      </c>
      <c r="S239" s="1218" t="str">
        <f>'Step 4 Support Tool'!P141</f>
        <v/>
      </c>
      <c r="T239" s="1219" t="str">
        <f>'Step 4 Support Tool'!Q141</f>
        <v/>
      </c>
      <c r="U239" s="1219" t="str">
        <f>'Step 4 Support Tool'!R141</f>
        <v/>
      </c>
      <c r="V239" s="1219" t="str">
        <f>'Step 4 Support Tool'!S141</f>
        <v/>
      </c>
      <c r="W239" s="1218" t="str">
        <f>'Step 4 Support Tool'!T141</f>
        <v/>
      </c>
      <c r="X239" s="1220" t="str">
        <f>'Step 4 Support Tool'!X141</f>
        <v/>
      </c>
      <c r="Y239" s="1221" t="str">
        <f t="shared" si="38"/>
        <v/>
      </c>
      <c r="Z239" s="1222" t="str">
        <f>'Step 4 Support Tool'!AB141</f>
        <v/>
      </c>
      <c r="AA239" s="1223"/>
      <c r="AB239" s="1223"/>
      <c r="AC239" s="434"/>
      <c r="AD239" s="434"/>
      <c r="AE239" s="434"/>
      <c r="AF239" s="434"/>
      <c r="AG239" s="434"/>
      <c r="AH239" s="434"/>
      <c r="AI239" s="491"/>
      <c r="AJ239" s="491"/>
      <c r="AK239" s="491"/>
      <c r="AL239" s="491"/>
      <c r="AO239" s="491"/>
      <c r="AP239" s="491"/>
      <c r="AQ239" s="491"/>
      <c r="AR239" s="491"/>
      <c r="AS239" s="491"/>
      <c r="AT239" s="491"/>
      <c r="AU239" s="491"/>
      <c r="AV239" s="491"/>
      <c r="AW239" s="491"/>
      <c r="AX239" s="491"/>
      <c r="AY239" s="491"/>
      <c r="AZ239" s="491"/>
      <c r="BA239" s="491"/>
      <c r="BB239" s="491"/>
      <c r="BC239" s="492"/>
      <c r="BG239" s="1224" t="str">
        <f>SUBSTITUTE('Step 4 Support Tool'!A266," ","")</f>
        <v>LCSystem47</v>
      </c>
      <c r="BH239" s="795">
        <f t="shared" si="39"/>
        <v>0</v>
      </c>
      <c r="BI239" s="491"/>
      <c r="BJ239" s="491"/>
      <c r="BK239" s="491"/>
      <c r="BL239" s="491"/>
      <c r="BM239" s="491"/>
      <c r="BN239" s="491"/>
      <c r="BO239" s="491"/>
      <c r="BP239" s="491"/>
      <c r="BQ239" s="491"/>
      <c r="BR239" s="491"/>
      <c r="BS239" s="491"/>
      <c r="BT239" s="491"/>
      <c r="BU239" s="491"/>
      <c r="BV239" s="491"/>
      <c r="BW239" s="491"/>
      <c r="BX239" s="491"/>
      <c r="BY239" s="491"/>
      <c r="BZ239" s="491"/>
      <c r="CA239" s="491"/>
      <c r="CB239" s="491"/>
      <c r="CC239" s="491"/>
      <c r="CD239" s="491"/>
      <c r="CE239" s="491"/>
      <c r="CF239" s="491"/>
      <c r="CG239" s="491"/>
      <c r="CH239" s="491"/>
      <c r="CI239" s="491"/>
      <c r="CJ239" s="491"/>
      <c r="CK239" s="491"/>
      <c r="CL239" s="491"/>
      <c r="CM239" s="491"/>
      <c r="CN239" s="491"/>
      <c r="CO239" s="491"/>
      <c r="CP239" s="491"/>
      <c r="CQ239" s="491"/>
      <c r="CR239" s="491"/>
      <c r="CS239" s="491"/>
      <c r="CT239" s="491"/>
      <c r="CU239" s="491"/>
      <c r="CV239" s="491"/>
      <c r="CW239" s="491"/>
      <c r="CX239" s="491"/>
      <c r="CY239" s="491"/>
      <c r="CZ239" s="491"/>
      <c r="DA239" s="491"/>
      <c r="DB239" s="491"/>
      <c r="DC239" s="491"/>
      <c r="DD239" s="491"/>
      <c r="DE239" s="491"/>
      <c r="DF239" s="491"/>
      <c r="DG239" s="491"/>
      <c r="DH239" s="491"/>
      <c r="DI239" s="491"/>
      <c r="DJ239" s="491"/>
      <c r="DK239" s="491"/>
      <c r="DL239" s="491"/>
      <c r="DM239" s="491"/>
      <c r="DN239" s="491"/>
      <c r="DO239" s="491"/>
      <c r="DP239" s="491"/>
      <c r="DQ239" s="491"/>
      <c r="DR239" s="491"/>
      <c r="DS239" s="491"/>
      <c r="DT239" s="491"/>
      <c r="DU239" s="491"/>
      <c r="DV239" s="491"/>
      <c r="DW239" s="491"/>
      <c r="DX239" s="491"/>
      <c r="DY239" s="491"/>
      <c r="DZ239" s="491"/>
      <c r="EA239" s="491"/>
      <c r="EB239" s="491"/>
      <c r="EC239" s="491"/>
      <c r="ED239" s="491"/>
      <c r="EE239" s="491"/>
      <c r="EF239" s="491"/>
      <c r="EG239" s="491"/>
      <c r="EH239" s="491"/>
      <c r="EI239" s="491"/>
      <c r="EJ239" s="491"/>
      <c r="EK239" s="491"/>
      <c r="EL239" s="491"/>
      <c r="EM239" s="491"/>
      <c r="EN239" s="491"/>
      <c r="EO239" s="491"/>
    </row>
    <row r="240" spans="1:145" ht="12" customHeight="1" x14ac:dyDescent="0.2">
      <c r="A240" s="1026" t="str">
        <f t="shared" si="40"/>
        <v/>
      </c>
      <c r="B240" s="428" t="str">
        <f t="shared" si="33"/>
        <v/>
      </c>
      <c r="C240" s="1212" t="str">
        <f>IF('Step 4 Support Tool'!F142=0,"",'Step 4 Support Tool'!F142)</f>
        <v/>
      </c>
      <c r="D240" s="1212">
        <f>'Step 4 Support Tool'!G142</f>
        <v>0</v>
      </c>
      <c r="E240" s="1213">
        <f>'Step 4 Support Tool'!C142</f>
        <v>0</v>
      </c>
      <c r="F240" s="1213">
        <f>'Step 4 Support Tool'!D142</f>
        <v>0</v>
      </c>
      <c r="G240" s="1026" t="str">
        <f>IF('Step 4 Support Tool'!E142="","",TRIM('Step 4 Support Tool'!E142))</f>
        <v/>
      </c>
      <c r="H240" s="1026" t="str">
        <f t="shared" si="36"/>
        <v/>
      </c>
      <c r="I240" s="1026" t="str">
        <f t="shared" si="37"/>
        <v/>
      </c>
      <c r="J240" s="1214">
        <f>'Step 4 Support Tool'!B142</f>
        <v>0</v>
      </c>
      <c r="K240" s="428">
        <f>'Step 4 Support Tool'!H142</f>
        <v>0</v>
      </c>
      <c r="L240" s="428">
        <f>'Step 4 Support Tool'!I142</f>
        <v>0</v>
      </c>
      <c r="M240" s="1215">
        <f>'Step 4 Support Tool'!J142</f>
        <v>0</v>
      </c>
      <c r="N240" s="1215">
        <f>'Step 4 Support Tool'!K142</f>
        <v>0</v>
      </c>
      <c r="O240" s="1215" t="str">
        <f>'Step 4 Support Tool'!L142</f>
        <v/>
      </c>
      <c r="P240" s="1216">
        <f>'Step 4 Support Tool'!M142</f>
        <v>0</v>
      </c>
      <c r="Q240" s="1217">
        <f>'Step 4 Support Tool'!N142</f>
        <v>0</v>
      </c>
      <c r="R240" s="1217" t="str">
        <f>'Step 4 Support Tool'!O142</f>
        <v/>
      </c>
      <c r="S240" s="1218" t="str">
        <f>'Step 4 Support Tool'!P142</f>
        <v/>
      </c>
      <c r="T240" s="1219" t="str">
        <f>'Step 4 Support Tool'!Q142</f>
        <v/>
      </c>
      <c r="U240" s="1219" t="str">
        <f>'Step 4 Support Tool'!R142</f>
        <v/>
      </c>
      <c r="V240" s="1219" t="str">
        <f>'Step 4 Support Tool'!S142</f>
        <v/>
      </c>
      <c r="W240" s="1218" t="str">
        <f>'Step 4 Support Tool'!T142</f>
        <v/>
      </c>
      <c r="X240" s="1220" t="str">
        <f>'Step 4 Support Tool'!X142</f>
        <v/>
      </c>
      <c r="Y240" s="1221" t="str">
        <f t="shared" si="38"/>
        <v/>
      </c>
      <c r="Z240" s="1222" t="str">
        <f>'Step 4 Support Tool'!AB142</f>
        <v/>
      </c>
      <c r="AA240" s="1223"/>
      <c r="AB240" s="1223"/>
      <c r="AC240" s="434"/>
      <c r="AD240" s="434"/>
      <c r="AE240" s="434"/>
      <c r="AF240" s="434"/>
      <c r="AG240" s="434"/>
      <c r="AH240" s="434"/>
      <c r="AI240" s="491"/>
      <c r="AJ240" s="491"/>
      <c r="AK240" s="491"/>
      <c r="AL240" s="491"/>
      <c r="AO240" s="491"/>
      <c r="AP240" s="491"/>
      <c r="AQ240" s="491"/>
      <c r="AR240" s="491"/>
      <c r="AS240" s="491"/>
      <c r="AT240" s="491"/>
      <c r="AU240" s="491"/>
      <c r="AV240" s="491"/>
      <c r="AW240" s="491"/>
      <c r="AX240" s="491"/>
      <c r="AY240" s="491"/>
      <c r="AZ240" s="491"/>
      <c r="BA240" s="491"/>
      <c r="BB240" s="491"/>
      <c r="BC240" s="492"/>
      <c r="BG240" s="1224" t="str">
        <f>SUBSTITUTE('Step 4 Support Tool'!A267," ","")</f>
        <v>LCSystem48</v>
      </c>
      <c r="BH240" s="795">
        <f t="shared" si="39"/>
        <v>0</v>
      </c>
      <c r="BI240" s="491"/>
      <c r="BJ240" s="491"/>
      <c r="BK240" s="491"/>
      <c r="BL240" s="491"/>
      <c r="BM240" s="491"/>
      <c r="BN240" s="491"/>
      <c r="BO240" s="491"/>
      <c r="BP240" s="491"/>
      <c r="BQ240" s="491"/>
      <c r="BR240" s="491"/>
      <c r="BS240" s="491"/>
      <c r="BT240" s="491"/>
      <c r="BU240" s="491"/>
      <c r="BV240" s="491"/>
      <c r="BW240" s="491"/>
      <c r="BX240" s="491"/>
      <c r="BY240" s="491"/>
      <c r="BZ240" s="491"/>
      <c r="CA240" s="491"/>
      <c r="CB240" s="491"/>
      <c r="CC240" s="491"/>
      <c r="CD240" s="491"/>
      <c r="CE240" s="491"/>
      <c r="CF240" s="491"/>
      <c r="CG240" s="491"/>
      <c r="CH240" s="491"/>
      <c r="CI240" s="491"/>
      <c r="CJ240" s="491"/>
      <c r="CK240" s="491"/>
      <c r="CL240" s="491"/>
      <c r="CM240" s="491"/>
      <c r="CN240" s="491"/>
      <c r="CO240" s="491"/>
      <c r="CP240" s="491"/>
      <c r="CQ240" s="491"/>
      <c r="CR240" s="491"/>
      <c r="CS240" s="491"/>
      <c r="CT240" s="491"/>
      <c r="CU240" s="491"/>
      <c r="CV240" s="491"/>
      <c r="CW240" s="491"/>
      <c r="CX240" s="491"/>
      <c r="CY240" s="491"/>
      <c r="CZ240" s="491"/>
      <c r="DA240" s="491"/>
      <c r="DB240" s="491"/>
      <c r="DC240" s="491"/>
      <c r="DD240" s="491"/>
      <c r="DE240" s="491"/>
      <c r="DF240" s="491"/>
      <c r="DG240" s="491"/>
      <c r="DH240" s="491"/>
      <c r="DI240" s="491"/>
      <c r="DJ240" s="491"/>
      <c r="DK240" s="491"/>
      <c r="DL240" s="491"/>
      <c r="DM240" s="491"/>
      <c r="DN240" s="491"/>
      <c r="DO240" s="491"/>
      <c r="DP240" s="491"/>
      <c r="DQ240" s="491"/>
      <c r="DR240" s="491"/>
      <c r="DS240" s="491"/>
      <c r="DT240" s="491"/>
      <c r="DU240" s="491"/>
      <c r="DV240" s="491"/>
      <c r="DW240" s="491"/>
      <c r="DX240" s="491"/>
      <c r="DY240" s="491"/>
      <c r="DZ240" s="491"/>
      <c r="EA240" s="491"/>
      <c r="EB240" s="491"/>
      <c r="EC240" s="491"/>
      <c r="ED240" s="491"/>
      <c r="EE240" s="491"/>
      <c r="EF240" s="491"/>
      <c r="EG240" s="491"/>
      <c r="EH240" s="491"/>
      <c r="EI240" s="491"/>
      <c r="EJ240" s="491"/>
      <c r="EK240" s="491"/>
      <c r="EL240" s="491"/>
      <c r="EM240" s="491"/>
      <c r="EN240" s="491"/>
      <c r="EO240" s="491"/>
    </row>
    <row r="241" spans="1:145" ht="12" customHeight="1" x14ac:dyDescent="0.2">
      <c r="A241" s="1026" t="str">
        <f t="shared" si="40"/>
        <v/>
      </c>
      <c r="B241" s="428" t="str">
        <f t="shared" si="33"/>
        <v/>
      </c>
      <c r="C241" s="1212" t="str">
        <f>IF('Step 4 Support Tool'!F143=0,"",'Step 4 Support Tool'!F143)</f>
        <v/>
      </c>
      <c r="D241" s="1212">
        <f>'Step 4 Support Tool'!G143</f>
        <v>0</v>
      </c>
      <c r="E241" s="1213">
        <f>'Step 4 Support Tool'!C143</f>
        <v>0</v>
      </c>
      <c r="F241" s="1213">
        <f>'Step 4 Support Tool'!D143</f>
        <v>0</v>
      </c>
      <c r="G241" s="1026" t="str">
        <f>IF('Step 4 Support Tool'!E143="","",TRIM('Step 4 Support Tool'!E143))</f>
        <v/>
      </c>
      <c r="H241" s="1026" t="str">
        <f t="shared" si="36"/>
        <v/>
      </c>
      <c r="I241" s="1026" t="str">
        <f t="shared" si="37"/>
        <v/>
      </c>
      <c r="J241" s="1214">
        <f>'Step 4 Support Tool'!B143</f>
        <v>0</v>
      </c>
      <c r="K241" s="428">
        <f>'Step 4 Support Tool'!H143</f>
        <v>0</v>
      </c>
      <c r="L241" s="428">
        <f>'Step 4 Support Tool'!I143</f>
        <v>0</v>
      </c>
      <c r="M241" s="1215">
        <f>'Step 4 Support Tool'!J143</f>
        <v>0</v>
      </c>
      <c r="N241" s="1215">
        <f>'Step 4 Support Tool'!K143</f>
        <v>0</v>
      </c>
      <c r="O241" s="1215" t="str">
        <f>'Step 4 Support Tool'!L143</f>
        <v/>
      </c>
      <c r="P241" s="1216">
        <f>'Step 4 Support Tool'!M143</f>
        <v>0</v>
      </c>
      <c r="Q241" s="1217">
        <f>'Step 4 Support Tool'!N143</f>
        <v>0</v>
      </c>
      <c r="R241" s="1217" t="str">
        <f>'Step 4 Support Tool'!O143</f>
        <v/>
      </c>
      <c r="S241" s="1218" t="str">
        <f>'Step 4 Support Tool'!P143</f>
        <v/>
      </c>
      <c r="T241" s="1219" t="str">
        <f>'Step 4 Support Tool'!Q143</f>
        <v/>
      </c>
      <c r="U241" s="1219" t="str">
        <f>'Step 4 Support Tool'!R143</f>
        <v/>
      </c>
      <c r="V241" s="1219" t="str">
        <f>'Step 4 Support Tool'!S143</f>
        <v/>
      </c>
      <c r="W241" s="1218" t="str">
        <f>'Step 4 Support Tool'!T143</f>
        <v/>
      </c>
      <c r="X241" s="1220" t="str">
        <f>'Step 4 Support Tool'!X143</f>
        <v/>
      </c>
      <c r="Y241" s="1221" t="str">
        <f t="shared" si="38"/>
        <v/>
      </c>
      <c r="Z241" s="1222" t="str">
        <f>'Step 4 Support Tool'!AB143</f>
        <v/>
      </c>
      <c r="AA241" s="1223"/>
      <c r="AB241" s="1223"/>
      <c r="AC241" s="434"/>
      <c r="AD241" s="434"/>
      <c r="AE241" s="434"/>
      <c r="AF241" s="434"/>
      <c r="AG241" s="434"/>
      <c r="AH241" s="434"/>
      <c r="AI241" s="491"/>
      <c r="AJ241" s="491"/>
      <c r="AK241" s="491"/>
      <c r="AL241" s="491"/>
      <c r="AO241" s="491"/>
      <c r="AP241" s="491"/>
      <c r="AQ241" s="491"/>
      <c r="AR241" s="491"/>
      <c r="AS241" s="491"/>
      <c r="AT241" s="491"/>
      <c r="AU241" s="491"/>
      <c r="AV241" s="491"/>
      <c r="AW241" s="491"/>
      <c r="AX241" s="491"/>
      <c r="AY241" s="491"/>
      <c r="AZ241" s="491"/>
      <c r="BA241" s="491"/>
      <c r="BB241" s="491"/>
      <c r="BC241" s="492"/>
      <c r="BG241" s="1224" t="str">
        <f>SUBSTITUTE('Step 4 Support Tool'!A268," ","")</f>
        <v>LCSystem49</v>
      </c>
      <c r="BH241" s="795">
        <f t="shared" si="39"/>
        <v>0</v>
      </c>
      <c r="BI241" s="491"/>
      <c r="BJ241" s="491"/>
      <c r="BK241" s="491"/>
      <c r="BL241" s="491"/>
      <c r="BM241" s="491"/>
      <c r="BN241" s="491"/>
      <c r="BO241" s="491"/>
      <c r="BP241" s="491"/>
      <c r="BQ241" s="491"/>
      <c r="BR241" s="491"/>
      <c r="BS241" s="491"/>
      <c r="BT241" s="491"/>
      <c r="BU241" s="491"/>
      <c r="BV241" s="491"/>
      <c r="BW241" s="491"/>
      <c r="BX241" s="491"/>
      <c r="BY241" s="491"/>
      <c r="BZ241" s="491"/>
      <c r="CA241" s="491"/>
      <c r="CB241" s="491"/>
      <c r="CC241" s="491"/>
      <c r="CD241" s="491"/>
      <c r="CE241" s="491"/>
      <c r="CF241" s="491"/>
      <c r="CG241" s="491"/>
      <c r="CH241" s="491"/>
      <c r="CI241" s="491"/>
      <c r="CJ241" s="491"/>
      <c r="CK241" s="491"/>
      <c r="CL241" s="491"/>
      <c r="CM241" s="491"/>
      <c r="CN241" s="491"/>
      <c r="CO241" s="491"/>
      <c r="CP241" s="491"/>
      <c r="CQ241" s="491"/>
      <c r="CR241" s="491"/>
      <c r="CS241" s="491"/>
      <c r="CT241" s="491"/>
      <c r="CU241" s="491"/>
      <c r="CV241" s="491"/>
      <c r="CW241" s="491"/>
      <c r="CX241" s="491"/>
      <c r="CY241" s="491"/>
      <c r="CZ241" s="491"/>
      <c r="DA241" s="491"/>
      <c r="DB241" s="491"/>
      <c r="DC241" s="491"/>
      <c r="DD241" s="491"/>
      <c r="DE241" s="491"/>
      <c r="DF241" s="491"/>
      <c r="DG241" s="491"/>
      <c r="DH241" s="491"/>
      <c r="DI241" s="491"/>
      <c r="DJ241" s="491"/>
      <c r="DK241" s="491"/>
      <c r="DL241" s="491"/>
      <c r="DM241" s="491"/>
      <c r="DN241" s="491"/>
      <c r="DO241" s="491"/>
      <c r="DP241" s="491"/>
      <c r="DQ241" s="491"/>
      <c r="DR241" s="491"/>
      <c r="DS241" s="491"/>
      <c r="DT241" s="491"/>
      <c r="DU241" s="491"/>
      <c r="DV241" s="491"/>
      <c r="DW241" s="491"/>
      <c r="DX241" s="491"/>
      <c r="DY241" s="491"/>
      <c r="DZ241" s="491"/>
      <c r="EA241" s="491"/>
      <c r="EB241" s="491"/>
      <c r="EC241" s="491"/>
      <c r="ED241" s="491"/>
      <c r="EE241" s="491"/>
      <c r="EF241" s="491"/>
      <c r="EG241" s="491"/>
      <c r="EH241" s="491"/>
      <c r="EI241" s="491"/>
      <c r="EJ241" s="491"/>
      <c r="EK241" s="491"/>
      <c r="EL241" s="491"/>
      <c r="EM241" s="491"/>
      <c r="EN241" s="491"/>
      <c r="EO241" s="491"/>
    </row>
    <row r="242" spans="1:145" ht="12" customHeight="1" x14ac:dyDescent="0.2">
      <c r="A242" s="1026" t="str">
        <f t="shared" si="40"/>
        <v/>
      </c>
      <c r="B242" s="428" t="str">
        <f t="shared" si="33"/>
        <v/>
      </c>
      <c r="C242" s="1212" t="str">
        <f>IF('Step 4 Support Tool'!F144=0,"",'Step 4 Support Tool'!F144)</f>
        <v/>
      </c>
      <c r="D242" s="1212">
        <f>'Step 4 Support Tool'!G144</f>
        <v>0</v>
      </c>
      <c r="E242" s="1213">
        <f>'Step 4 Support Tool'!C144</f>
        <v>0</v>
      </c>
      <c r="F242" s="1213">
        <f>'Step 4 Support Tool'!D144</f>
        <v>0</v>
      </c>
      <c r="G242" s="1026" t="str">
        <f>IF('Step 4 Support Tool'!E144="","",TRIM('Step 4 Support Tool'!E144))</f>
        <v/>
      </c>
      <c r="H242" s="1026" t="str">
        <f t="shared" si="36"/>
        <v/>
      </c>
      <c r="I242" s="1026" t="str">
        <f t="shared" si="37"/>
        <v/>
      </c>
      <c r="J242" s="1214">
        <f>'Step 4 Support Tool'!B144</f>
        <v>0</v>
      </c>
      <c r="K242" s="428">
        <f>'Step 4 Support Tool'!H144</f>
        <v>0</v>
      </c>
      <c r="L242" s="428">
        <f>'Step 4 Support Tool'!I144</f>
        <v>0</v>
      </c>
      <c r="M242" s="1215">
        <f>'Step 4 Support Tool'!J144</f>
        <v>0</v>
      </c>
      <c r="N242" s="1215">
        <f>'Step 4 Support Tool'!K144</f>
        <v>0</v>
      </c>
      <c r="O242" s="1215" t="str">
        <f>'Step 4 Support Tool'!L144</f>
        <v/>
      </c>
      <c r="P242" s="1216">
        <f>'Step 4 Support Tool'!M144</f>
        <v>0</v>
      </c>
      <c r="Q242" s="1217">
        <f>'Step 4 Support Tool'!N144</f>
        <v>0</v>
      </c>
      <c r="R242" s="1217" t="str">
        <f>'Step 4 Support Tool'!O144</f>
        <v/>
      </c>
      <c r="S242" s="1218" t="str">
        <f>'Step 4 Support Tool'!P144</f>
        <v/>
      </c>
      <c r="T242" s="1219" t="str">
        <f>'Step 4 Support Tool'!Q144</f>
        <v/>
      </c>
      <c r="U242" s="1219" t="str">
        <f>'Step 4 Support Tool'!R144</f>
        <v/>
      </c>
      <c r="V242" s="1219" t="str">
        <f>'Step 4 Support Tool'!S144</f>
        <v/>
      </c>
      <c r="W242" s="1218" t="str">
        <f>'Step 4 Support Tool'!T144</f>
        <v/>
      </c>
      <c r="X242" s="1220" t="str">
        <f>'Step 4 Support Tool'!X144</f>
        <v/>
      </c>
      <c r="Y242" s="1221" t="str">
        <f t="shared" si="38"/>
        <v/>
      </c>
      <c r="Z242" s="1222" t="str">
        <f>'Step 4 Support Tool'!AB144</f>
        <v/>
      </c>
      <c r="AA242" s="1223"/>
      <c r="AB242" s="1223"/>
      <c r="AC242" s="434"/>
      <c r="AD242" s="434"/>
      <c r="AE242" s="434"/>
      <c r="AF242" s="434"/>
      <c r="AG242" s="434"/>
      <c r="AH242" s="434"/>
      <c r="AI242" s="491"/>
      <c r="AJ242" s="491"/>
      <c r="AK242" s="491"/>
      <c r="AL242" s="491"/>
      <c r="AO242" s="491"/>
      <c r="AP242" s="491"/>
      <c r="AQ242" s="491"/>
      <c r="AR242" s="491"/>
      <c r="AS242" s="491"/>
      <c r="AT242" s="491"/>
      <c r="AU242" s="491"/>
      <c r="AV242" s="491"/>
      <c r="AW242" s="491"/>
      <c r="AX242" s="491"/>
      <c r="AY242" s="491"/>
      <c r="AZ242" s="491"/>
      <c r="BA242" s="491"/>
      <c r="BB242" s="491"/>
      <c r="BC242" s="492"/>
      <c r="BG242" s="1224" t="str">
        <f>SUBSTITUTE('Step 4 Support Tool'!A269," ","")</f>
        <v>LCSystem50</v>
      </c>
      <c r="BH242" s="795">
        <f t="shared" si="39"/>
        <v>0</v>
      </c>
      <c r="BI242" s="491"/>
      <c r="BJ242" s="491"/>
      <c r="BK242" s="491"/>
      <c r="BL242" s="491"/>
      <c r="BM242" s="491"/>
      <c r="BN242" s="491"/>
      <c r="BO242" s="491"/>
      <c r="BP242" s="491"/>
      <c r="BQ242" s="491"/>
      <c r="BR242" s="491"/>
      <c r="BS242" s="491"/>
      <c r="BT242" s="491"/>
      <c r="BU242" s="491"/>
      <c r="BV242" s="491"/>
      <c r="BW242" s="491"/>
      <c r="BX242" s="491"/>
      <c r="BY242" s="491"/>
      <c r="BZ242" s="491"/>
      <c r="CA242" s="491"/>
      <c r="CB242" s="491"/>
      <c r="CC242" s="491"/>
      <c r="CD242" s="491"/>
      <c r="CE242" s="491"/>
      <c r="CF242" s="491"/>
      <c r="CG242" s="491"/>
      <c r="CH242" s="491"/>
      <c r="CI242" s="491"/>
      <c r="CJ242" s="491"/>
      <c r="CK242" s="491"/>
      <c r="CL242" s="491"/>
      <c r="CM242" s="491"/>
      <c r="CN242" s="491"/>
      <c r="CO242" s="491"/>
      <c r="CP242" s="491"/>
      <c r="CQ242" s="491"/>
      <c r="CR242" s="491"/>
      <c r="CS242" s="491"/>
      <c r="CT242" s="491"/>
      <c r="CU242" s="491"/>
      <c r="CV242" s="491"/>
      <c r="CW242" s="491"/>
      <c r="CX242" s="491"/>
      <c r="CY242" s="491"/>
      <c r="CZ242" s="491"/>
      <c r="DA242" s="491"/>
      <c r="DB242" s="491"/>
      <c r="DC242" s="491"/>
      <c r="DD242" s="491"/>
      <c r="DE242" s="491"/>
      <c r="DF242" s="491"/>
      <c r="DG242" s="491"/>
      <c r="DH242" s="491"/>
      <c r="DI242" s="491"/>
      <c r="DJ242" s="491"/>
      <c r="DK242" s="491"/>
      <c r="DL242" s="491"/>
      <c r="DM242" s="491"/>
      <c r="DN242" s="491"/>
      <c r="DO242" s="491"/>
      <c r="DP242" s="491"/>
      <c r="DQ242" s="491"/>
      <c r="DR242" s="491"/>
      <c r="DS242" s="491"/>
      <c r="DT242" s="491"/>
      <c r="DU242" s="491"/>
      <c r="DV242" s="491"/>
      <c r="DW242" s="491"/>
      <c r="DX242" s="491"/>
      <c r="DY242" s="491"/>
      <c r="DZ242" s="491"/>
      <c r="EA242" s="491"/>
      <c r="EB242" s="491"/>
      <c r="EC242" s="491"/>
      <c r="ED242" s="491"/>
      <c r="EE242" s="491"/>
      <c r="EF242" s="491"/>
      <c r="EG242" s="491"/>
      <c r="EH242" s="491"/>
      <c r="EI242" s="491"/>
      <c r="EJ242" s="491"/>
      <c r="EK242" s="491"/>
      <c r="EL242" s="491"/>
      <c r="EM242" s="491"/>
      <c r="EN242" s="491"/>
      <c r="EO242" s="491"/>
    </row>
    <row r="243" spans="1:145" ht="12" customHeight="1" x14ac:dyDescent="0.2">
      <c r="A243" s="1026" t="str">
        <f t="shared" si="40"/>
        <v/>
      </c>
      <c r="B243" s="428" t="str">
        <f t="shared" si="33"/>
        <v/>
      </c>
      <c r="C243" s="1212" t="str">
        <f>IF('Step 4 Support Tool'!F145=0,"",'Step 4 Support Tool'!F145)</f>
        <v/>
      </c>
      <c r="D243" s="1212">
        <f>'Step 4 Support Tool'!G145</f>
        <v>0</v>
      </c>
      <c r="E243" s="1213">
        <f>'Step 4 Support Tool'!C145</f>
        <v>0</v>
      </c>
      <c r="F243" s="1213">
        <f>'Step 4 Support Tool'!D145</f>
        <v>0</v>
      </c>
      <c r="G243" s="1026" t="str">
        <f>IF('Step 4 Support Tool'!E145="","",TRIM('Step 4 Support Tool'!E145))</f>
        <v/>
      </c>
      <c r="H243" s="1026" t="str">
        <f t="shared" ref="H243:H262" si="41">_xlfn.XLOOKUP(I243,$C$270:$C$369,$B$270:$B$369,"",0,1)</f>
        <v/>
      </c>
      <c r="I243" s="1026" t="str">
        <f t="shared" ref="I243:I261" si="42">IF(G243="","",_xlfn.XLOOKUP(G243,$G$270:$G$369,$C$270:$C$369,"",0,1))</f>
        <v/>
      </c>
      <c r="J243" s="1214">
        <f>'Step 4 Support Tool'!B145</f>
        <v>0</v>
      </c>
      <c r="K243" s="428">
        <f>'Step 4 Support Tool'!H145</f>
        <v>0</v>
      </c>
      <c r="L243" s="428">
        <f>'Step 4 Support Tool'!I145</f>
        <v>0</v>
      </c>
      <c r="M243" s="1215">
        <f>'Step 4 Support Tool'!J145</f>
        <v>0</v>
      </c>
      <c r="N243" s="1215">
        <f>'Step 4 Support Tool'!K145</f>
        <v>0</v>
      </c>
      <c r="O243" s="1215" t="str">
        <f>'Step 4 Support Tool'!L145</f>
        <v/>
      </c>
      <c r="P243" s="1216">
        <f>'Step 4 Support Tool'!M145</f>
        <v>0</v>
      </c>
      <c r="Q243" s="1217">
        <f>'Step 4 Support Tool'!N145</f>
        <v>0</v>
      </c>
      <c r="R243" s="1217" t="str">
        <f>'Step 4 Support Tool'!O145</f>
        <v/>
      </c>
      <c r="S243" s="1218" t="str">
        <f>'Step 4 Support Tool'!P145</f>
        <v/>
      </c>
      <c r="T243" s="1219" t="str">
        <f>'Step 4 Support Tool'!Q145</f>
        <v/>
      </c>
      <c r="U243" s="1219" t="str">
        <f>'Step 4 Support Tool'!R145</f>
        <v/>
      </c>
      <c r="V243" s="1219" t="str">
        <f>'Step 4 Support Tool'!S145</f>
        <v/>
      </c>
      <c r="W243" s="1218" t="str">
        <f>'Step 4 Support Tool'!T145</f>
        <v/>
      </c>
      <c r="X243" s="1220" t="str">
        <f>'Step 4 Support Tool'!X145</f>
        <v/>
      </c>
      <c r="Y243" s="1221" t="str">
        <f t="shared" ref="Y243:Y262" si="43">IFERROR(R243*X243,"")</f>
        <v/>
      </c>
      <c r="Z243" s="1222" t="str">
        <f>'Step 4 Support Tool'!AB145</f>
        <v/>
      </c>
      <c r="AA243" s="1223"/>
      <c r="AB243" s="1223"/>
      <c r="AC243" s="434"/>
      <c r="AD243" s="434"/>
      <c r="AE243" s="434"/>
      <c r="AF243" s="434"/>
      <c r="AG243" s="434"/>
      <c r="AH243" s="434"/>
      <c r="AI243" s="491"/>
      <c r="AJ243" s="491"/>
      <c r="AK243" s="491"/>
      <c r="AL243" s="491"/>
      <c r="AO243" s="491"/>
      <c r="AP243" s="491"/>
      <c r="AQ243" s="491"/>
      <c r="AR243" s="491"/>
      <c r="AS243" s="491"/>
      <c r="AT243" s="491"/>
      <c r="AU243" s="491"/>
      <c r="AV243" s="491"/>
      <c r="AW243" s="491"/>
      <c r="AX243" s="491"/>
      <c r="AY243" s="491"/>
      <c r="AZ243" s="491"/>
      <c r="BA243" s="491"/>
      <c r="BB243" s="491"/>
      <c r="BC243" s="492"/>
      <c r="BG243" s="1224" t="str">
        <f>SUBSTITUTE('Step 4 Support Tool'!A270," ","")</f>
        <v>LCSystem51</v>
      </c>
      <c r="BH243" s="795">
        <f t="shared" si="39"/>
        <v>0</v>
      </c>
      <c r="BI243" s="491"/>
      <c r="BJ243" s="491"/>
      <c r="BK243" s="491"/>
      <c r="BL243" s="491"/>
      <c r="BM243" s="491"/>
      <c r="BN243" s="491"/>
      <c r="BO243" s="491"/>
      <c r="BP243" s="491"/>
      <c r="BQ243" s="491"/>
      <c r="BR243" s="491"/>
      <c r="BS243" s="491"/>
      <c r="BT243" s="491"/>
      <c r="BU243" s="491"/>
      <c r="BV243" s="491"/>
      <c r="BW243" s="491"/>
      <c r="BX243" s="491"/>
      <c r="BY243" s="491"/>
      <c r="BZ243" s="491"/>
      <c r="CA243" s="491"/>
      <c r="CB243" s="491"/>
      <c r="CC243" s="491"/>
      <c r="CD243" s="491"/>
      <c r="CE243" s="491"/>
      <c r="CF243" s="491"/>
      <c r="CG243" s="491"/>
      <c r="CH243" s="491"/>
      <c r="CI243" s="491"/>
      <c r="CJ243" s="491"/>
      <c r="CK243" s="491"/>
      <c r="CL243" s="491"/>
      <c r="CM243" s="491"/>
      <c r="CN243" s="491"/>
      <c r="CO243" s="491"/>
      <c r="CP243" s="491"/>
      <c r="CQ243" s="491"/>
      <c r="CR243" s="491"/>
      <c r="CS243" s="491"/>
      <c r="CT243" s="491"/>
      <c r="CU243" s="491"/>
      <c r="CV243" s="491"/>
      <c r="CW243" s="491"/>
      <c r="CX243" s="491"/>
      <c r="CY243" s="491"/>
      <c r="CZ243" s="491"/>
      <c r="DA243" s="491"/>
      <c r="DB243" s="491"/>
      <c r="DC243" s="491"/>
      <c r="DD243" s="491"/>
      <c r="DE243" s="491"/>
      <c r="DF243" s="491"/>
      <c r="DG243" s="491"/>
      <c r="DH243" s="491"/>
      <c r="DI243" s="491"/>
      <c r="DJ243" s="491"/>
      <c r="DK243" s="491"/>
      <c r="DL243" s="491"/>
      <c r="DM243" s="491"/>
      <c r="DN243" s="491"/>
      <c r="DO243" s="491"/>
      <c r="DP243" s="491"/>
      <c r="DQ243" s="491"/>
      <c r="DR243" s="491"/>
      <c r="DS243" s="491"/>
      <c r="DT243" s="491"/>
      <c r="DU243" s="491"/>
      <c r="DV243" s="491"/>
      <c r="DW243" s="491"/>
      <c r="DX243" s="491"/>
      <c r="DY243" s="491"/>
      <c r="DZ243" s="491"/>
      <c r="EA243" s="491"/>
      <c r="EB243" s="491"/>
      <c r="EC243" s="491"/>
      <c r="ED243" s="491"/>
      <c r="EE243" s="491"/>
      <c r="EF243" s="491"/>
      <c r="EG243" s="491"/>
      <c r="EH243" s="491"/>
      <c r="EI243" s="491"/>
      <c r="EJ243" s="491"/>
      <c r="EK243" s="491"/>
      <c r="EL243" s="491"/>
      <c r="EM243" s="491"/>
      <c r="EN243" s="491"/>
      <c r="EO243" s="491"/>
    </row>
    <row r="244" spans="1:145" ht="12" customHeight="1" x14ac:dyDescent="0.2">
      <c r="A244" s="1026" t="str">
        <f t="shared" si="40"/>
        <v/>
      </c>
      <c r="B244" s="428" t="str">
        <f t="shared" si="33"/>
        <v/>
      </c>
      <c r="C244" s="1212" t="str">
        <f>IF('Step 4 Support Tool'!F146=0,"",'Step 4 Support Tool'!F146)</f>
        <v/>
      </c>
      <c r="D244" s="1212">
        <f>'Step 4 Support Tool'!G146</f>
        <v>0</v>
      </c>
      <c r="E244" s="1213">
        <f>'Step 4 Support Tool'!C146</f>
        <v>0</v>
      </c>
      <c r="F244" s="1213">
        <f>'Step 4 Support Tool'!D146</f>
        <v>0</v>
      </c>
      <c r="G244" s="1026" t="str">
        <f>IF('Step 4 Support Tool'!E146="","",TRIM('Step 4 Support Tool'!E146))</f>
        <v/>
      </c>
      <c r="H244" s="1026" t="str">
        <f t="shared" si="41"/>
        <v/>
      </c>
      <c r="I244" s="1026" t="str">
        <f t="shared" si="42"/>
        <v/>
      </c>
      <c r="J244" s="1214">
        <f>'Step 4 Support Tool'!B146</f>
        <v>0</v>
      </c>
      <c r="K244" s="428">
        <f>'Step 4 Support Tool'!H146</f>
        <v>0</v>
      </c>
      <c r="L244" s="428">
        <f>'Step 4 Support Tool'!I146</f>
        <v>0</v>
      </c>
      <c r="M244" s="1215">
        <f>'Step 4 Support Tool'!J146</f>
        <v>0</v>
      </c>
      <c r="N244" s="1215">
        <f>'Step 4 Support Tool'!K146</f>
        <v>0</v>
      </c>
      <c r="O244" s="1215" t="str">
        <f>'Step 4 Support Tool'!L146</f>
        <v/>
      </c>
      <c r="P244" s="1216">
        <f>'Step 4 Support Tool'!M146</f>
        <v>0</v>
      </c>
      <c r="Q244" s="1217">
        <f>'Step 4 Support Tool'!N146</f>
        <v>0</v>
      </c>
      <c r="R244" s="1217" t="str">
        <f>'Step 4 Support Tool'!O146</f>
        <v/>
      </c>
      <c r="S244" s="1218" t="str">
        <f>'Step 4 Support Tool'!P146</f>
        <v/>
      </c>
      <c r="T244" s="1219" t="str">
        <f>'Step 4 Support Tool'!Q146</f>
        <v/>
      </c>
      <c r="U244" s="1219" t="str">
        <f>'Step 4 Support Tool'!R146</f>
        <v/>
      </c>
      <c r="V244" s="1219" t="str">
        <f>'Step 4 Support Tool'!S146</f>
        <v/>
      </c>
      <c r="W244" s="1218" t="str">
        <f>'Step 4 Support Tool'!T146</f>
        <v/>
      </c>
      <c r="X244" s="1220" t="str">
        <f>'Step 4 Support Tool'!X146</f>
        <v/>
      </c>
      <c r="Y244" s="1221" t="str">
        <f t="shared" si="43"/>
        <v/>
      </c>
      <c r="Z244" s="1222" t="str">
        <f>'Step 4 Support Tool'!AB146</f>
        <v/>
      </c>
      <c r="AA244" s="1223"/>
      <c r="AB244" s="1223"/>
      <c r="AC244" s="434"/>
      <c r="AD244" s="434"/>
      <c r="AE244" s="434"/>
      <c r="AF244" s="434"/>
      <c r="AG244" s="434"/>
      <c r="AH244" s="434"/>
      <c r="AI244" s="491"/>
      <c r="AJ244" s="491"/>
      <c r="AK244" s="491"/>
      <c r="AL244" s="491"/>
      <c r="AO244" s="491"/>
      <c r="AP244" s="491"/>
      <c r="AQ244" s="491"/>
      <c r="AR244" s="491"/>
      <c r="AS244" s="491"/>
      <c r="AT244" s="491"/>
      <c r="AU244" s="491"/>
      <c r="AV244" s="491"/>
      <c r="AW244" s="491"/>
      <c r="AX244" s="491"/>
      <c r="AY244" s="491"/>
      <c r="AZ244" s="491"/>
      <c r="BA244" s="491"/>
      <c r="BB244" s="491"/>
      <c r="BC244" s="492"/>
      <c r="BG244" s="1224" t="str">
        <f>SUBSTITUTE('Step 4 Support Tool'!A271," ","")</f>
        <v>LCSystem52</v>
      </c>
      <c r="BH244" s="795">
        <f t="shared" si="39"/>
        <v>0</v>
      </c>
      <c r="BI244" s="491"/>
      <c r="BJ244" s="491"/>
      <c r="BK244" s="491"/>
      <c r="BL244" s="491"/>
      <c r="BM244" s="491"/>
      <c r="BN244" s="491"/>
      <c r="BO244" s="491"/>
      <c r="BP244" s="491"/>
      <c r="BQ244" s="491"/>
      <c r="BR244" s="491"/>
      <c r="BS244" s="491"/>
      <c r="BT244" s="491"/>
      <c r="BU244" s="491"/>
      <c r="BV244" s="491"/>
      <c r="BW244" s="491"/>
      <c r="BX244" s="491"/>
      <c r="BY244" s="491"/>
      <c r="BZ244" s="491"/>
      <c r="CA244" s="491"/>
      <c r="CB244" s="491"/>
      <c r="CC244" s="491"/>
      <c r="CD244" s="491"/>
      <c r="CE244" s="491"/>
      <c r="CF244" s="491"/>
      <c r="CG244" s="491"/>
      <c r="CH244" s="491"/>
      <c r="CI244" s="491"/>
      <c r="CJ244" s="491"/>
      <c r="CK244" s="491"/>
      <c r="CL244" s="491"/>
      <c r="CM244" s="491"/>
      <c r="CN244" s="491"/>
      <c r="CO244" s="491"/>
      <c r="CP244" s="491"/>
      <c r="CQ244" s="491"/>
      <c r="CR244" s="491"/>
      <c r="CS244" s="491"/>
      <c r="CT244" s="491"/>
      <c r="CU244" s="491"/>
      <c r="CV244" s="491"/>
      <c r="CW244" s="491"/>
      <c r="CX244" s="491"/>
      <c r="CY244" s="491"/>
      <c r="CZ244" s="491"/>
      <c r="DA244" s="491"/>
      <c r="DB244" s="491"/>
      <c r="DC244" s="491"/>
      <c r="DD244" s="491"/>
      <c r="DE244" s="491"/>
      <c r="DF244" s="491"/>
      <c r="DG244" s="491"/>
      <c r="DH244" s="491"/>
      <c r="DI244" s="491"/>
      <c r="DJ244" s="491"/>
      <c r="DK244" s="491"/>
      <c r="DL244" s="491"/>
      <c r="DM244" s="491"/>
      <c r="DN244" s="491"/>
      <c r="DO244" s="491"/>
      <c r="DP244" s="491"/>
      <c r="DQ244" s="491"/>
      <c r="DR244" s="491"/>
      <c r="DS244" s="491"/>
      <c r="DT244" s="491"/>
      <c r="DU244" s="491"/>
      <c r="DV244" s="491"/>
      <c r="DW244" s="491"/>
      <c r="DX244" s="491"/>
      <c r="DY244" s="491"/>
      <c r="DZ244" s="491"/>
      <c r="EA244" s="491"/>
      <c r="EB244" s="491"/>
      <c r="EC244" s="491"/>
      <c r="ED244" s="491"/>
      <c r="EE244" s="491"/>
      <c r="EF244" s="491"/>
      <c r="EG244" s="491"/>
      <c r="EH244" s="491"/>
      <c r="EI244" s="491"/>
      <c r="EJ244" s="491"/>
      <c r="EK244" s="491"/>
      <c r="EL244" s="491"/>
      <c r="EM244" s="491"/>
      <c r="EN244" s="491"/>
      <c r="EO244" s="491"/>
    </row>
    <row r="245" spans="1:145" ht="12" customHeight="1" x14ac:dyDescent="0.2">
      <c r="A245" s="1026" t="str">
        <f t="shared" si="40"/>
        <v/>
      </c>
      <c r="B245" s="428" t="str">
        <f t="shared" si="33"/>
        <v/>
      </c>
      <c r="C245" s="1212" t="str">
        <f>IF('Step 4 Support Tool'!F147=0,"",'Step 4 Support Tool'!F147)</f>
        <v/>
      </c>
      <c r="D245" s="1212">
        <f>'Step 4 Support Tool'!G147</f>
        <v>0</v>
      </c>
      <c r="E245" s="1213">
        <f>'Step 4 Support Tool'!C147</f>
        <v>0</v>
      </c>
      <c r="F245" s="1213">
        <f>'Step 4 Support Tool'!D147</f>
        <v>0</v>
      </c>
      <c r="G245" s="1026" t="str">
        <f>IF('Step 4 Support Tool'!E147="","",TRIM('Step 4 Support Tool'!E147))</f>
        <v/>
      </c>
      <c r="H245" s="1026" t="str">
        <f t="shared" si="41"/>
        <v/>
      </c>
      <c r="I245" s="1026" t="str">
        <f t="shared" si="42"/>
        <v/>
      </c>
      <c r="J245" s="1214">
        <f>'Step 4 Support Tool'!B147</f>
        <v>0</v>
      </c>
      <c r="K245" s="428">
        <f>'Step 4 Support Tool'!H147</f>
        <v>0</v>
      </c>
      <c r="L245" s="428">
        <f>'Step 4 Support Tool'!I147</f>
        <v>0</v>
      </c>
      <c r="M245" s="1215">
        <f>'Step 4 Support Tool'!J147</f>
        <v>0</v>
      </c>
      <c r="N245" s="1215">
        <f>'Step 4 Support Tool'!K147</f>
        <v>0</v>
      </c>
      <c r="O245" s="1215" t="str">
        <f>'Step 4 Support Tool'!L147</f>
        <v/>
      </c>
      <c r="P245" s="1216">
        <f>'Step 4 Support Tool'!M147</f>
        <v>0</v>
      </c>
      <c r="Q245" s="1217">
        <f>'Step 4 Support Tool'!N147</f>
        <v>0</v>
      </c>
      <c r="R245" s="1217" t="str">
        <f>'Step 4 Support Tool'!O147</f>
        <v/>
      </c>
      <c r="S245" s="1218" t="str">
        <f>'Step 4 Support Tool'!P147</f>
        <v/>
      </c>
      <c r="T245" s="1219" t="str">
        <f>'Step 4 Support Tool'!Q147</f>
        <v/>
      </c>
      <c r="U245" s="1219" t="str">
        <f>'Step 4 Support Tool'!R147</f>
        <v/>
      </c>
      <c r="V245" s="1219" t="str">
        <f>'Step 4 Support Tool'!S147</f>
        <v/>
      </c>
      <c r="W245" s="1218" t="str">
        <f>'Step 4 Support Tool'!T147</f>
        <v/>
      </c>
      <c r="X245" s="1220" t="str">
        <f>'Step 4 Support Tool'!X147</f>
        <v/>
      </c>
      <c r="Y245" s="1221" t="str">
        <f t="shared" si="43"/>
        <v/>
      </c>
      <c r="Z245" s="1222" t="str">
        <f>'Step 4 Support Tool'!AB147</f>
        <v/>
      </c>
      <c r="AA245" s="1223"/>
      <c r="AB245" s="1223"/>
      <c r="AC245" s="434"/>
      <c r="AD245" s="434"/>
      <c r="AE245" s="434"/>
      <c r="AF245" s="434"/>
      <c r="AG245" s="434"/>
      <c r="AH245" s="434"/>
      <c r="AI245" s="491"/>
      <c r="AJ245" s="491"/>
      <c r="AK245" s="491"/>
      <c r="AL245" s="491"/>
      <c r="AO245" s="491"/>
      <c r="AP245" s="491"/>
      <c r="AQ245" s="491"/>
      <c r="AR245" s="491"/>
      <c r="AS245" s="491"/>
      <c r="AT245" s="491"/>
      <c r="AU245" s="491"/>
      <c r="AV245" s="491"/>
      <c r="AW245" s="491"/>
      <c r="AX245" s="491"/>
      <c r="AY245" s="491"/>
      <c r="AZ245" s="491"/>
      <c r="BA245" s="491"/>
      <c r="BB245" s="491"/>
      <c r="BC245" s="492"/>
      <c r="BG245" s="1224" t="str">
        <f>SUBSTITUTE('Step 4 Support Tool'!A272," ","")</f>
        <v>LCSystem53</v>
      </c>
      <c r="BH245" s="795">
        <f t="shared" si="39"/>
        <v>0</v>
      </c>
      <c r="BI245" s="491"/>
      <c r="BJ245" s="491"/>
      <c r="BK245" s="491"/>
      <c r="BL245" s="491"/>
      <c r="BM245" s="491"/>
      <c r="BN245" s="491"/>
      <c r="BO245" s="491"/>
      <c r="BP245" s="491"/>
      <c r="BQ245" s="491"/>
      <c r="BR245" s="491"/>
      <c r="BS245" s="491"/>
      <c r="BT245" s="491"/>
      <c r="BU245" s="491"/>
      <c r="BV245" s="491"/>
      <c r="BW245" s="491"/>
      <c r="BX245" s="491"/>
      <c r="BY245" s="491"/>
      <c r="BZ245" s="491"/>
      <c r="CA245" s="491"/>
      <c r="CB245" s="491"/>
      <c r="CC245" s="491"/>
      <c r="CD245" s="491"/>
      <c r="CE245" s="491"/>
      <c r="CF245" s="491"/>
      <c r="CG245" s="491"/>
      <c r="CH245" s="491"/>
      <c r="CI245" s="491"/>
      <c r="CJ245" s="491"/>
      <c r="CK245" s="491"/>
      <c r="CL245" s="491"/>
      <c r="CM245" s="491"/>
      <c r="CN245" s="491"/>
      <c r="CO245" s="491"/>
      <c r="CP245" s="491"/>
      <c r="CQ245" s="491"/>
      <c r="CR245" s="491"/>
      <c r="CS245" s="491"/>
      <c r="CT245" s="491"/>
      <c r="CU245" s="491"/>
      <c r="CV245" s="491"/>
      <c r="CW245" s="491"/>
      <c r="CX245" s="491"/>
      <c r="CY245" s="491"/>
      <c r="CZ245" s="491"/>
      <c r="DA245" s="491"/>
      <c r="DB245" s="491"/>
      <c r="DC245" s="491"/>
      <c r="DD245" s="491"/>
      <c r="DE245" s="491"/>
      <c r="DF245" s="491"/>
      <c r="DG245" s="491"/>
      <c r="DH245" s="491"/>
      <c r="DI245" s="491"/>
      <c r="DJ245" s="491"/>
      <c r="DK245" s="491"/>
      <c r="DL245" s="491"/>
      <c r="DM245" s="491"/>
      <c r="DN245" s="491"/>
      <c r="DO245" s="491"/>
      <c r="DP245" s="491"/>
      <c r="DQ245" s="491"/>
      <c r="DR245" s="491"/>
      <c r="DS245" s="491"/>
      <c r="DT245" s="491"/>
      <c r="DU245" s="491"/>
      <c r="DV245" s="491"/>
      <c r="DW245" s="491"/>
      <c r="DX245" s="491"/>
      <c r="DY245" s="491"/>
      <c r="DZ245" s="491"/>
      <c r="EA245" s="491"/>
      <c r="EB245" s="491"/>
      <c r="EC245" s="491"/>
      <c r="ED245" s="491"/>
      <c r="EE245" s="491"/>
      <c r="EF245" s="491"/>
      <c r="EG245" s="491"/>
      <c r="EH245" s="491"/>
      <c r="EI245" s="491"/>
      <c r="EJ245" s="491"/>
      <c r="EK245" s="491"/>
      <c r="EL245" s="491"/>
      <c r="EM245" s="491"/>
      <c r="EN245" s="491"/>
      <c r="EO245" s="491"/>
    </row>
    <row r="246" spans="1:145" ht="12" customHeight="1" x14ac:dyDescent="0.2">
      <c r="A246" s="1026" t="str">
        <f t="shared" si="40"/>
        <v/>
      </c>
      <c r="B246" s="428" t="str">
        <f t="shared" si="33"/>
        <v/>
      </c>
      <c r="C246" s="1212" t="str">
        <f>IF('Step 4 Support Tool'!F148=0,"",'Step 4 Support Tool'!F148)</f>
        <v/>
      </c>
      <c r="D246" s="1212">
        <f>'Step 4 Support Tool'!G148</f>
        <v>0</v>
      </c>
      <c r="E246" s="1213">
        <f>'Step 4 Support Tool'!C148</f>
        <v>0</v>
      </c>
      <c r="F246" s="1213">
        <f>'Step 4 Support Tool'!D148</f>
        <v>0</v>
      </c>
      <c r="G246" s="1026" t="str">
        <f>IF('Step 4 Support Tool'!E148="","",TRIM('Step 4 Support Tool'!E148))</f>
        <v/>
      </c>
      <c r="H246" s="1026" t="str">
        <f t="shared" si="41"/>
        <v/>
      </c>
      <c r="I246" s="1026" t="str">
        <f t="shared" si="42"/>
        <v/>
      </c>
      <c r="J246" s="1214">
        <f>'Step 4 Support Tool'!B148</f>
        <v>0</v>
      </c>
      <c r="K246" s="428">
        <f>'Step 4 Support Tool'!H148</f>
        <v>0</v>
      </c>
      <c r="L246" s="428">
        <f>'Step 4 Support Tool'!I148</f>
        <v>0</v>
      </c>
      <c r="M246" s="1215">
        <f>'Step 4 Support Tool'!J148</f>
        <v>0</v>
      </c>
      <c r="N246" s="1215">
        <f>'Step 4 Support Tool'!K148</f>
        <v>0</v>
      </c>
      <c r="O246" s="1215" t="str">
        <f>'Step 4 Support Tool'!L148</f>
        <v/>
      </c>
      <c r="P246" s="1216">
        <f>'Step 4 Support Tool'!M148</f>
        <v>0</v>
      </c>
      <c r="Q246" s="1217">
        <f>'Step 4 Support Tool'!N148</f>
        <v>0</v>
      </c>
      <c r="R246" s="1217" t="str">
        <f>'Step 4 Support Tool'!O148</f>
        <v/>
      </c>
      <c r="S246" s="1218" t="str">
        <f>'Step 4 Support Tool'!P148</f>
        <v/>
      </c>
      <c r="T246" s="1219" t="str">
        <f>'Step 4 Support Tool'!Q148</f>
        <v/>
      </c>
      <c r="U246" s="1219" t="str">
        <f>'Step 4 Support Tool'!R148</f>
        <v/>
      </c>
      <c r="V246" s="1219" t="str">
        <f>'Step 4 Support Tool'!S148</f>
        <v/>
      </c>
      <c r="W246" s="1218" t="str">
        <f>'Step 4 Support Tool'!T148</f>
        <v/>
      </c>
      <c r="X246" s="1220" t="str">
        <f>'Step 4 Support Tool'!X148</f>
        <v/>
      </c>
      <c r="Y246" s="1221" t="str">
        <f t="shared" si="43"/>
        <v/>
      </c>
      <c r="Z246" s="1222" t="str">
        <f>'Step 4 Support Tool'!AB148</f>
        <v/>
      </c>
      <c r="AA246" s="1223"/>
      <c r="AB246" s="1223"/>
      <c r="AC246" s="434"/>
      <c r="AD246" s="434"/>
      <c r="AE246" s="434"/>
      <c r="AF246" s="434"/>
      <c r="AG246" s="434"/>
      <c r="AH246" s="434"/>
      <c r="AI246" s="491"/>
      <c r="AJ246" s="491"/>
      <c r="AK246" s="491"/>
      <c r="AL246" s="491"/>
      <c r="AO246" s="491"/>
      <c r="AP246" s="491"/>
      <c r="AQ246" s="491"/>
      <c r="AR246" s="491"/>
      <c r="AS246" s="491"/>
      <c r="AT246" s="491"/>
      <c r="AU246" s="491"/>
      <c r="AV246" s="491"/>
      <c r="AW246" s="491"/>
      <c r="AX246" s="491"/>
      <c r="AY246" s="491"/>
      <c r="AZ246" s="491"/>
      <c r="BA246" s="491"/>
      <c r="BB246" s="491"/>
      <c r="BC246" s="492"/>
      <c r="BG246" s="1224" t="str">
        <f>SUBSTITUTE('Step 4 Support Tool'!A273," ","")</f>
        <v>LCSystem54</v>
      </c>
      <c r="BH246" s="795">
        <f t="shared" si="39"/>
        <v>0</v>
      </c>
      <c r="BI246" s="491"/>
      <c r="BJ246" s="491"/>
      <c r="BK246" s="491"/>
      <c r="BL246" s="491"/>
      <c r="BM246" s="491"/>
      <c r="BN246" s="491"/>
      <c r="BO246" s="491"/>
      <c r="BP246" s="491"/>
      <c r="BQ246" s="491"/>
      <c r="BR246" s="491"/>
      <c r="BS246" s="491"/>
      <c r="BT246" s="491"/>
      <c r="BU246" s="491"/>
      <c r="BV246" s="491"/>
      <c r="BW246" s="491"/>
      <c r="BX246" s="491"/>
      <c r="BY246" s="491"/>
      <c r="BZ246" s="491"/>
      <c r="CA246" s="491"/>
      <c r="CB246" s="491"/>
      <c r="CC246" s="491"/>
      <c r="CD246" s="491"/>
      <c r="CE246" s="491"/>
      <c r="CF246" s="491"/>
      <c r="CG246" s="491"/>
      <c r="CH246" s="491"/>
      <c r="CI246" s="491"/>
      <c r="CJ246" s="491"/>
      <c r="CK246" s="491"/>
      <c r="CL246" s="491"/>
      <c r="CM246" s="491"/>
      <c r="CN246" s="491"/>
      <c r="CO246" s="491"/>
      <c r="CP246" s="491"/>
      <c r="CQ246" s="491"/>
      <c r="CR246" s="491"/>
      <c r="CS246" s="491"/>
      <c r="CT246" s="491"/>
      <c r="CU246" s="491"/>
      <c r="CV246" s="491"/>
      <c r="CW246" s="491"/>
      <c r="CX246" s="491"/>
      <c r="CY246" s="491"/>
      <c r="CZ246" s="491"/>
      <c r="DA246" s="491"/>
      <c r="DB246" s="491"/>
      <c r="DC246" s="491"/>
      <c r="DD246" s="491"/>
      <c r="DE246" s="491"/>
      <c r="DF246" s="491"/>
      <c r="DG246" s="491"/>
      <c r="DH246" s="491"/>
      <c r="DI246" s="491"/>
      <c r="DJ246" s="491"/>
      <c r="DK246" s="491"/>
      <c r="DL246" s="491"/>
      <c r="DM246" s="491"/>
      <c r="DN246" s="491"/>
      <c r="DO246" s="491"/>
      <c r="DP246" s="491"/>
      <c r="DQ246" s="491"/>
      <c r="DR246" s="491"/>
      <c r="DS246" s="491"/>
      <c r="DT246" s="491"/>
      <c r="DU246" s="491"/>
      <c r="DV246" s="491"/>
      <c r="DW246" s="491"/>
      <c r="DX246" s="491"/>
      <c r="DY246" s="491"/>
      <c r="DZ246" s="491"/>
      <c r="EA246" s="491"/>
      <c r="EB246" s="491"/>
      <c r="EC246" s="491"/>
      <c r="ED246" s="491"/>
      <c r="EE246" s="491"/>
      <c r="EF246" s="491"/>
      <c r="EG246" s="491"/>
      <c r="EH246" s="491"/>
      <c r="EI246" s="491"/>
      <c r="EJ246" s="491"/>
      <c r="EK246" s="491"/>
      <c r="EL246" s="491"/>
      <c r="EM246" s="491"/>
      <c r="EN246" s="491"/>
      <c r="EO246" s="491"/>
    </row>
    <row r="247" spans="1:145" ht="12" customHeight="1" x14ac:dyDescent="0.2">
      <c r="A247" s="1026" t="str">
        <f t="shared" si="40"/>
        <v/>
      </c>
      <c r="B247" s="428" t="str">
        <f t="shared" si="33"/>
        <v/>
      </c>
      <c r="C247" s="1212" t="str">
        <f>IF('Step 4 Support Tool'!F149=0,"",'Step 4 Support Tool'!F149)</f>
        <v/>
      </c>
      <c r="D247" s="1212">
        <f>'Step 4 Support Tool'!G149</f>
        <v>0</v>
      </c>
      <c r="E247" s="1213">
        <f>'Step 4 Support Tool'!C149</f>
        <v>0</v>
      </c>
      <c r="F247" s="1213">
        <f>'Step 4 Support Tool'!D149</f>
        <v>0</v>
      </c>
      <c r="G247" s="1026" t="str">
        <f>IF('Step 4 Support Tool'!E149="","",TRIM('Step 4 Support Tool'!E149))</f>
        <v/>
      </c>
      <c r="H247" s="1026" t="str">
        <f t="shared" si="41"/>
        <v/>
      </c>
      <c r="I247" s="1026" t="str">
        <f t="shared" si="42"/>
        <v/>
      </c>
      <c r="J247" s="1214">
        <f>'Step 4 Support Tool'!B149</f>
        <v>0</v>
      </c>
      <c r="K247" s="428">
        <f>'Step 4 Support Tool'!H149</f>
        <v>0</v>
      </c>
      <c r="L247" s="428">
        <f>'Step 4 Support Tool'!I149</f>
        <v>0</v>
      </c>
      <c r="M247" s="1215">
        <f>'Step 4 Support Tool'!J149</f>
        <v>0</v>
      </c>
      <c r="N247" s="1215">
        <f>'Step 4 Support Tool'!K149</f>
        <v>0</v>
      </c>
      <c r="O247" s="1215" t="str">
        <f>'Step 4 Support Tool'!L149</f>
        <v/>
      </c>
      <c r="P247" s="1216">
        <f>'Step 4 Support Tool'!M149</f>
        <v>0</v>
      </c>
      <c r="Q247" s="1217">
        <f>'Step 4 Support Tool'!N149</f>
        <v>0</v>
      </c>
      <c r="R247" s="1217" t="str">
        <f>'Step 4 Support Tool'!O149</f>
        <v/>
      </c>
      <c r="S247" s="1218" t="str">
        <f>'Step 4 Support Tool'!P149</f>
        <v/>
      </c>
      <c r="T247" s="1219" t="str">
        <f>'Step 4 Support Tool'!Q149</f>
        <v/>
      </c>
      <c r="U247" s="1219" t="str">
        <f>'Step 4 Support Tool'!R149</f>
        <v/>
      </c>
      <c r="V247" s="1219" t="str">
        <f>'Step 4 Support Tool'!S149</f>
        <v/>
      </c>
      <c r="W247" s="1218" t="str">
        <f>'Step 4 Support Tool'!T149</f>
        <v/>
      </c>
      <c r="X247" s="1220" t="str">
        <f>'Step 4 Support Tool'!X149</f>
        <v/>
      </c>
      <c r="Y247" s="1221" t="str">
        <f t="shared" si="43"/>
        <v/>
      </c>
      <c r="Z247" s="1222" t="str">
        <f>'Step 4 Support Tool'!AB149</f>
        <v/>
      </c>
      <c r="AA247" s="1223"/>
      <c r="AB247" s="1223"/>
      <c r="AC247" s="434"/>
      <c r="AD247" s="434"/>
      <c r="AE247" s="434"/>
      <c r="AF247" s="434"/>
      <c r="AG247" s="434"/>
      <c r="AH247" s="434"/>
      <c r="AI247" s="491"/>
      <c r="AJ247" s="491"/>
      <c r="AK247" s="491"/>
      <c r="AL247" s="491"/>
      <c r="AO247" s="491"/>
      <c r="AP247" s="491"/>
      <c r="AQ247" s="491"/>
      <c r="AR247" s="491"/>
      <c r="AS247" s="491"/>
      <c r="AT247" s="491"/>
      <c r="AU247" s="491"/>
      <c r="AV247" s="491"/>
      <c r="AW247" s="491"/>
      <c r="AX247" s="491"/>
      <c r="AY247" s="491"/>
      <c r="AZ247" s="491"/>
      <c r="BA247" s="491"/>
      <c r="BB247" s="491"/>
      <c r="BC247" s="492"/>
      <c r="BG247" s="1224" t="str">
        <f>SUBSTITUTE('Step 4 Support Tool'!A274," ","")</f>
        <v>LCSystem55</v>
      </c>
      <c r="BH247" s="795">
        <f t="shared" si="39"/>
        <v>0</v>
      </c>
      <c r="BI247" s="491"/>
      <c r="BJ247" s="491"/>
      <c r="BK247" s="491"/>
      <c r="BL247" s="491"/>
      <c r="BM247" s="491"/>
      <c r="BN247" s="491"/>
      <c r="BO247" s="491"/>
      <c r="BP247" s="491"/>
      <c r="BQ247" s="491"/>
      <c r="BR247" s="491"/>
      <c r="BS247" s="491"/>
      <c r="BT247" s="491"/>
      <c r="BU247" s="491"/>
      <c r="BV247" s="491"/>
      <c r="BW247" s="491"/>
      <c r="BX247" s="491"/>
      <c r="BY247" s="491"/>
      <c r="BZ247" s="491"/>
      <c r="CA247" s="491"/>
      <c r="CB247" s="491"/>
      <c r="CC247" s="491"/>
      <c r="CD247" s="491"/>
      <c r="CE247" s="491"/>
      <c r="CF247" s="491"/>
      <c r="CG247" s="491"/>
      <c r="CH247" s="491"/>
      <c r="CI247" s="491"/>
      <c r="CJ247" s="491"/>
      <c r="CK247" s="491"/>
      <c r="CL247" s="491"/>
      <c r="CM247" s="491"/>
      <c r="CN247" s="491"/>
      <c r="CO247" s="491"/>
      <c r="CP247" s="491"/>
      <c r="CQ247" s="491"/>
      <c r="CR247" s="491"/>
      <c r="CS247" s="491"/>
      <c r="CT247" s="491"/>
      <c r="CU247" s="491"/>
      <c r="CV247" s="491"/>
      <c r="CW247" s="491"/>
      <c r="CX247" s="491"/>
      <c r="CY247" s="491"/>
      <c r="CZ247" s="491"/>
      <c r="DA247" s="491"/>
      <c r="DB247" s="491"/>
      <c r="DC247" s="491"/>
      <c r="DD247" s="491"/>
      <c r="DE247" s="491"/>
      <c r="DF247" s="491"/>
      <c r="DG247" s="491"/>
      <c r="DH247" s="491"/>
      <c r="DI247" s="491"/>
      <c r="DJ247" s="491"/>
      <c r="DK247" s="491"/>
      <c r="DL247" s="491"/>
      <c r="DM247" s="491"/>
      <c r="DN247" s="491"/>
      <c r="DO247" s="491"/>
      <c r="DP247" s="491"/>
      <c r="DQ247" s="491"/>
      <c r="DR247" s="491"/>
      <c r="DS247" s="491"/>
      <c r="DT247" s="491"/>
      <c r="DU247" s="491"/>
      <c r="DV247" s="491"/>
      <c r="DW247" s="491"/>
      <c r="DX247" s="491"/>
      <c r="DY247" s="491"/>
      <c r="DZ247" s="491"/>
      <c r="EA247" s="491"/>
      <c r="EB247" s="491"/>
      <c r="EC247" s="491"/>
      <c r="ED247" s="491"/>
      <c r="EE247" s="491"/>
      <c r="EF247" s="491"/>
      <c r="EG247" s="491"/>
      <c r="EH247" s="491"/>
      <c r="EI247" s="491"/>
      <c r="EJ247" s="491"/>
      <c r="EK247" s="491"/>
      <c r="EL247" s="491"/>
      <c r="EM247" s="491"/>
      <c r="EN247" s="491"/>
      <c r="EO247" s="491"/>
    </row>
    <row r="248" spans="1:145" ht="12" customHeight="1" x14ac:dyDescent="0.2">
      <c r="A248" s="1026" t="str">
        <f t="shared" si="40"/>
        <v/>
      </c>
      <c r="B248" s="428" t="str">
        <f t="shared" si="33"/>
        <v/>
      </c>
      <c r="C248" s="1212" t="str">
        <f>IF('Step 4 Support Tool'!F150=0,"",'Step 4 Support Tool'!F150)</f>
        <v/>
      </c>
      <c r="D248" s="1212">
        <f>'Step 4 Support Tool'!G150</f>
        <v>0</v>
      </c>
      <c r="E248" s="1213">
        <f>'Step 4 Support Tool'!C150</f>
        <v>0</v>
      </c>
      <c r="F248" s="1213">
        <f>'Step 4 Support Tool'!D150</f>
        <v>0</v>
      </c>
      <c r="G248" s="1026" t="str">
        <f>IF('Step 4 Support Tool'!E150="","",TRIM('Step 4 Support Tool'!E150))</f>
        <v/>
      </c>
      <c r="H248" s="1026" t="str">
        <f t="shared" si="41"/>
        <v/>
      </c>
      <c r="I248" s="1026" t="str">
        <f t="shared" si="42"/>
        <v/>
      </c>
      <c r="J248" s="1214">
        <f>'Step 4 Support Tool'!B150</f>
        <v>0</v>
      </c>
      <c r="K248" s="428">
        <f>'Step 4 Support Tool'!H150</f>
        <v>0</v>
      </c>
      <c r="L248" s="428">
        <f>'Step 4 Support Tool'!I150</f>
        <v>0</v>
      </c>
      <c r="M248" s="1215">
        <f>'Step 4 Support Tool'!J150</f>
        <v>0</v>
      </c>
      <c r="N248" s="1215">
        <f>'Step 4 Support Tool'!K150</f>
        <v>0</v>
      </c>
      <c r="O248" s="1215" t="str">
        <f>'Step 4 Support Tool'!L150</f>
        <v/>
      </c>
      <c r="P248" s="1216">
        <f>'Step 4 Support Tool'!M150</f>
        <v>0</v>
      </c>
      <c r="Q248" s="1217">
        <f>'Step 4 Support Tool'!N150</f>
        <v>0</v>
      </c>
      <c r="R248" s="1217" t="str">
        <f>'Step 4 Support Tool'!O150</f>
        <v/>
      </c>
      <c r="S248" s="1218" t="str">
        <f>'Step 4 Support Tool'!P150</f>
        <v/>
      </c>
      <c r="T248" s="1219" t="str">
        <f>'Step 4 Support Tool'!Q150</f>
        <v/>
      </c>
      <c r="U248" s="1219" t="str">
        <f>'Step 4 Support Tool'!R150</f>
        <v/>
      </c>
      <c r="V248" s="1219" t="str">
        <f>'Step 4 Support Tool'!S150</f>
        <v/>
      </c>
      <c r="W248" s="1218" t="str">
        <f>'Step 4 Support Tool'!T150</f>
        <v/>
      </c>
      <c r="X248" s="1220" t="str">
        <f>'Step 4 Support Tool'!X150</f>
        <v/>
      </c>
      <c r="Y248" s="1221" t="str">
        <f t="shared" si="43"/>
        <v/>
      </c>
      <c r="Z248" s="1222" t="str">
        <f>'Step 4 Support Tool'!AB150</f>
        <v/>
      </c>
      <c r="AA248" s="1223"/>
      <c r="AB248" s="1223"/>
      <c r="AC248" s="434"/>
      <c r="AD248" s="434"/>
      <c r="AE248" s="434"/>
      <c r="AF248" s="434"/>
      <c r="AG248" s="434"/>
      <c r="AH248" s="434"/>
      <c r="AI248" s="491"/>
      <c r="AJ248" s="491"/>
      <c r="AK248" s="491"/>
      <c r="AL248" s="491"/>
      <c r="AO248" s="491"/>
      <c r="AP248" s="491"/>
      <c r="AQ248" s="491"/>
      <c r="AR248" s="491"/>
      <c r="AS248" s="491"/>
      <c r="AT248" s="491"/>
      <c r="AU248" s="491"/>
      <c r="AV248" s="491"/>
      <c r="AW248" s="491"/>
      <c r="AX248" s="491"/>
      <c r="AY248" s="491"/>
      <c r="AZ248" s="491"/>
      <c r="BA248" s="491"/>
      <c r="BB248" s="491"/>
      <c r="BC248" s="492"/>
      <c r="BG248" s="1224" t="str">
        <f>SUBSTITUTE('Step 4 Support Tool'!A275," ","")</f>
        <v>LCSystem56</v>
      </c>
      <c r="BH248" s="795">
        <f t="shared" si="39"/>
        <v>0</v>
      </c>
      <c r="BI248" s="491"/>
      <c r="BJ248" s="491"/>
      <c r="BK248" s="491"/>
      <c r="BL248" s="491"/>
      <c r="BM248" s="491"/>
      <c r="BN248" s="491"/>
      <c r="BO248" s="491"/>
      <c r="BP248" s="491"/>
      <c r="BQ248" s="491"/>
      <c r="BR248" s="491"/>
      <c r="BS248" s="491"/>
      <c r="BT248" s="491"/>
      <c r="BU248" s="491"/>
      <c r="BV248" s="491"/>
      <c r="BW248" s="491"/>
      <c r="BX248" s="491"/>
      <c r="BY248" s="491"/>
      <c r="BZ248" s="491"/>
      <c r="CA248" s="491"/>
      <c r="CB248" s="491"/>
      <c r="CC248" s="491"/>
      <c r="CD248" s="491"/>
      <c r="CE248" s="491"/>
      <c r="CF248" s="491"/>
      <c r="CG248" s="491"/>
      <c r="CH248" s="491"/>
      <c r="CI248" s="491"/>
      <c r="CJ248" s="491"/>
      <c r="CK248" s="491"/>
      <c r="CL248" s="491"/>
      <c r="CM248" s="491"/>
      <c r="CN248" s="491"/>
      <c r="CO248" s="491"/>
      <c r="CP248" s="491"/>
      <c r="CQ248" s="491"/>
      <c r="CR248" s="491"/>
      <c r="CS248" s="491"/>
      <c r="CT248" s="491"/>
      <c r="CU248" s="491"/>
      <c r="CV248" s="491"/>
      <c r="CW248" s="491"/>
      <c r="CX248" s="491"/>
      <c r="CY248" s="491"/>
      <c r="CZ248" s="491"/>
      <c r="DA248" s="491"/>
      <c r="DB248" s="491"/>
      <c r="DC248" s="491"/>
      <c r="DD248" s="491"/>
      <c r="DE248" s="491"/>
      <c r="DF248" s="491"/>
      <c r="DG248" s="491"/>
      <c r="DH248" s="491"/>
      <c r="DI248" s="491"/>
      <c r="DJ248" s="491"/>
      <c r="DK248" s="491"/>
      <c r="DL248" s="491"/>
      <c r="DM248" s="491"/>
      <c r="DN248" s="491"/>
      <c r="DO248" s="491"/>
      <c r="DP248" s="491"/>
      <c r="DQ248" s="491"/>
      <c r="DR248" s="491"/>
      <c r="DS248" s="491"/>
      <c r="DT248" s="491"/>
      <c r="DU248" s="491"/>
      <c r="DV248" s="491"/>
      <c r="DW248" s="491"/>
      <c r="DX248" s="491"/>
      <c r="DY248" s="491"/>
      <c r="DZ248" s="491"/>
      <c r="EA248" s="491"/>
      <c r="EB248" s="491"/>
      <c r="EC248" s="491"/>
      <c r="ED248" s="491"/>
      <c r="EE248" s="491"/>
      <c r="EF248" s="491"/>
      <c r="EG248" s="491"/>
      <c r="EH248" s="491"/>
      <c r="EI248" s="491"/>
      <c r="EJ248" s="491"/>
      <c r="EK248" s="491"/>
      <c r="EL248" s="491"/>
      <c r="EM248" s="491"/>
      <c r="EN248" s="491"/>
      <c r="EO248" s="491"/>
    </row>
    <row r="249" spans="1:145" ht="12" customHeight="1" x14ac:dyDescent="0.2">
      <c r="A249" s="1026" t="str">
        <f t="shared" si="40"/>
        <v/>
      </c>
      <c r="B249" s="428" t="str">
        <f t="shared" si="33"/>
        <v/>
      </c>
      <c r="C249" s="1212" t="str">
        <f>IF('Step 4 Support Tool'!F151=0,"",'Step 4 Support Tool'!F151)</f>
        <v/>
      </c>
      <c r="D249" s="1212">
        <f>'Step 4 Support Tool'!G151</f>
        <v>0</v>
      </c>
      <c r="E249" s="1213">
        <f>'Step 4 Support Tool'!C151</f>
        <v>0</v>
      </c>
      <c r="F249" s="1213">
        <f>'Step 4 Support Tool'!D151</f>
        <v>0</v>
      </c>
      <c r="G249" s="1026" t="str">
        <f>IF('Step 4 Support Tool'!E151="","",TRIM('Step 4 Support Tool'!E151))</f>
        <v/>
      </c>
      <c r="H249" s="1026" t="str">
        <f t="shared" si="41"/>
        <v/>
      </c>
      <c r="I249" s="1026" t="str">
        <f t="shared" si="42"/>
        <v/>
      </c>
      <c r="J249" s="1214">
        <f>'Step 4 Support Tool'!B151</f>
        <v>0</v>
      </c>
      <c r="K249" s="428">
        <f>'Step 4 Support Tool'!H151</f>
        <v>0</v>
      </c>
      <c r="L249" s="428">
        <f>'Step 4 Support Tool'!I151</f>
        <v>0</v>
      </c>
      <c r="M249" s="1215">
        <f>'Step 4 Support Tool'!J151</f>
        <v>0</v>
      </c>
      <c r="N249" s="1215">
        <f>'Step 4 Support Tool'!K151</f>
        <v>0</v>
      </c>
      <c r="O249" s="1215" t="str">
        <f>'Step 4 Support Tool'!L151</f>
        <v/>
      </c>
      <c r="P249" s="1216">
        <f>'Step 4 Support Tool'!M151</f>
        <v>0</v>
      </c>
      <c r="Q249" s="1217">
        <f>'Step 4 Support Tool'!N151</f>
        <v>0</v>
      </c>
      <c r="R249" s="1217" t="str">
        <f>'Step 4 Support Tool'!O151</f>
        <v/>
      </c>
      <c r="S249" s="1218" t="str">
        <f>'Step 4 Support Tool'!P151</f>
        <v/>
      </c>
      <c r="T249" s="1219" t="str">
        <f>'Step 4 Support Tool'!Q151</f>
        <v/>
      </c>
      <c r="U249" s="1219" t="str">
        <f>'Step 4 Support Tool'!R151</f>
        <v/>
      </c>
      <c r="V249" s="1219" t="str">
        <f>'Step 4 Support Tool'!S151</f>
        <v/>
      </c>
      <c r="W249" s="1218" t="str">
        <f>'Step 4 Support Tool'!T151</f>
        <v/>
      </c>
      <c r="X249" s="1220" t="str">
        <f>'Step 4 Support Tool'!X151</f>
        <v/>
      </c>
      <c r="Y249" s="1221" t="str">
        <f t="shared" si="43"/>
        <v/>
      </c>
      <c r="Z249" s="1222" t="str">
        <f>'Step 4 Support Tool'!AB151</f>
        <v/>
      </c>
      <c r="AA249" s="1223"/>
      <c r="AB249" s="1223"/>
      <c r="AC249" s="434"/>
      <c r="AD249" s="434"/>
      <c r="AE249" s="434"/>
      <c r="AF249" s="434"/>
      <c r="AG249" s="434"/>
      <c r="AH249" s="434"/>
      <c r="AI249" s="491"/>
      <c r="AJ249" s="491"/>
      <c r="AK249" s="491"/>
      <c r="AL249" s="491"/>
      <c r="AO249" s="491"/>
      <c r="AP249" s="491"/>
      <c r="AQ249" s="491"/>
      <c r="AR249" s="491"/>
      <c r="AS249" s="491"/>
      <c r="AT249" s="491"/>
      <c r="AU249" s="491"/>
      <c r="AV249" s="491"/>
      <c r="AW249" s="491"/>
      <c r="AX249" s="491"/>
      <c r="AY249" s="491"/>
      <c r="AZ249" s="491"/>
      <c r="BA249" s="491"/>
      <c r="BB249" s="491"/>
      <c r="BC249" s="492"/>
      <c r="BG249" s="1224" t="str">
        <f>SUBSTITUTE('Step 4 Support Tool'!A276," ","")</f>
        <v>LCSystem57</v>
      </c>
      <c r="BH249" s="795">
        <f t="shared" si="39"/>
        <v>0</v>
      </c>
      <c r="BI249" s="491"/>
      <c r="BJ249" s="491"/>
      <c r="BK249" s="491"/>
      <c r="BL249" s="491"/>
      <c r="BM249" s="491"/>
      <c r="BN249" s="491"/>
      <c r="BO249" s="491"/>
      <c r="BP249" s="491"/>
      <c r="BQ249" s="491"/>
      <c r="BR249" s="491"/>
      <c r="BS249" s="491"/>
      <c r="BT249" s="491"/>
      <c r="BU249" s="491"/>
      <c r="BV249" s="491"/>
      <c r="BW249" s="491"/>
      <c r="BX249" s="491"/>
      <c r="BY249" s="491"/>
      <c r="BZ249" s="491"/>
      <c r="CA249" s="491"/>
      <c r="CB249" s="491"/>
      <c r="CC249" s="491"/>
      <c r="CD249" s="491"/>
      <c r="CE249" s="491"/>
      <c r="CF249" s="491"/>
      <c r="CG249" s="491"/>
      <c r="CH249" s="491"/>
      <c r="CI249" s="491"/>
      <c r="CJ249" s="491"/>
      <c r="CK249" s="491"/>
      <c r="CL249" s="491"/>
      <c r="CM249" s="491"/>
      <c r="CN249" s="491"/>
      <c r="CO249" s="491"/>
      <c r="CP249" s="491"/>
      <c r="CQ249" s="491"/>
      <c r="CR249" s="491"/>
      <c r="CS249" s="491"/>
      <c r="CT249" s="491"/>
      <c r="CU249" s="491"/>
      <c r="CV249" s="491"/>
      <c r="CW249" s="491"/>
      <c r="CX249" s="491"/>
      <c r="CY249" s="491"/>
      <c r="CZ249" s="491"/>
      <c r="DA249" s="491"/>
      <c r="DB249" s="491"/>
      <c r="DC249" s="491"/>
      <c r="DD249" s="491"/>
      <c r="DE249" s="491"/>
      <c r="DF249" s="491"/>
      <c r="DG249" s="491"/>
      <c r="DH249" s="491"/>
      <c r="DI249" s="491"/>
      <c r="DJ249" s="491"/>
      <c r="DK249" s="491"/>
      <c r="DL249" s="491"/>
      <c r="DM249" s="491"/>
      <c r="DN249" s="491"/>
      <c r="DO249" s="491"/>
      <c r="DP249" s="491"/>
      <c r="DQ249" s="491"/>
      <c r="DR249" s="491"/>
      <c r="DS249" s="491"/>
      <c r="DT249" s="491"/>
      <c r="DU249" s="491"/>
      <c r="DV249" s="491"/>
      <c r="DW249" s="491"/>
      <c r="DX249" s="491"/>
      <c r="DY249" s="491"/>
      <c r="DZ249" s="491"/>
      <c r="EA249" s="491"/>
      <c r="EB249" s="491"/>
      <c r="EC249" s="491"/>
      <c r="ED249" s="491"/>
      <c r="EE249" s="491"/>
      <c r="EF249" s="491"/>
      <c r="EG249" s="491"/>
      <c r="EH249" s="491"/>
      <c r="EI249" s="491"/>
      <c r="EJ249" s="491"/>
      <c r="EK249" s="491"/>
      <c r="EL249" s="491"/>
      <c r="EM249" s="491"/>
      <c r="EN249" s="491"/>
      <c r="EO249" s="491"/>
    </row>
    <row r="250" spans="1:145" ht="12" customHeight="1" x14ac:dyDescent="0.2">
      <c r="A250" s="1026" t="str">
        <f t="shared" si="40"/>
        <v/>
      </c>
      <c r="B250" s="428" t="str">
        <f t="shared" si="33"/>
        <v/>
      </c>
      <c r="C250" s="1212" t="str">
        <f>IF('Step 4 Support Tool'!F152=0,"",'Step 4 Support Tool'!F152)</f>
        <v/>
      </c>
      <c r="D250" s="1212">
        <f>'Step 4 Support Tool'!G152</f>
        <v>0</v>
      </c>
      <c r="E250" s="1213">
        <f>'Step 4 Support Tool'!C152</f>
        <v>0</v>
      </c>
      <c r="F250" s="1213">
        <f>'Step 4 Support Tool'!D152</f>
        <v>0</v>
      </c>
      <c r="G250" s="1026" t="str">
        <f>IF('Step 4 Support Tool'!E152="","",TRIM('Step 4 Support Tool'!E152))</f>
        <v/>
      </c>
      <c r="H250" s="1026" t="str">
        <f t="shared" si="41"/>
        <v/>
      </c>
      <c r="I250" s="1026" t="str">
        <f t="shared" si="42"/>
        <v/>
      </c>
      <c r="J250" s="1214">
        <f>'Step 4 Support Tool'!B152</f>
        <v>0</v>
      </c>
      <c r="K250" s="428">
        <f>'Step 4 Support Tool'!H152</f>
        <v>0</v>
      </c>
      <c r="L250" s="428">
        <f>'Step 4 Support Tool'!I152</f>
        <v>0</v>
      </c>
      <c r="M250" s="1215">
        <f>'Step 4 Support Tool'!J152</f>
        <v>0</v>
      </c>
      <c r="N250" s="1215">
        <f>'Step 4 Support Tool'!K152</f>
        <v>0</v>
      </c>
      <c r="O250" s="1215" t="str">
        <f>'Step 4 Support Tool'!L152</f>
        <v/>
      </c>
      <c r="P250" s="1216">
        <f>'Step 4 Support Tool'!M152</f>
        <v>0</v>
      </c>
      <c r="Q250" s="1217">
        <f>'Step 4 Support Tool'!N152</f>
        <v>0</v>
      </c>
      <c r="R250" s="1217" t="str">
        <f>'Step 4 Support Tool'!O152</f>
        <v/>
      </c>
      <c r="S250" s="1218" t="str">
        <f>'Step 4 Support Tool'!P152</f>
        <v/>
      </c>
      <c r="T250" s="1219" t="str">
        <f>'Step 4 Support Tool'!Q152</f>
        <v/>
      </c>
      <c r="U250" s="1219" t="str">
        <f>'Step 4 Support Tool'!R152</f>
        <v/>
      </c>
      <c r="V250" s="1219" t="str">
        <f>'Step 4 Support Tool'!S152</f>
        <v/>
      </c>
      <c r="W250" s="1218" t="str">
        <f>'Step 4 Support Tool'!T152</f>
        <v/>
      </c>
      <c r="X250" s="1220" t="str">
        <f>'Step 4 Support Tool'!X152</f>
        <v/>
      </c>
      <c r="Y250" s="1221" t="str">
        <f t="shared" si="43"/>
        <v/>
      </c>
      <c r="Z250" s="1222" t="str">
        <f>'Step 4 Support Tool'!AB152</f>
        <v/>
      </c>
      <c r="AA250" s="1223"/>
      <c r="AB250" s="1223"/>
      <c r="AC250" s="434"/>
      <c r="AD250" s="434"/>
      <c r="AE250" s="434"/>
      <c r="AF250" s="434"/>
      <c r="AG250" s="434"/>
      <c r="AH250" s="434"/>
      <c r="AI250" s="491"/>
      <c r="AJ250" s="491"/>
      <c r="AK250" s="491"/>
      <c r="AL250" s="491"/>
      <c r="AO250" s="491"/>
      <c r="AP250" s="491"/>
      <c r="AQ250" s="491"/>
      <c r="AR250" s="491"/>
      <c r="AS250" s="491"/>
      <c r="AT250" s="491"/>
      <c r="AU250" s="491"/>
      <c r="AV250" s="491"/>
      <c r="AW250" s="491"/>
      <c r="AX250" s="491"/>
      <c r="AY250" s="491"/>
      <c r="AZ250" s="491"/>
      <c r="BA250" s="491"/>
      <c r="BB250" s="491"/>
      <c r="BC250" s="492"/>
      <c r="BG250" s="1224" t="str">
        <f>SUBSTITUTE('Step 4 Support Tool'!A277," ","")</f>
        <v>LCSystem58</v>
      </c>
      <c r="BH250" s="795">
        <f t="shared" si="39"/>
        <v>0</v>
      </c>
      <c r="BI250" s="491"/>
      <c r="BJ250" s="491"/>
      <c r="BK250" s="491"/>
      <c r="BL250" s="491"/>
      <c r="BM250" s="491"/>
      <c r="BN250" s="491"/>
      <c r="BO250" s="491"/>
      <c r="BP250" s="491"/>
      <c r="BQ250" s="491"/>
      <c r="BR250" s="491"/>
      <c r="BS250" s="491"/>
      <c r="BT250" s="491"/>
      <c r="BU250" s="491"/>
      <c r="BV250" s="491"/>
      <c r="BW250" s="491"/>
      <c r="BX250" s="491"/>
      <c r="BY250" s="491"/>
      <c r="BZ250" s="491"/>
      <c r="CA250" s="491"/>
      <c r="CB250" s="491"/>
      <c r="CC250" s="491"/>
      <c r="CD250" s="491"/>
      <c r="CE250" s="491"/>
      <c r="CF250" s="491"/>
      <c r="CG250" s="491"/>
      <c r="CH250" s="491"/>
      <c r="CI250" s="491"/>
      <c r="CJ250" s="491"/>
      <c r="CK250" s="491"/>
      <c r="CL250" s="491"/>
      <c r="CM250" s="491"/>
      <c r="CN250" s="491"/>
      <c r="CO250" s="491"/>
      <c r="CP250" s="491"/>
      <c r="CQ250" s="491"/>
      <c r="CR250" s="491"/>
      <c r="CS250" s="491"/>
      <c r="CT250" s="491"/>
      <c r="CU250" s="491"/>
      <c r="CV250" s="491"/>
      <c r="CW250" s="491"/>
      <c r="CX250" s="491"/>
      <c r="CY250" s="491"/>
      <c r="CZ250" s="491"/>
      <c r="DA250" s="491"/>
      <c r="DB250" s="491"/>
      <c r="DC250" s="491"/>
      <c r="DD250" s="491"/>
      <c r="DE250" s="491"/>
      <c r="DF250" s="491"/>
      <c r="DG250" s="491"/>
      <c r="DH250" s="491"/>
      <c r="DI250" s="491"/>
      <c r="DJ250" s="491"/>
      <c r="DK250" s="491"/>
      <c r="DL250" s="491"/>
      <c r="DM250" s="491"/>
      <c r="DN250" s="491"/>
      <c r="DO250" s="491"/>
      <c r="DP250" s="491"/>
      <c r="DQ250" s="491"/>
      <c r="DR250" s="491"/>
      <c r="DS250" s="491"/>
      <c r="DT250" s="491"/>
      <c r="DU250" s="491"/>
      <c r="DV250" s="491"/>
      <c r="DW250" s="491"/>
      <c r="DX250" s="491"/>
      <c r="DY250" s="491"/>
      <c r="DZ250" s="491"/>
      <c r="EA250" s="491"/>
      <c r="EB250" s="491"/>
      <c r="EC250" s="491"/>
      <c r="ED250" s="491"/>
      <c r="EE250" s="491"/>
      <c r="EF250" s="491"/>
      <c r="EG250" s="491"/>
      <c r="EH250" s="491"/>
      <c r="EI250" s="491"/>
      <c r="EJ250" s="491"/>
      <c r="EK250" s="491"/>
      <c r="EL250" s="491"/>
      <c r="EM250" s="491"/>
      <c r="EN250" s="491"/>
      <c r="EO250" s="491"/>
    </row>
    <row r="251" spans="1:145" ht="12" customHeight="1" x14ac:dyDescent="0.2">
      <c r="A251" s="1026" t="str">
        <f t="shared" si="40"/>
        <v/>
      </c>
      <c r="B251" s="428" t="str">
        <f t="shared" si="33"/>
        <v/>
      </c>
      <c r="C251" s="1212" t="str">
        <f>IF('Step 4 Support Tool'!F153=0,"",'Step 4 Support Tool'!F153)</f>
        <v/>
      </c>
      <c r="D251" s="1212">
        <f>'Step 4 Support Tool'!G153</f>
        <v>0</v>
      </c>
      <c r="E251" s="1213">
        <f>'Step 4 Support Tool'!C153</f>
        <v>0</v>
      </c>
      <c r="F251" s="1213">
        <f>'Step 4 Support Tool'!D153</f>
        <v>0</v>
      </c>
      <c r="G251" s="1026" t="str">
        <f>IF('Step 4 Support Tool'!E153="","",TRIM('Step 4 Support Tool'!E153))</f>
        <v/>
      </c>
      <c r="H251" s="1026" t="str">
        <f t="shared" si="41"/>
        <v/>
      </c>
      <c r="I251" s="1026" t="str">
        <f t="shared" si="42"/>
        <v/>
      </c>
      <c r="J251" s="1214">
        <f>'Step 4 Support Tool'!B153</f>
        <v>0</v>
      </c>
      <c r="K251" s="428">
        <f>'Step 4 Support Tool'!H153</f>
        <v>0</v>
      </c>
      <c r="L251" s="428">
        <f>'Step 4 Support Tool'!I153</f>
        <v>0</v>
      </c>
      <c r="M251" s="1215">
        <f>'Step 4 Support Tool'!J153</f>
        <v>0</v>
      </c>
      <c r="N251" s="1215">
        <f>'Step 4 Support Tool'!K153</f>
        <v>0</v>
      </c>
      <c r="O251" s="1215" t="str">
        <f>'Step 4 Support Tool'!L153</f>
        <v/>
      </c>
      <c r="P251" s="1216">
        <f>'Step 4 Support Tool'!M153</f>
        <v>0</v>
      </c>
      <c r="Q251" s="1217">
        <f>'Step 4 Support Tool'!N153</f>
        <v>0</v>
      </c>
      <c r="R251" s="1217" t="str">
        <f>'Step 4 Support Tool'!O153</f>
        <v/>
      </c>
      <c r="S251" s="1218" t="str">
        <f>'Step 4 Support Tool'!P153</f>
        <v/>
      </c>
      <c r="T251" s="1219" t="str">
        <f>'Step 4 Support Tool'!Q153</f>
        <v/>
      </c>
      <c r="U251" s="1219" t="str">
        <f>'Step 4 Support Tool'!R153</f>
        <v/>
      </c>
      <c r="V251" s="1219" t="str">
        <f>'Step 4 Support Tool'!S153</f>
        <v/>
      </c>
      <c r="W251" s="1218" t="str">
        <f>'Step 4 Support Tool'!T153</f>
        <v/>
      </c>
      <c r="X251" s="1220" t="str">
        <f>'Step 4 Support Tool'!X153</f>
        <v/>
      </c>
      <c r="Y251" s="1221" t="str">
        <f t="shared" si="43"/>
        <v/>
      </c>
      <c r="Z251" s="1222" t="str">
        <f>'Step 4 Support Tool'!AB153</f>
        <v/>
      </c>
      <c r="AA251" s="1223"/>
      <c r="AB251" s="1223"/>
      <c r="AC251" s="434"/>
      <c r="AD251" s="434"/>
      <c r="AE251" s="434"/>
      <c r="AF251" s="434"/>
      <c r="AG251" s="434"/>
      <c r="AH251" s="434"/>
      <c r="AI251" s="491"/>
      <c r="AJ251" s="491"/>
      <c r="AK251" s="491"/>
      <c r="AL251" s="491"/>
      <c r="AO251" s="491"/>
      <c r="AP251" s="491"/>
      <c r="AQ251" s="491"/>
      <c r="AR251" s="491"/>
      <c r="AS251" s="491"/>
      <c r="AT251" s="491"/>
      <c r="AU251" s="491"/>
      <c r="AV251" s="491"/>
      <c r="AW251" s="491"/>
      <c r="AX251" s="491"/>
      <c r="AY251" s="491"/>
      <c r="AZ251" s="491"/>
      <c r="BA251" s="491"/>
      <c r="BB251" s="491"/>
      <c r="BC251" s="492"/>
      <c r="BG251" s="1224" t="str">
        <f>SUBSTITUTE('Step 4 Support Tool'!A278," ","")</f>
        <v>LCSystem59</v>
      </c>
      <c r="BH251" s="795">
        <f t="shared" si="39"/>
        <v>0</v>
      </c>
      <c r="BI251" s="491"/>
      <c r="BJ251" s="491"/>
      <c r="BK251" s="491"/>
      <c r="BL251" s="491"/>
      <c r="BM251" s="491"/>
      <c r="BN251" s="491"/>
      <c r="BO251" s="491"/>
      <c r="BP251" s="491"/>
      <c r="BQ251" s="491"/>
      <c r="BR251" s="491"/>
      <c r="BS251" s="491"/>
      <c r="BT251" s="491"/>
      <c r="BU251" s="491"/>
      <c r="BV251" s="491"/>
      <c r="BW251" s="491"/>
      <c r="BX251" s="491"/>
      <c r="BY251" s="491"/>
      <c r="BZ251" s="491"/>
      <c r="CA251" s="491"/>
      <c r="CB251" s="491"/>
      <c r="CC251" s="491"/>
      <c r="CD251" s="491"/>
      <c r="CE251" s="491"/>
      <c r="CF251" s="491"/>
      <c r="CG251" s="491"/>
      <c r="CH251" s="491"/>
      <c r="CI251" s="491"/>
      <c r="CJ251" s="491"/>
      <c r="CK251" s="491"/>
      <c r="CL251" s="491"/>
      <c r="CM251" s="491"/>
      <c r="CN251" s="491"/>
      <c r="CO251" s="491"/>
      <c r="CP251" s="491"/>
      <c r="CQ251" s="491"/>
      <c r="CR251" s="491"/>
      <c r="CS251" s="491"/>
      <c r="CT251" s="491"/>
      <c r="CU251" s="491"/>
      <c r="CV251" s="491"/>
      <c r="CW251" s="491"/>
      <c r="CX251" s="491"/>
      <c r="CY251" s="491"/>
      <c r="CZ251" s="491"/>
      <c r="DA251" s="491"/>
      <c r="DB251" s="491"/>
      <c r="DC251" s="491"/>
      <c r="DD251" s="491"/>
      <c r="DE251" s="491"/>
      <c r="DF251" s="491"/>
      <c r="DG251" s="491"/>
      <c r="DH251" s="491"/>
      <c r="DI251" s="491"/>
      <c r="DJ251" s="491"/>
      <c r="DK251" s="491"/>
      <c r="DL251" s="491"/>
      <c r="DM251" s="491"/>
      <c r="DN251" s="491"/>
      <c r="DO251" s="491"/>
      <c r="DP251" s="491"/>
      <c r="DQ251" s="491"/>
      <c r="DR251" s="491"/>
      <c r="DS251" s="491"/>
      <c r="DT251" s="491"/>
      <c r="DU251" s="491"/>
      <c r="DV251" s="491"/>
      <c r="DW251" s="491"/>
      <c r="DX251" s="491"/>
      <c r="DY251" s="491"/>
      <c r="DZ251" s="491"/>
      <c r="EA251" s="491"/>
      <c r="EB251" s="491"/>
      <c r="EC251" s="491"/>
      <c r="ED251" s="491"/>
      <c r="EE251" s="491"/>
      <c r="EF251" s="491"/>
      <c r="EG251" s="491"/>
      <c r="EH251" s="491"/>
      <c r="EI251" s="491"/>
      <c r="EJ251" s="491"/>
      <c r="EK251" s="491"/>
      <c r="EL251" s="491"/>
      <c r="EM251" s="491"/>
      <c r="EN251" s="491"/>
      <c r="EO251" s="491"/>
    </row>
    <row r="252" spans="1:145" ht="12" customHeight="1" x14ac:dyDescent="0.2">
      <c r="A252" s="1026" t="str">
        <f t="shared" si="40"/>
        <v/>
      </c>
      <c r="B252" s="428" t="str">
        <f t="shared" ref="B252:B261" si="44">IF(C252="","",$A$2&amp;BG252)</f>
        <v/>
      </c>
      <c r="C252" s="1212" t="str">
        <f>IF('Step 4 Support Tool'!F154=0,"",'Step 4 Support Tool'!F154)</f>
        <v/>
      </c>
      <c r="D252" s="1212">
        <f>'Step 4 Support Tool'!G154</f>
        <v>0</v>
      </c>
      <c r="E252" s="1213">
        <f>'Step 4 Support Tool'!C154</f>
        <v>0</v>
      </c>
      <c r="F252" s="1213">
        <f>'Step 4 Support Tool'!D154</f>
        <v>0</v>
      </c>
      <c r="G252" s="1026" t="str">
        <f>IF('Step 4 Support Tool'!E154="","",TRIM('Step 4 Support Tool'!E154))</f>
        <v/>
      </c>
      <c r="H252" s="1026" t="str">
        <f t="shared" si="41"/>
        <v/>
      </c>
      <c r="I252" s="1026" t="str">
        <f t="shared" si="42"/>
        <v/>
      </c>
      <c r="J252" s="1214">
        <f>'Step 4 Support Tool'!B154</f>
        <v>0</v>
      </c>
      <c r="K252" s="428">
        <f>'Step 4 Support Tool'!H154</f>
        <v>0</v>
      </c>
      <c r="L252" s="428">
        <f>'Step 4 Support Tool'!I154</f>
        <v>0</v>
      </c>
      <c r="M252" s="1215">
        <f>'Step 4 Support Tool'!J154</f>
        <v>0</v>
      </c>
      <c r="N252" s="1215">
        <f>'Step 4 Support Tool'!K154</f>
        <v>0</v>
      </c>
      <c r="O252" s="1215" t="str">
        <f>'Step 4 Support Tool'!L154</f>
        <v/>
      </c>
      <c r="P252" s="1216">
        <f>'Step 4 Support Tool'!M154</f>
        <v>0</v>
      </c>
      <c r="Q252" s="1217">
        <f>'Step 4 Support Tool'!N154</f>
        <v>0</v>
      </c>
      <c r="R252" s="1217" t="str">
        <f>'Step 4 Support Tool'!O154</f>
        <v/>
      </c>
      <c r="S252" s="1218" t="str">
        <f>'Step 4 Support Tool'!P154</f>
        <v/>
      </c>
      <c r="T252" s="1219" t="str">
        <f>'Step 4 Support Tool'!Q154</f>
        <v/>
      </c>
      <c r="U252" s="1219" t="str">
        <f>'Step 4 Support Tool'!R154</f>
        <v/>
      </c>
      <c r="V252" s="1219" t="str">
        <f>'Step 4 Support Tool'!S154</f>
        <v/>
      </c>
      <c r="W252" s="1218" t="str">
        <f>'Step 4 Support Tool'!T154</f>
        <v/>
      </c>
      <c r="X252" s="1220" t="str">
        <f>'Step 4 Support Tool'!X154</f>
        <v/>
      </c>
      <c r="Y252" s="1221" t="str">
        <f t="shared" si="43"/>
        <v/>
      </c>
      <c r="Z252" s="1222" t="str">
        <f>'Step 4 Support Tool'!AB154</f>
        <v/>
      </c>
      <c r="AA252" s="1223"/>
      <c r="AB252" s="1223"/>
      <c r="AC252" s="434"/>
      <c r="AD252" s="434"/>
      <c r="AE252" s="434"/>
      <c r="AF252" s="434"/>
      <c r="AG252" s="434"/>
      <c r="AH252" s="434"/>
      <c r="AI252" s="491"/>
      <c r="AJ252" s="491"/>
      <c r="AK252" s="491"/>
      <c r="AL252" s="491"/>
      <c r="AO252" s="491"/>
      <c r="AP252" s="491"/>
      <c r="AQ252" s="491"/>
      <c r="AR252" s="491"/>
      <c r="AS252" s="491"/>
      <c r="AT252" s="491"/>
      <c r="AU252" s="491"/>
      <c r="AV252" s="491"/>
      <c r="AW252" s="491"/>
      <c r="AX252" s="491"/>
      <c r="AY252" s="491"/>
      <c r="AZ252" s="491"/>
      <c r="BA252" s="491"/>
      <c r="BB252" s="491"/>
      <c r="BC252" s="492"/>
      <c r="BG252" s="1224" t="str">
        <f>SUBSTITUTE('Step 4 Support Tool'!A279," ","")</f>
        <v>LCSystem60</v>
      </c>
      <c r="BH252" s="795">
        <f t="shared" si="39"/>
        <v>0</v>
      </c>
      <c r="BI252" s="491"/>
      <c r="BJ252" s="491"/>
      <c r="BK252" s="491"/>
      <c r="BL252" s="491"/>
      <c r="BM252" s="491"/>
      <c r="BN252" s="491"/>
      <c r="BO252" s="491"/>
      <c r="BP252" s="491"/>
      <c r="BQ252" s="491"/>
      <c r="BR252" s="491"/>
      <c r="BS252" s="491"/>
      <c r="BT252" s="491"/>
      <c r="BU252" s="491"/>
      <c r="BV252" s="491"/>
      <c r="BW252" s="491"/>
      <c r="BX252" s="491"/>
      <c r="BY252" s="491"/>
      <c r="BZ252" s="491"/>
      <c r="CA252" s="491"/>
      <c r="CB252" s="491"/>
      <c r="CC252" s="491"/>
      <c r="CD252" s="491"/>
      <c r="CE252" s="491"/>
      <c r="CF252" s="491"/>
      <c r="CG252" s="491"/>
      <c r="CH252" s="491"/>
      <c r="CI252" s="491"/>
      <c r="CJ252" s="491"/>
      <c r="CK252" s="491"/>
      <c r="CL252" s="491"/>
      <c r="CM252" s="491"/>
      <c r="CN252" s="491"/>
      <c r="CO252" s="491"/>
      <c r="CP252" s="491"/>
      <c r="CQ252" s="491"/>
      <c r="CR252" s="491"/>
      <c r="CS252" s="491"/>
      <c r="CT252" s="491"/>
      <c r="CU252" s="491"/>
      <c r="CV252" s="491"/>
      <c r="CW252" s="491"/>
      <c r="CX252" s="491"/>
      <c r="CY252" s="491"/>
      <c r="CZ252" s="491"/>
      <c r="DA252" s="491"/>
      <c r="DB252" s="491"/>
      <c r="DC252" s="491"/>
      <c r="DD252" s="491"/>
      <c r="DE252" s="491"/>
      <c r="DF252" s="491"/>
      <c r="DG252" s="491"/>
      <c r="DH252" s="491"/>
      <c r="DI252" s="491"/>
      <c r="DJ252" s="491"/>
      <c r="DK252" s="491"/>
      <c r="DL252" s="491"/>
      <c r="DM252" s="491"/>
      <c r="DN252" s="491"/>
      <c r="DO252" s="491"/>
      <c r="DP252" s="491"/>
      <c r="DQ252" s="491"/>
      <c r="DR252" s="491"/>
      <c r="DS252" s="491"/>
      <c r="DT252" s="491"/>
      <c r="DU252" s="491"/>
      <c r="DV252" s="491"/>
      <c r="DW252" s="491"/>
      <c r="DX252" s="491"/>
      <c r="DY252" s="491"/>
      <c r="DZ252" s="491"/>
      <c r="EA252" s="491"/>
      <c r="EB252" s="491"/>
      <c r="EC252" s="491"/>
      <c r="ED252" s="491"/>
      <c r="EE252" s="491"/>
      <c r="EF252" s="491"/>
      <c r="EG252" s="491"/>
      <c r="EH252" s="491"/>
      <c r="EI252" s="491"/>
      <c r="EJ252" s="491"/>
      <c r="EK252" s="491"/>
      <c r="EL252" s="491"/>
      <c r="EM252" s="491"/>
      <c r="EN252" s="491"/>
      <c r="EO252" s="491"/>
    </row>
    <row r="253" spans="1:145" ht="12" customHeight="1" x14ac:dyDescent="0.2">
      <c r="A253" s="1026" t="str">
        <f t="shared" si="40"/>
        <v/>
      </c>
      <c r="B253" s="428" t="str">
        <f t="shared" si="44"/>
        <v/>
      </c>
      <c r="C253" s="1212" t="str">
        <f>IF('Step 4 Support Tool'!F155=0,"",'Step 4 Support Tool'!F155)</f>
        <v/>
      </c>
      <c r="D253" s="1212">
        <f>'Step 4 Support Tool'!G155</f>
        <v>0</v>
      </c>
      <c r="E253" s="1213">
        <f>'Step 4 Support Tool'!C155</f>
        <v>0</v>
      </c>
      <c r="F253" s="1213">
        <f>'Step 4 Support Tool'!D155</f>
        <v>0</v>
      </c>
      <c r="G253" s="1026" t="str">
        <f>IF('Step 4 Support Tool'!E155="","",TRIM('Step 4 Support Tool'!E155))</f>
        <v/>
      </c>
      <c r="H253" s="1026" t="str">
        <f t="shared" si="41"/>
        <v/>
      </c>
      <c r="I253" s="1026" t="str">
        <f t="shared" si="42"/>
        <v/>
      </c>
      <c r="J253" s="1214">
        <f>'Step 4 Support Tool'!B155</f>
        <v>0</v>
      </c>
      <c r="K253" s="428">
        <f>'Step 4 Support Tool'!H155</f>
        <v>0</v>
      </c>
      <c r="L253" s="428">
        <f>'Step 4 Support Tool'!I155</f>
        <v>0</v>
      </c>
      <c r="M253" s="1215">
        <f>'Step 4 Support Tool'!J155</f>
        <v>0</v>
      </c>
      <c r="N253" s="1215">
        <f>'Step 4 Support Tool'!K155</f>
        <v>0</v>
      </c>
      <c r="O253" s="1215" t="str">
        <f>'Step 4 Support Tool'!L155</f>
        <v/>
      </c>
      <c r="P253" s="1216">
        <f>'Step 4 Support Tool'!M155</f>
        <v>0</v>
      </c>
      <c r="Q253" s="1217">
        <f>'Step 4 Support Tool'!N155</f>
        <v>0</v>
      </c>
      <c r="R253" s="1217" t="str">
        <f>'Step 4 Support Tool'!O155</f>
        <v/>
      </c>
      <c r="S253" s="1218" t="str">
        <f>'Step 4 Support Tool'!P155</f>
        <v/>
      </c>
      <c r="T253" s="1219" t="str">
        <f>'Step 4 Support Tool'!Q155</f>
        <v/>
      </c>
      <c r="U253" s="1219" t="str">
        <f>'Step 4 Support Tool'!R155</f>
        <v/>
      </c>
      <c r="V253" s="1219" t="str">
        <f>'Step 4 Support Tool'!S155</f>
        <v/>
      </c>
      <c r="W253" s="1218" t="str">
        <f>'Step 4 Support Tool'!T155</f>
        <v/>
      </c>
      <c r="X253" s="1220" t="str">
        <f>'Step 4 Support Tool'!X155</f>
        <v/>
      </c>
      <c r="Y253" s="1221" t="str">
        <f t="shared" si="43"/>
        <v/>
      </c>
      <c r="Z253" s="1222" t="str">
        <f>'Step 4 Support Tool'!AB155</f>
        <v/>
      </c>
      <c r="AA253" s="1223"/>
      <c r="AB253" s="1223"/>
      <c r="AC253" s="434"/>
      <c r="AD253" s="434"/>
      <c r="AE253" s="434"/>
      <c r="AF253" s="434"/>
      <c r="AG253" s="434"/>
      <c r="AH253" s="434"/>
      <c r="AI253" s="491"/>
      <c r="AJ253" s="491"/>
      <c r="AK253" s="491"/>
      <c r="AL253" s="491"/>
      <c r="AO253" s="491"/>
      <c r="AP253" s="491"/>
      <c r="AQ253" s="491"/>
      <c r="AR253" s="491"/>
      <c r="AS253" s="491"/>
      <c r="AT253" s="491"/>
      <c r="AU253" s="491"/>
      <c r="AV253" s="491"/>
      <c r="AW253" s="491"/>
      <c r="AX253" s="491"/>
      <c r="AY253" s="491"/>
      <c r="AZ253" s="491"/>
      <c r="BA253" s="491"/>
      <c r="BB253" s="491"/>
      <c r="BC253" s="492"/>
      <c r="BG253" s="1224" t="str">
        <f>SUBSTITUTE('Step 4 Support Tool'!A280," ","")</f>
        <v>LCSystem61</v>
      </c>
      <c r="BH253" s="795">
        <f t="shared" ref="BH253:BH261" si="45">K253</f>
        <v>0</v>
      </c>
      <c r="BI253" s="491"/>
      <c r="BJ253" s="491"/>
      <c r="BK253" s="491"/>
      <c r="BL253" s="491"/>
      <c r="BM253" s="491"/>
      <c r="BN253" s="491"/>
      <c r="BO253" s="491"/>
      <c r="BP253" s="491"/>
      <c r="BQ253" s="491"/>
      <c r="BR253" s="491"/>
      <c r="BS253" s="491"/>
      <c r="BT253" s="491"/>
      <c r="BU253" s="491"/>
      <c r="BV253" s="491"/>
      <c r="BW253" s="491"/>
      <c r="BX253" s="491"/>
      <c r="BY253" s="491"/>
      <c r="BZ253" s="491"/>
      <c r="CA253" s="491"/>
      <c r="CB253" s="491"/>
      <c r="CC253" s="491"/>
      <c r="CD253" s="491"/>
      <c r="CE253" s="491"/>
      <c r="CF253" s="491"/>
      <c r="CG253" s="491"/>
      <c r="CH253" s="491"/>
      <c r="CI253" s="491"/>
      <c r="CJ253" s="491"/>
      <c r="CK253" s="491"/>
      <c r="CL253" s="491"/>
      <c r="CM253" s="491"/>
      <c r="CN253" s="491"/>
      <c r="CO253" s="491"/>
      <c r="CP253" s="491"/>
      <c r="CQ253" s="491"/>
      <c r="CR253" s="491"/>
      <c r="CS253" s="491"/>
      <c r="CT253" s="491"/>
      <c r="CU253" s="491"/>
      <c r="CV253" s="491"/>
      <c r="CW253" s="491"/>
      <c r="CX253" s="491"/>
      <c r="CY253" s="491"/>
      <c r="CZ253" s="491"/>
      <c r="DA253" s="491"/>
      <c r="DB253" s="491"/>
      <c r="DC253" s="491"/>
      <c r="DD253" s="491"/>
      <c r="DE253" s="491"/>
      <c r="DF253" s="491"/>
      <c r="DG253" s="491"/>
      <c r="DH253" s="491"/>
      <c r="DI253" s="491"/>
      <c r="DJ253" s="491"/>
      <c r="DK253" s="491"/>
      <c r="DL253" s="491"/>
      <c r="DM253" s="491"/>
      <c r="DN253" s="491"/>
      <c r="DO253" s="491"/>
      <c r="DP253" s="491"/>
      <c r="DQ253" s="491"/>
      <c r="DR253" s="491"/>
      <c r="DS253" s="491"/>
      <c r="DT253" s="491"/>
      <c r="DU253" s="491"/>
      <c r="DV253" s="491"/>
      <c r="DW253" s="491"/>
      <c r="DX253" s="491"/>
      <c r="DY253" s="491"/>
      <c r="DZ253" s="491"/>
      <c r="EA253" s="491"/>
      <c r="EB253" s="491"/>
      <c r="EC253" s="491"/>
      <c r="ED253" s="491"/>
      <c r="EE253" s="491"/>
      <c r="EF253" s="491"/>
      <c r="EG253" s="491"/>
      <c r="EH253" s="491"/>
      <c r="EI253" s="491"/>
      <c r="EJ253" s="491"/>
      <c r="EK253" s="491"/>
      <c r="EL253" s="491"/>
      <c r="EM253" s="491"/>
      <c r="EN253" s="491"/>
      <c r="EO253" s="491"/>
    </row>
    <row r="254" spans="1:145" ht="12" customHeight="1" x14ac:dyDescent="0.2">
      <c r="A254" s="1026" t="str">
        <f t="shared" ref="A254:A261" si="46">IF(OR(C254="",$A$2=""),"",$A$2)</f>
        <v/>
      </c>
      <c r="B254" s="428" t="str">
        <f t="shared" si="44"/>
        <v/>
      </c>
      <c r="C254" s="1212" t="str">
        <f>IF('Step 4 Support Tool'!F156=0,"",'Step 4 Support Tool'!F156)</f>
        <v/>
      </c>
      <c r="D254" s="1212">
        <f>'Step 4 Support Tool'!G156</f>
        <v>0</v>
      </c>
      <c r="E254" s="1213">
        <f>'Step 4 Support Tool'!C156</f>
        <v>0</v>
      </c>
      <c r="F254" s="1213">
        <f>'Step 4 Support Tool'!D156</f>
        <v>0</v>
      </c>
      <c r="G254" s="1026" t="str">
        <f>IF('Step 4 Support Tool'!E156="","",TRIM('Step 4 Support Tool'!E156))</f>
        <v/>
      </c>
      <c r="H254" s="1026" t="str">
        <f t="shared" si="41"/>
        <v/>
      </c>
      <c r="I254" s="1026" t="str">
        <f t="shared" si="42"/>
        <v/>
      </c>
      <c r="J254" s="1214">
        <f>'Step 4 Support Tool'!B156</f>
        <v>0</v>
      </c>
      <c r="K254" s="428">
        <f>'Step 4 Support Tool'!H156</f>
        <v>0</v>
      </c>
      <c r="L254" s="428">
        <f>'Step 4 Support Tool'!I156</f>
        <v>0</v>
      </c>
      <c r="M254" s="1215">
        <f>'Step 4 Support Tool'!J156</f>
        <v>0</v>
      </c>
      <c r="N254" s="1215">
        <f>'Step 4 Support Tool'!K156</f>
        <v>0</v>
      </c>
      <c r="O254" s="1215" t="str">
        <f>'Step 4 Support Tool'!L156</f>
        <v/>
      </c>
      <c r="P254" s="1216">
        <f>'Step 4 Support Tool'!M156</f>
        <v>0</v>
      </c>
      <c r="Q254" s="1217">
        <f>'Step 4 Support Tool'!N156</f>
        <v>0</v>
      </c>
      <c r="R254" s="1217" t="str">
        <f>'Step 4 Support Tool'!O156</f>
        <v/>
      </c>
      <c r="S254" s="1218" t="str">
        <f>'Step 4 Support Tool'!P156</f>
        <v/>
      </c>
      <c r="T254" s="1219" t="str">
        <f>'Step 4 Support Tool'!Q156</f>
        <v/>
      </c>
      <c r="U254" s="1219" t="str">
        <f>'Step 4 Support Tool'!R156</f>
        <v/>
      </c>
      <c r="V254" s="1219" t="str">
        <f>'Step 4 Support Tool'!S156</f>
        <v/>
      </c>
      <c r="W254" s="1218" t="str">
        <f>'Step 4 Support Tool'!T156</f>
        <v/>
      </c>
      <c r="X254" s="1220" t="str">
        <f>'Step 4 Support Tool'!X156</f>
        <v/>
      </c>
      <c r="Y254" s="1221" t="str">
        <f t="shared" si="43"/>
        <v/>
      </c>
      <c r="Z254" s="1222" t="str">
        <f>'Step 4 Support Tool'!AB156</f>
        <v/>
      </c>
      <c r="AA254" s="1223"/>
      <c r="AB254" s="1223"/>
      <c r="AC254" s="434"/>
      <c r="AD254" s="434"/>
      <c r="AE254" s="434"/>
      <c r="AF254" s="434"/>
      <c r="AG254" s="434"/>
      <c r="AH254" s="434"/>
      <c r="AI254" s="491"/>
      <c r="AJ254" s="491"/>
      <c r="AK254" s="491"/>
      <c r="AL254" s="491"/>
      <c r="AO254" s="491"/>
      <c r="AP254" s="491"/>
      <c r="AQ254" s="491"/>
      <c r="AR254" s="491"/>
      <c r="AS254" s="491"/>
      <c r="AT254" s="491"/>
      <c r="AU254" s="491"/>
      <c r="AV254" s="491"/>
      <c r="AW254" s="491"/>
      <c r="AX254" s="491"/>
      <c r="AY254" s="491"/>
      <c r="AZ254" s="491"/>
      <c r="BA254" s="491"/>
      <c r="BB254" s="491"/>
      <c r="BC254" s="492"/>
      <c r="BG254" s="1224" t="str">
        <f>SUBSTITUTE('Step 4 Support Tool'!A281," ","")</f>
        <v>LCSystem62</v>
      </c>
      <c r="BH254" s="795">
        <f t="shared" si="45"/>
        <v>0</v>
      </c>
      <c r="BI254" s="491"/>
      <c r="BJ254" s="491"/>
      <c r="BK254" s="491"/>
      <c r="BL254" s="491"/>
      <c r="BM254" s="491"/>
      <c r="BN254" s="491"/>
      <c r="BO254" s="491"/>
      <c r="BP254" s="491"/>
      <c r="BQ254" s="491"/>
      <c r="BR254" s="491"/>
      <c r="BS254" s="491"/>
      <c r="BT254" s="491"/>
      <c r="BU254" s="491"/>
      <c r="BV254" s="491"/>
      <c r="BW254" s="491"/>
      <c r="BX254" s="491"/>
      <c r="BY254" s="491"/>
      <c r="BZ254" s="491"/>
      <c r="CA254" s="491"/>
      <c r="CB254" s="491"/>
      <c r="CC254" s="491"/>
      <c r="CD254" s="491"/>
      <c r="CE254" s="491"/>
      <c r="CF254" s="491"/>
      <c r="CG254" s="491"/>
      <c r="CH254" s="491"/>
      <c r="CI254" s="491"/>
      <c r="CJ254" s="491"/>
      <c r="CK254" s="491"/>
      <c r="CL254" s="491"/>
      <c r="CM254" s="491"/>
      <c r="CN254" s="491"/>
      <c r="CO254" s="491"/>
      <c r="CP254" s="491"/>
      <c r="CQ254" s="491"/>
      <c r="CR254" s="491"/>
      <c r="CS254" s="491"/>
      <c r="CT254" s="491"/>
      <c r="CU254" s="491"/>
      <c r="CV254" s="491"/>
      <c r="CW254" s="491"/>
      <c r="CX254" s="491"/>
      <c r="CY254" s="491"/>
      <c r="CZ254" s="491"/>
      <c r="DA254" s="491"/>
      <c r="DB254" s="491"/>
      <c r="DC254" s="491"/>
      <c r="DD254" s="491"/>
      <c r="DE254" s="491"/>
      <c r="DF254" s="491"/>
      <c r="DG254" s="491"/>
      <c r="DH254" s="491"/>
      <c r="DI254" s="491"/>
      <c r="DJ254" s="491"/>
      <c r="DK254" s="491"/>
      <c r="DL254" s="491"/>
      <c r="DM254" s="491"/>
      <c r="DN254" s="491"/>
      <c r="DO254" s="491"/>
      <c r="DP254" s="491"/>
      <c r="DQ254" s="491"/>
      <c r="DR254" s="491"/>
      <c r="DS254" s="491"/>
      <c r="DT254" s="491"/>
      <c r="DU254" s="491"/>
      <c r="DV254" s="491"/>
      <c r="DW254" s="491"/>
      <c r="DX254" s="491"/>
      <c r="DY254" s="491"/>
      <c r="DZ254" s="491"/>
      <c r="EA254" s="491"/>
      <c r="EB254" s="491"/>
      <c r="EC254" s="491"/>
      <c r="ED254" s="491"/>
      <c r="EE254" s="491"/>
      <c r="EF254" s="491"/>
      <c r="EG254" s="491"/>
      <c r="EH254" s="491"/>
      <c r="EI254" s="491"/>
      <c r="EJ254" s="491"/>
      <c r="EK254" s="491"/>
      <c r="EL254" s="491"/>
      <c r="EM254" s="491"/>
      <c r="EN254" s="491"/>
      <c r="EO254" s="491"/>
    </row>
    <row r="255" spans="1:145" ht="12" customHeight="1" x14ac:dyDescent="0.2">
      <c r="A255" s="1026" t="str">
        <f t="shared" si="46"/>
        <v/>
      </c>
      <c r="B255" s="428" t="str">
        <f t="shared" si="44"/>
        <v/>
      </c>
      <c r="C255" s="1212" t="str">
        <f>IF('Step 4 Support Tool'!F157=0,"",'Step 4 Support Tool'!F157)</f>
        <v/>
      </c>
      <c r="D255" s="1212">
        <f>'Step 4 Support Tool'!G157</f>
        <v>0</v>
      </c>
      <c r="E255" s="1213">
        <f>'Step 4 Support Tool'!C157</f>
        <v>0</v>
      </c>
      <c r="F255" s="1213">
        <f>'Step 4 Support Tool'!D157</f>
        <v>0</v>
      </c>
      <c r="G255" s="1026" t="str">
        <f>IF('Step 4 Support Tool'!E157="","",TRIM('Step 4 Support Tool'!E157))</f>
        <v/>
      </c>
      <c r="H255" s="1026" t="str">
        <f t="shared" si="41"/>
        <v/>
      </c>
      <c r="I255" s="1026" t="str">
        <f t="shared" si="42"/>
        <v/>
      </c>
      <c r="J255" s="1214">
        <f>'Step 4 Support Tool'!B157</f>
        <v>0</v>
      </c>
      <c r="K255" s="428">
        <f>'Step 4 Support Tool'!H157</f>
        <v>0</v>
      </c>
      <c r="L255" s="428">
        <f>'Step 4 Support Tool'!I157</f>
        <v>0</v>
      </c>
      <c r="M255" s="1215">
        <f>'Step 4 Support Tool'!J157</f>
        <v>0</v>
      </c>
      <c r="N255" s="1215">
        <f>'Step 4 Support Tool'!K157</f>
        <v>0</v>
      </c>
      <c r="O255" s="1215" t="str">
        <f>'Step 4 Support Tool'!L157</f>
        <v/>
      </c>
      <c r="P255" s="1216">
        <f>'Step 4 Support Tool'!M157</f>
        <v>0</v>
      </c>
      <c r="Q255" s="1217">
        <f>'Step 4 Support Tool'!N157</f>
        <v>0</v>
      </c>
      <c r="R255" s="1217" t="str">
        <f>'Step 4 Support Tool'!O157</f>
        <v/>
      </c>
      <c r="S255" s="1218" t="str">
        <f>'Step 4 Support Tool'!P157</f>
        <v/>
      </c>
      <c r="T255" s="1219" t="str">
        <f>'Step 4 Support Tool'!Q157</f>
        <v/>
      </c>
      <c r="U255" s="1219" t="str">
        <f>'Step 4 Support Tool'!R157</f>
        <v/>
      </c>
      <c r="V255" s="1219" t="str">
        <f>'Step 4 Support Tool'!S157</f>
        <v/>
      </c>
      <c r="W255" s="1218" t="str">
        <f>'Step 4 Support Tool'!T157</f>
        <v/>
      </c>
      <c r="X255" s="1220" t="str">
        <f>'Step 4 Support Tool'!X157</f>
        <v/>
      </c>
      <c r="Y255" s="1221" t="str">
        <f t="shared" si="43"/>
        <v/>
      </c>
      <c r="Z255" s="1222" t="str">
        <f>'Step 4 Support Tool'!AB157</f>
        <v/>
      </c>
      <c r="AA255" s="1223"/>
      <c r="AB255" s="1223"/>
      <c r="AC255" s="434"/>
      <c r="AD255" s="434"/>
      <c r="AE255" s="434"/>
      <c r="AF255" s="434"/>
      <c r="AG255" s="434"/>
      <c r="AH255" s="434"/>
      <c r="AI255" s="491"/>
      <c r="AJ255" s="491"/>
      <c r="AK255" s="491"/>
      <c r="AL255" s="491"/>
      <c r="AO255" s="491"/>
      <c r="AP255" s="491"/>
      <c r="AQ255" s="491"/>
      <c r="AR255" s="491"/>
      <c r="AS255" s="491"/>
      <c r="AT255" s="491"/>
      <c r="AU255" s="491"/>
      <c r="AV255" s="491"/>
      <c r="AW255" s="491"/>
      <c r="AX255" s="491"/>
      <c r="AY255" s="491"/>
      <c r="AZ255" s="491"/>
      <c r="BA255" s="491"/>
      <c r="BB255" s="491"/>
      <c r="BC255" s="492"/>
      <c r="BG255" s="1224" t="str">
        <f>SUBSTITUTE('Step 4 Support Tool'!A282," ","")</f>
        <v>LCSystem63</v>
      </c>
      <c r="BH255" s="795">
        <f t="shared" si="45"/>
        <v>0</v>
      </c>
      <c r="BI255" s="491"/>
      <c r="BJ255" s="491"/>
      <c r="BK255" s="491"/>
      <c r="BL255" s="491"/>
      <c r="BM255" s="491"/>
      <c r="BN255" s="491"/>
      <c r="BO255" s="491"/>
      <c r="BP255" s="491"/>
      <c r="BQ255" s="491"/>
      <c r="BR255" s="491"/>
      <c r="BS255" s="491"/>
      <c r="BT255" s="491"/>
      <c r="BU255" s="491"/>
      <c r="BV255" s="491"/>
      <c r="BW255" s="491"/>
      <c r="BX255" s="491"/>
      <c r="BY255" s="491"/>
      <c r="BZ255" s="491"/>
      <c r="CA255" s="491"/>
      <c r="CB255" s="491"/>
      <c r="CC255" s="491"/>
      <c r="CD255" s="491"/>
      <c r="CE255" s="491"/>
      <c r="CF255" s="491"/>
      <c r="CG255" s="491"/>
      <c r="CH255" s="491"/>
      <c r="CI255" s="491"/>
      <c r="CJ255" s="491"/>
      <c r="CK255" s="491"/>
      <c r="CL255" s="491"/>
      <c r="CM255" s="491"/>
      <c r="CN255" s="491"/>
      <c r="CO255" s="491"/>
      <c r="CP255" s="491"/>
      <c r="CQ255" s="491"/>
      <c r="CR255" s="491"/>
      <c r="CS255" s="491"/>
      <c r="CT255" s="491"/>
      <c r="CU255" s="491"/>
      <c r="CV255" s="491"/>
      <c r="CW255" s="491"/>
      <c r="CX255" s="491"/>
      <c r="CY255" s="491"/>
      <c r="CZ255" s="491"/>
      <c r="DA255" s="491"/>
      <c r="DB255" s="491"/>
      <c r="DC255" s="491"/>
      <c r="DD255" s="491"/>
      <c r="DE255" s="491"/>
      <c r="DF255" s="491"/>
      <c r="DG255" s="491"/>
      <c r="DH255" s="491"/>
      <c r="DI255" s="491"/>
      <c r="DJ255" s="491"/>
      <c r="DK255" s="491"/>
      <c r="DL255" s="491"/>
      <c r="DM255" s="491"/>
      <c r="DN255" s="491"/>
      <c r="DO255" s="491"/>
      <c r="DP255" s="491"/>
      <c r="DQ255" s="491"/>
      <c r="DR255" s="491"/>
      <c r="DS255" s="491"/>
      <c r="DT255" s="491"/>
      <c r="DU255" s="491"/>
      <c r="DV255" s="491"/>
      <c r="DW255" s="491"/>
      <c r="DX255" s="491"/>
      <c r="DY255" s="491"/>
      <c r="DZ255" s="491"/>
      <c r="EA255" s="491"/>
      <c r="EB255" s="491"/>
      <c r="EC255" s="491"/>
      <c r="ED255" s="491"/>
      <c r="EE255" s="491"/>
      <c r="EF255" s="491"/>
      <c r="EG255" s="491"/>
      <c r="EH255" s="491"/>
      <c r="EI255" s="491"/>
      <c r="EJ255" s="491"/>
      <c r="EK255" s="491"/>
      <c r="EL255" s="491"/>
      <c r="EM255" s="491"/>
      <c r="EN255" s="491"/>
      <c r="EO255" s="491"/>
    </row>
    <row r="256" spans="1:145" ht="12" customHeight="1" x14ac:dyDescent="0.2">
      <c r="A256" s="1026" t="str">
        <f t="shared" si="46"/>
        <v/>
      </c>
      <c r="B256" s="428" t="str">
        <f t="shared" si="44"/>
        <v/>
      </c>
      <c r="C256" s="1212" t="str">
        <f>IF('Step 4 Support Tool'!F158=0,"",'Step 4 Support Tool'!F158)</f>
        <v/>
      </c>
      <c r="D256" s="1212">
        <f>'Step 4 Support Tool'!G158</f>
        <v>0</v>
      </c>
      <c r="E256" s="1213">
        <f>'Step 4 Support Tool'!C158</f>
        <v>0</v>
      </c>
      <c r="F256" s="1213">
        <f>'Step 4 Support Tool'!D158</f>
        <v>0</v>
      </c>
      <c r="G256" s="1026" t="str">
        <f>IF('Step 4 Support Tool'!E158="","",TRIM('Step 4 Support Tool'!E158))</f>
        <v/>
      </c>
      <c r="H256" s="1026" t="str">
        <f t="shared" si="41"/>
        <v/>
      </c>
      <c r="I256" s="1026" t="str">
        <f t="shared" si="42"/>
        <v/>
      </c>
      <c r="J256" s="1214">
        <f>'Step 4 Support Tool'!B158</f>
        <v>0</v>
      </c>
      <c r="K256" s="428">
        <f>'Step 4 Support Tool'!H158</f>
        <v>0</v>
      </c>
      <c r="L256" s="428">
        <f>'Step 4 Support Tool'!I158</f>
        <v>0</v>
      </c>
      <c r="M256" s="1215">
        <f>'Step 4 Support Tool'!J158</f>
        <v>0</v>
      </c>
      <c r="N256" s="1215">
        <f>'Step 4 Support Tool'!K158</f>
        <v>0</v>
      </c>
      <c r="O256" s="1215" t="str">
        <f>'Step 4 Support Tool'!L158</f>
        <v/>
      </c>
      <c r="P256" s="1216">
        <f>'Step 4 Support Tool'!M158</f>
        <v>0</v>
      </c>
      <c r="Q256" s="1217">
        <f>'Step 4 Support Tool'!N158</f>
        <v>0</v>
      </c>
      <c r="R256" s="1217" t="str">
        <f>'Step 4 Support Tool'!O158</f>
        <v/>
      </c>
      <c r="S256" s="1218" t="str">
        <f>'Step 4 Support Tool'!P158</f>
        <v/>
      </c>
      <c r="T256" s="1219" t="str">
        <f>'Step 4 Support Tool'!Q158</f>
        <v/>
      </c>
      <c r="U256" s="1219" t="str">
        <f>'Step 4 Support Tool'!R158</f>
        <v/>
      </c>
      <c r="V256" s="1219" t="str">
        <f>'Step 4 Support Tool'!S158</f>
        <v/>
      </c>
      <c r="W256" s="1218" t="str">
        <f>'Step 4 Support Tool'!T158</f>
        <v/>
      </c>
      <c r="X256" s="1220" t="str">
        <f>'Step 4 Support Tool'!X158</f>
        <v/>
      </c>
      <c r="Y256" s="1221" t="str">
        <f t="shared" si="43"/>
        <v/>
      </c>
      <c r="Z256" s="1222" t="str">
        <f>'Step 4 Support Tool'!AB158</f>
        <v/>
      </c>
      <c r="AA256" s="1223"/>
      <c r="AB256" s="1223"/>
      <c r="AC256" s="434"/>
      <c r="AD256" s="434"/>
      <c r="AE256" s="434"/>
      <c r="AF256" s="434"/>
      <c r="AG256" s="434"/>
      <c r="AH256" s="434"/>
      <c r="AI256" s="491"/>
      <c r="AJ256" s="491"/>
      <c r="AK256" s="491"/>
      <c r="AL256" s="491"/>
      <c r="AO256" s="491"/>
      <c r="AP256" s="491"/>
      <c r="AQ256" s="491"/>
      <c r="AR256" s="491"/>
      <c r="AS256" s="491"/>
      <c r="AT256" s="491"/>
      <c r="AU256" s="491"/>
      <c r="AV256" s="491"/>
      <c r="AW256" s="491"/>
      <c r="AX256" s="491"/>
      <c r="AY256" s="491"/>
      <c r="AZ256" s="491"/>
      <c r="BA256" s="491"/>
      <c r="BB256" s="491"/>
      <c r="BC256" s="492"/>
      <c r="BG256" s="1224" t="str">
        <f>SUBSTITUTE('Step 4 Support Tool'!A283," ","")</f>
        <v>LCSystem64</v>
      </c>
      <c r="BH256" s="795">
        <f t="shared" si="45"/>
        <v>0</v>
      </c>
      <c r="BI256" s="491"/>
      <c r="BJ256" s="491"/>
      <c r="BK256" s="491"/>
      <c r="BL256" s="491"/>
      <c r="BM256" s="491"/>
      <c r="BN256" s="491"/>
      <c r="BO256" s="491"/>
      <c r="BP256" s="491"/>
      <c r="BQ256" s="491"/>
      <c r="BR256" s="491"/>
      <c r="BS256" s="491"/>
      <c r="BT256" s="491"/>
      <c r="BU256" s="491"/>
      <c r="BV256" s="491"/>
      <c r="BW256" s="491"/>
      <c r="BX256" s="491"/>
      <c r="BY256" s="491"/>
      <c r="BZ256" s="491"/>
      <c r="CA256" s="491"/>
      <c r="CB256" s="491"/>
      <c r="CC256" s="491"/>
      <c r="CD256" s="491"/>
      <c r="CE256" s="491"/>
      <c r="CF256" s="491"/>
      <c r="CG256" s="491"/>
      <c r="CH256" s="491"/>
      <c r="CI256" s="491"/>
      <c r="CJ256" s="491"/>
      <c r="CK256" s="491"/>
      <c r="CL256" s="491"/>
      <c r="CM256" s="491"/>
      <c r="CN256" s="491"/>
      <c r="CO256" s="491"/>
      <c r="CP256" s="491"/>
      <c r="CQ256" s="491"/>
      <c r="CR256" s="491"/>
      <c r="CS256" s="491"/>
      <c r="CT256" s="491"/>
      <c r="CU256" s="491"/>
      <c r="CV256" s="491"/>
      <c r="CW256" s="491"/>
      <c r="CX256" s="491"/>
      <c r="CY256" s="491"/>
      <c r="CZ256" s="491"/>
      <c r="DA256" s="491"/>
      <c r="DB256" s="491"/>
      <c r="DC256" s="491"/>
      <c r="DD256" s="491"/>
      <c r="DE256" s="491"/>
      <c r="DF256" s="491"/>
      <c r="DG256" s="491"/>
      <c r="DH256" s="491"/>
      <c r="DI256" s="491"/>
      <c r="DJ256" s="491"/>
      <c r="DK256" s="491"/>
      <c r="DL256" s="491"/>
      <c r="DM256" s="491"/>
      <c r="DN256" s="491"/>
      <c r="DO256" s="491"/>
      <c r="DP256" s="491"/>
      <c r="DQ256" s="491"/>
      <c r="DR256" s="491"/>
      <c r="DS256" s="491"/>
      <c r="DT256" s="491"/>
      <c r="DU256" s="491"/>
      <c r="DV256" s="491"/>
      <c r="DW256" s="491"/>
      <c r="DX256" s="491"/>
      <c r="DY256" s="491"/>
      <c r="DZ256" s="491"/>
      <c r="EA256" s="491"/>
      <c r="EB256" s="491"/>
      <c r="EC256" s="491"/>
      <c r="ED256" s="491"/>
      <c r="EE256" s="491"/>
      <c r="EF256" s="491"/>
      <c r="EG256" s="491"/>
      <c r="EH256" s="491"/>
      <c r="EI256" s="491"/>
      <c r="EJ256" s="491"/>
      <c r="EK256" s="491"/>
      <c r="EL256" s="491"/>
      <c r="EM256" s="491"/>
      <c r="EN256" s="491"/>
      <c r="EO256" s="491"/>
    </row>
    <row r="257" spans="1:154" ht="12" customHeight="1" x14ac:dyDescent="0.2">
      <c r="A257" s="1026" t="str">
        <f t="shared" si="46"/>
        <v/>
      </c>
      <c r="B257" s="428" t="str">
        <f t="shared" si="44"/>
        <v/>
      </c>
      <c r="C257" s="1212" t="str">
        <f>IF('Step 4 Support Tool'!F159=0,"",'Step 4 Support Tool'!F159)</f>
        <v/>
      </c>
      <c r="D257" s="1212">
        <f>'Step 4 Support Tool'!G159</f>
        <v>0</v>
      </c>
      <c r="E257" s="1213">
        <f>'Step 4 Support Tool'!C159</f>
        <v>0</v>
      </c>
      <c r="F257" s="1213">
        <f>'Step 4 Support Tool'!D159</f>
        <v>0</v>
      </c>
      <c r="G257" s="1026" t="str">
        <f>IF('Step 4 Support Tool'!E159="","",TRIM('Step 4 Support Tool'!E159))</f>
        <v/>
      </c>
      <c r="H257" s="1026" t="str">
        <f t="shared" si="41"/>
        <v/>
      </c>
      <c r="I257" s="1026" t="str">
        <f t="shared" si="42"/>
        <v/>
      </c>
      <c r="J257" s="1214">
        <f>'Step 4 Support Tool'!B159</f>
        <v>0</v>
      </c>
      <c r="K257" s="428">
        <f>'Step 4 Support Tool'!H159</f>
        <v>0</v>
      </c>
      <c r="L257" s="428">
        <f>'Step 4 Support Tool'!I159</f>
        <v>0</v>
      </c>
      <c r="M257" s="1215">
        <f>'Step 4 Support Tool'!J159</f>
        <v>0</v>
      </c>
      <c r="N257" s="1215">
        <f>'Step 4 Support Tool'!K159</f>
        <v>0</v>
      </c>
      <c r="O257" s="1215" t="str">
        <f>'Step 4 Support Tool'!L159</f>
        <v/>
      </c>
      <c r="P257" s="1216">
        <f>'Step 4 Support Tool'!M159</f>
        <v>0</v>
      </c>
      <c r="Q257" s="1217">
        <f>'Step 4 Support Tool'!N159</f>
        <v>0</v>
      </c>
      <c r="R257" s="1217" t="str">
        <f>'Step 4 Support Tool'!O159</f>
        <v/>
      </c>
      <c r="S257" s="1218" t="str">
        <f>'Step 4 Support Tool'!P159</f>
        <v/>
      </c>
      <c r="T257" s="1219" t="str">
        <f>'Step 4 Support Tool'!Q159</f>
        <v/>
      </c>
      <c r="U257" s="1219" t="str">
        <f>'Step 4 Support Tool'!R159</f>
        <v/>
      </c>
      <c r="V257" s="1219" t="str">
        <f>'Step 4 Support Tool'!S159</f>
        <v/>
      </c>
      <c r="W257" s="1218" t="str">
        <f>'Step 4 Support Tool'!T159</f>
        <v/>
      </c>
      <c r="X257" s="1220" t="str">
        <f>'Step 4 Support Tool'!X159</f>
        <v/>
      </c>
      <c r="Y257" s="1221" t="str">
        <f t="shared" si="43"/>
        <v/>
      </c>
      <c r="Z257" s="1222" t="str">
        <f>'Step 4 Support Tool'!AB159</f>
        <v/>
      </c>
      <c r="AA257" s="1223"/>
      <c r="AB257" s="1223"/>
      <c r="AC257" s="434"/>
      <c r="AD257" s="434"/>
      <c r="AE257" s="434"/>
      <c r="AF257" s="434"/>
      <c r="AG257" s="434"/>
      <c r="AH257" s="434"/>
      <c r="AI257" s="491"/>
      <c r="AJ257" s="491"/>
      <c r="AK257" s="491"/>
      <c r="AL257" s="491"/>
      <c r="AO257" s="491"/>
      <c r="AP257" s="491"/>
      <c r="AQ257" s="491"/>
      <c r="AR257" s="491"/>
      <c r="AS257" s="491"/>
      <c r="AT257" s="491"/>
      <c r="AU257" s="491"/>
      <c r="AV257" s="491"/>
      <c r="AW257" s="491"/>
      <c r="AX257" s="491"/>
      <c r="AY257" s="491"/>
      <c r="AZ257" s="491"/>
      <c r="BA257" s="491"/>
      <c r="BB257" s="491"/>
      <c r="BC257" s="492"/>
      <c r="BG257" s="1224" t="str">
        <f>SUBSTITUTE('Step 4 Support Tool'!A284," ","")</f>
        <v>LCSystem65</v>
      </c>
      <c r="BH257" s="795">
        <f t="shared" si="45"/>
        <v>0</v>
      </c>
      <c r="BI257" s="491"/>
      <c r="BJ257" s="491"/>
      <c r="BK257" s="491"/>
      <c r="BL257" s="491"/>
      <c r="BM257" s="491"/>
      <c r="BN257" s="491"/>
      <c r="BO257" s="491"/>
      <c r="BP257" s="491"/>
      <c r="BQ257" s="491"/>
      <c r="BR257" s="491"/>
      <c r="BS257" s="491"/>
      <c r="BT257" s="491"/>
      <c r="BU257" s="491"/>
      <c r="BV257" s="491"/>
      <c r="BW257" s="491"/>
      <c r="BX257" s="491"/>
      <c r="BY257" s="491"/>
      <c r="BZ257" s="491"/>
      <c r="CA257" s="491"/>
      <c r="CB257" s="491"/>
      <c r="CC257" s="491"/>
      <c r="CD257" s="491"/>
      <c r="CE257" s="491"/>
      <c r="CF257" s="491"/>
      <c r="CG257" s="491"/>
      <c r="CH257" s="491"/>
      <c r="CI257" s="491"/>
      <c r="CJ257" s="491"/>
      <c r="CK257" s="491"/>
      <c r="CL257" s="491"/>
      <c r="CM257" s="491"/>
      <c r="CN257" s="491"/>
      <c r="CO257" s="491"/>
      <c r="CP257" s="491"/>
      <c r="CQ257" s="491"/>
      <c r="CR257" s="491"/>
      <c r="CS257" s="491"/>
      <c r="CT257" s="491"/>
      <c r="CU257" s="491"/>
      <c r="CV257" s="491"/>
      <c r="CW257" s="491"/>
      <c r="CX257" s="491"/>
      <c r="CY257" s="491"/>
      <c r="CZ257" s="491"/>
      <c r="DA257" s="491"/>
      <c r="DB257" s="491"/>
      <c r="DC257" s="491"/>
      <c r="DD257" s="491"/>
      <c r="DE257" s="491"/>
      <c r="DF257" s="491"/>
      <c r="DG257" s="491"/>
      <c r="DH257" s="491"/>
      <c r="DI257" s="491"/>
      <c r="DJ257" s="491"/>
      <c r="DK257" s="491"/>
      <c r="DL257" s="491"/>
      <c r="DM257" s="491"/>
      <c r="DN257" s="491"/>
      <c r="DO257" s="491"/>
      <c r="DP257" s="491"/>
      <c r="DQ257" s="491"/>
      <c r="DR257" s="491"/>
      <c r="DS257" s="491"/>
      <c r="DT257" s="491"/>
      <c r="DU257" s="491"/>
      <c r="DV257" s="491"/>
      <c r="DW257" s="491"/>
      <c r="DX257" s="491"/>
      <c r="DY257" s="491"/>
      <c r="DZ257" s="491"/>
      <c r="EA257" s="491"/>
      <c r="EB257" s="491"/>
      <c r="EC257" s="491"/>
      <c r="ED257" s="491"/>
      <c r="EE257" s="491"/>
      <c r="EF257" s="491"/>
      <c r="EG257" s="491"/>
      <c r="EH257" s="491"/>
      <c r="EI257" s="491"/>
      <c r="EJ257" s="491"/>
      <c r="EK257" s="491"/>
      <c r="EL257" s="491"/>
      <c r="EM257" s="491"/>
      <c r="EN257" s="491"/>
      <c r="EO257" s="491"/>
    </row>
    <row r="258" spans="1:154" ht="12" customHeight="1" x14ac:dyDescent="0.2">
      <c r="A258" s="1026" t="str">
        <f t="shared" si="46"/>
        <v/>
      </c>
      <c r="B258" s="428" t="str">
        <f t="shared" si="44"/>
        <v/>
      </c>
      <c r="C258" s="1212" t="str">
        <f>IF('Step 4 Support Tool'!F160=0,"",'Step 4 Support Tool'!F160)</f>
        <v/>
      </c>
      <c r="D258" s="1212">
        <f>'Step 4 Support Tool'!G160</f>
        <v>0</v>
      </c>
      <c r="E258" s="1213">
        <f>'Step 4 Support Tool'!C160</f>
        <v>0</v>
      </c>
      <c r="F258" s="1213">
        <f>'Step 4 Support Tool'!D160</f>
        <v>0</v>
      </c>
      <c r="G258" s="1026" t="str">
        <f>IF('Step 4 Support Tool'!E160="","",TRIM('Step 4 Support Tool'!E160))</f>
        <v/>
      </c>
      <c r="H258" s="1026" t="str">
        <f t="shared" si="41"/>
        <v/>
      </c>
      <c r="I258" s="1026" t="str">
        <f t="shared" si="42"/>
        <v/>
      </c>
      <c r="J258" s="1214">
        <f>'Step 4 Support Tool'!B160</f>
        <v>0</v>
      </c>
      <c r="K258" s="428">
        <f>'Step 4 Support Tool'!H160</f>
        <v>0</v>
      </c>
      <c r="L258" s="428">
        <f>'Step 4 Support Tool'!I160</f>
        <v>0</v>
      </c>
      <c r="M258" s="1215">
        <f>'Step 4 Support Tool'!J160</f>
        <v>0</v>
      </c>
      <c r="N258" s="1215">
        <f>'Step 4 Support Tool'!K160</f>
        <v>0</v>
      </c>
      <c r="O258" s="1215" t="str">
        <f>'Step 4 Support Tool'!L160</f>
        <v/>
      </c>
      <c r="P258" s="1216">
        <f>'Step 4 Support Tool'!M160</f>
        <v>0</v>
      </c>
      <c r="Q258" s="1217">
        <f>'Step 4 Support Tool'!N160</f>
        <v>0</v>
      </c>
      <c r="R258" s="1217" t="str">
        <f>'Step 4 Support Tool'!O160</f>
        <v/>
      </c>
      <c r="S258" s="1218" t="str">
        <f>'Step 4 Support Tool'!P160</f>
        <v/>
      </c>
      <c r="T258" s="1219" t="str">
        <f>'Step 4 Support Tool'!Q160</f>
        <v/>
      </c>
      <c r="U258" s="1219" t="str">
        <f>'Step 4 Support Tool'!R160</f>
        <v/>
      </c>
      <c r="V258" s="1219" t="str">
        <f>'Step 4 Support Tool'!S160</f>
        <v/>
      </c>
      <c r="W258" s="1218" t="str">
        <f>'Step 4 Support Tool'!T160</f>
        <v/>
      </c>
      <c r="X258" s="1220" t="str">
        <f>'Step 4 Support Tool'!X160</f>
        <v/>
      </c>
      <c r="Y258" s="1221" t="str">
        <f t="shared" si="43"/>
        <v/>
      </c>
      <c r="Z258" s="1222" t="str">
        <f>'Step 4 Support Tool'!AB160</f>
        <v/>
      </c>
      <c r="AA258" s="1223"/>
      <c r="AB258" s="1223"/>
      <c r="AC258" s="434"/>
      <c r="AD258" s="434"/>
      <c r="AE258" s="434"/>
      <c r="AF258" s="434"/>
      <c r="AG258" s="434"/>
      <c r="AH258" s="434"/>
      <c r="AI258" s="491"/>
      <c r="AJ258" s="491"/>
      <c r="AK258" s="491"/>
      <c r="AL258" s="491"/>
      <c r="AO258" s="491"/>
      <c r="AP258" s="491"/>
      <c r="AQ258" s="491"/>
      <c r="AR258" s="491"/>
      <c r="AS258" s="491"/>
      <c r="AT258" s="491"/>
      <c r="AU258" s="491"/>
      <c r="AV258" s="491"/>
      <c r="AW258" s="491"/>
      <c r="AX258" s="491"/>
      <c r="AY258" s="491"/>
      <c r="AZ258" s="491"/>
      <c r="BA258" s="491"/>
      <c r="BB258" s="491"/>
      <c r="BC258" s="492"/>
      <c r="BG258" s="1224" t="str">
        <f>SUBSTITUTE('Step 4 Support Tool'!A285," ","")</f>
        <v>LCSystem66</v>
      </c>
      <c r="BH258" s="795">
        <f t="shared" si="45"/>
        <v>0</v>
      </c>
      <c r="BI258" s="491"/>
      <c r="BJ258" s="491"/>
      <c r="BK258" s="491"/>
      <c r="BL258" s="491"/>
      <c r="BM258" s="491"/>
      <c r="BN258" s="491"/>
      <c r="BO258" s="491"/>
      <c r="BP258" s="491"/>
      <c r="BQ258" s="491"/>
      <c r="BR258" s="491"/>
      <c r="BS258" s="491"/>
      <c r="BT258" s="491"/>
      <c r="BU258" s="491"/>
      <c r="BV258" s="491"/>
      <c r="BW258" s="491"/>
      <c r="BX258" s="491"/>
      <c r="BY258" s="491"/>
      <c r="BZ258" s="491"/>
      <c r="CA258" s="491"/>
      <c r="CB258" s="491"/>
      <c r="CC258" s="491"/>
      <c r="CD258" s="491"/>
      <c r="CE258" s="491"/>
      <c r="CF258" s="491"/>
      <c r="CG258" s="491"/>
      <c r="CH258" s="491"/>
      <c r="CI258" s="491"/>
      <c r="CJ258" s="491"/>
      <c r="CK258" s="491"/>
      <c r="CL258" s="491"/>
      <c r="CM258" s="491"/>
      <c r="CN258" s="491"/>
      <c r="CO258" s="491"/>
      <c r="CP258" s="491"/>
      <c r="CQ258" s="491"/>
      <c r="CR258" s="491"/>
      <c r="CS258" s="491"/>
      <c r="CT258" s="491"/>
      <c r="CU258" s="491"/>
      <c r="CV258" s="491"/>
      <c r="CW258" s="491"/>
      <c r="CX258" s="491"/>
      <c r="CY258" s="491"/>
      <c r="CZ258" s="491"/>
      <c r="DA258" s="491"/>
      <c r="DB258" s="491"/>
      <c r="DC258" s="491"/>
      <c r="DD258" s="491"/>
      <c r="DE258" s="491"/>
      <c r="DF258" s="491"/>
      <c r="DG258" s="491"/>
      <c r="DH258" s="491"/>
      <c r="DI258" s="491"/>
      <c r="DJ258" s="491"/>
      <c r="DK258" s="491"/>
      <c r="DL258" s="491"/>
      <c r="DM258" s="491"/>
      <c r="DN258" s="491"/>
      <c r="DO258" s="491"/>
      <c r="DP258" s="491"/>
      <c r="DQ258" s="491"/>
      <c r="DR258" s="491"/>
      <c r="DS258" s="491"/>
      <c r="DT258" s="491"/>
      <c r="DU258" s="491"/>
      <c r="DV258" s="491"/>
      <c r="DW258" s="491"/>
      <c r="DX258" s="491"/>
      <c r="DY258" s="491"/>
      <c r="DZ258" s="491"/>
      <c r="EA258" s="491"/>
      <c r="EB258" s="491"/>
      <c r="EC258" s="491"/>
      <c r="ED258" s="491"/>
      <c r="EE258" s="491"/>
      <c r="EF258" s="491"/>
      <c r="EG258" s="491"/>
      <c r="EH258" s="491"/>
      <c r="EI258" s="491"/>
      <c r="EJ258" s="491"/>
      <c r="EK258" s="491"/>
      <c r="EL258" s="491"/>
      <c r="EM258" s="491"/>
      <c r="EN258" s="491"/>
      <c r="EO258" s="491"/>
    </row>
    <row r="259" spans="1:154" ht="12" customHeight="1" x14ac:dyDescent="0.2">
      <c r="A259" s="1026" t="str">
        <f t="shared" si="46"/>
        <v/>
      </c>
      <c r="B259" s="428" t="str">
        <f t="shared" si="44"/>
        <v/>
      </c>
      <c r="C259" s="1212" t="str">
        <f>IF('Step 4 Support Tool'!F161=0,"",'Step 4 Support Tool'!F161)</f>
        <v/>
      </c>
      <c r="D259" s="1212">
        <f>'Step 4 Support Tool'!G161</f>
        <v>0</v>
      </c>
      <c r="E259" s="1213">
        <f>'Step 4 Support Tool'!C161</f>
        <v>0</v>
      </c>
      <c r="F259" s="1213">
        <f>'Step 4 Support Tool'!D161</f>
        <v>0</v>
      </c>
      <c r="G259" s="1026" t="str">
        <f>IF('Step 4 Support Tool'!E161="","",TRIM('Step 4 Support Tool'!E161))</f>
        <v/>
      </c>
      <c r="H259" s="1026" t="str">
        <f t="shared" si="41"/>
        <v/>
      </c>
      <c r="I259" s="1026" t="str">
        <f t="shared" si="42"/>
        <v/>
      </c>
      <c r="J259" s="1214">
        <f>'Step 4 Support Tool'!B161</f>
        <v>0</v>
      </c>
      <c r="K259" s="428">
        <f>'Step 4 Support Tool'!H161</f>
        <v>0</v>
      </c>
      <c r="L259" s="428">
        <f>'Step 4 Support Tool'!I161</f>
        <v>0</v>
      </c>
      <c r="M259" s="1215">
        <f>'Step 4 Support Tool'!J161</f>
        <v>0</v>
      </c>
      <c r="N259" s="1215">
        <f>'Step 4 Support Tool'!K161</f>
        <v>0</v>
      </c>
      <c r="O259" s="1215" t="str">
        <f>'Step 4 Support Tool'!L161</f>
        <v/>
      </c>
      <c r="P259" s="1216">
        <f>'Step 4 Support Tool'!M161</f>
        <v>0</v>
      </c>
      <c r="Q259" s="1217">
        <f>'Step 4 Support Tool'!N161</f>
        <v>0</v>
      </c>
      <c r="R259" s="1217" t="str">
        <f>'Step 4 Support Tool'!O161</f>
        <v/>
      </c>
      <c r="S259" s="1218" t="str">
        <f>'Step 4 Support Tool'!P161</f>
        <v/>
      </c>
      <c r="T259" s="1219" t="str">
        <f>'Step 4 Support Tool'!Q161</f>
        <v/>
      </c>
      <c r="U259" s="1219" t="str">
        <f>'Step 4 Support Tool'!R161</f>
        <v/>
      </c>
      <c r="V259" s="1219" t="str">
        <f>'Step 4 Support Tool'!S161</f>
        <v/>
      </c>
      <c r="W259" s="1218" t="str">
        <f>'Step 4 Support Tool'!T161</f>
        <v/>
      </c>
      <c r="X259" s="1220" t="str">
        <f>'Step 4 Support Tool'!X161</f>
        <v/>
      </c>
      <c r="Y259" s="1221" t="str">
        <f t="shared" si="43"/>
        <v/>
      </c>
      <c r="Z259" s="1222" t="str">
        <f>'Step 4 Support Tool'!AB161</f>
        <v/>
      </c>
      <c r="AA259" s="1223"/>
      <c r="AB259" s="1223"/>
      <c r="AC259" s="434"/>
      <c r="AD259" s="434"/>
      <c r="AE259" s="434"/>
      <c r="AF259" s="434"/>
      <c r="AG259" s="434"/>
      <c r="AH259" s="434"/>
      <c r="AI259" s="491"/>
      <c r="AJ259" s="491"/>
      <c r="AK259" s="491"/>
      <c r="AL259" s="491"/>
      <c r="AO259" s="491"/>
      <c r="AP259" s="491"/>
      <c r="AQ259" s="491"/>
      <c r="AR259" s="491"/>
      <c r="AS259" s="491"/>
      <c r="AT259" s="491"/>
      <c r="AU259" s="491"/>
      <c r="AV259" s="491"/>
      <c r="AW259" s="491"/>
      <c r="AX259" s="491"/>
      <c r="AY259" s="491"/>
      <c r="AZ259" s="491"/>
      <c r="BA259" s="491"/>
      <c r="BB259" s="491"/>
      <c r="BC259" s="492"/>
      <c r="BG259" s="1224" t="str">
        <f>SUBSTITUTE('Step 4 Support Tool'!A286," ","")</f>
        <v>LCSystem67</v>
      </c>
      <c r="BH259" s="795">
        <f t="shared" si="45"/>
        <v>0</v>
      </c>
      <c r="BI259" s="491"/>
      <c r="BJ259" s="491"/>
      <c r="BK259" s="491"/>
      <c r="BL259" s="491"/>
      <c r="BM259" s="491"/>
      <c r="BN259" s="491"/>
      <c r="BO259" s="491"/>
      <c r="BP259" s="491"/>
      <c r="BQ259" s="491"/>
      <c r="BR259" s="491"/>
      <c r="BS259" s="491"/>
      <c r="BT259" s="491"/>
      <c r="BU259" s="491"/>
      <c r="BV259" s="491"/>
      <c r="BW259" s="491"/>
      <c r="BX259" s="491"/>
      <c r="BY259" s="491"/>
      <c r="BZ259" s="491"/>
      <c r="CA259" s="491"/>
      <c r="CB259" s="491"/>
      <c r="CC259" s="491"/>
      <c r="CD259" s="491"/>
      <c r="CE259" s="491"/>
      <c r="CF259" s="491"/>
      <c r="CG259" s="491"/>
      <c r="CH259" s="491"/>
      <c r="CI259" s="491"/>
      <c r="CJ259" s="491"/>
      <c r="CK259" s="491"/>
      <c r="CL259" s="491"/>
      <c r="CM259" s="491"/>
      <c r="CN259" s="491"/>
      <c r="CO259" s="491"/>
      <c r="CP259" s="491"/>
      <c r="CQ259" s="491"/>
      <c r="CR259" s="491"/>
      <c r="CS259" s="491"/>
      <c r="CT259" s="491"/>
      <c r="CU259" s="491"/>
      <c r="CV259" s="491"/>
      <c r="CW259" s="491"/>
      <c r="CX259" s="491"/>
      <c r="CY259" s="491"/>
      <c r="CZ259" s="491"/>
      <c r="DA259" s="491"/>
      <c r="DB259" s="491"/>
      <c r="DC259" s="491"/>
      <c r="DD259" s="491"/>
      <c r="DE259" s="491"/>
      <c r="DF259" s="491"/>
      <c r="DG259" s="491"/>
      <c r="DH259" s="491"/>
      <c r="DI259" s="491"/>
      <c r="DJ259" s="491"/>
      <c r="DK259" s="491"/>
      <c r="DL259" s="491"/>
      <c r="DM259" s="491"/>
      <c r="DN259" s="491"/>
      <c r="DO259" s="491"/>
      <c r="DP259" s="491"/>
      <c r="DQ259" s="491"/>
      <c r="DR259" s="491"/>
      <c r="DS259" s="491"/>
      <c r="DT259" s="491"/>
      <c r="DU259" s="491"/>
      <c r="DV259" s="491"/>
      <c r="DW259" s="491"/>
      <c r="DX259" s="491"/>
      <c r="DY259" s="491"/>
      <c r="DZ259" s="491"/>
      <c r="EA259" s="491"/>
      <c r="EB259" s="491"/>
      <c r="EC259" s="491"/>
      <c r="ED259" s="491"/>
      <c r="EE259" s="491"/>
      <c r="EF259" s="491"/>
      <c r="EG259" s="491"/>
      <c r="EH259" s="491"/>
      <c r="EI259" s="491"/>
      <c r="EJ259" s="491"/>
      <c r="EK259" s="491"/>
      <c r="EL259" s="491"/>
      <c r="EM259" s="491"/>
      <c r="EN259" s="491"/>
      <c r="EO259" s="491"/>
    </row>
    <row r="260" spans="1:154" ht="12" customHeight="1" x14ac:dyDescent="0.2">
      <c r="A260" s="1026" t="str">
        <f t="shared" si="46"/>
        <v/>
      </c>
      <c r="B260" s="428" t="str">
        <f t="shared" si="44"/>
        <v/>
      </c>
      <c r="C260" s="1212" t="str">
        <f>IF('Step 4 Support Tool'!F162=0,"",'Step 4 Support Tool'!F162)</f>
        <v/>
      </c>
      <c r="D260" s="1212">
        <f>'Step 4 Support Tool'!G162</f>
        <v>0</v>
      </c>
      <c r="E260" s="1213">
        <f>'Step 4 Support Tool'!C162</f>
        <v>0</v>
      </c>
      <c r="F260" s="1213">
        <f>'Step 4 Support Tool'!D162</f>
        <v>0</v>
      </c>
      <c r="G260" s="1026" t="str">
        <f>IF('Step 4 Support Tool'!E162="","",TRIM('Step 4 Support Tool'!E162))</f>
        <v/>
      </c>
      <c r="H260" s="1026" t="str">
        <f t="shared" si="41"/>
        <v/>
      </c>
      <c r="I260" s="1026" t="str">
        <f t="shared" si="42"/>
        <v/>
      </c>
      <c r="J260" s="1214">
        <f>'Step 4 Support Tool'!B162</f>
        <v>0</v>
      </c>
      <c r="K260" s="428">
        <f>'Step 4 Support Tool'!H162</f>
        <v>0</v>
      </c>
      <c r="L260" s="428">
        <f>'Step 4 Support Tool'!I162</f>
        <v>0</v>
      </c>
      <c r="M260" s="1215">
        <f>'Step 4 Support Tool'!J162</f>
        <v>0</v>
      </c>
      <c r="N260" s="1215">
        <f>'Step 4 Support Tool'!K162</f>
        <v>0</v>
      </c>
      <c r="O260" s="1215" t="str">
        <f>'Step 4 Support Tool'!L162</f>
        <v/>
      </c>
      <c r="P260" s="1216">
        <f>'Step 4 Support Tool'!M162</f>
        <v>0</v>
      </c>
      <c r="Q260" s="1217">
        <f>'Step 4 Support Tool'!N162</f>
        <v>0</v>
      </c>
      <c r="R260" s="1217" t="str">
        <f>'Step 4 Support Tool'!O162</f>
        <v/>
      </c>
      <c r="S260" s="1218" t="str">
        <f>'Step 4 Support Tool'!P162</f>
        <v/>
      </c>
      <c r="T260" s="1219" t="str">
        <f>'Step 4 Support Tool'!Q162</f>
        <v/>
      </c>
      <c r="U260" s="1219" t="str">
        <f>'Step 4 Support Tool'!R162</f>
        <v/>
      </c>
      <c r="V260" s="1219" t="str">
        <f>'Step 4 Support Tool'!S162</f>
        <v/>
      </c>
      <c r="W260" s="1218" t="str">
        <f>'Step 4 Support Tool'!T162</f>
        <v/>
      </c>
      <c r="X260" s="1220" t="str">
        <f>'Step 4 Support Tool'!X162</f>
        <v/>
      </c>
      <c r="Y260" s="1221" t="str">
        <f t="shared" si="43"/>
        <v/>
      </c>
      <c r="Z260" s="1222" t="str">
        <f>'Step 4 Support Tool'!AB162</f>
        <v/>
      </c>
      <c r="AA260" s="1223"/>
      <c r="AB260" s="1223"/>
      <c r="AC260" s="434"/>
      <c r="AD260" s="434"/>
      <c r="AE260" s="434"/>
      <c r="AF260" s="434"/>
      <c r="AG260" s="434"/>
      <c r="AH260" s="434"/>
      <c r="AI260" s="491"/>
      <c r="AJ260" s="491"/>
      <c r="AK260" s="491"/>
      <c r="AL260" s="491"/>
      <c r="AO260" s="491"/>
      <c r="AP260" s="491"/>
      <c r="AQ260" s="491"/>
      <c r="AR260" s="491"/>
      <c r="AS260" s="491"/>
      <c r="AT260" s="491"/>
      <c r="AU260" s="491"/>
      <c r="AV260" s="491"/>
      <c r="AW260" s="491"/>
      <c r="AX260" s="491"/>
      <c r="AY260" s="491"/>
      <c r="AZ260" s="491"/>
      <c r="BA260" s="491"/>
      <c r="BB260" s="491"/>
      <c r="BC260" s="492"/>
      <c r="BG260" s="1224" t="str">
        <f>SUBSTITUTE('Step 4 Support Tool'!A287," ","")</f>
        <v>LCSystem68</v>
      </c>
      <c r="BH260" s="795">
        <f t="shared" si="45"/>
        <v>0</v>
      </c>
      <c r="BI260" s="491"/>
      <c r="BJ260" s="491"/>
      <c r="BK260" s="491"/>
      <c r="BL260" s="491"/>
      <c r="BM260" s="491"/>
      <c r="BN260" s="491"/>
      <c r="BO260" s="491"/>
      <c r="BP260" s="491"/>
      <c r="BQ260" s="491"/>
      <c r="BR260" s="491"/>
      <c r="BS260" s="491"/>
      <c r="BT260" s="491"/>
      <c r="BU260" s="491"/>
      <c r="BV260" s="491"/>
      <c r="BW260" s="491"/>
      <c r="BX260" s="491"/>
      <c r="BY260" s="491"/>
      <c r="BZ260" s="491"/>
      <c r="CA260" s="491"/>
      <c r="CB260" s="491"/>
      <c r="CC260" s="491"/>
      <c r="CD260" s="491"/>
      <c r="CE260" s="491"/>
      <c r="CF260" s="491"/>
      <c r="CG260" s="491"/>
      <c r="CH260" s="491"/>
      <c r="CI260" s="491"/>
      <c r="CJ260" s="491"/>
      <c r="CK260" s="491"/>
      <c r="CL260" s="491"/>
      <c r="CM260" s="491"/>
      <c r="CN260" s="491"/>
      <c r="CO260" s="491"/>
      <c r="CP260" s="491"/>
      <c r="CQ260" s="491"/>
      <c r="CR260" s="491"/>
      <c r="CS260" s="491"/>
      <c r="CT260" s="491"/>
      <c r="CU260" s="491"/>
      <c r="CV260" s="491"/>
      <c r="CW260" s="491"/>
      <c r="CX260" s="491"/>
      <c r="CY260" s="491"/>
      <c r="CZ260" s="491"/>
      <c r="DA260" s="491"/>
      <c r="DB260" s="491"/>
      <c r="DC260" s="491"/>
      <c r="DD260" s="491"/>
      <c r="DE260" s="491"/>
      <c r="DF260" s="491"/>
      <c r="DG260" s="491"/>
      <c r="DH260" s="491"/>
      <c r="DI260" s="491"/>
      <c r="DJ260" s="491"/>
      <c r="DK260" s="491"/>
      <c r="DL260" s="491"/>
      <c r="DM260" s="491"/>
      <c r="DN260" s="491"/>
      <c r="DO260" s="491"/>
      <c r="DP260" s="491"/>
      <c r="DQ260" s="491"/>
      <c r="DR260" s="491"/>
      <c r="DS260" s="491"/>
      <c r="DT260" s="491"/>
      <c r="DU260" s="491"/>
      <c r="DV260" s="491"/>
      <c r="DW260" s="491"/>
      <c r="DX260" s="491"/>
      <c r="DY260" s="491"/>
      <c r="DZ260" s="491"/>
      <c r="EA260" s="491"/>
      <c r="EB260" s="491"/>
      <c r="EC260" s="491"/>
      <c r="ED260" s="491"/>
      <c r="EE260" s="491"/>
      <c r="EF260" s="491"/>
      <c r="EG260" s="491"/>
      <c r="EH260" s="491"/>
      <c r="EI260" s="491"/>
      <c r="EJ260" s="491"/>
      <c r="EK260" s="491"/>
      <c r="EL260" s="491"/>
      <c r="EM260" s="491"/>
      <c r="EN260" s="491"/>
      <c r="EO260" s="491"/>
    </row>
    <row r="261" spans="1:154" ht="12" customHeight="1" x14ac:dyDescent="0.2">
      <c r="A261" s="1026" t="str">
        <f t="shared" si="46"/>
        <v/>
      </c>
      <c r="B261" s="428" t="str">
        <f t="shared" si="44"/>
        <v/>
      </c>
      <c r="C261" s="1212" t="str">
        <f>IF('Step 4 Support Tool'!F163=0,"",'Step 4 Support Tool'!F163)</f>
        <v/>
      </c>
      <c r="D261" s="1212">
        <f>'Step 4 Support Tool'!G163</f>
        <v>0</v>
      </c>
      <c r="E261" s="1213">
        <f>'Step 4 Support Tool'!C163</f>
        <v>0</v>
      </c>
      <c r="F261" s="1213">
        <f>'Step 4 Support Tool'!D163</f>
        <v>0</v>
      </c>
      <c r="G261" s="1026" t="str">
        <f>IF('Step 4 Support Tool'!E163="","",TRIM('Step 4 Support Tool'!E163))</f>
        <v/>
      </c>
      <c r="H261" s="1026" t="str">
        <f t="shared" si="41"/>
        <v/>
      </c>
      <c r="I261" s="1026" t="str">
        <f t="shared" si="42"/>
        <v/>
      </c>
      <c r="J261" s="1214">
        <f>'Step 4 Support Tool'!B163</f>
        <v>0</v>
      </c>
      <c r="K261" s="428">
        <f>'Step 4 Support Tool'!H163</f>
        <v>0</v>
      </c>
      <c r="L261" s="428">
        <f>'Step 4 Support Tool'!I163</f>
        <v>0</v>
      </c>
      <c r="M261" s="1215">
        <f>'Step 4 Support Tool'!J163</f>
        <v>0</v>
      </c>
      <c r="N261" s="1215">
        <f>'Step 4 Support Tool'!K163</f>
        <v>0</v>
      </c>
      <c r="O261" s="1215" t="str">
        <f>'Step 4 Support Tool'!L163</f>
        <v/>
      </c>
      <c r="P261" s="1216">
        <f>'Step 4 Support Tool'!M163</f>
        <v>0</v>
      </c>
      <c r="Q261" s="1217">
        <f>'Step 4 Support Tool'!N163</f>
        <v>0</v>
      </c>
      <c r="R261" s="1217" t="str">
        <f>'Step 4 Support Tool'!O163</f>
        <v/>
      </c>
      <c r="S261" s="1218" t="str">
        <f>'Step 4 Support Tool'!P163</f>
        <v/>
      </c>
      <c r="T261" s="1219" t="str">
        <f>'Step 4 Support Tool'!Q163</f>
        <v/>
      </c>
      <c r="U261" s="1219" t="str">
        <f>'Step 4 Support Tool'!R163</f>
        <v/>
      </c>
      <c r="V261" s="1219" t="str">
        <f>'Step 4 Support Tool'!S163</f>
        <v/>
      </c>
      <c r="W261" s="1218" t="str">
        <f>'Step 4 Support Tool'!T163</f>
        <v/>
      </c>
      <c r="X261" s="1220" t="str">
        <f>'Step 4 Support Tool'!X163</f>
        <v/>
      </c>
      <c r="Y261" s="1221" t="str">
        <f t="shared" si="43"/>
        <v/>
      </c>
      <c r="Z261" s="1222" t="str">
        <f>'Step 4 Support Tool'!AB163</f>
        <v/>
      </c>
      <c r="AA261" s="1223"/>
      <c r="AB261" s="1223"/>
      <c r="AC261" s="434"/>
      <c r="AD261" s="434"/>
      <c r="AE261" s="434"/>
      <c r="AF261" s="434"/>
      <c r="AG261" s="434"/>
      <c r="AH261" s="434"/>
      <c r="AI261" s="491"/>
      <c r="AJ261" s="491"/>
      <c r="AK261" s="491"/>
      <c r="AL261" s="491"/>
      <c r="AO261" s="491"/>
      <c r="AP261" s="491"/>
      <c r="AQ261" s="491"/>
      <c r="AR261" s="491"/>
      <c r="AS261" s="491"/>
      <c r="AT261" s="491"/>
      <c r="AU261" s="491"/>
      <c r="AV261" s="491"/>
      <c r="AW261" s="491"/>
      <c r="AX261" s="491"/>
      <c r="AY261" s="491"/>
      <c r="AZ261" s="491"/>
      <c r="BA261" s="491"/>
      <c r="BB261" s="491"/>
      <c r="BC261" s="492"/>
      <c r="BG261" s="1224" t="str">
        <f>SUBSTITUTE('Step 4 Support Tool'!A288," ","")</f>
        <v>LCSystem69</v>
      </c>
      <c r="BH261" s="795">
        <f t="shared" si="45"/>
        <v>0</v>
      </c>
      <c r="BI261" s="491"/>
      <c r="BJ261" s="491"/>
      <c r="BK261" s="491"/>
      <c r="BL261" s="491"/>
      <c r="BM261" s="491"/>
      <c r="BN261" s="491"/>
      <c r="BO261" s="491"/>
      <c r="BP261" s="491"/>
      <c r="BQ261" s="491"/>
      <c r="BR261" s="491"/>
      <c r="BS261" s="491"/>
      <c r="BT261" s="491"/>
      <c r="BU261" s="491"/>
      <c r="BV261" s="491"/>
      <c r="BW261" s="491"/>
      <c r="BX261" s="491"/>
      <c r="BY261" s="491"/>
      <c r="BZ261" s="491"/>
      <c r="CA261" s="491"/>
      <c r="CB261" s="491"/>
      <c r="CC261" s="491"/>
      <c r="CD261" s="491"/>
      <c r="CE261" s="491"/>
      <c r="CF261" s="491"/>
      <c r="CG261" s="491"/>
      <c r="CH261" s="491"/>
      <c r="CI261" s="491"/>
      <c r="CJ261" s="491"/>
      <c r="CK261" s="491"/>
      <c r="CL261" s="491"/>
      <c r="CM261" s="491"/>
      <c r="CN261" s="491"/>
      <c r="CO261" s="491"/>
      <c r="CP261" s="491"/>
      <c r="CQ261" s="491"/>
      <c r="CR261" s="491"/>
      <c r="CS261" s="491"/>
      <c r="CT261" s="491"/>
      <c r="CU261" s="491"/>
      <c r="CV261" s="491"/>
      <c r="CW261" s="491"/>
      <c r="CX261" s="491"/>
      <c r="CY261" s="491"/>
      <c r="CZ261" s="491"/>
      <c r="DA261" s="491"/>
      <c r="DB261" s="491"/>
      <c r="DC261" s="491"/>
      <c r="DD261" s="491"/>
      <c r="DE261" s="491"/>
      <c r="DF261" s="491"/>
      <c r="DG261" s="491"/>
      <c r="DH261" s="491"/>
      <c r="DI261" s="491"/>
      <c r="DJ261" s="491"/>
      <c r="DK261" s="491"/>
      <c r="DL261" s="491"/>
      <c r="DM261" s="491"/>
      <c r="DN261" s="491"/>
      <c r="DO261" s="491"/>
      <c r="DP261" s="491"/>
      <c r="DQ261" s="491"/>
      <c r="DR261" s="491"/>
      <c r="DS261" s="491"/>
      <c r="DT261" s="491"/>
      <c r="DU261" s="491"/>
      <c r="DV261" s="491"/>
      <c r="DW261" s="491"/>
      <c r="DX261" s="491"/>
      <c r="DY261" s="491"/>
      <c r="DZ261" s="491"/>
      <c r="EA261" s="491"/>
      <c r="EB261" s="491"/>
      <c r="EC261" s="491"/>
      <c r="ED261" s="491"/>
      <c r="EE261" s="491"/>
      <c r="EF261" s="491"/>
      <c r="EG261" s="491"/>
      <c r="EH261" s="491"/>
      <c r="EI261" s="491"/>
      <c r="EJ261" s="491"/>
      <c r="EK261" s="491"/>
      <c r="EL261" s="491"/>
      <c r="EM261" s="491"/>
      <c r="EN261" s="491"/>
      <c r="EO261" s="491"/>
    </row>
    <row r="262" spans="1:154" ht="12" customHeight="1" x14ac:dyDescent="0.2">
      <c r="A262" s="1026" t="str">
        <f t="shared" si="35"/>
        <v/>
      </c>
      <c r="B262" s="428" t="str">
        <f t="shared" si="33"/>
        <v/>
      </c>
      <c r="C262" s="1212" t="str">
        <f>IF('Step 4 Support Tool'!F164=0,"",'Step 4 Support Tool'!F164)</f>
        <v/>
      </c>
      <c r="D262" s="1212">
        <f>'Step 4 Support Tool'!G164</f>
        <v>0</v>
      </c>
      <c r="E262" s="1213">
        <f>'Step 4 Support Tool'!C164</f>
        <v>0</v>
      </c>
      <c r="F262" s="1213">
        <f>'Step 4 Support Tool'!D164</f>
        <v>0</v>
      </c>
      <c r="G262" s="1026" t="str">
        <f>IF('Step 4 Support Tool'!E164="","",TRIM('Step 4 Support Tool'!E164))</f>
        <v/>
      </c>
      <c r="H262" s="1026" t="str">
        <f t="shared" si="41"/>
        <v/>
      </c>
      <c r="I262" s="1026" t="str">
        <f t="shared" ref="I262" si="47">IF(G262="","",_xlfn.XLOOKUP(G262,$G$270:$G$369,$C$270:$C$369,"",0,1))</f>
        <v/>
      </c>
      <c r="J262" s="1214">
        <f>'Step 4 Support Tool'!B164</f>
        <v>0</v>
      </c>
      <c r="K262" s="428">
        <f>'Step 4 Support Tool'!H164</f>
        <v>0</v>
      </c>
      <c r="L262" s="428">
        <f>'Step 4 Support Tool'!I164</f>
        <v>0</v>
      </c>
      <c r="M262" s="1215">
        <f>'Step 4 Support Tool'!J164</f>
        <v>0</v>
      </c>
      <c r="N262" s="1215">
        <f>'Step 4 Support Tool'!K164</f>
        <v>0</v>
      </c>
      <c r="O262" s="1215" t="str">
        <f>'Step 4 Support Tool'!L164</f>
        <v/>
      </c>
      <c r="P262" s="1216">
        <f>'Step 4 Support Tool'!M164</f>
        <v>0</v>
      </c>
      <c r="Q262" s="1217">
        <f>'Step 4 Support Tool'!N164</f>
        <v>0</v>
      </c>
      <c r="R262" s="1217" t="str">
        <f>'Step 4 Support Tool'!O164</f>
        <v/>
      </c>
      <c r="S262" s="1218" t="str">
        <f>'Step 4 Support Tool'!P164</f>
        <v/>
      </c>
      <c r="T262" s="1219" t="str">
        <f>'Step 4 Support Tool'!Q164</f>
        <v/>
      </c>
      <c r="U262" s="1219" t="str">
        <f>'Step 4 Support Tool'!R164</f>
        <v/>
      </c>
      <c r="V262" s="1219" t="str">
        <f>'Step 4 Support Tool'!S164</f>
        <v/>
      </c>
      <c r="W262" s="1218" t="str">
        <f>'Step 4 Support Tool'!T164</f>
        <v/>
      </c>
      <c r="X262" s="1220" t="str">
        <f>'Step 4 Support Tool'!X164</f>
        <v/>
      </c>
      <c r="Y262" s="1221" t="str">
        <f t="shared" si="43"/>
        <v/>
      </c>
      <c r="Z262" s="1222" t="str">
        <f>'Step 4 Support Tool'!AB164</f>
        <v/>
      </c>
      <c r="AA262" s="1223"/>
      <c r="AB262" s="1223"/>
      <c r="AC262" s="434"/>
      <c r="AD262" s="434"/>
      <c r="AE262" s="434"/>
      <c r="AF262" s="434"/>
      <c r="AG262" s="434"/>
      <c r="AH262" s="434"/>
      <c r="AI262" s="491"/>
      <c r="AJ262" s="491"/>
      <c r="AK262" s="491"/>
      <c r="AL262" s="491"/>
      <c r="AO262" s="491"/>
      <c r="AP262" s="491"/>
      <c r="AQ262" s="491"/>
      <c r="AR262" s="491"/>
      <c r="AS262" s="491"/>
      <c r="AT262" s="491"/>
      <c r="AU262" s="491"/>
      <c r="AV262" s="491"/>
      <c r="AW262" s="491"/>
      <c r="AX262" s="491"/>
      <c r="AY262" s="491"/>
      <c r="AZ262" s="491"/>
      <c r="BA262" s="491"/>
      <c r="BB262" s="491"/>
      <c r="BC262" s="492"/>
      <c r="BG262" s="1224" t="e">
        <f>SUBSTITUTE('Step 4 Support Tool'!#REF!," ","")</f>
        <v>#REF!</v>
      </c>
      <c r="BH262" s="795">
        <f t="shared" si="34"/>
        <v>0</v>
      </c>
      <c r="BI262" s="491"/>
      <c r="BJ262" s="491"/>
      <c r="BK262" s="491"/>
      <c r="BL262" s="491"/>
      <c r="BM262" s="491"/>
      <c r="BN262" s="491"/>
      <c r="BO262" s="491"/>
      <c r="BP262" s="491"/>
      <c r="BQ262" s="491"/>
      <c r="BR262" s="491"/>
      <c r="BS262" s="491"/>
      <c r="BT262" s="491"/>
      <c r="BU262" s="491"/>
      <c r="BV262" s="491"/>
      <c r="BW262" s="491"/>
      <c r="BX262" s="491"/>
      <c r="BY262" s="491"/>
      <c r="BZ262" s="491"/>
      <c r="CA262" s="491"/>
      <c r="CB262" s="491"/>
      <c r="CC262" s="491"/>
      <c r="CD262" s="491"/>
      <c r="CE262" s="491"/>
      <c r="CF262" s="491"/>
      <c r="CG262" s="491"/>
      <c r="CH262" s="491"/>
      <c r="CI262" s="491"/>
      <c r="CJ262" s="491"/>
      <c r="CK262" s="491"/>
      <c r="CL262" s="491"/>
      <c r="CM262" s="491"/>
      <c r="CN262" s="491"/>
      <c r="CO262" s="491"/>
      <c r="CP262" s="491"/>
      <c r="CQ262" s="491"/>
      <c r="CR262" s="491"/>
      <c r="CS262" s="491"/>
      <c r="CT262" s="491"/>
      <c r="CU262" s="491"/>
      <c r="CV262" s="491"/>
      <c r="CW262" s="491"/>
      <c r="CX262" s="491"/>
      <c r="CY262" s="491"/>
      <c r="CZ262" s="491"/>
      <c r="DA262" s="491"/>
      <c r="DB262" s="491"/>
      <c r="DC262" s="491"/>
      <c r="DD262" s="491"/>
      <c r="DE262" s="491"/>
      <c r="DF262" s="491"/>
      <c r="DG262" s="491"/>
      <c r="DH262" s="491"/>
      <c r="DI262" s="491"/>
      <c r="DJ262" s="491"/>
      <c r="DK262" s="491"/>
      <c r="DL262" s="491"/>
      <c r="DM262" s="491"/>
      <c r="DN262" s="491"/>
      <c r="DO262" s="491"/>
      <c r="DP262" s="491"/>
      <c r="DQ262" s="491"/>
      <c r="DR262" s="491"/>
      <c r="DS262" s="491"/>
      <c r="DT262" s="491"/>
      <c r="DU262" s="491"/>
      <c r="DV262" s="491"/>
      <c r="DW262" s="491"/>
      <c r="DX262" s="491"/>
      <c r="DY262" s="491"/>
      <c r="DZ262" s="491"/>
      <c r="EA262" s="491"/>
      <c r="EB262" s="491"/>
      <c r="EC262" s="491"/>
      <c r="ED262" s="491"/>
      <c r="EE262" s="491"/>
      <c r="EF262" s="491"/>
      <c r="EG262" s="491"/>
      <c r="EH262" s="491"/>
      <c r="EI262" s="491"/>
      <c r="EJ262" s="491"/>
      <c r="EK262" s="491"/>
      <c r="EL262" s="491"/>
      <c r="EM262" s="491"/>
      <c r="EN262" s="491"/>
      <c r="EO262" s="491"/>
    </row>
    <row r="263" spans="1:154" ht="12" customHeight="1" x14ac:dyDescent="0.2">
      <c r="A263" s="491"/>
      <c r="B263" s="491"/>
      <c r="C263" s="491"/>
      <c r="D263" s="491"/>
      <c r="E263" s="491"/>
      <c r="F263" s="491"/>
      <c r="G263" s="491"/>
      <c r="H263" s="491"/>
      <c r="I263" s="491"/>
      <c r="J263" s="491"/>
      <c r="K263" s="491"/>
      <c r="L263" s="491"/>
      <c r="M263" s="491"/>
      <c r="N263" s="491"/>
      <c r="O263" s="491"/>
      <c r="P263" s="491"/>
      <c r="Q263" s="491"/>
      <c r="R263" s="491"/>
      <c r="S263" s="491"/>
      <c r="T263" s="491"/>
      <c r="U263" s="491"/>
      <c r="V263" s="491"/>
      <c r="W263" s="491"/>
      <c r="X263" s="491"/>
      <c r="Y263" s="491"/>
      <c r="Z263" s="491"/>
      <c r="AA263" s="491"/>
      <c r="AB263" s="491"/>
      <c r="AC263" s="491"/>
      <c r="AD263" s="491"/>
      <c r="AE263" s="491"/>
      <c r="AF263" s="491"/>
      <c r="AG263" s="491"/>
      <c r="AH263" s="491"/>
      <c r="AI263" s="491"/>
      <c r="AJ263" s="491"/>
      <c r="AK263" s="491"/>
      <c r="AL263" s="491"/>
      <c r="AM263" s="491"/>
      <c r="AN263" s="491"/>
      <c r="AX263" s="491"/>
      <c r="AY263" s="491"/>
      <c r="AZ263" s="491"/>
      <c r="BA263" s="491"/>
      <c r="BB263" s="491"/>
      <c r="BC263" s="491"/>
      <c r="BD263" s="491"/>
      <c r="BE263" s="491"/>
      <c r="BF263" s="491"/>
      <c r="BG263" s="491"/>
      <c r="BH263" s="491"/>
      <c r="BI263" s="491"/>
      <c r="BJ263" s="491"/>
      <c r="BK263" s="491"/>
      <c r="BL263" s="491"/>
      <c r="BM263" s="491"/>
      <c r="BN263" s="491"/>
      <c r="BO263" s="491"/>
      <c r="BP263" s="491"/>
      <c r="BQ263" s="491"/>
      <c r="BR263" s="491"/>
      <c r="BS263" s="491"/>
      <c r="BT263" s="491"/>
      <c r="BU263" s="491"/>
      <c r="BV263" s="491"/>
      <c r="BW263" s="491"/>
      <c r="BX263" s="491"/>
      <c r="BY263" s="491"/>
      <c r="BZ263" s="491"/>
      <c r="CA263" s="491"/>
      <c r="CB263" s="491"/>
      <c r="CC263" s="491"/>
      <c r="CD263" s="491"/>
      <c r="CE263" s="491"/>
      <c r="CF263" s="491"/>
      <c r="CG263" s="491"/>
      <c r="CH263" s="491"/>
      <c r="CI263" s="491"/>
      <c r="CJ263" s="491"/>
      <c r="CK263" s="491"/>
      <c r="CL263" s="491"/>
      <c r="CM263" s="491"/>
      <c r="CN263" s="491"/>
      <c r="CO263" s="491"/>
      <c r="CP263" s="491"/>
      <c r="CQ263" s="491"/>
      <c r="CR263" s="491"/>
      <c r="CS263" s="491"/>
      <c r="CT263" s="491"/>
      <c r="CU263" s="491"/>
      <c r="CV263" s="491"/>
      <c r="CW263" s="491"/>
      <c r="CX263" s="491"/>
      <c r="CY263" s="491"/>
      <c r="CZ263" s="491"/>
      <c r="DA263" s="491"/>
      <c r="DB263" s="491"/>
      <c r="DC263" s="491"/>
      <c r="DD263" s="491"/>
      <c r="DE263" s="491"/>
      <c r="DF263" s="491"/>
      <c r="DG263" s="491"/>
      <c r="DH263" s="491"/>
      <c r="DI263" s="491"/>
      <c r="DJ263" s="491"/>
      <c r="DK263" s="491"/>
      <c r="DL263" s="491"/>
      <c r="DM263" s="491"/>
      <c r="DN263" s="491"/>
      <c r="DO263" s="491"/>
      <c r="DP263" s="491"/>
      <c r="DQ263" s="491"/>
      <c r="DR263" s="491"/>
      <c r="DS263" s="491"/>
      <c r="DT263" s="491"/>
      <c r="DU263" s="491"/>
      <c r="DV263" s="491"/>
      <c r="DW263" s="491"/>
      <c r="DX263" s="491"/>
      <c r="DY263" s="491"/>
      <c r="DZ263" s="491"/>
      <c r="EA263" s="491"/>
      <c r="EB263" s="491"/>
      <c r="EC263" s="491"/>
      <c r="ED263" s="491"/>
      <c r="EE263" s="491"/>
      <c r="EF263" s="491"/>
      <c r="EG263" s="491"/>
      <c r="EH263" s="491"/>
      <c r="EI263" s="491"/>
      <c r="EJ263" s="491"/>
      <c r="EK263" s="491"/>
      <c r="EL263" s="491"/>
      <c r="EM263" s="491"/>
      <c r="EN263" s="491"/>
      <c r="EO263" s="491"/>
      <c r="EP263" s="491"/>
      <c r="EQ263" s="491"/>
      <c r="ER263" s="491"/>
      <c r="ES263" s="491"/>
      <c r="ET263" s="491"/>
      <c r="EU263" s="491"/>
      <c r="EV263" s="491"/>
      <c r="EW263" s="491"/>
    </row>
    <row r="264" spans="1:154" x14ac:dyDescent="0.2">
      <c r="A264" s="491" t="s">
        <v>1251</v>
      </c>
      <c r="B264" s="491" t="s">
        <v>1251</v>
      </c>
      <c r="C264" s="491"/>
      <c r="D264" s="491" t="s">
        <v>1251</v>
      </c>
      <c r="E264" s="491" t="s">
        <v>1251</v>
      </c>
      <c r="F264" s="491" t="s">
        <v>1251</v>
      </c>
      <c r="G264" s="491"/>
      <c r="H264" s="491" t="s">
        <v>1251</v>
      </c>
      <c r="I264" s="491" t="s">
        <v>1251</v>
      </c>
      <c r="J264" s="491" t="s">
        <v>1251</v>
      </c>
      <c r="K264" s="491" t="s">
        <v>1251</v>
      </c>
      <c r="L264" s="491" t="s">
        <v>1251</v>
      </c>
      <c r="M264" s="491" t="s">
        <v>1251</v>
      </c>
      <c r="N264" s="491" t="s">
        <v>1251</v>
      </c>
      <c r="O264" s="491" t="s">
        <v>1251</v>
      </c>
      <c r="P264" s="491"/>
      <c r="Q264" s="491" t="s">
        <v>1251</v>
      </c>
      <c r="R264" s="491" t="s">
        <v>1251</v>
      </c>
      <c r="S264" s="491"/>
      <c r="T264" s="491" t="s">
        <v>1251</v>
      </c>
      <c r="U264" s="491" t="s">
        <v>1251</v>
      </c>
      <c r="V264" s="491"/>
      <c r="W264" s="491" t="s">
        <v>1251</v>
      </c>
      <c r="X264" s="491" t="s">
        <v>1251</v>
      </c>
      <c r="Y264" s="491" t="s">
        <v>1251</v>
      </c>
      <c r="Z264" s="491"/>
      <c r="AA264" s="491" t="s">
        <v>1251</v>
      </c>
      <c r="AB264" s="491" t="s">
        <v>1251</v>
      </c>
      <c r="AC264" s="491"/>
      <c r="AD264" s="491" t="s">
        <v>1251</v>
      </c>
      <c r="AE264" s="491" t="s">
        <v>1251</v>
      </c>
      <c r="AF264" s="491"/>
      <c r="AG264" s="491" t="s">
        <v>1251</v>
      </c>
      <c r="AH264" s="491"/>
      <c r="AI264" s="491"/>
      <c r="AJ264" s="491"/>
      <c r="AK264" s="491"/>
      <c r="AL264" s="491"/>
      <c r="AM264" s="491"/>
      <c r="AN264" s="491"/>
      <c r="AO264" s="491"/>
      <c r="AP264" s="491"/>
      <c r="AQ264" s="491"/>
      <c r="AR264" s="491"/>
      <c r="AS264" s="491"/>
      <c r="AT264" s="491"/>
      <c r="AU264" s="491"/>
      <c r="AV264" s="491"/>
      <c r="AW264" s="491"/>
      <c r="AX264" s="491"/>
      <c r="AY264" s="491"/>
      <c r="AZ264" s="491"/>
      <c r="BA264" s="491"/>
      <c r="BB264" s="491"/>
      <c r="BC264" s="491"/>
      <c r="BD264" s="491"/>
      <c r="BE264" s="491"/>
      <c r="BF264" s="491"/>
      <c r="BG264" s="491"/>
      <c r="BH264" s="491"/>
      <c r="BI264" s="491"/>
      <c r="BJ264" s="491"/>
      <c r="BK264" s="491"/>
      <c r="BL264" s="491"/>
      <c r="BM264" s="491"/>
      <c r="BN264" s="491"/>
      <c r="BO264" s="491"/>
      <c r="BP264" s="491"/>
      <c r="BQ264" s="491"/>
      <c r="BR264" s="491"/>
      <c r="BS264" s="491"/>
      <c r="BT264" s="491"/>
      <c r="BU264" s="491"/>
      <c r="BV264" s="491"/>
      <c r="BW264" s="491"/>
      <c r="BX264" s="491"/>
      <c r="BY264" s="491"/>
      <c r="BZ264" s="491"/>
      <c r="CA264" s="491"/>
      <c r="CB264" s="491"/>
      <c r="CC264" s="491"/>
      <c r="CD264" s="491"/>
      <c r="CE264" s="491"/>
      <c r="CF264" s="491"/>
      <c r="CG264" s="491"/>
      <c r="CH264" s="491"/>
      <c r="CI264" s="491"/>
      <c r="CJ264" s="491"/>
      <c r="CK264" s="491"/>
      <c r="CL264" s="491"/>
      <c r="CM264" s="491"/>
      <c r="CN264" s="491"/>
      <c r="CO264" s="491"/>
      <c r="CP264" s="491"/>
      <c r="CQ264" s="491"/>
      <c r="CR264" s="491"/>
      <c r="CS264" s="491"/>
      <c r="CT264" s="491"/>
      <c r="CU264" s="491"/>
      <c r="CV264" s="491"/>
      <c r="CW264" s="491"/>
      <c r="CX264" s="491"/>
      <c r="CY264" s="491"/>
      <c r="CZ264" s="491"/>
      <c r="DA264" s="491"/>
      <c r="DB264" s="491"/>
      <c r="DC264" s="491"/>
      <c r="DD264" s="491"/>
      <c r="DE264" s="491"/>
      <c r="DF264" s="491"/>
      <c r="DG264" s="491"/>
      <c r="DH264" s="491"/>
      <c r="DI264" s="491"/>
      <c r="DJ264" s="491"/>
      <c r="DK264" s="491"/>
      <c r="DL264" s="491"/>
      <c r="DM264" s="491"/>
      <c r="DN264" s="491"/>
      <c r="DO264" s="491"/>
      <c r="DP264" s="491"/>
      <c r="DQ264" s="491"/>
      <c r="DR264" s="491"/>
      <c r="DS264" s="491"/>
      <c r="DT264" s="491"/>
      <c r="DU264" s="491"/>
      <c r="DV264" s="491"/>
      <c r="DW264" s="491"/>
      <c r="DX264" s="491"/>
      <c r="DY264" s="491"/>
      <c r="DZ264" s="491"/>
      <c r="EA264" s="491"/>
      <c r="EB264" s="491"/>
      <c r="EC264" s="491"/>
      <c r="ED264" s="491"/>
      <c r="EE264" s="491"/>
      <c r="EF264" s="491"/>
      <c r="EG264" s="491"/>
      <c r="EH264" s="491"/>
      <c r="EI264" s="491"/>
      <c r="EJ264" s="491"/>
      <c r="EK264" s="491"/>
      <c r="EL264" s="491"/>
      <c r="EM264" s="491"/>
      <c r="EN264" s="491"/>
      <c r="EO264" s="491"/>
      <c r="EP264" s="491"/>
      <c r="EQ264" s="491"/>
      <c r="ER264" s="491"/>
      <c r="ES264" s="491"/>
      <c r="ET264" s="491"/>
      <c r="EU264" s="491"/>
      <c r="EV264" s="491"/>
      <c r="EW264" s="491"/>
    </row>
    <row r="265" spans="1:154" x14ac:dyDescent="0.2">
      <c r="A265" s="491"/>
      <c r="B265" s="491"/>
      <c r="C265" s="491"/>
      <c r="D265" s="491"/>
      <c r="G265" s="491"/>
      <c r="H265" s="491"/>
      <c r="I265" s="491"/>
      <c r="J265" s="491"/>
      <c r="L265" s="491"/>
      <c r="M265" s="491"/>
      <c r="N265" s="491"/>
      <c r="O265" s="491"/>
      <c r="P265" s="491"/>
      <c r="Q265" s="491"/>
      <c r="R265" s="491"/>
      <c r="S265" s="491"/>
      <c r="T265" s="491"/>
      <c r="U265" s="491"/>
      <c r="V265" s="491"/>
      <c r="W265" s="491"/>
      <c r="X265" s="491"/>
      <c r="Y265" s="491"/>
      <c r="Z265" s="491"/>
      <c r="AA265" s="491"/>
      <c r="AB265" s="491"/>
      <c r="AC265" s="491"/>
      <c r="AD265" s="491"/>
      <c r="AE265" s="491"/>
      <c r="AF265" s="491"/>
      <c r="AG265" s="491"/>
      <c r="AH265" s="491"/>
      <c r="AI265" s="491"/>
      <c r="AJ265" s="491"/>
      <c r="AK265" s="491"/>
      <c r="AL265" s="491"/>
      <c r="AM265" s="491"/>
      <c r="AN265" s="491"/>
      <c r="AO265" s="491"/>
      <c r="AP265" s="491"/>
      <c r="AQ265" s="491"/>
      <c r="AR265" s="491"/>
      <c r="AS265" s="491"/>
      <c r="AT265" s="491"/>
      <c r="AU265" s="491"/>
      <c r="AV265" s="491"/>
      <c r="AW265" s="491"/>
      <c r="AX265" s="491"/>
      <c r="AY265" s="491"/>
      <c r="AZ265" s="491"/>
      <c r="BA265" s="491"/>
      <c r="BB265" s="491"/>
      <c r="BC265" s="491"/>
      <c r="BD265" s="491"/>
      <c r="BE265" s="491"/>
      <c r="BF265" s="491"/>
      <c r="BG265" s="491"/>
      <c r="BH265" s="491"/>
      <c r="BI265" s="491"/>
      <c r="BJ265" s="491"/>
      <c r="BK265" s="491"/>
      <c r="BL265" s="491"/>
      <c r="BM265" s="491"/>
      <c r="BN265" s="491"/>
      <c r="BO265" s="491"/>
      <c r="BP265" s="491"/>
      <c r="BQ265" s="491"/>
      <c r="BR265" s="491"/>
      <c r="BS265" s="491"/>
      <c r="BT265" s="491"/>
      <c r="BU265" s="491"/>
      <c r="BV265" s="491"/>
      <c r="BW265" s="491"/>
      <c r="BX265" s="491"/>
      <c r="BY265" s="491"/>
      <c r="BZ265" s="491"/>
      <c r="CA265" s="491"/>
      <c r="CB265" s="491"/>
      <c r="CC265" s="491"/>
      <c r="CD265" s="491"/>
      <c r="CE265" s="491"/>
      <c r="CF265" s="491"/>
      <c r="CG265" s="491"/>
      <c r="CH265" s="491"/>
      <c r="CI265" s="491"/>
      <c r="CJ265" s="491"/>
      <c r="CK265" s="491"/>
      <c r="CL265" s="491"/>
      <c r="CM265" s="491"/>
      <c r="CN265" s="491"/>
      <c r="CO265" s="491"/>
      <c r="CP265" s="491"/>
      <c r="CQ265" s="491"/>
      <c r="CR265" s="491"/>
      <c r="CS265" s="491"/>
      <c r="CT265" s="491"/>
      <c r="CU265" s="491"/>
      <c r="CV265" s="491"/>
      <c r="CW265" s="491"/>
      <c r="CX265" s="491"/>
      <c r="CY265" s="491"/>
      <c r="CZ265" s="491"/>
      <c r="DA265" s="491"/>
      <c r="DB265" s="491"/>
      <c r="DC265" s="491"/>
      <c r="DD265" s="491"/>
      <c r="DE265" s="491"/>
      <c r="DF265" s="491"/>
      <c r="DG265" s="491"/>
      <c r="DH265" s="491"/>
      <c r="DI265" s="491"/>
      <c r="DJ265" s="491"/>
      <c r="DK265" s="491"/>
      <c r="DL265" s="491"/>
      <c r="DM265" s="491"/>
      <c r="DN265" s="491"/>
      <c r="DO265" s="491"/>
      <c r="DP265" s="491"/>
      <c r="DQ265" s="491"/>
      <c r="DR265" s="491"/>
      <c r="DS265" s="491"/>
      <c r="DT265" s="491"/>
      <c r="DU265" s="491"/>
      <c r="DV265" s="491"/>
      <c r="DW265" s="491"/>
      <c r="DX265" s="491"/>
      <c r="DY265" s="491"/>
      <c r="DZ265" s="491"/>
      <c r="EA265" s="491"/>
      <c r="EB265" s="491"/>
      <c r="EC265" s="491"/>
      <c r="ED265" s="491"/>
      <c r="EE265" s="491"/>
      <c r="EF265" s="491"/>
      <c r="EG265" s="491"/>
      <c r="EH265" s="491"/>
      <c r="EI265" s="491"/>
      <c r="EJ265" s="491"/>
      <c r="EK265" s="491"/>
      <c r="EL265" s="491"/>
      <c r="EM265" s="491"/>
      <c r="EN265" s="491"/>
      <c r="EO265" s="491"/>
      <c r="EP265" s="491"/>
      <c r="EQ265" s="491"/>
      <c r="ER265" s="491"/>
      <c r="ES265" s="491"/>
      <c r="ET265" s="491"/>
      <c r="EU265" s="491"/>
      <c r="EV265" s="491"/>
      <c r="EW265" s="491"/>
    </row>
    <row r="266" spans="1:154" x14ac:dyDescent="0.2">
      <c r="A266" s="491"/>
      <c r="B266" s="491"/>
      <c r="C266" s="491"/>
      <c r="D266" s="491"/>
      <c r="E266" s="491"/>
      <c r="F266" s="491"/>
      <c r="G266" s="491"/>
      <c r="H266" s="491"/>
      <c r="I266" s="491"/>
      <c r="J266" s="491"/>
      <c r="K266" s="491"/>
      <c r="L266" s="491"/>
      <c r="M266" s="491"/>
      <c r="N266" s="491"/>
      <c r="O266" s="491"/>
      <c r="P266" s="491"/>
      <c r="Q266" s="491"/>
      <c r="R266" s="491"/>
      <c r="S266" s="491"/>
      <c r="T266" s="491"/>
      <c r="U266" s="491"/>
      <c r="V266" s="491"/>
      <c r="W266" s="491"/>
      <c r="X266" s="491"/>
      <c r="Y266" s="491"/>
      <c r="Z266" s="491"/>
      <c r="AA266" s="491"/>
      <c r="AB266" s="491"/>
      <c r="AC266" s="491"/>
      <c r="AD266" s="491"/>
      <c r="AE266" s="491"/>
      <c r="AF266" s="491"/>
      <c r="AG266" s="491"/>
      <c r="AH266" s="491"/>
      <c r="AI266" s="491"/>
      <c r="AJ266" s="491"/>
      <c r="AK266" s="491"/>
      <c r="AL266" s="491"/>
      <c r="AM266" s="491"/>
      <c r="AN266" s="491"/>
      <c r="AO266" s="491"/>
      <c r="AP266" s="491"/>
      <c r="AQ266" s="491"/>
      <c r="AR266" s="491"/>
      <c r="AS266" s="491"/>
      <c r="AT266" s="491"/>
      <c r="AU266" s="491"/>
      <c r="AV266" s="491"/>
      <c r="AW266" s="491"/>
      <c r="AX266" s="491"/>
      <c r="AY266" s="491"/>
      <c r="AZ266" s="491"/>
      <c r="BA266" s="491"/>
      <c r="BB266" s="491"/>
      <c r="BC266" s="491"/>
      <c r="BD266" s="491"/>
      <c r="BE266" s="491"/>
      <c r="BF266" s="491"/>
      <c r="BG266" s="491"/>
      <c r="BH266" s="491"/>
      <c r="BI266" s="491"/>
      <c r="BJ266" s="491"/>
      <c r="BK266" s="491"/>
      <c r="BL266" s="491"/>
      <c r="BM266" s="491"/>
      <c r="BN266" s="491"/>
      <c r="BO266" s="491"/>
      <c r="BP266" s="491"/>
      <c r="BQ266" s="491"/>
      <c r="BR266" s="491"/>
      <c r="BS266" s="491"/>
      <c r="BT266" s="491"/>
      <c r="BU266" s="491"/>
      <c r="BV266" s="491"/>
      <c r="BW266" s="491"/>
      <c r="BX266" s="491"/>
      <c r="BY266" s="491"/>
      <c r="BZ266" s="491"/>
      <c r="CA266" s="491"/>
      <c r="CB266" s="491"/>
      <c r="CC266" s="491"/>
      <c r="CD266" s="491"/>
      <c r="CE266" s="491"/>
      <c r="CF266" s="491"/>
      <c r="CG266" s="491"/>
      <c r="CH266" s="491"/>
      <c r="CI266" s="491"/>
      <c r="CJ266" s="491"/>
      <c r="CK266" s="491"/>
      <c r="CL266" s="491"/>
      <c r="CM266" s="491"/>
      <c r="CN266" s="491"/>
      <c r="CO266" s="491"/>
      <c r="CP266" s="491"/>
      <c r="CQ266" s="491"/>
      <c r="CR266" s="491"/>
      <c r="CS266" s="491"/>
      <c r="CT266" s="491"/>
      <c r="CU266" s="491"/>
      <c r="CV266" s="491"/>
      <c r="CW266" s="491"/>
      <c r="CX266" s="491"/>
      <c r="CY266" s="491"/>
      <c r="CZ266" s="491"/>
      <c r="DA266" s="491"/>
      <c r="DB266" s="491"/>
      <c r="DC266" s="491"/>
      <c r="DD266" s="491"/>
      <c r="DE266" s="491"/>
      <c r="DF266" s="491"/>
      <c r="DG266" s="491"/>
      <c r="DH266" s="491"/>
      <c r="DI266" s="491"/>
      <c r="DJ266" s="491"/>
      <c r="DK266" s="491"/>
      <c r="DL266" s="491"/>
      <c r="DM266" s="491"/>
      <c r="DN266" s="491"/>
      <c r="DO266" s="491"/>
      <c r="DP266" s="491"/>
      <c r="DQ266" s="491"/>
      <c r="DR266" s="491"/>
      <c r="DS266" s="491"/>
      <c r="DT266" s="491"/>
      <c r="DU266" s="491"/>
      <c r="DV266" s="491"/>
      <c r="DW266" s="491"/>
      <c r="DX266" s="491"/>
      <c r="DY266" s="491"/>
      <c r="DZ266" s="491"/>
      <c r="EA266" s="491"/>
      <c r="EB266" s="491"/>
      <c r="EC266" s="491"/>
      <c r="ED266" s="491"/>
      <c r="EE266" s="491"/>
      <c r="EF266" s="491"/>
      <c r="EG266" s="491"/>
      <c r="EH266" s="491"/>
      <c r="EI266" s="491"/>
      <c r="EJ266" s="491"/>
      <c r="EK266" s="491"/>
      <c r="EL266" s="491"/>
      <c r="EM266" s="491"/>
      <c r="EN266" s="491"/>
      <c r="EO266" s="491"/>
      <c r="EP266" s="491"/>
      <c r="EQ266" s="491"/>
      <c r="ER266" s="491"/>
      <c r="ES266" s="491"/>
      <c r="ET266" s="491"/>
      <c r="EU266" s="491"/>
      <c r="EV266" s="491"/>
      <c r="EW266" s="491"/>
    </row>
    <row r="267" spans="1:154" ht="13.9" customHeight="1" x14ac:dyDescent="0.2">
      <c r="A267" s="1626" t="s">
        <v>1274</v>
      </c>
      <c r="B267" s="1626"/>
      <c r="C267" s="917"/>
      <c r="D267" s="918"/>
      <c r="E267" s="918"/>
      <c r="F267" s="918"/>
      <c r="G267" s="918"/>
      <c r="H267" s="918"/>
      <c r="I267" s="918"/>
      <c r="J267" s="918"/>
      <c r="K267" s="918"/>
      <c r="L267" s="918"/>
      <c r="M267" s="918"/>
      <c r="N267" s="918"/>
      <c r="O267" s="918"/>
      <c r="P267" s="918"/>
      <c r="Q267" s="918"/>
      <c r="R267" s="918"/>
      <c r="S267" s="918"/>
      <c r="T267" s="918"/>
      <c r="U267" s="918"/>
      <c r="V267" s="1027"/>
      <c r="W267" s="1027"/>
      <c r="X267" s="1027"/>
      <c r="Y267" s="1027"/>
      <c r="Z267" s="1027"/>
      <c r="AA267" s="1027"/>
      <c r="AB267" s="1027"/>
      <c r="AC267" s="1027"/>
      <c r="AD267" s="1027"/>
      <c r="AE267" s="1027"/>
      <c r="AF267" s="1027"/>
      <c r="AG267" s="1027"/>
      <c r="AH267" s="1027"/>
      <c r="AI267" s="1027"/>
      <c r="AJ267" s="1027"/>
      <c r="AK267" s="1027"/>
      <c r="AL267" s="1027"/>
      <c r="AM267" s="1027"/>
      <c r="AY267" s="491"/>
      <c r="AZ267" s="491"/>
      <c r="BA267" s="491"/>
      <c r="BB267" s="491"/>
      <c r="BC267" s="491"/>
      <c r="BD267" s="491"/>
      <c r="BE267" s="491"/>
      <c r="BF267" s="491"/>
      <c r="BG267" s="491"/>
      <c r="BH267" s="491"/>
      <c r="BI267" s="491"/>
      <c r="BJ267" s="491"/>
      <c r="BK267" s="491"/>
      <c r="BL267" s="491"/>
      <c r="BM267" s="491"/>
      <c r="BN267" s="491"/>
      <c r="BO267" s="491"/>
      <c r="BP267" s="491"/>
      <c r="BQ267" s="491"/>
      <c r="BR267" s="491"/>
      <c r="BS267" s="491"/>
      <c r="BT267" s="491"/>
      <c r="BU267" s="491"/>
      <c r="BV267" s="491"/>
      <c r="BW267" s="491"/>
      <c r="BX267" s="491"/>
      <c r="BY267" s="491"/>
      <c r="BZ267" s="491"/>
      <c r="CA267" s="491"/>
      <c r="CB267" s="491"/>
      <c r="CC267" s="491"/>
      <c r="CD267" s="491"/>
      <c r="CE267" s="491"/>
      <c r="CF267" s="491"/>
      <c r="CG267" s="491"/>
      <c r="CH267" s="491"/>
      <c r="CI267" s="491"/>
      <c r="CJ267" s="491"/>
      <c r="CK267" s="491"/>
      <c r="CL267" s="491"/>
      <c r="CM267" s="491"/>
      <c r="CN267" s="491"/>
      <c r="CO267" s="491"/>
      <c r="CP267" s="491"/>
      <c r="CQ267" s="491"/>
      <c r="CR267" s="491"/>
      <c r="CS267" s="491"/>
      <c r="CT267" s="491"/>
      <c r="CU267" s="491"/>
      <c r="CV267" s="491"/>
      <c r="CW267" s="491"/>
      <c r="CX267" s="491"/>
      <c r="CY267" s="491"/>
      <c r="CZ267" s="491"/>
      <c r="DA267" s="491"/>
      <c r="DB267" s="491"/>
      <c r="DC267" s="491"/>
      <c r="DD267" s="491"/>
      <c r="DE267" s="491"/>
      <c r="DF267" s="491"/>
      <c r="DG267" s="491"/>
      <c r="DH267" s="491"/>
      <c r="DI267" s="491"/>
      <c r="DJ267" s="491"/>
      <c r="DK267" s="491"/>
      <c r="DL267" s="491"/>
      <c r="DM267" s="491"/>
      <c r="DN267" s="491"/>
      <c r="DO267" s="491"/>
      <c r="DP267" s="491"/>
      <c r="DQ267" s="491"/>
      <c r="DR267" s="491"/>
      <c r="DS267" s="491"/>
      <c r="DT267" s="491"/>
      <c r="DU267" s="491"/>
      <c r="DV267" s="491"/>
      <c r="DW267" s="491"/>
      <c r="DX267" s="491"/>
      <c r="DY267" s="491"/>
      <c r="DZ267" s="491"/>
      <c r="EA267" s="491"/>
      <c r="EB267" s="491"/>
      <c r="EC267" s="491"/>
      <c r="ED267" s="491"/>
      <c r="EE267" s="491"/>
      <c r="EF267" s="491"/>
      <c r="EG267" s="491"/>
      <c r="EH267" s="491"/>
      <c r="EI267" s="491"/>
      <c r="EJ267" s="491"/>
      <c r="EK267" s="491"/>
      <c r="EL267" s="491"/>
      <c r="EM267" s="491"/>
      <c r="EN267" s="491"/>
      <c r="EO267" s="491"/>
      <c r="EP267" s="491"/>
      <c r="EQ267" s="491"/>
      <c r="ER267" s="491"/>
      <c r="ES267" s="491"/>
      <c r="ET267" s="491"/>
      <c r="EU267" s="491"/>
      <c r="EV267" s="491"/>
      <c r="EW267" s="491"/>
    </row>
    <row r="268" spans="1:154" x14ac:dyDescent="0.2">
      <c r="A268" s="1627"/>
      <c r="B268" s="1627"/>
      <c r="C268" s="919"/>
      <c r="D268" s="920"/>
      <c r="E268" s="920"/>
      <c r="F268" s="920"/>
      <c r="G268" s="920"/>
      <c r="H268" s="920"/>
      <c r="I268" s="920"/>
      <c r="J268" s="920"/>
      <c r="K268" s="920"/>
      <c r="L268" s="920"/>
      <c r="M268" s="920"/>
      <c r="N268" s="920"/>
      <c r="O268" s="920"/>
      <c r="P268" s="920"/>
      <c r="Q268" s="920"/>
      <c r="R268" s="920"/>
      <c r="S268" s="920"/>
      <c r="T268" s="918"/>
      <c r="U268" s="918"/>
      <c r="V268" s="918"/>
      <c r="W268" s="918"/>
      <c r="X268" s="918"/>
      <c r="Y268" s="918"/>
      <c r="Z268" s="918"/>
      <c r="AA268" s="918"/>
      <c r="AB268" s="918"/>
      <c r="AC268" s="918"/>
      <c r="AD268" s="918"/>
      <c r="AE268" s="918"/>
      <c r="AF268" s="918"/>
      <c r="AG268" s="918"/>
      <c r="AH268" s="918"/>
      <c r="AI268" s="918"/>
      <c r="AJ268" s="918"/>
      <c r="AK268" s="918"/>
      <c r="AL268" s="918"/>
      <c r="AM268" s="918"/>
      <c r="AY268" s="491"/>
      <c r="AZ268" s="491"/>
      <c r="BA268" s="491"/>
      <c r="BB268" s="491"/>
      <c r="BC268" s="491"/>
      <c r="BD268" s="491"/>
      <c r="BE268" s="491"/>
      <c r="BF268" s="491"/>
      <c r="BG268" s="491"/>
      <c r="BH268" s="491"/>
      <c r="BI268" s="491"/>
      <c r="BJ268" s="491"/>
      <c r="BK268" s="491"/>
      <c r="BL268" s="491"/>
      <c r="BM268" s="491"/>
      <c r="BN268" s="491"/>
      <c r="BO268" s="491"/>
      <c r="BP268" s="491"/>
      <c r="BQ268" s="491"/>
      <c r="BR268" s="491"/>
      <c r="BS268" s="491"/>
      <c r="BT268" s="491"/>
      <c r="BU268" s="491"/>
      <c r="BV268" s="491"/>
      <c r="BW268" s="491"/>
      <c r="BX268" s="491"/>
      <c r="BY268" s="491"/>
      <c r="BZ268" s="491"/>
      <c r="CA268" s="491"/>
      <c r="CB268" s="491"/>
      <c r="CC268" s="491"/>
      <c r="CD268" s="491"/>
      <c r="CE268" s="491"/>
      <c r="CF268" s="491"/>
      <c r="CG268" s="491"/>
      <c r="CH268" s="491"/>
      <c r="CI268" s="491"/>
      <c r="CJ268" s="491"/>
      <c r="CK268" s="491"/>
      <c r="CL268" s="491"/>
      <c r="CM268" s="491"/>
      <c r="CN268" s="491"/>
      <c r="CO268" s="491"/>
      <c r="CP268" s="491"/>
      <c r="CQ268" s="491"/>
      <c r="CR268" s="491"/>
      <c r="CS268" s="491"/>
      <c r="CT268" s="491"/>
      <c r="CU268" s="491"/>
      <c r="CV268" s="491"/>
      <c r="CW268" s="491"/>
      <c r="CX268" s="491"/>
      <c r="CY268" s="491"/>
      <c r="CZ268" s="491"/>
      <c r="DA268" s="491"/>
      <c r="DB268" s="491"/>
      <c r="DC268" s="491"/>
      <c r="DD268" s="491"/>
      <c r="DE268" s="491"/>
      <c r="DF268" s="491"/>
      <c r="DG268" s="491"/>
      <c r="DH268" s="491"/>
      <c r="DI268" s="491"/>
      <c r="DJ268" s="491"/>
      <c r="DK268" s="491"/>
      <c r="DL268" s="491"/>
      <c r="DM268" s="491"/>
      <c r="DN268" s="491"/>
      <c r="DO268" s="491"/>
      <c r="DP268" s="491"/>
      <c r="DQ268" s="491"/>
      <c r="DR268" s="491"/>
      <c r="DS268" s="491"/>
      <c r="DT268" s="491"/>
      <c r="DU268" s="491"/>
      <c r="DV268" s="491"/>
      <c r="DW268" s="491"/>
      <c r="DX268" s="491"/>
      <c r="DY268" s="491"/>
      <c r="DZ268" s="491"/>
      <c r="EA268" s="491"/>
      <c r="EB268" s="491"/>
      <c r="EC268" s="491"/>
      <c r="ED268" s="491"/>
      <c r="EE268" s="491"/>
      <c r="EF268" s="491"/>
      <c r="EG268" s="491"/>
      <c r="EH268" s="491"/>
      <c r="EI268" s="491"/>
      <c r="EJ268" s="491"/>
      <c r="EK268" s="491"/>
      <c r="EL268" s="491"/>
      <c r="EM268" s="491"/>
      <c r="EN268" s="491"/>
      <c r="EO268" s="491"/>
      <c r="EP268" s="491"/>
      <c r="EQ268" s="491"/>
      <c r="ER268" s="491"/>
      <c r="ES268" s="491"/>
      <c r="ET268" s="491"/>
      <c r="EU268" s="491"/>
      <c r="EV268" s="491"/>
      <c r="EW268" s="491"/>
      <c r="EX268" s="491"/>
    </row>
    <row r="269" spans="1:154" ht="51" x14ac:dyDescent="0.2">
      <c r="A269" s="914" t="s">
        <v>1059</v>
      </c>
      <c r="B269" s="915" t="s">
        <v>1275</v>
      </c>
      <c r="C269" s="915" t="s">
        <v>1218</v>
      </c>
      <c r="D269" s="915" t="s">
        <v>1276</v>
      </c>
      <c r="E269" s="915" t="s">
        <v>280</v>
      </c>
      <c r="F269" s="915" t="s">
        <v>281</v>
      </c>
      <c r="G269" s="915" t="s">
        <v>283</v>
      </c>
      <c r="H269" s="915" t="s">
        <v>284</v>
      </c>
      <c r="I269" s="915" t="s">
        <v>1277</v>
      </c>
      <c r="J269" s="915" t="s">
        <v>286</v>
      </c>
      <c r="K269" s="915" t="s">
        <v>287</v>
      </c>
      <c r="L269" s="915" t="s">
        <v>288</v>
      </c>
      <c r="M269" s="915" t="s">
        <v>1278</v>
      </c>
      <c r="N269" s="915" t="s">
        <v>290</v>
      </c>
      <c r="O269" s="915" t="s">
        <v>291</v>
      </c>
      <c r="P269" s="915" t="s">
        <v>292</v>
      </c>
      <c r="Q269" s="915" t="s">
        <v>293</v>
      </c>
      <c r="R269" s="915" t="s">
        <v>294</v>
      </c>
      <c r="S269" s="1131" t="s">
        <v>295</v>
      </c>
      <c r="T269" s="1131" t="s">
        <v>296</v>
      </c>
      <c r="U269" s="915" t="s">
        <v>297</v>
      </c>
      <c r="V269" s="915" t="s">
        <v>298</v>
      </c>
      <c r="W269" s="915" t="s">
        <v>1279</v>
      </c>
      <c r="X269" s="1043" t="s">
        <v>1280</v>
      </c>
      <c r="Y269" s="1043" t="s">
        <v>1281</v>
      </c>
      <c r="Z269" s="1043" t="s">
        <v>1282</v>
      </c>
      <c r="AA269" s="1043" t="s">
        <v>1283</v>
      </c>
      <c r="AB269" s="1043" t="s">
        <v>1284</v>
      </c>
      <c r="AC269" s="1043" t="s">
        <v>1285</v>
      </c>
      <c r="AD269" s="1043" t="s">
        <v>1286</v>
      </c>
      <c r="AE269" s="1118" t="s">
        <v>1287</v>
      </c>
      <c r="AF269" s="1043" t="s">
        <v>1288</v>
      </c>
      <c r="AG269" s="1043" t="s">
        <v>1289</v>
      </c>
      <c r="AH269" s="1078" t="s">
        <v>1290</v>
      </c>
      <c r="AI269" s="1043" t="s">
        <v>1291</v>
      </c>
      <c r="AJ269" s="1078" t="s">
        <v>1292</v>
      </c>
      <c r="AK269" s="1043" t="s">
        <v>1293</v>
      </c>
      <c r="AL269" s="1043" t="s">
        <v>670</v>
      </c>
      <c r="AM269" s="1043" t="s">
        <v>671</v>
      </c>
      <c r="AN269" s="1110"/>
      <c r="AO269" s="970" t="s">
        <v>405</v>
      </c>
      <c r="AP269" s="970" t="s">
        <v>280</v>
      </c>
      <c r="AR269" s="1043" t="s">
        <v>1294</v>
      </c>
      <c r="AW269" s="491"/>
      <c r="AX269" s="491"/>
      <c r="AY269" s="491"/>
      <c r="BB269" s="491"/>
      <c r="BC269" s="491"/>
      <c r="BD269" s="491"/>
      <c r="BE269" s="491"/>
      <c r="BF269" s="491"/>
      <c r="BG269" s="491"/>
      <c r="BH269" s="491"/>
      <c r="BI269" s="491"/>
      <c r="BJ269" s="491"/>
      <c r="BK269" s="491"/>
      <c r="BL269" s="491"/>
      <c r="BM269" s="491"/>
      <c r="BN269" s="491"/>
      <c r="BO269" s="491"/>
      <c r="BP269" s="491"/>
      <c r="BQ269" s="491"/>
      <c r="BR269" s="491"/>
      <c r="BS269" s="491"/>
      <c r="BT269" s="491"/>
      <c r="BU269" s="491"/>
      <c r="BV269" s="491"/>
      <c r="BW269" s="491"/>
      <c r="BX269" s="491"/>
      <c r="BY269" s="491"/>
      <c r="BZ269" s="491"/>
      <c r="CA269" s="491"/>
      <c r="CB269" s="491"/>
      <c r="CC269" s="491"/>
      <c r="CD269" s="491"/>
      <c r="CE269" s="491"/>
      <c r="CF269" s="491"/>
      <c r="CG269" s="491"/>
      <c r="CH269" s="491"/>
      <c r="CI269" s="491"/>
      <c r="CJ269" s="491"/>
      <c r="CK269" s="491"/>
      <c r="CL269" s="491"/>
      <c r="CM269" s="491"/>
      <c r="CN269" s="491"/>
      <c r="CO269" s="491"/>
      <c r="CP269" s="491"/>
      <c r="CQ269" s="491"/>
      <c r="CR269" s="491"/>
      <c r="CS269" s="491"/>
      <c r="CT269" s="491"/>
      <c r="CU269" s="491"/>
      <c r="CV269" s="491"/>
      <c r="CW269" s="491"/>
      <c r="CX269" s="491"/>
      <c r="CY269" s="491"/>
      <c r="CZ269" s="491"/>
      <c r="DA269" s="491"/>
      <c r="DB269" s="491"/>
      <c r="DC269" s="491"/>
      <c r="DD269" s="491"/>
      <c r="DE269" s="491"/>
      <c r="DF269" s="491"/>
      <c r="DG269" s="491"/>
      <c r="DH269" s="491"/>
      <c r="DI269" s="491"/>
      <c r="DJ269" s="491"/>
      <c r="DK269" s="491"/>
      <c r="DL269" s="491"/>
      <c r="DM269" s="491"/>
      <c r="DN269" s="491"/>
      <c r="DO269" s="491"/>
      <c r="DP269" s="491"/>
      <c r="DQ269" s="491"/>
      <c r="DR269" s="491"/>
      <c r="DS269" s="491"/>
      <c r="DT269" s="491"/>
      <c r="DU269" s="491"/>
      <c r="DV269" s="491"/>
      <c r="DW269" s="491"/>
      <c r="DX269" s="491"/>
      <c r="DY269" s="491"/>
      <c r="DZ269" s="491"/>
      <c r="EA269" s="491"/>
      <c r="EB269" s="491"/>
      <c r="EC269" s="491"/>
      <c r="ED269" s="491"/>
      <c r="EE269" s="491"/>
      <c r="EF269" s="491"/>
      <c r="EG269" s="491"/>
      <c r="EH269" s="491"/>
      <c r="EI269" s="491"/>
    </row>
    <row r="270" spans="1:154" ht="12" customHeight="1" x14ac:dyDescent="0.2">
      <c r="A270" s="517" t="str">
        <f t="shared" ref="A270:A333" si="48">IF($A$2="","",$A$2)</f>
        <v/>
      </c>
      <c r="B270" s="517" t="str">
        <f t="shared" ref="B270:B301" si="49">IF(E270="","",A270&amp;IF(E270="","",_xlfn.XLOOKUP(E270,$AP$270:$AP$369,$AO$270:$AO$369,"N/A",0,1)))</f>
        <v/>
      </c>
      <c r="C270" s="515" t="str">
        <f t="shared" ref="C270:C301" si="50">IF(G270="","",A270&amp;SUBSTITUTE(D270,"uilding ",""))</f>
        <v/>
      </c>
      <c r="D270" s="517" t="str">
        <f>'Step 3.1 Site Details'!C8</f>
        <v>Building 1</v>
      </c>
      <c r="E270" s="517" t="str">
        <f>TRIM('Step 3.1 Site Details'!A8)</f>
        <v/>
      </c>
      <c r="F270" s="515">
        <f>'Step 3.1 Site Details'!B8</f>
        <v>0</v>
      </c>
      <c r="G270" s="517" t="str">
        <f>IF('Step 3.1 Site Details'!D8="","",TRIM('Step 3.1 Site Details'!D8))</f>
        <v/>
      </c>
      <c r="H270" s="515">
        <f>'Step 3.1 Site Details'!E8</f>
        <v>0</v>
      </c>
      <c r="I270" s="515">
        <f>'Step 3.1 Site Details'!F8</f>
        <v>0</v>
      </c>
      <c r="J270" s="515">
        <f>'Step 3.1 Site Details'!G8</f>
        <v>0</v>
      </c>
      <c r="K270" s="1225">
        <f>'Step 3.1 Site Details'!H8</f>
        <v>0</v>
      </c>
      <c r="L270" s="515">
        <f>'Step 3.1 Site Details'!I8</f>
        <v>0</v>
      </c>
      <c r="M270" s="1226">
        <f>'Step 3.1 Site Details'!J8</f>
        <v>0</v>
      </c>
      <c r="N270" s="1189">
        <f>'Step 3.1 Site Details'!K8</f>
        <v>0</v>
      </c>
      <c r="O270" s="1189">
        <f>'Step 3.1 Site Details'!L8</f>
        <v>0</v>
      </c>
      <c r="P270" s="1185">
        <f>'Step 3.1 Site Details'!M8</f>
        <v>0</v>
      </c>
      <c r="Q270" s="1185">
        <f>'Step 3.1 Site Details'!N8</f>
        <v>0</v>
      </c>
      <c r="R270" s="1185">
        <f>'Step 3.1 Site Details'!O8</f>
        <v>0</v>
      </c>
      <c r="S270" s="1185">
        <f>'Step 3.1 Site Details'!P8</f>
        <v>0</v>
      </c>
      <c r="T270" s="1185">
        <f>'Step 3.1 Site Details'!Q8</f>
        <v>0</v>
      </c>
      <c r="U270" s="1185">
        <f>'Step 3.1 Site Details'!R8</f>
        <v>0</v>
      </c>
      <c r="V270" s="1185">
        <f>'Step 3.1 Site Details'!S8</f>
        <v>0</v>
      </c>
      <c r="W270" s="1185">
        <f>'Step 3.1 Site Details'!T8</f>
        <v>0</v>
      </c>
      <c r="X270" s="1044">
        <f>IFERROR(((_xlfn.XLOOKUP(G270,'Step 4 Support Tool'!$E$220:$E$319,'Step 4 Support Tool'!$I$220:$I$319,"",0,1)*PETREAD!N270)/100),"")</f>
        <v>0</v>
      </c>
      <c r="Y270" s="1044">
        <f>IFERROR(((_xlfn.XLOOKUP(G270,'Step 4 Support Tool'!$E$220:$E$319,'Step 4 Support Tool'!$K$220:$K$319,"",0,1)*PETREAD!O270)/100),"")</f>
        <v>0</v>
      </c>
      <c r="Z270" s="1044">
        <f>IFERROR(X270+Y270,"")</f>
        <v>0</v>
      </c>
      <c r="AA270" s="1044">
        <f>IFERROR(Z270-(SUMIFS('Step 4 Support Tool'!$O$16:$O$215,'Step 4 Support Tool'!$E$16:$E$215,PETREAD!G270)+SUMIFS('Step 4 Support Tool'!$O$220:$O$319,'Step 4 Support Tool'!$E$220:$E$319,PETREAD!G270)),"")</f>
        <v>0</v>
      </c>
      <c r="AB270" s="1045" t="str">
        <f>IFERROR(AA270/Z270,"")</f>
        <v/>
      </c>
      <c r="AC270" s="1122">
        <f>SUMIFS('Step 3.2 Heating System'!$J$10:$J$109,'Step 3.2 Heating System'!$C$10:$C$109,PETREAD!$G270,'Step 3.2 Heating System'!$G$10:$G$109,"Removed")</f>
        <v>0</v>
      </c>
      <c r="AD270" s="1122">
        <f>SUMIFS('Step 3.2 Heating System'!$J$10:$J$109,'Step 3.2 Heating System'!$C$10:$C$109,PETREAD!$G270,'Step 3.2 Heating System'!$G$10:$G$109,"Retained")</f>
        <v>0</v>
      </c>
      <c r="AE270" s="1119" t="str">
        <f>IFERROR(AD270/(AC270+AD270),"")</f>
        <v/>
      </c>
      <c r="AF270" s="1057">
        <f>(SUMIFS('Step 4 Support Tool'!$N$16:$N$215,'Step 4 Support Tool'!$E$16:$E$215,PETREAD!G270)+SUMIFS('Step 4 Support Tool'!$N$220:$N$319,'Step 4 Support Tool'!$E$220:$E$319,PETREAD!G270))</f>
        <v>0</v>
      </c>
      <c r="AG270" s="1057" t="str">
        <f>IFERROR(AR270*'Step 5 Project Governance'!$D$14,"")</f>
        <v/>
      </c>
      <c r="AH270" s="1117" t="str">
        <f t="shared" ref="AH270:AH301" si="51">IFERROR(AF270-AG270,"")</f>
        <v/>
      </c>
      <c r="AI270" s="1122">
        <f>(SUMIFS('Step 4 Support Tool'!$S$16:$S$215,'Step 4 Support Tool'!$E$16:$E$215,PETREAD!G270)+SUMIFS('Step 4 Support Tool'!$S$220:$S$319,'Step 4 Support Tool'!$E$220:$E$319,PETREAD!G270))</f>
        <v>0</v>
      </c>
      <c r="AJ270" s="1122" t="str">
        <f>IFERROR(AF270/AI270,"")</f>
        <v/>
      </c>
      <c r="AK270" s="1045" t="str">
        <f>IFERROR(SUMIF('Step 4 Support Tool'!$E$16:$E$215,PETREAD!G270,'Step 4 Support Tool'!$N$16:$N$215)/(SUMIF('Step 4 Support Tool'!$E$16:$E$215,PETREAD!G270,'Step 4 Support Tool'!$N$16:$N$215)+SUMIF('Step 4 Support Tool'!$E$220:$E$319,PETREAD!G270,'Step 4 Support Tool'!$N$220:$N$319)),"")</f>
        <v/>
      </c>
      <c r="AL270" s="1119" t="str">
        <f>_xlfn.XLOOKUP($G270,'Step 3.2 Heating System'!$C$118:$C$217,'Step 3.2 Heating System'!$AA$118:$AA$217,"",0,1)</f>
        <v/>
      </c>
      <c r="AM270" s="1119" t="str">
        <f>_xlfn.XLOOKUP($G270,'Step 3.2 Heating System'!$C$118:$C$217,'Step 3.2 Heating System'!$AB$118:$AB$217,"",0,1)</f>
        <v/>
      </c>
      <c r="AO270" s="971" t="s">
        <v>412</v>
      </c>
      <c r="AP270" s="971" t="e" cm="1" vm="1">
        <f t="array" ref="AP270">_xlfn.UNIQUE(TRIM(_xlfn._xlws.FILTER($E$270:$E$369,$E$270:$E$369&lt;&gt;"")))</f>
        <v>#VALUE!</v>
      </c>
      <c r="AR270" s="1045" t="str">
        <f>IFERROR((SUMIFS('Step 4 Support Tool'!$N$16:$N$215,'Step 4 Support Tool'!$E$16:$E$215,PETREAD!G270)+SUMIFS('Step 4 Support Tool'!$N$220:$N$319,'Step 4 Support Tool'!$E$220:$E$319,PETREAD!G270))/'Step 4 Support Tool'!$O$7,"")</f>
        <v/>
      </c>
      <c r="AW270" s="491"/>
      <c r="AX270" s="491"/>
      <c r="AY270" s="491"/>
      <c r="BB270" s="491"/>
      <c r="BC270" s="491"/>
      <c r="BD270" s="491"/>
      <c r="BE270" s="491"/>
      <c r="BF270" s="491"/>
      <c r="BG270" s="491"/>
      <c r="BH270" s="491"/>
      <c r="BI270" s="491"/>
      <c r="BJ270" s="491"/>
      <c r="BK270" s="491"/>
      <c r="BL270" s="491"/>
      <c r="BM270" s="491"/>
      <c r="BN270" s="491"/>
      <c r="BO270" s="491"/>
      <c r="BP270" s="491"/>
      <c r="BQ270" s="491"/>
      <c r="BR270" s="491"/>
      <c r="BS270" s="491"/>
      <c r="BT270" s="491"/>
      <c r="BU270" s="491"/>
      <c r="BV270" s="491"/>
      <c r="BW270" s="491"/>
      <c r="BX270" s="491"/>
      <c r="BY270" s="491"/>
      <c r="BZ270" s="491"/>
      <c r="CA270" s="491"/>
      <c r="CB270" s="491"/>
      <c r="CC270" s="491"/>
      <c r="CD270" s="491"/>
      <c r="CE270" s="491"/>
      <c r="CF270" s="491"/>
      <c r="CG270" s="491"/>
      <c r="CH270" s="491"/>
      <c r="CI270" s="491"/>
      <c r="CJ270" s="491"/>
      <c r="CK270" s="491"/>
      <c r="CL270" s="491"/>
      <c r="CM270" s="491"/>
      <c r="CN270" s="491"/>
      <c r="CO270" s="491"/>
      <c r="CP270" s="491"/>
      <c r="CQ270" s="491"/>
      <c r="CR270" s="491"/>
      <c r="CS270" s="491"/>
      <c r="CT270" s="491"/>
      <c r="CU270" s="491"/>
      <c r="CV270" s="491"/>
      <c r="CW270" s="491"/>
      <c r="CX270" s="491"/>
      <c r="CY270" s="491"/>
      <c r="CZ270" s="491"/>
      <c r="DA270" s="491"/>
      <c r="DB270" s="491"/>
      <c r="DC270" s="491"/>
      <c r="DD270" s="491"/>
      <c r="DE270" s="491"/>
      <c r="DF270" s="491"/>
      <c r="DG270" s="491"/>
      <c r="DH270" s="491"/>
      <c r="DI270" s="491"/>
      <c r="DJ270" s="491"/>
      <c r="DK270" s="491"/>
      <c r="DL270" s="491"/>
      <c r="DM270" s="491"/>
      <c r="DN270" s="491"/>
      <c r="DO270" s="491"/>
      <c r="DP270" s="491"/>
      <c r="DQ270" s="491"/>
      <c r="DR270" s="491"/>
      <c r="DS270" s="491"/>
      <c r="DT270" s="491"/>
      <c r="DU270" s="491"/>
      <c r="DV270" s="491"/>
      <c r="DW270" s="491"/>
      <c r="DX270" s="491"/>
      <c r="DY270" s="491"/>
      <c r="DZ270" s="491"/>
      <c r="EA270" s="491"/>
      <c r="EB270" s="491"/>
      <c r="EC270" s="491"/>
      <c r="ED270" s="491"/>
      <c r="EE270" s="491"/>
      <c r="EF270" s="491"/>
      <c r="EG270" s="491"/>
      <c r="EH270" s="491"/>
      <c r="EI270" s="491"/>
    </row>
    <row r="271" spans="1:154" ht="12" customHeight="1" x14ac:dyDescent="0.2">
      <c r="A271" s="517" t="str">
        <f t="shared" si="48"/>
        <v/>
      </c>
      <c r="B271" s="517" t="str">
        <f t="shared" si="49"/>
        <v/>
      </c>
      <c r="C271" s="515" t="str">
        <f t="shared" si="50"/>
        <v/>
      </c>
      <c r="D271" s="517" t="str">
        <f>'Step 3.1 Site Details'!C9</f>
        <v>Building 2</v>
      </c>
      <c r="E271" s="517" t="str">
        <f>TRIM('Step 3.1 Site Details'!A9)</f>
        <v/>
      </c>
      <c r="F271" s="515">
        <f>'Step 3.1 Site Details'!B9</f>
        <v>0</v>
      </c>
      <c r="G271" s="517" t="str">
        <f>IF('Step 3.1 Site Details'!D9="","",TRIM('Step 3.1 Site Details'!D9))</f>
        <v/>
      </c>
      <c r="H271" s="515">
        <f>'Step 3.1 Site Details'!E9</f>
        <v>0</v>
      </c>
      <c r="I271" s="515">
        <f>'Step 3.1 Site Details'!F9</f>
        <v>0</v>
      </c>
      <c r="J271" s="515">
        <f>'Step 3.1 Site Details'!G9</f>
        <v>0</v>
      </c>
      <c r="K271" s="1225">
        <f>'Step 3.1 Site Details'!H9</f>
        <v>0</v>
      </c>
      <c r="L271" s="515">
        <f>'Step 3.1 Site Details'!I9</f>
        <v>0</v>
      </c>
      <c r="M271" s="1226">
        <f>'Step 3.1 Site Details'!J9</f>
        <v>0</v>
      </c>
      <c r="N271" s="1189">
        <f>'Step 3.1 Site Details'!K9</f>
        <v>0</v>
      </c>
      <c r="O271" s="1189">
        <f>'Step 3.1 Site Details'!L9</f>
        <v>0</v>
      </c>
      <c r="P271" s="1185">
        <f>'Step 3.1 Site Details'!M9</f>
        <v>0</v>
      </c>
      <c r="Q271" s="1185">
        <f>'Step 3.1 Site Details'!N9</f>
        <v>0</v>
      </c>
      <c r="R271" s="1185">
        <f>'Step 3.1 Site Details'!O9</f>
        <v>0</v>
      </c>
      <c r="S271" s="1185">
        <f>'Step 3.1 Site Details'!P9</f>
        <v>0</v>
      </c>
      <c r="T271" s="1185">
        <f>'Step 3.1 Site Details'!Q9</f>
        <v>0</v>
      </c>
      <c r="U271" s="1185">
        <f>'Step 3.1 Site Details'!R9</f>
        <v>0</v>
      </c>
      <c r="V271" s="1185">
        <f>'Step 3.1 Site Details'!S9</f>
        <v>0</v>
      </c>
      <c r="W271" s="1185">
        <f>'Step 3.1 Site Details'!T9</f>
        <v>0</v>
      </c>
      <c r="X271" s="1044">
        <f>IFERROR(((_xlfn.XLOOKUP(G271,'Step 4 Support Tool'!$E$220:$E$319,'Step 4 Support Tool'!$I$220:$I$319,"",0,1)*PETREAD!N271)/100),"")</f>
        <v>0</v>
      </c>
      <c r="Y271" s="1044">
        <f>IFERROR(((_xlfn.XLOOKUP(G271,'Step 4 Support Tool'!$E$220:$E$319,'Step 4 Support Tool'!$K$220:$K$319,"",0,1)*PETREAD!O271)/100),"")</f>
        <v>0</v>
      </c>
      <c r="Z271" s="1044">
        <f t="shared" ref="Z271:Z334" si="52">IFERROR(X271+Y271,"")</f>
        <v>0</v>
      </c>
      <c r="AA271" s="1044">
        <f>IFERROR(Z271-(SUMIFS('Step 4 Support Tool'!$O$16:$O$215,'Step 4 Support Tool'!$E$16:$E$215,PETREAD!G271)+SUMIFS('Step 4 Support Tool'!$O$220:$O$319,'Step 4 Support Tool'!$E$220:$E$319,PETREAD!G271)),"")</f>
        <v>0</v>
      </c>
      <c r="AB271" s="1045" t="str">
        <f t="shared" ref="AB271:AB334" si="53">IFERROR(AA271/Z271,"")</f>
        <v/>
      </c>
      <c r="AC271" s="1122">
        <f>SUMIFS('Step 3.2 Heating System'!$J$10:$J$109,'Step 3.2 Heating System'!$C$10:$C$109,PETREAD!$G271,'Step 3.2 Heating System'!$G$10:$G$109,"Removed")</f>
        <v>0</v>
      </c>
      <c r="AD271" s="1122">
        <f>SUMIFS('Step 3.2 Heating System'!$J$10:$J$109,'Step 3.2 Heating System'!$C$10:$C$109,PETREAD!$G271,'Step 3.2 Heating System'!$G$10:$G$109,"Retained")</f>
        <v>0</v>
      </c>
      <c r="AE271" s="1119" t="str">
        <f t="shared" ref="AE271:AE334" si="54">IFERROR(AD271/(AC271+AD271),"")</f>
        <v/>
      </c>
      <c r="AF271" s="1057">
        <f>(SUMIFS('Step 4 Support Tool'!$N$16:$N$215,'Step 4 Support Tool'!$E$16:$E$215,PETREAD!G271)+SUMIFS('Step 4 Support Tool'!$N$220:$N$319,'Step 4 Support Tool'!$E$220:$E$319,PETREAD!G271))</f>
        <v>0</v>
      </c>
      <c r="AG271" s="1057" t="str">
        <f>IFERROR(AR271*'Step 5 Project Governance'!$D$14,"")</f>
        <v/>
      </c>
      <c r="AH271" s="1117" t="str">
        <f t="shared" si="51"/>
        <v/>
      </c>
      <c r="AI271" s="1122">
        <f>(SUMIFS('Step 4 Support Tool'!$S$16:$S$215,'Step 4 Support Tool'!$E$16:$E$215,PETREAD!G271)+SUMIFS('Step 4 Support Tool'!$S$220:$S$319,'Step 4 Support Tool'!$E$220:$E$319,PETREAD!G271))</f>
        <v>0</v>
      </c>
      <c r="AJ271" s="1122" t="str">
        <f t="shared" ref="AJ271:AJ301" si="55">IFERROR(AF271/AI271,"")</f>
        <v/>
      </c>
      <c r="AK271" s="1045" t="str">
        <f>IFERROR(SUMIF('Step 4 Support Tool'!$E$16:$E$215,PETREAD!G271,'Step 4 Support Tool'!$N$16:$N$215)/(SUMIF('Step 4 Support Tool'!$E$16:$E$215,PETREAD!G271,'Step 4 Support Tool'!$N$16:$N$215)+SUMIF('Step 4 Support Tool'!$E$220:$E$319,PETREAD!G271,'Step 4 Support Tool'!$N$220:$N$319)),"")</f>
        <v/>
      </c>
      <c r="AL271" s="1119" t="str">
        <f>_xlfn.XLOOKUP($G271,'Step 3.2 Heating System'!$C$118:$C$217,'Step 3.2 Heating System'!$AA$118:$AA$217,"",0,1)</f>
        <v/>
      </c>
      <c r="AM271" s="1119" t="str">
        <f>_xlfn.XLOOKUP($G271,'Step 3.2 Heating System'!$C$118:$C$217,'Step 3.2 Heating System'!$AB$118:$AB$217,"",0,1)</f>
        <v/>
      </c>
      <c r="AN271" s="512" t="s">
        <v>1251</v>
      </c>
      <c r="AO271" s="971" t="s">
        <v>415</v>
      </c>
      <c r="AP271" s="971"/>
      <c r="AR271" s="1045" t="str">
        <f>IFERROR((SUMIFS('Step 4 Support Tool'!$N$16:$N$215,'Step 4 Support Tool'!$E$16:$E$215,PETREAD!G271)+SUMIFS('Step 4 Support Tool'!$N$220:$N$319,'Step 4 Support Tool'!$E$220:$E$319,PETREAD!G271))/'Step 4 Support Tool'!$O$7,"")</f>
        <v/>
      </c>
      <c r="AW271" s="491"/>
      <c r="AX271" s="491"/>
      <c r="AY271" s="491"/>
      <c r="BB271" s="491"/>
      <c r="BC271" s="491"/>
      <c r="BD271" s="491"/>
      <c r="BE271" s="491"/>
      <c r="BF271" s="491"/>
      <c r="BG271" s="491"/>
      <c r="BH271" s="491"/>
      <c r="BI271" s="491"/>
      <c r="BJ271" s="491"/>
      <c r="BK271" s="491"/>
      <c r="BL271" s="491"/>
      <c r="BM271" s="491"/>
      <c r="BN271" s="491"/>
      <c r="BO271" s="491"/>
      <c r="BP271" s="491"/>
      <c r="BQ271" s="491"/>
      <c r="BR271" s="491"/>
      <c r="BS271" s="491"/>
      <c r="BT271" s="491"/>
      <c r="BU271" s="491"/>
      <c r="BV271" s="491"/>
      <c r="BW271" s="491"/>
      <c r="BX271" s="491"/>
      <c r="BY271" s="491"/>
      <c r="BZ271" s="491"/>
      <c r="CA271" s="491"/>
      <c r="CB271" s="491"/>
      <c r="CC271" s="491"/>
      <c r="CD271" s="491"/>
      <c r="CE271" s="491"/>
      <c r="CF271" s="491"/>
      <c r="CG271" s="491"/>
      <c r="CH271" s="491"/>
      <c r="CI271" s="491"/>
      <c r="CJ271" s="491"/>
      <c r="CK271" s="491"/>
      <c r="CL271" s="491"/>
      <c r="CM271" s="491"/>
      <c r="CN271" s="491"/>
      <c r="CO271" s="491"/>
      <c r="CP271" s="491"/>
      <c r="CQ271" s="491"/>
      <c r="CR271" s="491"/>
      <c r="CS271" s="491"/>
      <c r="CT271" s="491"/>
      <c r="CU271" s="491"/>
      <c r="CV271" s="491"/>
      <c r="CW271" s="491"/>
      <c r="CX271" s="491"/>
      <c r="CY271" s="491"/>
      <c r="CZ271" s="491"/>
      <c r="DA271" s="491"/>
      <c r="DB271" s="491"/>
      <c r="DC271" s="491"/>
      <c r="DD271" s="491"/>
      <c r="DE271" s="491"/>
      <c r="DF271" s="491"/>
      <c r="DG271" s="491"/>
      <c r="DH271" s="491"/>
      <c r="DI271" s="491"/>
      <c r="DJ271" s="491"/>
      <c r="DK271" s="491"/>
      <c r="DL271" s="491"/>
      <c r="DM271" s="491"/>
      <c r="DN271" s="491"/>
      <c r="DO271" s="491"/>
      <c r="DP271" s="491"/>
      <c r="DQ271" s="491"/>
      <c r="DR271" s="491"/>
      <c r="DS271" s="491"/>
      <c r="DT271" s="491"/>
      <c r="DU271" s="491"/>
      <c r="DV271" s="491"/>
      <c r="DW271" s="491"/>
      <c r="DX271" s="491"/>
      <c r="DY271" s="491"/>
      <c r="DZ271" s="491"/>
      <c r="EA271" s="491"/>
      <c r="EB271" s="491"/>
      <c r="EC271" s="491"/>
      <c r="ED271" s="491"/>
      <c r="EE271" s="491"/>
      <c r="EF271" s="491"/>
      <c r="EG271" s="491"/>
      <c r="EH271" s="491"/>
      <c r="EI271" s="491"/>
    </row>
    <row r="272" spans="1:154" ht="12" customHeight="1" x14ac:dyDescent="0.2">
      <c r="A272" s="517" t="str">
        <f t="shared" si="48"/>
        <v/>
      </c>
      <c r="B272" s="517" t="str">
        <f t="shared" si="49"/>
        <v/>
      </c>
      <c r="C272" s="515" t="str">
        <f t="shared" si="50"/>
        <v/>
      </c>
      <c r="D272" s="517" t="str">
        <f>'Step 3.1 Site Details'!C10</f>
        <v>Building 3</v>
      </c>
      <c r="E272" s="517" t="str">
        <f>TRIM('Step 3.1 Site Details'!A10)</f>
        <v/>
      </c>
      <c r="F272" s="515">
        <f>'Step 3.1 Site Details'!B10</f>
        <v>0</v>
      </c>
      <c r="G272" s="517" t="str">
        <f>IF('Step 3.1 Site Details'!D10="","",TRIM('Step 3.1 Site Details'!D10))</f>
        <v/>
      </c>
      <c r="H272" s="515">
        <f>'Step 3.1 Site Details'!E10</f>
        <v>0</v>
      </c>
      <c r="I272" s="515">
        <f>'Step 3.1 Site Details'!F10</f>
        <v>0</v>
      </c>
      <c r="J272" s="515">
        <f>'Step 3.1 Site Details'!G10</f>
        <v>0</v>
      </c>
      <c r="K272" s="1225">
        <f>'Step 3.1 Site Details'!H10</f>
        <v>0</v>
      </c>
      <c r="L272" s="515">
        <f>'Step 3.1 Site Details'!I10</f>
        <v>0</v>
      </c>
      <c r="M272" s="1226">
        <f>'Step 3.1 Site Details'!J10</f>
        <v>0</v>
      </c>
      <c r="N272" s="1189">
        <f>'Step 3.1 Site Details'!K10</f>
        <v>0</v>
      </c>
      <c r="O272" s="1189">
        <f>'Step 3.1 Site Details'!L10</f>
        <v>0</v>
      </c>
      <c r="P272" s="1185">
        <f>'Step 3.1 Site Details'!M10</f>
        <v>0</v>
      </c>
      <c r="Q272" s="1185">
        <f>'Step 3.1 Site Details'!N10</f>
        <v>0</v>
      </c>
      <c r="R272" s="1185">
        <f>'Step 3.1 Site Details'!O10</f>
        <v>0</v>
      </c>
      <c r="S272" s="1185">
        <f>'Step 3.1 Site Details'!P10</f>
        <v>0</v>
      </c>
      <c r="T272" s="1185">
        <f>'Step 3.1 Site Details'!Q10</f>
        <v>0</v>
      </c>
      <c r="U272" s="1185">
        <f>'Step 3.1 Site Details'!R10</f>
        <v>0</v>
      </c>
      <c r="V272" s="1185">
        <f>'Step 3.1 Site Details'!S10</f>
        <v>0</v>
      </c>
      <c r="W272" s="1185">
        <f>'Step 3.1 Site Details'!T10</f>
        <v>0</v>
      </c>
      <c r="X272" s="1044">
        <f>IFERROR(((_xlfn.XLOOKUP(G272,'Step 4 Support Tool'!$E$220:$E$319,'Step 4 Support Tool'!$I$220:$I$319,"",0,1)*PETREAD!N272)/100),"")</f>
        <v>0</v>
      </c>
      <c r="Y272" s="1044">
        <f>IFERROR(((_xlfn.XLOOKUP(G272,'Step 4 Support Tool'!$E$220:$E$319,'Step 4 Support Tool'!$K$220:$K$319,"",0,1)*PETREAD!O272)/100),"")</f>
        <v>0</v>
      </c>
      <c r="Z272" s="1044">
        <f t="shared" si="52"/>
        <v>0</v>
      </c>
      <c r="AA272" s="1044">
        <f>IFERROR(Z272-(SUMIFS('Step 4 Support Tool'!$O$16:$O$215,'Step 4 Support Tool'!$E$16:$E$215,PETREAD!G272)+SUMIFS('Step 4 Support Tool'!$O$220:$O$319,'Step 4 Support Tool'!$E$220:$E$319,PETREAD!G272)),"")</f>
        <v>0</v>
      </c>
      <c r="AB272" s="1045" t="str">
        <f t="shared" si="53"/>
        <v/>
      </c>
      <c r="AC272" s="1122">
        <f>SUMIFS('Step 3.2 Heating System'!$J$10:$J$109,'Step 3.2 Heating System'!$C$10:$C$109,PETREAD!$G272,'Step 3.2 Heating System'!$G$10:$G$109,"Removed")</f>
        <v>0</v>
      </c>
      <c r="AD272" s="1122">
        <f>SUMIFS('Step 3.2 Heating System'!$J$10:$J$109,'Step 3.2 Heating System'!$C$10:$C$109,PETREAD!$G272,'Step 3.2 Heating System'!$G$10:$G$109,"Retained")</f>
        <v>0</v>
      </c>
      <c r="AE272" s="1119" t="str">
        <f t="shared" si="54"/>
        <v/>
      </c>
      <c r="AF272" s="1057">
        <f>(SUMIFS('Step 4 Support Tool'!$N$16:$N$215,'Step 4 Support Tool'!$E$16:$E$215,PETREAD!G272)+SUMIFS('Step 4 Support Tool'!$N$220:$N$319,'Step 4 Support Tool'!$E$220:$E$319,PETREAD!G272))</f>
        <v>0</v>
      </c>
      <c r="AG272" s="1057" t="str">
        <f>IFERROR(AR272*'Step 5 Project Governance'!$D$14,"")</f>
        <v/>
      </c>
      <c r="AH272" s="1117" t="str">
        <f t="shared" si="51"/>
        <v/>
      </c>
      <c r="AI272" s="1122">
        <f>(SUMIFS('Step 4 Support Tool'!$S$16:$S$215,'Step 4 Support Tool'!$E$16:$E$215,PETREAD!G272)+SUMIFS('Step 4 Support Tool'!$S$220:$S$319,'Step 4 Support Tool'!$E$220:$E$319,PETREAD!G272))</f>
        <v>0</v>
      </c>
      <c r="AJ272" s="1122" t="str">
        <f t="shared" si="55"/>
        <v/>
      </c>
      <c r="AK272" s="1045" t="str">
        <f>IFERROR(SUMIF('Step 4 Support Tool'!$E$16:$E$215,PETREAD!G272,'Step 4 Support Tool'!$N$16:$N$215)/(SUMIF('Step 4 Support Tool'!$E$16:$E$215,PETREAD!G272,'Step 4 Support Tool'!$N$16:$N$215)+SUMIF('Step 4 Support Tool'!$E$220:$E$319,PETREAD!G272,'Step 4 Support Tool'!$N$220:$N$319)),"")</f>
        <v/>
      </c>
      <c r="AL272" s="1119" t="str">
        <f>_xlfn.XLOOKUP($G272,'Step 3.2 Heating System'!$C$118:$C$217,'Step 3.2 Heating System'!$AA$118:$AA$217,"",0,1)</f>
        <v/>
      </c>
      <c r="AM272" s="1119" t="str">
        <f>_xlfn.XLOOKUP($G272,'Step 3.2 Heating System'!$C$118:$C$217,'Step 3.2 Heating System'!$AB$118:$AB$217,"",0,1)</f>
        <v/>
      </c>
      <c r="AN272" s="512"/>
      <c r="AO272" s="971" t="s">
        <v>418</v>
      </c>
      <c r="AP272" s="971"/>
      <c r="AR272" s="1045" t="str">
        <f>IFERROR((SUMIFS('Step 4 Support Tool'!$N$16:$N$215,'Step 4 Support Tool'!$E$16:$E$215,PETREAD!G272)+SUMIFS('Step 4 Support Tool'!$N$220:$N$319,'Step 4 Support Tool'!$E$220:$E$319,PETREAD!G272))/'Step 4 Support Tool'!$O$7,"")</f>
        <v/>
      </c>
      <c r="AW272" s="491"/>
      <c r="AX272" s="491"/>
      <c r="AY272" s="491"/>
      <c r="BB272" s="491"/>
      <c r="BC272" s="491"/>
      <c r="BD272" s="491"/>
      <c r="BE272" s="491"/>
      <c r="BF272" s="491"/>
      <c r="BG272" s="491"/>
      <c r="BH272" s="491"/>
      <c r="BI272" s="491"/>
      <c r="BJ272" s="491"/>
      <c r="BK272" s="491"/>
      <c r="BL272" s="491"/>
      <c r="BM272" s="491"/>
      <c r="BN272" s="491"/>
      <c r="BO272" s="491"/>
      <c r="BP272" s="491"/>
      <c r="BQ272" s="491"/>
      <c r="BR272" s="491"/>
      <c r="BS272" s="491"/>
      <c r="BT272" s="491"/>
      <c r="BU272" s="491"/>
      <c r="BV272" s="491"/>
      <c r="BW272" s="491"/>
      <c r="BX272" s="491"/>
      <c r="BY272" s="491"/>
      <c r="BZ272" s="491"/>
      <c r="CA272" s="491"/>
      <c r="CB272" s="491"/>
      <c r="CC272" s="491"/>
      <c r="CD272" s="491"/>
      <c r="CE272" s="491"/>
      <c r="CF272" s="491"/>
      <c r="CG272" s="491"/>
      <c r="CH272" s="491"/>
      <c r="CI272" s="491"/>
      <c r="CJ272" s="491"/>
      <c r="CK272" s="491"/>
      <c r="CL272" s="491"/>
      <c r="CM272" s="491"/>
      <c r="CN272" s="491"/>
      <c r="CO272" s="491"/>
      <c r="CP272" s="491"/>
      <c r="CQ272" s="491"/>
      <c r="CR272" s="491"/>
      <c r="CS272" s="491"/>
      <c r="CT272" s="491"/>
      <c r="CU272" s="491"/>
      <c r="CV272" s="491"/>
      <c r="CW272" s="491"/>
      <c r="CX272" s="491"/>
      <c r="CY272" s="491"/>
      <c r="CZ272" s="491"/>
      <c r="DA272" s="491"/>
      <c r="DB272" s="491"/>
      <c r="DC272" s="491"/>
      <c r="DD272" s="491"/>
      <c r="DE272" s="491"/>
      <c r="DF272" s="491"/>
      <c r="DG272" s="491"/>
      <c r="DH272" s="491"/>
      <c r="DI272" s="491"/>
      <c r="DJ272" s="491"/>
      <c r="DK272" s="491"/>
      <c r="DL272" s="491"/>
      <c r="DM272" s="491"/>
      <c r="DN272" s="491"/>
      <c r="DO272" s="491"/>
      <c r="DP272" s="491"/>
      <c r="DQ272" s="491"/>
      <c r="DR272" s="491"/>
      <c r="DS272" s="491"/>
      <c r="DT272" s="491"/>
      <c r="DU272" s="491"/>
      <c r="DV272" s="491"/>
      <c r="DW272" s="491"/>
      <c r="DX272" s="491"/>
      <c r="DY272" s="491"/>
      <c r="DZ272" s="491"/>
      <c r="EA272" s="491"/>
      <c r="EB272" s="491"/>
      <c r="EC272" s="491"/>
      <c r="ED272" s="491"/>
      <c r="EE272" s="491"/>
      <c r="EF272" s="491"/>
      <c r="EG272" s="491"/>
      <c r="EH272" s="491"/>
      <c r="EI272" s="491"/>
    </row>
    <row r="273" spans="1:139" ht="12" customHeight="1" x14ac:dyDescent="0.2">
      <c r="A273" s="517" t="str">
        <f t="shared" si="48"/>
        <v/>
      </c>
      <c r="B273" s="517" t="str">
        <f t="shared" si="49"/>
        <v/>
      </c>
      <c r="C273" s="515" t="str">
        <f t="shared" si="50"/>
        <v/>
      </c>
      <c r="D273" s="517" t="str">
        <f>'Step 3.1 Site Details'!C11</f>
        <v>Building 4</v>
      </c>
      <c r="E273" s="517" t="str">
        <f>TRIM('Step 3.1 Site Details'!A11)</f>
        <v/>
      </c>
      <c r="F273" s="515">
        <f>'Step 3.1 Site Details'!B11</f>
        <v>0</v>
      </c>
      <c r="G273" s="517" t="str">
        <f>IF('Step 3.1 Site Details'!D11="","",TRIM('Step 3.1 Site Details'!D11))</f>
        <v/>
      </c>
      <c r="H273" s="515">
        <f>'Step 3.1 Site Details'!E11</f>
        <v>0</v>
      </c>
      <c r="I273" s="515">
        <f>'Step 3.1 Site Details'!F11</f>
        <v>0</v>
      </c>
      <c r="J273" s="515">
        <f>'Step 3.1 Site Details'!G11</f>
        <v>0</v>
      </c>
      <c r="K273" s="1225">
        <f>'Step 3.1 Site Details'!H11</f>
        <v>0</v>
      </c>
      <c r="L273" s="515">
        <f>'Step 3.1 Site Details'!I11</f>
        <v>0</v>
      </c>
      <c r="M273" s="1226">
        <f>'Step 3.1 Site Details'!J11</f>
        <v>0</v>
      </c>
      <c r="N273" s="1189">
        <f>'Step 3.1 Site Details'!K11</f>
        <v>0</v>
      </c>
      <c r="O273" s="1189">
        <f>'Step 3.1 Site Details'!L11</f>
        <v>0</v>
      </c>
      <c r="P273" s="1185">
        <f>'Step 3.1 Site Details'!M11</f>
        <v>0</v>
      </c>
      <c r="Q273" s="1185">
        <f>'Step 3.1 Site Details'!N11</f>
        <v>0</v>
      </c>
      <c r="R273" s="1185">
        <f>'Step 3.1 Site Details'!O11</f>
        <v>0</v>
      </c>
      <c r="S273" s="1185">
        <f>'Step 3.1 Site Details'!P11</f>
        <v>0</v>
      </c>
      <c r="T273" s="1185">
        <f>'Step 3.1 Site Details'!Q11</f>
        <v>0</v>
      </c>
      <c r="U273" s="1185">
        <f>'Step 3.1 Site Details'!R11</f>
        <v>0</v>
      </c>
      <c r="V273" s="1185">
        <f>'Step 3.1 Site Details'!S11</f>
        <v>0</v>
      </c>
      <c r="W273" s="1185">
        <f>'Step 3.1 Site Details'!T11</f>
        <v>0</v>
      </c>
      <c r="X273" s="1044">
        <f>IFERROR(((_xlfn.XLOOKUP(G273,'Step 4 Support Tool'!$E$220:$E$319,'Step 4 Support Tool'!$I$220:$I$319,"",0,1)*PETREAD!N273)/100),"")</f>
        <v>0</v>
      </c>
      <c r="Y273" s="1044">
        <f>IFERROR(((_xlfn.XLOOKUP(G273,'Step 4 Support Tool'!$E$220:$E$319,'Step 4 Support Tool'!$K$220:$K$319,"",0,1)*PETREAD!O273)/100),"")</f>
        <v>0</v>
      </c>
      <c r="Z273" s="1044">
        <f t="shared" si="52"/>
        <v>0</v>
      </c>
      <c r="AA273" s="1044">
        <f>IFERROR(Z273-(SUMIFS('Step 4 Support Tool'!$O$16:$O$215,'Step 4 Support Tool'!$E$16:$E$215,PETREAD!G273)+SUMIFS('Step 4 Support Tool'!$O$220:$O$319,'Step 4 Support Tool'!$E$220:$E$319,PETREAD!G273)),"")</f>
        <v>0</v>
      </c>
      <c r="AB273" s="1045" t="str">
        <f t="shared" si="53"/>
        <v/>
      </c>
      <c r="AC273" s="1122">
        <f>SUMIFS('Step 3.2 Heating System'!$J$10:$J$109,'Step 3.2 Heating System'!$C$10:$C$109,PETREAD!$G273,'Step 3.2 Heating System'!$G$10:$G$109,"Removed")</f>
        <v>0</v>
      </c>
      <c r="AD273" s="1122">
        <f>SUMIFS('Step 3.2 Heating System'!$J$10:$J$109,'Step 3.2 Heating System'!$C$10:$C$109,PETREAD!$G273,'Step 3.2 Heating System'!$G$10:$G$109,"Retained")</f>
        <v>0</v>
      </c>
      <c r="AE273" s="1119" t="str">
        <f t="shared" si="54"/>
        <v/>
      </c>
      <c r="AF273" s="1057">
        <f>(SUMIFS('Step 4 Support Tool'!$N$16:$N$215,'Step 4 Support Tool'!$E$16:$E$215,PETREAD!G273)+SUMIFS('Step 4 Support Tool'!$N$220:$N$319,'Step 4 Support Tool'!$E$220:$E$319,PETREAD!G273))</f>
        <v>0</v>
      </c>
      <c r="AG273" s="1057" t="str">
        <f>IFERROR(AR273*'Step 5 Project Governance'!$D$14,"")</f>
        <v/>
      </c>
      <c r="AH273" s="1117" t="str">
        <f t="shared" si="51"/>
        <v/>
      </c>
      <c r="AI273" s="1122">
        <f>(SUMIFS('Step 4 Support Tool'!$S$16:$S$215,'Step 4 Support Tool'!$E$16:$E$215,PETREAD!G273)+SUMIFS('Step 4 Support Tool'!$S$220:$S$319,'Step 4 Support Tool'!$E$220:$E$319,PETREAD!G273))</f>
        <v>0</v>
      </c>
      <c r="AJ273" s="1122" t="str">
        <f t="shared" si="55"/>
        <v/>
      </c>
      <c r="AK273" s="1045" t="str">
        <f>IFERROR(SUMIF('Step 4 Support Tool'!$E$16:$E$215,PETREAD!G273,'Step 4 Support Tool'!$N$16:$N$215)/(SUMIF('Step 4 Support Tool'!$E$16:$E$215,PETREAD!G273,'Step 4 Support Tool'!$N$16:$N$215)+SUMIF('Step 4 Support Tool'!$E$220:$E$319,PETREAD!G273,'Step 4 Support Tool'!$N$220:$N$319)),"")</f>
        <v/>
      </c>
      <c r="AL273" s="1119" t="str">
        <f>_xlfn.XLOOKUP($G273,'Step 3.2 Heating System'!$C$118:$C$217,'Step 3.2 Heating System'!$AA$118:$AA$217,"",0,1)</f>
        <v/>
      </c>
      <c r="AM273" s="1119" t="str">
        <f>_xlfn.XLOOKUP($G273,'Step 3.2 Heating System'!$C$118:$C$217,'Step 3.2 Heating System'!$AB$118:$AB$217,"",0,1)</f>
        <v/>
      </c>
      <c r="AN273" s="512" t="s">
        <v>1251</v>
      </c>
      <c r="AO273" s="971" t="s">
        <v>421</v>
      </c>
      <c r="AP273" s="971"/>
      <c r="AR273" s="1045" t="str">
        <f>IFERROR((SUMIFS('Step 4 Support Tool'!$N$16:$N$215,'Step 4 Support Tool'!$E$16:$E$215,PETREAD!G273)+SUMIFS('Step 4 Support Tool'!$N$220:$N$319,'Step 4 Support Tool'!$E$220:$E$319,PETREAD!G273))/'Step 4 Support Tool'!$O$7,"")</f>
        <v/>
      </c>
      <c r="AW273" s="491"/>
      <c r="AX273" s="491"/>
      <c r="AY273" s="491"/>
      <c r="BB273" s="491"/>
      <c r="BC273" s="491"/>
      <c r="BD273" s="491"/>
      <c r="BE273" s="491"/>
      <c r="BF273" s="491"/>
      <c r="BG273" s="491"/>
      <c r="BH273" s="491"/>
      <c r="BI273" s="491"/>
      <c r="BJ273" s="491"/>
      <c r="BK273" s="491"/>
      <c r="BL273" s="491"/>
      <c r="BM273" s="491"/>
      <c r="BN273" s="491"/>
      <c r="BO273" s="491"/>
      <c r="BP273" s="491"/>
      <c r="BQ273" s="491"/>
      <c r="BR273" s="491"/>
      <c r="BS273" s="491"/>
      <c r="BT273" s="491"/>
      <c r="BU273" s="491"/>
      <c r="BV273" s="491"/>
      <c r="BW273" s="491"/>
      <c r="BX273" s="491"/>
      <c r="BY273" s="491"/>
      <c r="BZ273" s="491"/>
      <c r="CA273" s="491"/>
      <c r="CB273" s="491"/>
      <c r="CC273" s="491"/>
      <c r="CD273" s="491"/>
      <c r="CE273" s="491"/>
      <c r="CF273" s="491"/>
      <c r="CG273" s="491"/>
      <c r="CH273" s="491"/>
      <c r="CI273" s="491"/>
      <c r="CJ273" s="491"/>
      <c r="CK273" s="491"/>
      <c r="CL273" s="491"/>
      <c r="CM273" s="491"/>
      <c r="CN273" s="491"/>
      <c r="CO273" s="491"/>
      <c r="CP273" s="491"/>
      <c r="CQ273" s="491"/>
      <c r="CR273" s="491"/>
      <c r="CS273" s="491"/>
      <c r="CT273" s="491"/>
      <c r="CU273" s="491"/>
      <c r="CV273" s="491"/>
      <c r="CW273" s="491"/>
      <c r="CX273" s="491"/>
      <c r="CY273" s="491"/>
      <c r="CZ273" s="491"/>
      <c r="DA273" s="491"/>
      <c r="DB273" s="491"/>
      <c r="DC273" s="491"/>
      <c r="DD273" s="491"/>
      <c r="DE273" s="491"/>
      <c r="DF273" s="491"/>
      <c r="DG273" s="491"/>
      <c r="DH273" s="491"/>
      <c r="DI273" s="491"/>
      <c r="DJ273" s="491"/>
      <c r="DK273" s="491"/>
      <c r="DL273" s="491"/>
      <c r="DM273" s="491"/>
      <c r="DN273" s="491"/>
      <c r="DO273" s="491"/>
      <c r="DP273" s="491"/>
      <c r="DQ273" s="491"/>
      <c r="DR273" s="491"/>
      <c r="DS273" s="491"/>
      <c r="DT273" s="491"/>
      <c r="DU273" s="491"/>
      <c r="DV273" s="491"/>
      <c r="DW273" s="491"/>
      <c r="DX273" s="491"/>
      <c r="DY273" s="491"/>
      <c r="DZ273" s="491"/>
      <c r="EA273" s="491"/>
      <c r="EB273" s="491"/>
      <c r="EC273" s="491"/>
      <c r="ED273" s="491"/>
      <c r="EE273" s="491"/>
      <c r="EF273" s="491"/>
      <c r="EG273" s="491"/>
      <c r="EH273" s="491"/>
      <c r="EI273" s="491"/>
    </row>
    <row r="274" spans="1:139" ht="12" customHeight="1" x14ac:dyDescent="0.2">
      <c r="A274" s="517" t="str">
        <f t="shared" si="48"/>
        <v/>
      </c>
      <c r="B274" s="517" t="str">
        <f t="shared" si="49"/>
        <v/>
      </c>
      <c r="C274" s="515" t="str">
        <f t="shared" si="50"/>
        <v/>
      </c>
      <c r="D274" s="517" t="str">
        <f>'Step 3.1 Site Details'!C12</f>
        <v>Building 5</v>
      </c>
      <c r="E274" s="517" t="str">
        <f>TRIM('Step 3.1 Site Details'!A12)</f>
        <v/>
      </c>
      <c r="F274" s="515">
        <f>'Step 3.1 Site Details'!B12</f>
        <v>0</v>
      </c>
      <c r="G274" s="517" t="str">
        <f>IF('Step 3.1 Site Details'!D12="","",TRIM('Step 3.1 Site Details'!D12))</f>
        <v/>
      </c>
      <c r="H274" s="515">
        <f>'Step 3.1 Site Details'!E12</f>
        <v>0</v>
      </c>
      <c r="I274" s="515">
        <f>'Step 3.1 Site Details'!F12</f>
        <v>0</v>
      </c>
      <c r="J274" s="515">
        <f>'Step 3.1 Site Details'!G12</f>
        <v>0</v>
      </c>
      <c r="K274" s="1225">
        <f>'Step 3.1 Site Details'!H12</f>
        <v>0</v>
      </c>
      <c r="L274" s="515">
        <f>'Step 3.1 Site Details'!I12</f>
        <v>0</v>
      </c>
      <c r="M274" s="1226">
        <f>'Step 3.1 Site Details'!J12</f>
        <v>0</v>
      </c>
      <c r="N274" s="1189">
        <f>'Step 3.1 Site Details'!K12</f>
        <v>0</v>
      </c>
      <c r="O274" s="1189">
        <f>'Step 3.1 Site Details'!L12</f>
        <v>0</v>
      </c>
      <c r="P274" s="1185">
        <f>'Step 3.1 Site Details'!M12</f>
        <v>0</v>
      </c>
      <c r="Q274" s="1185">
        <f>'Step 3.1 Site Details'!N12</f>
        <v>0</v>
      </c>
      <c r="R274" s="1185">
        <f>'Step 3.1 Site Details'!O12</f>
        <v>0</v>
      </c>
      <c r="S274" s="1185">
        <f>'Step 3.1 Site Details'!P12</f>
        <v>0</v>
      </c>
      <c r="T274" s="1185">
        <f>'Step 3.1 Site Details'!Q12</f>
        <v>0</v>
      </c>
      <c r="U274" s="1185">
        <f>'Step 3.1 Site Details'!R12</f>
        <v>0</v>
      </c>
      <c r="V274" s="1185">
        <f>'Step 3.1 Site Details'!S12</f>
        <v>0</v>
      </c>
      <c r="W274" s="1185">
        <f>'Step 3.1 Site Details'!T12</f>
        <v>0</v>
      </c>
      <c r="X274" s="1044">
        <f>IFERROR(((_xlfn.XLOOKUP(G274,'Step 4 Support Tool'!$E$220:$E$319,'Step 4 Support Tool'!$I$220:$I$319,"",0,1)*PETREAD!N274)/100),"")</f>
        <v>0</v>
      </c>
      <c r="Y274" s="1044">
        <f>IFERROR(((_xlfn.XLOOKUP(G274,'Step 4 Support Tool'!$E$220:$E$319,'Step 4 Support Tool'!$K$220:$K$319,"",0,1)*PETREAD!O274)/100),"")</f>
        <v>0</v>
      </c>
      <c r="Z274" s="1044">
        <f t="shared" si="52"/>
        <v>0</v>
      </c>
      <c r="AA274" s="1044">
        <f>IFERROR(Z274-(SUMIFS('Step 4 Support Tool'!$O$16:$O$215,'Step 4 Support Tool'!$E$16:$E$215,PETREAD!G274)+SUMIFS('Step 4 Support Tool'!$O$220:$O$319,'Step 4 Support Tool'!$E$220:$E$319,PETREAD!G274)),"")</f>
        <v>0</v>
      </c>
      <c r="AB274" s="1045" t="str">
        <f t="shared" si="53"/>
        <v/>
      </c>
      <c r="AC274" s="1122">
        <f>SUMIFS('Step 3.2 Heating System'!$J$10:$J$109,'Step 3.2 Heating System'!$C$10:$C$109,PETREAD!$G274,'Step 3.2 Heating System'!$G$10:$G$109,"Removed")</f>
        <v>0</v>
      </c>
      <c r="AD274" s="1122">
        <f>SUMIFS('Step 3.2 Heating System'!$J$10:$J$109,'Step 3.2 Heating System'!$C$10:$C$109,PETREAD!$G274,'Step 3.2 Heating System'!$G$10:$G$109,"Retained")</f>
        <v>0</v>
      </c>
      <c r="AE274" s="1119" t="str">
        <f t="shared" si="54"/>
        <v/>
      </c>
      <c r="AF274" s="1057">
        <f>(SUMIFS('Step 4 Support Tool'!$N$16:$N$215,'Step 4 Support Tool'!$E$16:$E$215,PETREAD!G274)+SUMIFS('Step 4 Support Tool'!$N$220:$N$319,'Step 4 Support Tool'!$E$220:$E$319,PETREAD!G274))</f>
        <v>0</v>
      </c>
      <c r="AG274" s="1057" t="str">
        <f>IFERROR(AR274*'Step 5 Project Governance'!$D$14,"")</f>
        <v/>
      </c>
      <c r="AH274" s="1117" t="str">
        <f t="shared" si="51"/>
        <v/>
      </c>
      <c r="AI274" s="1122">
        <f>(SUMIFS('Step 4 Support Tool'!$S$16:$S$215,'Step 4 Support Tool'!$E$16:$E$215,PETREAD!G274)+SUMIFS('Step 4 Support Tool'!$S$220:$S$319,'Step 4 Support Tool'!$E$220:$E$319,PETREAD!G274))</f>
        <v>0</v>
      </c>
      <c r="AJ274" s="1122" t="str">
        <f t="shared" si="55"/>
        <v/>
      </c>
      <c r="AK274" s="1045" t="str">
        <f>IFERROR(SUMIF('Step 4 Support Tool'!$E$16:$E$215,PETREAD!G274,'Step 4 Support Tool'!$N$16:$N$215)/(SUMIF('Step 4 Support Tool'!$E$16:$E$215,PETREAD!G274,'Step 4 Support Tool'!$N$16:$N$215)+SUMIF('Step 4 Support Tool'!$E$220:$E$319,PETREAD!G274,'Step 4 Support Tool'!$N$220:$N$319)),"")</f>
        <v/>
      </c>
      <c r="AL274" s="1119" t="str">
        <f>_xlfn.XLOOKUP($G274,'Step 3.2 Heating System'!$C$118:$C$217,'Step 3.2 Heating System'!$AA$118:$AA$217,"",0,1)</f>
        <v/>
      </c>
      <c r="AM274" s="1119" t="str">
        <f>_xlfn.XLOOKUP($G274,'Step 3.2 Heating System'!$C$118:$C$217,'Step 3.2 Heating System'!$AB$118:$AB$217,"",0,1)</f>
        <v/>
      </c>
      <c r="AN274" s="512" t="s">
        <v>1251</v>
      </c>
      <c r="AO274" s="971" t="s">
        <v>423</v>
      </c>
      <c r="AP274" s="971"/>
      <c r="AR274" s="1045" t="str">
        <f>IFERROR((SUMIFS('Step 4 Support Tool'!$N$16:$N$215,'Step 4 Support Tool'!$E$16:$E$215,PETREAD!G274)+SUMIFS('Step 4 Support Tool'!$N$220:$N$319,'Step 4 Support Tool'!$E$220:$E$319,PETREAD!G274))/'Step 4 Support Tool'!$O$7,"")</f>
        <v/>
      </c>
      <c r="AW274" s="491"/>
      <c r="AX274" s="491"/>
      <c r="AY274" s="491"/>
      <c r="BB274" s="491"/>
      <c r="BC274" s="491"/>
      <c r="BD274" s="491"/>
      <c r="BE274" s="491"/>
      <c r="BF274" s="491"/>
      <c r="BG274" s="491"/>
      <c r="BH274" s="491"/>
      <c r="BI274" s="491"/>
      <c r="BJ274" s="491"/>
      <c r="BK274" s="491"/>
      <c r="BL274" s="491"/>
      <c r="BM274" s="491"/>
      <c r="BN274" s="491"/>
      <c r="BO274" s="491"/>
      <c r="BP274" s="491"/>
      <c r="BQ274" s="491"/>
      <c r="BR274" s="491"/>
      <c r="BS274" s="491"/>
      <c r="BT274" s="491"/>
      <c r="BU274" s="491"/>
      <c r="BV274" s="491"/>
      <c r="BW274" s="491"/>
      <c r="BX274" s="491"/>
      <c r="BY274" s="491"/>
      <c r="BZ274" s="491"/>
      <c r="CA274" s="491"/>
      <c r="CB274" s="491"/>
      <c r="CC274" s="491"/>
      <c r="CD274" s="491"/>
      <c r="CE274" s="491"/>
      <c r="CF274" s="491"/>
      <c r="CG274" s="491"/>
      <c r="CH274" s="491"/>
      <c r="CI274" s="491"/>
      <c r="CJ274" s="491"/>
      <c r="CK274" s="491"/>
      <c r="CL274" s="491"/>
      <c r="CM274" s="491"/>
      <c r="CN274" s="491"/>
      <c r="CO274" s="491"/>
      <c r="CP274" s="491"/>
      <c r="CQ274" s="491"/>
      <c r="CR274" s="491"/>
      <c r="CS274" s="491"/>
      <c r="CT274" s="491"/>
      <c r="CU274" s="491"/>
      <c r="CV274" s="491"/>
      <c r="CW274" s="491"/>
      <c r="CX274" s="491"/>
      <c r="CY274" s="491"/>
      <c r="CZ274" s="491"/>
      <c r="DA274" s="491"/>
      <c r="DB274" s="491"/>
      <c r="DC274" s="491"/>
      <c r="DD274" s="491"/>
      <c r="DE274" s="491"/>
      <c r="DF274" s="491"/>
      <c r="DG274" s="491"/>
      <c r="DH274" s="491"/>
      <c r="DI274" s="491"/>
      <c r="DJ274" s="491"/>
      <c r="DK274" s="491"/>
      <c r="DL274" s="491"/>
      <c r="DM274" s="491"/>
      <c r="DN274" s="491"/>
      <c r="DO274" s="491"/>
      <c r="DP274" s="491"/>
      <c r="DQ274" s="491"/>
      <c r="DR274" s="491"/>
      <c r="DS274" s="491"/>
      <c r="DT274" s="491"/>
      <c r="DU274" s="491"/>
      <c r="DV274" s="491"/>
      <c r="DW274" s="491"/>
      <c r="DX274" s="491"/>
      <c r="DY274" s="491"/>
      <c r="DZ274" s="491"/>
      <c r="EA274" s="491"/>
      <c r="EB274" s="491"/>
      <c r="EC274" s="491"/>
      <c r="ED274" s="491"/>
      <c r="EE274" s="491"/>
      <c r="EF274" s="491"/>
      <c r="EG274" s="491"/>
      <c r="EH274" s="491"/>
      <c r="EI274" s="491"/>
    </row>
    <row r="275" spans="1:139" ht="12" customHeight="1" x14ac:dyDescent="0.2">
      <c r="A275" s="517" t="str">
        <f t="shared" si="48"/>
        <v/>
      </c>
      <c r="B275" s="517" t="str">
        <f t="shared" si="49"/>
        <v/>
      </c>
      <c r="C275" s="515" t="str">
        <f t="shared" si="50"/>
        <v/>
      </c>
      <c r="D275" s="517" t="str">
        <f>'Step 3.1 Site Details'!C13</f>
        <v>Building 6</v>
      </c>
      <c r="E275" s="517" t="str">
        <f>TRIM('Step 3.1 Site Details'!A13)</f>
        <v/>
      </c>
      <c r="F275" s="515">
        <f>'Step 3.1 Site Details'!B13</f>
        <v>0</v>
      </c>
      <c r="G275" s="517" t="str">
        <f>IF('Step 3.1 Site Details'!D13="","",TRIM('Step 3.1 Site Details'!D13))</f>
        <v/>
      </c>
      <c r="H275" s="515">
        <f>'Step 3.1 Site Details'!E13</f>
        <v>0</v>
      </c>
      <c r="I275" s="515">
        <f>'Step 3.1 Site Details'!F13</f>
        <v>0</v>
      </c>
      <c r="J275" s="515">
        <f>'Step 3.1 Site Details'!G13</f>
        <v>0</v>
      </c>
      <c r="K275" s="1225">
        <f>'Step 3.1 Site Details'!H13</f>
        <v>0</v>
      </c>
      <c r="L275" s="515">
        <f>'Step 3.1 Site Details'!I13</f>
        <v>0</v>
      </c>
      <c r="M275" s="1226">
        <f>'Step 3.1 Site Details'!J13</f>
        <v>0</v>
      </c>
      <c r="N275" s="1189">
        <f>'Step 3.1 Site Details'!K13</f>
        <v>0</v>
      </c>
      <c r="O275" s="1189">
        <f>'Step 3.1 Site Details'!L13</f>
        <v>0</v>
      </c>
      <c r="P275" s="1185">
        <f>'Step 3.1 Site Details'!M13</f>
        <v>0</v>
      </c>
      <c r="Q275" s="1185">
        <f>'Step 3.1 Site Details'!N13</f>
        <v>0</v>
      </c>
      <c r="R275" s="1185">
        <f>'Step 3.1 Site Details'!O13</f>
        <v>0</v>
      </c>
      <c r="S275" s="1185">
        <f>'Step 3.1 Site Details'!P13</f>
        <v>0</v>
      </c>
      <c r="T275" s="1185">
        <f>'Step 3.1 Site Details'!Q13</f>
        <v>0</v>
      </c>
      <c r="U275" s="1185">
        <f>'Step 3.1 Site Details'!R13</f>
        <v>0</v>
      </c>
      <c r="V275" s="1185">
        <f>'Step 3.1 Site Details'!S13</f>
        <v>0</v>
      </c>
      <c r="W275" s="1185">
        <f>'Step 3.1 Site Details'!T13</f>
        <v>0</v>
      </c>
      <c r="X275" s="1044">
        <f>IFERROR(((_xlfn.XLOOKUP(G275,'Step 4 Support Tool'!$E$220:$E$319,'Step 4 Support Tool'!$I$220:$I$319,"",0,1)*PETREAD!N275)/100),"")</f>
        <v>0</v>
      </c>
      <c r="Y275" s="1044">
        <f>IFERROR(((_xlfn.XLOOKUP(G275,'Step 4 Support Tool'!$E$220:$E$319,'Step 4 Support Tool'!$K$220:$K$319,"",0,1)*PETREAD!O275)/100),"")</f>
        <v>0</v>
      </c>
      <c r="Z275" s="1044">
        <f t="shared" si="52"/>
        <v>0</v>
      </c>
      <c r="AA275" s="1044">
        <f>IFERROR(Z275-(SUMIFS('Step 4 Support Tool'!$O$16:$O$215,'Step 4 Support Tool'!$E$16:$E$215,PETREAD!G275)+SUMIFS('Step 4 Support Tool'!$O$220:$O$319,'Step 4 Support Tool'!$E$220:$E$319,PETREAD!G275)),"")</f>
        <v>0</v>
      </c>
      <c r="AB275" s="1045" t="str">
        <f t="shared" si="53"/>
        <v/>
      </c>
      <c r="AC275" s="1122">
        <f>SUMIFS('Step 3.2 Heating System'!$J$10:$J$109,'Step 3.2 Heating System'!$C$10:$C$109,PETREAD!$G275,'Step 3.2 Heating System'!$G$10:$G$109,"Removed")</f>
        <v>0</v>
      </c>
      <c r="AD275" s="1122">
        <f>SUMIFS('Step 3.2 Heating System'!$J$10:$J$109,'Step 3.2 Heating System'!$C$10:$C$109,PETREAD!$G275,'Step 3.2 Heating System'!$G$10:$G$109,"Retained")</f>
        <v>0</v>
      </c>
      <c r="AE275" s="1119" t="str">
        <f t="shared" si="54"/>
        <v/>
      </c>
      <c r="AF275" s="1057">
        <f>(SUMIFS('Step 4 Support Tool'!$N$16:$N$215,'Step 4 Support Tool'!$E$16:$E$215,PETREAD!G275)+SUMIFS('Step 4 Support Tool'!$N$220:$N$319,'Step 4 Support Tool'!$E$220:$E$319,PETREAD!G275))</f>
        <v>0</v>
      </c>
      <c r="AG275" s="1057" t="str">
        <f>IFERROR(AR275*'Step 5 Project Governance'!$D$14,"")</f>
        <v/>
      </c>
      <c r="AH275" s="1117" t="str">
        <f t="shared" si="51"/>
        <v/>
      </c>
      <c r="AI275" s="1122">
        <f>(SUMIFS('Step 4 Support Tool'!$S$16:$S$215,'Step 4 Support Tool'!$E$16:$E$215,PETREAD!G275)+SUMIFS('Step 4 Support Tool'!$S$220:$S$319,'Step 4 Support Tool'!$E$220:$E$319,PETREAD!G275))</f>
        <v>0</v>
      </c>
      <c r="AJ275" s="1122" t="str">
        <f t="shared" si="55"/>
        <v/>
      </c>
      <c r="AK275" s="1045" t="str">
        <f>IFERROR(SUMIF('Step 4 Support Tool'!$E$16:$E$215,PETREAD!G275,'Step 4 Support Tool'!$N$16:$N$215)/(SUMIF('Step 4 Support Tool'!$E$16:$E$215,PETREAD!G275,'Step 4 Support Tool'!$N$16:$N$215)+SUMIF('Step 4 Support Tool'!$E$220:$E$319,PETREAD!G275,'Step 4 Support Tool'!$N$220:$N$319)),"")</f>
        <v/>
      </c>
      <c r="AL275" s="1119" t="str">
        <f>_xlfn.XLOOKUP($G275,'Step 3.2 Heating System'!$C$118:$C$217,'Step 3.2 Heating System'!$AA$118:$AA$217,"",0,1)</f>
        <v/>
      </c>
      <c r="AM275" s="1119" t="str">
        <f>_xlfn.XLOOKUP($G275,'Step 3.2 Heating System'!$C$118:$C$217,'Step 3.2 Heating System'!$AB$118:$AB$217,"",0,1)</f>
        <v/>
      </c>
      <c r="AN275" s="512"/>
      <c r="AO275" s="971" t="s">
        <v>425</v>
      </c>
      <c r="AP275" s="971"/>
      <c r="AR275" s="1045" t="str">
        <f>IFERROR((SUMIFS('Step 4 Support Tool'!$N$16:$N$215,'Step 4 Support Tool'!$E$16:$E$215,PETREAD!G275)+SUMIFS('Step 4 Support Tool'!$N$220:$N$319,'Step 4 Support Tool'!$E$220:$E$319,PETREAD!G275))/'Step 4 Support Tool'!$O$7,"")</f>
        <v/>
      </c>
      <c r="AW275" s="491"/>
      <c r="AX275" s="491"/>
      <c r="AY275" s="491"/>
      <c r="BB275" s="491"/>
      <c r="BC275" s="491"/>
      <c r="BD275" s="491"/>
      <c r="BE275" s="491"/>
      <c r="BF275" s="491"/>
      <c r="BG275" s="491"/>
      <c r="BH275" s="491"/>
      <c r="BI275" s="491"/>
      <c r="BJ275" s="491"/>
      <c r="BK275" s="491"/>
      <c r="BL275" s="491"/>
      <c r="BM275" s="491"/>
      <c r="BN275" s="491"/>
      <c r="BO275" s="491"/>
      <c r="BP275" s="491"/>
      <c r="BQ275" s="491"/>
      <c r="BR275" s="491"/>
      <c r="BS275" s="491"/>
      <c r="BT275" s="491"/>
      <c r="BU275" s="491"/>
      <c r="BV275" s="491"/>
      <c r="BW275" s="491"/>
      <c r="BX275" s="491"/>
      <c r="BY275" s="491"/>
      <c r="BZ275" s="491"/>
      <c r="CA275" s="491"/>
      <c r="CB275" s="491"/>
      <c r="CC275" s="491"/>
      <c r="CD275" s="491"/>
      <c r="CE275" s="491"/>
      <c r="CF275" s="491"/>
      <c r="CG275" s="491"/>
      <c r="CH275" s="491"/>
      <c r="CI275" s="491"/>
      <c r="CJ275" s="491"/>
      <c r="CK275" s="491"/>
      <c r="CL275" s="491"/>
      <c r="CM275" s="491"/>
      <c r="CN275" s="491"/>
      <c r="CO275" s="491"/>
      <c r="CP275" s="491"/>
      <c r="CQ275" s="491"/>
      <c r="CR275" s="491"/>
      <c r="CS275" s="491"/>
      <c r="CT275" s="491"/>
      <c r="CU275" s="491"/>
      <c r="CV275" s="491"/>
      <c r="CW275" s="491"/>
      <c r="CX275" s="491"/>
      <c r="CY275" s="491"/>
      <c r="CZ275" s="491"/>
      <c r="DA275" s="491"/>
      <c r="DB275" s="491"/>
      <c r="DC275" s="491"/>
      <c r="DD275" s="491"/>
      <c r="DE275" s="491"/>
      <c r="DF275" s="491"/>
      <c r="DG275" s="491"/>
      <c r="DH275" s="491"/>
      <c r="DI275" s="491"/>
      <c r="DJ275" s="491"/>
      <c r="DK275" s="491"/>
      <c r="DL275" s="491"/>
      <c r="DM275" s="491"/>
      <c r="DN275" s="491"/>
      <c r="DO275" s="491"/>
      <c r="DP275" s="491"/>
      <c r="DQ275" s="491"/>
      <c r="DR275" s="491"/>
      <c r="DS275" s="491"/>
      <c r="DT275" s="491"/>
      <c r="DU275" s="491"/>
      <c r="DV275" s="491"/>
      <c r="DW275" s="491"/>
      <c r="DX275" s="491"/>
      <c r="DY275" s="491"/>
      <c r="DZ275" s="491"/>
      <c r="EA275" s="491"/>
      <c r="EB275" s="491"/>
      <c r="EC275" s="491"/>
      <c r="ED275" s="491"/>
      <c r="EE275" s="491"/>
      <c r="EF275" s="491"/>
      <c r="EG275" s="491"/>
      <c r="EH275" s="491"/>
      <c r="EI275" s="491"/>
    </row>
    <row r="276" spans="1:139" ht="12" customHeight="1" x14ac:dyDescent="0.2">
      <c r="A276" s="517" t="str">
        <f t="shared" si="48"/>
        <v/>
      </c>
      <c r="B276" s="517" t="str">
        <f t="shared" si="49"/>
        <v/>
      </c>
      <c r="C276" s="515" t="str">
        <f t="shared" si="50"/>
        <v/>
      </c>
      <c r="D276" s="517" t="str">
        <f>'Step 3.1 Site Details'!C14</f>
        <v>Building 7</v>
      </c>
      <c r="E276" s="517" t="str">
        <f>TRIM('Step 3.1 Site Details'!A14)</f>
        <v/>
      </c>
      <c r="F276" s="515">
        <f>'Step 3.1 Site Details'!B14</f>
        <v>0</v>
      </c>
      <c r="G276" s="517" t="str">
        <f>IF('Step 3.1 Site Details'!D14="","",TRIM('Step 3.1 Site Details'!D14))</f>
        <v/>
      </c>
      <c r="H276" s="515">
        <f>'Step 3.1 Site Details'!E14</f>
        <v>0</v>
      </c>
      <c r="I276" s="515">
        <f>'Step 3.1 Site Details'!F14</f>
        <v>0</v>
      </c>
      <c r="J276" s="515">
        <f>'Step 3.1 Site Details'!G14</f>
        <v>0</v>
      </c>
      <c r="K276" s="1225">
        <f>'Step 3.1 Site Details'!H14</f>
        <v>0</v>
      </c>
      <c r="L276" s="515">
        <f>'Step 3.1 Site Details'!I14</f>
        <v>0</v>
      </c>
      <c r="M276" s="1226">
        <f>'Step 3.1 Site Details'!J14</f>
        <v>0</v>
      </c>
      <c r="N276" s="1189">
        <f>'Step 3.1 Site Details'!K14</f>
        <v>0</v>
      </c>
      <c r="O276" s="1189">
        <f>'Step 3.1 Site Details'!L14</f>
        <v>0</v>
      </c>
      <c r="P276" s="1185">
        <f>'Step 3.1 Site Details'!M14</f>
        <v>0</v>
      </c>
      <c r="Q276" s="1185">
        <f>'Step 3.1 Site Details'!N14</f>
        <v>0</v>
      </c>
      <c r="R276" s="1185">
        <f>'Step 3.1 Site Details'!O14</f>
        <v>0</v>
      </c>
      <c r="S276" s="1185">
        <f>'Step 3.1 Site Details'!P14</f>
        <v>0</v>
      </c>
      <c r="T276" s="1185">
        <f>'Step 3.1 Site Details'!Q14</f>
        <v>0</v>
      </c>
      <c r="U276" s="1185">
        <f>'Step 3.1 Site Details'!R14</f>
        <v>0</v>
      </c>
      <c r="V276" s="1185">
        <f>'Step 3.1 Site Details'!S14</f>
        <v>0</v>
      </c>
      <c r="W276" s="1185">
        <f>'Step 3.1 Site Details'!T14</f>
        <v>0</v>
      </c>
      <c r="X276" s="1044">
        <f>IFERROR(((_xlfn.XLOOKUP(G276,'Step 4 Support Tool'!$E$220:$E$319,'Step 4 Support Tool'!$I$220:$I$319,"",0,1)*PETREAD!N276)/100),"")</f>
        <v>0</v>
      </c>
      <c r="Y276" s="1044">
        <f>IFERROR(((_xlfn.XLOOKUP(G276,'Step 4 Support Tool'!$E$220:$E$319,'Step 4 Support Tool'!$K$220:$K$319,"",0,1)*PETREAD!O276)/100),"")</f>
        <v>0</v>
      </c>
      <c r="Z276" s="1044">
        <f t="shared" si="52"/>
        <v>0</v>
      </c>
      <c r="AA276" s="1044">
        <f>IFERROR(Z276-(SUMIFS('Step 4 Support Tool'!$O$16:$O$215,'Step 4 Support Tool'!$E$16:$E$215,PETREAD!G276)+SUMIFS('Step 4 Support Tool'!$O$220:$O$319,'Step 4 Support Tool'!$E$220:$E$319,PETREAD!G276)),"")</f>
        <v>0</v>
      </c>
      <c r="AB276" s="1045" t="str">
        <f t="shared" si="53"/>
        <v/>
      </c>
      <c r="AC276" s="1122">
        <f>SUMIFS('Step 3.2 Heating System'!$J$10:$J$109,'Step 3.2 Heating System'!$C$10:$C$109,PETREAD!$G276,'Step 3.2 Heating System'!$G$10:$G$109,"Removed")</f>
        <v>0</v>
      </c>
      <c r="AD276" s="1122">
        <f>SUMIFS('Step 3.2 Heating System'!$J$10:$J$109,'Step 3.2 Heating System'!$C$10:$C$109,PETREAD!$G276,'Step 3.2 Heating System'!$G$10:$G$109,"Retained")</f>
        <v>0</v>
      </c>
      <c r="AE276" s="1119" t="str">
        <f>IFERROR(AD276/(AC276+AD276),"")</f>
        <v/>
      </c>
      <c r="AF276" s="1057">
        <f>(SUMIFS('Step 4 Support Tool'!$N$16:$N$215,'Step 4 Support Tool'!$E$16:$E$215,PETREAD!G276)+SUMIFS('Step 4 Support Tool'!$N$220:$N$319,'Step 4 Support Tool'!$E$220:$E$319,PETREAD!G276))</f>
        <v>0</v>
      </c>
      <c r="AG276" s="1057" t="str">
        <f>IFERROR(AR276*'Step 5 Project Governance'!$D$14,"")</f>
        <v/>
      </c>
      <c r="AH276" s="1117" t="str">
        <f t="shared" si="51"/>
        <v/>
      </c>
      <c r="AI276" s="1122">
        <f>(SUMIFS('Step 4 Support Tool'!$S$16:$S$215,'Step 4 Support Tool'!$E$16:$E$215,PETREAD!G276)+SUMIFS('Step 4 Support Tool'!$S$220:$S$319,'Step 4 Support Tool'!$E$220:$E$319,PETREAD!G276))</f>
        <v>0</v>
      </c>
      <c r="AJ276" s="1122" t="str">
        <f t="shared" si="55"/>
        <v/>
      </c>
      <c r="AK276" s="1045" t="str">
        <f>IFERROR(SUMIF('Step 4 Support Tool'!$E$16:$E$215,PETREAD!G276,'Step 4 Support Tool'!$N$16:$N$215)/(SUMIF('Step 4 Support Tool'!$E$16:$E$215,PETREAD!G276,'Step 4 Support Tool'!$N$16:$N$215)+SUMIF('Step 4 Support Tool'!$E$220:$E$319,PETREAD!G276,'Step 4 Support Tool'!$N$220:$N$319)),"")</f>
        <v/>
      </c>
      <c r="AL276" s="1119" t="str">
        <f>_xlfn.XLOOKUP($G276,'Step 3.2 Heating System'!$C$118:$C$217,'Step 3.2 Heating System'!$AA$118:$AA$217,"",0,1)</f>
        <v/>
      </c>
      <c r="AM276" s="1119" t="str">
        <f>_xlfn.XLOOKUP($G276,'Step 3.2 Heating System'!$C$118:$C$217,'Step 3.2 Heating System'!$AB$118:$AB$217,"",0,1)</f>
        <v/>
      </c>
      <c r="AN276" s="512" t="s">
        <v>1251</v>
      </c>
      <c r="AO276" s="971" t="s">
        <v>427</v>
      </c>
      <c r="AP276" s="971"/>
      <c r="AR276" s="1045" t="str">
        <f>IFERROR((SUMIFS('Step 4 Support Tool'!$N$16:$N$215,'Step 4 Support Tool'!$E$16:$E$215,PETREAD!G276)+SUMIFS('Step 4 Support Tool'!$N$220:$N$319,'Step 4 Support Tool'!$E$220:$E$319,PETREAD!G276))/'Step 4 Support Tool'!$O$7,"")</f>
        <v/>
      </c>
      <c r="AW276" s="491"/>
      <c r="AX276" s="491"/>
      <c r="AY276" s="491"/>
      <c r="BB276" s="491"/>
      <c r="BC276" s="491"/>
      <c r="BD276" s="491"/>
      <c r="BE276" s="491"/>
      <c r="BF276" s="491"/>
      <c r="BG276" s="491"/>
      <c r="BH276" s="491"/>
      <c r="BI276" s="491"/>
      <c r="BJ276" s="491"/>
      <c r="BK276" s="491"/>
      <c r="BL276" s="491"/>
      <c r="BM276" s="491"/>
      <c r="BN276" s="491"/>
      <c r="BO276" s="491"/>
      <c r="BP276" s="491"/>
      <c r="BQ276" s="491"/>
      <c r="BR276" s="491"/>
      <c r="BS276" s="491"/>
      <c r="BT276" s="491"/>
      <c r="BU276" s="491"/>
      <c r="BV276" s="491"/>
      <c r="BW276" s="491"/>
      <c r="BX276" s="491"/>
      <c r="BY276" s="491"/>
      <c r="BZ276" s="491"/>
      <c r="CA276" s="491"/>
      <c r="CB276" s="491"/>
      <c r="CC276" s="491"/>
      <c r="CD276" s="491"/>
      <c r="CE276" s="491"/>
      <c r="CF276" s="491"/>
      <c r="CG276" s="491"/>
      <c r="CH276" s="491"/>
      <c r="CI276" s="491"/>
      <c r="CJ276" s="491"/>
      <c r="CK276" s="491"/>
      <c r="CL276" s="491"/>
      <c r="CM276" s="491"/>
      <c r="CN276" s="491"/>
      <c r="CO276" s="491"/>
      <c r="CP276" s="491"/>
      <c r="CQ276" s="491"/>
      <c r="CR276" s="491"/>
      <c r="CS276" s="491"/>
      <c r="CT276" s="491"/>
      <c r="CU276" s="491"/>
      <c r="CV276" s="491"/>
      <c r="CW276" s="491"/>
      <c r="CX276" s="491"/>
      <c r="CY276" s="491"/>
      <c r="CZ276" s="491"/>
      <c r="DA276" s="491"/>
      <c r="DB276" s="491"/>
      <c r="DC276" s="491"/>
      <c r="DD276" s="491"/>
      <c r="DE276" s="491"/>
      <c r="DF276" s="491"/>
      <c r="DG276" s="491"/>
      <c r="DH276" s="491"/>
      <c r="DI276" s="491"/>
      <c r="DJ276" s="491"/>
      <c r="DK276" s="491"/>
      <c r="DL276" s="491"/>
      <c r="DM276" s="491"/>
      <c r="DN276" s="491"/>
      <c r="DO276" s="491"/>
      <c r="DP276" s="491"/>
      <c r="DQ276" s="491"/>
      <c r="DR276" s="491"/>
      <c r="DS276" s="491"/>
      <c r="DT276" s="491"/>
      <c r="DU276" s="491"/>
      <c r="DV276" s="491"/>
      <c r="DW276" s="491"/>
      <c r="DX276" s="491"/>
      <c r="DY276" s="491"/>
      <c r="DZ276" s="491"/>
      <c r="EA276" s="491"/>
      <c r="EB276" s="491"/>
      <c r="EC276" s="491"/>
      <c r="ED276" s="491"/>
      <c r="EE276" s="491"/>
      <c r="EF276" s="491"/>
      <c r="EG276" s="491"/>
      <c r="EH276" s="491"/>
      <c r="EI276" s="491"/>
    </row>
    <row r="277" spans="1:139" ht="12" customHeight="1" x14ac:dyDescent="0.2">
      <c r="A277" s="517" t="str">
        <f t="shared" si="48"/>
        <v/>
      </c>
      <c r="B277" s="517" t="str">
        <f t="shared" si="49"/>
        <v/>
      </c>
      <c r="C277" s="515" t="str">
        <f t="shared" si="50"/>
        <v/>
      </c>
      <c r="D277" s="517" t="str">
        <f>'Step 3.1 Site Details'!C15</f>
        <v>Building 8</v>
      </c>
      <c r="E277" s="517" t="str">
        <f>TRIM('Step 3.1 Site Details'!A15)</f>
        <v/>
      </c>
      <c r="F277" s="515">
        <f>'Step 3.1 Site Details'!B15</f>
        <v>0</v>
      </c>
      <c r="G277" s="517" t="str">
        <f>IF('Step 3.1 Site Details'!D15="","",TRIM('Step 3.1 Site Details'!D15))</f>
        <v/>
      </c>
      <c r="H277" s="515">
        <f>'Step 3.1 Site Details'!E15</f>
        <v>0</v>
      </c>
      <c r="I277" s="515">
        <f>'Step 3.1 Site Details'!F15</f>
        <v>0</v>
      </c>
      <c r="J277" s="515">
        <f>'Step 3.1 Site Details'!G15</f>
        <v>0</v>
      </c>
      <c r="K277" s="1225">
        <f>'Step 3.1 Site Details'!H15</f>
        <v>0</v>
      </c>
      <c r="L277" s="515">
        <f>'Step 3.1 Site Details'!I15</f>
        <v>0</v>
      </c>
      <c r="M277" s="1226">
        <f>'Step 3.1 Site Details'!J15</f>
        <v>0</v>
      </c>
      <c r="N277" s="1189">
        <f>'Step 3.1 Site Details'!K15</f>
        <v>0</v>
      </c>
      <c r="O277" s="1189">
        <f>'Step 3.1 Site Details'!L15</f>
        <v>0</v>
      </c>
      <c r="P277" s="1185">
        <f>'Step 3.1 Site Details'!M15</f>
        <v>0</v>
      </c>
      <c r="Q277" s="1185">
        <f>'Step 3.1 Site Details'!N15</f>
        <v>0</v>
      </c>
      <c r="R277" s="1185">
        <f>'Step 3.1 Site Details'!O15</f>
        <v>0</v>
      </c>
      <c r="S277" s="1185">
        <f>'Step 3.1 Site Details'!P15</f>
        <v>0</v>
      </c>
      <c r="T277" s="1185">
        <f>'Step 3.1 Site Details'!Q15</f>
        <v>0</v>
      </c>
      <c r="U277" s="1185">
        <f>'Step 3.1 Site Details'!R15</f>
        <v>0</v>
      </c>
      <c r="V277" s="1185">
        <f>'Step 3.1 Site Details'!S15</f>
        <v>0</v>
      </c>
      <c r="W277" s="1185">
        <f>'Step 3.1 Site Details'!T15</f>
        <v>0</v>
      </c>
      <c r="X277" s="1044">
        <f>IFERROR(((_xlfn.XLOOKUP(G277,'Step 4 Support Tool'!$E$220:$E$319,'Step 4 Support Tool'!$I$220:$I$319,"",0,1)*PETREAD!N277)/100),"")</f>
        <v>0</v>
      </c>
      <c r="Y277" s="1044">
        <f>IFERROR(((_xlfn.XLOOKUP(G277,'Step 4 Support Tool'!$E$220:$E$319,'Step 4 Support Tool'!$K$220:$K$319,"",0,1)*PETREAD!O277)/100),"")</f>
        <v>0</v>
      </c>
      <c r="Z277" s="1044">
        <f t="shared" si="52"/>
        <v>0</v>
      </c>
      <c r="AA277" s="1044">
        <f>IFERROR(Z277-(SUMIFS('Step 4 Support Tool'!$O$16:$O$215,'Step 4 Support Tool'!$E$16:$E$215,PETREAD!G277)+SUMIFS('Step 4 Support Tool'!$O$220:$O$319,'Step 4 Support Tool'!$E$220:$E$319,PETREAD!G277)),"")</f>
        <v>0</v>
      </c>
      <c r="AB277" s="1045" t="str">
        <f t="shared" si="53"/>
        <v/>
      </c>
      <c r="AC277" s="1122">
        <f>SUMIFS('Step 3.2 Heating System'!$J$10:$J$109,'Step 3.2 Heating System'!$C$10:$C$109,PETREAD!$G277,'Step 3.2 Heating System'!$G$10:$G$109,"Removed")</f>
        <v>0</v>
      </c>
      <c r="AD277" s="1122">
        <f>SUMIFS('Step 3.2 Heating System'!$J$10:$J$109,'Step 3.2 Heating System'!$C$10:$C$109,PETREAD!$G277,'Step 3.2 Heating System'!$G$10:$G$109,"Retained")</f>
        <v>0</v>
      </c>
      <c r="AE277" s="1119" t="str">
        <f t="shared" si="54"/>
        <v/>
      </c>
      <c r="AF277" s="1057">
        <f>(SUMIFS('Step 4 Support Tool'!$N$16:$N$215,'Step 4 Support Tool'!$E$16:$E$215,PETREAD!G277)+SUMIFS('Step 4 Support Tool'!$N$220:$N$319,'Step 4 Support Tool'!$E$220:$E$319,PETREAD!G277))</f>
        <v>0</v>
      </c>
      <c r="AG277" s="1057" t="str">
        <f>IFERROR(AR277*'Step 5 Project Governance'!$D$14,"")</f>
        <v/>
      </c>
      <c r="AH277" s="1117" t="str">
        <f t="shared" si="51"/>
        <v/>
      </c>
      <c r="AI277" s="1122">
        <f>(SUMIFS('Step 4 Support Tool'!$S$16:$S$215,'Step 4 Support Tool'!$E$16:$E$215,PETREAD!G277)+SUMIFS('Step 4 Support Tool'!$S$220:$S$319,'Step 4 Support Tool'!$E$220:$E$319,PETREAD!G277))</f>
        <v>0</v>
      </c>
      <c r="AJ277" s="1122" t="str">
        <f t="shared" si="55"/>
        <v/>
      </c>
      <c r="AK277" s="1045" t="str">
        <f>IFERROR(SUMIF('Step 4 Support Tool'!$E$16:$E$215,PETREAD!G277,'Step 4 Support Tool'!$N$16:$N$215)/(SUMIF('Step 4 Support Tool'!$E$16:$E$215,PETREAD!G277,'Step 4 Support Tool'!$N$16:$N$215)+SUMIF('Step 4 Support Tool'!$E$220:$E$319,PETREAD!G277,'Step 4 Support Tool'!$N$220:$N$319)),"")</f>
        <v/>
      </c>
      <c r="AL277" s="1119" t="str">
        <f>_xlfn.XLOOKUP($G277,'Step 3.2 Heating System'!$C$118:$C$217,'Step 3.2 Heating System'!$AA$118:$AA$217,"",0,1)</f>
        <v/>
      </c>
      <c r="AM277" s="1119" t="str">
        <f>_xlfn.XLOOKUP($G277,'Step 3.2 Heating System'!$C$118:$C$217,'Step 3.2 Heating System'!$AB$118:$AB$217,"",0,1)</f>
        <v/>
      </c>
      <c r="AN277" s="1134"/>
      <c r="AO277" s="971" t="s">
        <v>429</v>
      </c>
      <c r="AP277" s="971"/>
      <c r="AR277" s="1045" t="str">
        <f>IFERROR((SUMIFS('Step 4 Support Tool'!$N$16:$N$215,'Step 4 Support Tool'!$E$16:$E$215,PETREAD!G277)+SUMIFS('Step 4 Support Tool'!$N$220:$N$319,'Step 4 Support Tool'!$E$220:$E$319,PETREAD!G277))/'Step 4 Support Tool'!$O$7,"")</f>
        <v/>
      </c>
      <c r="AW277" s="491"/>
      <c r="AX277" s="491"/>
      <c r="AY277" s="491"/>
      <c r="BB277" s="491"/>
      <c r="BC277" s="491"/>
      <c r="BD277" s="491"/>
      <c r="BE277" s="491"/>
      <c r="BF277" s="491"/>
      <c r="BG277" s="491"/>
      <c r="BH277" s="491"/>
      <c r="BI277" s="491"/>
      <c r="BJ277" s="491"/>
      <c r="BK277" s="491"/>
      <c r="BL277" s="491"/>
      <c r="BM277" s="491"/>
      <c r="BN277" s="491"/>
      <c r="BO277" s="491"/>
      <c r="BP277" s="491"/>
      <c r="BQ277" s="491"/>
      <c r="BR277" s="491"/>
      <c r="BS277" s="491"/>
      <c r="BT277" s="491"/>
      <c r="BU277" s="491"/>
      <c r="BV277" s="491"/>
      <c r="BW277" s="491"/>
      <c r="BX277" s="491"/>
      <c r="BY277" s="491"/>
      <c r="BZ277" s="491"/>
      <c r="CA277" s="491"/>
      <c r="CB277" s="491"/>
      <c r="CC277" s="491"/>
      <c r="CD277" s="491"/>
      <c r="CE277" s="491"/>
      <c r="CF277" s="491"/>
      <c r="CG277" s="491"/>
      <c r="CH277" s="491"/>
      <c r="CI277" s="491"/>
      <c r="CJ277" s="491"/>
      <c r="CK277" s="491"/>
      <c r="CL277" s="491"/>
      <c r="CM277" s="491"/>
      <c r="CN277" s="491"/>
      <c r="CO277" s="491"/>
      <c r="CP277" s="491"/>
      <c r="CQ277" s="491"/>
      <c r="CR277" s="491"/>
      <c r="CS277" s="491"/>
      <c r="CT277" s="491"/>
      <c r="CU277" s="491"/>
      <c r="CV277" s="491"/>
      <c r="CW277" s="491"/>
      <c r="CX277" s="491"/>
      <c r="CY277" s="491"/>
      <c r="CZ277" s="491"/>
      <c r="DA277" s="491"/>
      <c r="DB277" s="491"/>
      <c r="DC277" s="491"/>
      <c r="DD277" s="491"/>
      <c r="DE277" s="491"/>
      <c r="DF277" s="491"/>
      <c r="DG277" s="491"/>
      <c r="DH277" s="491"/>
      <c r="DI277" s="491"/>
      <c r="DJ277" s="491"/>
      <c r="DK277" s="491"/>
      <c r="DL277" s="491"/>
      <c r="DM277" s="491"/>
      <c r="DN277" s="491"/>
      <c r="DO277" s="491"/>
      <c r="DP277" s="491"/>
      <c r="DQ277" s="491"/>
      <c r="DR277" s="491"/>
      <c r="DS277" s="491"/>
      <c r="DT277" s="491"/>
      <c r="DU277" s="491"/>
      <c r="DV277" s="491"/>
      <c r="DW277" s="491"/>
      <c r="DX277" s="491"/>
      <c r="DY277" s="491"/>
      <c r="DZ277" s="491"/>
      <c r="EA277" s="491"/>
      <c r="EB277" s="491"/>
      <c r="EC277" s="491"/>
      <c r="ED277" s="491"/>
      <c r="EE277" s="491"/>
      <c r="EF277" s="491"/>
      <c r="EG277" s="491"/>
      <c r="EH277" s="491"/>
      <c r="EI277" s="491"/>
    </row>
    <row r="278" spans="1:139" ht="12" customHeight="1" x14ac:dyDescent="0.2">
      <c r="A278" s="517" t="str">
        <f t="shared" si="48"/>
        <v/>
      </c>
      <c r="B278" s="517" t="str">
        <f t="shared" si="49"/>
        <v/>
      </c>
      <c r="C278" s="515" t="str">
        <f t="shared" si="50"/>
        <v/>
      </c>
      <c r="D278" s="517" t="str">
        <f>'Step 3.1 Site Details'!C16</f>
        <v>Building 9</v>
      </c>
      <c r="E278" s="517" t="str">
        <f>TRIM('Step 3.1 Site Details'!A16)</f>
        <v/>
      </c>
      <c r="F278" s="515">
        <f>'Step 3.1 Site Details'!B16</f>
        <v>0</v>
      </c>
      <c r="G278" s="517" t="str">
        <f>IF('Step 3.1 Site Details'!D16="","",TRIM('Step 3.1 Site Details'!D16))</f>
        <v/>
      </c>
      <c r="H278" s="515">
        <f>'Step 3.1 Site Details'!E16</f>
        <v>0</v>
      </c>
      <c r="I278" s="515">
        <f>'Step 3.1 Site Details'!F16</f>
        <v>0</v>
      </c>
      <c r="J278" s="515">
        <f>'Step 3.1 Site Details'!G16</f>
        <v>0</v>
      </c>
      <c r="K278" s="1225">
        <f>'Step 3.1 Site Details'!H16</f>
        <v>0</v>
      </c>
      <c r="L278" s="515">
        <f>'Step 3.1 Site Details'!I16</f>
        <v>0</v>
      </c>
      <c r="M278" s="1226">
        <f>'Step 3.1 Site Details'!J16</f>
        <v>0</v>
      </c>
      <c r="N278" s="1189">
        <f>'Step 3.1 Site Details'!K16</f>
        <v>0</v>
      </c>
      <c r="O278" s="1189">
        <f>'Step 3.1 Site Details'!L16</f>
        <v>0</v>
      </c>
      <c r="P278" s="1185">
        <f>'Step 3.1 Site Details'!M16</f>
        <v>0</v>
      </c>
      <c r="Q278" s="1185">
        <f>'Step 3.1 Site Details'!N16</f>
        <v>0</v>
      </c>
      <c r="R278" s="1185">
        <f>'Step 3.1 Site Details'!O16</f>
        <v>0</v>
      </c>
      <c r="S278" s="1185">
        <f>'Step 3.1 Site Details'!P16</f>
        <v>0</v>
      </c>
      <c r="T278" s="1185">
        <f>'Step 3.1 Site Details'!Q16</f>
        <v>0</v>
      </c>
      <c r="U278" s="1185">
        <f>'Step 3.1 Site Details'!R16</f>
        <v>0</v>
      </c>
      <c r="V278" s="1185">
        <f>'Step 3.1 Site Details'!S16</f>
        <v>0</v>
      </c>
      <c r="W278" s="1185">
        <f>'Step 3.1 Site Details'!T16</f>
        <v>0</v>
      </c>
      <c r="X278" s="1044">
        <f>IFERROR(((_xlfn.XLOOKUP(G278,'Step 4 Support Tool'!$E$220:$E$319,'Step 4 Support Tool'!$I$220:$I$319,"",0,1)*PETREAD!N278)/100),"")</f>
        <v>0</v>
      </c>
      <c r="Y278" s="1044">
        <f>IFERROR(((_xlfn.XLOOKUP(G278,'Step 4 Support Tool'!$E$220:$E$319,'Step 4 Support Tool'!$K$220:$K$319,"",0,1)*PETREAD!O278)/100),"")</f>
        <v>0</v>
      </c>
      <c r="Z278" s="1044">
        <f t="shared" si="52"/>
        <v>0</v>
      </c>
      <c r="AA278" s="1044">
        <f>IFERROR(Z278-(SUMIFS('Step 4 Support Tool'!$O$16:$O$215,'Step 4 Support Tool'!$E$16:$E$215,PETREAD!G278)+SUMIFS('Step 4 Support Tool'!$O$220:$O$319,'Step 4 Support Tool'!$E$220:$E$319,PETREAD!G278)),"")</f>
        <v>0</v>
      </c>
      <c r="AB278" s="1045" t="str">
        <f t="shared" si="53"/>
        <v/>
      </c>
      <c r="AC278" s="1122">
        <f>SUMIFS('Step 3.2 Heating System'!$J$10:$J$109,'Step 3.2 Heating System'!$C$10:$C$109,PETREAD!$G278,'Step 3.2 Heating System'!$G$10:$G$109,"Removed")</f>
        <v>0</v>
      </c>
      <c r="AD278" s="1122">
        <f>SUMIFS('Step 3.2 Heating System'!$J$10:$J$109,'Step 3.2 Heating System'!$C$10:$C$109,PETREAD!$G278,'Step 3.2 Heating System'!$G$10:$G$109,"Retained")</f>
        <v>0</v>
      </c>
      <c r="AE278" s="1119" t="str">
        <f t="shared" si="54"/>
        <v/>
      </c>
      <c r="AF278" s="1057">
        <f>(SUMIFS('Step 4 Support Tool'!$N$16:$N$215,'Step 4 Support Tool'!$E$16:$E$215,PETREAD!G278)+SUMIFS('Step 4 Support Tool'!$N$220:$N$319,'Step 4 Support Tool'!$E$220:$E$319,PETREAD!G278))</f>
        <v>0</v>
      </c>
      <c r="AG278" s="1057" t="str">
        <f>IFERROR(AR278*'Step 5 Project Governance'!$D$14,"")</f>
        <v/>
      </c>
      <c r="AH278" s="1117" t="str">
        <f t="shared" si="51"/>
        <v/>
      </c>
      <c r="AI278" s="1122">
        <f>(SUMIFS('Step 4 Support Tool'!$S$16:$S$215,'Step 4 Support Tool'!$E$16:$E$215,PETREAD!G278)+SUMIFS('Step 4 Support Tool'!$S$220:$S$319,'Step 4 Support Tool'!$E$220:$E$319,PETREAD!G278))</f>
        <v>0</v>
      </c>
      <c r="AJ278" s="1122" t="str">
        <f t="shared" si="55"/>
        <v/>
      </c>
      <c r="AK278" s="1045" t="str">
        <f>IFERROR(SUMIF('Step 4 Support Tool'!$E$16:$E$215,PETREAD!G278,'Step 4 Support Tool'!$N$16:$N$215)/(SUMIF('Step 4 Support Tool'!$E$16:$E$215,PETREAD!G278,'Step 4 Support Tool'!$N$16:$N$215)+SUMIF('Step 4 Support Tool'!$E$220:$E$319,PETREAD!G278,'Step 4 Support Tool'!$N$220:$N$319)),"")</f>
        <v/>
      </c>
      <c r="AL278" s="1119" t="str">
        <f>_xlfn.XLOOKUP($G278,'Step 3.2 Heating System'!$C$118:$C$217,'Step 3.2 Heating System'!$AA$118:$AA$217,"",0,1)</f>
        <v/>
      </c>
      <c r="AM278" s="1119" t="str">
        <f>_xlfn.XLOOKUP($G278,'Step 3.2 Heating System'!$C$118:$C$217,'Step 3.2 Heating System'!$AB$118:$AB$217,"",0,1)</f>
        <v/>
      </c>
      <c r="AN278" s="512" t="s">
        <v>1251</v>
      </c>
      <c r="AO278" s="971" t="s">
        <v>431</v>
      </c>
      <c r="AP278" s="971"/>
      <c r="AR278" s="1045" t="str">
        <f>IFERROR((SUMIFS('Step 4 Support Tool'!$N$16:$N$215,'Step 4 Support Tool'!$E$16:$E$215,PETREAD!G278)+SUMIFS('Step 4 Support Tool'!$N$220:$N$319,'Step 4 Support Tool'!$E$220:$E$319,PETREAD!G278))/'Step 4 Support Tool'!$O$7,"")</f>
        <v/>
      </c>
      <c r="AW278" s="491"/>
      <c r="AX278" s="491"/>
      <c r="AY278" s="491"/>
      <c r="BB278" s="491"/>
      <c r="BC278" s="491"/>
      <c r="BD278" s="491"/>
      <c r="BE278" s="491"/>
      <c r="BF278" s="491"/>
      <c r="BG278" s="491"/>
      <c r="BH278" s="491"/>
      <c r="BI278" s="491"/>
      <c r="BJ278" s="491"/>
      <c r="BK278" s="491"/>
      <c r="BL278" s="491"/>
      <c r="BM278" s="491"/>
      <c r="BN278" s="491"/>
      <c r="BO278" s="491"/>
      <c r="BP278" s="491"/>
      <c r="BQ278" s="491"/>
      <c r="BR278" s="491"/>
      <c r="BS278" s="491"/>
      <c r="BT278" s="491"/>
      <c r="BU278" s="491"/>
      <c r="BV278" s="491"/>
      <c r="BW278" s="491"/>
      <c r="BX278" s="491"/>
      <c r="BY278" s="491"/>
      <c r="BZ278" s="491"/>
      <c r="CA278" s="491"/>
      <c r="CB278" s="491"/>
      <c r="CC278" s="491"/>
      <c r="CD278" s="491"/>
      <c r="CE278" s="491"/>
      <c r="CF278" s="491"/>
      <c r="CG278" s="491"/>
      <c r="CH278" s="491"/>
      <c r="CI278" s="491"/>
      <c r="CJ278" s="491"/>
      <c r="CK278" s="491"/>
      <c r="CL278" s="491"/>
      <c r="CM278" s="491"/>
      <c r="CN278" s="491"/>
      <c r="CO278" s="491"/>
      <c r="CP278" s="491"/>
      <c r="CQ278" s="491"/>
      <c r="CR278" s="491"/>
      <c r="CS278" s="491"/>
      <c r="CT278" s="491"/>
      <c r="CU278" s="491"/>
      <c r="CV278" s="491"/>
      <c r="CW278" s="491"/>
      <c r="CX278" s="491"/>
      <c r="CY278" s="491"/>
      <c r="CZ278" s="491"/>
      <c r="DA278" s="491"/>
      <c r="DB278" s="491"/>
      <c r="DC278" s="491"/>
      <c r="DD278" s="491"/>
      <c r="DE278" s="491"/>
      <c r="DF278" s="491"/>
      <c r="DG278" s="491"/>
      <c r="DH278" s="491"/>
      <c r="DI278" s="491"/>
      <c r="DJ278" s="491"/>
      <c r="DK278" s="491"/>
      <c r="DL278" s="491"/>
      <c r="DM278" s="491"/>
      <c r="DN278" s="491"/>
      <c r="DO278" s="491"/>
      <c r="DP278" s="491"/>
      <c r="DQ278" s="491"/>
      <c r="DR278" s="491"/>
      <c r="DS278" s="491"/>
      <c r="DT278" s="491"/>
      <c r="DU278" s="491"/>
      <c r="DV278" s="491"/>
      <c r="DW278" s="491"/>
      <c r="DX278" s="491"/>
      <c r="DY278" s="491"/>
      <c r="DZ278" s="491"/>
      <c r="EA278" s="491"/>
      <c r="EB278" s="491"/>
      <c r="EC278" s="491"/>
      <c r="ED278" s="491"/>
      <c r="EE278" s="491"/>
      <c r="EF278" s="491"/>
      <c r="EG278" s="491"/>
      <c r="EH278" s="491"/>
      <c r="EI278" s="491"/>
    </row>
    <row r="279" spans="1:139" ht="12" customHeight="1" x14ac:dyDescent="0.2">
      <c r="A279" s="517" t="str">
        <f t="shared" si="48"/>
        <v/>
      </c>
      <c r="B279" s="517" t="str">
        <f t="shared" si="49"/>
        <v/>
      </c>
      <c r="C279" s="515" t="str">
        <f t="shared" si="50"/>
        <v/>
      </c>
      <c r="D279" s="517" t="str">
        <f>'Step 3.1 Site Details'!C17</f>
        <v>Building 10</v>
      </c>
      <c r="E279" s="517" t="str">
        <f>TRIM('Step 3.1 Site Details'!A17)</f>
        <v/>
      </c>
      <c r="F279" s="515">
        <f>'Step 3.1 Site Details'!B17</f>
        <v>0</v>
      </c>
      <c r="G279" s="517" t="str">
        <f>IF('Step 3.1 Site Details'!D17="","",TRIM('Step 3.1 Site Details'!D17))</f>
        <v/>
      </c>
      <c r="H279" s="515">
        <f>'Step 3.1 Site Details'!E17</f>
        <v>0</v>
      </c>
      <c r="I279" s="515">
        <f>'Step 3.1 Site Details'!F17</f>
        <v>0</v>
      </c>
      <c r="J279" s="515">
        <f>'Step 3.1 Site Details'!G17</f>
        <v>0</v>
      </c>
      <c r="K279" s="1225">
        <f>'Step 3.1 Site Details'!H17</f>
        <v>0</v>
      </c>
      <c r="L279" s="515">
        <f>'Step 3.1 Site Details'!I17</f>
        <v>0</v>
      </c>
      <c r="M279" s="1226">
        <f>'Step 3.1 Site Details'!J17</f>
        <v>0</v>
      </c>
      <c r="N279" s="1189">
        <f>'Step 3.1 Site Details'!K17</f>
        <v>0</v>
      </c>
      <c r="O279" s="1189">
        <f>'Step 3.1 Site Details'!L17</f>
        <v>0</v>
      </c>
      <c r="P279" s="1185">
        <f>'Step 3.1 Site Details'!M17</f>
        <v>0</v>
      </c>
      <c r="Q279" s="1185">
        <f>'Step 3.1 Site Details'!N17</f>
        <v>0</v>
      </c>
      <c r="R279" s="1185">
        <f>'Step 3.1 Site Details'!O17</f>
        <v>0</v>
      </c>
      <c r="S279" s="1185">
        <f>'Step 3.1 Site Details'!P17</f>
        <v>0</v>
      </c>
      <c r="T279" s="1185">
        <f>'Step 3.1 Site Details'!Q17</f>
        <v>0</v>
      </c>
      <c r="U279" s="1185">
        <f>'Step 3.1 Site Details'!R17</f>
        <v>0</v>
      </c>
      <c r="V279" s="1185">
        <f>'Step 3.1 Site Details'!S17</f>
        <v>0</v>
      </c>
      <c r="W279" s="1185">
        <f>'Step 3.1 Site Details'!T17</f>
        <v>0</v>
      </c>
      <c r="X279" s="1044">
        <f>IFERROR(((_xlfn.XLOOKUP(G279,'Step 4 Support Tool'!$E$220:$E$319,'Step 4 Support Tool'!$I$220:$I$319,"",0,1)*PETREAD!N279)/100),"")</f>
        <v>0</v>
      </c>
      <c r="Y279" s="1044">
        <f>IFERROR(((_xlfn.XLOOKUP(G279,'Step 4 Support Tool'!$E$220:$E$319,'Step 4 Support Tool'!$K$220:$K$319,"",0,1)*PETREAD!O279)/100),"")</f>
        <v>0</v>
      </c>
      <c r="Z279" s="1044">
        <f t="shared" si="52"/>
        <v>0</v>
      </c>
      <c r="AA279" s="1044">
        <f>IFERROR(Z279-(SUMIFS('Step 4 Support Tool'!$O$16:$O$215,'Step 4 Support Tool'!$E$16:$E$215,PETREAD!G279)+SUMIFS('Step 4 Support Tool'!$O$220:$O$319,'Step 4 Support Tool'!$E$220:$E$319,PETREAD!G279)),"")</f>
        <v>0</v>
      </c>
      <c r="AB279" s="1045" t="str">
        <f t="shared" si="53"/>
        <v/>
      </c>
      <c r="AC279" s="1122">
        <f>SUMIFS('Step 3.2 Heating System'!$J$10:$J$109,'Step 3.2 Heating System'!$C$10:$C$109,PETREAD!$G279,'Step 3.2 Heating System'!$G$10:$G$109,"Removed")</f>
        <v>0</v>
      </c>
      <c r="AD279" s="1122">
        <f>SUMIFS('Step 3.2 Heating System'!$J$10:$J$109,'Step 3.2 Heating System'!$C$10:$C$109,PETREAD!$G279,'Step 3.2 Heating System'!$G$10:$G$109,"Retained")</f>
        <v>0</v>
      </c>
      <c r="AE279" s="1119" t="str">
        <f t="shared" si="54"/>
        <v/>
      </c>
      <c r="AF279" s="1057">
        <f>(SUMIFS('Step 4 Support Tool'!$N$16:$N$215,'Step 4 Support Tool'!$E$16:$E$215,PETREAD!G279)+SUMIFS('Step 4 Support Tool'!$N$220:$N$319,'Step 4 Support Tool'!$E$220:$E$319,PETREAD!G279))</f>
        <v>0</v>
      </c>
      <c r="AG279" s="1057" t="str">
        <f>IFERROR(AR279*'Step 5 Project Governance'!$D$14,"")</f>
        <v/>
      </c>
      <c r="AH279" s="1117" t="str">
        <f t="shared" si="51"/>
        <v/>
      </c>
      <c r="AI279" s="1122">
        <f>(SUMIFS('Step 4 Support Tool'!$S$16:$S$215,'Step 4 Support Tool'!$E$16:$E$215,PETREAD!G279)+SUMIFS('Step 4 Support Tool'!$S$220:$S$319,'Step 4 Support Tool'!$E$220:$E$319,PETREAD!G279))</f>
        <v>0</v>
      </c>
      <c r="AJ279" s="1122" t="str">
        <f t="shared" si="55"/>
        <v/>
      </c>
      <c r="AK279" s="1045" t="str">
        <f>IFERROR(SUMIF('Step 4 Support Tool'!$E$16:$E$215,PETREAD!G279,'Step 4 Support Tool'!$N$16:$N$215)/(SUMIF('Step 4 Support Tool'!$E$16:$E$215,PETREAD!G279,'Step 4 Support Tool'!$N$16:$N$215)+SUMIF('Step 4 Support Tool'!$E$220:$E$319,PETREAD!G279,'Step 4 Support Tool'!$N$220:$N$319)),"")</f>
        <v/>
      </c>
      <c r="AL279" s="1119" t="str">
        <f>_xlfn.XLOOKUP($G279,'Step 3.2 Heating System'!$C$118:$C$217,'Step 3.2 Heating System'!$AA$118:$AA$217,"",0,1)</f>
        <v/>
      </c>
      <c r="AM279" s="1119" t="str">
        <f>_xlfn.XLOOKUP($G279,'Step 3.2 Heating System'!$C$118:$C$217,'Step 3.2 Heating System'!$AB$118:$AB$217,"",0,1)</f>
        <v/>
      </c>
      <c r="AN279" s="512" t="s">
        <v>1251</v>
      </c>
      <c r="AO279" s="971" t="s">
        <v>433</v>
      </c>
      <c r="AP279" s="971"/>
      <c r="AR279" s="1045" t="str">
        <f>IFERROR((SUMIFS('Step 4 Support Tool'!$N$16:$N$215,'Step 4 Support Tool'!$E$16:$E$215,PETREAD!G279)+SUMIFS('Step 4 Support Tool'!$N$220:$N$319,'Step 4 Support Tool'!$E$220:$E$319,PETREAD!G279))/'Step 4 Support Tool'!$O$7,"")</f>
        <v/>
      </c>
      <c r="AW279" s="491"/>
      <c r="AX279" s="491"/>
      <c r="AY279" s="491"/>
      <c r="BB279" s="491"/>
      <c r="BC279" s="491"/>
      <c r="BD279" s="491"/>
      <c r="BE279" s="491"/>
      <c r="BF279" s="491"/>
      <c r="BG279" s="491"/>
      <c r="BH279" s="491"/>
      <c r="BI279" s="491"/>
      <c r="BJ279" s="491"/>
      <c r="BK279" s="491"/>
      <c r="BL279" s="491"/>
      <c r="BM279" s="491"/>
      <c r="BN279" s="491"/>
      <c r="BO279" s="491"/>
      <c r="BP279" s="491"/>
      <c r="BQ279" s="491"/>
      <c r="BR279" s="491"/>
      <c r="BS279" s="491"/>
      <c r="BT279" s="491"/>
      <c r="BU279" s="491"/>
      <c r="BV279" s="491"/>
      <c r="BW279" s="491"/>
      <c r="BX279" s="491"/>
      <c r="BY279" s="491"/>
      <c r="BZ279" s="491"/>
      <c r="CA279" s="491"/>
      <c r="CB279" s="491"/>
      <c r="CC279" s="491"/>
      <c r="CD279" s="491"/>
      <c r="CE279" s="491"/>
      <c r="CF279" s="491"/>
      <c r="CG279" s="491"/>
      <c r="CH279" s="491"/>
      <c r="CI279" s="491"/>
      <c r="CJ279" s="491"/>
      <c r="CK279" s="491"/>
      <c r="CL279" s="491"/>
      <c r="CM279" s="491"/>
      <c r="CN279" s="491"/>
      <c r="CO279" s="491"/>
      <c r="CP279" s="491"/>
      <c r="CQ279" s="491"/>
      <c r="CR279" s="491"/>
      <c r="CS279" s="491"/>
      <c r="CT279" s="491"/>
      <c r="CU279" s="491"/>
      <c r="CV279" s="491"/>
      <c r="CW279" s="491"/>
      <c r="CX279" s="491"/>
      <c r="CY279" s="491"/>
      <c r="CZ279" s="491"/>
      <c r="DA279" s="491"/>
      <c r="DB279" s="491"/>
      <c r="DC279" s="491"/>
      <c r="DD279" s="491"/>
      <c r="DE279" s="491"/>
      <c r="DF279" s="491"/>
      <c r="DG279" s="491"/>
      <c r="DH279" s="491"/>
      <c r="DI279" s="491"/>
      <c r="DJ279" s="491"/>
      <c r="DK279" s="491"/>
      <c r="DL279" s="491"/>
      <c r="DM279" s="491"/>
      <c r="DN279" s="491"/>
      <c r="DO279" s="491"/>
      <c r="DP279" s="491"/>
      <c r="DQ279" s="491"/>
      <c r="DR279" s="491"/>
      <c r="DS279" s="491"/>
      <c r="DT279" s="491"/>
      <c r="DU279" s="491"/>
      <c r="DV279" s="491"/>
      <c r="DW279" s="491"/>
      <c r="DX279" s="491"/>
      <c r="DY279" s="491"/>
      <c r="DZ279" s="491"/>
      <c r="EA279" s="491"/>
      <c r="EB279" s="491"/>
      <c r="EC279" s="491"/>
      <c r="ED279" s="491"/>
      <c r="EE279" s="491"/>
      <c r="EF279" s="491"/>
      <c r="EG279" s="491"/>
      <c r="EH279" s="491"/>
      <c r="EI279" s="491"/>
    </row>
    <row r="280" spans="1:139" ht="12" customHeight="1" x14ac:dyDescent="0.2">
      <c r="A280" s="517" t="str">
        <f t="shared" si="48"/>
        <v/>
      </c>
      <c r="B280" s="517" t="str">
        <f t="shared" si="49"/>
        <v/>
      </c>
      <c r="C280" s="515" t="str">
        <f t="shared" si="50"/>
        <v/>
      </c>
      <c r="D280" s="517" t="str">
        <f>'Step 3.1 Site Details'!C18</f>
        <v>Building 11</v>
      </c>
      <c r="E280" s="517" t="str">
        <f>TRIM('Step 3.1 Site Details'!A18)</f>
        <v/>
      </c>
      <c r="F280" s="515">
        <f>'Step 3.1 Site Details'!B18</f>
        <v>0</v>
      </c>
      <c r="G280" s="517" t="str">
        <f>IF('Step 3.1 Site Details'!D18="","",TRIM('Step 3.1 Site Details'!D18))</f>
        <v/>
      </c>
      <c r="H280" s="515">
        <f>'Step 3.1 Site Details'!E18</f>
        <v>0</v>
      </c>
      <c r="I280" s="515">
        <f>'Step 3.1 Site Details'!F18</f>
        <v>0</v>
      </c>
      <c r="J280" s="515">
        <f>'Step 3.1 Site Details'!G18</f>
        <v>0</v>
      </c>
      <c r="K280" s="1225">
        <f>'Step 3.1 Site Details'!H18</f>
        <v>0</v>
      </c>
      <c r="L280" s="515">
        <f>'Step 3.1 Site Details'!I18</f>
        <v>0</v>
      </c>
      <c r="M280" s="1226">
        <f>'Step 3.1 Site Details'!J18</f>
        <v>0</v>
      </c>
      <c r="N280" s="1189">
        <f>'Step 3.1 Site Details'!K18</f>
        <v>0</v>
      </c>
      <c r="O280" s="1189">
        <f>'Step 3.1 Site Details'!L18</f>
        <v>0</v>
      </c>
      <c r="P280" s="1185">
        <f>'Step 3.1 Site Details'!M18</f>
        <v>0</v>
      </c>
      <c r="Q280" s="1185">
        <f>'Step 3.1 Site Details'!N18</f>
        <v>0</v>
      </c>
      <c r="R280" s="1185">
        <f>'Step 3.1 Site Details'!O18</f>
        <v>0</v>
      </c>
      <c r="S280" s="1185">
        <f>'Step 3.1 Site Details'!P18</f>
        <v>0</v>
      </c>
      <c r="T280" s="1185">
        <f>'Step 3.1 Site Details'!Q18</f>
        <v>0</v>
      </c>
      <c r="U280" s="1185">
        <f>'Step 3.1 Site Details'!R18</f>
        <v>0</v>
      </c>
      <c r="V280" s="1185">
        <f>'Step 3.1 Site Details'!S18</f>
        <v>0</v>
      </c>
      <c r="W280" s="1185">
        <f>'Step 3.1 Site Details'!T18</f>
        <v>0</v>
      </c>
      <c r="X280" s="1044">
        <f>IFERROR(((_xlfn.XLOOKUP(G280,'Step 4 Support Tool'!$E$220:$E$319,'Step 4 Support Tool'!$I$220:$I$319,"",0,1)*PETREAD!N280)/100),"")</f>
        <v>0</v>
      </c>
      <c r="Y280" s="1044">
        <f>IFERROR(((_xlfn.XLOOKUP(G280,'Step 4 Support Tool'!$E$220:$E$319,'Step 4 Support Tool'!$K$220:$K$319,"",0,1)*PETREAD!O280)/100),"")</f>
        <v>0</v>
      </c>
      <c r="Z280" s="1044">
        <f t="shared" si="52"/>
        <v>0</v>
      </c>
      <c r="AA280" s="1044">
        <f>IFERROR(Z280-(SUMIFS('Step 4 Support Tool'!$O$16:$O$215,'Step 4 Support Tool'!$E$16:$E$215,PETREAD!G280)+SUMIFS('Step 4 Support Tool'!$O$220:$O$319,'Step 4 Support Tool'!$E$220:$E$319,PETREAD!G280)),"")</f>
        <v>0</v>
      </c>
      <c r="AB280" s="1045" t="str">
        <f t="shared" si="53"/>
        <v/>
      </c>
      <c r="AC280" s="1122">
        <f>SUMIFS('Step 3.2 Heating System'!$J$10:$J$109,'Step 3.2 Heating System'!$C$10:$C$109,PETREAD!$G280,'Step 3.2 Heating System'!$G$10:$G$109,"Removed")</f>
        <v>0</v>
      </c>
      <c r="AD280" s="1122">
        <f>SUMIFS('Step 3.2 Heating System'!$J$10:$J$109,'Step 3.2 Heating System'!$C$10:$C$109,PETREAD!$G280,'Step 3.2 Heating System'!$G$10:$G$109,"Retained")</f>
        <v>0</v>
      </c>
      <c r="AE280" s="1119" t="str">
        <f t="shared" si="54"/>
        <v/>
      </c>
      <c r="AF280" s="1057">
        <f>(SUMIFS('Step 4 Support Tool'!$N$16:$N$215,'Step 4 Support Tool'!$E$16:$E$215,PETREAD!G280)+SUMIFS('Step 4 Support Tool'!$N$220:$N$319,'Step 4 Support Tool'!$E$220:$E$319,PETREAD!G280))</f>
        <v>0</v>
      </c>
      <c r="AG280" s="1057" t="str">
        <f>IFERROR(AR280*'Step 5 Project Governance'!$D$14,"")</f>
        <v/>
      </c>
      <c r="AH280" s="1117" t="str">
        <f t="shared" si="51"/>
        <v/>
      </c>
      <c r="AI280" s="1122">
        <f>(SUMIFS('Step 4 Support Tool'!$S$16:$S$215,'Step 4 Support Tool'!$E$16:$E$215,PETREAD!G280)+SUMIFS('Step 4 Support Tool'!$S$220:$S$319,'Step 4 Support Tool'!$E$220:$E$319,PETREAD!G280))</f>
        <v>0</v>
      </c>
      <c r="AJ280" s="1122" t="str">
        <f t="shared" si="55"/>
        <v/>
      </c>
      <c r="AK280" s="1045" t="str">
        <f>IFERROR(SUMIF('Step 4 Support Tool'!$E$16:$E$215,PETREAD!G280,'Step 4 Support Tool'!$N$16:$N$215)/(SUMIF('Step 4 Support Tool'!$E$16:$E$215,PETREAD!G280,'Step 4 Support Tool'!$N$16:$N$215)+SUMIF('Step 4 Support Tool'!$E$220:$E$319,PETREAD!G280,'Step 4 Support Tool'!$N$220:$N$319)),"")</f>
        <v/>
      </c>
      <c r="AL280" s="1119" t="str">
        <f>_xlfn.XLOOKUP($G280,'Step 3.2 Heating System'!$C$118:$C$217,'Step 3.2 Heating System'!$AA$118:$AA$217,"",0,1)</f>
        <v/>
      </c>
      <c r="AM280" s="1119" t="str">
        <f>_xlfn.XLOOKUP($G280,'Step 3.2 Heating System'!$C$118:$C$217,'Step 3.2 Heating System'!$AB$118:$AB$217,"",0,1)</f>
        <v/>
      </c>
      <c r="AN280" s="512"/>
      <c r="AO280" s="971" t="s">
        <v>435</v>
      </c>
      <c r="AP280" s="971"/>
      <c r="AR280" s="1045" t="str">
        <f>IFERROR((SUMIFS('Step 4 Support Tool'!$N$16:$N$215,'Step 4 Support Tool'!$E$16:$E$215,PETREAD!G280)+SUMIFS('Step 4 Support Tool'!$N$220:$N$319,'Step 4 Support Tool'!$E$220:$E$319,PETREAD!G280))/'Step 4 Support Tool'!$O$7,"")</f>
        <v/>
      </c>
      <c r="AW280" s="491"/>
      <c r="AX280" s="491"/>
      <c r="AY280" s="491"/>
      <c r="BB280" s="491"/>
      <c r="BC280" s="491"/>
      <c r="BD280" s="491"/>
      <c r="BE280" s="491"/>
      <c r="BF280" s="491"/>
      <c r="BG280" s="491"/>
      <c r="BH280" s="491"/>
      <c r="BI280" s="491"/>
      <c r="BJ280" s="491"/>
      <c r="BK280" s="491"/>
      <c r="BL280" s="491"/>
      <c r="BM280" s="491"/>
      <c r="BN280" s="491"/>
      <c r="BO280" s="491"/>
      <c r="BP280" s="491"/>
      <c r="BQ280" s="491"/>
      <c r="BR280" s="491"/>
      <c r="BS280" s="491"/>
      <c r="BT280" s="491"/>
      <c r="BU280" s="491"/>
      <c r="BV280" s="491"/>
      <c r="BW280" s="491"/>
      <c r="BX280" s="491"/>
      <c r="BY280" s="491"/>
      <c r="BZ280" s="491"/>
      <c r="CA280" s="491"/>
      <c r="CB280" s="491"/>
      <c r="CC280" s="491"/>
      <c r="CD280" s="491"/>
      <c r="CE280" s="491"/>
      <c r="CF280" s="491"/>
      <c r="CG280" s="491"/>
      <c r="CH280" s="491"/>
      <c r="CI280" s="491"/>
      <c r="CJ280" s="491"/>
      <c r="CK280" s="491"/>
      <c r="CL280" s="491"/>
      <c r="CM280" s="491"/>
      <c r="CN280" s="491"/>
      <c r="CO280" s="491"/>
      <c r="CP280" s="491"/>
      <c r="CQ280" s="491"/>
      <c r="CR280" s="491"/>
      <c r="CS280" s="491"/>
      <c r="CT280" s="491"/>
      <c r="CU280" s="491"/>
      <c r="CV280" s="491"/>
      <c r="CW280" s="491"/>
      <c r="CX280" s="491"/>
      <c r="CY280" s="491"/>
      <c r="CZ280" s="491"/>
      <c r="DA280" s="491"/>
      <c r="DB280" s="491"/>
      <c r="DC280" s="491"/>
      <c r="DD280" s="491"/>
      <c r="DE280" s="491"/>
      <c r="DF280" s="491"/>
      <c r="DG280" s="491"/>
      <c r="DH280" s="491"/>
      <c r="DI280" s="491"/>
      <c r="DJ280" s="491"/>
      <c r="DK280" s="491"/>
      <c r="DL280" s="491"/>
      <c r="DM280" s="491"/>
      <c r="DN280" s="491"/>
      <c r="DO280" s="491"/>
      <c r="DP280" s="491"/>
      <c r="DQ280" s="491"/>
      <c r="DR280" s="491"/>
      <c r="DS280" s="491"/>
      <c r="DT280" s="491"/>
      <c r="DU280" s="491"/>
      <c r="DV280" s="491"/>
      <c r="DW280" s="491"/>
      <c r="DX280" s="491"/>
      <c r="DY280" s="491"/>
      <c r="DZ280" s="491"/>
      <c r="EA280" s="491"/>
      <c r="EB280" s="491"/>
      <c r="EC280" s="491"/>
      <c r="ED280" s="491"/>
      <c r="EE280" s="491"/>
      <c r="EF280" s="491"/>
      <c r="EG280" s="491"/>
      <c r="EH280" s="491"/>
      <c r="EI280" s="491"/>
    </row>
    <row r="281" spans="1:139" ht="12" customHeight="1" x14ac:dyDescent="0.2">
      <c r="A281" s="517" t="str">
        <f t="shared" si="48"/>
        <v/>
      </c>
      <c r="B281" s="517" t="str">
        <f t="shared" si="49"/>
        <v/>
      </c>
      <c r="C281" s="515" t="str">
        <f t="shared" si="50"/>
        <v/>
      </c>
      <c r="D281" s="517" t="str">
        <f>'Step 3.1 Site Details'!C19</f>
        <v>Building 12</v>
      </c>
      <c r="E281" s="517" t="str">
        <f>TRIM('Step 3.1 Site Details'!A19)</f>
        <v/>
      </c>
      <c r="F281" s="515">
        <f>'Step 3.1 Site Details'!B19</f>
        <v>0</v>
      </c>
      <c r="G281" s="517" t="str">
        <f>IF('Step 3.1 Site Details'!D19="","",TRIM('Step 3.1 Site Details'!D19))</f>
        <v/>
      </c>
      <c r="H281" s="515">
        <f>'Step 3.1 Site Details'!E19</f>
        <v>0</v>
      </c>
      <c r="I281" s="515">
        <f>'Step 3.1 Site Details'!F19</f>
        <v>0</v>
      </c>
      <c r="J281" s="515">
        <f>'Step 3.1 Site Details'!G19</f>
        <v>0</v>
      </c>
      <c r="K281" s="1225">
        <f>'Step 3.1 Site Details'!H19</f>
        <v>0</v>
      </c>
      <c r="L281" s="515">
        <f>'Step 3.1 Site Details'!I19</f>
        <v>0</v>
      </c>
      <c r="M281" s="1226">
        <f>'Step 3.1 Site Details'!J19</f>
        <v>0</v>
      </c>
      <c r="N281" s="1189">
        <f>'Step 3.1 Site Details'!K19</f>
        <v>0</v>
      </c>
      <c r="O281" s="1189">
        <f>'Step 3.1 Site Details'!L19</f>
        <v>0</v>
      </c>
      <c r="P281" s="1185">
        <f>'Step 3.1 Site Details'!M19</f>
        <v>0</v>
      </c>
      <c r="Q281" s="1185">
        <f>'Step 3.1 Site Details'!N19</f>
        <v>0</v>
      </c>
      <c r="R281" s="1185">
        <f>'Step 3.1 Site Details'!O19</f>
        <v>0</v>
      </c>
      <c r="S281" s="1185">
        <f>'Step 3.1 Site Details'!P19</f>
        <v>0</v>
      </c>
      <c r="T281" s="1185">
        <f>'Step 3.1 Site Details'!Q19</f>
        <v>0</v>
      </c>
      <c r="U281" s="1185">
        <f>'Step 3.1 Site Details'!R19</f>
        <v>0</v>
      </c>
      <c r="V281" s="1185">
        <f>'Step 3.1 Site Details'!S19</f>
        <v>0</v>
      </c>
      <c r="W281" s="1185">
        <f>'Step 3.1 Site Details'!T19</f>
        <v>0</v>
      </c>
      <c r="X281" s="1044">
        <f>IFERROR(((_xlfn.XLOOKUP(G281,'Step 4 Support Tool'!$E$220:$E$319,'Step 4 Support Tool'!$I$220:$I$319,"",0,1)*PETREAD!N281)/100),"")</f>
        <v>0</v>
      </c>
      <c r="Y281" s="1044">
        <f>IFERROR(((_xlfn.XLOOKUP(G281,'Step 4 Support Tool'!$E$220:$E$319,'Step 4 Support Tool'!$K$220:$K$319,"",0,1)*PETREAD!O281)/100),"")</f>
        <v>0</v>
      </c>
      <c r="Z281" s="1044">
        <f t="shared" si="52"/>
        <v>0</v>
      </c>
      <c r="AA281" s="1044">
        <f>IFERROR(Z281-(SUMIFS('Step 4 Support Tool'!$O$16:$O$215,'Step 4 Support Tool'!$E$16:$E$215,PETREAD!G281)+SUMIFS('Step 4 Support Tool'!$O$220:$O$319,'Step 4 Support Tool'!$E$220:$E$319,PETREAD!G281)),"")</f>
        <v>0</v>
      </c>
      <c r="AB281" s="1045" t="str">
        <f t="shared" si="53"/>
        <v/>
      </c>
      <c r="AC281" s="1122">
        <f>SUMIFS('Step 3.2 Heating System'!$J$10:$J$109,'Step 3.2 Heating System'!$C$10:$C$109,PETREAD!$G281,'Step 3.2 Heating System'!$G$10:$G$109,"Removed")</f>
        <v>0</v>
      </c>
      <c r="AD281" s="1122">
        <f>SUMIFS('Step 3.2 Heating System'!$J$10:$J$109,'Step 3.2 Heating System'!$C$10:$C$109,PETREAD!$G281,'Step 3.2 Heating System'!$G$10:$G$109,"Retained")</f>
        <v>0</v>
      </c>
      <c r="AE281" s="1119" t="str">
        <f t="shared" si="54"/>
        <v/>
      </c>
      <c r="AF281" s="1057">
        <f>(SUMIFS('Step 4 Support Tool'!$N$16:$N$215,'Step 4 Support Tool'!$E$16:$E$215,PETREAD!G281)+SUMIFS('Step 4 Support Tool'!$N$220:$N$319,'Step 4 Support Tool'!$E$220:$E$319,PETREAD!G281))</f>
        <v>0</v>
      </c>
      <c r="AG281" s="1057" t="str">
        <f>IFERROR(AR281*'Step 5 Project Governance'!$D$14,"")</f>
        <v/>
      </c>
      <c r="AH281" s="1117" t="str">
        <f t="shared" si="51"/>
        <v/>
      </c>
      <c r="AI281" s="1122">
        <f>(SUMIFS('Step 4 Support Tool'!$S$16:$S$215,'Step 4 Support Tool'!$E$16:$E$215,PETREAD!G281)+SUMIFS('Step 4 Support Tool'!$S$220:$S$319,'Step 4 Support Tool'!$E$220:$E$319,PETREAD!G281))</f>
        <v>0</v>
      </c>
      <c r="AJ281" s="1122" t="str">
        <f t="shared" si="55"/>
        <v/>
      </c>
      <c r="AK281" s="1045" t="str">
        <f>IFERROR(SUMIF('Step 4 Support Tool'!$E$16:$E$215,PETREAD!G281,'Step 4 Support Tool'!$N$16:$N$215)/(SUMIF('Step 4 Support Tool'!$E$16:$E$215,PETREAD!G281,'Step 4 Support Tool'!$N$16:$N$215)+SUMIF('Step 4 Support Tool'!$E$220:$E$319,PETREAD!G281,'Step 4 Support Tool'!$N$220:$N$319)),"")</f>
        <v/>
      </c>
      <c r="AL281" s="1119" t="str">
        <f>_xlfn.XLOOKUP($G281,'Step 3.2 Heating System'!$C$118:$C$217,'Step 3.2 Heating System'!$AA$118:$AA$217,"",0,1)</f>
        <v/>
      </c>
      <c r="AM281" s="1119" t="str">
        <f>_xlfn.XLOOKUP($G281,'Step 3.2 Heating System'!$C$118:$C$217,'Step 3.2 Heating System'!$AB$118:$AB$217,"",0,1)</f>
        <v/>
      </c>
      <c r="AN281" s="512" t="s">
        <v>1251</v>
      </c>
      <c r="AO281" s="971" t="s">
        <v>437</v>
      </c>
      <c r="AP281" s="971"/>
      <c r="AR281" s="1045" t="str">
        <f>IFERROR((SUMIFS('Step 4 Support Tool'!$N$16:$N$215,'Step 4 Support Tool'!$E$16:$E$215,PETREAD!G281)+SUMIFS('Step 4 Support Tool'!$N$220:$N$319,'Step 4 Support Tool'!$E$220:$E$319,PETREAD!G281))/'Step 4 Support Tool'!$O$7,"")</f>
        <v/>
      </c>
      <c r="AW281" s="491"/>
      <c r="AX281" s="491"/>
      <c r="AY281" s="491"/>
      <c r="BB281" s="491"/>
      <c r="BC281" s="491"/>
      <c r="BD281" s="491"/>
      <c r="BE281" s="491"/>
      <c r="BF281" s="491"/>
      <c r="BG281" s="491"/>
      <c r="BH281" s="491"/>
      <c r="BI281" s="491"/>
      <c r="BJ281" s="491"/>
      <c r="BK281" s="491"/>
      <c r="BL281" s="491"/>
      <c r="BM281" s="491"/>
      <c r="BN281" s="491"/>
      <c r="BO281" s="491"/>
      <c r="BP281" s="491"/>
      <c r="BQ281" s="491"/>
      <c r="BR281" s="491"/>
      <c r="BS281" s="491"/>
      <c r="BT281" s="491"/>
      <c r="BU281" s="491"/>
      <c r="BV281" s="491"/>
      <c r="BW281" s="491"/>
      <c r="BX281" s="491"/>
      <c r="BY281" s="491"/>
      <c r="BZ281" s="491"/>
      <c r="CA281" s="491"/>
      <c r="CB281" s="491"/>
      <c r="CC281" s="491"/>
      <c r="CD281" s="491"/>
      <c r="CE281" s="491"/>
      <c r="CF281" s="491"/>
      <c r="CG281" s="491"/>
      <c r="CH281" s="491"/>
      <c r="CI281" s="491"/>
      <c r="CJ281" s="491"/>
      <c r="CK281" s="491"/>
      <c r="CL281" s="491"/>
      <c r="CM281" s="491"/>
      <c r="CN281" s="491"/>
      <c r="CO281" s="491"/>
      <c r="CP281" s="491"/>
      <c r="CQ281" s="491"/>
      <c r="CR281" s="491"/>
      <c r="CS281" s="491"/>
      <c r="CT281" s="491"/>
      <c r="CU281" s="491"/>
      <c r="CV281" s="491"/>
      <c r="CW281" s="491"/>
      <c r="CX281" s="491"/>
      <c r="CY281" s="491"/>
      <c r="CZ281" s="491"/>
      <c r="DA281" s="491"/>
      <c r="DB281" s="491"/>
      <c r="DC281" s="491"/>
      <c r="DD281" s="491"/>
      <c r="DE281" s="491"/>
      <c r="DF281" s="491"/>
      <c r="DG281" s="491"/>
      <c r="DH281" s="491"/>
      <c r="DI281" s="491"/>
      <c r="DJ281" s="491"/>
      <c r="DK281" s="491"/>
      <c r="DL281" s="491"/>
      <c r="DM281" s="491"/>
      <c r="DN281" s="491"/>
      <c r="DO281" s="491"/>
      <c r="DP281" s="491"/>
      <c r="DQ281" s="491"/>
      <c r="DR281" s="491"/>
      <c r="DS281" s="491"/>
      <c r="DT281" s="491"/>
      <c r="DU281" s="491"/>
      <c r="DV281" s="491"/>
      <c r="DW281" s="491"/>
      <c r="DX281" s="491"/>
      <c r="DY281" s="491"/>
      <c r="DZ281" s="491"/>
      <c r="EA281" s="491"/>
      <c r="EB281" s="491"/>
      <c r="EC281" s="491"/>
      <c r="ED281" s="491"/>
      <c r="EE281" s="491"/>
      <c r="EF281" s="491"/>
      <c r="EG281" s="491"/>
      <c r="EH281" s="491"/>
      <c r="EI281" s="491"/>
    </row>
    <row r="282" spans="1:139" ht="12" customHeight="1" x14ac:dyDescent="0.2">
      <c r="A282" s="517" t="str">
        <f t="shared" si="48"/>
        <v/>
      </c>
      <c r="B282" s="517" t="str">
        <f t="shared" si="49"/>
        <v/>
      </c>
      <c r="C282" s="515" t="str">
        <f t="shared" si="50"/>
        <v/>
      </c>
      <c r="D282" s="517" t="str">
        <f>'Step 3.1 Site Details'!C20</f>
        <v>Building 13</v>
      </c>
      <c r="E282" s="517" t="str">
        <f>TRIM('Step 3.1 Site Details'!A20)</f>
        <v/>
      </c>
      <c r="F282" s="515">
        <f>'Step 3.1 Site Details'!B20</f>
        <v>0</v>
      </c>
      <c r="G282" s="517" t="str">
        <f>IF('Step 3.1 Site Details'!D20="","",TRIM('Step 3.1 Site Details'!D20))</f>
        <v/>
      </c>
      <c r="H282" s="515">
        <f>'Step 3.1 Site Details'!E20</f>
        <v>0</v>
      </c>
      <c r="I282" s="515">
        <f>'Step 3.1 Site Details'!F20</f>
        <v>0</v>
      </c>
      <c r="J282" s="515">
        <f>'Step 3.1 Site Details'!G20</f>
        <v>0</v>
      </c>
      <c r="K282" s="1225">
        <f>'Step 3.1 Site Details'!H20</f>
        <v>0</v>
      </c>
      <c r="L282" s="515">
        <f>'Step 3.1 Site Details'!I20</f>
        <v>0</v>
      </c>
      <c r="M282" s="1226">
        <f>'Step 3.1 Site Details'!J20</f>
        <v>0</v>
      </c>
      <c r="N282" s="1189">
        <f>'Step 3.1 Site Details'!K20</f>
        <v>0</v>
      </c>
      <c r="O282" s="1189">
        <f>'Step 3.1 Site Details'!L20</f>
        <v>0</v>
      </c>
      <c r="P282" s="1185">
        <f>'Step 3.1 Site Details'!M20</f>
        <v>0</v>
      </c>
      <c r="Q282" s="1185">
        <f>'Step 3.1 Site Details'!N20</f>
        <v>0</v>
      </c>
      <c r="R282" s="1185">
        <f>'Step 3.1 Site Details'!O20</f>
        <v>0</v>
      </c>
      <c r="S282" s="1185">
        <f>'Step 3.1 Site Details'!P20</f>
        <v>0</v>
      </c>
      <c r="T282" s="1185">
        <f>'Step 3.1 Site Details'!Q20</f>
        <v>0</v>
      </c>
      <c r="U282" s="1185">
        <f>'Step 3.1 Site Details'!R20</f>
        <v>0</v>
      </c>
      <c r="V282" s="1185">
        <f>'Step 3.1 Site Details'!S20</f>
        <v>0</v>
      </c>
      <c r="W282" s="1185">
        <f>'Step 3.1 Site Details'!T20</f>
        <v>0</v>
      </c>
      <c r="X282" s="1044">
        <f>IFERROR(((_xlfn.XLOOKUP(G282,'Step 4 Support Tool'!$E$220:$E$319,'Step 4 Support Tool'!$I$220:$I$319,"",0,1)*PETREAD!N282)/100),"")</f>
        <v>0</v>
      </c>
      <c r="Y282" s="1044">
        <f>IFERROR(((_xlfn.XLOOKUP(G282,'Step 4 Support Tool'!$E$220:$E$319,'Step 4 Support Tool'!$K$220:$K$319,"",0,1)*PETREAD!O282)/100),"")</f>
        <v>0</v>
      </c>
      <c r="Z282" s="1044">
        <f t="shared" si="52"/>
        <v>0</v>
      </c>
      <c r="AA282" s="1044">
        <f>IFERROR(Z282-(SUMIFS('Step 4 Support Tool'!$O$16:$O$215,'Step 4 Support Tool'!$E$16:$E$215,PETREAD!G282)+SUMIFS('Step 4 Support Tool'!$O$220:$O$319,'Step 4 Support Tool'!$E$220:$E$319,PETREAD!G282)),"")</f>
        <v>0</v>
      </c>
      <c r="AB282" s="1045" t="str">
        <f t="shared" si="53"/>
        <v/>
      </c>
      <c r="AC282" s="1122">
        <f>SUMIFS('Step 3.2 Heating System'!$J$10:$J$109,'Step 3.2 Heating System'!$C$10:$C$109,PETREAD!$G282,'Step 3.2 Heating System'!$G$10:$G$109,"Removed")</f>
        <v>0</v>
      </c>
      <c r="AD282" s="1122">
        <f>SUMIFS('Step 3.2 Heating System'!$J$10:$J$109,'Step 3.2 Heating System'!$C$10:$C$109,PETREAD!$G282,'Step 3.2 Heating System'!$G$10:$G$109,"Retained")</f>
        <v>0</v>
      </c>
      <c r="AE282" s="1119" t="str">
        <f t="shared" si="54"/>
        <v/>
      </c>
      <c r="AF282" s="1057">
        <f>(SUMIFS('Step 4 Support Tool'!$N$16:$N$215,'Step 4 Support Tool'!$E$16:$E$215,PETREAD!G282)+SUMIFS('Step 4 Support Tool'!$N$220:$N$319,'Step 4 Support Tool'!$E$220:$E$319,PETREAD!G282))</f>
        <v>0</v>
      </c>
      <c r="AG282" s="1057" t="str">
        <f>IFERROR(AR282*'Step 5 Project Governance'!$D$14,"")</f>
        <v/>
      </c>
      <c r="AH282" s="1117" t="str">
        <f t="shared" si="51"/>
        <v/>
      </c>
      <c r="AI282" s="1122">
        <f>(SUMIFS('Step 4 Support Tool'!$S$16:$S$215,'Step 4 Support Tool'!$E$16:$E$215,PETREAD!G282)+SUMIFS('Step 4 Support Tool'!$S$220:$S$319,'Step 4 Support Tool'!$E$220:$E$319,PETREAD!G282))</f>
        <v>0</v>
      </c>
      <c r="AJ282" s="1122" t="str">
        <f t="shared" si="55"/>
        <v/>
      </c>
      <c r="AK282" s="1045" t="str">
        <f>IFERROR(SUMIF('Step 4 Support Tool'!$E$16:$E$215,PETREAD!G282,'Step 4 Support Tool'!$N$16:$N$215)/(SUMIF('Step 4 Support Tool'!$E$16:$E$215,PETREAD!G282,'Step 4 Support Tool'!$N$16:$N$215)+SUMIF('Step 4 Support Tool'!$E$220:$E$319,PETREAD!G282,'Step 4 Support Tool'!$N$220:$N$319)),"")</f>
        <v/>
      </c>
      <c r="AL282" s="1119" t="str">
        <f>_xlfn.XLOOKUP($G282,'Step 3.2 Heating System'!$C$118:$C$217,'Step 3.2 Heating System'!$AA$118:$AA$217,"",0,1)</f>
        <v/>
      </c>
      <c r="AM282" s="1119" t="str">
        <f>_xlfn.XLOOKUP($G282,'Step 3.2 Heating System'!$C$118:$C$217,'Step 3.2 Heating System'!$AB$118:$AB$217,"",0,1)</f>
        <v/>
      </c>
      <c r="AN282" s="512" t="s">
        <v>1251</v>
      </c>
      <c r="AO282" s="971" t="s">
        <v>439</v>
      </c>
      <c r="AP282" s="971"/>
      <c r="AR282" s="1045" t="str">
        <f>IFERROR((SUMIFS('Step 4 Support Tool'!$N$16:$N$215,'Step 4 Support Tool'!$E$16:$E$215,PETREAD!G282)+SUMIFS('Step 4 Support Tool'!$N$220:$N$319,'Step 4 Support Tool'!$E$220:$E$319,PETREAD!G282))/'Step 4 Support Tool'!$O$7,"")</f>
        <v/>
      </c>
      <c r="AW282" s="491"/>
      <c r="AX282" s="491"/>
      <c r="AY282" s="491"/>
      <c r="BB282" s="491"/>
      <c r="BC282" s="491"/>
      <c r="BD282" s="491"/>
      <c r="BE282" s="491"/>
      <c r="BF282" s="491"/>
      <c r="BG282" s="491"/>
      <c r="BH282" s="491"/>
      <c r="BI282" s="491"/>
      <c r="BJ282" s="491"/>
      <c r="BK282" s="491"/>
      <c r="BL282" s="491"/>
      <c r="BM282" s="491"/>
      <c r="BN282" s="491"/>
      <c r="BO282" s="491"/>
      <c r="BP282" s="491"/>
      <c r="BQ282" s="491"/>
      <c r="BR282" s="491"/>
      <c r="BS282" s="491"/>
      <c r="BT282" s="491"/>
      <c r="BU282" s="491"/>
      <c r="BV282" s="491"/>
      <c r="BW282" s="491"/>
      <c r="BX282" s="491"/>
      <c r="BY282" s="491"/>
      <c r="BZ282" s="491"/>
      <c r="CA282" s="491"/>
      <c r="CB282" s="491"/>
      <c r="CC282" s="491"/>
      <c r="CD282" s="491"/>
      <c r="CE282" s="491"/>
      <c r="CF282" s="491"/>
      <c r="CG282" s="491"/>
      <c r="CH282" s="491"/>
      <c r="CI282" s="491"/>
      <c r="CJ282" s="491"/>
      <c r="CK282" s="491"/>
      <c r="CL282" s="491"/>
      <c r="CM282" s="491"/>
      <c r="CN282" s="491"/>
      <c r="CO282" s="491"/>
      <c r="CP282" s="491"/>
      <c r="CQ282" s="491"/>
      <c r="CR282" s="491"/>
      <c r="CS282" s="491"/>
      <c r="CT282" s="491"/>
      <c r="CU282" s="491"/>
      <c r="CV282" s="491"/>
      <c r="CW282" s="491"/>
      <c r="CX282" s="491"/>
      <c r="CY282" s="491"/>
      <c r="CZ282" s="491"/>
      <c r="DA282" s="491"/>
      <c r="DB282" s="491"/>
      <c r="DC282" s="491"/>
      <c r="DD282" s="491"/>
      <c r="DE282" s="491"/>
      <c r="DF282" s="491"/>
      <c r="DG282" s="491"/>
      <c r="DH282" s="491"/>
      <c r="DI282" s="491"/>
      <c r="DJ282" s="491"/>
      <c r="DK282" s="491"/>
      <c r="DL282" s="491"/>
      <c r="DM282" s="491"/>
      <c r="DN282" s="491"/>
      <c r="DO282" s="491"/>
      <c r="DP282" s="491"/>
      <c r="DQ282" s="491"/>
      <c r="DR282" s="491"/>
      <c r="DS282" s="491"/>
      <c r="DT282" s="491"/>
      <c r="DU282" s="491"/>
      <c r="DV282" s="491"/>
      <c r="DW282" s="491"/>
      <c r="DX282" s="491"/>
      <c r="DY282" s="491"/>
      <c r="DZ282" s="491"/>
      <c r="EA282" s="491"/>
      <c r="EB282" s="491"/>
      <c r="EC282" s="491"/>
      <c r="ED282" s="491"/>
      <c r="EE282" s="491"/>
      <c r="EF282" s="491"/>
      <c r="EG282" s="491"/>
      <c r="EH282" s="491"/>
      <c r="EI282" s="491"/>
    </row>
    <row r="283" spans="1:139" ht="12" customHeight="1" x14ac:dyDescent="0.2">
      <c r="A283" s="517" t="str">
        <f t="shared" si="48"/>
        <v/>
      </c>
      <c r="B283" s="517" t="str">
        <f t="shared" si="49"/>
        <v/>
      </c>
      <c r="C283" s="515" t="str">
        <f t="shared" si="50"/>
        <v/>
      </c>
      <c r="D283" s="517" t="str">
        <f>'Step 3.1 Site Details'!C21</f>
        <v>Building 14</v>
      </c>
      <c r="E283" s="517" t="str">
        <f>TRIM('Step 3.1 Site Details'!A21)</f>
        <v/>
      </c>
      <c r="F283" s="515">
        <f>'Step 3.1 Site Details'!B21</f>
        <v>0</v>
      </c>
      <c r="G283" s="517" t="str">
        <f>IF('Step 3.1 Site Details'!D21="","",TRIM('Step 3.1 Site Details'!D21))</f>
        <v/>
      </c>
      <c r="H283" s="515">
        <f>'Step 3.1 Site Details'!E21</f>
        <v>0</v>
      </c>
      <c r="I283" s="515">
        <f>'Step 3.1 Site Details'!F21</f>
        <v>0</v>
      </c>
      <c r="J283" s="515">
        <f>'Step 3.1 Site Details'!G21</f>
        <v>0</v>
      </c>
      <c r="K283" s="1225">
        <f>'Step 3.1 Site Details'!H21</f>
        <v>0</v>
      </c>
      <c r="L283" s="515">
        <f>'Step 3.1 Site Details'!I21</f>
        <v>0</v>
      </c>
      <c r="M283" s="1226">
        <f>'Step 3.1 Site Details'!J21</f>
        <v>0</v>
      </c>
      <c r="N283" s="1189">
        <f>'Step 3.1 Site Details'!K21</f>
        <v>0</v>
      </c>
      <c r="O283" s="1189">
        <f>'Step 3.1 Site Details'!L21</f>
        <v>0</v>
      </c>
      <c r="P283" s="1185">
        <f>'Step 3.1 Site Details'!M21</f>
        <v>0</v>
      </c>
      <c r="Q283" s="1185">
        <f>'Step 3.1 Site Details'!N21</f>
        <v>0</v>
      </c>
      <c r="R283" s="1185">
        <f>'Step 3.1 Site Details'!O21</f>
        <v>0</v>
      </c>
      <c r="S283" s="1185">
        <f>'Step 3.1 Site Details'!P21</f>
        <v>0</v>
      </c>
      <c r="T283" s="1185">
        <f>'Step 3.1 Site Details'!Q21</f>
        <v>0</v>
      </c>
      <c r="U283" s="1185">
        <f>'Step 3.1 Site Details'!R21</f>
        <v>0</v>
      </c>
      <c r="V283" s="1185">
        <f>'Step 3.1 Site Details'!S21</f>
        <v>0</v>
      </c>
      <c r="W283" s="1185">
        <f>'Step 3.1 Site Details'!T21</f>
        <v>0</v>
      </c>
      <c r="X283" s="1044">
        <f>IFERROR(((_xlfn.XLOOKUP(G283,'Step 4 Support Tool'!$E$220:$E$319,'Step 4 Support Tool'!$I$220:$I$319,"",0,1)*PETREAD!N283)/100),"")</f>
        <v>0</v>
      </c>
      <c r="Y283" s="1044">
        <f>IFERROR(((_xlfn.XLOOKUP(G283,'Step 4 Support Tool'!$E$220:$E$319,'Step 4 Support Tool'!$K$220:$K$319,"",0,1)*PETREAD!O283)/100),"")</f>
        <v>0</v>
      </c>
      <c r="Z283" s="1044">
        <f t="shared" si="52"/>
        <v>0</v>
      </c>
      <c r="AA283" s="1044">
        <f>IFERROR(Z283-(SUMIFS('Step 4 Support Tool'!$O$16:$O$215,'Step 4 Support Tool'!$E$16:$E$215,PETREAD!G283)+SUMIFS('Step 4 Support Tool'!$O$220:$O$319,'Step 4 Support Tool'!$E$220:$E$319,PETREAD!G283)),"")</f>
        <v>0</v>
      </c>
      <c r="AB283" s="1045" t="str">
        <f t="shared" si="53"/>
        <v/>
      </c>
      <c r="AC283" s="1122">
        <f>SUMIFS('Step 3.2 Heating System'!$J$10:$J$109,'Step 3.2 Heating System'!$C$10:$C$109,PETREAD!$G283,'Step 3.2 Heating System'!$G$10:$G$109,"Removed")</f>
        <v>0</v>
      </c>
      <c r="AD283" s="1122">
        <f>SUMIFS('Step 3.2 Heating System'!$J$10:$J$109,'Step 3.2 Heating System'!$C$10:$C$109,PETREAD!$G283,'Step 3.2 Heating System'!$G$10:$G$109,"Retained")</f>
        <v>0</v>
      </c>
      <c r="AE283" s="1119" t="str">
        <f t="shared" si="54"/>
        <v/>
      </c>
      <c r="AF283" s="1057">
        <f>(SUMIFS('Step 4 Support Tool'!$N$16:$N$215,'Step 4 Support Tool'!$E$16:$E$215,PETREAD!G283)+SUMIFS('Step 4 Support Tool'!$N$220:$N$319,'Step 4 Support Tool'!$E$220:$E$319,PETREAD!G283))</f>
        <v>0</v>
      </c>
      <c r="AG283" s="1057" t="str">
        <f>IFERROR(AR283*'Step 5 Project Governance'!$D$14,"")</f>
        <v/>
      </c>
      <c r="AH283" s="1117" t="str">
        <f t="shared" si="51"/>
        <v/>
      </c>
      <c r="AI283" s="1122">
        <f>(SUMIFS('Step 4 Support Tool'!$S$16:$S$215,'Step 4 Support Tool'!$E$16:$E$215,PETREAD!G283)+SUMIFS('Step 4 Support Tool'!$S$220:$S$319,'Step 4 Support Tool'!$E$220:$E$319,PETREAD!G283))</f>
        <v>0</v>
      </c>
      <c r="AJ283" s="1122" t="str">
        <f t="shared" si="55"/>
        <v/>
      </c>
      <c r="AK283" s="1045" t="str">
        <f>IFERROR(SUMIF('Step 4 Support Tool'!$E$16:$E$215,PETREAD!G283,'Step 4 Support Tool'!$N$16:$N$215)/(SUMIF('Step 4 Support Tool'!$E$16:$E$215,PETREAD!G283,'Step 4 Support Tool'!$N$16:$N$215)+SUMIF('Step 4 Support Tool'!$E$220:$E$319,PETREAD!G283,'Step 4 Support Tool'!$N$220:$N$319)),"")</f>
        <v/>
      </c>
      <c r="AL283" s="1119" t="str">
        <f>_xlfn.XLOOKUP($G283,'Step 3.2 Heating System'!$C$118:$C$217,'Step 3.2 Heating System'!$AA$118:$AA$217,"",0,1)</f>
        <v/>
      </c>
      <c r="AM283" s="1119" t="str">
        <f>_xlfn.XLOOKUP($G283,'Step 3.2 Heating System'!$C$118:$C$217,'Step 3.2 Heating System'!$AB$118:$AB$217,"",0,1)</f>
        <v/>
      </c>
      <c r="AN283" s="512"/>
      <c r="AO283" s="971" t="s">
        <v>441</v>
      </c>
      <c r="AP283" s="971"/>
      <c r="AR283" s="1045" t="str">
        <f>IFERROR((SUMIFS('Step 4 Support Tool'!$N$16:$N$215,'Step 4 Support Tool'!$E$16:$E$215,PETREAD!G283)+SUMIFS('Step 4 Support Tool'!$N$220:$N$319,'Step 4 Support Tool'!$E$220:$E$319,PETREAD!G283))/'Step 4 Support Tool'!$O$7,"")</f>
        <v/>
      </c>
      <c r="AW283" s="491"/>
      <c r="AX283" s="491"/>
      <c r="AY283" s="491"/>
      <c r="BB283" s="491"/>
      <c r="BC283" s="491"/>
      <c r="BD283" s="491"/>
      <c r="BE283" s="491"/>
      <c r="BF283" s="491"/>
      <c r="BG283" s="491"/>
      <c r="BH283" s="491"/>
      <c r="BI283" s="491"/>
      <c r="BJ283" s="491"/>
      <c r="BK283" s="491"/>
      <c r="BL283" s="491"/>
      <c r="BM283" s="491"/>
      <c r="BN283" s="491"/>
      <c r="BO283" s="491"/>
      <c r="BP283" s="491"/>
      <c r="BQ283" s="491"/>
      <c r="BR283" s="491"/>
      <c r="BS283" s="491"/>
      <c r="BT283" s="491"/>
      <c r="BU283" s="491"/>
      <c r="BV283" s="491"/>
      <c r="BW283" s="491"/>
      <c r="BX283" s="491"/>
      <c r="BY283" s="491"/>
      <c r="BZ283" s="491"/>
      <c r="CA283" s="491"/>
      <c r="CB283" s="491"/>
      <c r="CC283" s="491"/>
      <c r="CD283" s="491"/>
      <c r="CE283" s="491"/>
      <c r="CF283" s="491"/>
      <c r="CG283" s="491"/>
      <c r="CH283" s="491"/>
      <c r="CI283" s="491"/>
      <c r="CJ283" s="491"/>
      <c r="CK283" s="491"/>
      <c r="CL283" s="491"/>
      <c r="CM283" s="491"/>
      <c r="CN283" s="491"/>
      <c r="CO283" s="491"/>
      <c r="CP283" s="491"/>
      <c r="CQ283" s="491"/>
      <c r="CR283" s="491"/>
      <c r="CS283" s="491"/>
      <c r="CT283" s="491"/>
      <c r="CU283" s="491"/>
      <c r="CV283" s="491"/>
      <c r="CW283" s="491"/>
      <c r="CX283" s="491"/>
      <c r="CY283" s="491"/>
      <c r="CZ283" s="491"/>
      <c r="DA283" s="491"/>
      <c r="DB283" s="491"/>
      <c r="DC283" s="491"/>
      <c r="DD283" s="491"/>
      <c r="DE283" s="491"/>
      <c r="DF283" s="491"/>
      <c r="DG283" s="491"/>
      <c r="DH283" s="491"/>
      <c r="DI283" s="491"/>
      <c r="DJ283" s="491"/>
      <c r="DK283" s="491"/>
      <c r="DL283" s="491"/>
      <c r="DM283" s="491"/>
      <c r="DN283" s="491"/>
      <c r="DO283" s="491"/>
      <c r="DP283" s="491"/>
      <c r="DQ283" s="491"/>
      <c r="DR283" s="491"/>
      <c r="DS283" s="491"/>
      <c r="DT283" s="491"/>
      <c r="DU283" s="491"/>
      <c r="DV283" s="491"/>
      <c r="DW283" s="491"/>
      <c r="DX283" s="491"/>
      <c r="DY283" s="491"/>
      <c r="DZ283" s="491"/>
      <c r="EA283" s="491"/>
      <c r="EB283" s="491"/>
      <c r="EC283" s="491"/>
      <c r="ED283" s="491"/>
      <c r="EE283" s="491"/>
      <c r="EF283" s="491"/>
      <c r="EG283" s="491"/>
      <c r="EH283" s="491"/>
      <c r="EI283" s="491"/>
    </row>
    <row r="284" spans="1:139" ht="12" customHeight="1" x14ac:dyDescent="0.2">
      <c r="A284" s="517" t="str">
        <f t="shared" si="48"/>
        <v/>
      </c>
      <c r="B284" s="517" t="str">
        <f t="shared" si="49"/>
        <v/>
      </c>
      <c r="C284" s="515" t="str">
        <f t="shared" si="50"/>
        <v/>
      </c>
      <c r="D284" s="517" t="str">
        <f>'Step 3.1 Site Details'!C22</f>
        <v>Building 15</v>
      </c>
      <c r="E284" s="517" t="str">
        <f>TRIM('Step 3.1 Site Details'!A22)</f>
        <v/>
      </c>
      <c r="F284" s="515">
        <f>'Step 3.1 Site Details'!B22</f>
        <v>0</v>
      </c>
      <c r="G284" s="517" t="str">
        <f>IF('Step 3.1 Site Details'!D22="","",TRIM('Step 3.1 Site Details'!D22))</f>
        <v/>
      </c>
      <c r="H284" s="515">
        <f>'Step 3.1 Site Details'!E22</f>
        <v>0</v>
      </c>
      <c r="I284" s="515">
        <f>'Step 3.1 Site Details'!F22</f>
        <v>0</v>
      </c>
      <c r="J284" s="515">
        <f>'Step 3.1 Site Details'!G22</f>
        <v>0</v>
      </c>
      <c r="K284" s="1225">
        <f>'Step 3.1 Site Details'!H22</f>
        <v>0</v>
      </c>
      <c r="L284" s="515">
        <f>'Step 3.1 Site Details'!I22</f>
        <v>0</v>
      </c>
      <c r="M284" s="1226">
        <f>'Step 3.1 Site Details'!J22</f>
        <v>0</v>
      </c>
      <c r="N284" s="1189">
        <f>'Step 3.1 Site Details'!K22</f>
        <v>0</v>
      </c>
      <c r="O284" s="1189">
        <f>'Step 3.1 Site Details'!L22</f>
        <v>0</v>
      </c>
      <c r="P284" s="1185">
        <f>'Step 3.1 Site Details'!M22</f>
        <v>0</v>
      </c>
      <c r="Q284" s="1185">
        <f>'Step 3.1 Site Details'!N22</f>
        <v>0</v>
      </c>
      <c r="R284" s="1185">
        <f>'Step 3.1 Site Details'!O22</f>
        <v>0</v>
      </c>
      <c r="S284" s="1185">
        <f>'Step 3.1 Site Details'!P22</f>
        <v>0</v>
      </c>
      <c r="T284" s="1185">
        <f>'Step 3.1 Site Details'!Q22</f>
        <v>0</v>
      </c>
      <c r="U284" s="1185">
        <f>'Step 3.1 Site Details'!R22</f>
        <v>0</v>
      </c>
      <c r="V284" s="1185">
        <f>'Step 3.1 Site Details'!S22</f>
        <v>0</v>
      </c>
      <c r="W284" s="1185">
        <f>'Step 3.1 Site Details'!T22</f>
        <v>0</v>
      </c>
      <c r="X284" s="1044">
        <f>IFERROR(((_xlfn.XLOOKUP(G284,'Step 4 Support Tool'!$E$220:$E$319,'Step 4 Support Tool'!$I$220:$I$319,"",0,1)*PETREAD!N284)/100),"")</f>
        <v>0</v>
      </c>
      <c r="Y284" s="1044">
        <f>IFERROR(((_xlfn.XLOOKUP(G284,'Step 4 Support Tool'!$E$220:$E$319,'Step 4 Support Tool'!$K$220:$K$319,"",0,1)*PETREAD!O284)/100),"")</f>
        <v>0</v>
      </c>
      <c r="Z284" s="1044">
        <f t="shared" si="52"/>
        <v>0</v>
      </c>
      <c r="AA284" s="1044">
        <f>IFERROR(Z284-(SUMIFS('Step 4 Support Tool'!$O$16:$O$215,'Step 4 Support Tool'!$E$16:$E$215,PETREAD!G284)+SUMIFS('Step 4 Support Tool'!$O$220:$O$319,'Step 4 Support Tool'!$E$220:$E$319,PETREAD!G284)),"")</f>
        <v>0</v>
      </c>
      <c r="AB284" s="1045" t="str">
        <f t="shared" si="53"/>
        <v/>
      </c>
      <c r="AC284" s="1122">
        <f>SUMIFS('Step 3.2 Heating System'!$J$10:$J$109,'Step 3.2 Heating System'!$C$10:$C$109,PETREAD!$G284,'Step 3.2 Heating System'!$G$10:$G$109,"Removed")</f>
        <v>0</v>
      </c>
      <c r="AD284" s="1122">
        <f>SUMIFS('Step 3.2 Heating System'!$J$10:$J$109,'Step 3.2 Heating System'!$C$10:$C$109,PETREAD!$G284,'Step 3.2 Heating System'!$G$10:$G$109,"Retained")</f>
        <v>0</v>
      </c>
      <c r="AE284" s="1119" t="str">
        <f t="shared" si="54"/>
        <v/>
      </c>
      <c r="AF284" s="1057">
        <f>(SUMIFS('Step 4 Support Tool'!$N$16:$N$215,'Step 4 Support Tool'!$E$16:$E$215,PETREAD!G284)+SUMIFS('Step 4 Support Tool'!$N$220:$N$319,'Step 4 Support Tool'!$E$220:$E$319,PETREAD!G284))</f>
        <v>0</v>
      </c>
      <c r="AG284" s="1057" t="str">
        <f>IFERROR(AR284*'Step 5 Project Governance'!$D$14,"")</f>
        <v/>
      </c>
      <c r="AH284" s="1117" t="str">
        <f t="shared" si="51"/>
        <v/>
      </c>
      <c r="AI284" s="1122">
        <f>(SUMIFS('Step 4 Support Tool'!$S$16:$S$215,'Step 4 Support Tool'!$E$16:$E$215,PETREAD!G284)+SUMIFS('Step 4 Support Tool'!$S$220:$S$319,'Step 4 Support Tool'!$E$220:$E$319,PETREAD!G284))</f>
        <v>0</v>
      </c>
      <c r="AJ284" s="1122" t="str">
        <f t="shared" si="55"/>
        <v/>
      </c>
      <c r="AK284" s="1045" t="str">
        <f>IFERROR(SUMIF('Step 4 Support Tool'!$E$16:$E$215,PETREAD!G284,'Step 4 Support Tool'!$N$16:$N$215)/(SUMIF('Step 4 Support Tool'!$E$16:$E$215,PETREAD!G284,'Step 4 Support Tool'!$N$16:$N$215)+SUMIF('Step 4 Support Tool'!$E$220:$E$319,PETREAD!G284,'Step 4 Support Tool'!$N$220:$N$319)),"")</f>
        <v/>
      </c>
      <c r="AL284" s="1119" t="str">
        <f>_xlfn.XLOOKUP($G284,'Step 3.2 Heating System'!$C$118:$C$217,'Step 3.2 Heating System'!$AA$118:$AA$217,"",0,1)</f>
        <v/>
      </c>
      <c r="AM284" s="1119" t="str">
        <f>_xlfn.XLOOKUP($G284,'Step 3.2 Heating System'!$C$118:$C$217,'Step 3.2 Heating System'!$AB$118:$AB$217,"",0,1)</f>
        <v/>
      </c>
      <c r="AN284" s="512" t="s">
        <v>1251</v>
      </c>
      <c r="AO284" s="971" t="s">
        <v>443</v>
      </c>
      <c r="AP284" s="971"/>
      <c r="AR284" s="1045" t="str">
        <f>IFERROR((SUMIFS('Step 4 Support Tool'!$N$16:$N$215,'Step 4 Support Tool'!$E$16:$E$215,PETREAD!G284)+SUMIFS('Step 4 Support Tool'!$N$220:$N$319,'Step 4 Support Tool'!$E$220:$E$319,PETREAD!G284))/'Step 4 Support Tool'!$O$7,"")</f>
        <v/>
      </c>
      <c r="AW284" s="491"/>
      <c r="AX284" s="491"/>
      <c r="AY284" s="491"/>
      <c r="BB284" s="491"/>
      <c r="BC284" s="491"/>
      <c r="BD284" s="491"/>
      <c r="BE284" s="491"/>
      <c r="BF284" s="491"/>
      <c r="BG284" s="491"/>
      <c r="BH284" s="491"/>
      <c r="BI284" s="491"/>
      <c r="BJ284" s="491"/>
      <c r="BK284" s="491"/>
      <c r="BL284" s="491"/>
      <c r="BM284" s="491"/>
      <c r="BN284" s="491"/>
      <c r="BO284" s="491"/>
      <c r="BP284" s="491"/>
      <c r="BQ284" s="491"/>
      <c r="BR284" s="491"/>
      <c r="BS284" s="491"/>
      <c r="BT284" s="491"/>
      <c r="BU284" s="491"/>
      <c r="BV284" s="491"/>
      <c r="BW284" s="491"/>
      <c r="BX284" s="491"/>
      <c r="BY284" s="491"/>
      <c r="BZ284" s="491"/>
      <c r="CA284" s="491"/>
      <c r="CB284" s="491"/>
      <c r="CC284" s="491"/>
      <c r="CD284" s="491"/>
      <c r="CE284" s="491"/>
      <c r="CF284" s="491"/>
      <c r="CG284" s="491"/>
      <c r="CH284" s="491"/>
      <c r="CI284" s="491"/>
      <c r="CJ284" s="491"/>
      <c r="CK284" s="491"/>
      <c r="CL284" s="491"/>
      <c r="CM284" s="491"/>
      <c r="CN284" s="491"/>
      <c r="CO284" s="491"/>
      <c r="CP284" s="491"/>
      <c r="CQ284" s="491"/>
      <c r="CR284" s="491"/>
      <c r="CS284" s="491"/>
      <c r="CT284" s="491"/>
      <c r="CU284" s="491"/>
      <c r="CV284" s="491"/>
      <c r="CW284" s="491"/>
      <c r="CX284" s="491"/>
      <c r="CY284" s="491"/>
      <c r="CZ284" s="491"/>
      <c r="DA284" s="491"/>
      <c r="DB284" s="491"/>
      <c r="DC284" s="491"/>
      <c r="DD284" s="491"/>
      <c r="DE284" s="491"/>
      <c r="DF284" s="491"/>
      <c r="DG284" s="491"/>
      <c r="DH284" s="491"/>
      <c r="DI284" s="491"/>
      <c r="DJ284" s="491"/>
      <c r="DK284" s="491"/>
      <c r="DL284" s="491"/>
      <c r="DM284" s="491"/>
      <c r="DN284" s="491"/>
      <c r="DO284" s="491"/>
      <c r="DP284" s="491"/>
      <c r="DQ284" s="491"/>
      <c r="DR284" s="491"/>
      <c r="DS284" s="491"/>
      <c r="DT284" s="491"/>
      <c r="DU284" s="491"/>
      <c r="DV284" s="491"/>
      <c r="DW284" s="491"/>
      <c r="DX284" s="491"/>
      <c r="DY284" s="491"/>
      <c r="DZ284" s="491"/>
      <c r="EA284" s="491"/>
      <c r="EB284" s="491"/>
      <c r="EC284" s="491"/>
      <c r="ED284" s="491"/>
      <c r="EE284" s="491"/>
      <c r="EF284" s="491"/>
      <c r="EG284" s="491"/>
      <c r="EH284" s="491"/>
      <c r="EI284" s="491"/>
    </row>
    <row r="285" spans="1:139" ht="12" customHeight="1" x14ac:dyDescent="0.2">
      <c r="A285" s="517" t="str">
        <f t="shared" si="48"/>
        <v/>
      </c>
      <c r="B285" s="517" t="str">
        <f t="shared" si="49"/>
        <v/>
      </c>
      <c r="C285" s="515" t="str">
        <f t="shared" si="50"/>
        <v/>
      </c>
      <c r="D285" s="517" t="str">
        <f>'Step 3.1 Site Details'!C23</f>
        <v>Building 16</v>
      </c>
      <c r="E285" s="517" t="str">
        <f>TRIM('Step 3.1 Site Details'!A23)</f>
        <v/>
      </c>
      <c r="F285" s="515">
        <f>'Step 3.1 Site Details'!I23</f>
        <v>0</v>
      </c>
      <c r="G285" s="517" t="str">
        <f>IF('Step 3.1 Site Details'!D23="","",TRIM('Step 3.1 Site Details'!D23))</f>
        <v/>
      </c>
      <c r="H285" s="515">
        <f>'Step 3.1 Site Details'!E23</f>
        <v>0</v>
      </c>
      <c r="I285" s="515">
        <f>'Step 3.1 Site Details'!D23</f>
        <v>0</v>
      </c>
      <c r="J285" s="515">
        <f>'Step 3.1 Site Details'!F23</f>
        <v>0</v>
      </c>
      <c r="K285" s="1225">
        <f>'Step 3.1 Site Details'!G23</f>
        <v>0</v>
      </c>
      <c r="L285" s="515">
        <f>'Step 3.1 Site Details'!H23</f>
        <v>0</v>
      </c>
      <c r="M285" s="1226">
        <f>'Step 3.1 Site Details'!B23</f>
        <v>0</v>
      </c>
      <c r="N285" s="1189">
        <f>'Step 3.1 Site Details'!J23</f>
        <v>0</v>
      </c>
      <c r="O285" s="1189">
        <f>'Step 3.1 Site Details'!K23</f>
        <v>0</v>
      </c>
      <c r="P285" s="1185">
        <f>'Step 3.1 Site Details'!L23</f>
        <v>0</v>
      </c>
      <c r="Q285" s="1185">
        <f>'Step 3.1 Site Details'!M23</f>
        <v>0</v>
      </c>
      <c r="R285" s="1185">
        <f>'Step 3.1 Site Details'!N23</f>
        <v>0</v>
      </c>
      <c r="S285" s="1185">
        <f>'Step 3.1 Site Details'!O23</f>
        <v>0</v>
      </c>
      <c r="T285" s="1185">
        <f>'Step 3.1 Site Details'!P23</f>
        <v>0</v>
      </c>
      <c r="U285" s="1185">
        <f>'Step 3.1 Site Details'!Q23</f>
        <v>0</v>
      </c>
      <c r="V285" s="1185">
        <f>'Step 3.1 Site Details'!R23</f>
        <v>0</v>
      </c>
      <c r="W285" s="1185">
        <f>'Step 3.1 Site Details'!T23</f>
        <v>0</v>
      </c>
      <c r="X285" s="1044">
        <f>IFERROR(((_xlfn.XLOOKUP(G285,'Step 4 Support Tool'!$E$220:$E$319,'Step 4 Support Tool'!$I$220:$I$319,"",0,1)*PETREAD!N285)/100),"")</f>
        <v>0</v>
      </c>
      <c r="Y285" s="1044">
        <f>IFERROR(((_xlfn.XLOOKUP(G285,'Step 4 Support Tool'!$E$220:$E$319,'Step 4 Support Tool'!$K$220:$K$319,"",0,1)*PETREAD!O285)/100),"")</f>
        <v>0</v>
      </c>
      <c r="Z285" s="1044">
        <f t="shared" si="52"/>
        <v>0</v>
      </c>
      <c r="AA285" s="1044">
        <f>IFERROR(Z285-(SUMIFS('Step 4 Support Tool'!$O$16:$O$215,'Step 4 Support Tool'!$E$16:$E$215,PETREAD!G285)+SUMIFS('Step 4 Support Tool'!$O$220:$O$319,'Step 4 Support Tool'!$E$220:$E$319,PETREAD!G285)),"")</f>
        <v>0</v>
      </c>
      <c r="AB285" s="1045" t="str">
        <f t="shared" si="53"/>
        <v/>
      </c>
      <c r="AC285" s="1122">
        <f>SUMIFS('Step 3.2 Heating System'!$J$10:$J$109,'Step 3.2 Heating System'!$C$10:$C$109,PETREAD!$G285,'Step 3.2 Heating System'!$G$10:$G$109,"Removed")</f>
        <v>0</v>
      </c>
      <c r="AD285" s="1122">
        <f>SUMIFS('Step 3.2 Heating System'!$J$10:$J$109,'Step 3.2 Heating System'!$C$10:$C$109,PETREAD!$G285,'Step 3.2 Heating System'!$G$10:$G$109,"Retained")</f>
        <v>0</v>
      </c>
      <c r="AE285" s="1119" t="str">
        <f t="shared" si="54"/>
        <v/>
      </c>
      <c r="AF285" s="1057">
        <f>(SUMIFS('Step 4 Support Tool'!$N$16:$N$215,'Step 4 Support Tool'!$E$16:$E$215,PETREAD!G285)+SUMIFS('Step 4 Support Tool'!$N$220:$N$319,'Step 4 Support Tool'!$E$220:$E$319,PETREAD!G285))</f>
        <v>0</v>
      </c>
      <c r="AG285" s="1057" t="str">
        <f>IFERROR(AR285*'Step 5 Project Governance'!$D$14,"")</f>
        <v/>
      </c>
      <c r="AH285" s="1117" t="str">
        <f t="shared" si="51"/>
        <v/>
      </c>
      <c r="AI285" s="1122">
        <f>(SUMIFS('Step 4 Support Tool'!$S$16:$S$215,'Step 4 Support Tool'!$E$16:$E$215,PETREAD!G285)+SUMIFS('Step 4 Support Tool'!$S$220:$S$319,'Step 4 Support Tool'!$E$220:$E$319,PETREAD!G285))</f>
        <v>0</v>
      </c>
      <c r="AJ285" s="1122" t="str">
        <f t="shared" si="55"/>
        <v/>
      </c>
      <c r="AK285" s="1045" t="str">
        <f>IFERROR(SUMIF('Step 4 Support Tool'!$E$16:$E$215,PETREAD!G285,'Step 4 Support Tool'!$N$16:$N$215)/(SUMIF('Step 4 Support Tool'!$E$16:$E$215,PETREAD!G285,'Step 4 Support Tool'!$N$16:$N$215)+SUMIF('Step 4 Support Tool'!$E$220:$E$319,PETREAD!G285,'Step 4 Support Tool'!$N$220:$N$319)),"")</f>
        <v/>
      </c>
      <c r="AL285" s="1119" t="str">
        <f>_xlfn.XLOOKUP($G285,'Step 3.2 Heating System'!$C$118:$C$217,'Step 3.2 Heating System'!$AA$118:$AA$217,"",0,1)</f>
        <v/>
      </c>
      <c r="AM285" s="1119" t="str">
        <f>_xlfn.XLOOKUP($G285,'Step 3.2 Heating System'!$C$118:$C$217,'Step 3.2 Heating System'!$AB$118:$AB$217,"",0,1)</f>
        <v/>
      </c>
      <c r="AN285" s="1134"/>
      <c r="AO285" s="971" t="s">
        <v>445</v>
      </c>
      <c r="AP285" s="971"/>
      <c r="AR285" s="1045" t="str">
        <f>IFERROR((SUMIFS('Step 4 Support Tool'!$N$16:$N$215,'Step 4 Support Tool'!$E$16:$E$215,PETREAD!G285)+SUMIFS('Step 4 Support Tool'!$N$220:$N$319,'Step 4 Support Tool'!$E$220:$E$319,PETREAD!G285))/'Step 4 Support Tool'!$O$7,"")</f>
        <v/>
      </c>
      <c r="AW285" s="491"/>
      <c r="AX285" s="491"/>
      <c r="AY285" s="491"/>
      <c r="BB285" s="491"/>
      <c r="BC285" s="491"/>
      <c r="BD285" s="491"/>
      <c r="BE285" s="491"/>
      <c r="BF285" s="491"/>
      <c r="BG285" s="491"/>
      <c r="BH285" s="491"/>
      <c r="BI285" s="491"/>
      <c r="BJ285" s="491"/>
      <c r="BK285" s="491"/>
      <c r="BL285" s="491"/>
      <c r="BM285" s="491"/>
      <c r="BN285" s="491"/>
      <c r="BO285" s="491"/>
      <c r="BP285" s="491"/>
      <c r="BQ285" s="491"/>
      <c r="BR285" s="491"/>
      <c r="BS285" s="491"/>
      <c r="BT285" s="491"/>
      <c r="BU285" s="491"/>
      <c r="BV285" s="491"/>
      <c r="BW285" s="491"/>
      <c r="BX285" s="491"/>
      <c r="BY285" s="491"/>
      <c r="BZ285" s="491"/>
      <c r="CA285" s="491"/>
      <c r="CB285" s="491"/>
      <c r="CC285" s="491"/>
      <c r="CD285" s="491"/>
      <c r="CE285" s="491"/>
      <c r="CF285" s="491"/>
      <c r="CG285" s="491"/>
      <c r="CH285" s="491"/>
      <c r="CI285" s="491"/>
      <c r="CJ285" s="491"/>
      <c r="CK285" s="491"/>
      <c r="CL285" s="491"/>
      <c r="CM285" s="491"/>
      <c r="CN285" s="491"/>
      <c r="CO285" s="491"/>
      <c r="CP285" s="491"/>
      <c r="CQ285" s="491"/>
      <c r="CR285" s="491"/>
      <c r="CS285" s="491"/>
      <c r="CT285" s="491"/>
      <c r="CU285" s="491"/>
      <c r="CV285" s="491"/>
      <c r="CW285" s="491"/>
      <c r="CX285" s="491"/>
      <c r="CY285" s="491"/>
      <c r="CZ285" s="491"/>
      <c r="DA285" s="491"/>
      <c r="DB285" s="491"/>
      <c r="DC285" s="491"/>
      <c r="DD285" s="491"/>
      <c r="DE285" s="491"/>
      <c r="DF285" s="491"/>
      <c r="DG285" s="491"/>
      <c r="DH285" s="491"/>
      <c r="DI285" s="491"/>
      <c r="DJ285" s="491"/>
      <c r="DK285" s="491"/>
      <c r="DL285" s="491"/>
      <c r="DM285" s="491"/>
      <c r="DN285" s="491"/>
      <c r="DO285" s="491"/>
      <c r="DP285" s="491"/>
      <c r="DQ285" s="491"/>
      <c r="DR285" s="491"/>
      <c r="DS285" s="491"/>
      <c r="DT285" s="491"/>
      <c r="DU285" s="491"/>
      <c r="DV285" s="491"/>
      <c r="DW285" s="491"/>
      <c r="DX285" s="491"/>
      <c r="DY285" s="491"/>
      <c r="DZ285" s="491"/>
      <c r="EA285" s="491"/>
      <c r="EB285" s="491"/>
      <c r="EC285" s="491"/>
      <c r="ED285" s="491"/>
      <c r="EE285" s="491"/>
      <c r="EF285" s="491"/>
      <c r="EG285" s="491"/>
      <c r="EH285" s="491"/>
      <c r="EI285" s="491"/>
    </row>
    <row r="286" spans="1:139" ht="12" customHeight="1" x14ac:dyDescent="0.2">
      <c r="A286" s="517" t="str">
        <f t="shared" si="48"/>
        <v/>
      </c>
      <c r="B286" s="517" t="str">
        <f t="shared" si="49"/>
        <v/>
      </c>
      <c r="C286" s="515" t="str">
        <f t="shared" si="50"/>
        <v/>
      </c>
      <c r="D286" s="517" t="str">
        <f>'Step 3.1 Site Details'!C24</f>
        <v>Building 17</v>
      </c>
      <c r="E286" s="517" t="str">
        <f>TRIM('Step 3.1 Site Details'!A24)</f>
        <v/>
      </c>
      <c r="F286" s="515">
        <f>'Step 3.1 Site Details'!I24</f>
        <v>0</v>
      </c>
      <c r="G286" s="517" t="str">
        <f>IF('Step 3.1 Site Details'!D24="","",TRIM('Step 3.1 Site Details'!D24))</f>
        <v/>
      </c>
      <c r="H286" s="515">
        <f>'Step 3.1 Site Details'!E24</f>
        <v>0</v>
      </c>
      <c r="I286" s="515">
        <f>'Step 3.1 Site Details'!D24</f>
        <v>0</v>
      </c>
      <c r="J286" s="515">
        <f>'Step 3.1 Site Details'!F24</f>
        <v>0</v>
      </c>
      <c r="K286" s="1225">
        <f>'Step 3.1 Site Details'!G24</f>
        <v>0</v>
      </c>
      <c r="L286" s="515">
        <f>'Step 3.1 Site Details'!H24</f>
        <v>0</v>
      </c>
      <c r="M286" s="1226">
        <f>'Step 3.1 Site Details'!B24</f>
        <v>0</v>
      </c>
      <c r="N286" s="1189">
        <f>'Step 3.1 Site Details'!J24</f>
        <v>0</v>
      </c>
      <c r="O286" s="1189">
        <f>'Step 3.1 Site Details'!K24</f>
        <v>0</v>
      </c>
      <c r="P286" s="1185">
        <f>'Step 3.1 Site Details'!L24</f>
        <v>0</v>
      </c>
      <c r="Q286" s="1185">
        <f>'Step 3.1 Site Details'!M24</f>
        <v>0</v>
      </c>
      <c r="R286" s="1185">
        <f>'Step 3.1 Site Details'!N24</f>
        <v>0</v>
      </c>
      <c r="S286" s="1185">
        <f>'Step 3.1 Site Details'!O24</f>
        <v>0</v>
      </c>
      <c r="T286" s="1185">
        <f>'Step 3.1 Site Details'!P24</f>
        <v>0</v>
      </c>
      <c r="U286" s="1185">
        <f>'Step 3.1 Site Details'!Q24</f>
        <v>0</v>
      </c>
      <c r="V286" s="1185">
        <f>'Step 3.1 Site Details'!R24</f>
        <v>0</v>
      </c>
      <c r="W286" s="1185">
        <f>'Step 3.1 Site Details'!T24</f>
        <v>0</v>
      </c>
      <c r="X286" s="1044">
        <f>IFERROR(((_xlfn.XLOOKUP(G286,'Step 4 Support Tool'!$E$220:$E$319,'Step 4 Support Tool'!$I$220:$I$319,"",0,1)*PETREAD!N286)/100),"")</f>
        <v>0</v>
      </c>
      <c r="Y286" s="1044">
        <f>IFERROR(((_xlfn.XLOOKUP(G286,'Step 4 Support Tool'!$E$220:$E$319,'Step 4 Support Tool'!$K$220:$K$319,"",0,1)*PETREAD!O286)/100),"")</f>
        <v>0</v>
      </c>
      <c r="Z286" s="1044">
        <f t="shared" si="52"/>
        <v>0</v>
      </c>
      <c r="AA286" s="1044">
        <f>IFERROR(Z286-(SUMIFS('Step 4 Support Tool'!$O$16:$O$215,'Step 4 Support Tool'!$E$16:$E$215,PETREAD!G286)+SUMIFS('Step 4 Support Tool'!$O$220:$O$319,'Step 4 Support Tool'!$E$220:$E$319,PETREAD!G286)),"")</f>
        <v>0</v>
      </c>
      <c r="AB286" s="1045" t="str">
        <f t="shared" si="53"/>
        <v/>
      </c>
      <c r="AC286" s="1122">
        <f>SUMIFS('Step 3.2 Heating System'!$J$10:$J$109,'Step 3.2 Heating System'!$C$10:$C$109,PETREAD!$G286,'Step 3.2 Heating System'!$G$10:$G$109,"Removed")</f>
        <v>0</v>
      </c>
      <c r="AD286" s="1122">
        <f>SUMIFS('Step 3.2 Heating System'!$J$10:$J$109,'Step 3.2 Heating System'!$C$10:$C$109,PETREAD!$G286,'Step 3.2 Heating System'!$G$10:$G$109,"Retained")</f>
        <v>0</v>
      </c>
      <c r="AE286" s="1119" t="str">
        <f t="shared" si="54"/>
        <v/>
      </c>
      <c r="AF286" s="1057">
        <f>(SUMIFS('Step 4 Support Tool'!$N$16:$N$215,'Step 4 Support Tool'!$E$16:$E$215,PETREAD!G286)+SUMIFS('Step 4 Support Tool'!$N$220:$N$319,'Step 4 Support Tool'!$E$220:$E$319,PETREAD!G286))</f>
        <v>0</v>
      </c>
      <c r="AG286" s="1057" t="str">
        <f>IFERROR(AR286*'Step 5 Project Governance'!$D$14,"")</f>
        <v/>
      </c>
      <c r="AH286" s="1117" t="str">
        <f t="shared" si="51"/>
        <v/>
      </c>
      <c r="AI286" s="1122">
        <f>(SUMIFS('Step 4 Support Tool'!$S$16:$S$215,'Step 4 Support Tool'!$E$16:$E$215,PETREAD!G286)+SUMIFS('Step 4 Support Tool'!$S$220:$S$319,'Step 4 Support Tool'!$E$220:$E$319,PETREAD!G286))</f>
        <v>0</v>
      </c>
      <c r="AJ286" s="1122" t="str">
        <f t="shared" si="55"/>
        <v/>
      </c>
      <c r="AK286" s="1045" t="str">
        <f>IFERROR(SUMIF('Step 4 Support Tool'!$E$16:$E$215,PETREAD!G286,'Step 4 Support Tool'!$N$16:$N$215)/(SUMIF('Step 4 Support Tool'!$E$16:$E$215,PETREAD!G286,'Step 4 Support Tool'!$N$16:$N$215)+SUMIF('Step 4 Support Tool'!$E$220:$E$319,PETREAD!G286,'Step 4 Support Tool'!$N$220:$N$319)),"")</f>
        <v/>
      </c>
      <c r="AL286" s="1119" t="str">
        <f>_xlfn.XLOOKUP($G286,'Step 3.2 Heating System'!$C$118:$C$217,'Step 3.2 Heating System'!$AA$118:$AA$217,"",0,1)</f>
        <v/>
      </c>
      <c r="AM286" s="1119" t="str">
        <f>_xlfn.XLOOKUP($G286,'Step 3.2 Heating System'!$C$118:$C$217,'Step 3.2 Heating System'!$AB$118:$AB$217,"",0,1)</f>
        <v/>
      </c>
      <c r="AN286" s="512" t="s">
        <v>1251</v>
      </c>
      <c r="AO286" s="971" t="s">
        <v>447</v>
      </c>
      <c r="AP286" s="971"/>
      <c r="AR286" s="1045" t="str">
        <f>IFERROR((SUMIFS('Step 4 Support Tool'!$N$16:$N$215,'Step 4 Support Tool'!$E$16:$E$215,PETREAD!G286)+SUMIFS('Step 4 Support Tool'!$N$220:$N$319,'Step 4 Support Tool'!$E$220:$E$319,PETREAD!G286))/'Step 4 Support Tool'!$O$7,"")</f>
        <v/>
      </c>
      <c r="AW286" s="491"/>
      <c r="AX286" s="491"/>
      <c r="AY286" s="491"/>
      <c r="BB286" s="491"/>
      <c r="BC286" s="491"/>
      <c r="BD286" s="491"/>
      <c r="BE286" s="491"/>
      <c r="BF286" s="491"/>
      <c r="BG286" s="491"/>
      <c r="BH286" s="491"/>
      <c r="BI286" s="491"/>
      <c r="BJ286" s="491"/>
      <c r="BK286" s="491"/>
      <c r="BL286" s="491"/>
      <c r="BM286" s="491"/>
      <c r="BN286" s="491"/>
      <c r="BO286" s="491"/>
      <c r="BP286" s="491"/>
      <c r="BQ286" s="491"/>
      <c r="BR286" s="491"/>
      <c r="BS286" s="491"/>
      <c r="BT286" s="491"/>
      <c r="BU286" s="491"/>
      <c r="BV286" s="491"/>
      <c r="BW286" s="491"/>
      <c r="BX286" s="491"/>
      <c r="BY286" s="491"/>
      <c r="BZ286" s="491"/>
      <c r="CA286" s="491"/>
      <c r="CB286" s="491"/>
      <c r="CC286" s="491"/>
      <c r="CD286" s="491"/>
      <c r="CE286" s="491"/>
      <c r="CF286" s="491"/>
      <c r="CG286" s="491"/>
      <c r="CH286" s="491"/>
      <c r="CI286" s="491"/>
      <c r="CJ286" s="491"/>
      <c r="CK286" s="491"/>
      <c r="CL286" s="491"/>
      <c r="CM286" s="491"/>
      <c r="CN286" s="491"/>
      <c r="CO286" s="491"/>
      <c r="CP286" s="491"/>
      <c r="CQ286" s="491"/>
      <c r="CR286" s="491"/>
      <c r="CS286" s="491"/>
      <c r="CT286" s="491"/>
      <c r="CU286" s="491"/>
      <c r="CV286" s="491"/>
      <c r="CW286" s="491"/>
      <c r="CX286" s="491"/>
      <c r="CY286" s="491"/>
      <c r="CZ286" s="491"/>
      <c r="DA286" s="491"/>
      <c r="DB286" s="491"/>
      <c r="DC286" s="491"/>
      <c r="DD286" s="491"/>
      <c r="DE286" s="491"/>
      <c r="DF286" s="491"/>
      <c r="DG286" s="491"/>
      <c r="DH286" s="491"/>
      <c r="DI286" s="491"/>
      <c r="DJ286" s="491"/>
      <c r="DK286" s="491"/>
      <c r="DL286" s="491"/>
      <c r="DM286" s="491"/>
      <c r="DN286" s="491"/>
      <c r="DO286" s="491"/>
      <c r="DP286" s="491"/>
      <c r="DQ286" s="491"/>
      <c r="DR286" s="491"/>
      <c r="DS286" s="491"/>
      <c r="DT286" s="491"/>
      <c r="DU286" s="491"/>
      <c r="DV286" s="491"/>
      <c r="DW286" s="491"/>
      <c r="DX286" s="491"/>
      <c r="DY286" s="491"/>
      <c r="DZ286" s="491"/>
      <c r="EA286" s="491"/>
      <c r="EB286" s="491"/>
      <c r="EC286" s="491"/>
      <c r="ED286" s="491"/>
      <c r="EE286" s="491"/>
      <c r="EF286" s="491"/>
      <c r="EG286" s="491"/>
      <c r="EH286" s="491"/>
      <c r="EI286" s="491"/>
    </row>
    <row r="287" spans="1:139" ht="12" customHeight="1" x14ac:dyDescent="0.2">
      <c r="A287" s="517" t="str">
        <f t="shared" si="48"/>
        <v/>
      </c>
      <c r="B287" s="517" t="str">
        <f t="shared" si="49"/>
        <v/>
      </c>
      <c r="C287" s="515" t="str">
        <f t="shared" si="50"/>
        <v/>
      </c>
      <c r="D287" s="517" t="str">
        <f>'Step 3.1 Site Details'!C25</f>
        <v>Building 18</v>
      </c>
      <c r="E287" s="517" t="str">
        <f>TRIM('Step 3.1 Site Details'!A25)</f>
        <v/>
      </c>
      <c r="F287" s="515">
        <f>'Step 3.1 Site Details'!I25</f>
        <v>0</v>
      </c>
      <c r="G287" s="517" t="str">
        <f>IF('Step 3.1 Site Details'!D25="","",TRIM('Step 3.1 Site Details'!D25))</f>
        <v/>
      </c>
      <c r="H287" s="515">
        <f>'Step 3.1 Site Details'!E25</f>
        <v>0</v>
      </c>
      <c r="I287" s="515">
        <f>'Step 3.1 Site Details'!D25</f>
        <v>0</v>
      </c>
      <c r="J287" s="515">
        <f>'Step 3.1 Site Details'!F25</f>
        <v>0</v>
      </c>
      <c r="K287" s="1225">
        <f>'Step 3.1 Site Details'!G25</f>
        <v>0</v>
      </c>
      <c r="L287" s="515">
        <f>'Step 3.1 Site Details'!H25</f>
        <v>0</v>
      </c>
      <c r="M287" s="1226">
        <f>'Step 3.1 Site Details'!B25</f>
        <v>0</v>
      </c>
      <c r="N287" s="1189">
        <f>'Step 3.1 Site Details'!J25</f>
        <v>0</v>
      </c>
      <c r="O287" s="1189">
        <f>'Step 3.1 Site Details'!K25</f>
        <v>0</v>
      </c>
      <c r="P287" s="1185">
        <f>'Step 3.1 Site Details'!L25</f>
        <v>0</v>
      </c>
      <c r="Q287" s="1185">
        <f>'Step 3.1 Site Details'!M25</f>
        <v>0</v>
      </c>
      <c r="R287" s="1185">
        <f>'Step 3.1 Site Details'!N25</f>
        <v>0</v>
      </c>
      <c r="S287" s="1185">
        <f>'Step 3.1 Site Details'!O25</f>
        <v>0</v>
      </c>
      <c r="T287" s="1185">
        <f>'Step 3.1 Site Details'!P25</f>
        <v>0</v>
      </c>
      <c r="U287" s="1185">
        <f>'Step 3.1 Site Details'!Q25</f>
        <v>0</v>
      </c>
      <c r="V287" s="1185">
        <f>'Step 3.1 Site Details'!R25</f>
        <v>0</v>
      </c>
      <c r="W287" s="1185">
        <f>'Step 3.1 Site Details'!T25</f>
        <v>0</v>
      </c>
      <c r="X287" s="1044">
        <f>IFERROR(((_xlfn.XLOOKUP(G287,'Step 4 Support Tool'!$E$220:$E$319,'Step 4 Support Tool'!$I$220:$I$319,"",0,1)*PETREAD!N287)/100),"")</f>
        <v>0</v>
      </c>
      <c r="Y287" s="1044">
        <f>IFERROR(((_xlfn.XLOOKUP(G287,'Step 4 Support Tool'!$E$220:$E$319,'Step 4 Support Tool'!$K$220:$K$319,"",0,1)*PETREAD!O287)/100),"")</f>
        <v>0</v>
      </c>
      <c r="Z287" s="1044">
        <f t="shared" si="52"/>
        <v>0</v>
      </c>
      <c r="AA287" s="1044">
        <f>IFERROR(Z287-(SUMIFS('Step 4 Support Tool'!$O$16:$O$215,'Step 4 Support Tool'!$E$16:$E$215,PETREAD!G287)+SUMIFS('Step 4 Support Tool'!$O$220:$O$319,'Step 4 Support Tool'!$E$220:$E$319,PETREAD!G287)),"")</f>
        <v>0</v>
      </c>
      <c r="AB287" s="1045" t="str">
        <f t="shared" si="53"/>
        <v/>
      </c>
      <c r="AC287" s="1122">
        <f>SUMIFS('Step 3.2 Heating System'!$J$10:$J$109,'Step 3.2 Heating System'!$C$10:$C$109,PETREAD!$G287,'Step 3.2 Heating System'!$G$10:$G$109,"Removed")</f>
        <v>0</v>
      </c>
      <c r="AD287" s="1122">
        <f>SUMIFS('Step 3.2 Heating System'!$J$10:$J$109,'Step 3.2 Heating System'!$C$10:$C$109,PETREAD!$G287,'Step 3.2 Heating System'!$G$10:$G$109,"Retained")</f>
        <v>0</v>
      </c>
      <c r="AE287" s="1119" t="str">
        <f t="shared" si="54"/>
        <v/>
      </c>
      <c r="AF287" s="1057">
        <f>(SUMIFS('Step 4 Support Tool'!$N$16:$N$215,'Step 4 Support Tool'!$E$16:$E$215,PETREAD!G287)+SUMIFS('Step 4 Support Tool'!$N$220:$N$319,'Step 4 Support Tool'!$E$220:$E$319,PETREAD!G287))</f>
        <v>0</v>
      </c>
      <c r="AG287" s="1057" t="str">
        <f>IFERROR(AR287*'Step 5 Project Governance'!$D$14,"")</f>
        <v/>
      </c>
      <c r="AH287" s="1117" t="str">
        <f t="shared" si="51"/>
        <v/>
      </c>
      <c r="AI287" s="1122">
        <f>(SUMIFS('Step 4 Support Tool'!$S$16:$S$215,'Step 4 Support Tool'!$E$16:$E$215,PETREAD!G287)+SUMIFS('Step 4 Support Tool'!$S$220:$S$319,'Step 4 Support Tool'!$E$220:$E$319,PETREAD!G287))</f>
        <v>0</v>
      </c>
      <c r="AJ287" s="1122" t="str">
        <f t="shared" si="55"/>
        <v/>
      </c>
      <c r="AK287" s="1045" t="str">
        <f>IFERROR(SUMIF('Step 4 Support Tool'!$E$16:$E$215,PETREAD!G287,'Step 4 Support Tool'!$N$16:$N$215)/(SUMIF('Step 4 Support Tool'!$E$16:$E$215,PETREAD!G287,'Step 4 Support Tool'!$N$16:$N$215)+SUMIF('Step 4 Support Tool'!$E$220:$E$319,PETREAD!G287,'Step 4 Support Tool'!$N$220:$N$319)),"")</f>
        <v/>
      </c>
      <c r="AL287" s="1119" t="str">
        <f>_xlfn.XLOOKUP($G287,'Step 3.2 Heating System'!$C$118:$C$217,'Step 3.2 Heating System'!$AA$118:$AA$217,"",0,1)</f>
        <v/>
      </c>
      <c r="AM287" s="1119" t="str">
        <f>_xlfn.XLOOKUP($G287,'Step 3.2 Heating System'!$C$118:$C$217,'Step 3.2 Heating System'!$AB$118:$AB$217,"",0,1)</f>
        <v/>
      </c>
      <c r="AN287" s="512" t="s">
        <v>1251</v>
      </c>
      <c r="AO287" s="971" t="s">
        <v>449</v>
      </c>
      <c r="AP287" s="971"/>
      <c r="AR287" s="1045" t="str">
        <f>IFERROR((SUMIFS('Step 4 Support Tool'!$N$16:$N$215,'Step 4 Support Tool'!$E$16:$E$215,PETREAD!G287)+SUMIFS('Step 4 Support Tool'!$N$220:$N$319,'Step 4 Support Tool'!$E$220:$E$319,PETREAD!G287))/'Step 4 Support Tool'!$O$7,"")</f>
        <v/>
      </c>
      <c r="AW287" s="491"/>
      <c r="AX287" s="491"/>
      <c r="AY287" s="491"/>
      <c r="BB287" s="491"/>
      <c r="BC287" s="491"/>
      <c r="BD287" s="491"/>
      <c r="BE287" s="491"/>
      <c r="BF287" s="491"/>
      <c r="BG287" s="491"/>
      <c r="BH287" s="491"/>
      <c r="BI287" s="491"/>
      <c r="BJ287" s="491"/>
      <c r="BK287" s="491"/>
      <c r="BL287" s="491"/>
      <c r="BM287" s="491"/>
      <c r="BN287" s="491"/>
      <c r="BO287" s="491"/>
      <c r="BP287" s="491"/>
      <c r="BQ287" s="491"/>
      <c r="BR287" s="491"/>
      <c r="BS287" s="491"/>
      <c r="BT287" s="491"/>
      <c r="BU287" s="491"/>
      <c r="BV287" s="491"/>
      <c r="BW287" s="491"/>
      <c r="BX287" s="491"/>
      <c r="BY287" s="491"/>
      <c r="BZ287" s="491"/>
      <c r="CA287" s="491"/>
      <c r="CB287" s="491"/>
      <c r="CC287" s="491"/>
      <c r="CD287" s="491"/>
      <c r="CE287" s="491"/>
      <c r="CF287" s="491"/>
      <c r="CG287" s="491"/>
      <c r="CH287" s="491"/>
      <c r="CI287" s="491"/>
      <c r="CJ287" s="491"/>
      <c r="CK287" s="491"/>
      <c r="CL287" s="491"/>
      <c r="CM287" s="491"/>
      <c r="CN287" s="491"/>
      <c r="CO287" s="491"/>
      <c r="CP287" s="491"/>
      <c r="CQ287" s="491"/>
      <c r="CR287" s="491"/>
      <c r="CS287" s="491"/>
      <c r="CT287" s="491"/>
      <c r="CU287" s="491"/>
      <c r="CV287" s="491"/>
      <c r="CW287" s="491"/>
      <c r="CX287" s="491"/>
      <c r="CY287" s="491"/>
      <c r="CZ287" s="491"/>
      <c r="DA287" s="491"/>
      <c r="DB287" s="491"/>
      <c r="DC287" s="491"/>
      <c r="DD287" s="491"/>
      <c r="DE287" s="491"/>
      <c r="DF287" s="491"/>
      <c r="DG287" s="491"/>
      <c r="DH287" s="491"/>
      <c r="DI287" s="491"/>
      <c r="DJ287" s="491"/>
      <c r="DK287" s="491"/>
      <c r="DL287" s="491"/>
      <c r="DM287" s="491"/>
      <c r="DN287" s="491"/>
      <c r="DO287" s="491"/>
      <c r="DP287" s="491"/>
      <c r="DQ287" s="491"/>
      <c r="DR287" s="491"/>
      <c r="DS287" s="491"/>
      <c r="DT287" s="491"/>
      <c r="DU287" s="491"/>
      <c r="DV287" s="491"/>
      <c r="DW287" s="491"/>
      <c r="DX287" s="491"/>
      <c r="DY287" s="491"/>
      <c r="DZ287" s="491"/>
      <c r="EA287" s="491"/>
      <c r="EB287" s="491"/>
      <c r="EC287" s="491"/>
      <c r="ED287" s="491"/>
      <c r="EE287" s="491"/>
      <c r="EF287" s="491"/>
      <c r="EG287" s="491"/>
      <c r="EH287" s="491"/>
      <c r="EI287" s="491"/>
    </row>
    <row r="288" spans="1:139" ht="12" customHeight="1" x14ac:dyDescent="0.2">
      <c r="A288" s="517" t="str">
        <f t="shared" si="48"/>
        <v/>
      </c>
      <c r="B288" s="517" t="str">
        <f t="shared" si="49"/>
        <v/>
      </c>
      <c r="C288" s="515" t="str">
        <f t="shared" si="50"/>
        <v/>
      </c>
      <c r="D288" s="517" t="str">
        <f>'Step 3.1 Site Details'!C26</f>
        <v>Building 19</v>
      </c>
      <c r="E288" s="517" t="str">
        <f>TRIM('Step 3.1 Site Details'!A26)</f>
        <v/>
      </c>
      <c r="F288" s="515">
        <f>'Step 3.1 Site Details'!I26</f>
        <v>0</v>
      </c>
      <c r="G288" s="517" t="str">
        <f>IF('Step 3.1 Site Details'!D26="","",TRIM('Step 3.1 Site Details'!D26))</f>
        <v/>
      </c>
      <c r="H288" s="515">
        <f>'Step 3.1 Site Details'!E26</f>
        <v>0</v>
      </c>
      <c r="I288" s="515">
        <f>'Step 3.1 Site Details'!D26</f>
        <v>0</v>
      </c>
      <c r="J288" s="515">
        <f>'Step 3.1 Site Details'!F26</f>
        <v>0</v>
      </c>
      <c r="K288" s="1225">
        <f>'Step 3.1 Site Details'!G26</f>
        <v>0</v>
      </c>
      <c r="L288" s="515">
        <f>'Step 3.1 Site Details'!H26</f>
        <v>0</v>
      </c>
      <c r="M288" s="1226">
        <f>'Step 3.1 Site Details'!B26</f>
        <v>0</v>
      </c>
      <c r="N288" s="1189">
        <f>'Step 3.1 Site Details'!J26</f>
        <v>0</v>
      </c>
      <c r="O288" s="1189">
        <f>'Step 3.1 Site Details'!K26</f>
        <v>0</v>
      </c>
      <c r="P288" s="1185">
        <f>'Step 3.1 Site Details'!L26</f>
        <v>0</v>
      </c>
      <c r="Q288" s="1185">
        <f>'Step 3.1 Site Details'!M26</f>
        <v>0</v>
      </c>
      <c r="R288" s="1185">
        <f>'Step 3.1 Site Details'!N26</f>
        <v>0</v>
      </c>
      <c r="S288" s="1185">
        <f>'Step 3.1 Site Details'!O26</f>
        <v>0</v>
      </c>
      <c r="T288" s="1185">
        <f>'Step 3.1 Site Details'!P26</f>
        <v>0</v>
      </c>
      <c r="U288" s="1185">
        <f>'Step 3.1 Site Details'!Q26</f>
        <v>0</v>
      </c>
      <c r="V288" s="1185">
        <f>'Step 3.1 Site Details'!R26</f>
        <v>0</v>
      </c>
      <c r="W288" s="1185">
        <f>'Step 3.1 Site Details'!T26</f>
        <v>0</v>
      </c>
      <c r="X288" s="1044">
        <f>IFERROR(((_xlfn.XLOOKUP(G288,'Step 4 Support Tool'!$E$220:$E$319,'Step 4 Support Tool'!$I$220:$I$319,"",0,1)*PETREAD!N288)/100),"")</f>
        <v>0</v>
      </c>
      <c r="Y288" s="1044">
        <f>IFERROR(((_xlfn.XLOOKUP(G288,'Step 4 Support Tool'!$E$220:$E$319,'Step 4 Support Tool'!$K$220:$K$319,"",0,1)*PETREAD!O288)/100),"")</f>
        <v>0</v>
      </c>
      <c r="Z288" s="1044">
        <f t="shared" si="52"/>
        <v>0</v>
      </c>
      <c r="AA288" s="1044">
        <f>IFERROR(Z288-(SUMIFS('Step 4 Support Tool'!$O$16:$O$215,'Step 4 Support Tool'!$E$16:$E$215,PETREAD!G288)+SUMIFS('Step 4 Support Tool'!$O$220:$O$319,'Step 4 Support Tool'!$E$220:$E$319,PETREAD!G288)),"")</f>
        <v>0</v>
      </c>
      <c r="AB288" s="1045" t="str">
        <f t="shared" si="53"/>
        <v/>
      </c>
      <c r="AC288" s="1122">
        <f>SUMIFS('Step 3.2 Heating System'!$J$10:$J$109,'Step 3.2 Heating System'!$C$10:$C$109,PETREAD!$G288,'Step 3.2 Heating System'!$G$10:$G$109,"Removed")</f>
        <v>0</v>
      </c>
      <c r="AD288" s="1122">
        <f>SUMIFS('Step 3.2 Heating System'!$J$10:$J$109,'Step 3.2 Heating System'!$C$10:$C$109,PETREAD!$G288,'Step 3.2 Heating System'!$G$10:$G$109,"Retained")</f>
        <v>0</v>
      </c>
      <c r="AE288" s="1119" t="str">
        <f t="shared" si="54"/>
        <v/>
      </c>
      <c r="AF288" s="1057">
        <f>(SUMIFS('Step 4 Support Tool'!$N$16:$N$215,'Step 4 Support Tool'!$E$16:$E$215,PETREAD!G288)+SUMIFS('Step 4 Support Tool'!$N$220:$N$319,'Step 4 Support Tool'!$E$220:$E$319,PETREAD!G288))</f>
        <v>0</v>
      </c>
      <c r="AG288" s="1057" t="str">
        <f>IFERROR(AR288*'Step 5 Project Governance'!$D$14,"")</f>
        <v/>
      </c>
      <c r="AH288" s="1117" t="str">
        <f t="shared" si="51"/>
        <v/>
      </c>
      <c r="AI288" s="1122">
        <f>(SUMIFS('Step 4 Support Tool'!$S$16:$S$215,'Step 4 Support Tool'!$E$16:$E$215,PETREAD!G288)+SUMIFS('Step 4 Support Tool'!$S$220:$S$319,'Step 4 Support Tool'!$E$220:$E$319,PETREAD!G288))</f>
        <v>0</v>
      </c>
      <c r="AJ288" s="1122" t="str">
        <f t="shared" si="55"/>
        <v/>
      </c>
      <c r="AK288" s="1045" t="str">
        <f>IFERROR(SUMIF('Step 4 Support Tool'!$E$16:$E$215,PETREAD!G288,'Step 4 Support Tool'!$N$16:$N$215)/(SUMIF('Step 4 Support Tool'!$E$16:$E$215,PETREAD!G288,'Step 4 Support Tool'!$N$16:$N$215)+SUMIF('Step 4 Support Tool'!$E$220:$E$319,PETREAD!G288,'Step 4 Support Tool'!$N$220:$N$319)),"")</f>
        <v/>
      </c>
      <c r="AL288" s="1119" t="str">
        <f>_xlfn.XLOOKUP($G288,'Step 3.2 Heating System'!$C$118:$C$217,'Step 3.2 Heating System'!$AA$118:$AA$217,"",0,1)</f>
        <v/>
      </c>
      <c r="AM288" s="1119" t="str">
        <f>_xlfn.XLOOKUP($G288,'Step 3.2 Heating System'!$C$118:$C$217,'Step 3.2 Heating System'!$AB$118:$AB$217,"",0,1)</f>
        <v/>
      </c>
      <c r="AN288" s="512"/>
      <c r="AO288" s="971" t="s">
        <v>451</v>
      </c>
      <c r="AP288" s="971"/>
      <c r="AR288" s="1045" t="str">
        <f>IFERROR((SUMIFS('Step 4 Support Tool'!$N$16:$N$215,'Step 4 Support Tool'!$E$16:$E$215,PETREAD!G288)+SUMIFS('Step 4 Support Tool'!$N$220:$N$319,'Step 4 Support Tool'!$E$220:$E$319,PETREAD!G288))/'Step 4 Support Tool'!$O$7,"")</f>
        <v/>
      </c>
      <c r="AW288" s="491"/>
      <c r="AX288" s="491"/>
      <c r="AY288" s="491"/>
      <c r="BB288" s="491"/>
      <c r="BC288" s="491"/>
      <c r="BD288" s="491"/>
      <c r="BE288" s="491"/>
      <c r="BF288" s="491"/>
      <c r="BG288" s="491"/>
      <c r="BH288" s="491"/>
      <c r="BI288" s="491"/>
      <c r="BJ288" s="491"/>
      <c r="BK288" s="491"/>
      <c r="BL288" s="491"/>
      <c r="BM288" s="491"/>
      <c r="BN288" s="491"/>
      <c r="BO288" s="491"/>
      <c r="BP288" s="491"/>
      <c r="BQ288" s="491"/>
      <c r="BR288" s="491"/>
      <c r="BS288" s="491"/>
      <c r="BT288" s="491"/>
      <c r="BU288" s="491"/>
      <c r="BV288" s="491"/>
      <c r="BW288" s="491"/>
      <c r="BX288" s="491"/>
      <c r="BY288" s="491"/>
      <c r="BZ288" s="491"/>
      <c r="CA288" s="491"/>
      <c r="CB288" s="491"/>
      <c r="CC288" s="491"/>
      <c r="CD288" s="491"/>
      <c r="CE288" s="491"/>
      <c r="CF288" s="491"/>
      <c r="CG288" s="491"/>
      <c r="CH288" s="491"/>
      <c r="CI288" s="491"/>
      <c r="CJ288" s="491"/>
      <c r="CK288" s="491"/>
      <c r="CL288" s="491"/>
      <c r="CM288" s="491"/>
      <c r="CN288" s="491"/>
      <c r="CO288" s="491"/>
      <c r="CP288" s="491"/>
      <c r="CQ288" s="491"/>
      <c r="CR288" s="491"/>
      <c r="CS288" s="491"/>
      <c r="CT288" s="491"/>
      <c r="CU288" s="491"/>
      <c r="CV288" s="491"/>
      <c r="CW288" s="491"/>
      <c r="CX288" s="491"/>
      <c r="CY288" s="491"/>
      <c r="CZ288" s="491"/>
      <c r="DA288" s="491"/>
      <c r="DB288" s="491"/>
      <c r="DC288" s="491"/>
      <c r="DD288" s="491"/>
      <c r="DE288" s="491"/>
      <c r="DF288" s="491"/>
      <c r="DG288" s="491"/>
      <c r="DH288" s="491"/>
      <c r="DI288" s="491"/>
      <c r="DJ288" s="491"/>
      <c r="DK288" s="491"/>
      <c r="DL288" s="491"/>
      <c r="DM288" s="491"/>
      <c r="DN288" s="491"/>
      <c r="DO288" s="491"/>
      <c r="DP288" s="491"/>
      <c r="DQ288" s="491"/>
      <c r="DR288" s="491"/>
      <c r="DS288" s="491"/>
      <c r="DT288" s="491"/>
      <c r="DU288" s="491"/>
      <c r="DV288" s="491"/>
      <c r="DW288" s="491"/>
      <c r="DX288" s="491"/>
      <c r="DY288" s="491"/>
      <c r="DZ288" s="491"/>
      <c r="EA288" s="491"/>
      <c r="EB288" s="491"/>
      <c r="EC288" s="491"/>
      <c r="ED288" s="491"/>
      <c r="EE288" s="491"/>
      <c r="EF288" s="491"/>
      <c r="EG288" s="491"/>
      <c r="EH288" s="491"/>
      <c r="EI288" s="491"/>
    </row>
    <row r="289" spans="1:139" ht="12" customHeight="1" x14ac:dyDescent="0.2">
      <c r="A289" s="517" t="str">
        <f t="shared" si="48"/>
        <v/>
      </c>
      <c r="B289" s="517" t="str">
        <f t="shared" si="49"/>
        <v/>
      </c>
      <c r="C289" s="515" t="str">
        <f t="shared" si="50"/>
        <v/>
      </c>
      <c r="D289" s="517" t="str">
        <f>'Step 3.1 Site Details'!C27</f>
        <v>Building 20</v>
      </c>
      <c r="E289" s="517" t="str">
        <f>TRIM('Step 3.1 Site Details'!A27)</f>
        <v/>
      </c>
      <c r="F289" s="515">
        <f>'Step 3.1 Site Details'!I27</f>
        <v>0</v>
      </c>
      <c r="G289" s="517" t="str">
        <f>IF('Step 3.1 Site Details'!D27="","",TRIM('Step 3.1 Site Details'!D27))</f>
        <v/>
      </c>
      <c r="H289" s="515">
        <f>'Step 3.1 Site Details'!E27</f>
        <v>0</v>
      </c>
      <c r="I289" s="515">
        <f>'Step 3.1 Site Details'!D27</f>
        <v>0</v>
      </c>
      <c r="J289" s="515">
        <f>'Step 3.1 Site Details'!F27</f>
        <v>0</v>
      </c>
      <c r="K289" s="1225">
        <f>'Step 3.1 Site Details'!G27</f>
        <v>0</v>
      </c>
      <c r="L289" s="515">
        <f>'Step 3.1 Site Details'!H27</f>
        <v>0</v>
      </c>
      <c r="M289" s="1226">
        <f>'Step 3.1 Site Details'!B27</f>
        <v>0</v>
      </c>
      <c r="N289" s="1189">
        <f>'Step 3.1 Site Details'!J27</f>
        <v>0</v>
      </c>
      <c r="O289" s="1189">
        <f>'Step 3.1 Site Details'!K27</f>
        <v>0</v>
      </c>
      <c r="P289" s="1185">
        <f>'Step 3.1 Site Details'!L27</f>
        <v>0</v>
      </c>
      <c r="Q289" s="1185">
        <f>'Step 3.1 Site Details'!M27</f>
        <v>0</v>
      </c>
      <c r="R289" s="1185">
        <f>'Step 3.1 Site Details'!N27</f>
        <v>0</v>
      </c>
      <c r="S289" s="1185">
        <f>'Step 3.1 Site Details'!O27</f>
        <v>0</v>
      </c>
      <c r="T289" s="1185">
        <f>'Step 3.1 Site Details'!P27</f>
        <v>0</v>
      </c>
      <c r="U289" s="1185">
        <f>'Step 3.1 Site Details'!Q27</f>
        <v>0</v>
      </c>
      <c r="V289" s="1185">
        <f>'Step 3.1 Site Details'!R27</f>
        <v>0</v>
      </c>
      <c r="W289" s="1185">
        <f>'Step 3.1 Site Details'!T27</f>
        <v>0</v>
      </c>
      <c r="X289" s="1044">
        <f>IFERROR(((_xlfn.XLOOKUP(G289,'Step 4 Support Tool'!$E$220:$E$319,'Step 4 Support Tool'!$I$220:$I$319,"",0,1)*PETREAD!N289)/100),"")</f>
        <v>0</v>
      </c>
      <c r="Y289" s="1044">
        <f>IFERROR(((_xlfn.XLOOKUP(G289,'Step 4 Support Tool'!$E$220:$E$319,'Step 4 Support Tool'!$K$220:$K$319,"",0,1)*PETREAD!O289)/100),"")</f>
        <v>0</v>
      </c>
      <c r="Z289" s="1044">
        <f t="shared" si="52"/>
        <v>0</v>
      </c>
      <c r="AA289" s="1044">
        <f>IFERROR(Z289-(SUMIFS('Step 4 Support Tool'!$O$16:$O$215,'Step 4 Support Tool'!$E$16:$E$215,PETREAD!G289)+SUMIFS('Step 4 Support Tool'!$O$220:$O$319,'Step 4 Support Tool'!$E$220:$E$319,PETREAD!G289)),"")</f>
        <v>0</v>
      </c>
      <c r="AB289" s="1045" t="str">
        <f t="shared" si="53"/>
        <v/>
      </c>
      <c r="AC289" s="1122">
        <f>SUMIFS('Step 3.2 Heating System'!$J$10:$J$109,'Step 3.2 Heating System'!$C$10:$C$109,PETREAD!$G289,'Step 3.2 Heating System'!$G$10:$G$109,"Removed")</f>
        <v>0</v>
      </c>
      <c r="AD289" s="1122">
        <f>SUMIFS('Step 3.2 Heating System'!$J$10:$J$109,'Step 3.2 Heating System'!$C$10:$C$109,PETREAD!$G289,'Step 3.2 Heating System'!$G$10:$G$109,"Retained")</f>
        <v>0</v>
      </c>
      <c r="AE289" s="1119" t="str">
        <f t="shared" si="54"/>
        <v/>
      </c>
      <c r="AF289" s="1057">
        <f>(SUMIFS('Step 4 Support Tool'!$N$16:$N$215,'Step 4 Support Tool'!$E$16:$E$215,PETREAD!G289)+SUMIFS('Step 4 Support Tool'!$N$220:$N$319,'Step 4 Support Tool'!$E$220:$E$319,PETREAD!G289))</f>
        <v>0</v>
      </c>
      <c r="AG289" s="1057" t="str">
        <f>IFERROR(AR289*'Step 5 Project Governance'!$D$14,"")</f>
        <v/>
      </c>
      <c r="AH289" s="1117" t="str">
        <f t="shared" si="51"/>
        <v/>
      </c>
      <c r="AI289" s="1122">
        <f>(SUMIFS('Step 4 Support Tool'!$S$16:$S$215,'Step 4 Support Tool'!$E$16:$E$215,PETREAD!G289)+SUMIFS('Step 4 Support Tool'!$S$220:$S$319,'Step 4 Support Tool'!$E$220:$E$319,PETREAD!G289))</f>
        <v>0</v>
      </c>
      <c r="AJ289" s="1122" t="str">
        <f t="shared" si="55"/>
        <v/>
      </c>
      <c r="AK289" s="1045" t="str">
        <f>IFERROR(SUMIF('Step 4 Support Tool'!$E$16:$E$215,PETREAD!G289,'Step 4 Support Tool'!$N$16:$N$215)/(SUMIF('Step 4 Support Tool'!$E$16:$E$215,PETREAD!G289,'Step 4 Support Tool'!$N$16:$N$215)+SUMIF('Step 4 Support Tool'!$E$220:$E$319,PETREAD!G289,'Step 4 Support Tool'!$N$220:$N$319)),"")</f>
        <v/>
      </c>
      <c r="AL289" s="1119" t="str">
        <f>_xlfn.XLOOKUP($G289,'Step 3.2 Heating System'!$C$118:$C$217,'Step 3.2 Heating System'!$AA$118:$AA$217,"",0,1)</f>
        <v/>
      </c>
      <c r="AM289" s="1119" t="str">
        <f>_xlfn.XLOOKUP($G289,'Step 3.2 Heating System'!$C$118:$C$217,'Step 3.2 Heating System'!$AB$118:$AB$217,"",0,1)</f>
        <v/>
      </c>
      <c r="AN289" s="512" t="s">
        <v>1251</v>
      </c>
      <c r="AO289" s="971" t="s">
        <v>453</v>
      </c>
      <c r="AP289" s="971"/>
      <c r="AR289" s="1045" t="str">
        <f>IFERROR((SUMIFS('Step 4 Support Tool'!$N$16:$N$215,'Step 4 Support Tool'!$E$16:$E$215,PETREAD!G289)+SUMIFS('Step 4 Support Tool'!$N$220:$N$319,'Step 4 Support Tool'!$E$220:$E$319,PETREAD!G289))/'Step 4 Support Tool'!$O$7,"")</f>
        <v/>
      </c>
      <c r="AW289" s="491"/>
      <c r="AX289" s="491"/>
      <c r="AY289" s="491"/>
      <c r="BB289" s="491"/>
      <c r="BC289" s="491"/>
      <c r="BD289" s="491"/>
      <c r="BE289" s="491"/>
      <c r="BF289" s="491"/>
      <c r="BG289" s="491"/>
      <c r="BH289" s="491"/>
      <c r="BI289" s="491"/>
      <c r="BJ289" s="491"/>
      <c r="BK289" s="491"/>
      <c r="BL289" s="491"/>
      <c r="BM289" s="491"/>
      <c r="BN289" s="491"/>
      <c r="BO289" s="491"/>
      <c r="BP289" s="491"/>
      <c r="BQ289" s="491"/>
      <c r="BR289" s="491"/>
      <c r="BS289" s="491"/>
      <c r="BT289" s="491"/>
      <c r="BU289" s="491"/>
      <c r="BV289" s="491"/>
      <c r="BW289" s="491"/>
      <c r="BX289" s="491"/>
      <c r="BY289" s="491"/>
      <c r="BZ289" s="491"/>
      <c r="CA289" s="491"/>
      <c r="CB289" s="491"/>
      <c r="CC289" s="491"/>
      <c r="CD289" s="491"/>
      <c r="CE289" s="491"/>
      <c r="CF289" s="491"/>
      <c r="CG289" s="491"/>
      <c r="CH289" s="491"/>
      <c r="CI289" s="491"/>
      <c r="CJ289" s="491"/>
      <c r="CK289" s="491"/>
      <c r="CL289" s="491"/>
      <c r="CM289" s="491"/>
      <c r="CN289" s="491"/>
      <c r="CO289" s="491"/>
      <c r="CP289" s="491"/>
      <c r="CQ289" s="491"/>
      <c r="CR289" s="491"/>
      <c r="CS289" s="491"/>
      <c r="CT289" s="491"/>
      <c r="CU289" s="491"/>
      <c r="CV289" s="491"/>
      <c r="CW289" s="491"/>
      <c r="CX289" s="491"/>
      <c r="CY289" s="491"/>
      <c r="CZ289" s="491"/>
      <c r="DA289" s="491"/>
      <c r="DB289" s="491"/>
      <c r="DC289" s="491"/>
      <c r="DD289" s="491"/>
      <c r="DE289" s="491"/>
      <c r="DF289" s="491"/>
      <c r="DG289" s="491"/>
      <c r="DH289" s="491"/>
      <c r="DI289" s="491"/>
      <c r="DJ289" s="491"/>
      <c r="DK289" s="491"/>
      <c r="DL289" s="491"/>
      <c r="DM289" s="491"/>
      <c r="DN289" s="491"/>
      <c r="DO289" s="491"/>
      <c r="DP289" s="491"/>
      <c r="DQ289" s="491"/>
      <c r="DR289" s="491"/>
      <c r="DS289" s="491"/>
      <c r="DT289" s="491"/>
      <c r="DU289" s="491"/>
      <c r="DV289" s="491"/>
      <c r="DW289" s="491"/>
      <c r="DX289" s="491"/>
      <c r="DY289" s="491"/>
      <c r="DZ289" s="491"/>
      <c r="EA289" s="491"/>
      <c r="EB289" s="491"/>
      <c r="EC289" s="491"/>
      <c r="ED289" s="491"/>
      <c r="EE289" s="491"/>
      <c r="EF289" s="491"/>
      <c r="EG289" s="491"/>
      <c r="EH289" s="491"/>
      <c r="EI289" s="491"/>
    </row>
    <row r="290" spans="1:139" ht="12" customHeight="1" x14ac:dyDescent="0.2">
      <c r="A290" s="517" t="str">
        <f t="shared" si="48"/>
        <v/>
      </c>
      <c r="B290" s="517" t="str">
        <f t="shared" si="49"/>
        <v/>
      </c>
      <c r="C290" s="515" t="str">
        <f t="shared" si="50"/>
        <v/>
      </c>
      <c r="D290" s="517" t="str">
        <f>'Step 3.1 Site Details'!C28</f>
        <v>Building 21</v>
      </c>
      <c r="E290" s="517" t="str">
        <f>TRIM('Step 3.1 Site Details'!A28)</f>
        <v/>
      </c>
      <c r="F290" s="515">
        <f>'Step 3.1 Site Details'!I28</f>
        <v>0</v>
      </c>
      <c r="G290" s="517" t="str">
        <f>IF('Step 3.1 Site Details'!D28="","",TRIM('Step 3.1 Site Details'!D28))</f>
        <v/>
      </c>
      <c r="H290" s="515">
        <f>'Step 3.1 Site Details'!E28</f>
        <v>0</v>
      </c>
      <c r="I290" s="515">
        <f>'Step 3.1 Site Details'!D28</f>
        <v>0</v>
      </c>
      <c r="J290" s="515">
        <f>'Step 3.1 Site Details'!F28</f>
        <v>0</v>
      </c>
      <c r="K290" s="1225">
        <f>'Step 3.1 Site Details'!G28</f>
        <v>0</v>
      </c>
      <c r="L290" s="515">
        <f>'Step 3.1 Site Details'!H28</f>
        <v>0</v>
      </c>
      <c r="M290" s="1226">
        <f>'Step 3.1 Site Details'!B28</f>
        <v>0</v>
      </c>
      <c r="N290" s="1189">
        <f>'Step 3.1 Site Details'!J28</f>
        <v>0</v>
      </c>
      <c r="O290" s="1189">
        <f>'Step 3.1 Site Details'!K28</f>
        <v>0</v>
      </c>
      <c r="P290" s="1185">
        <f>'Step 3.1 Site Details'!L28</f>
        <v>0</v>
      </c>
      <c r="Q290" s="1185">
        <f>'Step 3.1 Site Details'!M28</f>
        <v>0</v>
      </c>
      <c r="R290" s="1185">
        <f>'Step 3.1 Site Details'!N28</f>
        <v>0</v>
      </c>
      <c r="S290" s="1185">
        <f>'Step 3.1 Site Details'!O28</f>
        <v>0</v>
      </c>
      <c r="T290" s="1185">
        <f>'Step 3.1 Site Details'!P28</f>
        <v>0</v>
      </c>
      <c r="U290" s="1185">
        <f>'Step 3.1 Site Details'!Q28</f>
        <v>0</v>
      </c>
      <c r="V290" s="1185">
        <f>'Step 3.1 Site Details'!R28</f>
        <v>0</v>
      </c>
      <c r="W290" s="1185">
        <f>'Step 3.1 Site Details'!T28</f>
        <v>0</v>
      </c>
      <c r="X290" s="1044">
        <f>IFERROR(((_xlfn.XLOOKUP(G290,'Step 4 Support Tool'!$E$220:$E$319,'Step 4 Support Tool'!$I$220:$I$319,"",0,1)*PETREAD!N290)/100),"")</f>
        <v>0</v>
      </c>
      <c r="Y290" s="1044">
        <f>IFERROR(((_xlfn.XLOOKUP(G290,'Step 4 Support Tool'!$E$220:$E$319,'Step 4 Support Tool'!$K$220:$K$319,"",0,1)*PETREAD!O290)/100),"")</f>
        <v>0</v>
      </c>
      <c r="Z290" s="1044">
        <f t="shared" si="52"/>
        <v>0</v>
      </c>
      <c r="AA290" s="1044">
        <f>IFERROR(Z290-(SUMIFS('Step 4 Support Tool'!$O$16:$O$215,'Step 4 Support Tool'!$E$16:$E$215,PETREAD!G290)+SUMIFS('Step 4 Support Tool'!$O$220:$O$319,'Step 4 Support Tool'!$E$220:$E$319,PETREAD!G290)),"")</f>
        <v>0</v>
      </c>
      <c r="AB290" s="1045" t="str">
        <f t="shared" si="53"/>
        <v/>
      </c>
      <c r="AC290" s="1122">
        <f>SUMIFS('Step 3.2 Heating System'!$J$10:$J$109,'Step 3.2 Heating System'!$C$10:$C$109,PETREAD!$G290,'Step 3.2 Heating System'!$G$10:$G$109,"Removed")</f>
        <v>0</v>
      </c>
      <c r="AD290" s="1122">
        <f>SUMIFS('Step 3.2 Heating System'!$J$10:$J$109,'Step 3.2 Heating System'!$C$10:$C$109,PETREAD!$G290,'Step 3.2 Heating System'!$G$10:$G$109,"Retained")</f>
        <v>0</v>
      </c>
      <c r="AE290" s="1119" t="str">
        <f t="shared" si="54"/>
        <v/>
      </c>
      <c r="AF290" s="1057">
        <f>(SUMIFS('Step 4 Support Tool'!$N$16:$N$215,'Step 4 Support Tool'!$E$16:$E$215,PETREAD!G290)+SUMIFS('Step 4 Support Tool'!$N$220:$N$319,'Step 4 Support Tool'!$E$220:$E$319,PETREAD!G290))</f>
        <v>0</v>
      </c>
      <c r="AG290" s="1057" t="str">
        <f>IFERROR(AR290*'Step 5 Project Governance'!$D$14,"")</f>
        <v/>
      </c>
      <c r="AH290" s="1117" t="str">
        <f t="shared" si="51"/>
        <v/>
      </c>
      <c r="AI290" s="1122">
        <f>(SUMIFS('Step 4 Support Tool'!$S$16:$S$215,'Step 4 Support Tool'!$E$16:$E$215,PETREAD!G290)+SUMIFS('Step 4 Support Tool'!$S$220:$S$319,'Step 4 Support Tool'!$E$220:$E$319,PETREAD!G290))</f>
        <v>0</v>
      </c>
      <c r="AJ290" s="1122" t="str">
        <f t="shared" si="55"/>
        <v/>
      </c>
      <c r="AK290" s="1045" t="str">
        <f>IFERROR(SUMIF('Step 4 Support Tool'!$E$16:$E$215,PETREAD!G290,'Step 4 Support Tool'!$N$16:$N$215)/(SUMIF('Step 4 Support Tool'!$E$16:$E$215,PETREAD!G290,'Step 4 Support Tool'!$N$16:$N$215)+SUMIF('Step 4 Support Tool'!$E$220:$E$319,PETREAD!G290,'Step 4 Support Tool'!$N$220:$N$319)),"")</f>
        <v/>
      </c>
      <c r="AL290" s="1119" t="str">
        <f>_xlfn.XLOOKUP($G290,'Step 3.2 Heating System'!$C$118:$C$217,'Step 3.2 Heating System'!$AA$118:$AA$217,"",0,1)</f>
        <v/>
      </c>
      <c r="AM290" s="1119" t="str">
        <f>_xlfn.XLOOKUP($G290,'Step 3.2 Heating System'!$C$118:$C$217,'Step 3.2 Heating System'!$AB$118:$AB$217,"",0,1)</f>
        <v/>
      </c>
      <c r="AN290" s="512" t="s">
        <v>1251</v>
      </c>
      <c r="AO290" s="971" t="s">
        <v>455</v>
      </c>
      <c r="AP290" s="971"/>
      <c r="AR290" s="1045" t="str">
        <f>IFERROR((SUMIFS('Step 4 Support Tool'!$N$16:$N$215,'Step 4 Support Tool'!$E$16:$E$215,PETREAD!G290)+SUMIFS('Step 4 Support Tool'!$N$220:$N$319,'Step 4 Support Tool'!$E$220:$E$319,PETREAD!G290))/'Step 4 Support Tool'!$O$7,"")</f>
        <v/>
      </c>
      <c r="AW290" s="491"/>
      <c r="AX290" s="491"/>
      <c r="AY290" s="491"/>
      <c r="BB290" s="491"/>
      <c r="BC290" s="491"/>
      <c r="BD290" s="491"/>
      <c r="BE290" s="491"/>
      <c r="BF290" s="491"/>
      <c r="BG290" s="491"/>
      <c r="BH290" s="491"/>
      <c r="BI290" s="491"/>
      <c r="BJ290" s="491"/>
      <c r="BK290" s="491"/>
      <c r="BL290" s="491"/>
      <c r="BM290" s="491"/>
      <c r="BN290" s="491"/>
      <c r="BO290" s="491"/>
      <c r="BP290" s="491"/>
      <c r="BQ290" s="491"/>
      <c r="BR290" s="491"/>
      <c r="BS290" s="491"/>
      <c r="BT290" s="491"/>
      <c r="BU290" s="491"/>
      <c r="BV290" s="491"/>
      <c r="BW290" s="491"/>
      <c r="BX290" s="491"/>
      <c r="BY290" s="491"/>
      <c r="BZ290" s="491"/>
      <c r="CA290" s="491"/>
      <c r="CB290" s="491"/>
      <c r="CC290" s="491"/>
      <c r="CD290" s="491"/>
      <c r="CE290" s="491"/>
      <c r="CF290" s="491"/>
      <c r="CG290" s="491"/>
      <c r="CH290" s="491"/>
      <c r="CI290" s="491"/>
      <c r="CJ290" s="491"/>
      <c r="CK290" s="491"/>
      <c r="CL290" s="491"/>
      <c r="CM290" s="491"/>
      <c r="CN290" s="491"/>
      <c r="CO290" s="491"/>
      <c r="CP290" s="491"/>
      <c r="CQ290" s="491"/>
      <c r="CR290" s="491"/>
      <c r="CS290" s="491"/>
      <c r="CT290" s="491"/>
      <c r="CU290" s="491"/>
      <c r="CV290" s="491"/>
      <c r="CW290" s="491"/>
      <c r="CX290" s="491"/>
      <c r="CY290" s="491"/>
      <c r="CZ290" s="491"/>
      <c r="DA290" s="491"/>
      <c r="DB290" s="491"/>
      <c r="DC290" s="491"/>
      <c r="DD290" s="491"/>
      <c r="DE290" s="491"/>
      <c r="DF290" s="491"/>
      <c r="DG290" s="491"/>
      <c r="DH290" s="491"/>
      <c r="DI290" s="491"/>
      <c r="DJ290" s="491"/>
      <c r="DK290" s="491"/>
      <c r="DL290" s="491"/>
      <c r="DM290" s="491"/>
      <c r="DN290" s="491"/>
      <c r="DO290" s="491"/>
      <c r="DP290" s="491"/>
      <c r="DQ290" s="491"/>
      <c r="DR290" s="491"/>
      <c r="DS290" s="491"/>
      <c r="DT290" s="491"/>
      <c r="DU290" s="491"/>
      <c r="DV290" s="491"/>
      <c r="DW290" s="491"/>
      <c r="DX290" s="491"/>
      <c r="DY290" s="491"/>
      <c r="DZ290" s="491"/>
      <c r="EA290" s="491"/>
      <c r="EB290" s="491"/>
      <c r="EC290" s="491"/>
      <c r="ED290" s="491"/>
      <c r="EE290" s="491"/>
      <c r="EF290" s="491"/>
      <c r="EG290" s="491"/>
      <c r="EH290" s="491"/>
      <c r="EI290" s="491"/>
    </row>
    <row r="291" spans="1:139" ht="12" customHeight="1" x14ac:dyDescent="0.2">
      <c r="A291" s="517" t="str">
        <f t="shared" si="48"/>
        <v/>
      </c>
      <c r="B291" s="517" t="str">
        <f t="shared" si="49"/>
        <v/>
      </c>
      <c r="C291" s="515" t="str">
        <f t="shared" si="50"/>
        <v/>
      </c>
      <c r="D291" s="517" t="str">
        <f>'Step 3.1 Site Details'!C29</f>
        <v>Building 22</v>
      </c>
      <c r="E291" s="517" t="str">
        <f>TRIM('Step 3.1 Site Details'!A29)</f>
        <v/>
      </c>
      <c r="F291" s="515">
        <f>'Step 3.1 Site Details'!I29</f>
        <v>0</v>
      </c>
      <c r="G291" s="517" t="str">
        <f>IF('Step 3.1 Site Details'!D29="","",TRIM('Step 3.1 Site Details'!D29))</f>
        <v/>
      </c>
      <c r="H291" s="515">
        <f>'Step 3.1 Site Details'!E29</f>
        <v>0</v>
      </c>
      <c r="I291" s="515">
        <f>'Step 3.1 Site Details'!D29</f>
        <v>0</v>
      </c>
      <c r="J291" s="515">
        <f>'Step 3.1 Site Details'!F29</f>
        <v>0</v>
      </c>
      <c r="K291" s="1225">
        <f>'Step 3.1 Site Details'!G29</f>
        <v>0</v>
      </c>
      <c r="L291" s="515">
        <f>'Step 3.1 Site Details'!H29</f>
        <v>0</v>
      </c>
      <c r="M291" s="1226">
        <f>'Step 3.1 Site Details'!B29</f>
        <v>0</v>
      </c>
      <c r="N291" s="1189">
        <f>'Step 3.1 Site Details'!J29</f>
        <v>0</v>
      </c>
      <c r="O291" s="1189">
        <f>'Step 3.1 Site Details'!K29</f>
        <v>0</v>
      </c>
      <c r="P291" s="1185">
        <f>'Step 3.1 Site Details'!L29</f>
        <v>0</v>
      </c>
      <c r="Q291" s="1185">
        <f>'Step 3.1 Site Details'!M29</f>
        <v>0</v>
      </c>
      <c r="R291" s="1185">
        <f>'Step 3.1 Site Details'!N29</f>
        <v>0</v>
      </c>
      <c r="S291" s="1185">
        <f>'Step 3.1 Site Details'!O29</f>
        <v>0</v>
      </c>
      <c r="T291" s="1185">
        <f>'Step 3.1 Site Details'!P29</f>
        <v>0</v>
      </c>
      <c r="U291" s="1185">
        <f>'Step 3.1 Site Details'!Q29</f>
        <v>0</v>
      </c>
      <c r="V291" s="1185">
        <f>'Step 3.1 Site Details'!R29</f>
        <v>0</v>
      </c>
      <c r="W291" s="1185">
        <f>'Step 3.1 Site Details'!T29</f>
        <v>0</v>
      </c>
      <c r="X291" s="1044">
        <f>IFERROR(((_xlfn.XLOOKUP(G291,'Step 4 Support Tool'!$E$220:$E$319,'Step 4 Support Tool'!$I$220:$I$319,"",0,1)*PETREAD!N291)/100),"")</f>
        <v>0</v>
      </c>
      <c r="Y291" s="1044">
        <f>IFERROR(((_xlfn.XLOOKUP(G291,'Step 4 Support Tool'!$E$220:$E$319,'Step 4 Support Tool'!$K$220:$K$319,"",0,1)*PETREAD!O291)/100),"")</f>
        <v>0</v>
      </c>
      <c r="Z291" s="1044">
        <f t="shared" si="52"/>
        <v>0</v>
      </c>
      <c r="AA291" s="1044">
        <f>IFERROR(Z291-(SUMIFS('Step 4 Support Tool'!$O$16:$O$215,'Step 4 Support Tool'!$E$16:$E$215,PETREAD!G291)+SUMIFS('Step 4 Support Tool'!$O$220:$O$319,'Step 4 Support Tool'!$E$220:$E$319,PETREAD!G291)),"")</f>
        <v>0</v>
      </c>
      <c r="AB291" s="1045" t="str">
        <f t="shared" si="53"/>
        <v/>
      </c>
      <c r="AC291" s="1122">
        <f>SUMIFS('Step 3.2 Heating System'!$J$10:$J$109,'Step 3.2 Heating System'!$C$10:$C$109,PETREAD!$G291,'Step 3.2 Heating System'!$G$10:$G$109,"Removed")</f>
        <v>0</v>
      </c>
      <c r="AD291" s="1122">
        <f>SUMIFS('Step 3.2 Heating System'!$J$10:$J$109,'Step 3.2 Heating System'!$C$10:$C$109,PETREAD!$G291,'Step 3.2 Heating System'!$G$10:$G$109,"Retained")</f>
        <v>0</v>
      </c>
      <c r="AE291" s="1119" t="str">
        <f t="shared" si="54"/>
        <v/>
      </c>
      <c r="AF291" s="1057">
        <f>(SUMIFS('Step 4 Support Tool'!$N$16:$N$215,'Step 4 Support Tool'!$E$16:$E$215,PETREAD!G291)+SUMIFS('Step 4 Support Tool'!$N$220:$N$319,'Step 4 Support Tool'!$E$220:$E$319,PETREAD!G291))</f>
        <v>0</v>
      </c>
      <c r="AG291" s="1057" t="str">
        <f>IFERROR(AR291*'Step 5 Project Governance'!$D$14,"")</f>
        <v/>
      </c>
      <c r="AH291" s="1117" t="str">
        <f t="shared" si="51"/>
        <v/>
      </c>
      <c r="AI291" s="1122">
        <f>(SUMIFS('Step 4 Support Tool'!$S$16:$S$215,'Step 4 Support Tool'!$E$16:$E$215,PETREAD!G291)+SUMIFS('Step 4 Support Tool'!$S$220:$S$319,'Step 4 Support Tool'!$E$220:$E$319,PETREAD!G291))</f>
        <v>0</v>
      </c>
      <c r="AJ291" s="1122" t="str">
        <f t="shared" si="55"/>
        <v/>
      </c>
      <c r="AK291" s="1045" t="str">
        <f>IFERROR(SUMIF('Step 4 Support Tool'!$E$16:$E$215,PETREAD!G291,'Step 4 Support Tool'!$N$16:$N$215)/(SUMIF('Step 4 Support Tool'!$E$16:$E$215,PETREAD!G291,'Step 4 Support Tool'!$N$16:$N$215)+SUMIF('Step 4 Support Tool'!$E$220:$E$319,PETREAD!G291,'Step 4 Support Tool'!$N$220:$N$319)),"")</f>
        <v/>
      </c>
      <c r="AL291" s="1119" t="str">
        <f>_xlfn.XLOOKUP($G291,'Step 3.2 Heating System'!$C$118:$C$217,'Step 3.2 Heating System'!$AA$118:$AA$217,"",0,1)</f>
        <v/>
      </c>
      <c r="AM291" s="1119" t="str">
        <f>_xlfn.XLOOKUP($G291,'Step 3.2 Heating System'!$C$118:$C$217,'Step 3.2 Heating System'!$AB$118:$AB$217,"",0,1)</f>
        <v/>
      </c>
      <c r="AN291" s="512"/>
      <c r="AO291" s="971" t="s">
        <v>457</v>
      </c>
      <c r="AP291" s="971"/>
      <c r="AR291" s="1045" t="str">
        <f>IFERROR((SUMIFS('Step 4 Support Tool'!$N$16:$N$215,'Step 4 Support Tool'!$E$16:$E$215,PETREAD!G291)+SUMIFS('Step 4 Support Tool'!$N$220:$N$319,'Step 4 Support Tool'!$E$220:$E$319,PETREAD!G291))/'Step 4 Support Tool'!$O$7,"")</f>
        <v/>
      </c>
      <c r="AW291" s="491"/>
      <c r="AX291" s="491"/>
      <c r="AY291" s="491"/>
      <c r="BB291" s="491"/>
      <c r="BC291" s="491"/>
      <c r="BD291" s="491"/>
      <c r="BE291" s="491"/>
      <c r="BF291" s="491"/>
      <c r="BG291" s="491"/>
      <c r="BH291" s="491"/>
      <c r="BI291" s="491"/>
      <c r="BJ291" s="491"/>
      <c r="BK291" s="491"/>
      <c r="BL291" s="491"/>
      <c r="BM291" s="491"/>
      <c r="BN291" s="491"/>
      <c r="BO291" s="491"/>
      <c r="BP291" s="491"/>
      <c r="BQ291" s="491"/>
      <c r="BR291" s="491"/>
      <c r="BS291" s="491"/>
      <c r="BT291" s="491"/>
      <c r="BU291" s="491"/>
      <c r="BV291" s="491"/>
      <c r="BW291" s="491"/>
      <c r="BX291" s="491"/>
      <c r="BY291" s="491"/>
      <c r="BZ291" s="491"/>
      <c r="CA291" s="491"/>
      <c r="CB291" s="491"/>
      <c r="CC291" s="491"/>
      <c r="CD291" s="491"/>
      <c r="CE291" s="491"/>
      <c r="CF291" s="491"/>
      <c r="CG291" s="491"/>
      <c r="CH291" s="491"/>
      <c r="CI291" s="491"/>
      <c r="CJ291" s="491"/>
      <c r="CK291" s="491"/>
      <c r="CL291" s="491"/>
      <c r="CM291" s="491"/>
      <c r="CN291" s="491"/>
      <c r="CO291" s="491"/>
      <c r="CP291" s="491"/>
      <c r="CQ291" s="491"/>
      <c r="CR291" s="491"/>
      <c r="CS291" s="491"/>
      <c r="CT291" s="491"/>
      <c r="CU291" s="491"/>
      <c r="CV291" s="491"/>
      <c r="CW291" s="491"/>
      <c r="CX291" s="491"/>
      <c r="CY291" s="491"/>
      <c r="CZ291" s="491"/>
      <c r="DA291" s="491"/>
      <c r="DB291" s="491"/>
      <c r="DC291" s="491"/>
      <c r="DD291" s="491"/>
      <c r="DE291" s="491"/>
      <c r="DF291" s="491"/>
      <c r="DG291" s="491"/>
      <c r="DH291" s="491"/>
      <c r="DI291" s="491"/>
      <c r="DJ291" s="491"/>
      <c r="DK291" s="491"/>
      <c r="DL291" s="491"/>
      <c r="DM291" s="491"/>
      <c r="DN291" s="491"/>
      <c r="DO291" s="491"/>
      <c r="DP291" s="491"/>
      <c r="DQ291" s="491"/>
      <c r="DR291" s="491"/>
      <c r="DS291" s="491"/>
      <c r="DT291" s="491"/>
      <c r="DU291" s="491"/>
      <c r="DV291" s="491"/>
      <c r="DW291" s="491"/>
      <c r="DX291" s="491"/>
      <c r="DY291" s="491"/>
      <c r="DZ291" s="491"/>
      <c r="EA291" s="491"/>
      <c r="EB291" s="491"/>
      <c r="EC291" s="491"/>
      <c r="ED291" s="491"/>
      <c r="EE291" s="491"/>
      <c r="EF291" s="491"/>
      <c r="EG291" s="491"/>
      <c r="EH291" s="491"/>
      <c r="EI291" s="491"/>
    </row>
    <row r="292" spans="1:139" ht="12" customHeight="1" x14ac:dyDescent="0.2">
      <c r="A292" s="517" t="str">
        <f t="shared" si="48"/>
        <v/>
      </c>
      <c r="B292" s="517" t="str">
        <f t="shared" si="49"/>
        <v/>
      </c>
      <c r="C292" s="515" t="str">
        <f t="shared" si="50"/>
        <v/>
      </c>
      <c r="D292" s="517" t="str">
        <f>'Step 3.1 Site Details'!C30</f>
        <v>Building 23</v>
      </c>
      <c r="E292" s="517" t="str">
        <f>TRIM('Step 3.1 Site Details'!A30)</f>
        <v/>
      </c>
      <c r="F292" s="515">
        <f>'Step 3.1 Site Details'!I30</f>
        <v>0</v>
      </c>
      <c r="G292" s="517" t="str">
        <f>IF('Step 3.1 Site Details'!D30="","",TRIM('Step 3.1 Site Details'!D30))</f>
        <v/>
      </c>
      <c r="H292" s="515">
        <f>'Step 3.1 Site Details'!E30</f>
        <v>0</v>
      </c>
      <c r="I292" s="515">
        <f>'Step 3.1 Site Details'!D30</f>
        <v>0</v>
      </c>
      <c r="J292" s="515">
        <f>'Step 3.1 Site Details'!F30</f>
        <v>0</v>
      </c>
      <c r="K292" s="1225">
        <f>'Step 3.1 Site Details'!G30</f>
        <v>0</v>
      </c>
      <c r="L292" s="515">
        <f>'Step 3.1 Site Details'!H30</f>
        <v>0</v>
      </c>
      <c r="M292" s="1226">
        <f>'Step 3.1 Site Details'!B30</f>
        <v>0</v>
      </c>
      <c r="N292" s="1189">
        <f>'Step 3.1 Site Details'!J30</f>
        <v>0</v>
      </c>
      <c r="O292" s="1189">
        <f>'Step 3.1 Site Details'!K30</f>
        <v>0</v>
      </c>
      <c r="P292" s="1185">
        <f>'Step 3.1 Site Details'!L30</f>
        <v>0</v>
      </c>
      <c r="Q292" s="1185">
        <f>'Step 3.1 Site Details'!M30</f>
        <v>0</v>
      </c>
      <c r="R292" s="1185">
        <f>'Step 3.1 Site Details'!N30</f>
        <v>0</v>
      </c>
      <c r="S292" s="1185">
        <f>'Step 3.1 Site Details'!O30</f>
        <v>0</v>
      </c>
      <c r="T292" s="1185">
        <f>'Step 3.1 Site Details'!P30</f>
        <v>0</v>
      </c>
      <c r="U292" s="1185">
        <f>'Step 3.1 Site Details'!Q30</f>
        <v>0</v>
      </c>
      <c r="V292" s="1185">
        <f>'Step 3.1 Site Details'!R30</f>
        <v>0</v>
      </c>
      <c r="W292" s="1185">
        <f>'Step 3.1 Site Details'!T30</f>
        <v>0</v>
      </c>
      <c r="X292" s="1044">
        <f>IFERROR(((_xlfn.XLOOKUP(G292,'Step 4 Support Tool'!$E$220:$E$319,'Step 4 Support Tool'!$I$220:$I$319,"",0,1)*PETREAD!N292)/100),"")</f>
        <v>0</v>
      </c>
      <c r="Y292" s="1044">
        <f>IFERROR(((_xlfn.XLOOKUP(G292,'Step 4 Support Tool'!$E$220:$E$319,'Step 4 Support Tool'!$K$220:$K$319,"",0,1)*PETREAD!O292)/100),"")</f>
        <v>0</v>
      </c>
      <c r="Z292" s="1044">
        <f t="shared" si="52"/>
        <v>0</v>
      </c>
      <c r="AA292" s="1044">
        <f>IFERROR(Z292-(SUMIFS('Step 4 Support Tool'!$O$16:$O$215,'Step 4 Support Tool'!$E$16:$E$215,PETREAD!G292)+SUMIFS('Step 4 Support Tool'!$O$220:$O$319,'Step 4 Support Tool'!$E$220:$E$319,PETREAD!G292)),"")</f>
        <v>0</v>
      </c>
      <c r="AB292" s="1045" t="str">
        <f t="shared" si="53"/>
        <v/>
      </c>
      <c r="AC292" s="1122">
        <f>SUMIFS('Step 3.2 Heating System'!$J$10:$J$109,'Step 3.2 Heating System'!$C$10:$C$109,PETREAD!$G292,'Step 3.2 Heating System'!$G$10:$G$109,"Removed")</f>
        <v>0</v>
      </c>
      <c r="AD292" s="1122">
        <f>SUMIFS('Step 3.2 Heating System'!$J$10:$J$109,'Step 3.2 Heating System'!$C$10:$C$109,PETREAD!$G292,'Step 3.2 Heating System'!$G$10:$G$109,"Retained")</f>
        <v>0</v>
      </c>
      <c r="AE292" s="1119" t="str">
        <f t="shared" si="54"/>
        <v/>
      </c>
      <c r="AF292" s="1057">
        <f>(SUMIFS('Step 4 Support Tool'!$N$16:$N$215,'Step 4 Support Tool'!$E$16:$E$215,PETREAD!G292)+SUMIFS('Step 4 Support Tool'!$N$220:$N$319,'Step 4 Support Tool'!$E$220:$E$319,PETREAD!G292))</f>
        <v>0</v>
      </c>
      <c r="AG292" s="1057" t="str">
        <f>IFERROR(AR292*'Step 5 Project Governance'!$D$14,"")</f>
        <v/>
      </c>
      <c r="AH292" s="1117" t="str">
        <f t="shared" si="51"/>
        <v/>
      </c>
      <c r="AI292" s="1122">
        <f>(SUMIFS('Step 4 Support Tool'!$S$16:$S$215,'Step 4 Support Tool'!$E$16:$E$215,PETREAD!G292)+SUMIFS('Step 4 Support Tool'!$S$220:$S$319,'Step 4 Support Tool'!$E$220:$E$319,PETREAD!G292))</f>
        <v>0</v>
      </c>
      <c r="AJ292" s="1122" t="str">
        <f t="shared" si="55"/>
        <v/>
      </c>
      <c r="AK292" s="1045" t="str">
        <f>IFERROR(SUMIF('Step 4 Support Tool'!$E$16:$E$215,PETREAD!G292,'Step 4 Support Tool'!$N$16:$N$215)/(SUMIF('Step 4 Support Tool'!$E$16:$E$215,PETREAD!G292,'Step 4 Support Tool'!$N$16:$N$215)+SUMIF('Step 4 Support Tool'!$E$220:$E$319,PETREAD!G292,'Step 4 Support Tool'!$N$220:$N$319)),"")</f>
        <v/>
      </c>
      <c r="AL292" s="1119" t="str">
        <f>_xlfn.XLOOKUP($G292,'Step 3.2 Heating System'!$C$118:$C$217,'Step 3.2 Heating System'!$AA$118:$AA$217,"",0,1)</f>
        <v/>
      </c>
      <c r="AM292" s="1119" t="str">
        <f>_xlfn.XLOOKUP($G292,'Step 3.2 Heating System'!$C$118:$C$217,'Step 3.2 Heating System'!$AB$118:$AB$217,"",0,1)</f>
        <v/>
      </c>
      <c r="AN292" s="512" t="s">
        <v>1251</v>
      </c>
      <c r="AO292" s="971" t="s">
        <v>459</v>
      </c>
      <c r="AP292" s="971"/>
      <c r="AR292" s="1045" t="str">
        <f>IFERROR((SUMIFS('Step 4 Support Tool'!$N$16:$N$215,'Step 4 Support Tool'!$E$16:$E$215,PETREAD!G292)+SUMIFS('Step 4 Support Tool'!$N$220:$N$319,'Step 4 Support Tool'!$E$220:$E$319,PETREAD!G292))/'Step 4 Support Tool'!$O$7,"")</f>
        <v/>
      </c>
      <c r="AW292" s="491"/>
      <c r="AX292" s="491"/>
      <c r="AY292" s="491"/>
      <c r="BB292" s="491"/>
      <c r="BC292" s="491"/>
      <c r="BD292" s="491"/>
      <c r="BE292" s="491"/>
      <c r="BF292" s="491"/>
      <c r="BG292" s="491"/>
      <c r="BH292" s="491"/>
      <c r="BI292" s="491"/>
      <c r="BJ292" s="491"/>
      <c r="BK292" s="491"/>
      <c r="BL292" s="491"/>
      <c r="BM292" s="491"/>
      <c r="BN292" s="491"/>
      <c r="BO292" s="491"/>
      <c r="BP292" s="491"/>
      <c r="BQ292" s="491"/>
      <c r="BR292" s="491"/>
      <c r="BS292" s="491"/>
      <c r="BT292" s="491"/>
      <c r="BU292" s="491"/>
      <c r="BV292" s="491"/>
      <c r="BW292" s="491"/>
      <c r="BX292" s="491"/>
      <c r="BY292" s="491"/>
      <c r="BZ292" s="491"/>
      <c r="CA292" s="491"/>
      <c r="CB292" s="491"/>
      <c r="CC292" s="491"/>
      <c r="CD292" s="491"/>
      <c r="CE292" s="491"/>
      <c r="CF292" s="491"/>
      <c r="CG292" s="491"/>
      <c r="CH292" s="491"/>
      <c r="CI292" s="491"/>
      <c r="CJ292" s="491"/>
      <c r="CK292" s="491"/>
      <c r="CL292" s="491"/>
      <c r="CM292" s="491"/>
      <c r="CN292" s="491"/>
      <c r="CO292" s="491"/>
      <c r="CP292" s="491"/>
      <c r="CQ292" s="491"/>
      <c r="CR292" s="491"/>
      <c r="CS292" s="491"/>
      <c r="CT292" s="491"/>
      <c r="CU292" s="491"/>
      <c r="CV292" s="491"/>
      <c r="CW292" s="491"/>
      <c r="CX292" s="491"/>
      <c r="CY292" s="491"/>
      <c r="CZ292" s="491"/>
      <c r="DA292" s="491"/>
      <c r="DB292" s="491"/>
      <c r="DC292" s="491"/>
      <c r="DD292" s="491"/>
      <c r="DE292" s="491"/>
      <c r="DF292" s="491"/>
      <c r="DG292" s="491"/>
      <c r="DH292" s="491"/>
      <c r="DI292" s="491"/>
      <c r="DJ292" s="491"/>
      <c r="DK292" s="491"/>
      <c r="DL292" s="491"/>
      <c r="DM292" s="491"/>
      <c r="DN292" s="491"/>
      <c r="DO292" s="491"/>
      <c r="DP292" s="491"/>
      <c r="DQ292" s="491"/>
      <c r="DR292" s="491"/>
      <c r="DS292" s="491"/>
      <c r="DT292" s="491"/>
      <c r="DU292" s="491"/>
      <c r="DV292" s="491"/>
      <c r="DW292" s="491"/>
      <c r="DX292" s="491"/>
      <c r="DY292" s="491"/>
      <c r="DZ292" s="491"/>
      <c r="EA292" s="491"/>
      <c r="EB292" s="491"/>
      <c r="EC292" s="491"/>
      <c r="ED292" s="491"/>
      <c r="EE292" s="491"/>
      <c r="EF292" s="491"/>
      <c r="EG292" s="491"/>
      <c r="EH292" s="491"/>
      <c r="EI292" s="491"/>
    </row>
    <row r="293" spans="1:139" ht="12" customHeight="1" x14ac:dyDescent="0.2">
      <c r="A293" s="517" t="str">
        <f t="shared" si="48"/>
        <v/>
      </c>
      <c r="B293" s="517" t="str">
        <f t="shared" si="49"/>
        <v/>
      </c>
      <c r="C293" s="515" t="str">
        <f t="shared" si="50"/>
        <v/>
      </c>
      <c r="D293" s="517" t="str">
        <f>'Step 3.1 Site Details'!C31</f>
        <v>Building 24</v>
      </c>
      <c r="E293" s="517" t="str">
        <f>TRIM('Step 3.1 Site Details'!A31)</f>
        <v/>
      </c>
      <c r="F293" s="515">
        <f>'Step 3.1 Site Details'!I31</f>
        <v>0</v>
      </c>
      <c r="G293" s="517" t="str">
        <f>IF('Step 3.1 Site Details'!D31="","",TRIM('Step 3.1 Site Details'!D31))</f>
        <v/>
      </c>
      <c r="H293" s="515">
        <f>'Step 3.1 Site Details'!E31</f>
        <v>0</v>
      </c>
      <c r="I293" s="515">
        <f>'Step 3.1 Site Details'!D31</f>
        <v>0</v>
      </c>
      <c r="J293" s="515">
        <f>'Step 3.1 Site Details'!F31</f>
        <v>0</v>
      </c>
      <c r="K293" s="1225">
        <f>'Step 3.1 Site Details'!G31</f>
        <v>0</v>
      </c>
      <c r="L293" s="515">
        <f>'Step 3.1 Site Details'!H31</f>
        <v>0</v>
      </c>
      <c r="M293" s="1226">
        <f>'Step 3.1 Site Details'!B31</f>
        <v>0</v>
      </c>
      <c r="N293" s="1189">
        <f>'Step 3.1 Site Details'!J31</f>
        <v>0</v>
      </c>
      <c r="O293" s="1189">
        <f>'Step 3.1 Site Details'!K31</f>
        <v>0</v>
      </c>
      <c r="P293" s="1185">
        <f>'Step 3.1 Site Details'!L31</f>
        <v>0</v>
      </c>
      <c r="Q293" s="1185">
        <f>'Step 3.1 Site Details'!M31</f>
        <v>0</v>
      </c>
      <c r="R293" s="1185">
        <f>'Step 3.1 Site Details'!N31</f>
        <v>0</v>
      </c>
      <c r="S293" s="1185">
        <f>'Step 3.1 Site Details'!O31</f>
        <v>0</v>
      </c>
      <c r="T293" s="1185">
        <f>'Step 3.1 Site Details'!P31</f>
        <v>0</v>
      </c>
      <c r="U293" s="1185">
        <f>'Step 3.1 Site Details'!Q31</f>
        <v>0</v>
      </c>
      <c r="V293" s="1185">
        <f>'Step 3.1 Site Details'!R31</f>
        <v>0</v>
      </c>
      <c r="W293" s="1185">
        <f>'Step 3.1 Site Details'!T31</f>
        <v>0</v>
      </c>
      <c r="X293" s="1044">
        <f>IFERROR(((_xlfn.XLOOKUP(G293,'Step 4 Support Tool'!$E$220:$E$319,'Step 4 Support Tool'!$I$220:$I$319,"",0,1)*PETREAD!N293)/100),"")</f>
        <v>0</v>
      </c>
      <c r="Y293" s="1044">
        <f>IFERROR(((_xlfn.XLOOKUP(G293,'Step 4 Support Tool'!$E$220:$E$319,'Step 4 Support Tool'!$K$220:$K$319,"",0,1)*PETREAD!O293)/100),"")</f>
        <v>0</v>
      </c>
      <c r="Z293" s="1044">
        <f t="shared" si="52"/>
        <v>0</v>
      </c>
      <c r="AA293" s="1044">
        <f>IFERROR(Z293-(SUMIFS('Step 4 Support Tool'!$O$16:$O$215,'Step 4 Support Tool'!$E$16:$E$215,PETREAD!G293)+SUMIFS('Step 4 Support Tool'!$O$220:$O$319,'Step 4 Support Tool'!$E$220:$E$319,PETREAD!G293)),"")</f>
        <v>0</v>
      </c>
      <c r="AB293" s="1045" t="str">
        <f t="shared" si="53"/>
        <v/>
      </c>
      <c r="AC293" s="1122">
        <f>SUMIFS('Step 3.2 Heating System'!$J$10:$J$109,'Step 3.2 Heating System'!$C$10:$C$109,PETREAD!$G293,'Step 3.2 Heating System'!$G$10:$G$109,"Removed")</f>
        <v>0</v>
      </c>
      <c r="AD293" s="1122">
        <f>SUMIFS('Step 3.2 Heating System'!$J$10:$J$109,'Step 3.2 Heating System'!$C$10:$C$109,PETREAD!$G293,'Step 3.2 Heating System'!$G$10:$G$109,"Retained")</f>
        <v>0</v>
      </c>
      <c r="AE293" s="1119" t="str">
        <f t="shared" si="54"/>
        <v/>
      </c>
      <c r="AF293" s="1057">
        <f>(SUMIFS('Step 4 Support Tool'!$N$16:$N$215,'Step 4 Support Tool'!$E$16:$E$215,PETREAD!G293)+SUMIFS('Step 4 Support Tool'!$N$220:$N$319,'Step 4 Support Tool'!$E$220:$E$319,PETREAD!G293))</f>
        <v>0</v>
      </c>
      <c r="AG293" s="1057" t="str">
        <f>IFERROR(AR293*'Step 5 Project Governance'!$D$14,"")</f>
        <v/>
      </c>
      <c r="AH293" s="1117" t="str">
        <f t="shared" si="51"/>
        <v/>
      </c>
      <c r="AI293" s="1122">
        <f>(SUMIFS('Step 4 Support Tool'!$S$16:$S$215,'Step 4 Support Tool'!$E$16:$E$215,PETREAD!G293)+SUMIFS('Step 4 Support Tool'!$S$220:$S$319,'Step 4 Support Tool'!$E$220:$E$319,PETREAD!G293))</f>
        <v>0</v>
      </c>
      <c r="AJ293" s="1122" t="str">
        <f t="shared" si="55"/>
        <v/>
      </c>
      <c r="AK293" s="1045" t="str">
        <f>IFERROR(SUMIF('Step 4 Support Tool'!$E$16:$E$215,PETREAD!G293,'Step 4 Support Tool'!$N$16:$N$215)/(SUMIF('Step 4 Support Tool'!$E$16:$E$215,PETREAD!G293,'Step 4 Support Tool'!$N$16:$N$215)+SUMIF('Step 4 Support Tool'!$E$220:$E$319,PETREAD!G293,'Step 4 Support Tool'!$N$220:$N$319)),"")</f>
        <v/>
      </c>
      <c r="AL293" s="1119" t="str">
        <f>_xlfn.XLOOKUP($G293,'Step 3.2 Heating System'!$C$118:$C$217,'Step 3.2 Heating System'!$AA$118:$AA$217,"",0,1)</f>
        <v/>
      </c>
      <c r="AM293" s="1119" t="str">
        <f>_xlfn.XLOOKUP($G293,'Step 3.2 Heating System'!$C$118:$C$217,'Step 3.2 Heating System'!$AB$118:$AB$217,"",0,1)</f>
        <v/>
      </c>
      <c r="AN293" s="1134"/>
      <c r="AO293" s="971" t="s">
        <v>461</v>
      </c>
      <c r="AP293" s="971"/>
      <c r="AR293" s="1045" t="str">
        <f>IFERROR((SUMIFS('Step 4 Support Tool'!$N$16:$N$215,'Step 4 Support Tool'!$E$16:$E$215,PETREAD!G293)+SUMIFS('Step 4 Support Tool'!$N$220:$N$319,'Step 4 Support Tool'!$E$220:$E$319,PETREAD!G293))/'Step 4 Support Tool'!$O$7,"")</f>
        <v/>
      </c>
      <c r="AW293" s="491"/>
      <c r="AX293" s="491"/>
      <c r="AY293" s="491"/>
      <c r="BB293" s="491"/>
      <c r="BC293" s="491"/>
      <c r="BD293" s="491"/>
      <c r="BE293" s="491"/>
      <c r="BF293" s="491"/>
      <c r="BG293" s="491"/>
      <c r="BH293" s="491"/>
      <c r="BI293" s="491"/>
      <c r="BJ293" s="491"/>
      <c r="BK293" s="491"/>
      <c r="BL293" s="491"/>
      <c r="BM293" s="491"/>
      <c r="BN293" s="491"/>
      <c r="BO293" s="491"/>
      <c r="BP293" s="491"/>
      <c r="BQ293" s="491"/>
      <c r="BR293" s="491"/>
      <c r="BS293" s="491"/>
      <c r="BT293" s="491"/>
      <c r="BU293" s="491"/>
      <c r="BV293" s="491"/>
      <c r="BW293" s="491"/>
      <c r="BX293" s="491"/>
      <c r="BY293" s="491"/>
      <c r="BZ293" s="491"/>
      <c r="CA293" s="491"/>
      <c r="CB293" s="491"/>
      <c r="CC293" s="491"/>
      <c r="CD293" s="491"/>
      <c r="CE293" s="491"/>
      <c r="CF293" s="491"/>
      <c r="CG293" s="491"/>
      <c r="CH293" s="491"/>
      <c r="CI293" s="491"/>
      <c r="CJ293" s="491"/>
      <c r="CK293" s="491"/>
      <c r="CL293" s="491"/>
      <c r="CM293" s="491"/>
      <c r="CN293" s="491"/>
      <c r="CO293" s="491"/>
      <c r="CP293" s="491"/>
      <c r="CQ293" s="491"/>
      <c r="CR293" s="491"/>
      <c r="CS293" s="491"/>
      <c r="CT293" s="491"/>
      <c r="CU293" s="491"/>
      <c r="CV293" s="491"/>
      <c r="CW293" s="491"/>
      <c r="CX293" s="491"/>
      <c r="CY293" s="491"/>
      <c r="CZ293" s="491"/>
      <c r="DA293" s="491"/>
      <c r="DB293" s="491"/>
      <c r="DC293" s="491"/>
      <c r="DD293" s="491"/>
      <c r="DE293" s="491"/>
      <c r="DF293" s="491"/>
      <c r="DG293" s="491"/>
      <c r="DH293" s="491"/>
      <c r="DI293" s="491"/>
      <c r="DJ293" s="491"/>
      <c r="DK293" s="491"/>
      <c r="DL293" s="491"/>
      <c r="DM293" s="491"/>
      <c r="DN293" s="491"/>
      <c r="DO293" s="491"/>
      <c r="DP293" s="491"/>
      <c r="DQ293" s="491"/>
      <c r="DR293" s="491"/>
      <c r="DS293" s="491"/>
      <c r="DT293" s="491"/>
      <c r="DU293" s="491"/>
      <c r="DV293" s="491"/>
      <c r="DW293" s="491"/>
      <c r="DX293" s="491"/>
      <c r="DY293" s="491"/>
      <c r="DZ293" s="491"/>
      <c r="EA293" s="491"/>
      <c r="EB293" s="491"/>
      <c r="EC293" s="491"/>
      <c r="ED293" s="491"/>
      <c r="EE293" s="491"/>
      <c r="EF293" s="491"/>
      <c r="EG293" s="491"/>
      <c r="EH293" s="491"/>
      <c r="EI293" s="491"/>
    </row>
    <row r="294" spans="1:139" ht="12" customHeight="1" x14ac:dyDescent="0.2">
      <c r="A294" s="517" t="str">
        <f t="shared" si="48"/>
        <v/>
      </c>
      <c r="B294" s="517" t="str">
        <f t="shared" si="49"/>
        <v/>
      </c>
      <c r="C294" s="515" t="str">
        <f t="shared" si="50"/>
        <v/>
      </c>
      <c r="D294" s="517" t="str">
        <f>'Step 3.1 Site Details'!C32</f>
        <v>Building 25</v>
      </c>
      <c r="E294" s="517" t="str">
        <f>TRIM('Step 3.1 Site Details'!A32)</f>
        <v/>
      </c>
      <c r="F294" s="515">
        <f>'Step 3.1 Site Details'!I32</f>
        <v>0</v>
      </c>
      <c r="G294" s="517" t="str">
        <f>IF('Step 3.1 Site Details'!D32="","",TRIM('Step 3.1 Site Details'!D32))</f>
        <v/>
      </c>
      <c r="H294" s="515">
        <f>'Step 3.1 Site Details'!E32</f>
        <v>0</v>
      </c>
      <c r="I294" s="515">
        <f>'Step 3.1 Site Details'!D32</f>
        <v>0</v>
      </c>
      <c r="J294" s="515">
        <f>'Step 3.1 Site Details'!F32</f>
        <v>0</v>
      </c>
      <c r="K294" s="1225">
        <f>'Step 3.1 Site Details'!G32</f>
        <v>0</v>
      </c>
      <c r="L294" s="515">
        <f>'Step 3.1 Site Details'!H32</f>
        <v>0</v>
      </c>
      <c r="M294" s="1226">
        <f>'Step 3.1 Site Details'!B32</f>
        <v>0</v>
      </c>
      <c r="N294" s="1189">
        <f>'Step 3.1 Site Details'!J32</f>
        <v>0</v>
      </c>
      <c r="O294" s="1189">
        <f>'Step 3.1 Site Details'!K32</f>
        <v>0</v>
      </c>
      <c r="P294" s="1185">
        <f>'Step 3.1 Site Details'!L32</f>
        <v>0</v>
      </c>
      <c r="Q294" s="1185">
        <f>'Step 3.1 Site Details'!M32</f>
        <v>0</v>
      </c>
      <c r="R294" s="1185">
        <f>'Step 3.1 Site Details'!N32</f>
        <v>0</v>
      </c>
      <c r="S294" s="1185">
        <f>'Step 3.1 Site Details'!O32</f>
        <v>0</v>
      </c>
      <c r="T294" s="1185">
        <f>'Step 3.1 Site Details'!P32</f>
        <v>0</v>
      </c>
      <c r="U294" s="1185">
        <f>'Step 3.1 Site Details'!Q32</f>
        <v>0</v>
      </c>
      <c r="V294" s="1185">
        <f>'Step 3.1 Site Details'!R32</f>
        <v>0</v>
      </c>
      <c r="W294" s="1185">
        <f>'Step 3.1 Site Details'!T32</f>
        <v>0</v>
      </c>
      <c r="X294" s="1044">
        <f>IFERROR(((_xlfn.XLOOKUP(G294,'Step 4 Support Tool'!$E$220:$E$319,'Step 4 Support Tool'!$I$220:$I$319,"",0,1)*PETREAD!N294)/100),"")</f>
        <v>0</v>
      </c>
      <c r="Y294" s="1044">
        <f>IFERROR(((_xlfn.XLOOKUP(G294,'Step 4 Support Tool'!$E$220:$E$319,'Step 4 Support Tool'!$K$220:$K$319,"",0,1)*PETREAD!O294)/100),"")</f>
        <v>0</v>
      </c>
      <c r="Z294" s="1044">
        <f t="shared" si="52"/>
        <v>0</v>
      </c>
      <c r="AA294" s="1044">
        <f>IFERROR(Z294-(SUMIFS('Step 4 Support Tool'!$O$16:$O$215,'Step 4 Support Tool'!$E$16:$E$215,PETREAD!G294)+SUMIFS('Step 4 Support Tool'!$O$220:$O$319,'Step 4 Support Tool'!$E$220:$E$319,PETREAD!G294)),"")</f>
        <v>0</v>
      </c>
      <c r="AB294" s="1045" t="str">
        <f t="shared" si="53"/>
        <v/>
      </c>
      <c r="AC294" s="1122">
        <f>SUMIFS('Step 3.2 Heating System'!$J$10:$J$109,'Step 3.2 Heating System'!$C$10:$C$109,PETREAD!$G294,'Step 3.2 Heating System'!$G$10:$G$109,"Removed")</f>
        <v>0</v>
      </c>
      <c r="AD294" s="1122">
        <f>SUMIFS('Step 3.2 Heating System'!$J$10:$J$109,'Step 3.2 Heating System'!$C$10:$C$109,PETREAD!$G294,'Step 3.2 Heating System'!$G$10:$G$109,"Retained")</f>
        <v>0</v>
      </c>
      <c r="AE294" s="1119" t="str">
        <f t="shared" si="54"/>
        <v/>
      </c>
      <c r="AF294" s="1057">
        <f>(SUMIFS('Step 4 Support Tool'!$N$16:$N$215,'Step 4 Support Tool'!$E$16:$E$215,PETREAD!G294)+SUMIFS('Step 4 Support Tool'!$N$220:$N$319,'Step 4 Support Tool'!$E$220:$E$319,PETREAD!G294))</f>
        <v>0</v>
      </c>
      <c r="AG294" s="1057" t="str">
        <f>IFERROR(AR294*'Step 5 Project Governance'!$D$14,"")</f>
        <v/>
      </c>
      <c r="AH294" s="1117" t="str">
        <f t="shared" si="51"/>
        <v/>
      </c>
      <c r="AI294" s="1122">
        <f>(SUMIFS('Step 4 Support Tool'!$S$16:$S$215,'Step 4 Support Tool'!$E$16:$E$215,PETREAD!G294)+SUMIFS('Step 4 Support Tool'!$S$220:$S$319,'Step 4 Support Tool'!$E$220:$E$319,PETREAD!G294))</f>
        <v>0</v>
      </c>
      <c r="AJ294" s="1122" t="str">
        <f t="shared" si="55"/>
        <v/>
      </c>
      <c r="AK294" s="1045" t="str">
        <f>IFERROR(SUMIF('Step 4 Support Tool'!$E$16:$E$215,PETREAD!G294,'Step 4 Support Tool'!$N$16:$N$215)/(SUMIF('Step 4 Support Tool'!$E$16:$E$215,PETREAD!G294,'Step 4 Support Tool'!$N$16:$N$215)+SUMIF('Step 4 Support Tool'!$E$220:$E$319,PETREAD!G294,'Step 4 Support Tool'!$N$220:$N$319)),"")</f>
        <v/>
      </c>
      <c r="AL294" s="1119" t="str">
        <f>_xlfn.XLOOKUP($G294,'Step 3.2 Heating System'!$C$118:$C$217,'Step 3.2 Heating System'!$AA$118:$AA$217,"",0,1)</f>
        <v/>
      </c>
      <c r="AM294" s="1119" t="str">
        <f>_xlfn.XLOOKUP($G294,'Step 3.2 Heating System'!$C$118:$C$217,'Step 3.2 Heating System'!$AB$118:$AB$217,"",0,1)</f>
        <v/>
      </c>
      <c r="AN294" s="1134"/>
      <c r="AO294" s="971" t="s">
        <v>463</v>
      </c>
      <c r="AP294" s="971"/>
      <c r="AR294" s="1045" t="str">
        <f>IFERROR((SUMIFS('Step 4 Support Tool'!$N$16:$N$215,'Step 4 Support Tool'!$E$16:$E$215,PETREAD!G294)+SUMIFS('Step 4 Support Tool'!$N$220:$N$319,'Step 4 Support Tool'!$E$220:$E$319,PETREAD!G294))/'Step 4 Support Tool'!$O$7,"")</f>
        <v/>
      </c>
      <c r="AW294" s="491"/>
      <c r="AX294" s="491"/>
      <c r="AY294" s="491"/>
      <c r="BB294" s="491"/>
      <c r="BC294" s="491"/>
      <c r="BD294" s="491"/>
      <c r="BE294" s="491"/>
      <c r="BF294" s="491"/>
      <c r="BG294" s="491"/>
      <c r="BH294" s="491"/>
      <c r="BI294" s="491"/>
      <c r="BJ294" s="491"/>
      <c r="BK294" s="491"/>
      <c r="BL294" s="491"/>
      <c r="BM294" s="491"/>
      <c r="BN294" s="491"/>
      <c r="BO294" s="491"/>
      <c r="BP294" s="491"/>
      <c r="BQ294" s="491"/>
      <c r="BR294" s="491"/>
      <c r="BS294" s="491"/>
      <c r="BT294" s="491"/>
      <c r="BU294" s="491"/>
      <c r="BV294" s="491"/>
      <c r="BW294" s="491"/>
      <c r="BX294" s="491"/>
      <c r="BY294" s="491"/>
      <c r="BZ294" s="491"/>
      <c r="CA294" s="491"/>
      <c r="CB294" s="491"/>
      <c r="CC294" s="491"/>
      <c r="CD294" s="491"/>
      <c r="CE294" s="491"/>
      <c r="CF294" s="491"/>
      <c r="CG294" s="491"/>
      <c r="CH294" s="491"/>
      <c r="CI294" s="491"/>
      <c r="CJ294" s="491"/>
      <c r="CK294" s="491"/>
      <c r="CL294" s="491"/>
      <c r="CM294" s="491"/>
      <c r="CN294" s="491"/>
      <c r="CO294" s="491"/>
      <c r="CP294" s="491"/>
      <c r="CQ294" s="491"/>
      <c r="CR294" s="491"/>
      <c r="CS294" s="491"/>
      <c r="CT294" s="491"/>
      <c r="CU294" s="491"/>
      <c r="CV294" s="491"/>
      <c r="CW294" s="491"/>
      <c r="CX294" s="491"/>
      <c r="CY294" s="491"/>
      <c r="CZ294" s="491"/>
      <c r="DA294" s="491"/>
      <c r="DB294" s="491"/>
      <c r="DC294" s="491"/>
      <c r="DD294" s="491"/>
      <c r="DE294" s="491"/>
      <c r="DF294" s="491"/>
      <c r="DG294" s="491"/>
      <c r="DH294" s="491"/>
      <c r="DI294" s="491"/>
      <c r="DJ294" s="491"/>
      <c r="DK294" s="491"/>
      <c r="DL294" s="491"/>
      <c r="DM294" s="491"/>
      <c r="DN294" s="491"/>
      <c r="DO294" s="491"/>
      <c r="DP294" s="491"/>
      <c r="DQ294" s="491"/>
      <c r="DR294" s="491"/>
      <c r="DS294" s="491"/>
      <c r="DT294" s="491"/>
      <c r="DU294" s="491"/>
      <c r="DV294" s="491"/>
      <c r="DW294" s="491"/>
      <c r="DX294" s="491"/>
      <c r="DY294" s="491"/>
      <c r="DZ294" s="491"/>
      <c r="EA294" s="491"/>
      <c r="EB294" s="491"/>
      <c r="EC294" s="491"/>
      <c r="ED294" s="491"/>
      <c r="EE294" s="491"/>
      <c r="EF294" s="491"/>
      <c r="EG294" s="491"/>
      <c r="EH294" s="491"/>
      <c r="EI294" s="491"/>
    </row>
    <row r="295" spans="1:139" ht="12" customHeight="1" x14ac:dyDescent="0.2">
      <c r="A295" s="517" t="str">
        <f t="shared" si="48"/>
        <v/>
      </c>
      <c r="B295" s="517" t="str">
        <f t="shared" si="49"/>
        <v/>
      </c>
      <c r="C295" s="515" t="str">
        <f t="shared" si="50"/>
        <v/>
      </c>
      <c r="D295" s="517" t="str">
        <f>'Step 3.1 Site Details'!C33</f>
        <v>Building 26</v>
      </c>
      <c r="E295" s="517" t="str">
        <f>TRIM('Step 3.1 Site Details'!A33)</f>
        <v/>
      </c>
      <c r="F295" s="515">
        <f>'Step 3.1 Site Details'!I33</f>
        <v>0</v>
      </c>
      <c r="G295" s="517" t="str">
        <f>IF('Step 3.1 Site Details'!D33="","",TRIM('Step 3.1 Site Details'!D33))</f>
        <v/>
      </c>
      <c r="H295" s="515">
        <f>'Step 3.1 Site Details'!E33</f>
        <v>0</v>
      </c>
      <c r="I295" s="515">
        <f>'Step 3.1 Site Details'!D33</f>
        <v>0</v>
      </c>
      <c r="J295" s="515">
        <f>'Step 3.1 Site Details'!F33</f>
        <v>0</v>
      </c>
      <c r="K295" s="1225">
        <f>'Step 3.1 Site Details'!G33</f>
        <v>0</v>
      </c>
      <c r="L295" s="515">
        <f>'Step 3.1 Site Details'!H33</f>
        <v>0</v>
      </c>
      <c r="M295" s="1226">
        <f>'Step 3.1 Site Details'!B33</f>
        <v>0</v>
      </c>
      <c r="N295" s="1189">
        <f>'Step 3.1 Site Details'!J33</f>
        <v>0</v>
      </c>
      <c r="O295" s="1189">
        <f>'Step 3.1 Site Details'!K33</f>
        <v>0</v>
      </c>
      <c r="P295" s="1185">
        <f>'Step 3.1 Site Details'!L33</f>
        <v>0</v>
      </c>
      <c r="Q295" s="1185">
        <f>'Step 3.1 Site Details'!M33</f>
        <v>0</v>
      </c>
      <c r="R295" s="1185">
        <f>'Step 3.1 Site Details'!N33</f>
        <v>0</v>
      </c>
      <c r="S295" s="1185">
        <f>'Step 3.1 Site Details'!O33</f>
        <v>0</v>
      </c>
      <c r="T295" s="1185">
        <f>'Step 3.1 Site Details'!P33</f>
        <v>0</v>
      </c>
      <c r="U295" s="1185">
        <f>'Step 3.1 Site Details'!Q33</f>
        <v>0</v>
      </c>
      <c r="V295" s="1185">
        <f>'Step 3.1 Site Details'!R33</f>
        <v>0</v>
      </c>
      <c r="W295" s="1185">
        <f>'Step 3.1 Site Details'!T33</f>
        <v>0</v>
      </c>
      <c r="X295" s="1044">
        <f>IFERROR(((_xlfn.XLOOKUP(G295,'Step 4 Support Tool'!$E$220:$E$319,'Step 4 Support Tool'!$I$220:$I$319,"",0,1)*PETREAD!N295)/100),"")</f>
        <v>0</v>
      </c>
      <c r="Y295" s="1044">
        <f>IFERROR(((_xlfn.XLOOKUP(G295,'Step 4 Support Tool'!$E$220:$E$319,'Step 4 Support Tool'!$K$220:$K$319,"",0,1)*PETREAD!O295)/100),"")</f>
        <v>0</v>
      </c>
      <c r="Z295" s="1044">
        <f t="shared" si="52"/>
        <v>0</v>
      </c>
      <c r="AA295" s="1044">
        <f>IFERROR(Z295-(SUMIFS('Step 4 Support Tool'!$O$16:$O$215,'Step 4 Support Tool'!$E$16:$E$215,PETREAD!G295)+SUMIFS('Step 4 Support Tool'!$O$220:$O$319,'Step 4 Support Tool'!$E$220:$E$319,PETREAD!G295)),"")</f>
        <v>0</v>
      </c>
      <c r="AB295" s="1045" t="str">
        <f t="shared" si="53"/>
        <v/>
      </c>
      <c r="AC295" s="1122">
        <f>SUMIFS('Step 3.2 Heating System'!$J$10:$J$109,'Step 3.2 Heating System'!$C$10:$C$109,PETREAD!$G295,'Step 3.2 Heating System'!$G$10:$G$109,"Removed")</f>
        <v>0</v>
      </c>
      <c r="AD295" s="1122">
        <f>SUMIFS('Step 3.2 Heating System'!$J$10:$J$109,'Step 3.2 Heating System'!$C$10:$C$109,PETREAD!$G295,'Step 3.2 Heating System'!$G$10:$G$109,"Retained")</f>
        <v>0</v>
      </c>
      <c r="AE295" s="1119" t="str">
        <f t="shared" si="54"/>
        <v/>
      </c>
      <c r="AF295" s="1057">
        <f>(SUMIFS('Step 4 Support Tool'!$N$16:$N$215,'Step 4 Support Tool'!$E$16:$E$215,PETREAD!G295)+SUMIFS('Step 4 Support Tool'!$N$220:$N$319,'Step 4 Support Tool'!$E$220:$E$319,PETREAD!G295))</f>
        <v>0</v>
      </c>
      <c r="AG295" s="1057" t="str">
        <f>IFERROR(AR295*'Step 5 Project Governance'!$D$14,"")</f>
        <v/>
      </c>
      <c r="AH295" s="1117" t="str">
        <f t="shared" si="51"/>
        <v/>
      </c>
      <c r="AI295" s="1122">
        <f>(SUMIFS('Step 4 Support Tool'!$S$16:$S$215,'Step 4 Support Tool'!$E$16:$E$215,PETREAD!G295)+SUMIFS('Step 4 Support Tool'!$S$220:$S$319,'Step 4 Support Tool'!$E$220:$E$319,PETREAD!G295))</f>
        <v>0</v>
      </c>
      <c r="AJ295" s="1122" t="str">
        <f t="shared" si="55"/>
        <v/>
      </c>
      <c r="AK295" s="1045" t="str">
        <f>IFERROR(SUMIF('Step 4 Support Tool'!$E$16:$E$215,PETREAD!G295,'Step 4 Support Tool'!$N$16:$N$215)/(SUMIF('Step 4 Support Tool'!$E$16:$E$215,PETREAD!G295,'Step 4 Support Tool'!$N$16:$N$215)+SUMIF('Step 4 Support Tool'!$E$220:$E$319,PETREAD!G295,'Step 4 Support Tool'!$N$220:$N$319)),"")</f>
        <v/>
      </c>
      <c r="AL295" s="1119" t="str">
        <f>_xlfn.XLOOKUP($G295,'Step 3.2 Heating System'!$C$118:$C$217,'Step 3.2 Heating System'!$AA$118:$AA$217,"",0,1)</f>
        <v/>
      </c>
      <c r="AM295" s="1119" t="str">
        <f>_xlfn.XLOOKUP($G295,'Step 3.2 Heating System'!$C$118:$C$217,'Step 3.2 Heating System'!$AB$118:$AB$217,"",0,1)</f>
        <v/>
      </c>
      <c r="AN295" s="1134"/>
      <c r="AO295" s="971" t="s">
        <v>465</v>
      </c>
      <c r="AP295" s="971"/>
      <c r="AR295" s="1045" t="str">
        <f>IFERROR((SUMIFS('Step 4 Support Tool'!$N$16:$N$215,'Step 4 Support Tool'!$E$16:$E$215,PETREAD!G295)+SUMIFS('Step 4 Support Tool'!$N$220:$N$319,'Step 4 Support Tool'!$E$220:$E$319,PETREAD!G295))/'Step 4 Support Tool'!$O$7,"")</f>
        <v/>
      </c>
      <c r="AW295" s="491"/>
      <c r="AX295" s="491"/>
      <c r="AY295" s="491"/>
      <c r="BB295" s="491"/>
      <c r="BC295" s="491"/>
      <c r="BD295" s="491"/>
      <c r="BE295" s="491"/>
      <c r="BF295" s="491"/>
      <c r="BG295" s="491"/>
      <c r="BH295" s="491"/>
      <c r="BI295" s="491"/>
      <c r="BJ295" s="491"/>
      <c r="BK295" s="491"/>
      <c r="BL295" s="491"/>
      <c r="BM295" s="491"/>
      <c r="BN295" s="491"/>
      <c r="BO295" s="491"/>
      <c r="BP295" s="491"/>
      <c r="BQ295" s="491"/>
      <c r="BR295" s="491"/>
      <c r="BS295" s="491"/>
      <c r="BT295" s="491"/>
      <c r="BU295" s="491"/>
      <c r="BV295" s="491"/>
      <c r="BW295" s="491"/>
      <c r="BX295" s="491"/>
      <c r="BY295" s="491"/>
      <c r="BZ295" s="491"/>
      <c r="CA295" s="491"/>
      <c r="CB295" s="491"/>
      <c r="CC295" s="491"/>
      <c r="CD295" s="491"/>
      <c r="CE295" s="491"/>
      <c r="CF295" s="491"/>
      <c r="CG295" s="491"/>
      <c r="CH295" s="491"/>
      <c r="CI295" s="491"/>
      <c r="CJ295" s="491"/>
      <c r="CK295" s="491"/>
      <c r="CL295" s="491"/>
      <c r="CM295" s="491"/>
      <c r="CN295" s="491"/>
      <c r="CO295" s="491"/>
      <c r="CP295" s="491"/>
      <c r="CQ295" s="491"/>
      <c r="CR295" s="491"/>
      <c r="CS295" s="491"/>
      <c r="CT295" s="491"/>
      <c r="CU295" s="491"/>
      <c r="CV295" s="491"/>
      <c r="CW295" s="491"/>
      <c r="CX295" s="491"/>
      <c r="CY295" s="491"/>
      <c r="CZ295" s="491"/>
      <c r="DA295" s="491"/>
      <c r="DB295" s="491"/>
      <c r="DC295" s="491"/>
      <c r="DD295" s="491"/>
      <c r="DE295" s="491"/>
      <c r="DF295" s="491"/>
      <c r="DG295" s="491"/>
      <c r="DH295" s="491"/>
      <c r="DI295" s="491"/>
      <c r="DJ295" s="491"/>
      <c r="DK295" s="491"/>
      <c r="DL295" s="491"/>
      <c r="DM295" s="491"/>
      <c r="DN295" s="491"/>
      <c r="DO295" s="491"/>
      <c r="DP295" s="491"/>
      <c r="DQ295" s="491"/>
      <c r="DR295" s="491"/>
      <c r="DS295" s="491"/>
      <c r="DT295" s="491"/>
      <c r="DU295" s="491"/>
      <c r="DV295" s="491"/>
      <c r="DW295" s="491"/>
      <c r="DX295" s="491"/>
      <c r="DY295" s="491"/>
      <c r="DZ295" s="491"/>
      <c r="EA295" s="491"/>
      <c r="EB295" s="491"/>
      <c r="EC295" s="491"/>
      <c r="ED295" s="491"/>
      <c r="EE295" s="491"/>
      <c r="EF295" s="491"/>
      <c r="EG295" s="491"/>
      <c r="EH295" s="491"/>
      <c r="EI295" s="491"/>
    </row>
    <row r="296" spans="1:139" ht="12" customHeight="1" x14ac:dyDescent="0.2">
      <c r="A296" s="517" t="str">
        <f t="shared" si="48"/>
        <v/>
      </c>
      <c r="B296" s="517" t="str">
        <f t="shared" si="49"/>
        <v/>
      </c>
      <c r="C296" s="515" t="str">
        <f t="shared" si="50"/>
        <v/>
      </c>
      <c r="D296" s="517" t="str">
        <f>'Step 3.1 Site Details'!C34</f>
        <v>Building 27</v>
      </c>
      <c r="E296" s="517" t="str">
        <f>TRIM('Step 3.1 Site Details'!A34)</f>
        <v/>
      </c>
      <c r="F296" s="515">
        <f>'Step 3.1 Site Details'!I34</f>
        <v>0</v>
      </c>
      <c r="G296" s="517" t="str">
        <f>IF('Step 3.1 Site Details'!D34="","",TRIM('Step 3.1 Site Details'!D34))</f>
        <v/>
      </c>
      <c r="H296" s="515">
        <f>'Step 3.1 Site Details'!E34</f>
        <v>0</v>
      </c>
      <c r="I296" s="515">
        <f>'Step 3.1 Site Details'!D34</f>
        <v>0</v>
      </c>
      <c r="J296" s="515">
        <f>'Step 3.1 Site Details'!F34</f>
        <v>0</v>
      </c>
      <c r="K296" s="1225">
        <f>'Step 3.1 Site Details'!G34</f>
        <v>0</v>
      </c>
      <c r="L296" s="515">
        <f>'Step 3.1 Site Details'!H34</f>
        <v>0</v>
      </c>
      <c r="M296" s="1226">
        <f>'Step 3.1 Site Details'!B34</f>
        <v>0</v>
      </c>
      <c r="N296" s="1189">
        <f>'Step 3.1 Site Details'!J34</f>
        <v>0</v>
      </c>
      <c r="O296" s="1189">
        <f>'Step 3.1 Site Details'!K34</f>
        <v>0</v>
      </c>
      <c r="P296" s="1185">
        <f>'Step 3.1 Site Details'!L34</f>
        <v>0</v>
      </c>
      <c r="Q296" s="1185">
        <f>'Step 3.1 Site Details'!M34</f>
        <v>0</v>
      </c>
      <c r="R296" s="1185">
        <f>'Step 3.1 Site Details'!N34</f>
        <v>0</v>
      </c>
      <c r="S296" s="1185">
        <f>'Step 3.1 Site Details'!O34</f>
        <v>0</v>
      </c>
      <c r="T296" s="1185">
        <f>'Step 3.1 Site Details'!P34</f>
        <v>0</v>
      </c>
      <c r="U296" s="1185">
        <f>'Step 3.1 Site Details'!Q34</f>
        <v>0</v>
      </c>
      <c r="V296" s="1185">
        <f>'Step 3.1 Site Details'!R34</f>
        <v>0</v>
      </c>
      <c r="W296" s="1185">
        <f>'Step 3.1 Site Details'!T34</f>
        <v>0</v>
      </c>
      <c r="X296" s="1044">
        <f>IFERROR(((_xlfn.XLOOKUP(G296,'Step 4 Support Tool'!$E$220:$E$319,'Step 4 Support Tool'!$I$220:$I$319,"",0,1)*PETREAD!N296)/100),"")</f>
        <v>0</v>
      </c>
      <c r="Y296" s="1044">
        <f>IFERROR(((_xlfn.XLOOKUP(G296,'Step 4 Support Tool'!$E$220:$E$319,'Step 4 Support Tool'!$K$220:$K$319,"",0,1)*PETREAD!O296)/100),"")</f>
        <v>0</v>
      </c>
      <c r="Z296" s="1044">
        <f t="shared" si="52"/>
        <v>0</v>
      </c>
      <c r="AA296" s="1044">
        <f>IFERROR(Z296-(SUMIFS('Step 4 Support Tool'!$O$16:$O$215,'Step 4 Support Tool'!$E$16:$E$215,PETREAD!G296)+SUMIFS('Step 4 Support Tool'!$O$220:$O$319,'Step 4 Support Tool'!$E$220:$E$319,PETREAD!G296)),"")</f>
        <v>0</v>
      </c>
      <c r="AB296" s="1045" t="str">
        <f t="shared" si="53"/>
        <v/>
      </c>
      <c r="AC296" s="1122">
        <f>SUMIFS('Step 3.2 Heating System'!$J$10:$J$109,'Step 3.2 Heating System'!$C$10:$C$109,PETREAD!$G296,'Step 3.2 Heating System'!$G$10:$G$109,"Removed")</f>
        <v>0</v>
      </c>
      <c r="AD296" s="1122">
        <f>SUMIFS('Step 3.2 Heating System'!$J$10:$J$109,'Step 3.2 Heating System'!$C$10:$C$109,PETREAD!$G296,'Step 3.2 Heating System'!$G$10:$G$109,"Retained")</f>
        <v>0</v>
      </c>
      <c r="AE296" s="1119" t="str">
        <f t="shared" si="54"/>
        <v/>
      </c>
      <c r="AF296" s="1057">
        <f>(SUMIFS('Step 4 Support Tool'!$N$16:$N$215,'Step 4 Support Tool'!$E$16:$E$215,PETREAD!G296)+SUMIFS('Step 4 Support Tool'!$N$220:$N$319,'Step 4 Support Tool'!$E$220:$E$319,PETREAD!G296))</f>
        <v>0</v>
      </c>
      <c r="AG296" s="1057" t="str">
        <f>IFERROR(AR296*'Step 5 Project Governance'!$D$14,"")</f>
        <v/>
      </c>
      <c r="AH296" s="1117" t="str">
        <f t="shared" si="51"/>
        <v/>
      </c>
      <c r="AI296" s="1122">
        <f>(SUMIFS('Step 4 Support Tool'!$S$16:$S$215,'Step 4 Support Tool'!$E$16:$E$215,PETREAD!G296)+SUMIFS('Step 4 Support Tool'!$S$220:$S$319,'Step 4 Support Tool'!$E$220:$E$319,PETREAD!G296))</f>
        <v>0</v>
      </c>
      <c r="AJ296" s="1122" t="str">
        <f t="shared" si="55"/>
        <v/>
      </c>
      <c r="AK296" s="1045" t="str">
        <f>IFERROR(SUMIF('Step 4 Support Tool'!$E$16:$E$215,PETREAD!G296,'Step 4 Support Tool'!$N$16:$N$215)/(SUMIF('Step 4 Support Tool'!$E$16:$E$215,PETREAD!G296,'Step 4 Support Tool'!$N$16:$N$215)+SUMIF('Step 4 Support Tool'!$E$220:$E$319,PETREAD!G296,'Step 4 Support Tool'!$N$220:$N$319)),"")</f>
        <v/>
      </c>
      <c r="AL296" s="1119" t="str">
        <f>_xlfn.XLOOKUP($G296,'Step 3.2 Heating System'!$C$118:$C$217,'Step 3.2 Heating System'!$AA$118:$AA$217,"",0,1)</f>
        <v/>
      </c>
      <c r="AM296" s="1119" t="str">
        <f>_xlfn.XLOOKUP($G296,'Step 3.2 Heating System'!$C$118:$C$217,'Step 3.2 Heating System'!$AB$118:$AB$217,"",0,1)</f>
        <v/>
      </c>
      <c r="AN296" s="1134"/>
      <c r="AO296" s="971" t="s">
        <v>467</v>
      </c>
      <c r="AP296" s="971"/>
      <c r="AR296" s="1045" t="str">
        <f>IFERROR((SUMIFS('Step 4 Support Tool'!$N$16:$N$215,'Step 4 Support Tool'!$E$16:$E$215,PETREAD!G296)+SUMIFS('Step 4 Support Tool'!$N$220:$N$319,'Step 4 Support Tool'!$E$220:$E$319,PETREAD!G296))/'Step 4 Support Tool'!$O$7,"")</f>
        <v/>
      </c>
      <c r="AW296" s="491"/>
      <c r="AX296" s="491"/>
      <c r="AY296" s="491"/>
      <c r="BB296" s="491"/>
      <c r="BC296" s="491"/>
      <c r="BD296" s="491"/>
      <c r="BE296" s="491"/>
      <c r="BF296" s="491"/>
      <c r="BG296" s="491"/>
      <c r="BH296" s="491"/>
      <c r="BI296" s="491"/>
      <c r="BJ296" s="491"/>
      <c r="BK296" s="491"/>
      <c r="BL296" s="491"/>
      <c r="BM296" s="491"/>
      <c r="BN296" s="491"/>
      <c r="BO296" s="491"/>
      <c r="BP296" s="491"/>
      <c r="BQ296" s="491"/>
      <c r="BR296" s="491"/>
      <c r="BS296" s="491"/>
      <c r="BT296" s="491"/>
      <c r="BU296" s="491"/>
      <c r="BV296" s="491"/>
      <c r="BW296" s="491"/>
      <c r="BX296" s="491"/>
      <c r="BY296" s="491"/>
      <c r="BZ296" s="491"/>
      <c r="CA296" s="491"/>
      <c r="CB296" s="491"/>
      <c r="CC296" s="491"/>
      <c r="CD296" s="491"/>
      <c r="CE296" s="491"/>
      <c r="CF296" s="491"/>
      <c r="CG296" s="491"/>
      <c r="CH296" s="491"/>
      <c r="CI296" s="491"/>
      <c r="CJ296" s="491"/>
      <c r="CK296" s="491"/>
      <c r="CL296" s="491"/>
      <c r="CM296" s="491"/>
      <c r="CN296" s="491"/>
      <c r="CO296" s="491"/>
      <c r="CP296" s="491"/>
      <c r="CQ296" s="491"/>
      <c r="CR296" s="491"/>
      <c r="CS296" s="491"/>
      <c r="CT296" s="491"/>
      <c r="CU296" s="491"/>
      <c r="CV296" s="491"/>
      <c r="CW296" s="491"/>
      <c r="CX296" s="491"/>
      <c r="CY296" s="491"/>
      <c r="CZ296" s="491"/>
      <c r="DA296" s="491"/>
      <c r="DB296" s="491"/>
      <c r="DC296" s="491"/>
      <c r="DD296" s="491"/>
      <c r="DE296" s="491"/>
      <c r="DF296" s="491"/>
      <c r="DG296" s="491"/>
      <c r="DH296" s="491"/>
      <c r="DI296" s="491"/>
      <c r="DJ296" s="491"/>
      <c r="DK296" s="491"/>
      <c r="DL296" s="491"/>
      <c r="DM296" s="491"/>
      <c r="DN296" s="491"/>
      <c r="DO296" s="491"/>
      <c r="DP296" s="491"/>
      <c r="DQ296" s="491"/>
      <c r="DR296" s="491"/>
      <c r="DS296" s="491"/>
      <c r="DT296" s="491"/>
      <c r="DU296" s="491"/>
      <c r="DV296" s="491"/>
      <c r="DW296" s="491"/>
      <c r="DX296" s="491"/>
      <c r="DY296" s="491"/>
      <c r="DZ296" s="491"/>
      <c r="EA296" s="491"/>
      <c r="EB296" s="491"/>
      <c r="EC296" s="491"/>
      <c r="ED296" s="491"/>
      <c r="EE296" s="491"/>
      <c r="EF296" s="491"/>
      <c r="EG296" s="491"/>
      <c r="EH296" s="491"/>
      <c r="EI296" s="491"/>
    </row>
    <row r="297" spans="1:139" ht="12" customHeight="1" x14ac:dyDescent="0.2">
      <c r="A297" s="517" t="str">
        <f t="shared" si="48"/>
        <v/>
      </c>
      <c r="B297" s="517" t="str">
        <f t="shared" si="49"/>
        <v/>
      </c>
      <c r="C297" s="515" t="str">
        <f t="shared" si="50"/>
        <v/>
      </c>
      <c r="D297" s="517" t="str">
        <f>'Step 3.1 Site Details'!C35</f>
        <v>Building 28</v>
      </c>
      <c r="E297" s="517" t="str">
        <f>TRIM('Step 3.1 Site Details'!A35)</f>
        <v/>
      </c>
      <c r="F297" s="515">
        <f>'Step 3.1 Site Details'!I35</f>
        <v>0</v>
      </c>
      <c r="G297" s="517" t="str">
        <f>IF('Step 3.1 Site Details'!D35="","",TRIM('Step 3.1 Site Details'!D35))</f>
        <v/>
      </c>
      <c r="H297" s="515">
        <f>'Step 3.1 Site Details'!E35</f>
        <v>0</v>
      </c>
      <c r="I297" s="515">
        <f>'Step 3.1 Site Details'!D35</f>
        <v>0</v>
      </c>
      <c r="J297" s="515">
        <f>'Step 3.1 Site Details'!F35</f>
        <v>0</v>
      </c>
      <c r="K297" s="1225">
        <f>'Step 3.1 Site Details'!G35</f>
        <v>0</v>
      </c>
      <c r="L297" s="515">
        <f>'Step 3.1 Site Details'!H35</f>
        <v>0</v>
      </c>
      <c r="M297" s="1226">
        <f>'Step 3.1 Site Details'!B35</f>
        <v>0</v>
      </c>
      <c r="N297" s="1189">
        <f>'Step 3.1 Site Details'!J35</f>
        <v>0</v>
      </c>
      <c r="O297" s="1189">
        <f>'Step 3.1 Site Details'!K35</f>
        <v>0</v>
      </c>
      <c r="P297" s="1185">
        <f>'Step 3.1 Site Details'!L35</f>
        <v>0</v>
      </c>
      <c r="Q297" s="1185">
        <f>'Step 3.1 Site Details'!M35</f>
        <v>0</v>
      </c>
      <c r="R297" s="1185">
        <f>'Step 3.1 Site Details'!N35</f>
        <v>0</v>
      </c>
      <c r="S297" s="1185">
        <f>'Step 3.1 Site Details'!O35</f>
        <v>0</v>
      </c>
      <c r="T297" s="1185">
        <f>'Step 3.1 Site Details'!P35</f>
        <v>0</v>
      </c>
      <c r="U297" s="1185">
        <f>'Step 3.1 Site Details'!Q35</f>
        <v>0</v>
      </c>
      <c r="V297" s="1185">
        <f>'Step 3.1 Site Details'!R35</f>
        <v>0</v>
      </c>
      <c r="W297" s="1185">
        <f>'Step 3.1 Site Details'!T35</f>
        <v>0</v>
      </c>
      <c r="X297" s="1044">
        <f>IFERROR(((_xlfn.XLOOKUP(G297,'Step 4 Support Tool'!$E$220:$E$319,'Step 4 Support Tool'!$I$220:$I$319,"",0,1)*PETREAD!N297)/100),"")</f>
        <v>0</v>
      </c>
      <c r="Y297" s="1044">
        <f>IFERROR(((_xlfn.XLOOKUP(G297,'Step 4 Support Tool'!$E$220:$E$319,'Step 4 Support Tool'!$K$220:$K$319,"",0,1)*PETREAD!O297)/100),"")</f>
        <v>0</v>
      </c>
      <c r="Z297" s="1044">
        <f t="shared" si="52"/>
        <v>0</v>
      </c>
      <c r="AA297" s="1044">
        <f>IFERROR(Z297-(SUMIFS('Step 4 Support Tool'!$O$16:$O$215,'Step 4 Support Tool'!$E$16:$E$215,PETREAD!G297)+SUMIFS('Step 4 Support Tool'!$O$220:$O$319,'Step 4 Support Tool'!$E$220:$E$319,PETREAD!G297)),"")</f>
        <v>0</v>
      </c>
      <c r="AB297" s="1045" t="str">
        <f t="shared" si="53"/>
        <v/>
      </c>
      <c r="AC297" s="1122">
        <f>SUMIFS('Step 3.2 Heating System'!$J$10:$J$109,'Step 3.2 Heating System'!$C$10:$C$109,PETREAD!$G297,'Step 3.2 Heating System'!$G$10:$G$109,"Removed")</f>
        <v>0</v>
      </c>
      <c r="AD297" s="1122">
        <f>SUMIFS('Step 3.2 Heating System'!$J$10:$J$109,'Step 3.2 Heating System'!$C$10:$C$109,PETREAD!$G297,'Step 3.2 Heating System'!$G$10:$G$109,"Retained")</f>
        <v>0</v>
      </c>
      <c r="AE297" s="1119" t="str">
        <f t="shared" si="54"/>
        <v/>
      </c>
      <c r="AF297" s="1057">
        <f>(SUMIFS('Step 4 Support Tool'!$N$16:$N$215,'Step 4 Support Tool'!$E$16:$E$215,PETREAD!G297)+SUMIFS('Step 4 Support Tool'!$N$220:$N$319,'Step 4 Support Tool'!$E$220:$E$319,PETREAD!G297))</f>
        <v>0</v>
      </c>
      <c r="AG297" s="1057" t="str">
        <f>IFERROR(AR297*'Step 5 Project Governance'!$D$14,"")</f>
        <v/>
      </c>
      <c r="AH297" s="1117" t="str">
        <f t="shared" si="51"/>
        <v/>
      </c>
      <c r="AI297" s="1122">
        <f>(SUMIFS('Step 4 Support Tool'!$S$16:$S$215,'Step 4 Support Tool'!$E$16:$E$215,PETREAD!G297)+SUMIFS('Step 4 Support Tool'!$S$220:$S$319,'Step 4 Support Tool'!$E$220:$E$319,PETREAD!G297))</f>
        <v>0</v>
      </c>
      <c r="AJ297" s="1122" t="str">
        <f t="shared" si="55"/>
        <v/>
      </c>
      <c r="AK297" s="1045" t="str">
        <f>IFERROR(SUMIF('Step 4 Support Tool'!$E$16:$E$215,PETREAD!G297,'Step 4 Support Tool'!$N$16:$N$215)/(SUMIF('Step 4 Support Tool'!$E$16:$E$215,PETREAD!G297,'Step 4 Support Tool'!$N$16:$N$215)+SUMIF('Step 4 Support Tool'!$E$220:$E$319,PETREAD!G297,'Step 4 Support Tool'!$N$220:$N$319)),"")</f>
        <v/>
      </c>
      <c r="AL297" s="1119" t="str">
        <f>_xlfn.XLOOKUP($G297,'Step 3.2 Heating System'!$C$118:$C$217,'Step 3.2 Heating System'!$AA$118:$AA$217,"",0,1)</f>
        <v/>
      </c>
      <c r="AM297" s="1119" t="str">
        <f>_xlfn.XLOOKUP($G297,'Step 3.2 Heating System'!$C$118:$C$217,'Step 3.2 Heating System'!$AB$118:$AB$217,"",0,1)</f>
        <v/>
      </c>
      <c r="AO297" s="971" t="s">
        <v>469</v>
      </c>
      <c r="AP297" s="971"/>
      <c r="AR297" s="1045" t="str">
        <f>IFERROR((SUMIFS('Step 4 Support Tool'!$N$16:$N$215,'Step 4 Support Tool'!$E$16:$E$215,PETREAD!G297)+SUMIFS('Step 4 Support Tool'!$N$220:$N$319,'Step 4 Support Tool'!$E$220:$E$319,PETREAD!G297))/'Step 4 Support Tool'!$O$7,"")</f>
        <v/>
      </c>
      <c r="AW297" s="491"/>
      <c r="AX297" s="491"/>
      <c r="AY297" s="491"/>
      <c r="BB297" s="491"/>
      <c r="BC297" s="491"/>
      <c r="BD297" s="491"/>
      <c r="BE297" s="491"/>
      <c r="BF297" s="491"/>
      <c r="BG297" s="491"/>
      <c r="BH297" s="491"/>
      <c r="BI297" s="491"/>
      <c r="BJ297" s="491"/>
      <c r="BK297" s="491"/>
      <c r="BL297" s="491"/>
      <c r="BM297" s="491"/>
      <c r="BN297" s="491"/>
      <c r="BO297" s="491"/>
      <c r="BP297" s="491"/>
      <c r="BQ297" s="491"/>
      <c r="BR297" s="491"/>
      <c r="BS297" s="491"/>
      <c r="BT297" s="491"/>
      <c r="BU297" s="491"/>
      <c r="BV297" s="491"/>
      <c r="BW297" s="491"/>
      <c r="BX297" s="491"/>
      <c r="BY297" s="491"/>
      <c r="BZ297" s="491"/>
      <c r="CA297" s="491"/>
      <c r="CB297" s="491"/>
      <c r="CC297" s="491"/>
      <c r="CD297" s="491"/>
      <c r="CE297" s="491"/>
      <c r="CF297" s="491"/>
      <c r="CG297" s="491"/>
      <c r="CH297" s="491"/>
      <c r="CI297" s="491"/>
      <c r="CJ297" s="491"/>
      <c r="CK297" s="491"/>
      <c r="CL297" s="491"/>
      <c r="CM297" s="491"/>
      <c r="CN297" s="491"/>
      <c r="CO297" s="491"/>
      <c r="CP297" s="491"/>
      <c r="CQ297" s="491"/>
      <c r="CR297" s="491"/>
      <c r="CS297" s="491"/>
      <c r="CT297" s="491"/>
      <c r="CU297" s="491"/>
      <c r="CV297" s="491"/>
      <c r="CW297" s="491"/>
      <c r="CX297" s="491"/>
      <c r="CY297" s="491"/>
      <c r="CZ297" s="491"/>
      <c r="DA297" s="491"/>
      <c r="DB297" s="491"/>
      <c r="DC297" s="491"/>
      <c r="DD297" s="491"/>
      <c r="DE297" s="491"/>
      <c r="DF297" s="491"/>
      <c r="DG297" s="491"/>
      <c r="DH297" s="491"/>
      <c r="DI297" s="491"/>
      <c r="DJ297" s="491"/>
      <c r="DK297" s="491"/>
      <c r="DL297" s="491"/>
      <c r="DM297" s="491"/>
      <c r="DN297" s="491"/>
      <c r="DO297" s="491"/>
      <c r="DP297" s="491"/>
      <c r="DQ297" s="491"/>
      <c r="DR297" s="491"/>
      <c r="DS297" s="491"/>
      <c r="DT297" s="491"/>
      <c r="DU297" s="491"/>
      <c r="DV297" s="491"/>
      <c r="DW297" s="491"/>
      <c r="DX297" s="491"/>
      <c r="DY297" s="491"/>
      <c r="DZ297" s="491"/>
      <c r="EA297" s="491"/>
      <c r="EB297" s="491"/>
      <c r="EC297" s="491"/>
      <c r="ED297" s="491"/>
      <c r="EE297" s="491"/>
      <c r="EF297" s="491"/>
      <c r="EG297" s="491"/>
      <c r="EH297" s="491"/>
      <c r="EI297" s="491"/>
    </row>
    <row r="298" spans="1:139" ht="12" customHeight="1" x14ac:dyDescent="0.2">
      <c r="A298" s="517" t="str">
        <f t="shared" si="48"/>
        <v/>
      </c>
      <c r="B298" s="517" t="str">
        <f t="shared" si="49"/>
        <v/>
      </c>
      <c r="C298" s="515" t="str">
        <f t="shared" si="50"/>
        <v/>
      </c>
      <c r="D298" s="517" t="str">
        <f>'Step 3.1 Site Details'!C36</f>
        <v>Building 29</v>
      </c>
      <c r="E298" s="517" t="str">
        <f>TRIM('Step 3.1 Site Details'!A36)</f>
        <v/>
      </c>
      <c r="F298" s="515">
        <f>'Step 3.1 Site Details'!I36</f>
        <v>0</v>
      </c>
      <c r="G298" s="517" t="str">
        <f>IF('Step 3.1 Site Details'!D36="","",TRIM('Step 3.1 Site Details'!D36))</f>
        <v/>
      </c>
      <c r="H298" s="515">
        <f>'Step 3.1 Site Details'!E36</f>
        <v>0</v>
      </c>
      <c r="I298" s="515">
        <f>'Step 3.1 Site Details'!D36</f>
        <v>0</v>
      </c>
      <c r="J298" s="515">
        <f>'Step 3.1 Site Details'!F36</f>
        <v>0</v>
      </c>
      <c r="K298" s="1225">
        <f>'Step 3.1 Site Details'!G36</f>
        <v>0</v>
      </c>
      <c r="L298" s="515">
        <f>'Step 3.1 Site Details'!H36</f>
        <v>0</v>
      </c>
      <c r="M298" s="1226">
        <f>'Step 3.1 Site Details'!B36</f>
        <v>0</v>
      </c>
      <c r="N298" s="1189">
        <f>'Step 3.1 Site Details'!J36</f>
        <v>0</v>
      </c>
      <c r="O298" s="1189">
        <f>'Step 3.1 Site Details'!K36</f>
        <v>0</v>
      </c>
      <c r="P298" s="1185">
        <f>'Step 3.1 Site Details'!L36</f>
        <v>0</v>
      </c>
      <c r="Q298" s="1185">
        <f>'Step 3.1 Site Details'!M36</f>
        <v>0</v>
      </c>
      <c r="R298" s="1185">
        <f>'Step 3.1 Site Details'!N36</f>
        <v>0</v>
      </c>
      <c r="S298" s="1185">
        <f>'Step 3.1 Site Details'!O36</f>
        <v>0</v>
      </c>
      <c r="T298" s="1185">
        <f>'Step 3.1 Site Details'!P36</f>
        <v>0</v>
      </c>
      <c r="U298" s="1185">
        <f>'Step 3.1 Site Details'!Q36</f>
        <v>0</v>
      </c>
      <c r="V298" s="1185">
        <f>'Step 3.1 Site Details'!R36</f>
        <v>0</v>
      </c>
      <c r="W298" s="1185">
        <f>'Step 3.1 Site Details'!T36</f>
        <v>0</v>
      </c>
      <c r="X298" s="1044">
        <f>IFERROR(((_xlfn.XLOOKUP(G298,'Step 4 Support Tool'!$E$220:$E$319,'Step 4 Support Tool'!$I$220:$I$319,"",0,1)*PETREAD!N298)/100),"")</f>
        <v>0</v>
      </c>
      <c r="Y298" s="1044">
        <f>IFERROR(((_xlfn.XLOOKUP(G298,'Step 4 Support Tool'!$E$220:$E$319,'Step 4 Support Tool'!$K$220:$K$319,"",0,1)*PETREAD!O298)/100),"")</f>
        <v>0</v>
      </c>
      <c r="Z298" s="1044">
        <f t="shared" si="52"/>
        <v>0</v>
      </c>
      <c r="AA298" s="1044">
        <f>IFERROR(Z298-(SUMIFS('Step 4 Support Tool'!$O$16:$O$215,'Step 4 Support Tool'!$E$16:$E$215,PETREAD!G298)+SUMIFS('Step 4 Support Tool'!$O$220:$O$319,'Step 4 Support Tool'!$E$220:$E$319,PETREAD!G298)),"")</f>
        <v>0</v>
      </c>
      <c r="AB298" s="1045" t="str">
        <f t="shared" si="53"/>
        <v/>
      </c>
      <c r="AC298" s="1122">
        <f>SUMIFS('Step 3.2 Heating System'!$J$10:$J$109,'Step 3.2 Heating System'!$C$10:$C$109,PETREAD!$G298,'Step 3.2 Heating System'!$G$10:$G$109,"Removed")</f>
        <v>0</v>
      </c>
      <c r="AD298" s="1122">
        <f>SUMIFS('Step 3.2 Heating System'!$J$10:$J$109,'Step 3.2 Heating System'!$C$10:$C$109,PETREAD!$G298,'Step 3.2 Heating System'!$G$10:$G$109,"Retained")</f>
        <v>0</v>
      </c>
      <c r="AE298" s="1119" t="str">
        <f t="shared" si="54"/>
        <v/>
      </c>
      <c r="AF298" s="1057">
        <f>(SUMIFS('Step 4 Support Tool'!$N$16:$N$215,'Step 4 Support Tool'!$E$16:$E$215,PETREAD!G298)+SUMIFS('Step 4 Support Tool'!$N$220:$N$319,'Step 4 Support Tool'!$E$220:$E$319,PETREAD!G298))</f>
        <v>0</v>
      </c>
      <c r="AG298" s="1057" t="str">
        <f>IFERROR(AR298*'Step 5 Project Governance'!$D$14,"")</f>
        <v/>
      </c>
      <c r="AH298" s="1117" t="str">
        <f t="shared" si="51"/>
        <v/>
      </c>
      <c r="AI298" s="1122">
        <f>(SUMIFS('Step 4 Support Tool'!$S$16:$S$215,'Step 4 Support Tool'!$E$16:$E$215,PETREAD!G298)+SUMIFS('Step 4 Support Tool'!$S$220:$S$319,'Step 4 Support Tool'!$E$220:$E$319,PETREAD!G298))</f>
        <v>0</v>
      </c>
      <c r="AJ298" s="1122" t="str">
        <f t="shared" si="55"/>
        <v/>
      </c>
      <c r="AK298" s="1045" t="str">
        <f>IFERROR(SUMIF('Step 4 Support Tool'!$E$16:$E$215,PETREAD!G298,'Step 4 Support Tool'!$N$16:$N$215)/(SUMIF('Step 4 Support Tool'!$E$16:$E$215,PETREAD!G298,'Step 4 Support Tool'!$N$16:$N$215)+SUMIF('Step 4 Support Tool'!$E$220:$E$319,PETREAD!G298,'Step 4 Support Tool'!$N$220:$N$319)),"")</f>
        <v/>
      </c>
      <c r="AL298" s="1119" t="str">
        <f>_xlfn.XLOOKUP($G298,'Step 3.2 Heating System'!$C$118:$C$217,'Step 3.2 Heating System'!$AA$118:$AA$217,"",0,1)</f>
        <v/>
      </c>
      <c r="AM298" s="1119" t="str">
        <f>_xlfn.XLOOKUP($G298,'Step 3.2 Heating System'!$C$118:$C$217,'Step 3.2 Heating System'!$AB$118:$AB$217,"",0,1)</f>
        <v/>
      </c>
      <c r="AO298" s="971" t="s">
        <v>471</v>
      </c>
      <c r="AP298" s="971"/>
      <c r="AR298" s="1045" t="str">
        <f>IFERROR((SUMIFS('Step 4 Support Tool'!$N$16:$N$215,'Step 4 Support Tool'!$E$16:$E$215,PETREAD!G298)+SUMIFS('Step 4 Support Tool'!$N$220:$N$319,'Step 4 Support Tool'!$E$220:$E$319,PETREAD!G298))/'Step 4 Support Tool'!$O$7,"")</f>
        <v/>
      </c>
      <c r="AW298" s="491"/>
      <c r="AX298" s="491"/>
      <c r="AY298" s="491"/>
      <c r="BB298" s="491"/>
      <c r="BC298" s="491"/>
      <c r="BD298" s="491"/>
      <c r="BE298" s="491"/>
      <c r="BF298" s="491"/>
      <c r="BG298" s="491"/>
      <c r="BH298" s="491"/>
      <c r="BI298" s="491"/>
      <c r="BJ298" s="491"/>
      <c r="BK298" s="491"/>
      <c r="BL298" s="491"/>
      <c r="BM298" s="491"/>
      <c r="BN298" s="491"/>
      <c r="BO298" s="491"/>
      <c r="BP298" s="491"/>
      <c r="BQ298" s="491"/>
      <c r="BR298" s="491"/>
      <c r="BS298" s="491"/>
      <c r="BT298" s="491"/>
      <c r="BU298" s="491"/>
      <c r="BV298" s="491"/>
      <c r="BW298" s="491"/>
      <c r="BX298" s="491"/>
      <c r="BY298" s="491"/>
      <c r="BZ298" s="491"/>
      <c r="CA298" s="491"/>
      <c r="CB298" s="491"/>
      <c r="CC298" s="491"/>
      <c r="CD298" s="491"/>
      <c r="CE298" s="491"/>
      <c r="CF298" s="491"/>
      <c r="CG298" s="491"/>
      <c r="CH298" s="491"/>
      <c r="CI298" s="491"/>
      <c r="CJ298" s="491"/>
      <c r="CK298" s="491"/>
      <c r="CL298" s="491"/>
      <c r="CM298" s="491"/>
      <c r="CN298" s="491"/>
      <c r="CO298" s="491"/>
      <c r="CP298" s="491"/>
      <c r="CQ298" s="491"/>
      <c r="CR298" s="491"/>
      <c r="CS298" s="491"/>
      <c r="CT298" s="491"/>
      <c r="CU298" s="491"/>
      <c r="CV298" s="491"/>
      <c r="CW298" s="491"/>
      <c r="CX298" s="491"/>
      <c r="CY298" s="491"/>
      <c r="CZ298" s="491"/>
      <c r="DA298" s="491"/>
      <c r="DB298" s="491"/>
      <c r="DC298" s="491"/>
      <c r="DD298" s="491"/>
      <c r="DE298" s="491"/>
      <c r="DF298" s="491"/>
      <c r="DG298" s="491"/>
      <c r="DH298" s="491"/>
      <c r="DI298" s="491"/>
      <c r="DJ298" s="491"/>
      <c r="DK298" s="491"/>
      <c r="DL298" s="491"/>
      <c r="DM298" s="491"/>
      <c r="DN298" s="491"/>
      <c r="DO298" s="491"/>
      <c r="DP298" s="491"/>
      <c r="DQ298" s="491"/>
      <c r="DR298" s="491"/>
      <c r="DS298" s="491"/>
      <c r="DT298" s="491"/>
      <c r="DU298" s="491"/>
      <c r="DV298" s="491"/>
      <c r="DW298" s="491"/>
      <c r="DX298" s="491"/>
      <c r="DY298" s="491"/>
      <c r="DZ298" s="491"/>
      <c r="EA298" s="491"/>
      <c r="EB298" s="491"/>
      <c r="EC298" s="491"/>
      <c r="ED298" s="491"/>
      <c r="EE298" s="491"/>
      <c r="EF298" s="491"/>
      <c r="EG298" s="491"/>
      <c r="EH298" s="491"/>
      <c r="EI298" s="491"/>
    </row>
    <row r="299" spans="1:139" ht="12" customHeight="1" x14ac:dyDescent="0.2">
      <c r="A299" s="517" t="str">
        <f t="shared" si="48"/>
        <v/>
      </c>
      <c r="B299" s="517" t="str">
        <f t="shared" si="49"/>
        <v/>
      </c>
      <c r="C299" s="515" t="str">
        <f t="shared" si="50"/>
        <v/>
      </c>
      <c r="D299" s="517" t="str">
        <f>'Step 3.1 Site Details'!C37</f>
        <v>Building 30</v>
      </c>
      <c r="E299" s="517" t="str">
        <f>TRIM('Step 3.1 Site Details'!A37)</f>
        <v/>
      </c>
      <c r="F299" s="515">
        <f>'Step 3.1 Site Details'!I37</f>
        <v>0</v>
      </c>
      <c r="G299" s="517" t="str">
        <f>IF('Step 3.1 Site Details'!D37="","",TRIM('Step 3.1 Site Details'!D37))</f>
        <v/>
      </c>
      <c r="H299" s="515">
        <f>'Step 3.1 Site Details'!E37</f>
        <v>0</v>
      </c>
      <c r="I299" s="515">
        <f>'Step 3.1 Site Details'!D37</f>
        <v>0</v>
      </c>
      <c r="J299" s="515">
        <f>'Step 3.1 Site Details'!F37</f>
        <v>0</v>
      </c>
      <c r="K299" s="1225">
        <f>'Step 3.1 Site Details'!G37</f>
        <v>0</v>
      </c>
      <c r="L299" s="515">
        <f>'Step 3.1 Site Details'!H37</f>
        <v>0</v>
      </c>
      <c r="M299" s="1226">
        <f>'Step 3.1 Site Details'!B37</f>
        <v>0</v>
      </c>
      <c r="N299" s="1189">
        <f>'Step 3.1 Site Details'!J37</f>
        <v>0</v>
      </c>
      <c r="O299" s="1189">
        <f>'Step 3.1 Site Details'!K37</f>
        <v>0</v>
      </c>
      <c r="P299" s="1185">
        <f>'Step 3.1 Site Details'!L37</f>
        <v>0</v>
      </c>
      <c r="Q299" s="1185">
        <f>'Step 3.1 Site Details'!M37</f>
        <v>0</v>
      </c>
      <c r="R299" s="1185">
        <f>'Step 3.1 Site Details'!N37</f>
        <v>0</v>
      </c>
      <c r="S299" s="1185">
        <f>'Step 3.1 Site Details'!O37</f>
        <v>0</v>
      </c>
      <c r="T299" s="1185">
        <f>'Step 3.1 Site Details'!P37</f>
        <v>0</v>
      </c>
      <c r="U299" s="1185">
        <f>'Step 3.1 Site Details'!Q37</f>
        <v>0</v>
      </c>
      <c r="V299" s="1185">
        <f>'Step 3.1 Site Details'!R37</f>
        <v>0</v>
      </c>
      <c r="W299" s="1185">
        <f>'Step 3.1 Site Details'!T37</f>
        <v>0</v>
      </c>
      <c r="X299" s="1044">
        <f>IFERROR(((_xlfn.XLOOKUP(G299,'Step 4 Support Tool'!$E$220:$E$319,'Step 4 Support Tool'!$I$220:$I$319,"",0,1)*PETREAD!N299)/100),"")</f>
        <v>0</v>
      </c>
      <c r="Y299" s="1044">
        <f>IFERROR(((_xlfn.XLOOKUP(G299,'Step 4 Support Tool'!$E$220:$E$319,'Step 4 Support Tool'!$K$220:$K$319,"",0,1)*PETREAD!O299)/100),"")</f>
        <v>0</v>
      </c>
      <c r="Z299" s="1044">
        <f t="shared" si="52"/>
        <v>0</v>
      </c>
      <c r="AA299" s="1044">
        <f>IFERROR(Z299-(SUMIFS('Step 4 Support Tool'!$O$16:$O$215,'Step 4 Support Tool'!$E$16:$E$215,PETREAD!G299)+SUMIFS('Step 4 Support Tool'!$O$220:$O$319,'Step 4 Support Tool'!$E$220:$E$319,PETREAD!G299)),"")</f>
        <v>0</v>
      </c>
      <c r="AB299" s="1045" t="str">
        <f t="shared" si="53"/>
        <v/>
      </c>
      <c r="AC299" s="1122">
        <f>SUMIFS('Step 3.2 Heating System'!$J$10:$J$109,'Step 3.2 Heating System'!$C$10:$C$109,PETREAD!$G299,'Step 3.2 Heating System'!$G$10:$G$109,"Removed")</f>
        <v>0</v>
      </c>
      <c r="AD299" s="1122">
        <f>SUMIFS('Step 3.2 Heating System'!$J$10:$J$109,'Step 3.2 Heating System'!$C$10:$C$109,PETREAD!$G299,'Step 3.2 Heating System'!$G$10:$G$109,"Retained")</f>
        <v>0</v>
      </c>
      <c r="AE299" s="1119" t="str">
        <f t="shared" si="54"/>
        <v/>
      </c>
      <c r="AF299" s="1057">
        <f>(SUMIFS('Step 4 Support Tool'!$N$16:$N$215,'Step 4 Support Tool'!$E$16:$E$215,PETREAD!G299)+SUMIFS('Step 4 Support Tool'!$N$220:$N$319,'Step 4 Support Tool'!$E$220:$E$319,PETREAD!G299))</f>
        <v>0</v>
      </c>
      <c r="AG299" s="1057" t="str">
        <f>IFERROR(AR299*'Step 5 Project Governance'!$D$14,"")</f>
        <v/>
      </c>
      <c r="AH299" s="1117" t="str">
        <f t="shared" si="51"/>
        <v/>
      </c>
      <c r="AI299" s="1122">
        <f>(SUMIFS('Step 4 Support Tool'!$S$16:$S$215,'Step 4 Support Tool'!$E$16:$E$215,PETREAD!G299)+SUMIFS('Step 4 Support Tool'!$S$220:$S$319,'Step 4 Support Tool'!$E$220:$E$319,PETREAD!G299))</f>
        <v>0</v>
      </c>
      <c r="AJ299" s="1122" t="str">
        <f t="shared" si="55"/>
        <v/>
      </c>
      <c r="AK299" s="1045" t="str">
        <f>IFERROR(SUMIF('Step 4 Support Tool'!$E$16:$E$215,PETREAD!G299,'Step 4 Support Tool'!$N$16:$N$215)/(SUMIF('Step 4 Support Tool'!$E$16:$E$215,PETREAD!G299,'Step 4 Support Tool'!$N$16:$N$215)+SUMIF('Step 4 Support Tool'!$E$220:$E$319,PETREAD!G299,'Step 4 Support Tool'!$N$220:$N$319)),"")</f>
        <v/>
      </c>
      <c r="AL299" s="1119" t="str">
        <f>_xlfn.XLOOKUP($G299,'Step 3.2 Heating System'!$C$118:$C$217,'Step 3.2 Heating System'!$AA$118:$AA$217,"",0,1)</f>
        <v/>
      </c>
      <c r="AM299" s="1119" t="str">
        <f>_xlfn.XLOOKUP($G299,'Step 3.2 Heating System'!$C$118:$C$217,'Step 3.2 Heating System'!$AB$118:$AB$217,"",0,1)</f>
        <v/>
      </c>
      <c r="AO299" s="971" t="s">
        <v>473</v>
      </c>
      <c r="AP299" s="971"/>
      <c r="AR299" s="1045" t="str">
        <f>IFERROR((SUMIFS('Step 4 Support Tool'!$N$16:$N$215,'Step 4 Support Tool'!$E$16:$E$215,PETREAD!G299)+SUMIFS('Step 4 Support Tool'!$N$220:$N$319,'Step 4 Support Tool'!$E$220:$E$319,PETREAD!G299))/'Step 4 Support Tool'!$O$7,"")</f>
        <v/>
      </c>
      <c r="AW299" s="491"/>
      <c r="AX299" s="491"/>
      <c r="AY299" s="491"/>
      <c r="BB299" s="491"/>
      <c r="BC299" s="491"/>
      <c r="BD299" s="491"/>
      <c r="BE299" s="491"/>
      <c r="BF299" s="491"/>
      <c r="BG299" s="491"/>
      <c r="BH299" s="491"/>
      <c r="BI299" s="491"/>
      <c r="BJ299" s="491"/>
      <c r="BK299" s="491"/>
      <c r="BL299" s="491"/>
      <c r="BM299" s="491"/>
      <c r="BN299" s="491"/>
      <c r="BO299" s="491"/>
      <c r="BP299" s="491"/>
      <c r="BQ299" s="491"/>
      <c r="BR299" s="491"/>
      <c r="BS299" s="491"/>
      <c r="BT299" s="491"/>
      <c r="BU299" s="491"/>
      <c r="BV299" s="491"/>
      <c r="BW299" s="491"/>
      <c r="BX299" s="491"/>
      <c r="BY299" s="491"/>
      <c r="BZ299" s="491"/>
      <c r="CA299" s="491"/>
      <c r="CB299" s="491"/>
      <c r="CC299" s="491"/>
      <c r="CD299" s="491"/>
      <c r="CE299" s="491"/>
      <c r="CF299" s="491"/>
      <c r="CG299" s="491"/>
      <c r="CH299" s="491"/>
      <c r="CI299" s="491"/>
      <c r="CJ299" s="491"/>
      <c r="CK299" s="491"/>
      <c r="CL299" s="491"/>
      <c r="CM299" s="491"/>
      <c r="CN299" s="491"/>
      <c r="CO299" s="491"/>
      <c r="CP299" s="491"/>
      <c r="CQ299" s="491"/>
      <c r="CR299" s="491"/>
      <c r="CS299" s="491"/>
      <c r="CT299" s="491"/>
      <c r="CU299" s="491"/>
      <c r="CV299" s="491"/>
      <c r="CW299" s="491"/>
      <c r="CX299" s="491"/>
      <c r="CY299" s="491"/>
      <c r="CZ299" s="491"/>
      <c r="DA299" s="491"/>
      <c r="DB299" s="491"/>
      <c r="DC299" s="491"/>
      <c r="DD299" s="491"/>
      <c r="DE299" s="491"/>
      <c r="DF299" s="491"/>
      <c r="DG299" s="491"/>
      <c r="DH299" s="491"/>
      <c r="DI299" s="491"/>
      <c r="DJ299" s="491"/>
      <c r="DK299" s="491"/>
      <c r="DL299" s="491"/>
      <c r="DM299" s="491"/>
      <c r="DN299" s="491"/>
      <c r="DO299" s="491"/>
      <c r="DP299" s="491"/>
      <c r="DQ299" s="491"/>
      <c r="DR299" s="491"/>
      <c r="DS299" s="491"/>
      <c r="DT299" s="491"/>
      <c r="DU299" s="491"/>
      <c r="DV299" s="491"/>
      <c r="DW299" s="491"/>
      <c r="DX299" s="491"/>
      <c r="DY299" s="491"/>
      <c r="DZ299" s="491"/>
      <c r="EA299" s="491"/>
      <c r="EB299" s="491"/>
      <c r="EC299" s="491"/>
      <c r="ED299" s="491"/>
      <c r="EE299" s="491"/>
      <c r="EF299" s="491"/>
      <c r="EG299" s="491"/>
      <c r="EH299" s="491"/>
      <c r="EI299" s="491"/>
    </row>
    <row r="300" spans="1:139" ht="12" customHeight="1" x14ac:dyDescent="0.2">
      <c r="A300" s="517" t="str">
        <f t="shared" si="48"/>
        <v/>
      </c>
      <c r="B300" s="517" t="str">
        <f t="shared" si="49"/>
        <v/>
      </c>
      <c r="C300" s="515" t="str">
        <f t="shared" si="50"/>
        <v/>
      </c>
      <c r="D300" s="517" t="str">
        <f>'Step 3.1 Site Details'!C38</f>
        <v>Building 31</v>
      </c>
      <c r="E300" s="517" t="str">
        <f>TRIM('Step 3.1 Site Details'!A38)</f>
        <v/>
      </c>
      <c r="F300" s="515">
        <f>'Step 3.1 Site Details'!I38</f>
        <v>0</v>
      </c>
      <c r="G300" s="517" t="str">
        <f>IF('Step 3.1 Site Details'!D38="","",TRIM('Step 3.1 Site Details'!D38))</f>
        <v/>
      </c>
      <c r="H300" s="515">
        <f>'Step 3.1 Site Details'!E38</f>
        <v>0</v>
      </c>
      <c r="I300" s="515">
        <f>'Step 3.1 Site Details'!D38</f>
        <v>0</v>
      </c>
      <c r="J300" s="515">
        <f>'Step 3.1 Site Details'!F38</f>
        <v>0</v>
      </c>
      <c r="K300" s="1225">
        <f>'Step 3.1 Site Details'!G38</f>
        <v>0</v>
      </c>
      <c r="L300" s="515">
        <f>'Step 3.1 Site Details'!H38</f>
        <v>0</v>
      </c>
      <c r="M300" s="1226">
        <f>'Step 3.1 Site Details'!B38</f>
        <v>0</v>
      </c>
      <c r="N300" s="1189">
        <f>'Step 3.1 Site Details'!J38</f>
        <v>0</v>
      </c>
      <c r="O300" s="1189">
        <f>'Step 3.1 Site Details'!K38</f>
        <v>0</v>
      </c>
      <c r="P300" s="1185">
        <f>'Step 3.1 Site Details'!L38</f>
        <v>0</v>
      </c>
      <c r="Q300" s="1185">
        <f>'Step 3.1 Site Details'!M38</f>
        <v>0</v>
      </c>
      <c r="R300" s="1185">
        <f>'Step 3.1 Site Details'!N38</f>
        <v>0</v>
      </c>
      <c r="S300" s="1185">
        <f>'Step 3.1 Site Details'!O38</f>
        <v>0</v>
      </c>
      <c r="T300" s="1185">
        <f>'Step 3.1 Site Details'!P38</f>
        <v>0</v>
      </c>
      <c r="U300" s="1185">
        <f>'Step 3.1 Site Details'!Q38</f>
        <v>0</v>
      </c>
      <c r="V300" s="1185">
        <f>'Step 3.1 Site Details'!R38</f>
        <v>0</v>
      </c>
      <c r="W300" s="1185">
        <f>'Step 3.1 Site Details'!T38</f>
        <v>0</v>
      </c>
      <c r="X300" s="1044">
        <f>IFERROR(((_xlfn.XLOOKUP(G300,'Step 4 Support Tool'!$E$220:$E$319,'Step 4 Support Tool'!$I$220:$I$319,"",0,1)*PETREAD!N300)/100),"")</f>
        <v>0</v>
      </c>
      <c r="Y300" s="1044">
        <f>IFERROR(((_xlfn.XLOOKUP(G300,'Step 4 Support Tool'!$E$220:$E$319,'Step 4 Support Tool'!$K$220:$K$319,"",0,1)*PETREAD!O300)/100),"")</f>
        <v>0</v>
      </c>
      <c r="Z300" s="1044">
        <f t="shared" si="52"/>
        <v>0</v>
      </c>
      <c r="AA300" s="1044">
        <f>IFERROR(Z300-(SUMIFS('Step 4 Support Tool'!$O$16:$O$215,'Step 4 Support Tool'!$E$16:$E$215,PETREAD!G300)+SUMIFS('Step 4 Support Tool'!$O$220:$O$319,'Step 4 Support Tool'!$E$220:$E$319,PETREAD!G300)),"")</f>
        <v>0</v>
      </c>
      <c r="AB300" s="1045" t="str">
        <f t="shared" si="53"/>
        <v/>
      </c>
      <c r="AC300" s="1122">
        <f>SUMIFS('Step 3.2 Heating System'!$J$10:$J$109,'Step 3.2 Heating System'!$C$10:$C$109,PETREAD!$G300,'Step 3.2 Heating System'!$G$10:$G$109,"Removed")</f>
        <v>0</v>
      </c>
      <c r="AD300" s="1122">
        <f>SUMIFS('Step 3.2 Heating System'!$J$10:$J$109,'Step 3.2 Heating System'!$C$10:$C$109,PETREAD!$G300,'Step 3.2 Heating System'!$G$10:$G$109,"Retained")</f>
        <v>0</v>
      </c>
      <c r="AE300" s="1119" t="str">
        <f t="shared" si="54"/>
        <v/>
      </c>
      <c r="AF300" s="1057">
        <f>(SUMIFS('Step 4 Support Tool'!$N$16:$N$215,'Step 4 Support Tool'!$E$16:$E$215,PETREAD!G300)+SUMIFS('Step 4 Support Tool'!$N$220:$N$319,'Step 4 Support Tool'!$E$220:$E$319,PETREAD!G300))</f>
        <v>0</v>
      </c>
      <c r="AG300" s="1057" t="str">
        <f>IFERROR(AR300*'Step 5 Project Governance'!$D$14,"")</f>
        <v/>
      </c>
      <c r="AH300" s="1117" t="str">
        <f t="shared" si="51"/>
        <v/>
      </c>
      <c r="AI300" s="1122">
        <f>(SUMIFS('Step 4 Support Tool'!$S$16:$S$215,'Step 4 Support Tool'!$E$16:$E$215,PETREAD!G300)+SUMIFS('Step 4 Support Tool'!$S$220:$S$319,'Step 4 Support Tool'!$E$220:$E$319,PETREAD!G300))</f>
        <v>0</v>
      </c>
      <c r="AJ300" s="1122" t="str">
        <f t="shared" si="55"/>
        <v/>
      </c>
      <c r="AK300" s="1045" t="str">
        <f>IFERROR(SUMIF('Step 4 Support Tool'!$E$16:$E$215,PETREAD!G300,'Step 4 Support Tool'!$N$16:$N$215)/(SUMIF('Step 4 Support Tool'!$E$16:$E$215,PETREAD!G300,'Step 4 Support Tool'!$N$16:$N$215)+SUMIF('Step 4 Support Tool'!$E$220:$E$319,PETREAD!G300,'Step 4 Support Tool'!$N$220:$N$319)),"")</f>
        <v/>
      </c>
      <c r="AL300" s="1119" t="str">
        <f>_xlfn.XLOOKUP($G300,'Step 3.2 Heating System'!$C$118:$C$217,'Step 3.2 Heating System'!$AA$118:$AA$217,"",0,1)</f>
        <v/>
      </c>
      <c r="AM300" s="1119" t="str">
        <f>_xlfn.XLOOKUP($G300,'Step 3.2 Heating System'!$C$118:$C$217,'Step 3.2 Heating System'!$AB$118:$AB$217,"",0,1)</f>
        <v/>
      </c>
      <c r="AO300" s="971" t="s">
        <v>475</v>
      </c>
      <c r="AP300" s="971"/>
      <c r="AR300" s="1045" t="str">
        <f>IFERROR((SUMIFS('Step 4 Support Tool'!$N$16:$N$215,'Step 4 Support Tool'!$E$16:$E$215,PETREAD!G300)+SUMIFS('Step 4 Support Tool'!$N$220:$N$319,'Step 4 Support Tool'!$E$220:$E$319,PETREAD!G300))/'Step 4 Support Tool'!$O$7,"")</f>
        <v/>
      </c>
      <c r="AW300" s="491"/>
      <c r="AX300" s="491"/>
      <c r="AY300" s="491"/>
      <c r="BB300" s="491"/>
      <c r="BC300" s="491"/>
      <c r="BD300" s="491"/>
      <c r="BE300" s="491"/>
      <c r="BF300" s="491"/>
      <c r="BG300" s="491"/>
      <c r="BH300" s="491"/>
      <c r="BI300" s="491"/>
      <c r="BJ300" s="491"/>
      <c r="BK300" s="491"/>
      <c r="BL300" s="491"/>
      <c r="BM300" s="491"/>
      <c r="BN300" s="491"/>
      <c r="BO300" s="491"/>
      <c r="BP300" s="491"/>
      <c r="BQ300" s="491"/>
      <c r="BR300" s="491"/>
      <c r="BS300" s="491"/>
      <c r="BT300" s="491"/>
      <c r="BU300" s="491"/>
      <c r="BV300" s="491"/>
      <c r="BW300" s="491"/>
      <c r="BX300" s="491"/>
      <c r="BY300" s="491"/>
      <c r="BZ300" s="491"/>
      <c r="CA300" s="491"/>
      <c r="CB300" s="491"/>
      <c r="CC300" s="491"/>
      <c r="CD300" s="491"/>
      <c r="CE300" s="491"/>
      <c r="CF300" s="491"/>
      <c r="CG300" s="491"/>
      <c r="CH300" s="491"/>
      <c r="CI300" s="491"/>
      <c r="CJ300" s="491"/>
      <c r="CK300" s="491"/>
      <c r="CL300" s="491"/>
      <c r="CM300" s="491"/>
      <c r="CN300" s="491"/>
      <c r="CO300" s="491"/>
      <c r="CP300" s="491"/>
      <c r="CQ300" s="491"/>
      <c r="CR300" s="491"/>
      <c r="CS300" s="491"/>
      <c r="CT300" s="491"/>
      <c r="CU300" s="491"/>
      <c r="CV300" s="491"/>
      <c r="CW300" s="491"/>
      <c r="CX300" s="491"/>
      <c r="CY300" s="491"/>
      <c r="CZ300" s="491"/>
      <c r="DA300" s="491"/>
      <c r="DB300" s="491"/>
      <c r="DC300" s="491"/>
      <c r="DD300" s="491"/>
      <c r="DE300" s="491"/>
      <c r="DF300" s="491"/>
      <c r="DG300" s="491"/>
      <c r="DH300" s="491"/>
      <c r="DI300" s="491"/>
      <c r="DJ300" s="491"/>
      <c r="DK300" s="491"/>
      <c r="DL300" s="491"/>
      <c r="DM300" s="491"/>
      <c r="DN300" s="491"/>
      <c r="DO300" s="491"/>
      <c r="DP300" s="491"/>
      <c r="DQ300" s="491"/>
      <c r="DR300" s="491"/>
      <c r="DS300" s="491"/>
      <c r="DT300" s="491"/>
      <c r="DU300" s="491"/>
      <c r="DV300" s="491"/>
      <c r="DW300" s="491"/>
      <c r="DX300" s="491"/>
      <c r="DY300" s="491"/>
      <c r="DZ300" s="491"/>
      <c r="EA300" s="491"/>
      <c r="EB300" s="491"/>
      <c r="EC300" s="491"/>
      <c r="ED300" s="491"/>
      <c r="EE300" s="491"/>
      <c r="EF300" s="491"/>
      <c r="EG300" s="491"/>
      <c r="EH300" s="491"/>
      <c r="EI300" s="491"/>
    </row>
    <row r="301" spans="1:139" ht="12" customHeight="1" x14ac:dyDescent="0.2">
      <c r="A301" s="517" t="str">
        <f t="shared" si="48"/>
        <v/>
      </c>
      <c r="B301" s="517" t="str">
        <f t="shared" si="49"/>
        <v/>
      </c>
      <c r="C301" s="515" t="str">
        <f t="shared" si="50"/>
        <v/>
      </c>
      <c r="D301" s="517" t="str">
        <f>'Step 3.1 Site Details'!C39</f>
        <v>Building 32</v>
      </c>
      <c r="E301" s="517" t="str">
        <f>TRIM('Step 3.1 Site Details'!A39)</f>
        <v/>
      </c>
      <c r="F301" s="515">
        <f>'Step 3.1 Site Details'!I39</f>
        <v>0</v>
      </c>
      <c r="G301" s="517" t="str">
        <f>IF('Step 3.1 Site Details'!D39="","",TRIM('Step 3.1 Site Details'!D39))</f>
        <v/>
      </c>
      <c r="H301" s="515">
        <f>'Step 3.1 Site Details'!E39</f>
        <v>0</v>
      </c>
      <c r="I301" s="515">
        <f>'Step 3.1 Site Details'!D39</f>
        <v>0</v>
      </c>
      <c r="J301" s="515">
        <f>'Step 3.1 Site Details'!F39</f>
        <v>0</v>
      </c>
      <c r="K301" s="1225">
        <f>'Step 3.1 Site Details'!G39</f>
        <v>0</v>
      </c>
      <c r="L301" s="515">
        <f>'Step 3.1 Site Details'!H39</f>
        <v>0</v>
      </c>
      <c r="M301" s="1226">
        <f>'Step 3.1 Site Details'!B39</f>
        <v>0</v>
      </c>
      <c r="N301" s="1189">
        <f>'Step 3.1 Site Details'!J39</f>
        <v>0</v>
      </c>
      <c r="O301" s="1189">
        <f>'Step 3.1 Site Details'!K39</f>
        <v>0</v>
      </c>
      <c r="P301" s="1185">
        <f>'Step 3.1 Site Details'!L39</f>
        <v>0</v>
      </c>
      <c r="Q301" s="1185">
        <f>'Step 3.1 Site Details'!M39</f>
        <v>0</v>
      </c>
      <c r="R301" s="1185">
        <f>'Step 3.1 Site Details'!N39</f>
        <v>0</v>
      </c>
      <c r="S301" s="1185">
        <f>'Step 3.1 Site Details'!O39</f>
        <v>0</v>
      </c>
      <c r="T301" s="1185">
        <f>'Step 3.1 Site Details'!P39</f>
        <v>0</v>
      </c>
      <c r="U301" s="1185">
        <f>'Step 3.1 Site Details'!Q39</f>
        <v>0</v>
      </c>
      <c r="V301" s="1185">
        <f>'Step 3.1 Site Details'!R39</f>
        <v>0</v>
      </c>
      <c r="W301" s="1185">
        <f>'Step 3.1 Site Details'!T39</f>
        <v>0</v>
      </c>
      <c r="X301" s="1044">
        <f>IFERROR(((_xlfn.XLOOKUP(G301,'Step 4 Support Tool'!$E$220:$E$319,'Step 4 Support Tool'!$I$220:$I$319,"",0,1)*PETREAD!N301)/100),"")</f>
        <v>0</v>
      </c>
      <c r="Y301" s="1044">
        <f>IFERROR(((_xlfn.XLOOKUP(G301,'Step 4 Support Tool'!$E$220:$E$319,'Step 4 Support Tool'!$K$220:$K$319,"",0,1)*PETREAD!O301)/100),"")</f>
        <v>0</v>
      </c>
      <c r="Z301" s="1044">
        <f t="shared" si="52"/>
        <v>0</v>
      </c>
      <c r="AA301" s="1044">
        <f>IFERROR(Z301-(SUMIFS('Step 4 Support Tool'!$O$16:$O$215,'Step 4 Support Tool'!$E$16:$E$215,PETREAD!G301)+SUMIFS('Step 4 Support Tool'!$O$220:$O$319,'Step 4 Support Tool'!$E$220:$E$319,PETREAD!G301)),"")</f>
        <v>0</v>
      </c>
      <c r="AB301" s="1045" t="str">
        <f t="shared" si="53"/>
        <v/>
      </c>
      <c r="AC301" s="1122">
        <f>SUMIFS('Step 3.2 Heating System'!$J$10:$J$109,'Step 3.2 Heating System'!$C$10:$C$109,PETREAD!$G301,'Step 3.2 Heating System'!$G$10:$G$109,"Removed")</f>
        <v>0</v>
      </c>
      <c r="AD301" s="1122">
        <f>SUMIFS('Step 3.2 Heating System'!$J$10:$J$109,'Step 3.2 Heating System'!$C$10:$C$109,PETREAD!$G301,'Step 3.2 Heating System'!$G$10:$G$109,"Retained")</f>
        <v>0</v>
      </c>
      <c r="AE301" s="1119" t="str">
        <f t="shared" si="54"/>
        <v/>
      </c>
      <c r="AF301" s="1057">
        <f>(SUMIFS('Step 4 Support Tool'!$N$16:$N$215,'Step 4 Support Tool'!$E$16:$E$215,PETREAD!G301)+SUMIFS('Step 4 Support Tool'!$N$220:$N$319,'Step 4 Support Tool'!$E$220:$E$319,PETREAD!G301))</f>
        <v>0</v>
      </c>
      <c r="AG301" s="1057" t="str">
        <f>IFERROR(AR301*'Step 5 Project Governance'!$D$14,"")</f>
        <v/>
      </c>
      <c r="AH301" s="1117" t="str">
        <f t="shared" si="51"/>
        <v/>
      </c>
      <c r="AI301" s="1122">
        <f>(SUMIFS('Step 4 Support Tool'!$S$16:$S$215,'Step 4 Support Tool'!$E$16:$E$215,PETREAD!G301)+SUMIFS('Step 4 Support Tool'!$S$220:$S$319,'Step 4 Support Tool'!$E$220:$E$319,PETREAD!G301))</f>
        <v>0</v>
      </c>
      <c r="AJ301" s="1122" t="str">
        <f t="shared" si="55"/>
        <v/>
      </c>
      <c r="AK301" s="1045" t="str">
        <f>IFERROR(SUMIF('Step 4 Support Tool'!$E$16:$E$215,PETREAD!G301,'Step 4 Support Tool'!$N$16:$N$215)/(SUMIF('Step 4 Support Tool'!$E$16:$E$215,PETREAD!G301,'Step 4 Support Tool'!$N$16:$N$215)+SUMIF('Step 4 Support Tool'!$E$220:$E$319,PETREAD!G301,'Step 4 Support Tool'!$N$220:$N$319)),"")</f>
        <v/>
      </c>
      <c r="AL301" s="1119" t="str">
        <f>_xlfn.XLOOKUP($G301,'Step 3.2 Heating System'!$C$118:$C$217,'Step 3.2 Heating System'!$AA$118:$AA$217,"",0,1)</f>
        <v/>
      </c>
      <c r="AM301" s="1119" t="str">
        <f>_xlfn.XLOOKUP($G301,'Step 3.2 Heating System'!$C$118:$C$217,'Step 3.2 Heating System'!$AB$118:$AB$217,"",0,1)</f>
        <v/>
      </c>
      <c r="AO301" s="971" t="s">
        <v>477</v>
      </c>
      <c r="AP301" s="971"/>
      <c r="AR301" s="1045" t="str">
        <f>IFERROR((SUMIFS('Step 4 Support Tool'!$N$16:$N$215,'Step 4 Support Tool'!$E$16:$E$215,PETREAD!G301)+SUMIFS('Step 4 Support Tool'!$N$220:$N$319,'Step 4 Support Tool'!$E$220:$E$319,PETREAD!G301))/'Step 4 Support Tool'!$O$7,"")</f>
        <v/>
      </c>
      <c r="AW301" s="491"/>
      <c r="AX301" s="491"/>
      <c r="AY301" s="491"/>
      <c r="BB301" s="491"/>
      <c r="BC301" s="491"/>
      <c r="BD301" s="491"/>
      <c r="BE301" s="491"/>
      <c r="BF301" s="491"/>
      <c r="BG301" s="491"/>
      <c r="BH301" s="491"/>
      <c r="BI301" s="491"/>
      <c r="BJ301" s="491"/>
      <c r="BK301" s="491"/>
      <c r="BL301" s="491"/>
      <c r="BM301" s="491"/>
      <c r="BN301" s="491"/>
      <c r="BO301" s="491"/>
      <c r="BP301" s="491"/>
      <c r="BQ301" s="491"/>
      <c r="BR301" s="491"/>
      <c r="BS301" s="491"/>
      <c r="BT301" s="491"/>
      <c r="BU301" s="491"/>
      <c r="BV301" s="491"/>
      <c r="BW301" s="491"/>
      <c r="BX301" s="491"/>
      <c r="BY301" s="491"/>
      <c r="BZ301" s="491"/>
      <c r="CA301" s="491"/>
      <c r="CB301" s="491"/>
      <c r="CC301" s="491"/>
      <c r="CD301" s="491"/>
      <c r="CE301" s="491"/>
      <c r="CF301" s="491"/>
      <c r="CG301" s="491"/>
      <c r="CH301" s="491"/>
      <c r="CI301" s="491"/>
      <c r="CJ301" s="491"/>
      <c r="CK301" s="491"/>
      <c r="CL301" s="491"/>
      <c r="CM301" s="491"/>
      <c r="CN301" s="491"/>
      <c r="CO301" s="491"/>
      <c r="CP301" s="491"/>
      <c r="CQ301" s="491"/>
      <c r="CR301" s="491"/>
      <c r="CS301" s="491"/>
      <c r="CT301" s="491"/>
      <c r="CU301" s="491"/>
      <c r="CV301" s="491"/>
      <c r="CW301" s="491"/>
      <c r="CX301" s="491"/>
      <c r="CY301" s="491"/>
      <c r="CZ301" s="491"/>
      <c r="DA301" s="491"/>
      <c r="DB301" s="491"/>
      <c r="DC301" s="491"/>
      <c r="DD301" s="491"/>
      <c r="DE301" s="491"/>
      <c r="DF301" s="491"/>
      <c r="DG301" s="491"/>
      <c r="DH301" s="491"/>
      <c r="DI301" s="491"/>
      <c r="DJ301" s="491"/>
      <c r="DK301" s="491"/>
      <c r="DL301" s="491"/>
      <c r="DM301" s="491"/>
      <c r="DN301" s="491"/>
      <c r="DO301" s="491"/>
      <c r="DP301" s="491"/>
      <c r="DQ301" s="491"/>
      <c r="DR301" s="491"/>
      <c r="DS301" s="491"/>
      <c r="DT301" s="491"/>
      <c r="DU301" s="491"/>
      <c r="DV301" s="491"/>
      <c r="DW301" s="491"/>
      <c r="DX301" s="491"/>
      <c r="DY301" s="491"/>
      <c r="DZ301" s="491"/>
      <c r="EA301" s="491"/>
      <c r="EB301" s="491"/>
      <c r="EC301" s="491"/>
      <c r="ED301" s="491"/>
      <c r="EE301" s="491"/>
      <c r="EF301" s="491"/>
      <c r="EG301" s="491"/>
      <c r="EH301" s="491"/>
      <c r="EI301" s="491"/>
    </row>
    <row r="302" spans="1:139" ht="12" customHeight="1" x14ac:dyDescent="0.2">
      <c r="A302" s="517" t="str">
        <f t="shared" si="48"/>
        <v/>
      </c>
      <c r="B302" s="517" t="str">
        <f t="shared" ref="B302:B333" si="56">IF(E302="","",A302&amp;IF(E302="","",_xlfn.XLOOKUP(E302,$AP$270:$AP$369,$AO$270:$AO$369,"N/A",0,1)))</f>
        <v/>
      </c>
      <c r="C302" s="515" t="str">
        <f t="shared" ref="C302:C333" si="57">IF(G302="","",A302&amp;SUBSTITUTE(D302,"uilding ",""))</f>
        <v/>
      </c>
      <c r="D302" s="517" t="str">
        <f>'Step 3.1 Site Details'!C40</f>
        <v>Building 33</v>
      </c>
      <c r="E302" s="517" t="str">
        <f>TRIM('Step 3.1 Site Details'!A40)</f>
        <v/>
      </c>
      <c r="F302" s="515">
        <f>'Step 3.1 Site Details'!I40</f>
        <v>0</v>
      </c>
      <c r="G302" s="517" t="str">
        <f>IF('Step 3.1 Site Details'!D40="","",TRIM('Step 3.1 Site Details'!D40))</f>
        <v/>
      </c>
      <c r="H302" s="515">
        <f>'Step 3.1 Site Details'!E40</f>
        <v>0</v>
      </c>
      <c r="I302" s="515">
        <f>'Step 3.1 Site Details'!D40</f>
        <v>0</v>
      </c>
      <c r="J302" s="515">
        <f>'Step 3.1 Site Details'!F40</f>
        <v>0</v>
      </c>
      <c r="K302" s="1225">
        <f>'Step 3.1 Site Details'!G40</f>
        <v>0</v>
      </c>
      <c r="L302" s="515">
        <f>'Step 3.1 Site Details'!H40</f>
        <v>0</v>
      </c>
      <c r="M302" s="1226">
        <f>'Step 3.1 Site Details'!B40</f>
        <v>0</v>
      </c>
      <c r="N302" s="1189">
        <f>'Step 3.1 Site Details'!J40</f>
        <v>0</v>
      </c>
      <c r="O302" s="1189">
        <f>'Step 3.1 Site Details'!K40</f>
        <v>0</v>
      </c>
      <c r="P302" s="1185">
        <f>'Step 3.1 Site Details'!L40</f>
        <v>0</v>
      </c>
      <c r="Q302" s="1185">
        <f>'Step 3.1 Site Details'!M40</f>
        <v>0</v>
      </c>
      <c r="R302" s="1185">
        <f>'Step 3.1 Site Details'!N40</f>
        <v>0</v>
      </c>
      <c r="S302" s="1185">
        <f>'Step 3.1 Site Details'!O40</f>
        <v>0</v>
      </c>
      <c r="T302" s="1185">
        <f>'Step 3.1 Site Details'!P40</f>
        <v>0</v>
      </c>
      <c r="U302" s="1185">
        <f>'Step 3.1 Site Details'!Q40</f>
        <v>0</v>
      </c>
      <c r="V302" s="1185">
        <f>'Step 3.1 Site Details'!R40</f>
        <v>0</v>
      </c>
      <c r="W302" s="1185">
        <f>'Step 3.1 Site Details'!T40</f>
        <v>0</v>
      </c>
      <c r="X302" s="1044">
        <f>IFERROR(((_xlfn.XLOOKUP(G302,'Step 4 Support Tool'!$E$220:$E$319,'Step 4 Support Tool'!$I$220:$I$319,"",0,1)*PETREAD!N302)/100),"")</f>
        <v>0</v>
      </c>
      <c r="Y302" s="1044">
        <f>IFERROR(((_xlfn.XLOOKUP(G302,'Step 4 Support Tool'!$E$220:$E$319,'Step 4 Support Tool'!$K$220:$K$319,"",0,1)*PETREAD!O302)/100),"")</f>
        <v>0</v>
      </c>
      <c r="Z302" s="1044">
        <f t="shared" si="52"/>
        <v>0</v>
      </c>
      <c r="AA302" s="1044">
        <f>IFERROR(Z302-(SUMIFS('Step 4 Support Tool'!$O$16:$O$215,'Step 4 Support Tool'!$E$16:$E$215,PETREAD!G302)+SUMIFS('Step 4 Support Tool'!$O$220:$O$319,'Step 4 Support Tool'!$E$220:$E$319,PETREAD!G302)),"")</f>
        <v>0</v>
      </c>
      <c r="AB302" s="1045" t="str">
        <f t="shared" si="53"/>
        <v/>
      </c>
      <c r="AC302" s="1122">
        <f>SUMIFS('Step 3.2 Heating System'!$J$10:$J$109,'Step 3.2 Heating System'!$C$10:$C$109,PETREAD!$G302,'Step 3.2 Heating System'!$G$10:$G$109,"Removed")</f>
        <v>0</v>
      </c>
      <c r="AD302" s="1122">
        <f>SUMIFS('Step 3.2 Heating System'!$J$10:$J$109,'Step 3.2 Heating System'!$C$10:$C$109,PETREAD!$G302,'Step 3.2 Heating System'!$G$10:$G$109,"Retained")</f>
        <v>0</v>
      </c>
      <c r="AE302" s="1119" t="str">
        <f t="shared" si="54"/>
        <v/>
      </c>
      <c r="AF302" s="1057">
        <f>(SUMIFS('Step 4 Support Tool'!$N$16:$N$215,'Step 4 Support Tool'!$E$16:$E$215,PETREAD!G302)+SUMIFS('Step 4 Support Tool'!$N$220:$N$319,'Step 4 Support Tool'!$E$220:$E$319,PETREAD!G302))</f>
        <v>0</v>
      </c>
      <c r="AG302" s="1057" t="str">
        <f>IFERROR(AR302*'Step 5 Project Governance'!$D$14,"")</f>
        <v/>
      </c>
      <c r="AH302" s="1117" t="str">
        <f t="shared" ref="AH302:AH333" si="58">IFERROR(AF302-AG302,"")</f>
        <v/>
      </c>
      <c r="AI302" s="1122">
        <f>(SUMIFS('Step 4 Support Tool'!$S$16:$S$215,'Step 4 Support Tool'!$E$16:$E$215,PETREAD!G302)+SUMIFS('Step 4 Support Tool'!$S$220:$S$319,'Step 4 Support Tool'!$E$220:$E$319,PETREAD!G302))</f>
        <v>0</v>
      </c>
      <c r="AJ302" s="1122" t="str">
        <f t="shared" ref="AJ302:AJ333" si="59">IFERROR(AF302/AI302,"")</f>
        <v/>
      </c>
      <c r="AK302" s="1045" t="str">
        <f>IFERROR(SUMIF('Step 4 Support Tool'!$E$16:$E$215,PETREAD!G302,'Step 4 Support Tool'!$N$16:$N$215)/(SUMIF('Step 4 Support Tool'!$E$16:$E$215,PETREAD!G302,'Step 4 Support Tool'!$N$16:$N$215)+SUMIF('Step 4 Support Tool'!$E$220:$E$319,PETREAD!G302,'Step 4 Support Tool'!$N$220:$N$319)),"")</f>
        <v/>
      </c>
      <c r="AL302" s="1119" t="str">
        <f>_xlfn.XLOOKUP($G302,'Step 3.2 Heating System'!$C$118:$C$217,'Step 3.2 Heating System'!$AA$118:$AA$217,"",0,1)</f>
        <v/>
      </c>
      <c r="AM302" s="1119" t="str">
        <f>_xlfn.XLOOKUP($G302,'Step 3.2 Heating System'!$C$118:$C$217,'Step 3.2 Heating System'!$AB$118:$AB$217,"",0,1)</f>
        <v/>
      </c>
      <c r="AO302" s="971" t="s">
        <v>479</v>
      </c>
      <c r="AP302" s="971"/>
      <c r="AR302" s="1045" t="str">
        <f>IFERROR((SUMIFS('Step 4 Support Tool'!$N$16:$N$215,'Step 4 Support Tool'!$E$16:$E$215,PETREAD!G302)+SUMIFS('Step 4 Support Tool'!$N$220:$N$319,'Step 4 Support Tool'!$E$220:$E$319,PETREAD!G302))/'Step 4 Support Tool'!$O$7,"")</f>
        <v/>
      </c>
      <c r="AW302" s="491"/>
      <c r="AX302" s="491"/>
      <c r="AY302" s="491"/>
      <c r="BB302" s="491"/>
      <c r="BC302" s="491"/>
      <c r="BD302" s="491"/>
      <c r="BE302" s="491"/>
      <c r="BF302" s="491"/>
      <c r="BG302" s="491"/>
      <c r="BH302" s="491"/>
      <c r="BI302" s="491"/>
      <c r="BJ302" s="491"/>
      <c r="BK302" s="491"/>
      <c r="BL302" s="491"/>
      <c r="BM302" s="491"/>
      <c r="BN302" s="491"/>
      <c r="BO302" s="491"/>
      <c r="BP302" s="491"/>
      <c r="BQ302" s="491"/>
      <c r="BR302" s="491"/>
      <c r="BS302" s="491"/>
      <c r="BT302" s="491"/>
      <c r="BU302" s="491"/>
      <c r="BV302" s="491"/>
      <c r="BW302" s="491"/>
      <c r="BX302" s="491"/>
      <c r="BY302" s="491"/>
      <c r="BZ302" s="491"/>
      <c r="CA302" s="491"/>
      <c r="CB302" s="491"/>
      <c r="CC302" s="491"/>
      <c r="CD302" s="491"/>
      <c r="CE302" s="491"/>
      <c r="CF302" s="491"/>
      <c r="CG302" s="491"/>
      <c r="CH302" s="491"/>
      <c r="CI302" s="491"/>
      <c r="CJ302" s="491"/>
      <c r="CK302" s="491"/>
      <c r="CL302" s="491"/>
      <c r="CM302" s="491"/>
      <c r="CN302" s="491"/>
      <c r="CO302" s="491"/>
      <c r="CP302" s="491"/>
      <c r="CQ302" s="491"/>
      <c r="CR302" s="491"/>
      <c r="CS302" s="491"/>
      <c r="CT302" s="491"/>
      <c r="CU302" s="491"/>
      <c r="CV302" s="491"/>
      <c r="CW302" s="491"/>
      <c r="CX302" s="491"/>
      <c r="CY302" s="491"/>
      <c r="CZ302" s="491"/>
      <c r="DA302" s="491"/>
      <c r="DB302" s="491"/>
      <c r="DC302" s="491"/>
      <c r="DD302" s="491"/>
      <c r="DE302" s="491"/>
      <c r="DF302" s="491"/>
      <c r="DG302" s="491"/>
      <c r="DH302" s="491"/>
      <c r="DI302" s="491"/>
      <c r="DJ302" s="491"/>
      <c r="DK302" s="491"/>
      <c r="DL302" s="491"/>
      <c r="DM302" s="491"/>
      <c r="DN302" s="491"/>
      <c r="DO302" s="491"/>
      <c r="DP302" s="491"/>
      <c r="DQ302" s="491"/>
      <c r="DR302" s="491"/>
      <c r="DS302" s="491"/>
      <c r="DT302" s="491"/>
      <c r="DU302" s="491"/>
      <c r="DV302" s="491"/>
      <c r="DW302" s="491"/>
      <c r="DX302" s="491"/>
      <c r="DY302" s="491"/>
      <c r="DZ302" s="491"/>
      <c r="EA302" s="491"/>
      <c r="EB302" s="491"/>
      <c r="EC302" s="491"/>
      <c r="ED302" s="491"/>
      <c r="EE302" s="491"/>
      <c r="EF302" s="491"/>
      <c r="EG302" s="491"/>
      <c r="EH302" s="491"/>
      <c r="EI302" s="491"/>
    </row>
    <row r="303" spans="1:139" ht="12" customHeight="1" x14ac:dyDescent="0.2">
      <c r="A303" s="517" t="str">
        <f t="shared" si="48"/>
        <v/>
      </c>
      <c r="B303" s="517" t="str">
        <f t="shared" si="56"/>
        <v/>
      </c>
      <c r="C303" s="515" t="str">
        <f t="shared" si="57"/>
        <v/>
      </c>
      <c r="D303" s="517" t="str">
        <f>'Step 3.1 Site Details'!C41</f>
        <v>Building 34</v>
      </c>
      <c r="E303" s="517" t="str">
        <f>TRIM('Step 3.1 Site Details'!A41)</f>
        <v/>
      </c>
      <c r="F303" s="515">
        <f>'Step 3.1 Site Details'!I41</f>
        <v>0</v>
      </c>
      <c r="G303" s="517" t="str">
        <f>IF('Step 3.1 Site Details'!D41="","",TRIM('Step 3.1 Site Details'!D41))</f>
        <v/>
      </c>
      <c r="H303" s="515">
        <f>'Step 3.1 Site Details'!E41</f>
        <v>0</v>
      </c>
      <c r="I303" s="515">
        <f>'Step 3.1 Site Details'!D41</f>
        <v>0</v>
      </c>
      <c r="J303" s="515">
        <f>'Step 3.1 Site Details'!F41</f>
        <v>0</v>
      </c>
      <c r="K303" s="1225">
        <f>'Step 3.1 Site Details'!G41</f>
        <v>0</v>
      </c>
      <c r="L303" s="515">
        <f>'Step 3.1 Site Details'!H41</f>
        <v>0</v>
      </c>
      <c r="M303" s="1226">
        <f>'Step 3.1 Site Details'!B41</f>
        <v>0</v>
      </c>
      <c r="N303" s="1189">
        <f>'Step 3.1 Site Details'!J41</f>
        <v>0</v>
      </c>
      <c r="O303" s="1189">
        <f>'Step 3.1 Site Details'!K41</f>
        <v>0</v>
      </c>
      <c r="P303" s="1185">
        <f>'Step 3.1 Site Details'!L41</f>
        <v>0</v>
      </c>
      <c r="Q303" s="1185">
        <f>'Step 3.1 Site Details'!M41</f>
        <v>0</v>
      </c>
      <c r="R303" s="1185">
        <f>'Step 3.1 Site Details'!N41</f>
        <v>0</v>
      </c>
      <c r="S303" s="1185">
        <f>'Step 3.1 Site Details'!O41</f>
        <v>0</v>
      </c>
      <c r="T303" s="1185">
        <f>'Step 3.1 Site Details'!P41</f>
        <v>0</v>
      </c>
      <c r="U303" s="1185">
        <f>'Step 3.1 Site Details'!Q41</f>
        <v>0</v>
      </c>
      <c r="V303" s="1185">
        <f>'Step 3.1 Site Details'!R41</f>
        <v>0</v>
      </c>
      <c r="W303" s="1185">
        <f>'Step 3.1 Site Details'!T41</f>
        <v>0</v>
      </c>
      <c r="X303" s="1044">
        <f>IFERROR(((_xlfn.XLOOKUP(G303,'Step 4 Support Tool'!$E$220:$E$319,'Step 4 Support Tool'!$I$220:$I$319,"",0,1)*PETREAD!N303)/100),"")</f>
        <v>0</v>
      </c>
      <c r="Y303" s="1044">
        <f>IFERROR(((_xlfn.XLOOKUP(G303,'Step 4 Support Tool'!$E$220:$E$319,'Step 4 Support Tool'!$K$220:$K$319,"",0,1)*PETREAD!O303)/100),"")</f>
        <v>0</v>
      </c>
      <c r="Z303" s="1044">
        <f t="shared" si="52"/>
        <v>0</v>
      </c>
      <c r="AA303" s="1044">
        <f>IFERROR(Z303-(SUMIFS('Step 4 Support Tool'!$O$16:$O$215,'Step 4 Support Tool'!$E$16:$E$215,PETREAD!G303)+SUMIFS('Step 4 Support Tool'!$O$220:$O$319,'Step 4 Support Tool'!$E$220:$E$319,PETREAD!G303)),"")</f>
        <v>0</v>
      </c>
      <c r="AB303" s="1045" t="str">
        <f t="shared" si="53"/>
        <v/>
      </c>
      <c r="AC303" s="1122">
        <f>SUMIFS('Step 3.2 Heating System'!$J$10:$J$109,'Step 3.2 Heating System'!$C$10:$C$109,PETREAD!$G303,'Step 3.2 Heating System'!$G$10:$G$109,"Removed")</f>
        <v>0</v>
      </c>
      <c r="AD303" s="1122">
        <f>SUMIFS('Step 3.2 Heating System'!$J$10:$J$109,'Step 3.2 Heating System'!$C$10:$C$109,PETREAD!$G303,'Step 3.2 Heating System'!$G$10:$G$109,"Retained")</f>
        <v>0</v>
      </c>
      <c r="AE303" s="1119" t="str">
        <f t="shared" si="54"/>
        <v/>
      </c>
      <c r="AF303" s="1057">
        <f>(SUMIFS('Step 4 Support Tool'!$N$16:$N$215,'Step 4 Support Tool'!$E$16:$E$215,PETREAD!G303)+SUMIFS('Step 4 Support Tool'!$N$220:$N$319,'Step 4 Support Tool'!$E$220:$E$319,PETREAD!G303))</f>
        <v>0</v>
      </c>
      <c r="AG303" s="1057" t="str">
        <f>IFERROR(AR303*'Step 5 Project Governance'!$D$14,"")</f>
        <v/>
      </c>
      <c r="AH303" s="1117" t="str">
        <f t="shared" si="58"/>
        <v/>
      </c>
      <c r="AI303" s="1122">
        <f>(SUMIFS('Step 4 Support Tool'!$S$16:$S$215,'Step 4 Support Tool'!$E$16:$E$215,PETREAD!G303)+SUMIFS('Step 4 Support Tool'!$S$220:$S$319,'Step 4 Support Tool'!$E$220:$E$319,PETREAD!G303))</f>
        <v>0</v>
      </c>
      <c r="AJ303" s="1122" t="str">
        <f t="shared" si="59"/>
        <v/>
      </c>
      <c r="AK303" s="1045" t="str">
        <f>IFERROR(SUMIF('Step 4 Support Tool'!$E$16:$E$215,PETREAD!G303,'Step 4 Support Tool'!$N$16:$N$215)/(SUMIF('Step 4 Support Tool'!$E$16:$E$215,PETREAD!G303,'Step 4 Support Tool'!$N$16:$N$215)+SUMIF('Step 4 Support Tool'!$E$220:$E$319,PETREAD!G303,'Step 4 Support Tool'!$N$220:$N$319)),"")</f>
        <v/>
      </c>
      <c r="AL303" s="1119" t="str">
        <f>_xlfn.XLOOKUP($G303,'Step 3.2 Heating System'!$C$118:$C$217,'Step 3.2 Heating System'!$AA$118:$AA$217,"",0,1)</f>
        <v/>
      </c>
      <c r="AM303" s="1119" t="str">
        <f>_xlfn.XLOOKUP($G303,'Step 3.2 Heating System'!$C$118:$C$217,'Step 3.2 Heating System'!$AB$118:$AB$217,"",0,1)</f>
        <v/>
      </c>
      <c r="AO303" s="971" t="s">
        <v>481</v>
      </c>
      <c r="AP303" s="971"/>
      <c r="AR303" s="1045" t="str">
        <f>IFERROR((SUMIFS('Step 4 Support Tool'!$N$16:$N$215,'Step 4 Support Tool'!$E$16:$E$215,PETREAD!G303)+SUMIFS('Step 4 Support Tool'!$N$220:$N$319,'Step 4 Support Tool'!$E$220:$E$319,PETREAD!G303))/'Step 4 Support Tool'!$O$7,"")</f>
        <v/>
      </c>
      <c r="AW303" s="491"/>
      <c r="AX303" s="491"/>
      <c r="AY303" s="491"/>
      <c r="BB303" s="491"/>
      <c r="BC303" s="491"/>
      <c r="BD303" s="491"/>
      <c r="BE303" s="491"/>
      <c r="BF303" s="491"/>
      <c r="BG303" s="491"/>
      <c r="BH303" s="491"/>
      <c r="BI303" s="491"/>
      <c r="BJ303" s="491"/>
      <c r="BK303" s="491"/>
      <c r="BL303" s="491"/>
      <c r="BM303" s="491"/>
      <c r="BN303" s="491"/>
      <c r="BO303" s="491"/>
      <c r="BP303" s="491"/>
      <c r="BQ303" s="491"/>
      <c r="BR303" s="491"/>
      <c r="BS303" s="491"/>
      <c r="BT303" s="491"/>
      <c r="BU303" s="491"/>
      <c r="BV303" s="491"/>
      <c r="BW303" s="491"/>
      <c r="BX303" s="491"/>
      <c r="BY303" s="491"/>
      <c r="BZ303" s="491"/>
      <c r="CA303" s="491"/>
      <c r="CB303" s="491"/>
      <c r="CC303" s="491"/>
      <c r="CD303" s="491"/>
      <c r="CE303" s="491"/>
      <c r="CF303" s="491"/>
      <c r="CG303" s="491"/>
      <c r="CH303" s="491"/>
      <c r="CI303" s="491"/>
      <c r="CJ303" s="491"/>
      <c r="CK303" s="491"/>
      <c r="CL303" s="491"/>
      <c r="CM303" s="491"/>
      <c r="CN303" s="491"/>
      <c r="CO303" s="491"/>
      <c r="CP303" s="491"/>
      <c r="CQ303" s="491"/>
      <c r="CR303" s="491"/>
      <c r="CS303" s="491"/>
      <c r="CT303" s="491"/>
      <c r="CU303" s="491"/>
      <c r="CV303" s="491"/>
      <c r="CW303" s="491"/>
      <c r="CX303" s="491"/>
      <c r="CY303" s="491"/>
      <c r="CZ303" s="491"/>
      <c r="DA303" s="491"/>
      <c r="DB303" s="491"/>
      <c r="DC303" s="491"/>
      <c r="DD303" s="491"/>
      <c r="DE303" s="491"/>
      <c r="DF303" s="491"/>
      <c r="DG303" s="491"/>
      <c r="DH303" s="491"/>
      <c r="DI303" s="491"/>
      <c r="DJ303" s="491"/>
      <c r="DK303" s="491"/>
      <c r="DL303" s="491"/>
      <c r="DM303" s="491"/>
      <c r="DN303" s="491"/>
      <c r="DO303" s="491"/>
      <c r="DP303" s="491"/>
      <c r="DQ303" s="491"/>
      <c r="DR303" s="491"/>
      <c r="DS303" s="491"/>
      <c r="DT303" s="491"/>
      <c r="DU303" s="491"/>
      <c r="DV303" s="491"/>
      <c r="DW303" s="491"/>
      <c r="DX303" s="491"/>
      <c r="DY303" s="491"/>
      <c r="DZ303" s="491"/>
      <c r="EA303" s="491"/>
      <c r="EB303" s="491"/>
      <c r="EC303" s="491"/>
      <c r="ED303" s="491"/>
      <c r="EE303" s="491"/>
      <c r="EF303" s="491"/>
      <c r="EG303" s="491"/>
      <c r="EH303" s="491"/>
      <c r="EI303" s="491"/>
    </row>
    <row r="304" spans="1:139" ht="12" customHeight="1" x14ac:dyDescent="0.2">
      <c r="A304" s="517" t="str">
        <f t="shared" si="48"/>
        <v/>
      </c>
      <c r="B304" s="517" t="str">
        <f t="shared" si="56"/>
        <v/>
      </c>
      <c r="C304" s="515" t="str">
        <f t="shared" si="57"/>
        <v/>
      </c>
      <c r="D304" s="517" t="str">
        <f>'Step 3.1 Site Details'!C42</f>
        <v>Building 35</v>
      </c>
      <c r="E304" s="517" t="str">
        <f>TRIM('Step 3.1 Site Details'!A42)</f>
        <v/>
      </c>
      <c r="F304" s="515">
        <f>'Step 3.1 Site Details'!I42</f>
        <v>0</v>
      </c>
      <c r="G304" s="517" t="str">
        <f>IF('Step 3.1 Site Details'!D42="","",TRIM('Step 3.1 Site Details'!D42))</f>
        <v/>
      </c>
      <c r="H304" s="515">
        <f>'Step 3.1 Site Details'!E42</f>
        <v>0</v>
      </c>
      <c r="I304" s="515">
        <f>'Step 3.1 Site Details'!D42</f>
        <v>0</v>
      </c>
      <c r="J304" s="515">
        <f>'Step 3.1 Site Details'!F42</f>
        <v>0</v>
      </c>
      <c r="K304" s="1225">
        <f>'Step 3.1 Site Details'!G42</f>
        <v>0</v>
      </c>
      <c r="L304" s="515">
        <f>'Step 3.1 Site Details'!H42</f>
        <v>0</v>
      </c>
      <c r="M304" s="1226">
        <f>'Step 3.1 Site Details'!B42</f>
        <v>0</v>
      </c>
      <c r="N304" s="1189">
        <f>'Step 3.1 Site Details'!J42</f>
        <v>0</v>
      </c>
      <c r="O304" s="1189">
        <f>'Step 3.1 Site Details'!K42</f>
        <v>0</v>
      </c>
      <c r="P304" s="1185">
        <f>'Step 3.1 Site Details'!L42</f>
        <v>0</v>
      </c>
      <c r="Q304" s="1185">
        <f>'Step 3.1 Site Details'!M42</f>
        <v>0</v>
      </c>
      <c r="R304" s="1185">
        <f>'Step 3.1 Site Details'!N42</f>
        <v>0</v>
      </c>
      <c r="S304" s="1185">
        <f>'Step 3.1 Site Details'!O42</f>
        <v>0</v>
      </c>
      <c r="T304" s="1185">
        <f>'Step 3.1 Site Details'!P42</f>
        <v>0</v>
      </c>
      <c r="U304" s="1185">
        <f>'Step 3.1 Site Details'!Q42</f>
        <v>0</v>
      </c>
      <c r="V304" s="1185">
        <f>'Step 3.1 Site Details'!R42</f>
        <v>0</v>
      </c>
      <c r="W304" s="1185">
        <f>'Step 3.1 Site Details'!T42</f>
        <v>0</v>
      </c>
      <c r="X304" s="1044">
        <f>IFERROR(((_xlfn.XLOOKUP(G304,'Step 4 Support Tool'!$E$220:$E$319,'Step 4 Support Tool'!$I$220:$I$319,"",0,1)*PETREAD!N304)/100),"")</f>
        <v>0</v>
      </c>
      <c r="Y304" s="1044">
        <f>IFERROR(((_xlfn.XLOOKUP(G304,'Step 4 Support Tool'!$E$220:$E$319,'Step 4 Support Tool'!$K$220:$K$319,"",0,1)*PETREAD!O304)/100),"")</f>
        <v>0</v>
      </c>
      <c r="Z304" s="1044">
        <f t="shared" si="52"/>
        <v>0</v>
      </c>
      <c r="AA304" s="1044">
        <f>IFERROR(Z304-(SUMIFS('Step 4 Support Tool'!$O$16:$O$215,'Step 4 Support Tool'!$E$16:$E$215,PETREAD!G304)+SUMIFS('Step 4 Support Tool'!$O$220:$O$319,'Step 4 Support Tool'!$E$220:$E$319,PETREAD!G304)),"")</f>
        <v>0</v>
      </c>
      <c r="AB304" s="1045" t="str">
        <f t="shared" si="53"/>
        <v/>
      </c>
      <c r="AC304" s="1122">
        <f>SUMIFS('Step 3.2 Heating System'!$J$10:$J$109,'Step 3.2 Heating System'!$C$10:$C$109,PETREAD!$G304,'Step 3.2 Heating System'!$G$10:$G$109,"Removed")</f>
        <v>0</v>
      </c>
      <c r="AD304" s="1122">
        <f>SUMIFS('Step 3.2 Heating System'!$J$10:$J$109,'Step 3.2 Heating System'!$C$10:$C$109,PETREAD!$G304,'Step 3.2 Heating System'!$G$10:$G$109,"Retained")</f>
        <v>0</v>
      </c>
      <c r="AE304" s="1119" t="str">
        <f t="shared" si="54"/>
        <v/>
      </c>
      <c r="AF304" s="1057">
        <f>(SUMIFS('Step 4 Support Tool'!$N$16:$N$215,'Step 4 Support Tool'!$E$16:$E$215,PETREAD!G304)+SUMIFS('Step 4 Support Tool'!$N$220:$N$319,'Step 4 Support Tool'!$E$220:$E$319,PETREAD!G304))</f>
        <v>0</v>
      </c>
      <c r="AG304" s="1057" t="str">
        <f>IFERROR(AR304*'Step 5 Project Governance'!$D$14,"")</f>
        <v/>
      </c>
      <c r="AH304" s="1117" t="str">
        <f t="shared" si="58"/>
        <v/>
      </c>
      <c r="AI304" s="1122">
        <f>(SUMIFS('Step 4 Support Tool'!$S$16:$S$215,'Step 4 Support Tool'!$E$16:$E$215,PETREAD!G304)+SUMIFS('Step 4 Support Tool'!$S$220:$S$319,'Step 4 Support Tool'!$E$220:$E$319,PETREAD!G304))</f>
        <v>0</v>
      </c>
      <c r="AJ304" s="1122" t="str">
        <f t="shared" si="59"/>
        <v/>
      </c>
      <c r="AK304" s="1045" t="str">
        <f>IFERROR(SUMIF('Step 4 Support Tool'!$E$16:$E$215,PETREAD!G304,'Step 4 Support Tool'!$N$16:$N$215)/(SUMIF('Step 4 Support Tool'!$E$16:$E$215,PETREAD!G304,'Step 4 Support Tool'!$N$16:$N$215)+SUMIF('Step 4 Support Tool'!$E$220:$E$319,PETREAD!G304,'Step 4 Support Tool'!$N$220:$N$319)),"")</f>
        <v/>
      </c>
      <c r="AL304" s="1119" t="str">
        <f>_xlfn.XLOOKUP($G304,'Step 3.2 Heating System'!$C$118:$C$217,'Step 3.2 Heating System'!$AA$118:$AA$217,"",0,1)</f>
        <v/>
      </c>
      <c r="AM304" s="1119" t="str">
        <f>_xlfn.XLOOKUP($G304,'Step 3.2 Heating System'!$C$118:$C$217,'Step 3.2 Heating System'!$AB$118:$AB$217,"",0,1)</f>
        <v/>
      </c>
      <c r="AO304" s="971" t="s">
        <v>483</v>
      </c>
      <c r="AP304" s="971"/>
      <c r="AR304" s="1045" t="str">
        <f>IFERROR((SUMIFS('Step 4 Support Tool'!$N$16:$N$215,'Step 4 Support Tool'!$E$16:$E$215,PETREAD!G304)+SUMIFS('Step 4 Support Tool'!$N$220:$N$319,'Step 4 Support Tool'!$E$220:$E$319,PETREAD!G304))/'Step 4 Support Tool'!$O$7,"")</f>
        <v/>
      </c>
      <c r="AW304" s="491"/>
      <c r="AX304" s="491"/>
      <c r="AY304" s="491"/>
      <c r="BB304" s="491"/>
      <c r="BC304" s="491"/>
      <c r="BD304" s="491"/>
      <c r="BE304" s="491"/>
      <c r="BF304" s="491"/>
      <c r="BG304" s="491"/>
      <c r="BH304" s="491"/>
      <c r="BI304" s="491"/>
      <c r="BJ304" s="491"/>
      <c r="BK304" s="491"/>
      <c r="BL304" s="491"/>
      <c r="BM304" s="491"/>
      <c r="BN304" s="491"/>
      <c r="BO304" s="491"/>
      <c r="BP304" s="491"/>
      <c r="BQ304" s="491"/>
      <c r="BR304" s="491"/>
      <c r="BS304" s="491"/>
      <c r="BT304" s="491"/>
      <c r="BU304" s="491"/>
      <c r="BV304" s="491"/>
      <c r="BW304" s="491"/>
      <c r="BX304" s="491"/>
      <c r="BY304" s="491"/>
      <c r="BZ304" s="491"/>
      <c r="CA304" s="491"/>
      <c r="CB304" s="491"/>
      <c r="CC304" s="491"/>
      <c r="CD304" s="491"/>
      <c r="CE304" s="491"/>
      <c r="CF304" s="491"/>
      <c r="CG304" s="491"/>
      <c r="CH304" s="491"/>
      <c r="CI304" s="491"/>
      <c r="CJ304" s="491"/>
      <c r="CK304" s="491"/>
      <c r="CL304" s="491"/>
      <c r="CM304" s="491"/>
      <c r="CN304" s="491"/>
      <c r="CO304" s="491"/>
      <c r="CP304" s="491"/>
      <c r="CQ304" s="491"/>
      <c r="CR304" s="491"/>
      <c r="CS304" s="491"/>
      <c r="CT304" s="491"/>
      <c r="CU304" s="491"/>
      <c r="CV304" s="491"/>
      <c r="CW304" s="491"/>
      <c r="CX304" s="491"/>
      <c r="CY304" s="491"/>
      <c r="CZ304" s="491"/>
      <c r="DA304" s="491"/>
      <c r="DB304" s="491"/>
      <c r="DC304" s="491"/>
      <c r="DD304" s="491"/>
      <c r="DE304" s="491"/>
      <c r="DF304" s="491"/>
      <c r="DG304" s="491"/>
      <c r="DH304" s="491"/>
      <c r="DI304" s="491"/>
      <c r="DJ304" s="491"/>
      <c r="DK304" s="491"/>
      <c r="DL304" s="491"/>
      <c r="DM304" s="491"/>
      <c r="DN304" s="491"/>
      <c r="DO304" s="491"/>
      <c r="DP304" s="491"/>
      <c r="DQ304" s="491"/>
      <c r="DR304" s="491"/>
      <c r="DS304" s="491"/>
      <c r="DT304" s="491"/>
      <c r="DU304" s="491"/>
      <c r="DV304" s="491"/>
      <c r="DW304" s="491"/>
      <c r="DX304" s="491"/>
      <c r="DY304" s="491"/>
      <c r="DZ304" s="491"/>
      <c r="EA304" s="491"/>
      <c r="EB304" s="491"/>
      <c r="EC304" s="491"/>
      <c r="ED304" s="491"/>
      <c r="EE304" s="491"/>
      <c r="EF304" s="491"/>
      <c r="EG304" s="491"/>
      <c r="EH304" s="491"/>
      <c r="EI304" s="491"/>
    </row>
    <row r="305" spans="1:139" ht="12" customHeight="1" x14ac:dyDescent="0.2">
      <c r="A305" s="517" t="str">
        <f t="shared" si="48"/>
        <v/>
      </c>
      <c r="B305" s="517" t="str">
        <f t="shared" si="56"/>
        <v/>
      </c>
      <c r="C305" s="515" t="str">
        <f t="shared" si="57"/>
        <v/>
      </c>
      <c r="D305" s="517" t="str">
        <f>'Step 3.1 Site Details'!C43</f>
        <v>Building 36</v>
      </c>
      <c r="E305" s="517" t="str">
        <f>TRIM('Step 3.1 Site Details'!A43)</f>
        <v/>
      </c>
      <c r="F305" s="515">
        <f>'Step 3.1 Site Details'!I43</f>
        <v>0</v>
      </c>
      <c r="G305" s="517" t="str">
        <f>IF('Step 3.1 Site Details'!D43="","",TRIM('Step 3.1 Site Details'!D43))</f>
        <v/>
      </c>
      <c r="H305" s="515">
        <f>'Step 3.1 Site Details'!E43</f>
        <v>0</v>
      </c>
      <c r="I305" s="515">
        <f>'Step 3.1 Site Details'!D43</f>
        <v>0</v>
      </c>
      <c r="J305" s="515">
        <f>'Step 3.1 Site Details'!F43</f>
        <v>0</v>
      </c>
      <c r="K305" s="1225">
        <f>'Step 3.1 Site Details'!G43</f>
        <v>0</v>
      </c>
      <c r="L305" s="515">
        <f>'Step 3.1 Site Details'!H43</f>
        <v>0</v>
      </c>
      <c r="M305" s="1226">
        <f>'Step 3.1 Site Details'!B43</f>
        <v>0</v>
      </c>
      <c r="N305" s="1189">
        <f>'Step 3.1 Site Details'!J43</f>
        <v>0</v>
      </c>
      <c r="O305" s="1189">
        <f>'Step 3.1 Site Details'!K43</f>
        <v>0</v>
      </c>
      <c r="P305" s="1185">
        <f>'Step 3.1 Site Details'!L43</f>
        <v>0</v>
      </c>
      <c r="Q305" s="1185">
        <f>'Step 3.1 Site Details'!M43</f>
        <v>0</v>
      </c>
      <c r="R305" s="1185">
        <f>'Step 3.1 Site Details'!N43</f>
        <v>0</v>
      </c>
      <c r="S305" s="1185">
        <f>'Step 3.1 Site Details'!O43</f>
        <v>0</v>
      </c>
      <c r="T305" s="1185">
        <f>'Step 3.1 Site Details'!P43</f>
        <v>0</v>
      </c>
      <c r="U305" s="1185">
        <f>'Step 3.1 Site Details'!Q43</f>
        <v>0</v>
      </c>
      <c r="V305" s="1185">
        <f>'Step 3.1 Site Details'!R43</f>
        <v>0</v>
      </c>
      <c r="W305" s="1185">
        <f>'Step 3.1 Site Details'!T43</f>
        <v>0</v>
      </c>
      <c r="X305" s="1044">
        <f>IFERROR(((_xlfn.XLOOKUP(G305,'Step 4 Support Tool'!$E$220:$E$319,'Step 4 Support Tool'!$I$220:$I$319,"",0,1)*PETREAD!N305)/100),"")</f>
        <v>0</v>
      </c>
      <c r="Y305" s="1044">
        <f>IFERROR(((_xlfn.XLOOKUP(G305,'Step 4 Support Tool'!$E$220:$E$319,'Step 4 Support Tool'!$K$220:$K$319,"",0,1)*PETREAD!O305)/100),"")</f>
        <v>0</v>
      </c>
      <c r="Z305" s="1044">
        <f t="shared" si="52"/>
        <v>0</v>
      </c>
      <c r="AA305" s="1044">
        <f>IFERROR(Z305-(SUMIFS('Step 4 Support Tool'!$O$16:$O$215,'Step 4 Support Tool'!$E$16:$E$215,PETREAD!G305)+SUMIFS('Step 4 Support Tool'!$O$220:$O$319,'Step 4 Support Tool'!$E$220:$E$319,PETREAD!G305)),"")</f>
        <v>0</v>
      </c>
      <c r="AB305" s="1045" t="str">
        <f t="shared" si="53"/>
        <v/>
      </c>
      <c r="AC305" s="1122">
        <f>SUMIFS('Step 3.2 Heating System'!$J$10:$J$109,'Step 3.2 Heating System'!$C$10:$C$109,PETREAD!$G305,'Step 3.2 Heating System'!$G$10:$G$109,"Removed")</f>
        <v>0</v>
      </c>
      <c r="AD305" s="1122">
        <f>SUMIFS('Step 3.2 Heating System'!$J$10:$J$109,'Step 3.2 Heating System'!$C$10:$C$109,PETREAD!$G305,'Step 3.2 Heating System'!$G$10:$G$109,"Retained")</f>
        <v>0</v>
      </c>
      <c r="AE305" s="1119" t="str">
        <f t="shared" si="54"/>
        <v/>
      </c>
      <c r="AF305" s="1057">
        <f>(SUMIFS('Step 4 Support Tool'!$N$16:$N$215,'Step 4 Support Tool'!$E$16:$E$215,PETREAD!G305)+SUMIFS('Step 4 Support Tool'!$N$220:$N$319,'Step 4 Support Tool'!$E$220:$E$319,PETREAD!G305))</f>
        <v>0</v>
      </c>
      <c r="AG305" s="1057" t="str">
        <f>IFERROR(AR305*'Step 5 Project Governance'!$D$14,"")</f>
        <v/>
      </c>
      <c r="AH305" s="1117" t="str">
        <f t="shared" si="58"/>
        <v/>
      </c>
      <c r="AI305" s="1122">
        <f>(SUMIFS('Step 4 Support Tool'!$S$16:$S$215,'Step 4 Support Tool'!$E$16:$E$215,PETREAD!G305)+SUMIFS('Step 4 Support Tool'!$S$220:$S$319,'Step 4 Support Tool'!$E$220:$E$319,PETREAD!G305))</f>
        <v>0</v>
      </c>
      <c r="AJ305" s="1122" t="str">
        <f t="shared" si="59"/>
        <v/>
      </c>
      <c r="AK305" s="1045" t="str">
        <f>IFERROR(SUMIF('Step 4 Support Tool'!$E$16:$E$215,PETREAD!G305,'Step 4 Support Tool'!$N$16:$N$215)/(SUMIF('Step 4 Support Tool'!$E$16:$E$215,PETREAD!G305,'Step 4 Support Tool'!$N$16:$N$215)+SUMIF('Step 4 Support Tool'!$E$220:$E$319,PETREAD!G305,'Step 4 Support Tool'!$N$220:$N$319)),"")</f>
        <v/>
      </c>
      <c r="AL305" s="1119" t="str">
        <f>_xlfn.XLOOKUP($G305,'Step 3.2 Heating System'!$C$118:$C$217,'Step 3.2 Heating System'!$AA$118:$AA$217,"",0,1)</f>
        <v/>
      </c>
      <c r="AM305" s="1119" t="str">
        <f>_xlfn.XLOOKUP($G305,'Step 3.2 Heating System'!$C$118:$C$217,'Step 3.2 Heating System'!$AB$118:$AB$217,"",0,1)</f>
        <v/>
      </c>
      <c r="AO305" s="971" t="s">
        <v>485</v>
      </c>
      <c r="AP305" s="971"/>
      <c r="AR305" s="1045" t="str">
        <f>IFERROR((SUMIFS('Step 4 Support Tool'!$N$16:$N$215,'Step 4 Support Tool'!$E$16:$E$215,PETREAD!G305)+SUMIFS('Step 4 Support Tool'!$N$220:$N$319,'Step 4 Support Tool'!$E$220:$E$319,PETREAD!G305))/'Step 4 Support Tool'!$O$7,"")</f>
        <v/>
      </c>
      <c r="AW305" s="491"/>
      <c r="AX305" s="491"/>
      <c r="AY305" s="491"/>
      <c r="BB305" s="491"/>
      <c r="BC305" s="491"/>
      <c r="BD305" s="491"/>
      <c r="BE305" s="491"/>
      <c r="BF305" s="491"/>
      <c r="BG305" s="491"/>
      <c r="BH305" s="491"/>
      <c r="BI305" s="491"/>
      <c r="BJ305" s="491"/>
      <c r="BK305" s="491"/>
      <c r="BL305" s="491"/>
      <c r="BM305" s="491"/>
      <c r="BN305" s="491"/>
      <c r="BO305" s="491"/>
      <c r="BP305" s="491"/>
      <c r="BQ305" s="491"/>
      <c r="BR305" s="491"/>
      <c r="BS305" s="491"/>
      <c r="BT305" s="491"/>
      <c r="BU305" s="491"/>
      <c r="BV305" s="491"/>
      <c r="BW305" s="491"/>
      <c r="BX305" s="491"/>
      <c r="BY305" s="491"/>
      <c r="BZ305" s="491"/>
      <c r="CA305" s="491"/>
      <c r="CB305" s="491"/>
      <c r="CC305" s="491"/>
      <c r="CD305" s="491"/>
      <c r="CE305" s="491"/>
      <c r="CF305" s="491"/>
      <c r="CG305" s="491"/>
      <c r="CH305" s="491"/>
      <c r="CI305" s="491"/>
      <c r="CJ305" s="491"/>
      <c r="CK305" s="491"/>
      <c r="CL305" s="491"/>
      <c r="CM305" s="491"/>
      <c r="CN305" s="491"/>
      <c r="CO305" s="491"/>
      <c r="CP305" s="491"/>
      <c r="CQ305" s="491"/>
      <c r="CR305" s="491"/>
      <c r="CS305" s="491"/>
      <c r="CT305" s="491"/>
      <c r="CU305" s="491"/>
      <c r="CV305" s="491"/>
      <c r="CW305" s="491"/>
      <c r="CX305" s="491"/>
      <c r="CY305" s="491"/>
      <c r="CZ305" s="491"/>
      <c r="DA305" s="491"/>
      <c r="DB305" s="491"/>
      <c r="DC305" s="491"/>
      <c r="DD305" s="491"/>
      <c r="DE305" s="491"/>
      <c r="DF305" s="491"/>
      <c r="DG305" s="491"/>
      <c r="DH305" s="491"/>
      <c r="DI305" s="491"/>
      <c r="DJ305" s="491"/>
      <c r="DK305" s="491"/>
      <c r="DL305" s="491"/>
      <c r="DM305" s="491"/>
      <c r="DN305" s="491"/>
      <c r="DO305" s="491"/>
      <c r="DP305" s="491"/>
      <c r="DQ305" s="491"/>
      <c r="DR305" s="491"/>
      <c r="DS305" s="491"/>
      <c r="DT305" s="491"/>
      <c r="DU305" s="491"/>
      <c r="DV305" s="491"/>
      <c r="DW305" s="491"/>
      <c r="DX305" s="491"/>
      <c r="DY305" s="491"/>
      <c r="DZ305" s="491"/>
      <c r="EA305" s="491"/>
      <c r="EB305" s="491"/>
      <c r="EC305" s="491"/>
      <c r="ED305" s="491"/>
      <c r="EE305" s="491"/>
      <c r="EF305" s="491"/>
      <c r="EG305" s="491"/>
      <c r="EH305" s="491"/>
      <c r="EI305" s="491"/>
    </row>
    <row r="306" spans="1:139" ht="12" customHeight="1" x14ac:dyDescent="0.2">
      <c r="A306" s="517" t="str">
        <f t="shared" si="48"/>
        <v/>
      </c>
      <c r="B306" s="517" t="str">
        <f t="shared" si="56"/>
        <v/>
      </c>
      <c r="C306" s="515" t="str">
        <f t="shared" si="57"/>
        <v/>
      </c>
      <c r="D306" s="517" t="str">
        <f>'Step 3.1 Site Details'!C44</f>
        <v>Building 37</v>
      </c>
      <c r="E306" s="517" t="str">
        <f>TRIM('Step 3.1 Site Details'!A44)</f>
        <v/>
      </c>
      <c r="F306" s="515">
        <f>'Step 3.1 Site Details'!I44</f>
        <v>0</v>
      </c>
      <c r="G306" s="517" t="str">
        <f>IF('Step 3.1 Site Details'!D44="","",TRIM('Step 3.1 Site Details'!D44))</f>
        <v/>
      </c>
      <c r="H306" s="515">
        <f>'Step 3.1 Site Details'!E44</f>
        <v>0</v>
      </c>
      <c r="I306" s="515">
        <f>'Step 3.1 Site Details'!D44</f>
        <v>0</v>
      </c>
      <c r="J306" s="515">
        <f>'Step 3.1 Site Details'!F44</f>
        <v>0</v>
      </c>
      <c r="K306" s="1225">
        <f>'Step 3.1 Site Details'!G44</f>
        <v>0</v>
      </c>
      <c r="L306" s="515">
        <f>'Step 3.1 Site Details'!H44</f>
        <v>0</v>
      </c>
      <c r="M306" s="1226">
        <f>'Step 3.1 Site Details'!B44</f>
        <v>0</v>
      </c>
      <c r="N306" s="1189">
        <f>'Step 3.1 Site Details'!J44</f>
        <v>0</v>
      </c>
      <c r="O306" s="1189">
        <f>'Step 3.1 Site Details'!K44</f>
        <v>0</v>
      </c>
      <c r="P306" s="1185">
        <f>'Step 3.1 Site Details'!L44</f>
        <v>0</v>
      </c>
      <c r="Q306" s="1185">
        <f>'Step 3.1 Site Details'!M44</f>
        <v>0</v>
      </c>
      <c r="R306" s="1185">
        <f>'Step 3.1 Site Details'!N44</f>
        <v>0</v>
      </c>
      <c r="S306" s="1185">
        <f>'Step 3.1 Site Details'!O44</f>
        <v>0</v>
      </c>
      <c r="T306" s="1185">
        <f>'Step 3.1 Site Details'!P44</f>
        <v>0</v>
      </c>
      <c r="U306" s="1185">
        <f>'Step 3.1 Site Details'!Q44</f>
        <v>0</v>
      </c>
      <c r="V306" s="1185">
        <f>'Step 3.1 Site Details'!R44</f>
        <v>0</v>
      </c>
      <c r="W306" s="1185">
        <f>'Step 3.1 Site Details'!T44</f>
        <v>0</v>
      </c>
      <c r="X306" s="1044">
        <f>IFERROR(((_xlfn.XLOOKUP(G306,'Step 4 Support Tool'!$E$220:$E$319,'Step 4 Support Tool'!$I$220:$I$319,"",0,1)*PETREAD!N306)/100),"")</f>
        <v>0</v>
      </c>
      <c r="Y306" s="1044">
        <f>IFERROR(((_xlfn.XLOOKUP(G306,'Step 4 Support Tool'!$E$220:$E$319,'Step 4 Support Tool'!$K$220:$K$319,"",0,1)*PETREAD!O306)/100),"")</f>
        <v>0</v>
      </c>
      <c r="Z306" s="1044">
        <f t="shared" si="52"/>
        <v>0</v>
      </c>
      <c r="AA306" s="1044">
        <f>IFERROR(Z306-(SUMIFS('Step 4 Support Tool'!$O$16:$O$215,'Step 4 Support Tool'!$E$16:$E$215,PETREAD!G306)+SUMIFS('Step 4 Support Tool'!$O$220:$O$319,'Step 4 Support Tool'!$E$220:$E$319,PETREAD!G306)),"")</f>
        <v>0</v>
      </c>
      <c r="AB306" s="1045" t="str">
        <f t="shared" si="53"/>
        <v/>
      </c>
      <c r="AC306" s="1122">
        <f>SUMIFS('Step 3.2 Heating System'!$J$10:$J$109,'Step 3.2 Heating System'!$C$10:$C$109,PETREAD!$G306,'Step 3.2 Heating System'!$G$10:$G$109,"Removed")</f>
        <v>0</v>
      </c>
      <c r="AD306" s="1122">
        <f>SUMIFS('Step 3.2 Heating System'!$J$10:$J$109,'Step 3.2 Heating System'!$C$10:$C$109,PETREAD!$G306,'Step 3.2 Heating System'!$G$10:$G$109,"Retained")</f>
        <v>0</v>
      </c>
      <c r="AE306" s="1119" t="str">
        <f t="shared" si="54"/>
        <v/>
      </c>
      <c r="AF306" s="1057">
        <f>(SUMIFS('Step 4 Support Tool'!$N$16:$N$215,'Step 4 Support Tool'!$E$16:$E$215,PETREAD!G306)+SUMIFS('Step 4 Support Tool'!$N$220:$N$319,'Step 4 Support Tool'!$E$220:$E$319,PETREAD!G306))</f>
        <v>0</v>
      </c>
      <c r="AG306" s="1057" t="str">
        <f>IFERROR(AR306*'Step 5 Project Governance'!$D$14,"")</f>
        <v/>
      </c>
      <c r="AH306" s="1117" t="str">
        <f t="shared" si="58"/>
        <v/>
      </c>
      <c r="AI306" s="1122">
        <f>(SUMIFS('Step 4 Support Tool'!$S$16:$S$215,'Step 4 Support Tool'!$E$16:$E$215,PETREAD!G306)+SUMIFS('Step 4 Support Tool'!$S$220:$S$319,'Step 4 Support Tool'!$E$220:$E$319,PETREAD!G306))</f>
        <v>0</v>
      </c>
      <c r="AJ306" s="1122" t="str">
        <f t="shared" si="59"/>
        <v/>
      </c>
      <c r="AK306" s="1045" t="str">
        <f>IFERROR(SUMIF('Step 4 Support Tool'!$E$16:$E$215,PETREAD!G306,'Step 4 Support Tool'!$N$16:$N$215)/(SUMIF('Step 4 Support Tool'!$E$16:$E$215,PETREAD!G306,'Step 4 Support Tool'!$N$16:$N$215)+SUMIF('Step 4 Support Tool'!$E$220:$E$319,PETREAD!G306,'Step 4 Support Tool'!$N$220:$N$319)),"")</f>
        <v/>
      </c>
      <c r="AL306" s="1119" t="str">
        <f>_xlfn.XLOOKUP($G306,'Step 3.2 Heating System'!$C$118:$C$217,'Step 3.2 Heating System'!$AA$118:$AA$217,"",0,1)</f>
        <v/>
      </c>
      <c r="AM306" s="1119" t="str">
        <f>_xlfn.XLOOKUP($G306,'Step 3.2 Heating System'!$C$118:$C$217,'Step 3.2 Heating System'!$AB$118:$AB$217,"",0,1)</f>
        <v/>
      </c>
      <c r="AO306" s="971" t="s">
        <v>487</v>
      </c>
      <c r="AP306" s="971"/>
      <c r="AR306" s="1045" t="str">
        <f>IFERROR((SUMIFS('Step 4 Support Tool'!$N$16:$N$215,'Step 4 Support Tool'!$E$16:$E$215,PETREAD!G306)+SUMIFS('Step 4 Support Tool'!$N$220:$N$319,'Step 4 Support Tool'!$E$220:$E$319,PETREAD!G306))/'Step 4 Support Tool'!$O$7,"")</f>
        <v/>
      </c>
      <c r="AW306" s="491"/>
      <c r="AX306" s="491"/>
      <c r="AY306" s="491"/>
      <c r="BB306" s="491"/>
      <c r="BC306" s="491"/>
      <c r="BD306" s="491"/>
      <c r="BE306" s="491"/>
      <c r="BF306" s="491"/>
      <c r="BG306" s="491"/>
      <c r="BH306" s="491"/>
      <c r="BI306" s="491"/>
      <c r="BJ306" s="491"/>
      <c r="BK306" s="491"/>
      <c r="BL306" s="491"/>
      <c r="BM306" s="491"/>
      <c r="BN306" s="491"/>
      <c r="BO306" s="491"/>
      <c r="BP306" s="491"/>
      <c r="BQ306" s="491"/>
      <c r="BR306" s="491"/>
      <c r="BS306" s="491"/>
      <c r="BT306" s="491"/>
      <c r="BU306" s="491"/>
      <c r="BV306" s="491"/>
      <c r="BW306" s="491"/>
      <c r="BX306" s="491"/>
      <c r="BY306" s="491"/>
      <c r="BZ306" s="491"/>
      <c r="CA306" s="491"/>
      <c r="CB306" s="491"/>
      <c r="CC306" s="491"/>
      <c r="CD306" s="491"/>
      <c r="CE306" s="491"/>
      <c r="CF306" s="491"/>
      <c r="CG306" s="491"/>
      <c r="CH306" s="491"/>
      <c r="CI306" s="491"/>
      <c r="CJ306" s="491"/>
      <c r="CK306" s="491"/>
      <c r="CL306" s="491"/>
      <c r="CM306" s="491"/>
      <c r="CN306" s="491"/>
      <c r="CO306" s="491"/>
      <c r="CP306" s="491"/>
      <c r="CQ306" s="491"/>
      <c r="CR306" s="491"/>
      <c r="CS306" s="491"/>
      <c r="CT306" s="491"/>
      <c r="CU306" s="491"/>
      <c r="CV306" s="491"/>
      <c r="CW306" s="491"/>
      <c r="CX306" s="491"/>
      <c r="CY306" s="491"/>
      <c r="CZ306" s="491"/>
      <c r="DA306" s="491"/>
      <c r="DB306" s="491"/>
      <c r="DC306" s="491"/>
      <c r="DD306" s="491"/>
      <c r="DE306" s="491"/>
      <c r="DF306" s="491"/>
      <c r="DG306" s="491"/>
      <c r="DH306" s="491"/>
      <c r="DI306" s="491"/>
      <c r="DJ306" s="491"/>
      <c r="DK306" s="491"/>
      <c r="DL306" s="491"/>
      <c r="DM306" s="491"/>
      <c r="DN306" s="491"/>
      <c r="DO306" s="491"/>
      <c r="DP306" s="491"/>
      <c r="DQ306" s="491"/>
      <c r="DR306" s="491"/>
      <c r="DS306" s="491"/>
      <c r="DT306" s="491"/>
      <c r="DU306" s="491"/>
      <c r="DV306" s="491"/>
      <c r="DW306" s="491"/>
      <c r="DX306" s="491"/>
      <c r="DY306" s="491"/>
      <c r="DZ306" s="491"/>
      <c r="EA306" s="491"/>
      <c r="EB306" s="491"/>
      <c r="EC306" s="491"/>
      <c r="ED306" s="491"/>
      <c r="EE306" s="491"/>
      <c r="EF306" s="491"/>
      <c r="EG306" s="491"/>
      <c r="EH306" s="491"/>
      <c r="EI306" s="491"/>
    </row>
    <row r="307" spans="1:139" ht="12" customHeight="1" x14ac:dyDescent="0.2">
      <c r="A307" s="517" t="str">
        <f t="shared" si="48"/>
        <v/>
      </c>
      <c r="B307" s="517" t="str">
        <f t="shared" si="56"/>
        <v/>
      </c>
      <c r="C307" s="515" t="str">
        <f t="shared" si="57"/>
        <v/>
      </c>
      <c r="D307" s="517" t="str">
        <f>'Step 3.1 Site Details'!C45</f>
        <v>Building 38</v>
      </c>
      <c r="E307" s="517" t="str">
        <f>TRIM('Step 3.1 Site Details'!A45)</f>
        <v/>
      </c>
      <c r="F307" s="515">
        <f>'Step 3.1 Site Details'!I45</f>
        <v>0</v>
      </c>
      <c r="G307" s="517" t="str">
        <f>IF('Step 3.1 Site Details'!D45="","",TRIM('Step 3.1 Site Details'!D45))</f>
        <v/>
      </c>
      <c r="H307" s="515">
        <f>'Step 3.1 Site Details'!E45</f>
        <v>0</v>
      </c>
      <c r="I307" s="515">
        <f>'Step 3.1 Site Details'!D45</f>
        <v>0</v>
      </c>
      <c r="J307" s="515">
        <f>'Step 3.1 Site Details'!F45</f>
        <v>0</v>
      </c>
      <c r="K307" s="1225">
        <f>'Step 3.1 Site Details'!G45</f>
        <v>0</v>
      </c>
      <c r="L307" s="515">
        <f>'Step 3.1 Site Details'!H45</f>
        <v>0</v>
      </c>
      <c r="M307" s="1226">
        <f>'Step 3.1 Site Details'!B45</f>
        <v>0</v>
      </c>
      <c r="N307" s="1189">
        <f>'Step 3.1 Site Details'!J45</f>
        <v>0</v>
      </c>
      <c r="O307" s="1189">
        <f>'Step 3.1 Site Details'!K45</f>
        <v>0</v>
      </c>
      <c r="P307" s="1185">
        <f>'Step 3.1 Site Details'!L45</f>
        <v>0</v>
      </c>
      <c r="Q307" s="1185">
        <f>'Step 3.1 Site Details'!M45</f>
        <v>0</v>
      </c>
      <c r="R307" s="1185">
        <f>'Step 3.1 Site Details'!N45</f>
        <v>0</v>
      </c>
      <c r="S307" s="1185">
        <f>'Step 3.1 Site Details'!O45</f>
        <v>0</v>
      </c>
      <c r="T307" s="1185">
        <f>'Step 3.1 Site Details'!P45</f>
        <v>0</v>
      </c>
      <c r="U307" s="1185">
        <f>'Step 3.1 Site Details'!Q45</f>
        <v>0</v>
      </c>
      <c r="V307" s="1185">
        <f>'Step 3.1 Site Details'!R45</f>
        <v>0</v>
      </c>
      <c r="W307" s="1185">
        <f>'Step 3.1 Site Details'!T45</f>
        <v>0</v>
      </c>
      <c r="X307" s="1044">
        <f>IFERROR(((_xlfn.XLOOKUP(G307,'Step 4 Support Tool'!$E$220:$E$319,'Step 4 Support Tool'!$I$220:$I$319,"",0,1)*PETREAD!N307)/100),"")</f>
        <v>0</v>
      </c>
      <c r="Y307" s="1044">
        <f>IFERROR(((_xlfn.XLOOKUP(G307,'Step 4 Support Tool'!$E$220:$E$319,'Step 4 Support Tool'!$K$220:$K$319,"",0,1)*PETREAD!O307)/100),"")</f>
        <v>0</v>
      </c>
      <c r="Z307" s="1044">
        <f t="shared" si="52"/>
        <v>0</v>
      </c>
      <c r="AA307" s="1044">
        <f>IFERROR(Z307-(SUMIFS('Step 4 Support Tool'!$O$16:$O$215,'Step 4 Support Tool'!$E$16:$E$215,PETREAD!G307)+SUMIFS('Step 4 Support Tool'!$O$220:$O$319,'Step 4 Support Tool'!$E$220:$E$319,PETREAD!G307)),"")</f>
        <v>0</v>
      </c>
      <c r="AB307" s="1045" t="str">
        <f t="shared" si="53"/>
        <v/>
      </c>
      <c r="AC307" s="1122">
        <f>SUMIFS('Step 3.2 Heating System'!$J$10:$J$109,'Step 3.2 Heating System'!$C$10:$C$109,PETREAD!$G307,'Step 3.2 Heating System'!$G$10:$G$109,"Removed")</f>
        <v>0</v>
      </c>
      <c r="AD307" s="1122">
        <f>SUMIFS('Step 3.2 Heating System'!$J$10:$J$109,'Step 3.2 Heating System'!$C$10:$C$109,PETREAD!$G307,'Step 3.2 Heating System'!$G$10:$G$109,"Retained")</f>
        <v>0</v>
      </c>
      <c r="AE307" s="1119" t="str">
        <f t="shared" si="54"/>
        <v/>
      </c>
      <c r="AF307" s="1057">
        <f>(SUMIFS('Step 4 Support Tool'!$N$16:$N$215,'Step 4 Support Tool'!$E$16:$E$215,PETREAD!G307)+SUMIFS('Step 4 Support Tool'!$N$220:$N$319,'Step 4 Support Tool'!$E$220:$E$319,PETREAD!G307))</f>
        <v>0</v>
      </c>
      <c r="AG307" s="1057" t="str">
        <f>IFERROR(AR307*'Step 5 Project Governance'!$D$14,"")</f>
        <v/>
      </c>
      <c r="AH307" s="1117" t="str">
        <f t="shared" si="58"/>
        <v/>
      </c>
      <c r="AI307" s="1122">
        <f>(SUMIFS('Step 4 Support Tool'!$S$16:$S$215,'Step 4 Support Tool'!$E$16:$E$215,PETREAD!G307)+SUMIFS('Step 4 Support Tool'!$S$220:$S$319,'Step 4 Support Tool'!$E$220:$E$319,PETREAD!G307))</f>
        <v>0</v>
      </c>
      <c r="AJ307" s="1122" t="str">
        <f t="shared" si="59"/>
        <v/>
      </c>
      <c r="AK307" s="1045" t="str">
        <f>IFERROR(SUMIF('Step 4 Support Tool'!$E$16:$E$215,PETREAD!G307,'Step 4 Support Tool'!$N$16:$N$215)/(SUMIF('Step 4 Support Tool'!$E$16:$E$215,PETREAD!G307,'Step 4 Support Tool'!$N$16:$N$215)+SUMIF('Step 4 Support Tool'!$E$220:$E$319,PETREAD!G307,'Step 4 Support Tool'!$N$220:$N$319)),"")</f>
        <v/>
      </c>
      <c r="AL307" s="1119" t="str">
        <f>_xlfn.XLOOKUP($G307,'Step 3.2 Heating System'!$C$118:$C$217,'Step 3.2 Heating System'!$AA$118:$AA$217,"",0,1)</f>
        <v/>
      </c>
      <c r="AM307" s="1119" t="str">
        <f>_xlfn.XLOOKUP($G307,'Step 3.2 Heating System'!$C$118:$C$217,'Step 3.2 Heating System'!$AB$118:$AB$217,"",0,1)</f>
        <v/>
      </c>
      <c r="AO307" s="971" t="s">
        <v>489</v>
      </c>
      <c r="AP307" s="971"/>
      <c r="AR307" s="1045" t="str">
        <f>IFERROR((SUMIFS('Step 4 Support Tool'!$N$16:$N$215,'Step 4 Support Tool'!$E$16:$E$215,PETREAD!G307)+SUMIFS('Step 4 Support Tool'!$N$220:$N$319,'Step 4 Support Tool'!$E$220:$E$319,PETREAD!G307))/'Step 4 Support Tool'!$O$7,"")</f>
        <v/>
      </c>
      <c r="AW307" s="491"/>
      <c r="AX307" s="491"/>
      <c r="AY307" s="491"/>
      <c r="BB307" s="491"/>
      <c r="BC307" s="491"/>
      <c r="BD307" s="491"/>
      <c r="BE307" s="491"/>
      <c r="BF307" s="491"/>
      <c r="BG307" s="491"/>
      <c r="BH307" s="491"/>
      <c r="BI307" s="491"/>
      <c r="BJ307" s="491"/>
      <c r="BK307" s="491"/>
      <c r="BL307" s="491"/>
      <c r="BM307" s="491"/>
      <c r="BN307" s="491"/>
      <c r="BO307" s="491"/>
      <c r="BP307" s="491"/>
      <c r="BQ307" s="491"/>
      <c r="BR307" s="491"/>
      <c r="BS307" s="491"/>
      <c r="BT307" s="491"/>
      <c r="BU307" s="491"/>
      <c r="BV307" s="491"/>
      <c r="BW307" s="491"/>
      <c r="BX307" s="491"/>
      <c r="BY307" s="491"/>
      <c r="BZ307" s="491"/>
      <c r="CA307" s="491"/>
      <c r="CB307" s="491"/>
      <c r="CC307" s="491"/>
      <c r="CD307" s="491"/>
      <c r="CE307" s="491"/>
      <c r="CF307" s="491"/>
      <c r="CG307" s="491"/>
      <c r="CH307" s="491"/>
      <c r="CI307" s="491"/>
      <c r="CJ307" s="491"/>
      <c r="CK307" s="491"/>
      <c r="CL307" s="491"/>
      <c r="CM307" s="491"/>
      <c r="CN307" s="491"/>
      <c r="CO307" s="491"/>
      <c r="CP307" s="491"/>
      <c r="CQ307" s="491"/>
      <c r="CR307" s="491"/>
      <c r="CS307" s="491"/>
      <c r="CT307" s="491"/>
      <c r="CU307" s="491"/>
      <c r="CV307" s="491"/>
      <c r="CW307" s="491"/>
      <c r="CX307" s="491"/>
      <c r="CY307" s="491"/>
      <c r="CZ307" s="491"/>
      <c r="DA307" s="491"/>
      <c r="DB307" s="491"/>
      <c r="DC307" s="491"/>
      <c r="DD307" s="491"/>
      <c r="DE307" s="491"/>
      <c r="DF307" s="491"/>
      <c r="DG307" s="491"/>
      <c r="DH307" s="491"/>
      <c r="DI307" s="491"/>
      <c r="DJ307" s="491"/>
      <c r="DK307" s="491"/>
      <c r="DL307" s="491"/>
      <c r="DM307" s="491"/>
      <c r="DN307" s="491"/>
      <c r="DO307" s="491"/>
      <c r="DP307" s="491"/>
      <c r="DQ307" s="491"/>
      <c r="DR307" s="491"/>
      <c r="DS307" s="491"/>
      <c r="DT307" s="491"/>
      <c r="DU307" s="491"/>
      <c r="DV307" s="491"/>
      <c r="DW307" s="491"/>
      <c r="DX307" s="491"/>
      <c r="DY307" s="491"/>
      <c r="DZ307" s="491"/>
      <c r="EA307" s="491"/>
      <c r="EB307" s="491"/>
      <c r="EC307" s="491"/>
      <c r="ED307" s="491"/>
      <c r="EE307" s="491"/>
      <c r="EF307" s="491"/>
      <c r="EG307" s="491"/>
      <c r="EH307" s="491"/>
      <c r="EI307" s="491"/>
    </row>
    <row r="308" spans="1:139" ht="12" customHeight="1" x14ac:dyDescent="0.2">
      <c r="A308" s="517" t="str">
        <f t="shared" si="48"/>
        <v/>
      </c>
      <c r="B308" s="517" t="str">
        <f t="shared" si="56"/>
        <v/>
      </c>
      <c r="C308" s="515" t="str">
        <f t="shared" si="57"/>
        <v/>
      </c>
      <c r="D308" s="517" t="str">
        <f>'Step 3.1 Site Details'!C46</f>
        <v>Building 39</v>
      </c>
      <c r="E308" s="517" t="str">
        <f>TRIM('Step 3.1 Site Details'!A46)</f>
        <v/>
      </c>
      <c r="F308" s="515">
        <f>'Step 3.1 Site Details'!I46</f>
        <v>0</v>
      </c>
      <c r="G308" s="517" t="str">
        <f>IF('Step 3.1 Site Details'!D46="","",TRIM('Step 3.1 Site Details'!D46))</f>
        <v/>
      </c>
      <c r="H308" s="515">
        <f>'Step 3.1 Site Details'!E46</f>
        <v>0</v>
      </c>
      <c r="I308" s="515">
        <f>'Step 3.1 Site Details'!D46</f>
        <v>0</v>
      </c>
      <c r="J308" s="515">
        <f>'Step 3.1 Site Details'!F46</f>
        <v>0</v>
      </c>
      <c r="K308" s="1225">
        <f>'Step 3.1 Site Details'!G46</f>
        <v>0</v>
      </c>
      <c r="L308" s="515">
        <f>'Step 3.1 Site Details'!H46</f>
        <v>0</v>
      </c>
      <c r="M308" s="1226">
        <f>'Step 3.1 Site Details'!B46</f>
        <v>0</v>
      </c>
      <c r="N308" s="1189">
        <f>'Step 3.1 Site Details'!J46</f>
        <v>0</v>
      </c>
      <c r="O308" s="1189">
        <f>'Step 3.1 Site Details'!K46</f>
        <v>0</v>
      </c>
      <c r="P308" s="1185">
        <f>'Step 3.1 Site Details'!L46</f>
        <v>0</v>
      </c>
      <c r="Q308" s="1185">
        <f>'Step 3.1 Site Details'!M46</f>
        <v>0</v>
      </c>
      <c r="R308" s="1185">
        <f>'Step 3.1 Site Details'!N46</f>
        <v>0</v>
      </c>
      <c r="S308" s="1185">
        <f>'Step 3.1 Site Details'!O46</f>
        <v>0</v>
      </c>
      <c r="T308" s="1185">
        <f>'Step 3.1 Site Details'!P46</f>
        <v>0</v>
      </c>
      <c r="U308" s="1185">
        <f>'Step 3.1 Site Details'!Q46</f>
        <v>0</v>
      </c>
      <c r="V308" s="1185">
        <f>'Step 3.1 Site Details'!R46</f>
        <v>0</v>
      </c>
      <c r="W308" s="1185">
        <f>'Step 3.1 Site Details'!T46</f>
        <v>0</v>
      </c>
      <c r="X308" s="1044">
        <f>IFERROR(((_xlfn.XLOOKUP(G308,'Step 4 Support Tool'!$E$220:$E$319,'Step 4 Support Tool'!$I$220:$I$319,"",0,1)*PETREAD!N308)/100),"")</f>
        <v>0</v>
      </c>
      <c r="Y308" s="1044">
        <f>IFERROR(((_xlfn.XLOOKUP(G308,'Step 4 Support Tool'!$E$220:$E$319,'Step 4 Support Tool'!$K$220:$K$319,"",0,1)*PETREAD!O308)/100),"")</f>
        <v>0</v>
      </c>
      <c r="Z308" s="1044">
        <f t="shared" si="52"/>
        <v>0</v>
      </c>
      <c r="AA308" s="1044">
        <f>IFERROR(Z308-(SUMIFS('Step 4 Support Tool'!$O$16:$O$215,'Step 4 Support Tool'!$E$16:$E$215,PETREAD!G308)+SUMIFS('Step 4 Support Tool'!$O$220:$O$319,'Step 4 Support Tool'!$E$220:$E$319,PETREAD!G308)),"")</f>
        <v>0</v>
      </c>
      <c r="AB308" s="1045" t="str">
        <f t="shared" si="53"/>
        <v/>
      </c>
      <c r="AC308" s="1122">
        <f>SUMIFS('Step 3.2 Heating System'!$J$10:$J$109,'Step 3.2 Heating System'!$C$10:$C$109,PETREAD!$G308,'Step 3.2 Heating System'!$G$10:$G$109,"Removed")</f>
        <v>0</v>
      </c>
      <c r="AD308" s="1122">
        <f>SUMIFS('Step 3.2 Heating System'!$J$10:$J$109,'Step 3.2 Heating System'!$C$10:$C$109,PETREAD!$G308,'Step 3.2 Heating System'!$G$10:$G$109,"Retained")</f>
        <v>0</v>
      </c>
      <c r="AE308" s="1119" t="str">
        <f t="shared" si="54"/>
        <v/>
      </c>
      <c r="AF308" s="1057">
        <f>(SUMIFS('Step 4 Support Tool'!$N$16:$N$215,'Step 4 Support Tool'!$E$16:$E$215,PETREAD!G308)+SUMIFS('Step 4 Support Tool'!$N$220:$N$319,'Step 4 Support Tool'!$E$220:$E$319,PETREAD!G308))</f>
        <v>0</v>
      </c>
      <c r="AG308" s="1057" t="str">
        <f>IFERROR(AR308*'Step 5 Project Governance'!$D$14,"")</f>
        <v/>
      </c>
      <c r="AH308" s="1117" t="str">
        <f t="shared" si="58"/>
        <v/>
      </c>
      <c r="AI308" s="1122">
        <f>(SUMIFS('Step 4 Support Tool'!$S$16:$S$215,'Step 4 Support Tool'!$E$16:$E$215,PETREAD!G308)+SUMIFS('Step 4 Support Tool'!$S$220:$S$319,'Step 4 Support Tool'!$E$220:$E$319,PETREAD!G308))</f>
        <v>0</v>
      </c>
      <c r="AJ308" s="1122" t="str">
        <f t="shared" si="59"/>
        <v/>
      </c>
      <c r="AK308" s="1045" t="str">
        <f>IFERROR(SUMIF('Step 4 Support Tool'!$E$16:$E$215,PETREAD!G308,'Step 4 Support Tool'!$N$16:$N$215)/(SUMIF('Step 4 Support Tool'!$E$16:$E$215,PETREAD!G308,'Step 4 Support Tool'!$N$16:$N$215)+SUMIF('Step 4 Support Tool'!$E$220:$E$319,PETREAD!G308,'Step 4 Support Tool'!$N$220:$N$319)),"")</f>
        <v/>
      </c>
      <c r="AL308" s="1119" t="str">
        <f>_xlfn.XLOOKUP($G308,'Step 3.2 Heating System'!$C$118:$C$217,'Step 3.2 Heating System'!$AA$118:$AA$217,"",0,1)</f>
        <v/>
      </c>
      <c r="AM308" s="1119" t="str">
        <f>_xlfn.XLOOKUP($G308,'Step 3.2 Heating System'!$C$118:$C$217,'Step 3.2 Heating System'!$AB$118:$AB$217,"",0,1)</f>
        <v/>
      </c>
      <c r="AO308" s="971" t="s">
        <v>491</v>
      </c>
      <c r="AP308" s="971"/>
      <c r="AR308" s="1045" t="str">
        <f>IFERROR((SUMIFS('Step 4 Support Tool'!$N$16:$N$215,'Step 4 Support Tool'!$E$16:$E$215,PETREAD!G308)+SUMIFS('Step 4 Support Tool'!$N$220:$N$319,'Step 4 Support Tool'!$E$220:$E$319,PETREAD!G308))/'Step 4 Support Tool'!$O$7,"")</f>
        <v/>
      </c>
      <c r="AW308" s="491"/>
      <c r="AX308" s="491"/>
      <c r="AY308" s="491"/>
      <c r="BB308" s="491"/>
      <c r="BC308" s="491"/>
      <c r="BD308" s="491"/>
      <c r="BE308" s="491"/>
      <c r="BF308" s="491"/>
      <c r="BG308" s="491"/>
      <c r="BH308" s="491"/>
      <c r="BI308" s="491"/>
      <c r="BJ308" s="491"/>
      <c r="BK308" s="491"/>
      <c r="BL308" s="491"/>
      <c r="BM308" s="491"/>
      <c r="BN308" s="491"/>
      <c r="BO308" s="491"/>
      <c r="BP308" s="491"/>
      <c r="BQ308" s="491"/>
      <c r="BR308" s="491"/>
      <c r="BS308" s="491"/>
      <c r="BT308" s="491"/>
      <c r="BU308" s="491"/>
      <c r="BV308" s="491"/>
      <c r="BW308" s="491"/>
      <c r="BX308" s="491"/>
      <c r="BY308" s="491"/>
      <c r="BZ308" s="491"/>
      <c r="CA308" s="491"/>
      <c r="CB308" s="491"/>
      <c r="CC308" s="491"/>
      <c r="CD308" s="491"/>
      <c r="CE308" s="491"/>
      <c r="CF308" s="491"/>
      <c r="CG308" s="491"/>
      <c r="CH308" s="491"/>
      <c r="CI308" s="491"/>
      <c r="CJ308" s="491"/>
      <c r="CK308" s="491"/>
      <c r="CL308" s="491"/>
      <c r="CM308" s="491"/>
      <c r="CN308" s="491"/>
      <c r="CO308" s="491"/>
      <c r="CP308" s="491"/>
      <c r="CQ308" s="491"/>
      <c r="CR308" s="491"/>
      <c r="CS308" s="491"/>
      <c r="CT308" s="491"/>
      <c r="CU308" s="491"/>
      <c r="CV308" s="491"/>
      <c r="CW308" s="491"/>
      <c r="CX308" s="491"/>
      <c r="CY308" s="491"/>
      <c r="CZ308" s="491"/>
      <c r="DA308" s="491"/>
      <c r="DB308" s="491"/>
      <c r="DC308" s="491"/>
      <c r="DD308" s="491"/>
      <c r="DE308" s="491"/>
      <c r="DF308" s="491"/>
      <c r="DG308" s="491"/>
      <c r="DH308" s="491"/>
      <c r="DI308" s="491"/>
      <c r="DJ308" s="491"/>
      <c r="DK308" s="491"/>
      <c r="DL308" s="491"/>
      <c r="DM308" s="491"/>
      <c r="DN308" s="491"/>
      <c r="DO308" s="491"/>
      <c r="DP308" s="491"/>
      <c r="DQ308" s="491"/>
      <c r="DR308" s="491"/>
      <c r="DS308" s="491"/>
      <c r="DT308" s="491"/>
      <c r="DU308" s="491"/>
      <c r="DV308" s="491"/>
      <c r="DW308" s="491"/>
      <c r="DX308" s="491"/>
      <c r="DY308" s="491"/>
      <c r="DZ308" s="491"/>
      <c r="EA308" s="491"/>
      <c r="EB308" s="491"/>
      <c r="EC308" s="491"/>
      <c r="ED308" s="491"/>
      <c r="EE308" s="491"/>
      <c r="EF308" s="491"/>
      <c r="EG308" s="491"/>
      <c r="EH308" s="491"/>
      <c r="EI308" s="491"/>
    </row>
    <row r="309" spans="1:139" ht="12" customHeight="1" x14ac:dyDescent="0.2">
      <c r="A309" s="517" t="str">
        <f t="shared" si="48"/>
        <v/>
      </c>
      <c r="B309" s="517" t="str">
        <f t="shared" si="56"/>
        <v/>
      </c>
      <c r="C309" s="515" t="str">
        <f t="shared" si="57"/>
        <v/>
      </c>
      <c r="D309" s="517" t="str">
        <f>'Step 3.1 Site Details'!C47</f>
        <v>Building 40</v>
      </c>
      <c r="E309" s="517" t="str">
        <f>TRIM('Step 3.1 Site Details'!A47)</f>
        <v/>
      </c>
      <c r="F309" s="515">
        <f>'Step 3.1 Site Details'!I47</f>
        <v>0</v>
      </c>
      <c r="G309" s="517" t="str">
        <f>IF('Step 3.1 Site Details'!D47="","",TRIM('Step 3.1 Site Details'!D47))</f>
        <v/>
      </c>
      <c r="H309" s="515">
        <f>'Step 3.1 Site Details'!E47</f>
        <v>0</v>
      </c>
      <c r="I309" s="515">
        <f>'Step 3.1 Site Details'!D47</f>
        <v>0</v>
      </c>
      <c r="J309" s="515">
        <f>'Step 3.1 Site Details'!F47</f>
        <v>0</v>
      </c>
      <c r="K309" s="1225">
        <f>'Step 3.1 Site Details'!G47</f>
        <v>0</v>
      </c>
      <c r="L309" s="515">
        <f>'Step 3.1 Site Details'!H47</f>
        <v>0</v>
      </c>
      <c r="M309" s="1226">
        <f>'Step 3.1 Site Details'!B47</f>
        <v>0</v>
      </c>
      <c r="N309" s="1189">
        <f>'Step 3.1 Site Details'!J47</f>
        <v>0</v>
      </c>
      <c r="O309" s="1189">
        <f>'Step 3.1 Site Details'!K47</f>
        <v>0</v>
      </c>
      <c r="P309" s="1185">
        <f>'Step 3.1 Site Details'!L47</f>
        <v>0</v>
      </c>
      <c r="Q309" s="1185">
        <f>'Step 3.1 Site Details'!M47</f>
        <v>0</v>
      </c>
      <c r="R309" s="1185">
        <f>'Step 3.1 Site Details'!N47</f>
        <v>0</v>
      </c>
      <c r="S309" s="1185">
        <f>'Step 3.1 Site Details'!O47</f>
        <v>0</v>
      </c>
      <c r="T309" s="1185">
        <f>'Step 3.1 Site Details'!P47</f>
        <v>0</v>
      </c>
      <c r="U309" s="1185">
        <f>'Step 3.1 Site Details'!Q47</f>
        <v>0</v>
      </c>
      <c r="V309" s="1185">
        <f>'Step 3.1 Site Details'!R47</f>
        <v>0</v>
      </c>
      <c r="W309" s="1185">
        <f>'Step 3.1 Site Details'!T47</f>
        <v>0</v>
      </c>
      <c r="X309" s="1044">
        <f>IFERROR(((_xlfn.XLOOKUP(G309,'Step 4 Support Tool'!$E$220:$E$319,'Step 4 Support Tool'!$I$220:$I$319,"",0,1)*PETREAD!N309)/100),"")</f>
        <v>0</v>
      </c>
      <c r="Y309" s="1044">
        <f>IFERROR(((_xlfn.XLOOKUP(G309,'Step 4 Support Tool'!$E$220:$E$319,'Step 4 Support Tool'!$K$220:$K$319,"",0,1)*PETREAD!O309)/100),"")</f>
        <v>0</v>
      </c>
      <c r="Z309" s="1044">
        <f t="shared" si="52"/>
        <v>0</v>
      </c>
      <c r="AA309" s="1044">
        <f>IFERROR(Z309-(SUMIFS('Step 4 Support Tool'!$O$16:$O$215,'Step 4 Support Tool'!$E$16:$E$215,PETREAD!G309)+SUMIFS('Step 4 Support Tool'!$O$220:$O$319,'Step 4 Support Tool'!$E$220:$E$319,PETREAD!G309)),"")</f>
        <v>0</v>
      </c>
      <c r="AB309" s="1045" t="str">
        <f t="shared" si="53"/>
        <v/>
      </c>
      <c r="AC309" s="1122">
        <f>SUMIFS('Step 3.2 Heating System'!$J$10:$J$109,'Step 3.2 Heating System'!$C$10:$C$109,PETREAD!$G309,'Step 3.2 Heating System'!$G$10:$G$109,"Removed")</f>
        <v>0</v>
      </c>
      <c r="AD309" s="1122">
        <f>SUMIFS('Step 3.2 Heating System'!$J$10:$J$109,'Step 3.2 Heating System'!$C$10:$C$109,PETREAD!$G309,'Step 3.2 Heating System'!$G$10:$G$109,"Retained")</f>
        <v>0</v>
      </c>
      <c r="AE309" s="1119" t="str">
        <f t="shared" si="54"/>
        <v/>
      </c>
      <c r="AF309" s="1057">
        <f>(SUMIFS('Step 4 Support Tool'!$N$16:$N$215,'Step 4 Support Tool'!$E$16:$E$215,PETREAD!G309)+SUMIFS('Step 4 Support Tool'!$N$220:$N$319,'Step 4 Support Tool'!$E$220:$E$319,PETREAD!G309))</f>
        <v>0</v>
      </c>
      <c r="AG309" s="1057" t="str">
        <f>IFERROR(AR309*'Step 5 Project Governance'!$D$14,"")</f>
        <v/>
      </c>
      <c r="AH309" s="1117" t="str">
        <f t="shared" si="58"/>
        <v/>
      </c>
      <c r="AI309" s="1122">
        <f>(SUMIFS('Step 4 Support Tool'!$S$16:$S$215,'Step 4 Support Tool'!$E$16:$E$215,PETREAD!G309)+SUMIFS('Step 4 Support Tool'!$S$220:$S$319,'Step 4 Support Tool'!$E$220:$E$319,PETREAD!G309))</f>
        <v>0</v>
      </c>
      <c r="AJ309" s="1122" t="str">
        <f t="shared" si="59"/>
        <v/>
      </c>
      <c r="AK309" s="1045" t="str">
        <f>IFERROR(SUMIF('Step 4 Support Tool'!$E$16:$E$215,PETREAD!G309,'Step 4 Support Tool'!$N$16:$N$215)/(SUMIF('Step 4 Support Tool'!$E$16:$E$215,PETREAD!G309,'Step 4 Support Tool'!$N$16:$N$215)+SUMIF('Step 4 Support Tool'!$E$220:$E$319,PETREAD!G309,'Step 4 Support Tool'!$N$220:$N$319)),"")</f>
        <v/>
      </c>
      <c r="AL309" s="1119" t="str">
        <f>_xlfn.XLOOKUP($G309,'Step 3.2 Heating System'!$C$118:$C$217,'Step 3.2 Heating System'!$AA$118:$AA$217,"",0,1)</f>
        <v/>
      </c>
      <c r="AM309" s="1119" t="str">
        <f>_xlfn.XLOOKUP($G309,'Step 3.2 Heating System'!$C$118:$C$217,'Step 3.2 Heating System'!$AB$118:$AB$217,"",0,1)</f>
        <v/>
      </c>
      <c r="AO309" s="971" t="s">
        <v>493</v>
      </c>
      <c r="AP309" s="971"/>
      <c r="AR309" s="1045" t="str">
        <f>IFERROR((SUMIFS('Step 4 Support Tool'!$N$16:$N$215,'Step 4 Support Tool'!$E$16:$E$215,PETREAD!G309)+SUMIFS('Step 4 Support Tool'!$N$220:$N$319,'Step 4 Support Tool'!$E$220:$E$319,PETREAD!G309))/'Step 4 Support Tool'!$O$7,"")</f>
        <v/>
      </c>
      <c r="AW309" s="491"/>
      <c r="AX309" s="491"/>
      <c r="AY309" s="491"/>
      <c r="BB309" s="491"/>
      <c r="BC309" s="491"/>
      <c r="BD309" s="491"/>
      <c r="BE309" s="491"/>
      <c r="BF309" s="491"/>
      <c r="BG309" s="491"/>
      <c r="BH309" s="491"/>
      <c r="BI309" s="491"/>
      <c r="BJ309" s="491"/>
      <c r="BK309" s="491"/>
      <c r="BL309" s="491"/>
      <c r="BM309" s="491"/>
      <c r="BN309" s="491"/>
      <c r="BO309" s="491"/>
      <c r="BP309" s="491"/>
      <c r="BQ309" s="491"/>
      <c r="BR309" s="491"/>
      <c r="BS309" s="491"/>
      <c r="BT309" s="491"/>
      <c r="BU309" s="491"/>
      <c r="BV309" s="491"/>
      <c r="BW309" s="491"/>
      <c r="BX309" s="491"/>
      <c r="BY309" s="491"/>
      <c r="BZ309" s="491"/>
      <c r="CA309" s="491"/>
      <c r="CB309" s="491"/>
      <c r="CC309" s="491"/>
      <c r="CD309" s="491"/>
      <c r="CE309" s="491"/>
      <c r="CF309" s="491"/>
      <c r="CG309" s="491"/>
      <c r="CH309" s="491"/>
      <c r="CI309" s="491"/>
      <c r="CJ309" s="491"/>
      <c r="CK309" s="491"/>
      <c r="CL309" s="491"/>
      <c r="CM309" s="491"/>
      <c r="CN309" s="491"/>
      <c r="CO309" s="491"/>
      <c r="CP309" s="491"/>
      <c r="CQ309" s="491"/>
      <c r="CR309" s="491"/>
      <c r="CS309" s="491"/>
      <c r="CT309" s="491"/>
      <c r="CU309" s="491"/>
      <c r="CV309" s="491"/>
      <c r="CW309" s="491"/>
      <c r="CX309" s="491"/>
      <c r="CY309" s="491"/>
      <c r="CZ309" s="491"/>
      <c r="DA309" s="491"/>
      <c r="DB309" s="491"/>
      <c r="DC309" s="491"/>
      <c r="DD309" s="491"/>
      <c r="DE309" s="491"/>
      <c r="DF309" s="491"/>
      <c r="DG309" s="491"/>
      <c r="DH309" s="491"/>
      <c r="DI309" s="491"/>
      <c r="DJ309" s="491"/>
      <c r="DK309" s="491"/>
      <c r="DL309" s="491"/>
      <c r="DM309" s="491"/>
      <c r="DN309" s="491"/>
      <c r="DO309" s="491"/>
      <c r="DP309" s="491"/>
      <c r="DQ309" s="491"/>
      <c r="DR309" s="491"/>
      <c r="DS309" s="491"/>
      <c r="DT309" s="491"/>
      <c r="DU309" s="491"/>
      <c r="DV309" s="491"/>
      <c r="DW309" s="491"/>
      <c r="DX309" s="491"/>
      <c r="DY309" s="491"/>
      <c r="DZ309" s="491"/>
      <c r="EA309" s="491"/>
      <c r="EB309" s="491"/>
      <c r="EC309" s="491"/>
      <c r="ED309" s="491"/>
      <c r="EE309" s="491"/>
      <c r="EF309" s="491"/>
      <c r="EG309" s="491"/>
      <c r="EH309" s="491"/>
      <c r="EI309" s="491"/>
    </row>
    <row r="310" spans="1:139" ht="12" customHeight="1" x14ac:dyDescent="0.2">
      <c r="A310" s="517" t="str">
        <f t="shared" si="48"/>
        <v/>
      </c>
      <c r="B310" s="517" t="str">
        <f t="shared" si="56"/>
        <v/>
      </c>
      <c r="C310" s="515" t="str">
        <f t="shared" si="57"/>
        <v/>
      </c>
      <c r="D310" s="517" t="str">
        <f>'Step 3.1 Site Details'!C48</f>
        <v>Building 41</v>
      </c>
      <c r="E310" s="517" t="str">
        <f>TRIM('Step 3.1 Site Details'!A48)</f>
        <v/>
      </c>
      <c r="F310" s="515">
        <f>'Step 3.1 Site Details'!I48</f>
        <v>0</v>
      </c>
      <c r="G310" s="517" t="str">
        <f>IF('Step 3.1 Site Details'!D48="","",TRIM('Step 3.1 Site Details'!D48))</f>
        <v/>
      </c>
      <c r="H310" s="515">
        <f>'Step 3.1 Site Details'!E48</f>
        <v>0</v>
      </c>
      <c r="I310" s="515">
        <f>'Step 3.1 Site Details'!D48</f>
        <v>0</v>
      </c>
      <c r="J310" s="515">
        <f>'Step 3.1 Site Details'!F48</f>
        <v>0</v>
      </c>
      <c r="K310" s="1225">
        <f>'Step 3.1 Site Details'!G48</f>
        <v>0</v>
      </c>
      <c r="L310" s="515">
        <f>'Step 3.1 Site Details'!H48</f>
        <v>0</v>
      </c>
      <c r="M310" s="1226">
        <f>'Step 3.1 Site Details'!B48</f>
        <v>0</v>
      </c>
      <c r="N310" s="1189">
        <f>'Step 3.1 Site Details'!J48</f>
        <v>0</v>
      </c>
      <c r="O310" s="1189">
        <f>'Step 3.1 Site Details'!K48</f>
        <v>0</v>
      </c>
      <c r="P310" s="1185">
        <f>'Step 3.1 Site Details'!L48</f>
        <v>0</v>
      </c>
      <c r="Q310" s="1185">
        <f>'Step 3.1 Site Details'!M48</f>
        <v>0</v>
      </c>
      <c r="R310" s="1185">
        <f>'Step 3.1 Site Details'!N48</f>
        <v>0</v>
      </c>
      <c r="S310" s="1185">
        <f>'Step 3.1 Site Details'!O48</f>
        <v>0</v>
      </c>
      <c r="T310" s="1185">
        <f>'Step 3.1 Site Details'!P48</f>
        <v>0</v>
      </c>
      <c r="U310" s="1185">
        <f>'Step 3.1 Site Details'!Q48</f>
        <v>0</v>
      </c>
      <c r="V310" s="1185">
        <f>'Step 3.1 Site Details'!R48</f>
        <v>0</v>
      </c>
      <c r="W310" s="1185">
        <f>'Step 3.1 Site Details'!T48</f>
        <v>0</v>
      </c>
      <c r="X310" s="1044">
        <f>IFERROR(((_xlfn.XLOOKUP(G310,'Step 4 Support Tool'!$E$220:$E$319,'Step 4 Support Tool'!$I$220:$I$319,"",0,1)*PETREAD!N310)/100),"")</f>
        <v>0</v>
      </c>
      <c r="Y310" s="1044">
        <f>IFERROR(((_xlfn.XLOOKUP(G310,'Step 4 Support Tool'!$E$220:$E$319,'Step 4 Support Tool'!$K$220:$K$319,"",0,1)*PETREAD!O310)/100),"")</f>
        <v>0</v>
      </c>
      <c r="Z310" s="1044">
        <f t="shared" si="52"/>
        <v>0</v>
      </c>
      <c r="AA310" s="1044">
        <f>IFERROR(Z310-(SUMIFS('Step 4 Support Tool'!$O$16:$O$215,'Step 4 Support Tool'!$E$16:$E$215,PETREAD!G310)+SUMIFS('Step 4 Support Tool'!$O$220:$O$319,'Step 4 Support Tool'!$E$220:$E$319,PETREAD!G310)),"")</f>
        <v>0</v>
      </c>
      <c r="AB310" s="1045" t="str">
        <f t="shared" si="53"/>
        <v/>
      </c>
      <c r="AC310" s="1122">
        <f>SUMIFS('Step 3.2 Heating System'!$J$10:$J$109,'Step 3.2 Heating System'!$C$10:$C$109,PETREAD!$G310,'Step 3.2 Heating System'!$G$10:$G$109,"Removed")</f>
        <v>0</v>
      </c>
      <c r="AD310" s="1122">
        <f>SUMIFS('Step 3.2 Heating System'!$J$10:$J$109,'Step 3.2 Heating System'!$C$10:$C$109,PETREAD!$G310,'Step 3.2 Heating System'!$G$10:$G$109,"Retained")</f>
        <v>0</v>
      </c>
      <c r="AE310" s="1119" t="str">
        <f t="shared" si="54"/>
        <v/>
      </c>
      <c r="AF310" s="1057">
        <f>(SUMIFS('Step 4 Support Tool'!$N$16:$N$215,'Step 4 Support Tool'!$E$16:$E$215,PETREAD!G310)+SUMIFS('Step 4 Support Tool'!$N$220:$N$319,'Step 4 Support Tool'!$E$220:$E$319,PETREAD!G310))</f>
        <v>0</v>
      </c>
      <c r="AG310" s="1057" t="str">
        <f>IFERROR(AR310*'Step 5 Project Governance'!$D$14,"")</f>
        <v/>
      </c>
      <c r="AH310" s="1117" t="str">
        <f t="shared" si="58"/>
        <v/>
      </c>
      <c r="AI310" s="1122">
        <f>(SUMIFS('Step 4 Support Tool'!$S$16:$S$215,'Step 4 Support Tool'!$E$16:$E$215,PETREAD!G310)+SUMIFS('Step 4 Support Tool'!$S$220:$S$319,'Step 4 Support Tool'!$E$220:$E$319,PETREAD!G310))</f>
        <v>0</v>
      </c>
      <c r="AJ310" s="1122" t="str">
        <f t="shared" si="59"/>
        <v/>
      </c>
      <c r="AK310" s="1045" t="str">
        <f>IFERROR(SUMIF('Step 4 Support Tool'!$E$16:$E$215,PETREAD!G310,'Step 4 Support Tool'!$N$16:$N$215)/(SUMIF('Step 4 Support Tool'!$E$16:$E$215,PETREAD!G310,'Step 4 Support Tool'!$N$16:$N$215)+SUMIF('Step 4 Support Tool'!$E$220:$E$319,PETREAD!G310,'Step 4 Support Tool'!$N$220:$N$319)),"")</f>
        <v/>
      </c>
      <c r="AL310" s="1119" t="str">
        <f>_xlfn.XLOOKUP($G310,'Step 3.2 Heating System'!$C$118:$C$217,'Step 3.2 Heating System'!$AA$118:$AA$217,"",0,1)</f>
        <v/>
      </c>
      <c r="AM310" s="1119" t="str">
        <f>_xlfn.XLOOKUP($G310,'Step 3.2 Heating System'!$C$118:$C$217,'Step 3.2 Heating System'!$AB$118:$AB$217,"",0,1)</f>
        <v/>
      </c>
      <c r="AO310" s="971" t="s">
        <v>495</v>
      </c>
      <c r="AP310" s="971"/>
      <c r="AR310" s="1045" t="str">
        <f>IFERROR((SUMIFS('Step 4 Support Tool'!$N$16:$N$215,'Step 4 Support Tool'!$E$16:$E$215,PETREAD!G310)+SUMIFS('Step 4 Support Tool'!$N$220:$N$319,'Step 4 Support Tool'!$E$220:$E$319,PETREAD!G310))/'Step 4 Support Tool'!$O$7,"")</f>
        <v/>
      </c>
      <c r="AW310" s="491"/>
      <c r="AX310" s="491"/>
      <c r="AY310" s="491"/>
      <c r="BB310" s="491"/>
      <c r="BC310" s="491"/>
      <c r="BD310" s="491"/>
      <c r="BE310" s="491"/>
      <c r="BF310" s="491"/>
      <c r="BG310" s="491"/>
      <c r="BH310" s="491"/>
      <c r="BI310" s="491"/>
      <c r="BJ310" s="491"/>
      <c r="BK310" s="491"/>
      <c r="BL310" s="491"/>
      <c r="BM310" s="491"/>
      <c r="BN310" s="491"/>
      <c r="BO310" s="491"/>
      <c r="BP310" s="491"/>
      <c r="BQ310" s="491"/>
      <c r="BR310" s="491"/>
      <c r="BS310" s="491"/>
      <c r="BT310" s="491"/>
      <c r="BU310" s="491"/>
      <c r="BV310" s="491"/>
      <c r="BW310" s="491"/>
      <c r="BX310" s="491"/>
      <c r="BY310" s="491"/>
      <c r="BZ310" s="491"/>
      <c r="CA310" s="491"/>
      <c r="CB310" s="491"/>
      <c r="CC310" s="491"/>
      <c r="CD310" s="491"/>
      <c r="CE310" s="491"/>
      <c r="CF310" s="491"/>
      <c r="CG310" s="491"/>
      <c r="CH310" s="491"/>
      <c r="CI310" s="491"/>
      <c r="CJ310" s="491"/>
      <c r="CK310" s="491"/>
      <c r="CL310" s="491"/>
      <c r="CM310" s="491"/>
      <c r="CN310" s="491"/>
      <c r="CO310" s="491"/>
      <c r="CP310" s="491"/>
      <c r="CQ310" s="491"/>
      <c r="CR310" s="491"/>
      <c r="CS310" s="491"/>
      <c r="CT310" s="491"/>
      <c r="CU310" s="491"/>
      <c r="CV310" s="491"/>
      <c r="CW310" s="491"/>
      <c r="CX310" s="491"/>
      <c r="CY310" s="491"/>
      <c r="CZ310" s="491"/>
      <c r="DA310" s="491"/>
      <c r="DB310" s="491"/>
      <c r="DC310" s="491"/>
      <c r="DD310" s="491"/>
      <c r="DE310" s="491"/>
      <c r="DF310" s="491"/>
      <c r="DG310" s="491"/>
      <c r="DH310" s="491"/>
      <c r="DI310" s="491"/>
      <c r="DJ310" s="491"/>
      <c r="DK310" s="491"/>
      <c r="DL310" s="491"/>
      <c r="DM310" s="491"/>
      <c r="DN310" s="491"/>
      <c r="DO310" s="491"/>
      <c r="DP310" s="491"/>
      <c r="DQ310" s="491"/>
      <c r="DR310" s="491"/>
      <c r="DS310" s="491"/>
      <c r="DT310" s="491"/>
      <c r="DU310" s="491"/>
      <c r="DV310" s="491"/>
      <c r="DW310" s="491"/>
      <c r="DX310" s="491"/>
      <c r="DY310" s="491"/>
      <c r="DZ310" s="491"/>
      <c r="EA310" s="491"/>
      <c r="EB310" s="491"/>
      <c r="EC310" s="491"/>
      <c r="ED310" s="491"/>
      <c r="EE310" s="491"/>
      <c r="EF310" s="491"/>
      <c r="EG310" s="491"/>
      <c r="EH310" s="491"/>
      <c r="EI310" s="491"/>
    </row>
    <row r="311" spans="1:139" ht="12" customHeight="1" x14ac:dyDescent="0.2">
      <c r="A311" s="517" t="str">
        <f t="shared" si="48"/>
        <v/>
      </c>
      <c r="B311" s="517" t="str">
        <f t="shared" si="56"/>
        <v/>
      </c>
      <c r="C311" s="515" t="str">
        <f t="shared" si="57"/>
        <v/>
      </c>
      <c r="D311" s="517" t="str">
        <f>'Step 3.1 Site Details'!C49</f>
        <v>Building 42</v>
      </c>
      <c r="E311" s="517" t="str">
        <f>TRIM('Step 3.1 Site Details'!A49)</f>
        <v/>
      </c>
      <c r="F311" s="515">
        <f>'Step 3.1 Site Details'!I49</f>
        <v>0</v>
      </c>
      <c r="G311" s="517" t="str">
        <f>IF('Step 3.1 Site Details'!D49="","",TRIM('Step 3.1 Site Details'!D49))</f>
        <v/>
      </c>
      <c r="H311" s="515">
        <f>'Step 3.1 Site Details'!E49</f>
        <v>0</v>
      </c>
      <c r="I311" s="515">
        <f>'Step 3.1 Site Details'!D49</f>
        <v>0</v>
      </c>
      <c r="J311" s="515">
        <f>'Step 3.1 Site Details'!F49</f>
        <v>0</v>
      </c>
      <c r="K311" s="1225">
        <f>'Step 3.1 Site Details'!G49</f>
        <v>0</v>
      </c>
      <c r="L311" s="515">
        <f>'Step 3.1 Site Details'!H49</f>
        <v>0</v>
      </c>
      <c r="M311" s="1226">
        <f>'Step 3.1 Site Details'!B49</f>
        <v>0</v>
      </c>
      <c r="N311" s="1189">
        <f>'Step 3.1 Site Details'!J49</f>
        <v>0</v>
      </c>
      <c r="O311" s="1189">
        <f>'Step 3.1 Site Details'!K49</f>
        <v>0</v>
      </c>
      <c r="P311" s="1185">
        <f>'Step 3.1 Site Details'!L49</f>
        <v>0</v>
      </c>
      <c r="Q311" s="1185">
        <f>'Step 3.1 Site Details'!M49</f>
        <v>0</v>
      </c>
      <c r="R311" s="1185">
        <f>'Step 3.1 Site Details'!N49</f>
        <v>0</v>
      </c>
      <c r="S311" s="1185">
        <f>'Step 3.1 Site Details'!O49</f>
        <v>0</v>
      </c>
      <c r="T311" s="1185">
        <f>'Step 3.1 Site Details'!P49</f>
        <v>0</v>
      </c>
      <c r="U311" s="1185">
        <f>'Step 3.1 Site Details'!Q49</f>
        <v>0</v>
      </c>
      <c r="V311" s="1185">
        <f>'Step 3.1 Site Details'!R49</f>
        <v>0</v>
      </c>
      <c r="W311" s="1185">
        <f>'Step 3.1 Site Details'!T49</f>
        <v>0</v>
      </c>
      <c r="X311" s="1044">
        <f>IFERROR(((_xlfn.XLOOKUP(G311,'Step 4 Support Tool'!$E$220:$E$319,'Step 4 Support Tool'!$I$220:$I$319,"",0,1)*PETREAD!N311)/100),"")</f>
        <v>0</v>
      </c>
      <c r="Y311" s="1044">
        <f>IFERROR(((_xlfn.XLOOKUP(G311,'Step 4 Support Tool'!$E$220:$E$319,'Step 4 Support Tool'!$K$220:$K$319,"",0,1)*PETREAD!O311)/100),"")</f>
        <v>0</v>
      </c>
      <c r="Z311" s="1044">
        <f t="shared" si="52"/>
        <v>0</v>
      </c>
      <c r="AA311" s="1044">
        <f>IFERROR(Z311-(SUMIFS('Step 4 Support Tool'!$O$16:$O$215,'Step 4 Support Tool'!$E$16:$E$215,PETREAD!G311)+SUMIFS('Step 4 Support Tool'!$O$220:$O$319,'Step 4 Support Tool'!$E$220:$E$319,PETREAD!G311)),"")</f>
        <v>0</v>
      </c>
      <c r="AB311" s="1045" t="str">
        <f t="shared" si="53"/>
        <v/>
      </c>
      <c r="AC311" s="1122">
        <f>SUMIFS('Step 3.2 Heating System'!$J$10:$J$109,'Step 3.2 Heating System'!$C$10:$C$109,PETREAD!$G311,'Step 3.2 Heating System'!$G$10:$G$109,"Removed")</f>
        <v>0</v>
      </c>
      <c r="AD311" s="1122">
        <f>SUMIFS('Step 3.2 Heating System'!$J$10:$J$109,'Step 3.2 Heating System'!$C$10:$C$109,PETREAD!$G311,'Step 3.2 Heating System'!$G$10:$G$109,"Retained")</f>
        <v>0</v>
      </c>
      <c r="AE311" s="1119" t="str">
        <f t="shared" si="54"/>
        <v/>
      </c>
      <c r="AF311" s="1057">
        <f>(SUMIFS('Step 4 Support Tool'!$N$16:$N$215,'Step 4 Support Tool'!$E$16:$E$215,PETREAD!G311)+SUMIFS('Step 4 Support Tool'!$N$220:$N$319,'Step 4 Support Tool'!$E$220:$E$319,PETREAD!G311))</f>
        <v>0</v>
      </c>
      <c r="AG311" s="1057" t="str">
        <f>IFERROR(AR311*'Step 5 Project Governance'!$D$14,"")</f>
        <v/>
      </c>
      <c r="AH311" s="1117" t="str">
        <f t="shared" si="58"/>
        <v/>
      </c>
      <c r="AI311" s="1122">
        <f>(SUMIFS('Step 4 Support Tool'!$S$16:$S$215,'Step 4 Support Tool'!$E$16:$E$215,PETREAD!G311)+SUMIFS('Step 4 Support Tool'!$S$220:$S$319,'Step 4 Support Tool'!$E$220:$E$319,PETREAD!G311))</f>
        <v>0</v>
      </c>
      <c r="AJ311" s="1122" t="str">
        <f t="shared" si="59"/>
        <v/>
      </c>
      <c r="AK311" s="1045" t="str">
        <f>IFERROR(SUMIF('Step 4 Support Tool'!$E$16:$E$215,PETREAD!G311,'Step 4 Support Tool'!$N$16:$N$215)/(SUMIF('Step 4 Support Tool'!$E$16:$E$215,PETREAD!G311,'Step 4 Support Tool'!$N$16:$N$215)+SUMIF('Step 4 Support Tool'!$E$220:$E$319,PETREAD!G311,'Step 4 Support Tool'!$N$220:$N$319)),"")</f>
        <v/>
      </c>
      <c r="AL311" s="1119" t="str">
        <f>_xlfn.XLOOKUP($G311,'Step 3.2 Heating System'!$C$118:$C$217,'Step 3.2 Heating System'!$AA$118:$AA$217,"",0,1)</f>
        <v/>
      </c>
      <c r="AM311" s="1119" t="str">
        <f>_xlfn.XLOOKUP($G311,'Step 3.2 Heating System'!$C$118:$C$217,'Step 3.2 Heating System'!$AB$118:$AB$217,"",0,1)</f>
        <v/>
      </c>
      <c r="AO311" s="971" t="s">
        <v>497</v>
      </c>
      <c r="AP311" s="971"/>
      <c r="AR311" s="1045" t="str">
        <f>IFERROR((SUMIFS('Step 4 Support Tool'!$N$16:$N$215,'Step 4 Support Tool'!$E$16:$E$215,PETREAD!G311)+SUMIFS('Step 4 Support Tool'!$N$220:$N$319,'Step 4 Support Tool'!$E$220:$E$319,PETREAD!G311))/'Step 4 Support Tool'!$O$7,"")</f>
        <v/>
      </c>
      <c r="AW311" s="491"/>
      <c r="AX311" s="491"/>
      <c r="AY311" s="491"/>
      <c r="BB311" s="491"/>
      <c r="BC311" s="491"/>
      <c r="BD311" s="491"/>
      <c r="BE311" s="491"/>
      <c r="BF311" s="491"/>
      <c r="BG311" s="491"/>
      <c r="BH311" s="491"/>
      <c r="BI311" s="491"/>
      <c r="BJ311" s="491"/>
      <c r="BK311" s="491"/>
      <c r="BL311" s="491"/>
      <c r="BM311" s="491"/>
      <c r="BN311" s="491"/>
      <c r="BO311" s="491"/>
      <c r="BP311" s="491"/>
      <c r="BQ311" s="491"/>
      <c r="BR311" s="491"/>
      <c r="BS311" s="491"/>
      <c r="BT311" s="491"/>
      <c r="BU311" s="491"/>
      <c r="BV311" s="491"/>
      <c r="BW311" s="491"/>
      <c r="BX311" s="491"/>
      <c r="BY311" s="491"/>
      <c r="BZ311" s="491"/>
      <c r="CA311" s="491"/>
      <c r="CB311" s="491"/>
      <c r="CC311" s="491"/>
      <c r="CD311" s="491"/>
      <c r="CE311" s="491"/>
      <c r="CF311" s="491"/>
      <c r="CG311" s="491"/>
      <c r="CH311" s="491"/>
      <c r="CI311" s="491"/>
      <c r="CJ311" s="491"/>
      <c r="CK311" s="491"/>
      <c r="CL311" s="491"/>
      <c r="CM311" s="491"/>
      <c r="CN311" s="491"/>
      <c r="CO311" s="491"/>
      <c r="CP311" s="491"/>
      <c r="CQ311" s="491"/>
      <c r="CR311" s="491"/>
      <c r="CS311" s="491"/>
      <c r="CT311" s="491"/>
      <c r="CU311" s="491"/>
      <c r="CV311" s="491"/>
      <c r="CW311" s="491"/>
      <c r="CX311" s="491"/>
      <c r="CY311" s="491"/>
      <c r="CZ311" s="491"/>
      <c r="DA311" s="491"/>
      <c r="DB311" s="491"/>
      <c r="DC311" s="491"/>
      <c r="DD311" s="491"/>
      <c r="DE311" s="491"/>
      <c r="DF311" s="491"/>
      <c r="DG311" s="491"/>
      <c r="DH311" s="491"/>
      <c r="DI311" s="491"/>
      <c r="DJ311" s="491"/>
      <c r="DK311" s="491"/>
      <c r="DL311" s="491"/>
      <c r="DM311" s="491"/>
      <c r="DN311" s="491"/>
      <c r="DO311" s="491"/>
      <c r="DP311" s="491"/>
      <c r="DQ311" s="491"/>
      <c r="DR311" s="491"/>
      <c r="DS311" s="491"/>
      <c r="DT311" s="491"/>
      <c r="DU311" s="491"/>
      <c r="DV311" s="491"/>
      <c r="DW311" s="491"/>
      <c r="DX311" s="491"/>
      <c r="DY311" s="491"/>
      <c r="DZ311" s="491"/>
      <c r="EA311" s="491"/>
      <c r="EB311" s="491"/>
      <c r="EC311" s="491"/>
      <c r="ED311" s="491"/>
      <c r="EE311" s="491"/>
      <c r="EF311" s="491"/>
      <c r="EG311" s="491"/>
      <c r="EH311" s="491"/>
      <c r="EI311" s="491"/>
    </row>
    <row r="312" spans="1:139" ht="12" customHeight="1" x14ac:dyDescent="0.2">
      <c r="A312" s="517" t="str">
        <f t="shared" si="48"/>
        <v/>
      </c>
      <c r="B312" s="517" t="str">
        <f t="shared" si="56"/>
        <v/>
      </c>
      <c r="C312" s="515" t="str">
        <f t="shared" si="57"/>
        <v/>
      </c>
      <c r="D312" s="517" t="str">
        <f>'Step 3.1 Site Details'!C50</f>
        <v>Building 43</v>
      </c>
      <c r="E312" s="517" t="str">
        <f>TRIM('Step 3.1 Site Details'!A50)</f>
        <v/>
      </c>
      <c r="F312" s="515">
        <f>'Step 3.1 Site Details'!I50</f>
        <v>0</v>
      </c>
      <c r="G312" s="517" t="str">
        <f>IF('Step 3.1 Site Details'!D50="","",TRIM('Step 3.1 Site Details'!D50))</f>
        <v/>
      </c>
      <c r="H312" s="515">
        <f>'Step 3.1 Site Details'!E50</f>
        <v>0</v>
      </c>
      <c r="I312" s="515">
        <f>'Step 3.1 Site Details'!D50</f>
        <v>0</v>
      </c>
      <c r="J312" s="515">
        <f>'Step 3.1 Site Details'!F50</f>
        <v>0</v>
      </c>
      <c r="K312" s="1225">
        <f>'Step 3.1 Site Details'!G50</f>
        <v>0</v>
      </c>
      <c r="L312" s="515">
        <f>'Step 3.1 Site Details'!H50</f>
        <v>0</v>
      </c>
      <c r="M312" s="1226">
        <f>'Step 3.1 Site Details'!B50</f>
        <v>0</v>
      </c>
      <c r="N312" s="1189">
        <f>'Step 3.1 Site Details'!J50</f>
        <v>0</v>
      </c>
      <c r="O312" s="1189">
        <f>'Step 3.1 Site Details'!K50</f>
        <v>0</v>
      </c>
      <c r="P312" s="1185">
        <f>'Step 3.1 Site Details'!L50</f>
        <v>0</v>
      </c>
      <c r="Q312" s="1185">
        <f>'Step 3.1 Site Details'!M50</f>
        <v>0</v>
      </c>
      <c r="R312" s="1185">
        <f>'Step 3.1 Site Details'!N50</f>
        <v>0</v>
      </c>
      <c r="S312" s="1185">
        <f>'Step 3.1 Site Details'!O50</f>
        <v>0</v>
      </c>
      <c r="T312" s="1185">
        <f>'Step 3.1 Site Details'!P50</f>
        <v>0</v>
      </c>
      <c r="U312" s="1185">
        <f>'Step 3.1 Site Details'!Q50</f>
        <v>0</v>
      </c>
      <c r="V312" s="1185">
        <f>'Step 3.1 Site Details'!R50</f>
        <v>0</v>
      </c>
      <c r="W312" s="1185">
        <f>'Step 3.1 Site Details'!T50</f>
        <v>0</v>
      </c>
      <c r="X312" s="1044">
        <f>IFERROR(((_xlfn.XLOOKUP(G312,'Step 4 Support Tool'!$E$220:$E$319,'Step 4 Support Tool'!$I$220:$I$319,"",0,1)*PETREAD!N312)/100),"")</f>
        <v>0</v>
      </c>
      <c r="Y312" s="1044">
        <f>IFERROR(((_xlfn.XLOOKUP(G312,'Step 4 Support Tool'!$E$220:$E$319,'Step 4 Support Tool'!$K$220:$K$319,"",0,1)*PETREAD!O312)/100),"")</f>
        <v>0</v>
      </c>
      <c r="Z312" s="1044">
        <f t="shared" si="52"/>
        <v>0</v>
      </c>
      <c r="AA312" s="1044">
        <f>IFERROR(Z312-(SUMIFS('Step 4 Support Tool'!$O$16:$O$215,'Step 4 Support Tool'!$E$16:$E$215,PETREAD!G312)+SUMIFS('Step 4 Support Tool'!$O$220:$O$319,'Step 4 Support Tool'!$E$220:$E$319,PETREAD!G312)),"")</f>
        <v>0</v>
      </c>
      <c r="AB312" s="1045" t="str">
        <f t="shared" si="53"/>
        <v/>
      </c>
      <c r="AC312" s="1122">
        <f>SUMIFS('Step 3.2 Heating System'!$J$10:$J$109,'Step 3.2 Heating System'!$C$10:$C$109,PETREAD!$G312,'Step 3.2 Heating System'!$G$10:$G$109,"Removed")</f>
        <v>0</v>
      </c>
      <c r="AD312" s="1122">
        <f>SUMIFS('Step 3.2 Heating System'!$J$10:$J$109,'Step 3.2 Heating System'!$C$10:$C$109,PETREAD!$G312,'Step 3.2 Heating System'!$G$10:$G$109,"Retained")</f>
        <v>0</v>
      </c>
      <c r="AE312" s="1119" t="str">
        <f t="shared" si="54"/>
        <v/>
      </c>
      <c r="AF312" s="1057">
        <f>(SUMIFS('Step 4 Support Tool'!$N$16:$N$215,'Step 4 Support Tool'!$E$16:$E$215,PETREAD!G312)+SUMIFS('Step 4 Support Tool'!$N$220:$N$319,'Step 4 Support Tool'!$E$220:$E$319,PETREAD!G312))</f>
        <v>0</v>
      </c>
      <c r="AG312" s="1057" t="str">
        <f>IFERROR(AR312*'Step 5 Project Governance'!$D$14,"")</f>
        <v/>
      </c>
      <c r="AH312" s="1117" t="str">
        <f t="shared" si="58"/>
        <v/>
      </c>
      <c r="AI312" s="1122">
        <f>(SUMIFS('Step 4 Support Tool'!$S$16:$S$215,'Step 4 Support Tool'!$E$16:$E$215,PETREAD!G312)+SUMIFS('Step 4 Support Tool'!$S$220:$S$319,'Step 4 Support Tool'!$E$220:$E$319,PETREAD!G312))</f>
        <v>0</v>
      </c>
      <c r="AJ312" s="1122" t="str">
        <f t="shared" si="59"/>
        <v/>
      </c>
      <c r="AK312" s="1045" t="str">
        <f>IFERROR(SUMIF('Step 4 Support Tool'!$E$16:$E$215,PETREAD!G312,'Step 4 Support Tool'!$N$16:$N$215)/(SUMIF('Step 4 Support Tool'!$E$16:$E$215,PETREAD!G312,'Step 4 Support Tool'!$N$16:$N$215)+SUMIF('Step 4 Support Tool'!$E$220:$E$319,PETREAD!G312,'Step 4 Support Tool'!$N$220:$N$319)),"")</f>
        <v/>
      </c>
      <c r="AL312" s="1119" t="str">
        <f>_xlfn.XLOOKUP($G312,'Step 3.2 Heating System'!$C$118:$C$217,'Step 3.2 Heating System'!$AA$118:$AA$217,"",0,1)</f>
        <v/>
      </c>
      <c r="AM312" s="1119" t="str">
        <f>_xlfn.XLOOKUP($G312,'Step 3.2 Heating System'!$C$118:$C$217,'Step 3.2 Heating System'!$AB$118:$AB$217,"",0,1)</f>
        <v/>
      </c>
      <c r="AO312" s="971" t="s">
        <v>499</v>
      </c>
      <c r="AP312" s="971"/>
      <c r="AR312" s="1045" t="str">
        <f>IFERROR((SUMIFS('Step 4 Support Tool'!$N$16:$N$215,'Step 4 Support Tool'!$E$16:$E$215,PETREAD!G312)+SUMIFS('Step 4 Support Tool'!$N$220:$N$319,'Step 4 Support Tool'!$E$220:$E$319,PETREAD!G312))/'Step 4 Support Tool'!$O$7,"")</f>
        <v/>
      </c>
      <c r="AW312" s="491"/>
      <c r="AX312" s="491"/>
      <c r="AY312" s="491"/>
      <c r="BB312" s="491"/>
      <c r="BC312" s="491"/>
      <c r="BD312" s="491"/>
      <c r="BE312" s="491"/>
      <c r="BF312" s="491"/>
      <c r="BG312" s="491"/>
      <c r="BH312" s="491"/>
      <c r="BI312" s="491"/>
      <c r="BJ312" s="491"/>
      <c r="BK312" s="491"/>
      <c r="BL312" s="491"/>
      <c r="BM312" s="491"/>
      <c r="BN312" s="491"/>
      <c r="BO312" s="491"/>
      <c r="BP312" s="491"/>
      <c r="BQ312" s="491"/>
      <c r="BR312" s="491"/>
      <c r="BS312" s="491"/>
      <c r="BT312" s="491"/>
      <c r="BU312" s="491"/>
      <c r="BV312" s="491"/>
      <c r="BW312" s="491"/>
      <c r="BX312" s="491"/>
      <c r="BY312" s="491"/>
      <c r="BZ312" s="491"/>
      <c r="CA312" s="491"/>
      <c r="CB312" s="491"/>
      <c r="CC312" s="491"/>
      <c r="CD312" s="491"/>
      <c r="CE312" s="491"/>
      <c r="CF312" s="491"/>
      <c r="CG312" s="491"/>
      <c r="CH312" s="491"/>
      <c r="CI312" s="491"/>
      <c r="CJ312" s="491"/>
      <c r="CK312" s="491"/>
      <c r="CL312" s="491"/>
      <c r="CM312" s="491"/>
      <c r="CN312" s="491"/>
      <c r="CO312" s="491"/>
      <c r="CP312" s="491"/>
      <c r="CQ312" s="491"/>
      <c r="CR312" s="491"/>
      <c r="CS312" s="491"/>
      <c r="CT312" s="491"/>
      <c r="CU312" s="491"/>
      <c r="CV312" s="491"/>
      <c r="CW312" s="491"/>
      <c r="CX312" s="491"/>
      <c r="CY312" s="491"/>
      <c r="CZ312" s="491"/>
      <c r="DA312" s="491"/>
      <c r="DB312" s="491"/>
      <c r="DC312" s="491"/>
      <c r="DD312" s="491"/>
      <c r="DE312" s="491"/>
      <c r="DF312" s="491"/>
      <c r="DG312" s="491"/>
      <c r="DH312" s="491"/>
      <c r="DI312" s="491"/>
      <c r="DJ312" s="491"/>
      <c r="DK312" s="491"/>
      <c r="DL312" s="491"/>
      <c r="DM312" s="491"/>
      <c r="DN312" s="491"/>
      <c r="DO312" s="491"/>
      <c r="DP312" s="491"/>
      <c r="DQ312" s="491"/>
      <c r="DR312" s="491"/>
      <c r="DS312" s="491"/>
      <c r="DT312" s="491"/>
      <c r="DU312" s="491"/>
      <c r="DV312" s="491"/>
      <c r="DW312" s="491"/>
      <c r="DX312" s="491"/>
      <c r="DY312" s="491"/>
      <c r="DZ312" s="491"/>
      <c r="EA312" s="491"/>
      <c r="EB312" s="491"/>
      <c r="EC312" s="491"/>
      <c r="ED312" s="491"/>
      <c r="EE312" s="491"/>
      <c r="EF312" s="491"/>
      <c r="EG312" s="491"/>
      <c r="EH312" s="491"/>
      <c r="EI312" s="491"/>
    </row>
    <row r="313" spans="1:139" ht="12" customHeight="1" x14ac:dyDescent="0.2">
      <c r="A313" s="517" t="str">
        <f t="shared" si="48"/>
        <v/>
      </c>
      <c r="B313" s="517" t="str">
        <f t="shared" si="56"/>
        <v/>
      </c>
      <c r="C313" s="515" t="str">
        <f t="shared" si="57"/>
        <v/>
      </c>
      <c r="D313" s="517" t="str">
        <f>'Step 3.1 Site Details'!C51</f>
        <v>Building 44</v>
      </c>
      <c r="E313" s="517" t="str">
        <f>TRIM('Step 3.1 Site Details'!A51)</f>
        <v/>
      </c>
      <c r="F313" s="515">
        <f>'Step 3.1 Site Details'!I51</f>
        <v>0</v>
      </c>
      <c r="G313" s="517" t="str">
        <f>IF('Step 3.1 Site Details'!D51="","",TRIM('Step 3.1 Site Details'!D51))</f>
        <v/>
      </c>
      <c r="H313" s="515">
        <f>'Step 3.1 Site Details'!E51</f>
        <v>0</v>
      </c>
      <c r="I313" s="515">
        <f>'Step 3.1 Site Details'!D51</f>
        <v>0</v>
      </c>
      <c r="J313" s="515">
        <f>'Step 3.1 Site Details'!F51</f>
        <v>0</v>
      </c>
      <c r="K313" s="1225">
        <f>'Step 3.1 Site Details'!G51</f>
        <v>0</v>
      </c>
      <c r="L313" s="515">
        <f>'Step 3.1 Site Details'!H51</f>
        <v>0</v>
      </c>
      <c r="M313" s="1226">
        <f>'Step 3.1 Site Details'!B51</f>
        <v>0</v>
      </c>
      <c r="N313" s="1189">
        <f>'Step 3.1 Site Details'!J51</f>
        <v>0</v>
      </c>
      <c r="O313" s="1189">
        <f>'Step 3.1 Site Details'!K51</f>
        <v>0</v>
      </c>
      <c r="P313" s="1185">
        <f>'Step 3.1 Site Details'!L51</f>
        <v>0</v>
      </c>
      <c r="Q313" s="1185">
        <f>'Step 3.1 Site Details'!M51</f>
        <v>0</v>
      </c>
      <c r="R313" s="1185">
        <f>'Step 3.1 Site Details'!N51</f>
        <v>0</v>
      </c>
      <c r="S313" s="1185">
        <f>'Step 3.1 Site Details'!O51</f>
        <v>0</v>
      </c>
      <c r="T313" s="1185">
        <f>'Step 3.1 Site Details'!P51</f>
        <v>0</v>
      </c>
      <c r="U313" s="1185">
        <f>'Step 3.1 Site Details'!Q51</f>
        <v>0</v>
      </c>
      <c r="V313" s="1185">
        <f>'Step 3.1 Site Details'!R51</f>
        <v>0</v>
      </c>
      <c r="W313" s="1185">
        <f>'Step 3.1 Site Details'!T51</f>
        <v>0</v>
      </c>
      <c r="X313" s="1044">
        <f>IFERROR(((_xlfn.XLOOKUP(G313,'Step 4 Support Tool'!$E$220:$E$319,'Step 4 Support Tool'!$I$220:$I$319,"",0,1)*PETREAD!N313)/100),"")</f>
        <v>0</v>
      </c>
      <c r="Y313" s="1044">
        <f>IFERROR(((_xlfn.XLOOKUP(G313,'Step 4 Support Tool'!$E$220:$E$319,'Step 4 Support Tool'!$K$220:$K$319,"",0,1)*PETREAD!O313)/100),"")</f>
        <v>0</v>
      </c>
      <c r="Z313" s="1044">
        <f t="shared" si="52"/>
        <v>0</v>
      </c>
      <c r="AA313" s="1044">
        <f>IFERROR(Z313-(SUMIFS('Step 4 Support Tool'!$O$16:$O$215,'Step 4 Support Tool'!$E$16:$E$215,PETREAD!G313)+SUMIFS('Step 4 Support Tool'!$O$220:$O$319,'Step 4 Support Tool'!$E$220:$E$319,PETREAD!G313)),"")</f>
        <v>0</v>
      </c>
      <c r="AB313" s="1045" t="str">
        <f t="shared" si="53"/>
        <v/>
      </c>
      <c r="AC313" s="1122">
        <f>SUMIFS('Step 3.2 Heating System'!$J$10:$J$109,'Step 3.2 Heating System'!$C$10:$C$109,PETREAD!$G313,'Step 3.2 Heating System'!$G$10:$G$109,"Removed")</f>
        <v>0</v>
      </c>
      <c r="AD313" s="1122">
        <f>SUMIFS('Step 3.2 Heating System'!$J$10:$J$109,'Step 3.2 Heating System'!$C$10:$C$109,PETREAD!$G313,'Step 3.2 Heating System'!$G$10:$G$109,"Retained")</f>
        <v>0</v>
      </c>
      <c r="AE313" s="1119" t="str">
        <f t="shared" si="54"/>
        <v/>
      </c>
      <c r="AF313" s="1057">
        <f>(SUMIFS('Step 4 Support Tool'!$N$16:$N$215,'Step 4 Support Tool'!$E$16:$E$215,PETREAD!G313)+SUMIFS('Step 4 Support Tool'!$N$220:$N$319,'Step 4 Support Tool'!$E$220:$E$319,PETREAD!G313))</f>
        <v>0</v>
      </c>
      <c r="AG313" s="1057" t="str">
        <f>IFERROR(AR313*'Step 5 Project Governance'!$D$14,"")</f>
        <v/>
      </c>
      <c r="AH313" s="1117" t="str">
        <f t="shared" si="58"/>
        <v/>
      </c>
      <c r="AI313" s="1122">
        <f>(SUMIFS('Step 4 Support Tool'!$S$16:$S$215,'Step 4 Support Tool'!$E$16:$E$215,PETREAD!G313)+SUMIFS('Step 4 Support Tool'!$S$220:$S$319,'Step 4 Support Tool'!$E$220:$E$319,PETREAD!G313))</f>
        <v>0</v>
      </c>
      <c r="AJ313" s="1122" t="str">
        <f t="shared" si="59"/>
        <v/>
      </c>
      <c r="AK313" s="1045" t="str">
        <f>IFERROR(SUMIF('Step 4 Support Tool'!$E$16:$E$215,PETREAD!G313,'Step 4 Support Tool'!$N$16:$N$215)/(SUMIF('Step 4 Support Tool'!$E$16:$E$215,PETREAD!G313,'Step 4 Support Tool'!$N$16:$N$215)+SUMIF('Step 4 Support Tool'!$E$220:$E$319,PETREAD!G313,'Step 4 Support Tool'!$N$220:$N$319)),"")</f>
        <v/>
      </c>
      <c r="AL313" s="1119" t="str">
        <f>_xlfn.XLOOKUP($G313,'Step 3.2 Heating System'!$C$118:$C$217,'Step 3.2 Heating System'!$AA$118:$AA$217,"",0,1)</f>
        <v/>
      </c>
      <c r="AM313" s="1119" t="str">
        <f>_xlfn.XLOOKUP($G313,'Step 3.2 Heating System'!$C$118:$C$217,'Step 3.2 Heating System'!$AB$118:$AB$217,"",0,1)</f>
        <v/>
      </c>
      <c r="AO313" s="971" t="s">
        <v>501</v>
      </c>
      <c r="AP313" s="971"/>
      <c r="AR313" s="1045" t="str">
        <f>IFERROR((SUMIFS('Step 4 Support Tool'!$N$16:$N$215,'Step 4 Support Tool'!$E$16:$E$215,PETREAD!G313)+SUMIFS('Step 4 Support Tool'!$N$220:$N$319,'Step 4 Support Tool'!$E$220:$E$319,PETREAD!G313))/'Step 4 Support Tool'!$O$7,"")</f>
        <v/>
      </c>
      <c r="AW313" s="491"/>
      <c r="AX313" s="491"/>
      <c r="AY313" s="491"/>
      <c r="BB313" s="491"/>
      <c r="BC313" s="491"/>
      <c r="BD313" s="491"/>
      <c r="BE313" s="491"/>
      <c r="BF313" s="491"/>
      <c r="BG313" s="491"/>
      <c r="BH313" s="491"/>
      <c r="BI313" s="491"/>
      <c r="BJ313" s="491"/>
      <c r="BK313" s="491"/>
      <c r="BL313" s="491"/>
      <c r="BM313" s="491"/>
      <c r="BN313" s="491"/>
      <c r="BO313" s="491"/>
      <c r="BP313" s="491"/>
      <c r="BQ313" s="491"/>
      <c r="BR313" s="491"/>
      <c r="BS313" s="491"/>
      <c r="BT313" s="491"/>
      <c r="BU313" s="491"/>
      <c r="BV313" s="491"/>
      <c r="BW313" s="491"/>
      <c r="BX313" s="491"/>
      <c r="BY313" s="491"/>
      <c r="BZ313" s="491"/>
      <c r="CA313" s="491"/>
      <c r="CB313" s="491"/>
      <c r="CC313" s="491"/>
      <c r="CD313" s="491"/>
      <c r="CE313" s="491"/>
      <c r="CF313" s="491"/>
      <c r="CG313" s="491"/>
      <c r="CH313" s="491"/>
      <c r="CI313" s="491"/>
      <c r="CJ313" s="491"/>
      <c r="CK313" s="491"/>
      <c r="CL313" s="491"/>
      <c r="CM313" s="491"/>
      <c r="CN313" s="491"/>
      <c r="CO313" s="491"/>
      <c r="CP313" s="491"/>
      <c r="CQ313" s="491"/>
      <c r="CR313" s="491"/>
      <c r="CS313" s="491"/>
      <c r="CT313" s="491"/>
      <c r="CU313" s="491"/>
      <c r="CV313" s="491"/>
      <c r="CW313" s="491"/>
      <c r="CX313" s="491"/>
      <c r="CY313" s="491"/>
      <c r="CZ313" s="491"/>
      <c r="DA313" s="491"/>
      <c r="DB313" s="491"/>
      <c r="DC313" s="491"/>
      <c r="DD313" s="491"/>
      <c r="DE313" s="491"/>
      <c r="DF313" s="491"/>
      <c r="DG313" s="491"/>
      <c r="DH313" s="491"/>
      <c r="DI313" s="491"/>
      <c r="DJ313" s="491"/>
      <c r="DK313" s="491"/>
      <c r="DL313" s="491"/>
      <c r="DM313" s="491"/>
      <c r="DN313" s="491"/>
      <c r="DO313" s="491"/>
      <c r="DP313" s="491"/>
      <c r="DQ313" s="491"/>
      <c r="DR313" s="491"/>
      <c r="DS313" s="491"/>
      <c r="DT313" s="491"/>
      <c r="DU313" s="491"/>
      <c r="DV313" s="491"/>
      <c r="DW313" s="491"/>
      <c r="DX313" s="491"/>
      <c r="DY313" s="491"/>
      <c r="DZ313" s="491"/>
      <c r="EA313" s="491"/>
      <c r="EB313" s="491"/>
      <c r="EC313" s="491"/>
      <c r="ED313" s="491"/>
      <c r="EE313" s="491"/>
      <c r="EF313" s="491"/>
      <c r="EG313" s="491"/>
      <c r="EH313" s="491"/>
      <c r="EI313" s="491"/>
    </row>
    <row r="314" spans="1:139" ht="12" customHeight="1" x14ac:dyDescent="0.2">
      <c r="A314" s="517" t="str">
        <f t="shared" si="48"/>
        <v/>
      </c>
      <c r="B314" s="517" t="str">
        <f t="shared" si="56"/>
        <v/>
      </c>
      <c r="C314" s="515" t="str">
        <f t="shared" si="57"/>
        <v/>
      </c>
      <c r="D314" s="517" t="str">
        <f>'Step 3.1 Site Details'!C52</f>
        <v>Building 45</v>
      </c>
      <c r="E314" s="517" t="str">
        <f>TRIM('Step 3.1 Site Details'!A52)</f>
        <v/>
      </c>
      <c r="F314" s="515">
        <f>'Step 3.1 Site Details'!I52</f>
        <v>0</v>
      </c>
      <c r="G314" s="517" t="str">
        <f>IF('Step 3.1 Site Details'!D52="","",TRIM('Step 3.1 Site Details'!D52))</f>
        <v/>
      </c>
      <c r="H314" s="515">
        <f>'Step 3.1 Site Details'!E52</f>
        <v>0</v>
      </c>
      <c r="I314" s="515">
        <f>'Step 3.1 Site Details'!D52</f>
        <v>0</v>
      </c>
      <c r="J314" s="515">
        <f>'Step 3.1 Site Details'!F52</f>
        <v>0</v>
      </c>
      <c r="K314" s="1225">
        <f>'Step 3.1 Site Details'!G52</f>
        <v>0</v>
      </c>
      <c r="L314" s="515">
        <f>'Step 3.1 Site Details'!H52</f>
        <v>0</v>
      </c>
      <c r="M314" s="1226">
        <f>'Step 3.1 Site Details'!B52</f>
        <v>0</v>
      </c>
      <c r="N314" s="1189">
        <f>'Step 3.1 Site Details'!J52</f>
        <v>0</v>
      </c>
      <c r="O314" s="1189">
        <f>'Step 3.1 Site Details'!K52</f>
        <v>0</v>
      </c>
      <c r="P314" s="1185">
        <f>'Step 3.1 Site Details'!L52</f>
        <v>0</v>
      </c>
      <c r="Q314" s="1185">
        <f>'Step 3.1 Site Details'!M52</f>
        <v>0</v>
      </c>
      <c r="R314" s="1185">
        <f>'Step 3.1 Site Details'!N52</f>
        <v>0</v>
      </c>
      <c r="S314" s="1185">
        <f>'Step 3.1 Site Details'!O52</f>
        <v>0</v>
      </c>
      <c r="T314" s="1185">
        <f>'Step 3.1 Site Details'!P52</f>
        <v>0</v>
      </c>
      <c r="U314" s="1185">
        <f>'Step 3.1 Site Details'!Q52</f>
        <v>0</v>
      </c>
      <c r="V314" s="1185">
        <f>'Step 3.1 Site Details'!R52</f>
        <v>0</v>
      </c>
      <c r="W314" s="1185">
        <f>'Step 3.1 Site Details'!T52</f>
        <v>0</v>
      </c>
      <c r="X314" s="1044">
        <f>IFERROR(((_xlfn.XLOOKUP(G314,'Step 4 Support Tool'!$E$220:$E$319,'Step 4 Support Tool'!$I$220:$I$319,"",0,1)*PETREAD!N314)/100),"")</f>
        <v>0</v>
      </c>
      <c r="Y314" s="1044">
        <f>IFERROR(((_xlfn.XLOOKUP(G314,'Step 4 Support Tool'!$E$220:$E$319,'Step 4 Support Tool'!$K$220:$K$319,"",0,1)*PETREAD!O314)/100),"")</f>
        <v>0</v>
      </c>
      <c r="Z314" s="1044">
        <f t="shared" si="52"/>
        <v>0</v>
      </c>
      <c r="AA314" s="1044">
        <f>IFERROR(Z314-(SUMIFS('Step 4 Support Tool'!$O$16:$O$215,'Step 4 Support Tool'!$E$16:$E$215,PETREAD!G314)+SUMIFS('Step 4 Support Tool'!$O$220:$O$319,'Step 4 Support Tool'!$E$220:$E$319,PETREAD!G314)),"")</f>
        <v>0</v>
      </c>
      <c r="AB314" s="1045" t="str">
        <f t="shared" si="53"/>
        <v/>
      </c>
      <c r="AC314" s="1122">
        <f>SUMIFS('Step 3.2 Heating System'!$J$10:$J$109,'Step 3.2 Heating System'!$C$10:$C$109,PETREAD!$G314,'Step 3.2 Heating System'!$G$10:$G$109,"Removed")</f>
        <v>0</v>
      </c>
      <c r="AD314" s="1122">
        <f>SUMIFS('Step 3.2 Heating System'!$J$10:$J$109,'Step 3.2 Heating System'!$C$10:$C$109,PETREAD!$G314,'Step 3.2 Heating System'!$G$10:$G$109,"Retained")</f>
        <v>0</v>
      </c>
      <c r="AE314" s="1119" t="str">
        <f t="shared" si="54"/>
        <v/>
      </c>
      <c r="AF314" s="1057">
        <f>(SUMIFS('Step 4 Support Tool'!$N$16:$N$215,'Step 4 Support Tool'!$E$16:$E$215,PETREAD!G314)+SUMIFS('Step 4 Support Tool'!$N$220:$N$319,'Step 4 Support Tool'!$E$220:$E$319,PETREAD!G314))</f>
        <v>0</v>
      </c>
      <c r="AG314" s="1057" t="str">
        <f>IFERROR(AR314*'Step 5 Project Governance'!$D$14,"")</f>
        <v/>
      </c>
      <c r="AH314" s="1117" t="str">
        <f t="shared" si="58"/>
        <v/>
      </c>
      <c r="AI314" s="1122">
        <f>(SUMIFS('Step 4 Support Tool'!$S$16:$S$215,'Step 4 Support Tool'!$E$16:$E$215,PETREAD!G314)+SUMIFS('Step 4 Support Tool'!$S$220:$S$319,'Step 4 Support Tool'!$E$220:$E$319,PETREAD!G314))</f>
        <v>0</v>
      </c>
      <c r="AJ314" s="1122" t="str">
        <f t="shared" si="59"/>
        <v/>
      </c>
      <c r="AK314" s="1045" t="str">
        <f>IFERROR(SUMIF('Step 4 Support Tool'!$E$16:$E$215,PETREAD!G314,'Step 4 Support Tool'!$N$16:$N$215)/(SUMIF('Step 4 Support Tool'!$E$16:$E$215,PETREAD!G314,'Step 4 Support Tool'!$N$16:$N$215)+SUMIF('Step 4 Support Tool'!$E$220:$E$319,PETREAD!G314,'Step 4 Support Tool'!$N$220:$N$319)),"")</f>
        <v/>
      </c>
      <c r="AL314" s="1119" t="str">
        <f>_xlfn.XLOOKUP($G314,'Step 3.2 Heating System'!$C$118:$C$217,'Step 3.2 Heating System'!$AA$118:$AA$217,"",0,1)</f>
        <v/>
      </c>
      <c r="AM314" s="1119" t="str">
        <f>_xlfn.XLOOKUP($G314,'Step 3.2 Heating System'!$C$118:$C$217,'Step 3.2 Heating System'!$AB$118:$AB$217,"",0,1)</f>
        <v/>
      </c>
      <c r="AO314" s="971" t="s">
        <v>503</v>
      </c>
      <c r="AP314" s="971"/>
      <c r="AR314" s="1045" t="str">
        <f>IFERROR((SUMIFS('Step 4 Support Tool'!$N$16:$N$215,'Step 4 Support Tool'!$E$16:$E$215,PETREAD!G314)+SUMIFS('Step 4 Support Tool'!$N$220:$N$319,'Step 4 Support Tool'!$E$220:$E$319,PETREAD!G314))/'Step 4 Support Tool'!$O$7,"")</f>
        <v/>
      </c>
      <c r="AW314" s="491"/>
      <c r="AX314" s="491"/>
      <c r="AY314" s="491"/>
      <c r="BB314" s="491"/>
      <c r="BC314" s="491"/>
      <c r="BD314" s="491"/>
      <c r="BE314" s="491"/>
      <c r="BF314" s="491"/>
      <c r="BG314" s="491"/>
      <c r="BH314" s="491"/>
      <c r="BI314" s="491"/>
      <c r="BJ314" s="491"/>
      <c r="BK314" s="491"/>
      <c r="BL314" s="491"/>
      <c r="BM314" s="491"/>
      <c r="BN314" s="491"/>
      <c r="BO314" s="491"/>
      <c r="BP314" s="491"/>
      <c r="BQ314" s="491"/>
      <c r="BR314" s="491"/>
      <c r="BS314" s="491"/>
      <c r="BT314" s="491"/>
      <c r="BU314" s="491"/>
      <c r="BV314" s="491"/>
      <c r="BW314" s="491"/>
      <c r="BX314" s="491"/>
      <c r="BY314" s="491"/>
      <c r="BZ314" s="491"/>
      <c r="CA314" s="491"/>
      <c r="CB314" s="491"/>
      <c r="CC314" s="491"/>
      <c r="CD314" s="491"/>
      <c r="CE314" s="491"/>
      <c r="CF314" s="491"/>
      <c r="CG314" s="491"/>
      <c r="CH314" s="491"/>
      <c r="CI314" s="491"/>
      <c r="CJ314" s="491"/>
      <c r="CK314" s="491"/>
      <c r="CL314" s="491"/>
      <c r="CM314" s="491"/>
      <c r="CN314" s="491"/>
      <c r="CO314" s="491"/>
      <c r="CP314" s="491"/>
      <c r="CQ314" s="491"/>
      <c r="CR314" s="491"/>
      <c r="CS314" s="491"/>
      <c r="CT314" s="491"/>
      <c r="CU314" s="491"/>
      <c r="CV314" s="491"/>
      <c r="CW314" s="491"/>
      <c r="CX314" s="491"/>
      <c r="CY314" s="491"/>
      <c r="CZ314" s="491"/>
      <c r="DA314" s="491"/>
      <c r="DB314" s="491"/>
      <c r="DC314" s="491"/>
      <c r="DD314" s="491"/>
      <c r="DE314" s="491"/>
      <c r="DF314" s="491"/>
      <c r="DG314" s="491"/>
      <c r="DH314" s="491"/>
      <c r="DI314" s="491"/>
      <c r="DJ314" s="491"/>
      <c r="DK314" s="491"/>
      <c r="DL314" s="491"/>
      <c r="DM314" s="491"/>
      <c r="DN314" s="491"/>
      <c r="DO314" s="491"/>
      <c r="DP314" s="491"/>
      <c r="DQ314" s="491"/>
      <c r="DR314" s="491"/>
      <c r="DS314" s="491"/>
      <c r="DT314" s="491"/>
      <c r="DU314" s="491"/>
      <c r="DV314" s="491"/>
      <c r="DW314" s="491"/>
      <c r="DX314" s="491"/>
      <c r="DY314" s="491"/>
      <c r="DZ314" s="491"/>
      <c r="EA314" s="491"/>
      <c r="EB314" s="491"/>
      <c r="EC314" s="491"/>
      <c r="ED314" s="491"/>
      <c r="EE314" s="491"/>
      <c r="EF314" s="491"/>
      <c r="EG314" s="491"/>
      <c r="EH314" s="491"/>
      <c r="EI314" s="491"/>
    </row>
    <row r="315" spans="1:139" ht="12" customHeight="1" x14ac:dyDescent="0.2">
      <c r="A315" s="517" t="str">
        <f t="shared" si="48"/>
        <v/>
      </c>
      <c r="B315" s="517" t="str">
        <f t="shared" si="56"/>
        <v/>
      </c>
      <c r="C315" s="515" t="str">
        <f t="shared" si="57"/>
        <v/>
      </c>
      <c r="D315" s="517" t="str">
        <f>'Step 3.1 Site Details'!C53</f>
        <v>Building 46</v>
      </c>
      <c r="E315" s="517" t="str">
        <f>TRIM('Step 3.1 Site Details'!A53)</f>
        <v/>
      </c>
      <c r="F315" s="515">
        <f>'Step 3.1 Site Details'!I53</f>
        <v>0</v>
      </c>
      <c r="G315" s="517" t="str">
        <f>IF('Step 3.1 Site Details'!D53="","",TRIM('Step 3.1 Site Details'!D53))</f>
        <v/>
      </c>
      <c r="H315" s="515">
        <f>'Step 3.1 Site Details'!E53</f>
        <v>0</v>
      </c>
      <c r="I315" s="515">
        <f>'Step 3.1 Site Details'!D53</f>
        <v>0</v>
      </c>
      <c r="J315" s="515">
        <f>'Step 3.1 Site Details'!F53</f>
        <v>0</v>
      </c>
      <c r="K315" s="1225">
        <f>'Step 3.1 Site Details'!G53</f>
        <v>0</v>
      </c>
      <c r="L315" s="515">
        <f>'Step 3.1 Site Details'!H53</f>
        <v>0</v>
      </c>
      <c r="M315" s="1226">
        <f>'Step 3.1 Site Details'!B53</f>
        <v>0</v>
      </c>
      <c r="N315" s="1189">
        <f>'Step 3.1 Site Details'!J53</f>
        <v>0</v>
      </c>
      <c r="O315" s="1189">
        <f>'Step 3.1 Site Details'!K53</f>
        <v>0</v>
      </c>
      <c r="P315" s="1185">
        <f>'Step 3.1 Site Details'!L53</f>
        <v>0</v>
      </c>
      <c r="Q315" s="1185">
        <f>'Step 3.1 Site Details'!M53</f>
        <v>0</v>
      </c>
      <c r="R315" s="1185">
        <f>'Step 3.1 Site Details'!N53</f>
        <v>0</v>
      </c>
      <c r="S315" s="1185">
        <f>'Step 3.1 Site Details'!O53</f>
        <v>0</v>
      </c>
      <c r="T315" s="1185">
        <f>'Step 3.1 Site Details'!P53</f>
        <v>0</v>
      </c>
      <c r="U315" s="1185">
        <f>'Step 3.1 Site Details'!Q53</f>
        <v>0</v>
      </c>
      <c r="V315" s="1185">
        <f>'Step 3.1 Site Details'!R53</f>
        <v>0</v>
      </c>
      <c r="W315" s="1185">
        <f>'Step 3.1 Site Details'!T53</f>
        <v>0</v>
      </c>
      <c r="X315" s="1044">
        <f>IFERROR(((_xlfn.XLOOKUP(G315,'Step 4 Support Tool'!$E$220:$E$319,'Step 4 Support Tool'!$I$220:$I$319,"",0,1)*PETREAD!N315)/100),"")</f>
        <v>0</v>
      </c>
      <c r="Y315" s="1044">
        <f>IFERROR(((_xlfn.XLOOKUP(G315,'Step 4 Support Tool'!$E$220:$E$319,'Step 4 Support Tool'!$K$220:$K$319,"",0,1)*PETREAD!O315)/100),"")</f>
        <v>0</v>
      </c>
      <c r="Z315" s="1044">
        <f t="shared" si="52"/>
        <v>0</v>
      </c>
      <c r="AA315" s="1044">
        <f>IFERROR(Z315-(SUMIFS('Step 4 Support Tool'!$O$16:$O$215,'Step 4 Support Tool'!$E$16:$E$215,PETREAD!G315)+SUMIFS('Step 4 Support Tool'!$O$220:$O$319,'Step 4 Support Tool'!$E$220:$E$319,PETREAD!G315)),"")</f>
        <v>0</v>
      </c>
      <c r="AB315" s="1045" t="str">
        <f t="shared" si="53"/>
        <v/>
      </c>
      <c r="AC315" s="1122">
        <f>SUMIFS('Step 3.2 Heating System'!$J$10:$J$109,'Step 3.2 Heating System'!$C$10:$C$109,PETREAD!$G315,'Step 3.2 Heating System'!$G$10:$G$109,"Removed")</f>
        <v>0</v>
      </c>
      <c r="AD315" s="1122">
        <f>SUMIFS('Step 3.2 Heating System'!$J$10:$J$109,'Step 3.2 Heating System'!$C$10:$C$109,PETREAD!$G315,'Step 3.2 Heating System'!$G$10:$G$109,"Retained")</f>
        <v>0</v>
      </c>
      <c r="AE315" s="1119" t="str">
        <f t="shared" si="54"/>
        <v/>
      </c>
      <c r="AF315" s="1057">
        <f>(SUMIFS('Step 4 Support Tool'!$N$16:$N$215,'Step 4 Support Tool'!$E$16:$E$215,PETREAD!G315)+SUMIFS('Step 4 Support Tool'!$N$220:$N$319,'Step 4 Support Tool'!$E$220:$E$319,PETREAD!G315))</f>
        <v>0</v>
      </c>
      <c r="AG315" s="1057" t="str">
        <f>IFERROR(AR315*'Step 5 Project Governance'!$D$14,"")</f>
        <v/>
      </c>
      <c r="AH315" s="1117" t="str">
        <f t="shared" si="58"/>
        <v/>
      </c>
      <c r="AI315" s="1122">
        <f>(SUMIFS('Step 4 Support Tool'!$S$16:$S$215,'Step 4 Support Tool'!$E$16:$E$215,PETREAD!G315)+SUMIFS('Step 4 Support Tool'!$S$220:$S$319,'Step 4 Support Tool'!$E$220:$E$319,PETREAD!G315))</f>
        <v>0</v>
      </c>
      <c r="AJ315" s="1122" t="str">
        <f t="shared" si="59"/>
        <v/>
      </c>
      <c r="AK315" s="1045" t="str">
        <f>IFERROR(SUMIF('Step 4 Support Tool'!$E$16:$E$215,PETREAD!G315,'Step 4 Support Tool'!$N$16:$N$215)/(SUMIF('Step 4 Support Tool'!$E$16:$E$215,PETREAD!G315,'Step 4 Support Tool'!$N$16:$N$215)+SUMIF('Step 4 Support Tool'!$E$220:$E$319,PETREAD!G315,'Step 4 Support Tool'!$N$220:$N$319)),"")</f>
        <v/>
      </c>
      <c r="AL315" s="1119" t="str">
        <f>_xlfn.XLOOKUP($G315,'Step 3.2 Heating System'!$C$118:$C$217,'Step 3.2 Heating System'!$AA$118:$AA$217,"",0,1)</f>
        <v/>
      </c>
      <c r="AM315" s="1119" t="str">
        <f>_xlfn.XLOOKUP($G315,'Step 3.2 Heating System'!$C$118:$C$217,'Step 3.2 Heating System'!$AB$118:$AB$217,"",0,1)</f>
        <v/>
      </c>
      <c r="AO315" s="971" t="s">
        <v>505</v>
      </c>
      <c r="AP315" s="971"/>
      <c r="AR315" s="1045" t="str">
        <f>IFERROR((SUMIFS('Step 4 Support Tool'!$N$16:$N$215,'Step 4 Support Tool'!$E$16:$E$215,PETREAD!G315)+SUMIFS('Step 4 Support Tool'!$N$220:$N$319,'Step 4 Support Tool'!$E$220:$E$319,PETREAD!G315))/'Step 4 Support Tool'!$O$7,"")</f>
        <v/>
      </c>
      <c r="AW315" s="491"/>
      <c r="AX315" s="491"/>
      <c r="AY315" s="491"/>
      <c r="BB315" s="491"/>
      <c r="BC315" s="491"/>
      <c r="BD315" s="491"/>
      <c r="BE315" s="491"/>
      <c r="BF315" s="491"/>
      <c r="BG315" s="491"/>
      <c r="BH315" s="491"/>
      <c r="BI315" s="491"/>
      <c r="BJ315" s="491"/>
      <c r="BK315" s="491"/>
      <c r="BL315" s="491"/>
      <c r="BM315" s="491"/>
      <c r="BN315" s="491"/>
      <c r="BO315" s="491"/>
      <c r="BP315" s="491"/>
      <c r="BQ315" s="491"/>
      <c r="BR315" s="491"/>
      <c r="BS315" s="491"/>
      <c r="BT315" s="491"/>
      <c r="BU315" s="491"/>
      <c r="BV315" s="491"/>
      <c r="BW315" s="491"/>
      <c r="BX315" s="491"/>
      <c r="BY315" s="491"/>
      <c r="BZ315" s="491"/>
      <c r="CA315" s="491"/>
      <c r="CB315" s="491"/>
      <c r="CC315" s="491"/>
      <c r="CD315" s="491"/>
      <c r="CE315" s="491"/>
      <c r="CF315" s="491"/>
      <c r="CG315" s="491"/>
      <c r="CH315" s="491"/>
      <c r="CI315" s="491"/>
      <c r="CJ315" s="491"/>
      <c r="CK315" s="491"/>
      <c r="CL315" s="491"/>
      <c r="CM315" s="491"/>
      <c r="CN315" s="491"/>
      <c r="CO315" s="491"/>
      <c r="CP315" s="491"/>
      <c r="CQ315" s="491"/>
      <c r="CR315" s="491"/>
      <c r="CS315" s="491"/>
      <c r="CT315" s="491"/>
      <c r="CU315" s="491"/>
      <c r="CV315" s="491"/>
      <c r="CW315" s="491"/>
      <c r="CX315" s="491"/>
      <c r="CY315" s="491"/>
      <c r="CZ315" s="491"/>
      <c r="DA315" s="491"/>
      <c r="DB315" s="491"/>
      <c r="DC315" s="491"/>
      <c r="DD315" s="491"/>
      <c r="DE315" s="491"/>
      <c r="DF315" s="491"/>
      <c r="DG315" s="491"/>
      <c r="DH315" s="491"/>
      <c r="DI315" s="491"/>
      <c r="DJ315" s="491"/>
      <c r="DK315" s="491"/>
      <c r="DL315" s="491"/>
      <c r="DM315" s="491"/>
      <c r="DN315" s="491"/>
      <c r="DO315" s="491"/>
      <c r="DP315" s="491"/>
      <c r="DQ315" s="491"/>
      <c r="DR315" s="491"/>
      <c r="DS315" s="491"/>
      <c r="DT315" s="491"/>
      <c r="DU315" s="491"/>
      <c r="DV315" s="491"/>
      <c r="DW315" s="491"/>
      <c r="DX315" s="491"/>
      <c r="DY315" s="491"/>
      <c r="DZ315" s="491"/>
      <c r="EA315" s="491"/>
      <c r="EB315" s="491"/>
      <c r="EC315" s="491"/>
      <c r="ED315" s="491"/>
      <c r="EE315" s="491"/>
      <c r="EF315" s="491"/>
      <c r="EG315" s="491"/>
      <c r="EH315" s="491"/>
      <c r="EI315" s="491"/>
    </row>
    <row r="316" spans="1:139" ht="12" customHeight="1" x14ac:dyDescent="0.2">
      <c r="A316" s="517" t="str">
        <f t="shared" si="48"/>
        <v/>
      </c>
      <c r="B316" s="517" t="str">
        <f t="shared" si="56"/>
        <v/>
      </c>
      <c r="C316" s="515" t="str">
        <f t="shared" si="57"/>
        <v/>
      </c>
      <c r="D316" s="517" t="str">
        <f>'Step 3.1 Site Details'!C54</f>
        <v>Building 47</v>
      </c>
      <c r="E316" s="517" t="str">
        <f>TRIM('Step 3.1 Site Details'!A54)</f>
        <v/>
      </c>
      <c r="F316" s="515">
        <f>'Step 3.1 Site Details'!I54</f>
        <v>0</v>
      </c>
      <c r="G316" s="517" t="str">
        <f>IF('Step 3.1 Site Details'!D54="","",TRIM('Step 3.1 Site Details'!D54))</f>
        <v/>
      </c>
      <c r="H316" s="515">
        <f>'Step 3.1 Site Details'!E54</f>
        <v>0</v>
      </c>
      <c r="I316" s="515">
        <f>'Step 3.1 Site Details'!D54</f>
        <v>0</v>
      </c>
      <c r="J316" s="515">
        <f>'Step 3.1 Site Details'!F54</f>
        <v>0</v>
      </c>
      <c r="K316" s="1225">
        <f>'Step 3.1 Site Details'!G54</f>
        <v>0</v>
      </c>
      <c r="L316" s="515">
        <f>'Step 3.1 Site Details'!H54</f>
        <v>0</v>
      </c>
      <c r="M316" s="1226">
        <f>'Step 3.1 Site Details'!B54</f>
        <v>0</v>
      </c>
      <c r="N316" s="1189">
        <f>'Step 3.1 Site Details'!J54</f>
        <v>0</v>
      </c>
      <c r="O316" s="1189">
        <f>'Step 3.1 Site Details'!K54</f>
        <v>0</v>
      </c>
      <c r="P316" s="1185">
        <f>'Step 3.1 Site Details'!L54</f>
        <v>0</v>
      </c>
      <c r="Q316" s="1185">
        <f>'Step 3.1 Site Details'!M54</f>
        <v>0</v>
      </c>
      <c r="R316" s="1185">
        <f>'Step 3.1 Site Details'!N54</f>
        <v>0</v>
      </c>
      <c r="S316" s="1185">
        <f>'Step 3.1 Site Details'!O54</f>
        <v>0</v>
      </c>
      <c r="T316" s="1185">
        <f>'Step 3.1 Site Details'!P54</f>
        <v>0</v>
      </c>
      <c r="U316" s="1185">
        <f>'Step 3.1 Site Details'!Q54</f>
        <v>0</v>
      </c>
      <c r="V316" s="1185">
        <f>'Step 3.1 Site Details'!R54</f>
        <v>0</v>
      </c>
      <c r="W316" s="1185">
        <f>'Step 3.1 Site Details'!T54</f>
        <v>0</v>
      </c>
      <c r="X316" s="1044">
        <f>IFERROR(((_xlfn.XLOOKUP(G316,'Step 4 Support Tool'!$E$220:$E$319,'Step 4 Support Tool'!$I$220:$I$319,"",0,1)*PETREAD!N316)/100),"")</f>
        <v>0</v>
      </c>
      <c r="Y316" s="1044">
        <f>IFERROR(((_xlfn.XLOOKUP(G316,'Step 4 Support Tool'!$E$220:$E$319,'Step 4 Support Tool'!$K$220:$K$319,"",0,1)*PETREAD!O316)/100),"")</f>
        <v>0</v>
      </c>
      <c r="Z316" s="1044">
        <f t="shared" si="52"/>
        <v>0</v>
      </c>
      <c r="AA316" s="1044">
        <f>IFERROR(Z316-(SUMIFS('Step 4 Support Tool'!$O$16:$O$215,'Step 4 Support Tool'!$E$16:$E$215,PETREAD!G316)+SUMIFS('Step 4 Support Tool'!$O$220:$O$319,'Step 4 Support Tool'!$E$220:$E$319,PETREAD!G316)),"")</f>
        <v>0</v>
      </c>
      <c r="AB316" s="1045" t="str">
        <f t="shared" si="53"/>
        <v/>
      </c>
      <c r="AC316" s="1122">
        <f>SUMIFS('Step 3.2 Heating System'!$J$10:$J$109,'Step 3.2 Heating System'!$C$10:$C$109,PETREAD!$G316,'Step 3.2 Heating System'!$G$10:$G$109,"Removed")</f>
        <v>0</v>
      </c>
      <c r="AD316" s="1122">
        <f>SUMIFS('Step 3.2 Heating System'!$J$10:$J$109,'Step 3.2 Heating System'!$C$10:$C$109,PETREAD!$G316,'Step 3.2 Heating System'!$G$10:$G$109,"Retained")</f>
        <v>0</v>
      </c>
      <c r="AE316" s="1119" t="str">
        <f t="shared" si="54"/>
        <v/>
      </c>
      <c r="AF316" s="1057">
        <f>(SUMIFS('Step 4 Support Tool'!$N$16:$N$215,'Step 4 Support Tool'!$E$16:$E$215,PETREAD!G316)+SUMIFS('Step 4 Support Tool'!$N$220:$N$319,'Step 4 Support Tool'!$E$220:$E$319,PETREAD!G316))</f>
        <v>0</v>
      </c>
      <c r="AG316" s="1057" t="str">
        <f>IFERROR(AR316*'Step 5 Project Governance'!$D$14,"")</f>
        <v/>
      </c>
      <c r="AH316" s="1117" t="str">
        <f t="shared" si="58"/>
        <v/>
      </c>
      <c r="AI316" s="1122">
        <f>(SUMIFS('Step 4 Support Tool'!$S$16:$S$215,'Step 4 Support Tool'!$E$16:$E$215,PETREAD!G316)+SUMIFS('Step 4 Support Tool'!$S$220:$S$319,'Step 4 Support Tool'!$E$220:$E$319,PETREAD!G316))</f>
        <v>0</v>
      </c>
      <c r="AJ316" s="1122" t="str">
        <f t="shared" si="59"/>
        <v/>
      </c>
      <c r="AK316" s="1045" t="str">
        <f>IFERROR(SUMIF('Step 4 Support Tool'!$E$16:$E$215,PETREAD!G316,'Step 4 Support Tool'!$N$16:$N$215)/(SUMIF('Step 4 Support Tool'!$E$16:$E$215,PETREAD!G316,'Step 4 Support Tool'!$N$16:$N$215)+SUMIF('Step 4 Support Tool'!$E$220:$E$319,PETREAD!G316,'Step 4 Support Tool'!$N$220:$N$319)),"")</f>
        <v/>
      </c>
      <c r="AL316" s="1119" t="str">
        <f>_xlfn.XLOOKUP($G316,'Step 3.2 Heating System'!$C$118:$C$217,'Step 3.2 Heating System'!$AA$118:$AA$217,"",0,1)</f>
        <v/>
      </c>
      <c r="AM316" s="1119" t="str">
        <f>_xlfn.XLOOKUP($G316,'Step 3.2 Heating System'!$C$118:$C$217,'Step 3.2 Heating System'!$AB$118:$AB$217,"",0,1)</f>
        <v/>
      </c>
      <c r="AO316" s="971" t="s">
        <v>507</v>
      </c>
      <c r="AP316" s="971"/>
      <c r="AR316" s="1045" t="str">
        <f>IFERROR((SUMIFS('Step 4 Support Tool'!$N$16:$N$215,'Step 4 Support Tool'!$E$16:$E$215,PETREAD!G316)+SUMIFS('Step 4 Support Tool'!$N$220:$N$319,'Step 4 Support Tool'!$E$220:$E$319,PETREAD!G316))/'Step 4 Support Tool'!$O$7,"")</f>
        <v/>
      </c>
      <c r="AW316" s="491"/>
      <c r="AX316" s="491"/>
      <c r="AY316" s="491"/>
      <c r="BB316" s="491"/>
      <c r="BC316" s="491"/>
      <c r="BD316" s="491"/>
      <c r="BE316" s="491"/>
      <c r="BF316" s="491"/>
      <c r="BG316" s="491"/>
      <c r="BH316" s="491"/>
      <c r="BI316" s="491"/>
      <c r="BJ316" s="491"/>
      <c r="BK316" s="491"/>
      <c r="BL316" s="491"/>
      <c r="BM316" s="491"/>
      <c r="BN316" s="491"/>
      <c r="BO316" s="491"/>
      <c r="BP316" s="491"/>
      <c r="BQ316" s="491"/>
      <c r="BR316" s="491"/>
      <c r="BS316" s="491"/>
      <c r="BT316" s="491"/>
      <c r="BU316" s="491"/>
      <c r="BV316" s="491"/>
      <c r="BW316" s="491"/>
      <c r="BX316" s="491"/>
      <c r="BY316" s="491"/>
      <c r="BZ316" s="491"/>
      <c r="CA316" s="491"/>
      <c r="CB316" s="491"/>
      <c r="CC316" s="491"/>
      <c r="CD316" s="491"/>
      <c r="CE316" s="491"/>
      <c r="CF316" s="491"/>
      <c r="CG316" s="491"/>
      <c r="CH316" s="491"/>
      <c r="CI316" s="491"/>
      <c r="CJ316" s="491"/>
      <c r="CK316" s="491"/>
      <c r="CL316" s="491"/>
      <c r="CM316" s="491"/>
      <c r="CN316" s="491"/>
      <c r="CO316" s="491"/>
      <c r="CP316" s="491"/>
      <c r="CQ316" s="491"/>
      <c r="CR316" s="491"/>
      <c r="CS316" s="491"/>
      <c r="CT316" s="491"/>
      <c r="CU316" s="491"/>
      <c r="CV316" s="491"/>
      <c r="CW316" s="491"/>
      <c r="CX316" s="491"/>
      <c r="CY316" s="491"/>
      <c r="CZ316" s="491"/>
      <c r="DA316" s="491"/>
      <c r="DB316" s="491"/>
      <c r="DC316" s="491"/>
      <c r="DD316" s="491"/>
      <c r="DE316" s="491"/>
      <c r="DF316" s="491"/>
      <c r="DG316" s="491"/>
      <c r="DH316" s="491"/>
      <c r="DI316" s="491"/>
      <c r="DJ316" s="491"/>
      <c r="DK316" s="491"/>
      <c r="DL316" s="491"/>
      <c r="DM316" s="491"/>
      <c r="DN316" s="491"/>
      <c r="DO316" s="491"/>
      <c r="DP316" s="491"/>
      <c r="DQ316" s="491"/>
      <c r="DR316" s="491"/>
      <c r="DS316" s="491"/>
      <c r="DT316" s="491"/>
      <c r="DU316" s="491"/>
      <c r="DV316" s="491"/>
      <c r="DW316" s="491"/>
      <c r="DX316" s="491"/>
      <c r="DY316" s="491"/>
      <c r="DZ316" s="491"/>
      <c r="EA316" s="491"/>
      <c r="EB316" s="491"/>
      <c r="EC316" s="491"/>
      <c r="ED316" s="491"/>
      <c r="EE316" s="491"/>
      <c r="EF316" s="491"/>
      <c r="EG316" s="491"/>
      <c r="EH316" s="491"/>
      <c r="EI316" s="491"/>
    </row>
    <row r="317" spans="1:139" ht="12" customHeight="1" x14ac:dyDescent="0.2">
      <c r="A317" s="517" t="str">
        <f t="shared" si="48"/>
        <v/>
      </c>
      <c r="B317" s="517" t="str">
        <f t="shared" si="56"/>
        <v/>
      </c>
      <c r="C317" s="515" t="str">
        <f t="shared" si="57"/>
        <v/>
      </c>
      <c r="D317" s="517" t="str">
        <f>'Step 3.1 Site Details'!C55</f>
        <v>Building 48</v>
      </c>
      <c r="E317" s="517" t="str">
        <f>TRIM('Step 3.1 Site Details'!A55)</f>
        <v/>
      </c>
      <c r="F317" s="515">
        <f>'Step 3.1 Site Details'!I55</f>
        <v>0</v>
      </c>
      <c r="G317" s="517" t="str">
        <f>IF('Step 3.1 Site Details'!D55="","",TRIM('Step 3.1 Site Details'!D55))</f>
        <v/>
      </c>
      <c r="H317" s="515">
        <f>'Step 3.1 Site Details'!E55</f>
        <v>0</v>
      </c>
      <c r="I317" s="515">
        <f>'Step 3.1 Site Details'!D55</f>
        <v>0</v>
      </c>
      <c r="J317" s="515">
        <f>'Step 3.1 Site Details'!F55</f>
        <v>0</v>
      </c>
      <c r="K317" s="1225">
        <f>'Step 3.1 Site Details'!G55</f>
        <v>0</v>
      </c>
      <c r="L317" s="515">
        <f>'Step 3.1 Site Details'!H55</f>
        <v>0</v>
      </c>
      <c r="M317" s="1226">
        <f>'Step 3.1 Site Details'!B55</f>
        <v>0</v>
      </c>
      <c r="N317" s="1189">
        <f>'Step 3.1 Site Details'!J55</f>
        <v>0</v>
      </c>
      <c r="O317" s="1189">
        <f>'Step 3.1 Site Details'!K55</f>
        <v>0</v>
      </c>
      <c r="P317" s="1185">
        <f>'Step 3.1 Site Details'!L55</f>
        <v>0</v>
      </c>
      <c r="Q317" s="1185">
        <f>'Step 3.1 Site Details'!M55</f>
        <v>0</v>
      </c>
      <c r="R317" s="1185">
        <f>'Step 3.1 Site Details'!N55</f>
        <v>0</v>
      </c>
      <c r="S317" s="1185">
        <f>'Step 3.1 Site Details'!O55</f>
        <v>0</v>
      </c>
      <c r="T317" s="1185">
        <f>'Step 3.1 Site Details'!P55</f>
        <v>0</v>
      </c>
      <c r="U317" s="1185">
        <f>'Step 3.1 Site Details'!Q55</f>
        <v>0</v>
      </c>
      <c r="V317" s="1185">
        <f>'Step 3.1 Site Details'!R55</f>
        <v>0</v>
      </c>
      <c r="W317" s="1185">
        <f>'Step 3.1 Site Details'!T55</f>
        <v>0</v>
      </c>
      <c r="X317" s="1044">
        <f>IFERROR(((_xlfn.XLOOKUP(G317,'Step 4 Support Tool'!$E$220:$E$319,'Step 4 Support Tool'!$I$220:$I$319,"",0,1)*PETREAD!N317)/100),"")</f>
        <v>0</v>
      </c>
      <c r="Y317" s="1044">
        <f>IFERROR(((_xlfn.XLOOKUP(G317,'Step 4 Support Tool'!$E$220:$E$319,'Step 4 Support Tool'!$K$220:$K$319,"",0,1)*PETREAD!O317)/100),"")</f>
        <v>0</v>
      </c>
      <c r="Z317" s="1044">
        <f t="shared" si="52"/>
        <v>0</v>
      </c>
      <c r="AA317" s="1044">
        <f>IFERROR(Z317-(SUMIFS('Step 4 Support Tool'!$O$16:$O$215,'Step 4 Support Tool'!$E$16:$E$215,PETREAD!G317)+SUMIFS('Step 4 Support Tool'!$O$220:$O$319,'Step 4 Support Tool'!$E$220:$E$319,PETREAD!G317)),"")</f>
        <v>0</v>
      </c>
      <c r="AB317" s="1045" t="str">
        <f t="shared" si="53"/>
        <v/>
      </c>
      <c r="AC317" s="1122">
        <f>SUMIFS('Step 3.2 Heating System'!$J$10:$J$109,'Step 3.2 Heating System'!$C$10:$C$109,PETREAD!$G317,'Step 3.2 Heating System'!$G$10:$G$109,"Removed")</f>
        <v>0</v>
      </c>
      <c r="AD317" s="1122">
        <f>SUMIFS('Step 3.2 Heating System'!$J$10:$J$109,'Step 3.2 Heating System'!$C$10:$C$109,PETREAD!$G317,'Step 3.2 Heating System'!$G$10:$G$109,"Retained")</f>
        <v>0</v>
      </c>
      <c r="AE317" s="1119" t="str">
        <f t="shared" si="54"/>
        <v/>
      </c>
      <c r="AF317" s="1057">
        <f>(SUMIFS('Step 4 Support Tool'!$N$16:$N$215,'Step 4 Support Tool'!$E$16:$E$215,PETREAD!G317)+SUMIFS('Step 4 Support Tool'!$N$220:$N$319,'Step 4 Support Tool'!$E$220:$E$319,PETREAD!G317))</f>
        <v>0</v>
      </c>
      <c r="AG317" s="1057" t="str">
        <f>IFERROR(AR317*'Step 5 Project Governance'!$D$14,"")</f>
        <v/>
      </c>
      <c r="AH317" s="1117" t="str">
        <f t="shared" si="58"/>
        <v/>
      </c>
      <c r="AI317" s="1122">
        <f>(SUMIFS('Step 4 Support Tool'!$S$16:$S$215,'Step 4 Support Tool'!$E$16:$E$215,PETREAD!G317)+SUMIFS('Step 4 Support Tool'!$S$220:$S$319,'Step 4 Support Tool'!$E$220:$E$319,PETREAD!G317))</f>
        <v>0</v>
      </c>
      <c r="AJ317" s="1122" t="str">
        <f t="shared" si="59"/>
        <v/>
      </c>
      <c r="AK317" s="1045" t="str">
        <f>IFERROR(SUMIF('Step 4 Support Tool'!$E$16:$E$215,PETREAD!G317,'Step 4 Support Tool'!$N$16:$N$215)/(SUMIF('Step 4 Support Tool'!$E$16:$E$215,PETREAD!G317,'Step 4 Support Tool'!$N$16:$N$215)+SUMIF('Step 4 Support Tool'!$E$220:$E$319,PETREAD!G317,'Step 4 Support Tool'!$N$220:$N$319)),"")</f>
        <v/>
      </c>
      <c r="AL317" s="1119" t="str">
        <f>_xlfn.XLOOKUP($G317,'Step 3.2 Heating System'!$C$118:$C$217,'Step 3.2 Heating System'!$AA$118:$AA$217,"",0,1)</f>
        <v/>
      </c>
      <c r="AM317" s="1119" t="str">
        <f>_xlfn.XLOOKUP($G317,'Step 3.2 Heating System'!$C$118:$C$217,'Step 3.2 Heating System'!$AB$118:$AB$217,"",0,1)</f>
        <v/>
      </c>
      <c r="AO317" s="971" t="s">
        <v>509</v>
      </c>
      <c r="AP317" s="971"/>
      <c r="AR317" s="1045" t="str">
        <f>IFERROR((SUMIFS('Step 4 Support Tool'!$N$16:$N$215,'Step 4 Support Tool'!$E$16:$E$215,PETREAD!G317)+SUMIFS('Step 4 Support Tool'!$N$220:$N$319,'Step 4 Support Tool'!$E$220:$E$319,PETREAD!G317))/'Step 4 Support Tool'!$O$7,"")</f>
        <v/>
      </c>
      <c r="AW317" s="491"/>
      <c r="AX317" s="491"/>
      <c r="AY317" s="491"/>
      <c r="BB317" s="491"/>
      <c r="BC317" s="491"/>
      <c r="BD317" s="491"/>
      <c r="BE317" s="491"/>
      <c r="BF317" s="491"/>
      <c r="BG317" s="491"/>
      <c r="BH317" s="491"/>
      <c r="BI317" s="491"/>
      <c r="BJ317" s="491"/>
      <c r="BK317" s="491"/>
      <c r="BL317" s="491"/>
      <c r="BM317" s="491"/>
      <c r="BN317" s="491"/>
      <c r="BO317" s="491"/>
      <c r="BP317" s="491"/>
      <c r="BQ317" s="491"/>
      <c r="BR317" s="491"/>
      <c r="BS317" s="491"/>
      <c r="BT317" s="491"/>
      <c r="BU317" s="491"/>
      <c r="BV317" s="491"/>
      <c r="BW317" s="491"/>
      <c r="BX317" s="491"/>
      <c r="BY317" s="491"/>
      <c r="BZ317" s="491"/>
      <c r="CA317" s="491"/>
      <c r="CB317" s="491"/>
      <c r="CC317" s="491"/>
      <c r="CD317" s="491"/>
      <c r="CE317" s="491"/>
      <c r="CF317" s="491"/>
      <c r="CG317" s="491"/>
      <c r="CH317" s="491"/>
      <c r="CI317" s="491"/>
      <c r="CJ317" s="491"/>
      <c r="CK317" s="491"/>
      <c r="CL317" s="491"/>
      <c r="CM317" s="491"/>
      <c r="CN317" s="491"/>
      <c r="CO317" s="491"/>
      <c r="CP317" s="491"/>
      <c r="CQ317" s="491"/>
      <c r="CR317" s="491"/>
      <c r="CS317" s="491"/>
      <c r="CT317" s="491"/>
      <c r="CU317" s="491"/>
      <c r="CV317" s="491"/>
      <c r="CW317" s="491"/>
      <c r="CX317" s="491"/>
      <c r="CY317" s="491"/>
      <c r="CZ317" s="491"/>
      <c r="DA317" s="491"/>
      <c r="DB317" s="491"/>
      <c r="DC317" s="491"/>
      <c r="DD317" s="491"/>
      <c r="DE317" s="491"/>
      <c r="DF317" s="491"/>
      <c r="DG317" s="491"/>
      <c r="DH317" s="491"/>
      <c r="DI317" s="491"/>
      <c r="DJ317" s="491"/>
      <c r="DK317" s="491"/>
      <c r="DL317" s="491"/>
      <c r="DM317" s="491"/>
      <c r="DN317" s="491"/>
      <c r="DO317" s="491"/>
      <c r="DP317" s="491"/>
      <c r="DQ317" s="491"/>
      <c r="DR317" s="491"/>
      <c r="DS317" s="491"/>
      <c r="DT317" s="491"/>
      <c r="DU317" s="491"/>
      <c r="DV317" s="491"/>
      <c r="DW317" s="491"/>
      <c r="DX317" s="491"/>
      <c r="DY317" s="491"/>
      <c r="DZ317" s="491"/>
      <c r="EA317" s="491"/>
      <c r="EB317" s="491"/>
      <c r="EC317" s="491"/>
      <c r="ED317" s="491"/>
      <c r="EE317" s="491"/>
      <c r="EF317" s="491"/>
      <c r="EG317" s="491"/>
      <c r="EH317" s="491"/>
      <c r="EI317" s="491"/>
    </row>
    <row r="318" spans="1:139" ht="12" customHeight="1" x14ac:dyDescent="0.2">
      <c r="A318" s="517" t="str">
        <f t="shared" si="48"/>
        <v/>
      </c>
      <c r="B318" s="517" t="str">
        <f t="shared" si="56"/>
        <v/>
      </c>
      <c r="C318" s="515" t="str">
        <f t="shared" si="57"/>
        <v/>
      </c>
      <c r="D318" s="517" t="str">
        <f>'Step 3.1 Site Details'!C56</f>
        <v>Building 49</v>
      </c>
      <c r="E318" s="517" t="str">
        <f>TRIM('Step 3.1 Site Details'!A56)</f>
        <v/>
      </c>
      <c r="F318" s="515">
        <f>'Step 3.1 Site Details'!I56</f>
        <v>0</v>
      </c>
      <c r="G318" s="517" t="str">
        <f>IF('Step 3.1 Site Details'!D56="","",TRIM('Step 3.1 Site Details'!D56))</f>
        <v/>
      </c>
      <c r="H318" s="515">
        <f>'Step 3.1 Site Details'!E56</f>
        <v>0</v>
      </c>
      <c r="I318" s="515">
        <f>'Step 3.1 Site Details'!D56</f>
        <v>0</v>
      </c>
      <c r="J318" s="515">
        <f>'Step 3.1 Site Details'!F56</f>
        <v>0</v>
      </c>
      <c r="K318" s="1225">
        <f>'Step 3.1 Site Details'!G56</f>
        <v>0</v>
      </c>
      <c r="L318" s="515">
        <f>'Step 3.1 Site Details'!H56</f>
        <v>0</v>
      </c>
      <c r="M318" s="1226">
        <f>'Step 3.1 Site Details'!B56</f>
        <v>0</v>
      </c>
      <c r="N318" s="1189">
        <f>'Step 3.1 Site Details'!J56</f>
        <v>0</v>
      </c>
      <c r="O318" s="1189">
        <f>'Step 3.1 Site Details'!K56</f>
        <v>0</v>
      </c>
      <c r="P318" s="1185">
        <f>'Step 3.1 Site Details'!L56</f>
        <v>0</v>
      </c>
      <c r="Q318" s="1185">
        <f>'Step 3.1 Site Details'!M56</f>
        <v>0</v>
      </c>
      <c r="R318" s="1185">
        <f>'Step 3.1 Site Details'!N56</f>
        <v>0</v>
      </c>
      <c r="S318" s="1185">
        <f>'Step 3.1 Site Details'!O56</f>
        <v>0</v>
      </c>
      <c r="T318" s="1185">
        <f>'Step 3.1 Site Details'!P56</f>
        <v>0</v>
      </c>
      <c r="U318" s="1185">
        <f>'Step 3.1 Site Details'!Q56</f>
        <v>0</v>
      </c>
      <c r="V318" s="1185">
        <f>'Step 3.1 Site Details'!R56</f>
        <v>0</v>
      </c>
      <c r="W318" s="1185">
        <f>'Step 3.1 Site Details'!T56</f>
        <v>0</v>
      </c>
      <c r="X318" s="1044">
        <f>IFERROR(((_xlfn.XLOOKUP(G318,'Step 4 Support Tool'!$E$220:$E$319,'Step 4 Support Tool'!$I$220:$I$319,"",0,1)*PETREAD!N318)/100),"")</f>
        <v>0</v>
      </c>
      <c r="Y318" s="1044">
        <f>IFERROR(((_xlfn.XLOOKUP(G318,'Step 4 Support Tool'!$E$220:$E$319,'Step 4 Support Tool'!$K$220:$K$319,"",0,1)*PETREAD!O318)/100),"")</f>
        <v>0</v>
      </c>
      <c r="Z318" s="1044">
        <f t="shared" si="52"/>
        <v>0</v>
      </c>
      <c r="AA318" s="1044">
        <f>IFERROR(Z318-(SUMIFS('Step 4 Support Tool'!$O$16:$O$215,'Step 4 Support Tool'!$E$16:$E$215,PETREAD!G318)+SUMIFS('Step 4 Support Tool'!$O$220:$O$319,'Step 4 Support Tool'!$E$220:$E$319,PETREAD!G318)),"")</f>
        <v>0</v>
      </c>
      <c r="AB318" s="1045" t="str">
        <f t="shared" si="53"/>
        <v/>
      </c>
      <c r="AC318" s="1122">
        <f>SUMIFS('Step 3.2 Heating System'!$J$10:$J$109,'Step 3.2 Heating System'!$C$10:$C$109,PETREAD!$G318,'Step 3.2 Heating System'!$G$10:$G$109,"Removed")</f>
        <v>0</v>
      </c>
      <c r="AD318" s="1122">
        <f>SUMIFS('Step 3.2 Heating System'!$J$10:$J$109,'Step 3.2 Heating System'!$C$10:$C$109,PETREAD!$G318,'Step 3.2 Heating System'!$G$10:$G$109,"Retained")</f>
        <v>0</v>
      </c>
      <c r="AE318" s="1119" t="str">
        <f t="shared" si="54"/>
        <v/>
      </c>
      <c r="AF318" s="1057">
        <f>(SUMIFS('Step 4 Support Tool'!$N$16:$N$215,'Step 4 Support Tool'!$E$16:$E$215,PETREAD!G318)+SUMIFS('Step 4 Support Tool'!$N$220:$N$319,'Step 4 Support Tool'!$E$220:$E$319,PETREAD!G318))</f>
        <v>0</v>
      </c>
      <c r="AG318" s="1057" t="str">
        <f>IFERROR(AR318*'Step 5 Project Governance'!$D$14,"")</f>
        <v/>
      </c>
      <c r="AH318" s="1117" t="str">
        <f t="shared" si="58"/>
        <v/>
      </c>
      <c r="AI318" s="1122">
        <f>(SUMIFS('Step 4 Support Tool'!$S$16:$S$215,'Step 4 Support Tool'!$E$16:$E$215,PETREAD!G318)+SUMIFS('Step 4 Support Tool'!$S$220:$S$319,'Step 4 Support Tool'!$E$220:$E$319,PETREAD!G318))</f>
        <v>0</v>
      </c>
      <c r="AJ318" s="1122" t="str">
        <f t="shared" si="59"/>
        <v/>
      </c>
      <c r="AK318" s="1045" t="str">
        <f>IFERROR(SUMIF('Step 4 Support Tool'!$E$16:$E$215,PETREAD!G318,'Step 4 Support Tool'!$N$16:$N$215)/(SUMIF('Step 4 Support Tool'!$E$16:$E$215,PETREAD!G318,'Step 4 Support Tool'!$N$16:$N$215)+SUMIF('Step 4 Support Tool'!$E$220:$E$319,PETREAD!G318,'Step 4 Support Tool'!$N$220:$N$319)),"")</f>
        <v/>
      </c>
      <c r="AL318" s="1119" t="str">
        <f>_xlfn.XLOOKUP($G318,'Step 3.2 Heating System'!$C$118:$C$217,'Step 3.2 Heating System'!$AA$118:$AA$217,"",0,1)</f>
        <v/>
      </c>
      <c r="AM318" s="1119" t="str">
        <f>_xlfn.XLOOKUP($G318,'Step 3.2 Heating System'!$C$118:$C$217,'Step 3.2 Heating System'!$AB$118:$AB$217,"",0,1)</f>
        <v/>
      </c>
      <c r="AO318" s="971" t="s">
        <v>511</v>
      </c>
      <c r="AP318" s="971"/>
      <c r="AR318" s="1045" t="str">
        <f>IFERROR((SUMIFS('Step 4 Support Tool'!$N$16:$N$215,'Step 4 Support Tool'!$E$16:$E$215,PETREAD!G318)+SUMIFS('Step 4 Support Tool'!$N$220:$N$319,'Step 4 Support Tool'!$E$220:$E$319,PETREAD!G318))/'Step 4 Support Tool'!$O$7,"")</f>
        <v/>
      </c>
      <c r="AW318" s="491"/>
      <c r="AX318" s="491"/>
      <c r="AY318" s="491"/>
      <c r="BB318" s="491"/>
      <c r="BC318" s="491"/>
      <c r="BD318" s="491"/>
      <c r="BE318" s="491"/>
      <c r="BF318" s="491"/>
      <c r="BG318" s="491"/>
      <c r="BH318" s="491"/>
      <c r="BI318" s="491"/>
      <c r="BJ318" s="491"/>
      <c r="BK318" s="491"/>
      <c r="BL318" s="491"/>
      <c r="BM318" s="491"/>
      <c r="BN318" s="491"/>
      <c r="BO318" s="491"/>
      <c r="BP318" s="491"/>
      <c r="BQ318" s="491"/>
      <c r="BR318" s="491"/>
      <c r="BS318" s="491"/>
      <c r="BT318" s="491"/>
      <c r="BU318" s="491"/>
      <c r="BV318" s="491"/>
      <c r="BW318" s="491"/>
      <c r="BX318" s="491"/>
      <c r="BY318" s="491"/>
      <c r="BZ318" s="491"/>
      <c r="CA318" s="491"/>
      <c r="CB318" s="491"/>
      <c r="CC318" s="491"/>
      <c r="CD318" s="491"/>
      <c r="CE318" s="491"/>
      <c r="CF318" s="491"/>
      <c r="CG318" s="491"/>
      <c r="CH318" s="491"/>
      <c r="CI318" s="491"/>
      <c r="CJ318" s="491"/>
      <c r="CK318" s="491"/>
      <c r="CL318" s="491"/>
      <c r="CM318" s="491"/>
      <c r="CN318" s="491"/>
      <c r="CO318" s="491"/>
      <c r="CP318" s="491"/>
      <c r="CQ318" s="491"/>
      <c r="CR318" s="491"/>
      <c r="CS318" s="491"/>
      <c r="CT318" s="491"/>
      <c r="CU318" s="491"/>
      <c r="CV318" s="491"/>
      <c r="CW318" s="491"/>
      <c r="CX318" s="491"/>
      <c r="CY318" s="491"/>
      <c r="CZ318" s="491"/>
      <c r="DA318" s="491"/>
      <c r="DB318" s="491"/>
      <c r="DC318" s="491"/>
      <c r="DD318" s="491"/>
      <c r="DE318" s="491"/>
      <c r="DF318" s="491"/>
      <c r="DG318" s="491"/>
      <c r="DH318" s="491"/>
      <c r="DI318" s="491"/>
      <c r="DJ318" s="491"/>
      <c r="DK318" s="491"/>
      <c r="DL318" s="491"/>
      <c r="DM318" s="491"/>
      <c r="DN318" s="491"/>
      <c r="DO318" s="491"/>
      <c r="DP318" s="491"/>
      <c r="DQ318" s="491"/>
      <c r="DR318" s="491"/>
      <c r="DS318" s="491"/>
      <c r="DT318" s="491"/>
      <c r="DU318" s="491"/>
      <c r="DV318" s="491"/>
      <c r="DW318" s="491"/>
      <c r="DX318" s="491"/>
      <c r="DY318" s="491"/>
      <c r="DZ318" s="491"/>
      <c r="EA318" s="491"/>
      <c r="EB318" s="491"/>
      <c r="EC318" s="491"/>
      <c r="ED318" s="491"/>
      <c r="EE318" s="491"/>
      <c r="EF318" s="491"/>
      <c r="EG318" s="491"/>
      <c r="EH318" s="491"/>
      <c r="EI318" s="491"/>
    </row>
    <row r="319" spans="1:139" ht="12" customHeight="1" x14ac:dyDescent="0.2">
      <c r="A319" s="517" t="str">
        <f t="shared" si="48"/>
        <v/>
      </c>
      <c r="B319" s="517" t="str">
        <f t="shared" si="56"/>
        <v/>
      </c>
      <c r="C319" s="515" t="str">
        <f t="shared" si="57"/>
        <v/>
      </c>
      <c r="D319" s="517" t="str">
        <f>'Step 3.1 Site Details'!C57</f>
        <v>Building 50</v>
      </c>
      <c r="E319" s="517" t="str">
        <f>TRIM('Step 3.1 Site Details'!A57)</f>
        <v/>
      </c>
      <c r="F319" s="515">
        <f>'Step 3.1 Site Details'!I57</f>
        <v>0</v>
      </c>
      <c r="G319" s="517" t="str">
        <f>IF('Step 3.1 Site Details'!D57="","",TRIM('Step 3.1 Site Details'!D57))</f>
        <v/>
      </c>
      <c r="H319" s="515">
        <f>'Step 3.1 Site Details'!E57</f>
        <v>0</v>
      </c>
      <c r="I319" s="515">
        <f>'Step 3.1 Site Details'!D57</f>
        <v>0</v>
      </c>
      <c r="J319" s="515">
        <f>'Step 3.1 Site Details'!F57</f>
        <v>0</v>
      </c>
      <c r="K319" s="1225">
        <f>'Step 3.1 Site Details'!G57</f>
        <v>0</v>
      </c>
      <c r="L319" s="515">
        <f>'Step 3.1 Site Details'!H57</f>
        <v>0</v>
      </c>
      <c r="M319" s="1226">
        <f>'Step 3.1 Site Details'!B57</f>
        <v>0</v>
      </c>
      <c r="N319" s="1189">
        <f>'Step 3.1 Site Details'!J57</f>
        <v>0</v>
      </c>
      <c r="O319" s="1189">
        <f>'Step 3.1 Site Details'!K57</f>
        <v>0</v>
      </c>
      <c r="P319" s="1185">
        <f>'Step 3.1 Site Details'!L57</f>
        <v>0</v>
      </c>
      <c r="Q319" s="1185">
        <f>'Step 3.1 Site Details'!M57</f>
        <v>0</v>
      </c>
      <c r="R319" s="1185">
        <f>'Step 3.1 Site Details'!N57</f>
        <v>0</v>
      </c>
      <c r="S319" s="1185">
        <f>'Step 3.1 Site Details'!O57</f>
        <v>0</v>
      </c>
      <c r="T319" s="1185">
        <f>'Step 3.1 Site Details'!P57</f>
        <v>0</v>
      </c>
      <c r="U319" s="1185">
        <f>'Step 3.1 Site Details'!Q57</f>
        <v>0</v>
      </c>
      <c r="V319" s="1185">
        <f>'Step 3.1 Site Details'!R57</f>
        <v>0</v>
      </c>
      <c r="W319" s="1185">
        <f>'Step 3.1 Site Details'!T57</f>
        <v>0</v>
      </c>
      <c r="X319" s="1044">
        <f>IFERROR(((_xlfn.XLOOKUP(G319,'Step 4 Support Tool'!$E$220:$E$319,'Step 4 Support Tool'!$I$220:$I$319,"",0,1)*PETREAD!N319)/100),"")</f>
        <v>0</v>
      </c>
      <c r="Y319" s="1044">
        <f>IFERROR(((_xlfn.XLOOKUP(G319,'Step 4 Support Tool'!$E$220:$E$319,'Step 4 Support Tool'!$K$220:$K$319,"",0,1)*PETREAD!O319)/100),"")</f>
        <v>0</v>
      </c>
      <c r="Z319" s="1044">
        <f t="shared" si="52"/>
        <v>0</v>
      </c>
      <c r="AA319" s="1044">
        <f>IFERROR(Z319-(SUMIFS('Step 4 Support Tool'!$O$16:$O$215,'Step 4 Support Tool'!$E$16:$E$215,PETREAD!G319)+SUMIFS('Step 4 Support Tool'!$O$220:$O$319,'Step 4 Support Tool'!$E$220:$E$319,PETREAD!G319)),"")</f>
        <v>0</v>
      </c>
      <c r="AB319" s="1045" t="str">
        <f t="shared" si="53"/>
        <v/>
      </c>
      <c r="AC319" s="1122">
        <f>SUMIFS('Step 3.2 Heating System'!$J$10:$J$109,'Step 3.2 Heating System'!$C$10:$C$109,PETREAD!$G319,'Step 3.2 Heating System'!$G$10:$G$109,"Removed")</f>
        <v>0</v>
      </c>
      <c r="AD319" s="1122">
        <f>SUMIFS('Step 3.2 Heating System'!$J$10:$J$109,'Step 3.2 Heating System'!$C$10:$C$109,PETREAD!$G319,'Step 3.2 Heating System'!$G$10:$G$109,"Retained")</f>
        <v>0</v>
      </c>
      <c r="AE319" s="1119" t="str">
        <f t="shared" si="54"/>
        <v/>
      </c>
      <c r="AF319" s="1057">
        <f>(SUMIFS('Step 4 Support Tool'!$N$16:$N$215,'Step 4 Support Tool'!$E$16:$E$215,PETREAD!G319)+SUMIFS('Step 4 Support Tool'!$N$220:$N$319,'Step 4 Support Tool'!$E$220:$E$319,PETREAD!G319))</f>
        <v>0</v>
      </c>
      <c r="AG319" s="1057" t="str">
        <f>IFERROR(AR319*'Step 5 Project Governance'!$D$14,"")</f>
        <v/>
      </c>
      <c r="AH319" s="1117" t="str">
        <f t="shared" si="58"/>
        <v/>
      </c>
      <c r="AI319" s="1122">
        <f>(SUMIFS('Step 4 Support Tool'!$S$16:$S$215,'Step 4 Support Tool'!$E$16:$E$215,PETREAD!G319)+SUMIFS('Step 4 Support Tool'!$S$220:$S$319,'Step 4 Support Tool'!$E$220:$E$319,PETREAD!G319))</f>
        <v>0</v>
      </c>
      <c r="AJ319" s="1122" t="str">
        <f t="shared" si="59"/>
        <v/>
      </c>
      <c r="AK319" s="1045" t="str">
        <f>IFERROR(SUMIF('Step 4 Support Tool'!$E$16:$E$215,PETREAD!G319,'Step 4 Support Tool'!$N$16:$N$215)/(SUMIF('Step 4 Support Tool'!$E$16:$E$215,PETREAD!G319,'Step 4 Support Tool'!$N$16:$N$215)+SUMIF('Step 4 Support Tool'!$E$220:$E$319,PETREAD!G319,'Step 4 Support Tool'!$N$220:$N$319)),"")</f>
        <v/>
      </c>
      <c r="AL319" s="1119" t="str">
        <f>_xlfn.XLOOKUP($G319,'Step 3.2 Heating System'!$C$118:$C$217,'Step 3.2 Heating System'!$AA$118:$AA$217,"",0,1)</f>
        <v/>
      </c>
      <c r="AM319" s="1119" t="str">
        <f>_xlfn.XLOOKUP($G319,'Step 3.2 Heating System'!$C$118:$C$217,'Step 3.2 Heating System'!$AB$118:$AB$217,"",0,1)</f>
        <v/>
      </c>
      <c r="AO319" s="971" t="s">
        <v>513</v>
      </c>
      <c r="AP319" s="971"/>
      <c r="AR319" s="1045" t="str">
        <f>IFERROR((SUMIFS('Step 4 Support Tool'!$N$16:$N$215,'Step 4 Support Tool'!$E$16:$E$215,PETREAD!G319)+SUMIFS('Step 4 Support Tool'!$N$220:$N$319,'Step 4 Support Tool'!$E$220:$E$319,PETREAD!G319))/'Step 4 Support Tool'!$O$7,"")</f>
        <v/>
      </c>
      <c r="AW319" s="491"/>
      <c r="AX319" s="491"/>
      <c r="AY319" s="491"/>
      <c r="BB319" s="491"/>
      <c r="BC319" s="491"/>
      <c r="BD319" s="491"/>
      <c r="BE319" s="491"/>
      <c r="BF319" s="491"/>
      <c r="BG319" s="491"/>
      <c r="BH319" s="491"/>
      <c r="BI319" s="491"/>
      <c r="BJ319" s="491"/>
      <c r="BK319" s="491"/>
      <c r="BL319" s="491"/>
      <c r="BM319" s="491"/>
      <c r="BN319" s="491"/>
      <c r="BO319" s="491"/>
      <c r="BP319" s="491"/>
      <c r="BQ319" s="491"/>
      <c r="BR319" s="491"/>
      <c r="BS319" s="491"/>
      <c r="BT319" s="491"/>
      <c r="BU319" s="491"/>
      <c r="BV319" s="491"/>
      <c r="BW319" s="491"/>
      <c r="BX319" s="491"/>
      <c r="BY319" s="491"/>
      <c r="BZ319" s="491"/>
      <c r="CA319" s="491"/>
      <c r="CB319" s="491"/>
      <c r="CC319" s="491"/>
      <c r="CD319" s="491"/>
      <c r="CE319" s="491"/>
      <c r="CF319" s="491"/>
      <c r="CG319" s="491"/>
      <c r="CH319" s="491"/>
      <c r="CI319" s="491"/>
      <c r="CJ319" s="491"/>
      <c r="CK319" s="491"/>
      <c r="CL319" s="491"/>
      <c r="CM319" s="491"/>
      <c r="CN319" s="491"/>
      <c r="CO319" s="491"/>
      <c r="CP319" s="491"/>
      <c r="CQ319" s="491"/>
      <c r="CR319" s="491"/>
      <c r="CS319" s="491"/>
      <c r="CT319" s="491"/>
      <c r="CU319" s="491"/>
      <c r="CV319" s="491"/>
      <c r="CW319" s="491"/>
      <c r="CX319" s="491"/>
      <c r="CY319" s="491"/>
      <c r="CZ319" s="491"/>
      <c r="DA319" s="491"/>
      <c r="DB319" s="491"/>
      <c r="DC319" s="491"/>
      <c r="DD319" s="491"/>
      <c r="DE319" s="491"/>
      <c r="DF319" s="491"/>
      <c r="DG319" s="491"/>
      <c r="DH319" s="491"/>
      <c r="DI319" s="491"/>
      <c r="DJ319" s="491"/>
      <c r="DK319" s="491"/>
      <c r="DL319" s="491"/>
      <c r="DM319" s="491"/>
      <c r="DN319" s="491"/>
      <c r="DO319" s="491"/>
      <c r="DP319" s="491"/>
      <c r="DQ319" s="491"/>
      <c r="DR319" s="491"/>
      <c r="DS319" s="491"/>
      <c r="DT319" s="491"/>
      <c r="DU319" s="491"/>
      <c r="DV319" s="491"/>
      <c r="DW319" s="491"/>
      <c r="DX319" s="491"/>
      <c r="DY319" s="491"/>
      <c r="DZ319" s="491"/>
      <c r="EA319" s="491"/>
      <c r="EB319" s="491"/>
      <c r="EC319" s="491"/>
      <c r="ED319" s="491"/>
      <c r="EE319" s="491"/>
      <c r="EF319" s="491"/>
      <c r="EG319" s="491"/>
      <c r="EH319" s="491"/>
      <c r="EI319" s="491"/>
    </row>
    <row r="320" spans="1:139" ht="12" customHeight="1" x14ac:dyDescent="0.2">
      <c r="A320" s="517" t="str">
        <f t="shared" si="48"/>
        <v/>
      </c>
      <c r="B320" s="517" t="str">
        <f t="shared" si="56"/>
        <v/>
      </c>
      <c r="C320" s="515" t="str">
        <f t="shared" si="57"/>
        <v/>
      </c>
      <c r="D320" s="517" t="str">
        <f>'Step 3.1 Site Details'!C58</f>
        <v>Building 51</v>
      </c>
      <c r="E320" s="517" t="str">
        <f>TRIM('Step 3.1 Site Details'!A58)</f>
        <v/>
      </c>
      <c r="F320" s="515">
        <f>'Step 3.1 Site Details'!I58</f>
        <v>0</v>
      </c>
      <c r="G320" s="517" t="str">
        <f>IF('Step 3.1 Site Details'!D58="","",TRIM('Step 3.1 Site Details'!D58))</f>
        <v/>
      </c>
      <c r="H320" s="515">
        <f>'Step 3.1 Site Details'!E58</f>
        <v>0</v>
      </c>
      <c r="I320" s="515">
        <f>'Step 3.1 Site Details'!D58</f>
        <v>0</v>
      </c>
      <c r="J320" s="515">
        <f>'Step 3.1 Site Details'!F58</f>
        <v>0</v>
      </c>
      <c r="K320" s="1225">
        <f>'Step 3.1 Site Details'!G58</f>
        <v>0</v>
      </c>
      <c r="L320" s="515">
        <f>'Step 3.1 Site Details'!H58</f>
        <v>0</v>
      </c>
      <c r="M320" s="1226">
        <f>'Step 3.1 Site Details'!B58</f>
        <v>0</v>
      </c>
      <c r="N320" s="1189">
        <f>'Step 3.1 Site Details'!J58</f>
        <v>0</v>
      </c>
      <c r="O320" s="1189">
        <f>'Step 3.1 Site Details'!K58</f>
        <v>0</v>
      </c>
      <c r="P320" s="1185">
        <f>'Step 3.1 Site Details'!L58</f>
        <v>0</v>
      </c>
      <c r="Q320" s="1185">
        <f>'Step 3.1 Site Details'!M58</f>
        <v>0</v>
      </c>
      <c r="R320" s="1185">
        <f>'Step 3.1 Site Details'!N58</f>
        <v>0</v>
      </c>
      <c r="S320" s="1185">
        <f>'Step 3.1 Site Details'!O58</f>
        <v>0</v>
      </c>
      <c r="T320" s="1185">
        <f>'Step 3.1 Site Details'!P58</f>
        <v>0</v>
      </c>
      <c r="U320" s="1185">
        <f>'Step 3.1 Site Details'!Q58</f>
        <v>0</v>
      </c>
      <c r="V320" s="1185">
        <f>'Step 3.1 Site Details'!R58</f>
        <v>0</v>
      </c>
      <c r="W320" s="1185">
        <f>'Step 3.1 Site Details'!T58</f>
        <v>0</v>
      </c>
      <c r="X320" s="1044">
        <f>IFERROR(((_xlfn.XLOOKUP(G320,'Step 4 Support Tool'!$E$220:$E$319,'Step 4 Support Tool'!$I$220:$I$319,"",0,1)*PETREAD!N320)/100),"")</f>
        <v>0</v>
      </c>
      <c r="Y320" s="1044">
        <f>IFERROR(((_xlfn.XLOOKUP(G320,'Step 4 Support Tool'!$E$220:$E$319,'Step 4 Support Tool'!$K$220:$K$319,"",0,1)*PETREAD!O320)/100),"")</f>
        <v>0</v>
      </c>
      <c r="Z320" s="1044">
        <f t="shared" si="52"/>
        <v>0</v>
      </c>
      <c r="AA320" s="1044">
        <f>IFERROR(Z320-(SUMIFS('Step 4 Support Tool'!$O$16:$O$215,'Step 4 Support Tool'!$E$16:$E$215,PETREAD!G320)+SUMIFS('Step 4 Support Tool'!$O$220:$O$319,'Step 4 Support Tool'!$E$220:$E$319,PETREAD!G320)),"")</f>
        <v>0</v>
      </c>
      <c r="AB320" s="1045" t="str">
        <f t="shared" si="53"/>
        <v/>
      </c>
      <c r="AC320" s="1122">
        <f>SUMIFS('Step 3.2 Heating System'!$J$10:$J$109,'Step 3.2 Heating System'!$C$10:$C$109,PETREAD!$G320,'Step 3.2 Heating System'!$G$10:$G$109,"Removed")</f>
        <v>0</v>
      </c>
      <c r="AD320" s="1122">
        <f>SUMIFS('Step 3.2 Heating System'!$J$10:$J$109,'Step 3.2 Heating System'!$C$10:$C$109,PETREAD!$G320,'Step 3.2 Heating System'!$G$10:$G$109,"Retained")</f>
        <v>0</v>
      </c>
      <c r="AE320" s="1119" t="str">
        <f t="shared" si="54"/>
        <v/>
      </c>
      <c r="AF320" s="1057">
        <f>(SUMIFS('Step 4 Support Tool'!$N$16:$N$215,'Step 4 Support Tool'!$E$16:$E$215,PETREAD!G320)+SUMIFS('Step 4 Support Tool'!$N$220:$N$319,'Step 4 Support Tool'!$E$220:$E$319,PETREAD!G320))</f>
        <v>0</v>
      </c>
      <c r="AG320" s="1057" t="str">
        <f>IFERROR(AR320*'Step 5 Project Governance'!$D$14,"")</f>
        <v/>
      </c>
      <c r="AH320" s="1117" t="str">
        <f t="shared" si="58"/>
        <v/>
      </c>
      <c r="AI320" s="1122">
        <f>(SUMIFS('Step 4 Support Tool'!$S$16:$S$215,'Step 4 Support Tool'!$E$16:$E$215,PETREAD!G320)+SUMIFS('Step 4 Support Tool'!$S$220:$S$319,'Step 4 Support Tool'!$E$220:$E$319,PETREAD!G320))</f>
        <v>0</v>
      </c>
      <c r="AJ320" s="1122" t="str">
        <f t="shared" si="59"/>
        <v/>
      </c>
      <c r="AK320" s="1045" t="str">
        <f>IFERROR(SUMIF('Step 4 Support Tool'!$E$16:$E$215,PETREAD!G320,'Step 4 Support Tool'!$N$16:$N$215)/(SUMIF('Step 4 Support Tool'!$E$16:$E$215,PETREAD!G320,'Step 4 Support Tool'!$N$16:$N$215)+SUMIF('Step 4 Support Tool'!$E$220:$E$319,PETREAD!G320,'Step 4 Support Tool'!$N$220:$N$319)),"")</f>
        <v/>
      </c>
      <c r="AL320" s="1119" t="str">
        <f>_xlfn.XLOOKUP($G320,'Step 3.2 Heating System'!$C$118:$C$217,'Step 3.2 Heating System'!$AA$118:$AA$217,"",0,1)</f>
        <v/>
      </c>
      <c r="AM320" s="1119" t="str">
        <f>_xlfn.XLOOKUP($G320,'Step 3.2 Heating System'!$C$118:$C$217,'Step 3.2 Heating System'!$AB$118:$AB$217,"",0,1)</f>
        <v/>
      </c>
      <c r="AO320" s="971" t="s">
        <v>515</v>
      </c>
      <c r="AP320" s="971"/>
      <c r="AR320" s="1045" t="str">
        <f>IFERROR((SUMIFS('Step 4 Support Tool'!$N$16:$N$215,'Step 4 Support Tool'!$E$16:$E$215,PETREAD!G320)+SUMIFS('Step 4 Support Tool'!$N$220:$N$319,'Step 4 Support Tool'!$E$220:$E$319,PETREAD!G320))/'Step 4 Support Tool'!$O$7,"")</f>
        <v/>
      </c>
      <c r="AW320" s="491"/>
      <c r="AX320" s="491"/>
      <c r="AY320" s="491"/>
      <c r="BB320" s="491"/>
      <c r="BC320" s="491"/>
      <c r="BD320" s="491"/>
      <c r="BE320" s="491"/>
      <c r="BF320" s="491"/>
      <c r="BG320" s="491"/>
      <c r="BH320" s="491"/>
      <c r="BI320" s="491"/>
      <c r="BJ320" s="491"/>
      <c r="BK320" s="491"/>
      <c r="BL320" s="491"/>
      <c r="BM320" s="491"/>
      <c r="BN320" s="491"/>
      <c r="BO320" s="491"/>
      <c r="BP320" s="491"/>
      <c r="BQ320" s="491"/>
      <c r="BR320" s="491"/>
      <c r="BS320" s="491"/>
      <c r="BT320" s="491"/>
      <c r="BU320" s="491"/>
      <c r="BV320" s="491"/>
      <c r="BW320" s="491"/>
      <c r="BX320" s="491"/>
      <c r="BY320" s="491"/>
      <c r="BZ320" s="491"/>
      <c r="CA320" s="491"/>
      <c r="CB320" s="491"/>
      <c r="CC320" s="491"/>
      <c r="CD320" s="491"/>
      <c r="CE320" s="491"/>
      <c r="CF320" s="491"/>
      <c r="CG320" s="491"/>
      <c r="CH320" s="491"/>
      <c r="CI320" s="491"/>
      <c r="CJ320" s="491"/>
      <c r="CK320" s="491"/>
      <c r="CL320" s="491"/>
      <c r="CM320" s="491"/>
      <c r="CN320" s="491"/>
      <c r="CO320" s="491"/>
      <c r="CP320" s="491"/>
      <c r="CQ320" s="491"/>
      <c r="CR320" s="491"/>
      <c r="CS320" s="491"/>
      <c r="CT320" s="491"/>
      <c r="CU320" s="491"/>
      <c r="CV320" s="491"/>
      <c r="CW320" s="491"/>
      <c r="CX320" s="491"/>
      <c r="CY320" s="491"/>
      <c r="CZ320" s="491"/>
      <c r="DA320" s="491"/>
      <c r="DB320" s="491"/>
      <c r="DC320" s="491"/>
      <c r="DD320" s="491"/>
      <c r="DE320" s="491"/>
      <c r="DF320" s="491"/>
      <c r="DG320" s="491"/>
      <c r="DH320" s="491"/>
      <c r="DI320" s="491"/>
      <c r="DJ320" s="491"/>
      <c r="DK320" s="491"/>
      <c r="DL320" s="491"/>
      <c r="DM320" s="491"/>
      <c r="DN320" s="491"/>
      <c r="DO320" s="491"/>
      <c r="DP320" s="491"/>
      <c r="DQ320" s="491"/>
      <c r="DR320" s="491"/>
      <c r="DS320" s="491"/>
      <c r="DT320" s="491"/>
      <c r="DU320" s="491"/>
      <c r="DV320" s="491"/>
      <c r="DW320" s="491"/>
      <c r="DX320" s="491"/>
      <c r="DY320" s="491"/>
      <c r="DZ320" s="491"/>
      <c r="EA320" s="491"/>
      <c r="EB320" s="491"/>
      <c r="EC320" s="491"/>
      <c r="ED320" s="491"/>
      <c r="EE320" s="491"/>
      <c r="EF320" s="491"/>
      <c r="EG320" s="491"/>
      <c r="EH320" s="491"/>
      <c r="EI320" s="491"/>
    </row>
    <row r="321" spans="1:139" ht="12" customHeight="1" x14ac:dyDescent="0.2">
      <c r="A321" s="517" t="str">
        <f t="shared" si="48"/>
        <v/>
      </c>
      <c r="B321" s="517" t="str">
        <f t="shared" si="56"/>
        <v/>
      </c>
      <c r="C321" s="515" t="str">
        <f t="shared" si="57"/>
        <v/>
      </c>
      <c r="D321" s="517" t="str">
        <f>'Step 3.1 Site Details'!C59</f>
        <v>Building 52</v>
      </c>
      <c r="E321" s="517" t="str">
        <f>TRIM('Step 3.1 Site Details'!A59)</f>
        <v/>
      </c>
      <c r="F321" s="515">
        <f>'Step 3.1 Site Details'!I59</f>
        <v>0</v>
      </c>
      <c r="G321" s="517" t="str">
        <f>IF('Step 3.1 Site Details'!D59="","",TRIM('Step 3.1 Site Details'!D59))</f>
        <v/>
      </c>
      <c r="H321" s="515">
        <f>'Step 3.1 Site Details'!E59</f>
        <v>0</v>
      </c>
      <c r="I321" s="515">
        <f>'Step 3.1 Site Details'!D59</f>
        <v>0</v>
      </c>
      <c r="J321" s="515">
        <f>'Step 3.1 Site Details'!F59</f>
        <v>0</v>
      </c>
      <c r="K321" s="1225">
        <f>'Step 3.1 Site Details'!G59</f>
        <v>0</v>
      </c>
      <c r="L321" s="515">
        <f>'Step 3.1 Site Details'!H59</f>
        <v>0</v>
      </c>
      <c r="M321" s="1226">
        <f>'Step 3.1 Site Details'!B59</f>
        <v>0</v>
      </c>
      <c r="N321" s="1189">
        <f>'Step 3.1 Site Details'!J59</f>
        <v>0</v>
      </c>
      <c r="O321" s="1189">
        <f>'Step 3.1 Site Details'!K59</f>
        <v>0</v>
      </c>
      <c r="P321" s="1185">
        <f>'Step 3.1 Site Details'!L59</f>
        <v>0</v>
      </c>
      <c r="Q321" s="1185">
        <f>'Step 3.1 Site Details'!M59</f>
        <v>0</v>
      </c>
      <c r="R321" s="1185">
        <f>'Step 3.1 Site Details'!N59</f>
        <v>0</v>
      </c>
      <c r="S321" s="1185">
        <f>'Step 3.1 Site Details'!O59</f>
        <v>0</v>
      </c>
      <c r="T321" s="1185">
        <f>'Step 3.1 Site Details'!P59</f>
        <v>0</v>
      </c>
      <c r="U321" s="1185">
        <f>'Step 3.1 Site Details'!Q59</f>
        <v>0</v>
      </c>
      <c r="V321" s="1185">
        <f>'Step 3.1 Site Details'!R59</f>
        <v>0</v>
      </c>
      <c r="W321" s="1185">
        <f>'Step 3.1 Site Details'!T59</f>
        <v>0</v>
      </c>
      <c r="X321" s="1044">
        <f>IFERROR(((_xlfn.XLOOKUP(G321,'Step 4 Support Tool'!$E$220:$E$319,'Step 4 Support Tool'!$I$220:$I$319,"",0,1)*PETREAD!N321)/100),"")</f>
        <v>0</v>
      </c>
      <c r="Y321" s="1044">
        <f>IFERROR(((_xlfn.XLOOKUP(G321,'Step 4 Support Tool'!$E$220:$E$319,'Step 4 Support Tool'!$K$220:$K$319,"",0,1)*PETREAD!O321)/100),"")</f>
        <v>0</v>
      </c>
      <c r="Z321" s="1044">
        <f t="shared" si="52"/>
        <v>0</v>
      </c>
      <c r="AA321" s="1044">
        <f>IFERROR(Z321-(SUMIFS('Step 4 Support Tool'!$O$16:$O$215,'Step 4 Support Tool'!$E$16:$E$215,PETREAD!G321)+SUMIFS('Step 4 Support Tool'!$O$220:$O$319,'Step 4 Support Tool'!$E$220:$E$319,PETREAD!G321)),"")</f>
        <v>0</v>
      </c>
      <c r="AB321" s="1045" t="str">
        <f t="shared" si="53"/>
        <v/>
      </c>
      <c r="AC321" s="1122">
        <f>SUMIFS('Step 3.2 Heating System'!$J$10:$J$109,'Step 3.2 Heating System'!$C$10:$C$109,PETREAD!$G321,'Step 3.2 Heating System'!$G$10:$G$109,"Removed")</f>
        <v>0</v>
      </c>
      <c r="AD321" s="1122">
        <f>SUMIFS('Step 3.2 Heating System'!$J$10:$J$109,'Step 3.2 Heating System'!$C$10:$C$109,PETREAD!$G321,'Step 3.2 Heating System'!$G$10:$G$109,"Retained")</f>
        <v>0</v>
      </c>
      <c r="AE321" s="1119" t="str">
        <f t="shared" si="54"/>
        <v/>
      </c>
      <c r="AF321" s="1057">
        <f>(SUMIFS('Step 4 Support Tool'!$N$16:$N$215,'Step 4 Support Tool'!$E$16:$E$215,PETREAD!G321)+SUMIFS('Step 4 Support Tool'!$N$220:$N$319,'Step 4 Support Tool'!$E$220:$E$319,PETREAD!G321))</f>
        <v>0</v>
      </c>
      <c r="AG321" s="1057" t="str">
        <f>IFERROR(AR321*'Step 5 Project Governance'!$D$14,"")</f>
        <v/>
      </c>
      <c r="AH321" s="1117" t="str">
        <f t="shared" si="58"/>
        <v/>
      </c>
      <c r="AI321" s="1122">
        <f>(SUMIFS('Step 4 Support Tool'!$S$16:$S$215,'Step 4 Support Tool'!$E$16:$E$215,PETREAD!G321)+SUMIFS('Step 4 Support Tool'!$S$220:$S$319,'Step 4 Support Tool'!$E$220:$E$319,PETREAD!G321))</f>
        <v>0</v>
      </c>
      <c r="AJ321" s="1122" t="str">
        <f t="shared" si="59"/>
        <v/>
      </c>
      <c r="AK321" s="1045" t="str">
        <f>IFERROR(SUMIF('Step 4 Support Tool'!$E$16:$E$215,PETREAD!G321,'Step 4 Support Tool'!$N$16:$N$215)/(SUMIF('Step 4 Support Tool'!$E$16:$E$215,PETREAD!G321,'Step 4 Support Tool'!$N$16:$N$215)+SUMIF('Step 4 Support Tool'!$E$220:$E$319,PETREAD!G321,'Step 4 Support Tool'!$N$220:$N$319)),"")</f>
        <v/>
      </c>
      <c r="AL321" s="1119" t="str">
        <f>_xlfn.XLOOKUP($G321,'Step 3.2 Heating System'!$C$118:$C$217,'Step 3.2 Heating System'!$AA$118:$AA$217,"",0,1)</f>
        <v/>
      </c>
      <c r="AM321" s="1119" t="str">
        <f>_xlfn.XLOOKUP($G321,'Step 3.2 Heating System'!$C$118:$C$217,'Step 3.2 Heating System'!$AB$118:$AB$217,"",0,1)</f>
        <v/>
      </c>
      <c r="AO321" s="971" t="s">
        <v>517</v>
      </c>
      <c r="AP321" s="971"/>
      <c r="AR321" s="1045" t="str">
        <f>IFERROR((SUMIFS('Step 4 Support Tool'!$N$16:$N$215,'Step 4 Support Tool'!$E$16:$E$215,PETREAD!G321)+SUMIFS('Step 4 Support Tool'!$N$220:$N$319,'Step 4 Support Tool'!$E$220:$E$319,PETREAD!G321))/'Step 4 Support Tool'!$O$7,"")</f>
        <v/>
      </c>
      <c r="AW321" s="491"/>
      <c r="AX321" s="491"/>
      <c r="AY321" s="491"/>
      <c r="BB321" s="491"/>
      <c r="BC321" s="491"/>
      <c r="BD321" s="491"/>
      <c r="BE321" s="491"/>
      <c r="BF321" s="491"/>
      <c r="BG321" s="491"/>
      <c r="BH321" s="491"/>
      <c r="BI321" s="491"/>
      <c r="BJ321" s="491"/>
      <c r="BK321" s="491"/>
      <c r="BL321" s="491"/>
      <c r="BM321" s="491"/>
      <c r="BN321" s="491"/>
      <c r="BO321" s="491"/>
      <c r="BP321" s="491"/>
      <c r="BQ321" s="491"/>
      <c r="BR321" s="491"/>
      <c r="BS321" s="491"/>
      <c r="BT321" s="491"/>
      <c r="BU321" s="491"/>
      <c r="BV321" s="491"/>
      <c r="BW321" s="491"/>
      <c r="BX321" s="491"/>
      <c r="BY321" s="491"/>
      <c r="BZ321" s="491"/>
      <c r="CA321" s="491"/>
      <c r="CB321" s="491"/>
      <c r="CC321" s="491"/>
      <c r="CD321" s="491"/>
      <c r="CE321" s="491"/>
      <c r="CF321" s="491"/>
      <c r="CG321" s="491"/>
      <c r="CH321" s="491"/>
      <c r="CI321" s="491"/>
      <c r="CJ321" s="491"/>
      <c r="CK321" s="491"/>
      <c r="CL321" s="491"/>
      <c r="CM321" s="491"/>
      <c r="CN321" s="491"/>
      <c r="CO321" s="491"/>
      <c r="CP321" s="491"/>
      <c r="CQ321" s="491"/>
      <c r="CR321" s="491"/>
      <c r="CS321" s="491"/>
      <c r="CT321" s="491"/>
      <c r="CU321" s="491"/>
      <c r="CV321" s="491"/>
      <c r="CW321" s="491"/>
      <c r="CX321" s="491"/>
      <c r="CY321" s="491"/>
      <c r="CZ321" s="491"/>
      <c r="DA321" s="491"/>
      <c r="DB321" s="491"/>
      <c r="DC321" s="491"/>
      <c r="DD321" s="491"/>
      <c r="DE321" s="491"/>
      <c r="DF321" s="491"/>
      <c r="DG321" s="491"/>
      <c r="DH321" s="491"/>
      <c r="DI321" s="491"/>
      <c r="DJ321" s="491"/>
      <c r="DK321" s="491"/>
      <c r="DL321" s="491"/>
      <c r="DM321" s="491"/>
      <c r="DN321" s="491"/>
      <c r="DO321" s="491"/>
      <c r="DP321" s="491"/>
      <c r="DQ321" s="491"/>
      <c r="DR321" s="491"/>
      <c r="DS321" s="491"/>
      <c r="DT321" s="491"/>
      <c r="DU321" s="491"/>
      <c r="DV321" s="491"/>
      <c r="DW321" s="491"/>
      <c r="DX321" s="491"/>
      <c r="DY321" s="491"/>
      <c r="DZ321" s="491"/>
      <c r="EA321" s="491"/>
      <c r="EB321" s="491"/>
      <c r="EC321" s="491"/>
      <c r="ED321" s="491"/>
      <c r="EE321" s="491"/>
      <c r="EF321" s="491"/>
      <c r="EG321" s="491"/>
      <c r="EH321" s="491"/>
      <c r="EI321" s="491"/>
    </row>
    <row r="322" spans="1:139" ht="12" customHeight="1" x14ac:dyDescent="0.2">
      <c r="A322" s="517" t="str">
        <f t="shared" si="48"/>
        <v/>
      </c>
      <c r="B322" s="517" t="str">
        <f t="shared" si="56"/>
        <v/>
      </c>
      <c r="C322" s="515" t="str">
        <f t="shared" si="57"/>
        <v/>
      </c>
      <c r="D322" s="517" t="str">
        <f>'Step 3.1 Site Details'!C60</f>
        <v>Building 53</v>
      </c>
      <c r="E322" s="517" t="str">
        <f>TRIM('Step 3.1 Site Details'!A60)</f>
        <v/>
      </c>
      <c r="F322" s="515">
        <f>'Step 3.1 Site Details'!I60</f>
        <v>0</v>
      </c>
      <c r="G322" s="517" t="str">
        <f>IF('Step 3.1 Site Details'!D60="","",TRIM('Step 3.1 Site Details'!D60))</f>
        <v/>
      </c>
      <c r="H322" s="515">
        <f>'Step 3.1 Site Details'!E60</f>
        <v>0</v>
      </c>
      <c r="I322" s="515">
        <f>'Step 3.1 Site Details'!D60</f>
        <v>0</v>
      </c>
      <c r="J322" s="515">
        <f>'Step 3.1 Site Details'!F60</f>
        <v>0</v>
      </c>
      <c r="K322" s="1225">
        <f>'Step 3.1 Site Details'!G60</f>
        <v>0</v>
      </c>
      <c r="L322" s="515">
        <f>'Step 3.1 Site Details'!H60</f>
        <v>0</v>
      </c>
      <c r="M322" s="1226">
        <f>'Step 3.1 Site Details'!B60</f>
        <v>0</v>
      </c>
      <c r="N322" s="1189">
        <f>'Step 3.1 Site Details'!J60</f>
        <v>0</v>
      </c>
      <c r="O322" s="1189">
        <f>'Step 3.1 Site Details'!K60</f>
        <v>0</v>
      </c>
      <c r="P322" s="1185">
        <f>'Step 3.1 Site Details'!L60</f>
        <v>0</v>
      </c>
      <c r="Q322" s="1185">
        <f>'Step 3.1 Site Details'!M60</f>
        <v>0</v>
      </c>
      <c r="R322" s="1185">
        <f>'Step 3.1 Site Details'!N60</f>
        <v>0</v>
      </c>
      <c r="S322" s="1185">
        <f>'Step 3.1 Site Details'!O60</f>
        <v>0</v>
      </c>
      <c r="T322" s="1185">
        <f>'Step 3.1 Site Details'!P60</f>
        <v>0</v>
      </c>
      <c r="U322" s="1185">
        <f>'Step 3.1 Site Details'!Q60</f>
        <v>0</v>
      </c>
      <c r="V322" s="1185">
        <f>'Step 3.1 Site Details'!R60</f>
        <v>0</v>
      </c>
      <c r="W322" s="1185">
        <f>'Step 3.1 Site Details'!T60</f>
        <v>0</v>
      </c>
      <c r="X322" s="1044">
        <f>IFERROR(((_xlfn.XLOOKUP(G322,'Step 4 Support Tool'!$E$220:$E$319,'Step 4 Support Tool'!$I$220:$I$319,"",0,1)*PETREAD!N322)/100),"")</f>
        <v>0</v>
      </c>
      <c r="Y322" s="1044">
        <f>IFERROR(((_xlfn.XLOOKUP(G322,'Step 4 Support Tool'!$E$220:$E$319,'Step 4 Support Tool'!$K$220:$K$319,"",0,1)*PETREAD!O322)/100),"")</f>
        <v>0</v>
      </c>
      <c r="Z322" s="1044">
        <f t="shared" si="52"/>
        <v>0</v>
      </c>
      <c r="AA322" s="1044">
        <f>IFERROR(Z322-(SUMIFS('Step 4 Support Tool'!$O$16:$O$215,'Step 4 Support Tool'!$E$16:$E$215,PETREAD!G322)+SUMIFS('Step 4 Support Tool'!$O$220:$O$319,'Step 4 Support Tool'!$E$220:$E$319,PETREAD!G322)),"")</f>
        <v>0</v>
      </c>
      <c r="AB322" s="1045" t="str">
        <f t="shared" si="53"/>
        <v/>
      </c>
      <c r="AC322" s="1122">
        <f>SUMIFS('Step 3.2 Heating System'!$J$10:$J$109,'Step 3.2 Heating System'!$C$10:$C$109,PETREAD!$G322,'Step 3.2 Heating System'!$G$10:$G$109,"Removed")</f>
        <v>0</v>
      </c>
      <c r="AD322" s="1122">
        <f>SUMIFS('Step 3.2 Heating System'!$J$10:$J$109,'Step 3.2 Heating System'!$C$10:$C$109,PETREAD!$G322,'Step 3.2 Heating System'!$G$10:$G$109,"Retained")</f>
        <v>0</v>
      </c>
      <c r="AE322" s="1119" t="str">
        <f t="shared" si="54"/>
        <v/>
      </c>
      <c r="AF322" s="1057">
        <f>(SUMIFS('Step 4 Support Tool'!$N$16:$N$215,'Step 4 Support Tool'!$E$16:$E$215,PETREAD!G322)+SUMIFS('Step 4 Support Tool'!$N$220:$N$319,'Step 4 Support Tool'!$E$220:$E$319,PETREAD!G322))</f>
        <v>0</v>
      </c>
      <c r="AG322" s="1057" t="str">
        <f>IFERROR(AR322*'Step 5 Project Governance'!$D$14,"")</f>
        <v/>
      </c>
      <c r="AH322" s="1117" t="str">
        <f t="shared" si="58"/>
        <v/>
      </c>
      <c r="AI322" s="1122">
        <f>(SUMIFS('Step 4 Support Tool'!$S$16:$S$215,'Step 4 Support Tool'!$E$16:$E$215,PETREAD!G322)+SUMIFS('Step 4 Support Tool'!$S$220:$S$319,'Step 4 Support Tool'!$E$220:$E$319,PETREAD!G322))</f>
        <v>0</v>
      </c>
      <c r="AJ322" s="1122" t="str">
        <f t="shared" si="59"/>
        <v/>
      </c>
      <c r="AK322" s="1045" t="str">
        <f>IFERROR(SUMIF('Step 4 Support Tool'!$E$16:$E$215,PETREAD!G322,'Step 4 Support Tool'!$N$16:$N$215)/(SUMIF('Step 4 Support Tool'!$E$16:$E$215,PETREAD!G322,'Step 4 Support Tool'!$N$16:$N$215)+SUMIF('Step 4 Support Tool'!$E$220:$E$319,PETREAD!G322,'Step 4 Support Tool'!$N$220:$N$319)),"")</f>
        <v/>
      </c>
      <c r="AL322" s="1119" t="str">
        <f>_xlfn.XLOOKUP($G322,'Step 3.2 Heating System'!$C$118:$C$217,'Step 3.2 Heating System'!$AA$118:$AA$217,"",0,1)</f>
        <v/>
      </c>
      <c r="AM322" s="1119" t="str">
        <f>_xlfn.XLOOKUP($G322,'Step 3.2 Heating System'!$C$118:$C$217,'Step 3.2 Heating System'!$AB$118:$AB$217,"",0,1)</f>
        <v/>
      </c>
      <c r="AO322" s="971" t="s">
        <v>519</v>
      </c>
      <c r="AP322" s="971"/>
      <c r="AR322" s="1045" t="str">
        <f>IFERROR((SUMIFS('Step 4 Support Tool'!$N$16:$N$215,'Step 4 Support Tool'!$E$16:$E$215,PETREAD!G322)+SUMIFS('Step 4 Support Tool'!$N$220:$N$319,'Step 4 Support Tool'!$E$220:$E$319,PETREAD!G322))/'Step 4 Support Tool'!$O$7,"")</f>
        <v/>
      </c>
      <c r="AW322" s="491"/>
      <c r="AX322" s="491"/>
      <c r="AY322" s="491"/>
      <c r="BB322" s="491"/>
      <c r="BC322" s="491"/>
      <c r="BD322" s="491"/>
      <c r="BE322" s="491"/>
      <c r="BF322" s="491"/>
      <c r="BG322" s="491"/>
      <c r="BH322" s="491"/>
      <c r="BI322" s="491"/>
      <c r="BJ322" s="491"/>
      <c r="BK322" s="491"/>
      <c r="BL322" s="491"/>
      <c r="BM322" s="491"/>
      <c r="BN322" s="491"/>
      <c r="BO322" s="491"/>
      <c r="BP322" s="491"/>
      <c r="BQ322" s="491"/>
      <c r="BR322" s="491"/>
      <c r="BS322" s="491"/>
      <c r="BT322" s="491"/>
      <c r="BU322" s="491"/>
      <c r="BV322" s="491"/>
      <c r="BW322" s="491"/>
      <c r="BX322" s="491"/>
      <c r="BY322" s="491"/>
      <c r="BZ322" s="491"/>
      <c r="CA322" s="491"/>
      <c r="CB322" s="491"/>
      <c r="CC322" s="491"/>
      <c r="CD322" s="491"/>
      <c r="CE322" s="491"/>
      <c r="CF322" s="491"/>
      <c r="CG322" s="491"/>
      <c r="CH322" s="491"/>
      <c r="CI322" s="491"/>
      <c r="CJ322" s="491"/>
      <c r="CK322" s="491"/>
      <c r="CL322" s="491"/>
      <c r="CM322" s="491"/>
      <c r="CN322" s="491"/>
      <c r="CO322" s="491"/>
      <c r="CP322" s="491"/>
      <c r="CQ322" s="491"/>
      <c r="CR322" s="491"/>
      <c r="CS322" s="491"/>
      <c r="CT322" s="491"/>
      <c r="CU322" s="491"/>
      <c r="CV322" s="491"/>
      <c r="CW322" s="491"/>
      <c r="CX322" s="491"/>
      <c r="CY322" s="491"/>
      <c r="CZ322" s="491"/>
      <c r="DA322" s="491"/>
      <c r="DB322" s="491"/>
      <c r="DC322" s="491"/>
      <c r="DD322" s="491"/>
      <c r="DE322" s="491"/>
      <c r="DF322" s="491"/>
      <c r="DG322" s="491"/>
      <c r="DH322" s="491"/>
      <c r="DI322" s="491"/>
      <c r="DJ322" s="491"/>
      <c r="DK322" s="491"/>
      <c r="DL322" s="491"/>
      <c r="DM322" s="491"/>
      <c r="DN322" s="491"/>
      <c r="DO322" s="491"/>
      <c r="DP322" s="491"/>
      <c r="DQ322" s="491"/>
      <c r="DR322" s="491"/>
      <c r="DS322" s="491"/>
      <c r="DT322" s="491"/>
      <c r="DU322" s="491"/>
      <c r="DV322" s="491"/>
      <c r="DW322" s="491"/>
      <c r="DX322" s="491"/>
      <c r="DY322" s="491"/>
      <c r="DZ322" s="491"/>
      <c r="EA322" s="491"/>
      <c r="EB322" s="491"/>
      <c r="EC322" s="491"/>
      <c r="ED322" s="491"/>
      <c r="EE322" s="491"/>
      <c r="EF322" s="491"/>
      <c r="EG322" s="491"/>
      <c r="EH322" s="491"/>
      <c r="EI322" s="491"/>
    </row>
    <row r="323" spans="1:139" ht="12" customHeight="1" x14ac:dyDescent="0.2">
      <c r="A323" s="517" t="str">
        <f t="shared" si="48"/>
        <v/>
      </c>
      <c r="B323" s="517" t="str">
        <f t="shared" si="56"/>
        <v/>
      </c>
      <c r="C323" s="515" t="str">
        <f t="shared" si="57"/>
        <v/>
      </c>
      <c r="D323" s="517" t="str">
        <f>'Step 3.1 Site Details'!C61</f>
        <v>Building 54</v>
      </c>
      <c r="E323" s="517" t="str">
        <f>TRIM('Step 3.1 Site Details'!A61)</f>
        <v/>
      </c>
      <c r="F323" s="515">
        <f>'Step 3.1 Site Details'!I61</f>
        <v>0</v>
      </c>
      <c r="G323" s="517" t="str">
        <f>IF('Step 3.1 Site Details'!D61="","",TRIM('Step 3.1 Site Details'!D61))</f>
        <v/>
      </c>
      <c r="H323" s="515">
        <f>'Step 3.1 Site Details'!E61</f>
        <v>0</v>
      </c>
      <c r="I323" s="515">
        <f>'Step 3.1 Site Details'!D61</f>
        <v>0</v>
      </c>
      <c r="J323" s="515">
        <f>'Step 3.1 Site Details'!F61</f>
        <v>0</v>
      </c>
      <c r="K323" s="1225">
        <f>'Step 3.1 Site Details'!G61</f>
        <v>0</v>
      </c>
      <c r="L323" s="515">
        <f>'Step 3.1 Site Details'!H61</f>
        <v>0</v>
      </c>
      <c r="M323" s="1226">
        <f>'Step 3.1 Site Details'!B61</f>
        <v>0</v>
      </c>
      <c r="N323" s="1189">
        <f>'Step 3.1 Site Details'!J61</f>
        <v>0</v>
      </c>
      <c r="O323" s="1189">
        <f>'Step 3.1 Site Details'!K61</f>
        <v>0</v>
      </c>
      <c r="P323" s="1185">
        <f>'Step 3.1 Site Details'!L61</f>
        <v>0</v>
      </c>
      <c r="Q323" s="1185">
        <f>'Step 3.1 Site Details'!M61</f>
        <v>0</v>
      </c>
      <c r="R323" s="1185">
        <f>'Step 3.1 Site Details'!N61</f>
        <v>0</v>
      </c>
      <c r="S323" s="1185">
        <f>'Step 3.1 Site Details'!O61</f>
        <v>0</v>
      </c>
      <c r="T323" s="1185">
        <f>'Step 3.1 Site Details'!P61</f>
        <v>0</v>
      </c>
      <c r="U323" s="1185">
        <f>'Step 3.1 Site Details'!Q61</f>
        <v>0</v>
      </c>
      <c r="V323" s="1185">
        <f>'Step 3.1 Site Details'!R61</f>
        <v>0</v>
      </c>
      <c r="W323" s="1185">
        <f>'Step 3.1 Site Details'!T61</f>
        <v>0</v>
      </c>
      <c r="X323" s="1044">
        <f>IFERROR(((_xlfn.XLOOKUP(G323,'Step 4 Support Tool'!$E$220:$E$319,'Step 4 Support Tool'!$I$220:$I$319,"",0,1)*PETREAD!N323)/100),"")</f>
        <v>0</v>
      </c>
      <c r="Y323" s="1044">
        <f>IFERROR(((_xlfn.XLOOKUP(G323,'Step 4 Support Tool'!$E$220:$E$319,'Step 4 Support Tool'!$K$220:$K$319,"",0,1)*PETREAD!O323)/100),"")</f>
        <v>0</v>
      </c>
      <c r="Z323" s="1044">
        <f t="shared" si="52"/>
        <v>0</v>
      </c>
      <c r="AA323" s="1044">
        <f>IFERROR(Z323-(SUMIFS('Step 4 Support Tool'!$O$16:$O$215,'Step 4 Support Tool'!$E$16:$E$215,PETREAD!G323)+SUMIFS('Step 4 Support Tool'!$O$220:$O$319,'Step 4 Support Tool'!$E$220:$E$319,PETREAD!G323)),"")</f>
        <v>0</v>
      </c>
      <c r="AB323" s="1045" t="str">
        <f t="shared" si="53"/>
        <v/>
      </c>
      <c r="AC323" s="1122">
        <f>SUMIFS('Step 3.2 Heating System'!$J$10:$J$109,'Step 3.2 Heating System'!$C$10:$C$109,PETREAD!$G323,'Step 3.2 Heating System'!$G$10:$G$109,"Removed")</f>
        <v>0</v>
      </c>
      <c r="AD323" s="1122">
        <f>SUMIFS('Step 3.2 Heating System'!$J$10:$J$109,'Step 3.2 Heating System'!$C$10:$C$109,PETREAD!$G323,'Step 3.2 Heating System'!$G$10:$G$109,"Retained")</f>
        <v>0</v>
      </c>
      <c r="AE323" s="1119" t="str">
        <f t="shared" si="54"/>
        <v/>
      </c>
      <c r="AF323" s="1057">
        <f>(SUMIFS('Step 4 Support Tool'!$N$16:$N$215,'Step 4 Support Tool'!$E$16:$E$215,PETREAD!G323)+SUMIFS('Step 4 Support Tool'!$N$220:$N$319,'Step 4 Support Tool'!$E$220:$E$319,PETREAD!G323))</f>
        <v>0</v>
      </c>
      <c r="AG323" s="1057" t="str">
        <f>IFERROR(AR323*'Step 5 Project Governance'!$D$14,"")</f>
        <v/>
      </c>
      <c r="AH323" s="1117" t="str">
        <f t="shared" si="58"/>
        <v/>
      </c>
      <c r="AI323" s="1122">
        <f>(SUMIFS('Step 4 Support Tool'!$S$16:$S$215,'Step 4 Support Tool'!$E$16:$E$215,PETREAD!G323)+SUMIFS('Step 4 Support Tool'!$S$220:$S$319,'Step 4 Support Tool'!$E$220:$E$319,PETREAD!G323))</f>
        <v>0</v>
      </c>
      <c r="AJ323" s="1122" t="str">
        <f t="shared" si="59"/>
        <v/>
      </c>
      <c r="AK323" s="1045" t="str">
        <f>IFERROR(SUMIF('Step 4 Support Tool'!$E$16:$E$215,PETREAD!G323,'Step 4 Support Tool'!$N$16:$N$215)/(SUMIF('Step 4 Support Tool'!$E$16:$E$215,PETREAD!G323,'Step 4 Support Tool'!$N$16:$N$215)+SUMIF('Step 4 Support Tool'!$E$220:$E$319,PETREAD!G323,'Step 4 Support Tool'!$N$220:$N$319)),"")</f>
        <v/>
      </c>
      <c r="AL323" s="1119" t="str">
        <f>_xlfn.XLOOKUP($G323,'Step 3.2 Heating System'!$C$118:$C$217,'Step 3.2 Heating System'!$AA$118:$AA$217,"",0,1)</f>
        <v/>
      </c>
      <c r="AM323" s="1119" t="str">
        <f>_xlfn.XLOOKUP($G323,'Step 3.2 Heating System'!$C$118:$C$217,'Step 3.2 Heating System'!$AB$118:$AB$217,"",0,1)</f>
        <v/>
      </c>
      <c r="AO323" s="971" t="s">
        <v>521</v>
      </c>
      <c r="AP323" s="971"/>
      <c r="AR323" s="1045" t="str">
        <f>IFERROR((SUMIFS('Step 4 Support Tool'!$N$16:$N$215,'Step 4 Support Tool'!$E$16:$E$215,PETREAD!G323)+SUMIFS('Step 4 Support Tool'!$N$220:$N$319,'Step 4 Support Tool'!$E$220:$E$319,PETREAD!G323))/'Step 4 Support Tool'!$O$7,"")</f>
        <v/>
      </c>
      <c r="AW323" s="491"/>
      <c r="AX323" s="491"/>
      <c r="AY323" s="491"/>
      <c r="BB323" s="491"/>
      <c r="BC323" s="491"/>
      <c r="BD323" s="491"/>
      <c r="BE323" s="491"/>
      <c r="BF323" s="491"/>
      <c r="BG323" s="491"/>
      <c r="BH323" s="491"/>
      <c r="BI323" s="491"/>
      <c r="BJ323" s="491"/>
      <c r="BK323" s="491"/>
      <c r="BL323" s="491"/>
      <c r="BM323" s="491"/>
      <c r="BN323" s="491"/>
      <c r="BO323" s="491"/>
      <c r="BP323" s="491"/>
      <c r="BQ323" s="491"/>
      <c r="BR323" s="491"/>
      <c r="BS323" s="491"/>
      <c r="BT323" s="491"/>
      <c r="BU323" s="491"/>
      <c r="BV323" s="491"/>
      <c r="BW323" s="491"/>
      <c r="BX323" s="491"/>
      <c r="BY323" s="491"/>
      <c r="BZ323" s="491"/>
      <c r="CA323" s="491"/>
      <c r="CB323" s="491"/>
      <c r="CC323" s="491"/>
      <c r="CD323" s="491"/>
      <c r="CE323" s="491"/>
      <c r="CF323" s="491"/>
      <c r="CG323" s="491"/>
      <c r="CH323" s="491"/>
      <c r="CI323" s="491"/>
      <c r="CJ323" s="491"/>
      <c r="CK323" s="491"/>
      <c r="CL323" s="491"/>
      <c r="CM323" s="491"/>
      <c r="CN323" s="491"/>
      <c r="CO323" s="491"/>
      <c r="CP323" s="491"/>
      <c r="CQ323" s="491"/>
      <c r="CR323" s="491"/>
      <c r="CS323" s="491"/>
      <c r="CT323" s="491"/>
      <c r="CU323" s="491"/>
      <c r="CV323" s="491"/>
      <c r="CW323" s="491"/>
      <c r="CX323" s="491"/>
      <c r="CY323" s="491"/>
      <c r="CZ323" s="491"/>
      <c r="DA323" s="491"/>
      <c r="DB323" s="491"/>
      <c r="DC323" s="491"/>
      <c r="DD323" s="491"/>
      <c r="DE323" s="491"/>
      <c r="DF323" s="491"/>
      <c r="DG323" s="491"/>
      <c r="DH323" s="491"/>
      <c r="DI323" s="491"/>
      <c r="DJ323" s="491"/>
      <c r="DK323" s="491"/>
      <c r="DL323" s="491"/>
      <c r="DM323" s="491"/>
      <c r="DN323" s="491"/>
      <c r="DO323" s="491"/>
      <c r="DP323" s="491"/>
      <c r="DQ323" s="491"/>
      <c r="DR323" s="491"/>
      <c r="DS323" s="491"/>
      <c r="DT323" s="491"/>
      <c r="DU323" s="491"/>
      <c r="DV323" s="491"/>
      <c r="DW323" s="491"/>
      <c r="DX323" s="491"/>
      <c r="DY323" s="491"/>
      <c r="DZ323" s="491"/>
      <c r="EA323" s="491"/>
      <c r="EB323" s="491"/>
      <c r="EC323" s="491"/>
      <c r="ED323" s="491"/>
      <c r="EE323" s="491"/>
      <c r="EF323" s="491"/>
      <c r="EG323" s="491"/>
      <c r="EH323" s="491"/>
      <c r="EI323" s="491"/>
    </row>
    <row r="324" spans="1:139" ht="12" customHeight="1" x14ac:dyDescent="0.2">
      <c r="A324" s="517" t="str">
        <f t="shared" si="48"/>
        <v/>
      </c>
      <c r="B324" s="517" t="str">
        <f t="shared" si="56"/>
        <v/>
      </c>
      <c r="C324" s="515" t="str">
        <f t="shared" si="57"/>
        <v/>
      </c>
      <c r="D324" s="517" t="str">
        <f>'Step 3.1 Site Details'!C62</f>
        <v>Building 55</v>
      </c>
      <c r="E324" s="517" t="str">
        <f>TRIM('Step 3.1 Site Details'!A62)</f>
        <v/>
      </c>
      <c r="F324" s="515">
        <f>'Step 3.1 Site Details'!I62</f>
        <v>0</v>
      </c>
      <c r="G324" s="517" t="str">
        <f>IF('Step 3.1 Site Details'!D62="","",TRIM('Step 3.1 Site Details'!D62))</f>
        <v/>
      </c>
      <c r="H324" s="515">
        <f>'Step 3.1 Site Details'!E62</f>
        <v>0</v>
      </c>
      <c r="I324" s="515">
        <f>'Step 3.1 Site Details'!D62</f>
        <v>0</v>
      </c>
      <c r="J324" s="515">
        <f>'Step 3.1 Site Details'!F62</f>
        <v>0</v>
      </c>
      <c r="K324" s="1225">
        <f>'Step 3.1 Site Details'!G62</f>
        <v>0</v>
      </c>
      <c r="L324" s="515">
        <f>'Step 3.1 Site Details'!H62</f>
        <v>0</v>
      </c>
      <c r="M324" s="1226">
        <f>'Step 3.1 Site Details'!B62</f>
        <v>0</v>
      </c>
      <c r="N324" s="1189">
        <f>'Step 3.1 Site Details'!J62</f>
        <v>0</v>
      </c>
      <c r="O324" s="1189">
        <f>'Step 3.1 Site Details'!K62</f>
        <v>0</v>
      </c>
      <c r="P324" s="1185">
        <f>'Step 3.1 Site Details'!L62</f>
        <v>0</v>
      </c>
      <c r="Q324" s="1185">
        <f>'Step 3.1 Site Details'!M62</f>
        <v>0</v>
      </c>
      <c r="R324" s="1185">
        <f>'Step 3.1 Site Details'!N62</f>
        <v>0</v>
      </c>
      <c r="S324" s="1185">
        <f>'Step 3.1 Site Details'!O62</f>
        <v>0</v>
      </c>
      <c r="T324" s="1185">
        <f>'Step 3.1 Site Details'!P62</f>
        <v>0</v>
      </c>
      <c r="U324" s="1185">
        <f>'Step 3.1 Site Details'!Q62</f>
        <v>0</v>
      </c>
      <c r="V324" s="1185">
        <f>'Step 3.1 Site Details'!R62</f>
        <v>0</v>
      </c>
      <c r="W324" s="1185">
        <f>'Step 3.1 Site Details'!T62</f>
        <v>0</v>
      </c>
      <c r="X324" s="1044">
        <f>IFERROR(((_xlfn.XLOOKUP(G324,'Step 4 Support Tool'!$E$220:$E$319,'Step 4 Support Tool'!$I$220:$I$319,"",0,1)*PETREAD!N324)/100),"")</f>
        <v>0</v>
      </c>
      <c r="Y324" s="1044">
        <f>IFERROR(((_xlfn.XLOOKUP(G324,'Step 4 Support Tool'!$E$220:$E$319,'Step 4 Support Tool'!$K$220:$K$319,"",0,1)*PETREAD!O324)/100),"")</f>
        <v>0</v>
      </c>
      <c r="Z324" s="1044">
        <f t="shared" si="52"/>
        <v>0</v>
      </c>
      <c r="AA324" s="1044">
        <f>IFERROR(Z324-(SUMIFS('Step 4 Support Tool'!$O$16:$O$215,'Step 4 Support Tool'!$E$16:$E$215,PETREAD!G324)+SUMIFS('Step 4 Support Tool'!$O$220:$O$319,'Step 4 Support Tool'!$E$220:$E$319,PETREAD!G324)),"")</f>
        <v>0</v>
      </c>
      <c r="AB324" s="1045" t="str">
        <f t="shared" si="53"/>
        <v/>
      </c>
      <c r="AC324" s="1122">
        <f>SUMIFS('Step 3.2 Heating System'!$J$10:$J$109,'Step 3.2 Heating System'!$C$10:$C$109,PETREAD!$G324,'Step 3.2 Heating System'!$G$10:$G$109,"Removed")</f>
        <v>0</v>
      </c>
      <c r="AD324" s="1122">
        <f>SUMIFS('Step 3.2 Heating System'!$J$10:$J$109,'Step 3.2 Heating System'!$C$10:$C$109,PETREAD!$G324,'Step 3.2 Heating System'!$G$10:$G$109,"Retained")</f>
        <v>0</v>
      </c>
      <c r="AE324" s="1119" t="str">
        <f t="shared" si="54"/>
        <v/>
      </c>
      <c r="AF324" s="1057">
        <f>(SUMIFS('Step 4 Support Tool'!$N$16:$N$215,'Step 4 Support Tool'!$E$16:$E$215,PETREAD!G324)+SUMIFS('Step 4 Support Tool'!$N$220:$N$319,'Step 4 Support Tool'!$E$220:$E$319,PETREAD!G324))</f>
        <v>0</v>
      </c>
      <c r="AG324" s="1057" t="str">
        <f>IFERROR(AR324*'Step 5 Project Governance'!$D$14,"")</f>
        <v/>
      </c>
      <c r="AH324" s="1117" t="str">
        <f t="shared" si="58"/>
        <v/>
      </c>
      <c r="AI324" s="1122">
        <f>(SUMIFS('Step 4 Support Tool'!$S$16:$S$215,'Step 4 Support Tool'!$E$16:$E$215,PETREAD!G324)+SUMIFS('Step 4 Support Tool'!$S$220:$S$319,'Step 4 Support Tool'!$E$220:$E$319,PETREAD!G324))</f>
        <v>0</v>
      </c>
      <c r="AJ324" s="1122" t="str">
        <f t="shared" si="59"/>
        <v/>
      </c>
      <c r="AK324" s="1045" t="str">
        <f>IFERROR(SUMIF('Step 4 Support Tool'!$E$16:$E$215,PETREAD!G324,'Step 4 Support Tool'!$N$16:$N$215)/(SUMIF('Step 4 Support Tool'!$E$16:$E$215,PETREAD!G324,'Step 4 Support Tool'!$N$16:$N$215)+SUMIF('Step 4 Support Tool'!$E$220:$E$319,PETREAD!G324,'Step 4 Support Tool'!$N$220:$N$319)),"")</f>
        <v/>
      </c>
      <c r="AL324" s="1119" t="str">
        <f>_xlfn.XLOOKUP($G324,'Step 3.2 Heating System'!$C$118:$C$217,'Step 3.2 Heating System'!$AA$118:$AA$217,"",0,1)</f>
        <v/>
      </c>
      <c r="AM324" s="1119" t="str">
        <f>_xlfn.XLOOKUP($G324,'Step 3.2 Heating System'!$C$118:$C$217,'Step 3.2 Heating System'!$AB$118:$AB$217,"",0,1)</f>
        <v/>
      </c>
      <c r="AO324" s="971" t="s">
        <v>523</v>
      </c>
      <c r="AP324" s="971"/>
      <c r="AR324" s="1045" t="str">
        <f>IFERROR((SUMIFS('Step 4 Support Tool'!$N$16:$N$215,'Step 4 Support Tool'!$E$16:$E$215,PETREAD!G324)+SUMIFS('Step 4 Support Tool'!$N$220:$N$319,'Step 4 Support Tool'!$E$220:$E$319,PETREAD!G324))/'Step 4 Support Tool'!$O$7,"")</f>
        <v/>
      </c>
      <c r="AW324" s="491"/>
      <c r="AX324" s="491"/>
      <c r="AY324" s="491"/>
      <c r="BB324" s="491"/>
      <c r="BC324" s="491"/>
      <c r="BD324" s="491"/>
      <c r="BE324" s="491"/>
      <c r="BF324" s="491"/>
      <c r="BG324" s="491"/>
      <c r="BH324" s="491"/>
      <c r="BI324" s="491"/>
      <c r="BJ324" s="491"/>
      <c r="BK324" s="491"/>
      <c r="BL324" s="491"/>
      <c r="BM324" s="491"/>
      <c r="BN324" s="491"/>
      <c r="BO324" s="491"/>
      <c r="BP324" s="491"/>
      <c r="BQ324" s="491"/>
      <c r="BR324" s="491"/>
      <c r="BS324" s="491"/>
      <c r="BT324" s="491"/>
      <c r="BU324" s="491"/>
      <c r="BV324" s="491"/>
      <c r="BW324" s="491"/>
      <c r="BX324" s="491"/>
      <c r="BY324" s="491"/>
      <c r="BZ324" s="491"/>
      <c r="CA324" s="491"/>
      <c r="CB324" s="491"/>
      <c r="CC324" s="491"/>
      <c r="CD324" s="491"/>
      <c r="CE324" s="491"/>
      <c r="CF324" s="491"/>
      <c r="CG324" s="491"/>
      <c r="CH324" s="491"/>
      <c r="CI324" s="491"/>
      <c r="CJ324" s="491"/>
      <c r="CK324" s="491"/>
      <c r="CL324" s="491"/>
      <c r="CM324" s="491"/>
      <c r="CN324" s="491"/>
      <c r="CO324" s="491"/>
      <c r="CP324" s="491"/>
      <c r="CQ324" s="491"/>
      <c r="CR324" s="491"/>
      <c r="CS324" s="491"/>
      <c r="CT324" s="491"/>
      <c r="CU324" s="491"/>
      <c r="CV324" s="491"/>
      <c r="CW324" s="491"/>
      <c r="CX324" s="491"/>
      <c r="CY324" s="491"/>
      <c r="CZ324" s="491"/>
      <c r="DA324" s="491"/>
      <c r="DB324" s="491"/>
      <c r="DC324" s="491"/>
      <c r="DD324" s="491"/>
      <c r="DE324" s="491"/>
      <c r="DF324" s="491"/>
      <c r="DG324" s="491"/>
      <c r="DH324" s="491"/>
      <c r="DI324" s="491"/>
      <c r="DJ324" s="491"/>
      <c r="DK324" s="491"/>
      <c r="DL324" s="491"/>
      <c r="DM324" s="491"/>
      <c r="DN324" s="491"/>
      <c r="DO324" s="491"/>
      <c r="DP324" s="491"/>
      <c r="DQ324" s="491"/>
      <c r="DR324" s="491"/>
      <c r="DS324" s="491"/>
      <c r="DT324" s="491"/>
      <c r="DU324" s="491"/>
      <c r="DV324" s="491"/>
      <c r="DW324" s="491"/>
      <c r="DX324" s="491"/>
      <c r="DY324" s="491"/>
      <c r="DZ324" s="491"/>
      <c r="EA324" s="491"/>
      <c r="EB324" s="491"/>
      <c r="EC324" s="491"/>
      <c r="ED324" s="491"/>
      <c r="EE324" s="491"/>
      <c r="EF324" s="491"/>
      <c r="EG324" s="491"/>
      <c r="EH324" s="491"/>
      <c r="EI324" s="491"/>
    </row>
    <row r="325" spans="1:139" ht="12" customHeight="1" x14ac:dyDescent="0.2">
      <c r="A325" s="517" t="str">
        <f t="shared" si="48"/>
        <v/>
      </c>
      <c r="B325" s="517" t="str">
        <f t="shared" si="56"/>
        <v/>
      </c>
      <c r="C325" s="515" t="str">
        <f t="shared" si="57"/>
        <v/>
      </c>
      <c r="D325" s="517" t="str">
        <f>'Step 3.1 Site Details'!C63</f>
        <v>Building 56</v>
      </c>
      <c r="E325" s="517" t="str">
        <f>TRIM('Step 3.1 Site Details'!A63)</f>
        <v/>
      </c>
      <c r="F325" s="515">
        <f>'Step 3.1 Site Details'!I63</f>
        <v>0</v>
      </c>
      <c r="G325" s="517" t="str">
        <f>IF('Step 3.1 Site Details'!D63="","",TRIM('Step 3.1 Site Details'!D63))</f>
        <v/>
      </c>
      <c r="H325" s="515">
        <f>'Step 3.1 Site Details'!E63</f>
        <v>0</v>
      </c>
      <c r="I325" s="515">
        <f>'Step 3.1 Site Details'!D63</f>
        <v>0</v>
      </c>
      <c r="J325" s="515">
        <f>'Step 3.1 Site Details'!F63</f>
        <v>0</v>
      </c>
      <c r="K325" s="1225">
        <f>'Step 3.1 Site Details'!G63</f>
        <v>0</v>
      </c>
      <c r="L325" s="515">
        <f>'Step 3.1 Site Details'!H63</f>
        <v>0</v>
      </c>
      <c r="M325" s="1226">
        <f>'Step 3.1 Site Details'!B63</f>
        <v>0</v>
      </c>
      <c r="N325" s="1189">
        <f>'Step 3.1 Site Details'!J63</f>
        <v>0</v>
      </c>
      <c r="O325" s="1189">
        <f>'Step 3.1 Site Details'!K63</f>
        <v>0</v>
      </c>
      <c r="P325" s="1185">
        <f>'Step 3.1 Site Details'!L63</f>
        <v>0</v>
      </c>
      <c r="Q325" s="1185">
        <f>'Step 3.1 Site Details'!M63</f>
        <v>0</v>
      </c>
      <c r="R325" s="1185">
        <f>'Step 3.1 Site Details'!N63</f>
        <v>0</v>
      </c>
      <c r="S325" s="1185">
        <f>'Step 3.1 Site Details'!O63</f>
        <v>0</v>
      </c>
      <c r="T325" s="1185">
        <f>'Step 3.1 Site Details'!P63</f>
        <v>0</v>
      </c>
      <c r="U325" s="1185">
        <f>'Step 3.1 Site Details'!Q63</f>
        <v>0</v>
      </c>
      <c r="V325" s="1185">
        <f>'Step 3.1 Site Details'!R63</f>
        <v>0</v>
      </c>
      <c r="W325" s="1185">
        <f>'Step 3.1 Site Details'!T63</f>
        <v>0</v>
      </c>
      <c r="X325" s="1044">
        <f>IFERROR(((_xlfn.XLOOKUP(G325,'Step 4 Support Tool'!$E$220:$E$319,'Step 4 Support Tool'!$I$220:$I$319,"",0,1)*PETREAD!N325)/100),"")</f>
        <v>0</v>
      </c>
      <c r="Y325" s="1044">
        <f>IFERROR(((_xlfn.XLOOKUP(G325,'Step 4 Support Tool'!$E$220:$E$319,'Step 4 Support Tool'!$K$220:$K$319,"",0,1)*PETREAD!O325)/100),"")</f>
        <v>0</v>
      </c>
      <c r="Z325" s="1044">
        <f t="shared" si="52"/>
        <v>0</v>
      </c>
      <c r="AA325" s="1044">
        <f>IFERROR(Z325-(SUMIFS('Step 4 Support Tool'!$O$16:$O$215,'Step 4 Support Tool'!$E$16:$E$215,PETREAD!G325)+SUMIFS('Step 4 Support Tool'!$O$220:$O$319,'Step 4 Support Tool'!$E$220:$E$319,PETREAD!G325)),"")</f>
        <v>0</v>
      </c>
      <c r="AB325" s="1045" t="str">
        <f t="shared" si="53"/>
        <v/>
      </c>
      <c r="AC325" s="1122">
        <f>SUMIFS('Step 3.2 Heating System'!$J$10:$J$109,'Step 3.2 Heating System'!$C$10:$C$109,PETREAD!$G325,'Step 3.2 Heating System'!$G$10:$G$109,"Removed")</f>
        <v>0</v>
      </c>
      <c r="AD325" s="1122">
        <f>SUMIFS('Step 3.2 Heating System'!$J$10:$J$109,'Step 3.2 Heating System'!$C$10:$C$109,PETREAD!$G325,'Step 3.2 Heating System'!$G$10:$G$109,"Retained")</f>
        <v>0</v>
      </c>
      <c r="AE325" s="1119" t="str">
        <f t="shared" si="54"/>
        <v/>
      </c>
      <c r="AF325" s="1057">
        <f>(SUMIFS('Step 4 Support Tool'!$N$16:$N$215,'Step 4 Support Tool'!$E$16:$E$215,PETREAD!G325)+SUMIFS('Step 4 Support Tool'!$N$220:$N$319,'Step 4 Support Tool'!$E$220:$E$319,PETREAD!G325))</f>
        <v>0</v>
      </c>
      <c r="AG325" s="1057" t="str">
        <f>IFERROR(AR325*'Step 5 Project Governance'!$D$14,"")</f>
        <v/>
      </c>
      <c r="AH325" s="1117" t="str">
        <f t="shared" si="58"/>
        <v/>
      </c>
      <c r="AI325" s="1122">
        <f>(SUMIFS('Step 4 Support Tool'!$S$16:$S$215,'Step 4 Support Tool'!$E$16:$E$215,PETREAD!G325)+SUMIFS('Step 4 Support Tool'!$S$220:$S$319,'Step 4 Support Tool'!$E$220:$E$319,PETREAD!G325))</f>
        <v>0</v>
      </c>
      <c r="AJ325" s="1122" t="str">
        <f t="shared" si="59"/>
        <v/>
      </c>
      <c r="AK325" s="1045" t="str">
        <f>IFERROR(SUMIF('Step 4 Support Tool'!$E$16:$E$215,PETREAD!G325,'Step 4 Support Tool'!$N$16:$N$215)/(SUMIF('Step 4 Support Tool'!$E$16:$E$215,PETREAD!G325,'Step 4 Support Tool'!$N$16:$N$215)+SUMIF('Step 4 Support Tool'!$E$220:$E$319,PETREAD!G325,'Step 4 Support Tool'!$N$220:$N$319)),"")</f>
        <v/>
      </c>
      <c r="AL325" s="1119" t="str">
        <f>_xlfn.XLOOKUP($G325,'Step 3.2 Heating System'!$C$118:$C$217,'Step 3.2 Heating System'!$AA$118:$AA$217,"",0,1)</f>
        <v/>
      </c>
      <c r="AM325" s="1119" t="str">
        <f>_xlfn.XLOOKUP($G325,'Step 3.2 Heating System'!$C$118:$C$217,'Step 3.2 Heating System'!$AB$118:$AB$217,"",0,1)</f>
        <v/>
      </c>
      <c r="AO325" s="971" t="s">
        <v>525</v>
      </c>
      <c r="AP325" s="971"/>
      <c r="AR325" s="1045" t="str">
        <f>IFERROR((SUMIFS('Step 4 Support Tool'!$N$16:$N$215,'Step 4 Support Tool'!$E$16:$E$215,PETREAD!G325)+SUMIFS('Step 4 Support Tool'!$N$220:$N$319,'Step 4 Support Tool'!$E$220:$E$319,PETREAD!G325))/'Step 4 Support Tool'!$O$7,"")</f>
        <v/>
      </c>
      <c r="AW325" s="491"/>
      <c r="AX325" s="491"/>
      <c r="AY325" s="491"/>
      <c r="BB325" s="491"/>
      <c r="BC325" s="491"/>
      <c r="BD325" s="491"/>
      <c r="BE325" s="491"/>
      <c r="BF325" s="491"/>
      <c r="BG325" s="491"/>
      <c r="BH325" s="491"/>
      <c r="BI325" s="491"/>
      <c r="BJ325" s="491"/>
      <c r="BK325" s="491"/>
      <c r="BL325" s="491"/>
      <c r="BM325" s="491"/>
      <c r="BN325" s="491"/>
      <c r="BO325" s="491"/>
      <c r="BP325" s="491"/>
      <c r="BQ325" s="491"/>
      <c r="BR325" s="491"/>
      <c r="BS325" s="491"/>
      <c r="BT325" s="491"/>
      <c r="BU325" s="491"/>
      <c r="BV325" s="491"/>
      <c r="BW325" s="491"/>
      <c r="BX325" s="491"/>
      <c r="BY325" s="491"/>
      <c r="BZ325" s="491"/>
      <c r="CA325" s="491"/>
      <c r="CB325" s="491"/>
      <c r="CC325" s="491"/>
      <c r="CD325" s="491"/>
      <c r="CE325" s="491"/>
      <c r="CF325" s="491"/>
      <c r="CG325" s="491"/>
      <c r="CH325" s="491"/>
      <c r="CI325" s="491"/>
      <c r="CJ325" s="491"/>
      <c r="CK325" s="491"/>
      <c r="CL325" s="491"/>
      <c r="CM325" s="491"/>
      <c r="CN325" s="491"/>
      <c r="CO325" s="491"/>
      <c r="CP325" s="491"/>
      <c r="CQ325" s="491"/>
      <c r="CR325" s="491"/>
      <c r="CS325" s="491"/>
      <c r="CT325" s="491"/>
      <c r="CU325" s="491"/>
      <c r="CV325" s="491"/>
      <c r="CW325" s="491"/>
      <c r="CX325" s="491"/>
      <c r="CY325" s="491"/>
      <c r="CZ325" s="491"/>
      <c r="DA325" s="491"/>
      <c r="DB325" s="491"/>
      <c r="DC325" s="491"/>
      <c r="DD325" s="491"/>
      <c r="DE325" s="491"/>
      <c r="DF325" s="491"/>
      <c r="DG325" s="491"/>
      <c r="DH325" s="491"/>
      <c r="DI325" s="491"/>
      <c r="DJ325" s="491"/>
      <c r="DK325" s="491"/>
      <c r="DL325" s="491"/>
      <c r="DM325" s="491"/>
      <c r="DN325" s="491"/>
      <c r="DO325" s="491"/>
      <c r="DP325" s="491"/>
      <c r="DQ325" s="491"/>
      <c r="DR325" s="491"/>
      <c r="DS325" s="491"/>
      <c r="DT325" s="491"/>
      <c r="DU325" s="491"/>
      <c r="DV325" s="491"/>
      <c r="DW325" s="491"/>
      <c r="DX325" s="491"/>
      <c r="DY325" s="491"/>
      <c r="DZ325" s="491"/>
      <c r="EA325" s="491"/>
      <c r="EB325" s="491"/>
      <c r="EC325" s="491"/>
      <c r="ED325" s="491"/>
      <c r="EE325" s="491"/>
      <c r="EF325" s="491"/>
      <c r="EG325" s="491"/>
      <c r="EH325" s="491"/>
      <c r="EI325" s="491"/>
    </row>
    <row r="326" spans="1:139" ht="12" customHeight="1" x14ac:dyDescent="0.2">
      <c r="A326" s="517" t="str">
        <f t="shared" si="48"/>
        <v/>
      </c>
      <c r="B326" s="517" t="str">
        <f t="shared" si="56"/>
        <v/>
      </c>
      <c r="C326" s="515" t="str">
        <f t="shared" si="57"/>
        <v/>
      </c>
      <c r="D326" s="517" t="str">
        <f>'Step 3.1 Site Details'!C64</f>
        <v>Building 57</v>
      </c>
      <c r="E326" s="517" t="str">
        <f>TRIM('Step 3.1 Site Details'!A64)</f>
        <v/>
      </c>
      <c r="F326" s="515">
        <f>'Step 3.1 Site Details'!I64</f>
        <v>0</v>
      </c>
      <c r="G326" s="517" t="str">
        <f>IF('Step 3.1 Site Details'!D64="","",TRIM('Step 3.1 Site Details'!D64))</f>
        <v/>
      </c>
      <c r="H326" s="515">
        <f>'Step 3.1 Site Details'!E64</f>
        <v>0</v>
      </c>
      <c r="I326" s="515">
        <f>'Step 3.1 Site Details'!D64</f>
        <v>0</v>
      </c>
      <c r="J326" s="515">
        <f>'Step 3.1 Site Details'!F64</f>
        <v>0</v>
      </c>
      <c r="K326" s="1225">
        <f>'Step 3.1 Site Details'!G64</f>
        <v>0</v>
      </c>
      <c r="L326" s="515">
        <f>'Step 3.1 Site Details'!H64</f>
        <v>0</v>
      </c>
      <c r="M326" s="1226">
        <f>'Step 3.1 Site Details'!B64</f>
        <v>0</v>
      </c>
      <c r="N326" s="1189">
        <f>'Step 3.1 Site Details'!J64</f>
        <v>0</v>
      </c>
      <c r="O326" s="1189">
        <f>'Step 3.1 Site Details'!K64</f>
        <v>0</v>
      </c>
      <c r="P326" s="1185">
        <f>'Step 3.1 Site Details'!L64</f>
        <v>0</v>
      </c>
      <c r="Q326" s="1185">
        <f>'Step 3.1 Site Details'!M64</f>
        <v>0</v>
      </c>
      <c r="R326" s="1185">
        <f>'Step 3.1 Site Details'!N64</f>
        <v>0</v>
      </c>
      <c r="S326" s="1185">
        <f>'Step 3.1 Site Details'!O64</f>
        <v>0</v>
      </c>
      <c r="T326" s="1185">
        <f>'Step 3.1 Site Details'!P64</f>
        <v>0</v>
      </c>
      <c r="U326" s="1185">
        <f>'Step 3.1 Site Details'!Q64</f>
        <v>0</v>
      </c>
      <c r="V326" s="1185">
        <f>'Step 3.1 Site Details'!R64</f>
        <v>0</v>
      </c>
      <c r="W326" s="1185">
        <f>'Step 3.1 Site Details'!T64</f>
        <v>0</v>
      </c>
      <c r="X326" s="1044">
        <f>IFERROR(((_xlfn.XLOOKUP(G326,'Step 4 Support Tool'!$E$220:$E$319,'Step 4 Support Tool'!$I$220:$I$319,"",0,1)*PETREAD!N326)/100),"")</f>
        <v>0</v>
      </c>
      <c r="Y326" s="1044">
        <f>IFERROR(((_xlfn.XLOOKUP(G326,'Step 4 Support Tool'!$E$220:$E$319,'Step 4 Support Tool'!$K$220:$K$319,"",0,1)*PETREAD!O326)/100),"")</f>
        <v>0</v>
      </c>
      <c r="Z326" s="1044">
        <f t="shared" si="52"/>
        <v>0</v>
      </c>
      <c r="AA326" s="1044">
        <f>IFERROR(Z326-(SUMIFS('Step 4 Support Tool'!$O$16:$O$215,'Step 4 Support Tool'!$E$16:$E$215,PETREAD!G326)+SUMIFS('Step 4 Support Tool'!$O$220:$O$319,'Step 4 Support Tool'!$E$220:$E$319,PETREAD!G326)),"")</f>
        <v>0</v>
      </c>
      <c r="AB326" s="1045" t="str">
        <f t="shared" si="53"/>
        <v/>
      </c>
      <c r="AC326" s="1122">
        <f>SUMIFS('Step 3.2 Heating System'!$J$10:$J$109,'Step 3.2 Heating System'!$C$10:$C$109,PETREAD!$G326,'Step 3.2 Heating System'!$G$10:$G$109,"Removed")</f>
        <v>0</v>
      </c>
      <c r="AD326" s="1122">
        <f>SUMIFS('Step 3.2 Heating System'!$J$10:$J$109,'Step 3.2 Heating System'!$C$10:$C$109,PETREAD!$G326,'Step 3.2 Heating System'!$G$10:$G$109,"Retained")</f>
        <v>0</v>
      </c>
      <c r="AE326" s="1119" t="str">
        <f t="shared" si="54"/>
        <v/>
      </c>
      <c r="AF326" s="1057">
        <f>(SUMIFS('Step 4 Support Tool'!$N$16:$N$215,'Step 4 Support Tool'!$E$16:$E$215,PETREAD!G326)+SUMIFS('Step 4 Support Tool'!$N$220:$N$319,'Step 4 Support Tool'!$E$220:$E$319,PETREAD!G326))</f>
        <v>0</v>
      </c>
      <c r="AG326" s="1057" t="str">
        <f>IFERROR(AR326*'Step 5 Project Governance'!$D$14,"")</f>
        <v/>
      </c>
      <c r="AH326" s="1117" t="str">
        <f t="shared" si="58"/>
        <v/>
      </c>
      <c r="AI326" s="1122">
        <f>(SUMIFS('Step 4 Support Tool'!$S$16:$S$215,'Step 4 Support Tool'!$E$16:$E$215,PETREAD!G326)+SUMIFS('Step 4 Support Tool'!$S$220:$S$319,'Step 4 Support Tool'!$E$220:$E$319,PETREAD!G326))</f>
        <v>0</v>
      </c>
      <c r="AJ326" s="1122" t="str">
        <f t="shared" si="59"/>
        <v/>
      </c>
      <c r="AK326" s="1045" t="str">
        <f>IFERROR(SUMIF('Step 4 Support Tool'!$E$16:$E$215,PETREAD!G326,'Step 4 Support Tool'!$N$16:$N$215)/(SUMIF('Step 4 Support Tool'!$E$16:$E$215,PETREAD!G326,'Step 4 Support Tool'!$N$16:$N$215)+SUMIF('Step 4 Support Tool'!$E$220:$E$319,PETREAD!G326,'Step 4 Support Tool'!$N$220:$N$319)),"")</f>
        <v/>
      </c>
      <c r="AL326" s="1119" t="str">
        <f>_xlfn.XLOOKUP($G326,'Step 3.2 Heating System'!$C$118:$C$217,'Step 3.2 Heating System'!$AA$118:$AA$217,"",0,1)</f>
        <v/>
      </c>
      <c r="AM326" s="1119" t="str">
        <f>_xlfn.XLOOKUP($G326,'Step 3.2 Heating System'!$C$118:$C$217,'Step 3.2 Heating System'!$AB$118:$AB$217,"",0,1)</f>
        <v/>
      </c>
      <c r="AO326" s="971" t="s">
        <v>527</v>
      </c>
      <c r="AP326" s="971"/>
      <c r="AR326" s="1045" t="str">
        <f>IFERROR((SUMIFS('Step 4 Support Tool'!$N$16:$N$215,'Step 4 Support Tool'!$E$16:$E$215,PETREAD!G326)+SUMIFS('Step 4 Support Tool'!$N$220:$N$319,'Step 4 Support Tool'!$E$220:$E$319,PETREAD!G326))/'Step 4 Support Tool'!$O$7,"")</f>
        <v/>
      </c>
      <c r="AW326" s="491"/>
      <c r="AX326" s="491"/>
      <c r="AY326" s="491"/>
      <c r="BB326" s="491"/>
      <c r="BC326" s="491"/>
      <c r="BD326" s="491"/>
      <c r="BE326" s="491"/>
      <c r="BF326" s="491"/>
      <c r="BG326" s="491"/>
      <c r="BH326" s="491"/>
      <c r="BI326" s="491"/>
      <c r="BJ326" s="491"/>
      <c r="BK326" s="491"/>
      <c r="BL326" s="491"/>
      <c r="BM326" s="491"/>
      <c r="BN326" s="491"/>
      <c r="BO326" s="491"/>
      <c r="BP326" s="491"/>
      <c r="BQ326" s="491"/>
      <c r="BR326" s="491"/>
      <c r="BS326" s="491"/>
      <c r="BT326" s="491"/>
      <c r="BU326" s="491"/>
      <c r="BV326" s="491"/>
      <c r="BW326" s="491"/>
      <c r="BX326" s="491"/>
      <c r="BY326" s="491"/>
      <c r="BZ326" s="491"/>
      <c r="CA326" s="491"/>
      <c r="CB326" s="491"/>
      <c r="CC326" s="491"/>
      <c r="CD326" s="491"/>
      <c r="CE326" s="491"/>
      <c r="CF326" s="491"/>
      <c r="CG326" s="491"/>
      <c r="CH326" s="491"/>
      <c r="CI326" s="491"/>
      <c r="CJ326" s="491"/>
      <c r="CK326" s="491"/>
      <c r="CL326" s="491"/>
      <c r="CM326" s="491"/>
      <c r="CN326" s="491"/>
      <c r="CO326" s="491"/>
      <c r="CP326" s="491"/>
      <c r="CQ326" s="491"/>
      <c r="CR326" s="491"/>
      <c r="CS326" s="491"/>
      <c r="CT326" s="491"/>
      <c r="CU326" s="491"/>
      <c r="CV326" s="491"/>
      <c r="CW326" s="491"/>
      <c r="CX326" s="491"/>
      <c r="CY326" s="491"/>
      <c r="CZ326" s="491"/>
      <c r="DA326" s="491"/>
      <c r="DB326" s="491"/>
      <c r="DC326" s="491"/>
      <c r="DD326" s="491"/>
      <c r="DE326" s="491"/>
      <c r="DF326" s="491"/>
      <c r="DG326" s="491"/>
      <c r="DH326" s="491"/>
      <c r="DI326" s="491"/>
      <c r="DJ326" s="491"/>
      <c r="DK326" s="491"/>
      <c r="DL326" s="491"/>
      <c r="DM326" s="491"/>
      <c r="DN326" s="491"/>
      <c r="DO326" s="491"/>
      <c r="DP326" s="491"/>
      <c r="DQ326" s="491"/>
      <c r="DR326" s="491"/>
      <c r="DS326" s="491"/>
      <c r="DT326" s="491"/>
      <c r="DU326" s="491"/>
      <c r="DV326" s="491"/>
      <c r="DW326" s="491"/>
      <c r="DX326" s="491"/>
      <c r="DY326" s="491"/>
      <c r="DZ326" s="491"/>
      <c r="EA326" s="491"/>
      <c r="EB326" s="491"/>
      <c r="EC326" s="491"/>
      <c r="ED326" s="491"/>
      <c r="EE326" s="491"/>
      <c r="EF326" s="491"/>
      <c r="EG326" s="491"/>
      <c r="EH326" s="491"/>
      <c r="EI326" s="491"/>
    </row>
    <row r="327" spans="1:139" ht="12" customHeight="1" x14ac:dyDescent="0.2">
      <c r="A327" s="517" t="str">
        <f t="shared" si="48"/>
        <v/>
      </c>
      <c r="B327" s="517" t="str">
        <f t="shared" si="56"/>
        <v/>
      </c>
      <c r="C327" s="515" t="str">
        <f t="shared" si="57"/>
        <v/>
      </c>
      <c r="D327" s="517" t="str">
        <f>'Step 3.1 Site Details'!C65</f>
        <v>Building 58</v>
      </c>
      <c r="E327" s="517" t="str">
        <f>TRIM('Step 3.1 Site Details'!A65)</f>
        <v/>
      </c>
      <c r="F327" s="515">
        <f>'Step 3.1 Site Details'!I65</f>
        <v>0</v>
      </c>
      <c r="G327" s="517" t="str">
        <f>IF('Step 3.1 Site Details'!D65="","",TRIM('Step 3.1 Site Details'!D65))</f>
        <v/>
      </c>
      <c r="H327" s="515">
        <f>'Step 3.1 Site Details'!E65</f>
        <v>0</v>
      </c>
      <c r="I327" s="515">
        <f>'Step 3.1 Site Details'!D65</f>
        <v>0</v>
      </c>
      <c r="J327" s="515">
        <f>'Step 3.1 Site Details'!F65</f>
        <v>0</v>
      </c>
      <c r="K327" s="1225">
        <f>'Step 3.1 Site Details'!G65</f>
        <v>0</v>
      </c>
      <c r="L327" s="515">
        <f>'Step 3.1 Site Details'!H65</f>
        <v>0</v>
      </c>
      <c r="M327" s="1226">
        <f>'Step 3.1 Site Details'!B65</f>
        <v>0</v>
      </c>
      <c r="N327" s="1189">
        <f>'Step 3.1 Site Details'!J65</f>
        <v>0</v>
      </c>
      <c r="O327" s="1189">
        <f>'Step 3.1 Site Details'!K65</f>
        <v>0</v>
      </c>
      <c r="P327" s="1185">
        <f>'Step 3.1 Site Details'!L65</f>
        <v>0</v>
      </c>
      <c r="Q327" s="1185">
        <f>'Step 3.1 Site Details'!M65</f>
        <v>0</v>
      </c>
      <c r="R327" s="1185">
        <f>'Step 3.1 Site Details'!N65</f>
        <v>0</v>
      </c>
      <c r="S327" s="1185">
        <f>'Step 3.1 Site Details'!O65</f>
        <v>0</v>
      </c>
      <c r="T327" s="1185">
        <f>'Step 3.1 Site Details'!P65</f>
        <v>0</v>
      </c>
      <c r="U327" s="1185">
        <f>'Step 3.1 Site Details'!Q65</f>
        <v>0</v>
      </c>
      <c r="V327" s="1185">
        <f>'Step 3.1 Site Details'!R65</f>
        <v>0</v>
      </c>
      <c r="W327" s="1185">
        <f>'Step 3.1 Site Details'!T65</f>
        <v>0</v>
      </c>
      <c r="X327" s="1044">
        <f>IFERROR(((_xlfn.XLOOKUP(G327,'Step 4 Support Tool'!$E$220:$E$319,'Step 4 Support Tool'!$I$220:$I$319,"",0,1)*PETREAD!N327)/100),"")</f>
        <v>0</v>
      </c>
      <c r="Y327" s="1044">
        <f>IFERROR(((_xlfn.XLOOKUP(G327,'Step 4 Support Tool'!$E$220:$E$319,'Step 4 Support Tool'!$K$220:$K$319,"",0,1)*PETREAD!O327)/100),"")</f>
        <v>0</v>
      </c>
      <c r="Z327" s="1044">
        <f t="shared" si="52"/>
        <v>0</v>
      </c>
      <c r="AA327" s="1044">
        <f>IFERROR(Z327-(SUMIFS('Step 4 Support Tool'!$O$16:$O$215,'Step 4 Support Tool'!$E$16:$E$215,PETREAD!G327)+SUMIFS('Step 4 Support Tool'!$O$220:$O$319,'Step 4 Support Tool'!$E$220:$E$319,PETREAD!G327)),"")</f>
        <v>0</v>
      </c>
      <c r="AB327" s="1045" t="str">
        <f t="shared" si="53"/>
        <v/>
      </c>
      <c r="AC327" s="1122">
        <f>SUMIFS('Step 3.2 Heating System'!$J$10:$J$109,'Step 3.2 Heating System'!$C$10:$C$109,PETREAD!$G327,'Step 3.2 Heating System'!$G$10:$G$109,"Removed")</f>
        <v>0</v>
      </c>
      <c r="AD327" s="1122">
        <f>SUMIFS('Step 3.2 Heating System'!$J$10:$J$109,'Step 3.2 Heating System'!$C$10:$C$109,PETREAD!$G327,'Step 3.2 Heating System'!$G$10:$G$109,"Retained")</f>
        <v>0</v>
      </c>
      <c r="AE327" s="1119" t="str">
        <f t="shared" si="54"/>
        <v/>
      </c>
      <c r="AF327" s="1057">
        <f>(SUMIFS('Step 4 Support Tool'!$N$16:$N$215,'Step 4 Support Tool'!$E$16:$E$215,PETREAD!G327)+SUMIFS('Step 4 Support Tool'!$N$220:$N$319,'Step 4 Support Tool'!$E$220:$E$319,PETREAD!G327))</f>
        <v>0</v>
      </c>
      <c r="AG327" s="1057" t="str">
        <f>IFERROR(AR327*'Step 5 Project Governance'!$D$14,"")</f>
        <v/>
      </c>
      <c r="AH327" s="1117" t="str">
        <f t="shared" si="58"/>
        <v/>
      </c>
      <c r="AI327" s="1122">
        <f>(SUMIFS('Step 4 Support Tool'!$S$16:$S$215,'Step 4 Support Tool'!$E$16:$E$215,PETREAD!G327)+SUMIFS('Step 4 Support Tool'!$S$220:$S$319,'Step 4 Support Tool'!$E$220:$E$319,PETREAD!G327))</f>
        <v>0</v>
      </c>
      <c r="AJ327" s="1122" t="str">
        <f t="shared" si="59"/>
        <v/>
      </c>
      <c r="AK327" s="1045" t="str">
        <f>IFERROR(SUMIF('Step 4 Support Tool'!$E$16:$E$215,PETREAD!G327,'Step 4 Support Tool'!$N$16:$N$215)/(SUMIF('Step 4 Support Tool'!$E$16:$E$215,PETREAD!G327,'Step 4 Support Tool'!$N$16:$N$215)+SUMIF('Step 4 Support Tool'!$E$220:$E$319,PETREAD!G327,'Step 4 Support Tool'!$N$220:$N$319)),"")</f>
        <v/>
      </c>
      <c r="AL327" s="1119" t="str">
        <f>_xlfn.XLOOKUP($G327,'Step 3.2 Heating System'!$C$118:$C$217,'Step 3.2 Heating System'!$AA$118:$AA$217,"",0,1)</f>
        <v/>
      </c>
      <c r="AM327" s="1119" t="str">
        <f>_xlfn.XLOOKUP($G327,'Step 3.2 Heating System'!$C$118:$C$217,'Step 3.2 Heating System'!$AB$118:$AB$217,"",0,1)</f>
        <v/>
      </c>
      <c r="AO327" s="971" t="s">
        <v>529</v>
      </c>
      <c r="AP327" s="971"/>
      <c r="AR327" s="1045" t="str">
        <f>IFERROR((SUMIFS('Step 4 Support Tool'!$N$16:$N$215,'Step 4 Support Tool'!$E$16:$E$215,PETREAD!G327)+SUMIFS('Step 4 Support Tool'!$N$220:$N$319,'Step 4 Support Tool'!$E$220:$E$319,PETREAD!G327))/'Step 4 Support Tool'!$O$7,"")</f>
        <v/>
      </c>
      <c r="AW327" s="491"/>
      <c r="AX327" s="491"/>
      <c r="AY327" s="491"/>
      <c r="BB327" s="491"/>
      <c r="BC327" s="491"/>
      <c r="BD327" s="491"/>
      <c r="BE327" s="491"/>
      <c r="BF327" s="491"/>
      <c r="BG327" s="491"/>
      <c r="BH327" s="491"/>
      <c r="BI327" s="491"/>
      <c r="BJ327" s="491"/>
      <c r="BK327" s="491"/>
      <c r="BL327" s="491"/>
      <c r="BM327" s="491"/>
      <c r="BN327" s="491"/>
      <c r="BO327" s="491"/>
      <c r="BP327" s="491"/>
      <c r="BQ327" s="491"/>
      <c r="BR327" s="491"/>
      <c r="BS327" s="491"/>
      <c r="BT327" s="491"/>
      <c r="BU327" s="491"/>
      <c r="BV327" s="491"/>
      <c r="BW327" s="491"/>
      <c r="BX327" s="491"/>
      <c r="BY327" s="491"/>
      <c r="BZ327" s="491"/>
      <c r="CA327" s="491"/>
      <c r="CB327" s="491"/>
      <c r="CC327" s="491"/>
      <c r="CD327" s="491"/>
      <c r="CE327" s="491"/>
      <c r="CF327" s="491"/>
      <c r="CG327" s="491"/>
      <c r="CH327" s="491"/>
      <c r="CI327" s="491"/>
      <c r="CJ327" s="491"/>
      <c r="CK327" s="491"/>
      <c r="CL327" s="491"/>
      <c r="CM327" s="491"/>
      <c r="CN327" s="491"/>
      <c r="CO327" s="491"/>
      <c r="CP327" s="491"/>
      <c r="CQ327" s="491"/>
      <c r="CR327" s="491"/>
      <c r="CS327" s="491"/>
      <c r="CT327" s="491"/>
      <c r="CU327" s="491"/>
      <c r="CV327" s="491"/>
      <c r="CW327" s="491"/>
      <c r="CX327" s="491"/>
      <c r="CY327" s="491"/>
      <c r="CZ327" s="491"/>
      <c r="DA327" s="491"/>
      <c r="DB327" s="491"/>
      <c r="DC327" s="491"/>
      <c r="DD327" s="491"/>
      <c r="DE327" s="491"/>
      <c r="DF327" s="491"/>
      <c r="DG327" s="491"/>
      <c r="DH327" s="491"/>
      <c r="DI327" s="491"/>
      <c r="DJ327" s="491"/>
      <c r="DK327" s="491"/>
      <c r="DL327" s="491"/>
      <c r="DM327" s="491"/>
      <c r="DN327" s="491"/>
      <c r="DO327" s="491"/>
      <c r="DP327" s="491"/>
      <c r="DQ327" s="491"/>
      <c r="DR327" s="491"/>
      <c r="DS327" s="491"/>
      <c r="DT327" s="491"/>
      <c r="DU327" s="491"/>
      <c r="DV327" s="491"/>
      <c r="DW327" s="491"/>
      <c r="DX327" s="491"/>
      <c r="DY327" s="491"/>
      <c r="DZ327" s="491"/>
      <c r="EA327" s="491"/>
      <c r="EB327" s="491"/>
      <c r="EC327" s="491"/>
      <c r="ED327" s="491"/>
      <c r="EE327" s="491"/>
      <c r="EF327" s="491"/>
      <c r="EG327" s="491"/>
      <c r="EH327" s="491"/>
      <c r="EI327" s="491"/>
    </row>
    <row r="328" spans="1:139" ht="12" customHeight="1" x14ac:dyDescent="0.2">
      <c r="A328" s="517" t="str">
        <f t="shared" si="48"/>
        <v/>
      </c>
      <c r="B328" s="517" t="str">
        <f t="shared" si="56"/>
        <v/>
      </c>
      <c r="C328" s="515" t="str">
        <f t="shared" si="57"/>
        <v/>
      </c>
      <c r="D328" s="517" t="str">
        <f>'Step 3.1 Site Details'!C66</f>
        <v>Building 59</v>
      </c>
      <c r="E328" s="517" t="str">
        <f>TRIM('Step 3.1 Site Details'!A66)</f>
        <v/>
      </c>
      <c r="F328" s="515">
        <f>'Step 3.1 Site Details'!I66</f>
        <v>0</v>
      </c>
      <c r="G328" s="517" t="str">
        <f>IF('Step 3.1 Site Details'!D66="","",TRIM('Step 3.1 Site Details'!D66))</f>
        <v/>
      </c>
      <c r="H328" s="515">
        <f>'Step 3.1 Site Details'!E66</f>
        <v>0</v>
      </c>
      <c r="I328" s="515">
        <f>'Step 3.1 Site Details'!D66</f>
        <v>0</v>
      </c>
      <c r="J328" s="515">
        <f>'Step 3.1 Site Details'!F66</f>
        <v>0</v>
      </c>
      <c r="K328" s="1225">
        <f>'Step 3.1 Site Details'!G66</f>
        <v>0</v>
      </c>
      <c r="L328" s="515">
        <f>'Step 3.1 Site Details'!H66</f>
        <v>0</v>
      </c>
      <c r="M328" s="1226">
        <f>'Step 3.1 Site Details'!B66</f>
        <v>0</v>
      </c>
      <c r="N328" s="1189">
        <f>'Step 3.1 Site Details'!J66</f>
        <v>0</v>
      </c>
      <c r="O328" s="1189">
        <f>'Step 3.1 Site Details'!K66</f>
        <v>0</v>
      </c>
      <c r="P328" s="1185">
        <f>'Step 3.1 Site Details'!L66</f>
        <v>0</v>
      </c>
      <c r="Q328" s="1185">
        <f>'Step 3.1 Site Details'!M66</f>
        <v>0</v>
      </c>
      <c r="R328" s="1185">
        <f>'Step 3.1 Site Details'!N66</f>
        <v>0</v>
      </c>
      <c r="S328" s="1185">
        <f>'Step 3.1 Site Details'!O66</f>
        <v>0</v>
      </c>
      <c r="T328" s="1185">
        <f>'Step 3.1 Site Details'!P66</f>
        <v>0</v>
      </c>
      <c r="U328" s="1185">
        <f>'Step 3.1 Site Details'!Q66</f>
        <v>0</v>
      </c>
      <c r="V328" s="1185">
        <f>'Step 3.1 Site Details'!R66</f>
        <v>0</v>
      </c>
      <c r="W328" s="1185">
        <f>'Step 3.1 Site Details'!T66</f>
        <v>0</v>
      </c>
      <c r="X328" s="1044">
        <f>IFERROR(((_xlfn.XLOOKUP(G328,'Step 4 Support Tool'!$E$220:$E$319,'Step 4 Support Tool'!$I$220:$I$319,"",0,1)*PETREAD!N328)/100),"")</f>
        <v>0</v>
      </c>
      <c r="Y328" s="1044">
        <f>IFERROR(((_xlfn.XLOOKUP(G328,'Step 4 Support Tool'!$E$220:$E$319,'Step 4 Support Tool'!$K$220:$K$319,"",0,1)*PETREAD!O328)/100),"")</f>
        <v>0</v>
      </c>
      <c r="Z328" s="1044">
        <f t="shared" si="52"/>
        <v>0</v>
      </c>
      <c r="AA328" s="1044">
        <f>IFERROR(Z328-(SUMIFS('Step 4 Support Tool'!$O$16:$O$215,'Step 4 Support Tool'!$E$16:$E$215,PETREAD!G328)+SUMIFS('Step 4 Support Tool'!$O$220:$O$319,'Step 4 Support Tool'!$E$220:$E$319,PETREAD!G328)),"")</f>
        <v>0</v>
      </c>
      <c r="AB328" s="1045" t="str">
        <f t="shared" si="53"/>
        <v/>
      </c>
      <c r="AC328" s="1122">
        <f>SUMIFS('Step 3.2 Heating System'!$J$10:$J$109,'Step 3.2 Heating System'!$C$10:$C$109,PETREAD!$G328,'Step 3.2 Heating System'!$G$10:$G$109,"Removed")</f>
        <v>0</v>
      </c>
      <c r="AD328" s="1122">
        <f>SUMIFS('Step 3.2 Heating System'!$J$10:$J$109,'Step 3.2 Heating System'!$C$10:$C$109,PETREAD!$G328,'Step 3.2 Heating System'!$G$10:$G$109,"Retained")</f>
        <v>0</v>
      </c>
      <c r="AE328" s="1119" t="str">
        <f t="shared" si="54"/>
        <v/>
      </c>
      <c r="AF328" s="1057">
        <f>(SUMIFS('Step 4 Support Tool'!$N$16:$N$215,'Step 4 Support Tool'!$E$16:$E$215,PETREAD!G328)+SUMIFS('Step 4 Support Tool'!$N$220:$N$319,'Step 4 Support Tool'!$E$220:$E$319,PETREAD!G328))</f>
        <v>0</v>
      </c>
      <c r="AG328" s="1057" t="str">
        <f>IFERROR(AR328*'Step 5 Project Governance'!$D$14,"")</f>
        <v/>
      </c>
      <c r="AH328" s="1117" t="str">
        <f t="shared" si="58"/>
        <v/>
      </c>
      <c r="AI328" s="1122">
        <f>(SUMIFS('Step 4 Support Tool'!$S$16:$S$215,'Step 4 Support Tool'!$E$16:$E$215,PETREAD!G328)+SUMIFS('Step 4 Support Tool'!$S$220:$S$319,'Step 4 Support Tool'!$E$220:$E$319,PETREAD!G328))</f>
        <v>0</v>
      </c>
      <c r="AJ328" s="1122" t="str">
        <f t="shared" si="59"/>
        <v/>
      </c>
      <c r="AK328" s="1045" t="str">
        <f>IFERROR(SUMIF('Step 4 Support Tool'!$E$16:$E$215,PETREAD!G328,'Step 4 Support Tool'!$N$16:$N$215)/(SUMIF('Step 4 Support Tool'!$E$16:$E$215,PETREAD!G328,'Step 4 Support Tool'!$N$16:$N$215)+SUMIF('Step 4 Support Tool'!$E$220:$E$319,PETREAD!G328,'Step 4 Support Tool'!$N$220:$N$319)),"")</f>
        <v/>
      </c>
      <c r="AL328" s="1119" t="str">
        <f>_xlfn.XLOOKUP($G328,'Step 3.2 Heating System'!$C$118:$C$217,'Step 3.2 Heating System'!$AA$118:$AA$217,"",0,1)</f>
        <v/>
      </c>
      <c r="AM328" s="1119" t="str">
        <f>_xlfn.XLOOKUP($G328,'Step 3.2 Heating System'!$C$118:$C$217,'Step 3.2 Heating System'!$AB$118:$AB$217,"",0,1)</f>
        <v/>
      </c>
      <c r="AO328" s="971" t="s">
        <v>531</v>
      </c>
      <c r="AP328" s="971"/>
      <c r="AR328" s="1045" t="str">
        <f>IFERROR((SUMIFS('Step 4 Support Tool'!$N$16:$N$215,'Step 4 Support Tool'!$E$16:$E$215,PETREAD!G328)+SUMIFS('Step 4 Support Tool'!$N$220:$N$319,'Step 4 Support Tool'!$E$220:$E$319,PETREAD!G328))/'Step 4 Support Tool'!$O$7,"")</f>
        <v/>
      </c>
      <c r="AW328" s="491"/>
      <c r="AX328" s="491"/>
      <c r="AY328" s="491"/>
      <c r="BB328" s="491"/>
      <c r="BC328" s="491"/>
      <c r="BD328" s="491"/>
      <c r="BE328" s="491"/>
      <c r="BF328" s="491"/>
      <c r="BG328" s="491"/>
      <c r="BH328" s="491"/>
      <c r="BI328" s="491"/>
      <c r="BJ328" s="491"/>
      <c r="BK328" s="491"/>
      <c r="BL328" s="491"/>
      <c r="BM328" s="491"/>
      <c r="BN328" s="491"/>
      <c r="BO328" s="491"/>
      <c r="BP328" s="491"/>
      <c r="BQ328" s="491"/>
      <c r="BR328" s="491"/>
      <c r="BS328" s="491"/>
      <c r="BT328" s="491"/>
      <c r="BU328" s="491"/>
      <c r="BV328" s="491"/>
      <c r="BW328" s="491"/>
      <c r="BX328" s="491"/>
      <c r="BY328" s="491"/>
      <c r="BZ328" s="491"/>
      <c r="CA328" s="491"/>
      <c r="CB328" s="491"/>
      <c r="CC328" s="491"/>
      <c r="CD328" s="491"/>
      <c r="CE328" s="491"/>
      <c r="CF328" s="491"/>
      <c r="CG328" s="491"/>
      <c r="CH328" s="491"/>
      <c r="CI328" s="491"/>
      <c r="CJ328" s="491"/>
      <c r="CK328" s="491"/>
      <c r="CL328" s="491"/>
      <c r="CM328" s="491"/>
      <c r="CN328" s="491"/>
      <c r="CO328" s="491"/>
      <c r="CP328" s="491"/>
      <c r="CQ328" s="491"/>
      <c r="CR328" s="491"/>
      <c r="CS328" s="491"/>
      <c r="CT328" s="491"/>
      <c r="CU328" s="491"/>
      <c r="CV328" s="491"/>
      <c r="CW328" s="491"/>
      <c r="CX328" s="491"/>
      <c r="CY328" s="491"/>
      <c r="CZ328" s="491"/>
      <c r="DA328" s="491"/>
      <c r="DB328" s="491"/>
      <c r="DC328" s="491"/>
      <c r="DD328" s="491"/>
      <c r="DE328" s="491"/>
      <c r="DF328" s="491"/>
      <c r="DG328" s="491"/>
      <c r="DH328" s="491"/>
      <c r="DI328" s="491"/>
      <c r="DJ328" s="491"/>
      <c r="DK328" s="491"/>
      <c r="DL328" s="491"/>
      <c r="DM328" s="491"/>
      <c r="DN328" s="491"/>
      <c r="DO328" s="491"/>
      <c r="DP328" s="491"/>
      <c r="DQ328" s="491"/>
      <c r="DR328" s="491"/>
      <c r="DS328" s="491"/>
      <c r="DT328" s="491"/>
      <c r="DU328" s="491"/>
      <c r="DV328" s="491"/>
      <c r="DW328" s="491"/>
      <c r="DX328" s="491"/>
      <c r="DY328" s="491"/>
      <c r="DZ328" s="491"/>
      <c r="EA328" s="491"/>
      <c r="EB328" s="491"/>
      <c r="EC328" s="491"/>
      <c r="ED328" s="491"/>
      <c r="EE328" s="491"/>
      <c r="EF328" s="491"/>
      <c r="EG328" s="491"/>
      <c r="EH328" s="491"/>
      <c r="EI328" s="491"/>
    </row>
    <row r="329" spans="1:139" ht="12" customHeight="1" x14ac:dyDescent="0.2">
      <c r="A329" s="517" t="str">
        <f t="shared" si="48"/>
        <v/>
      </c>
      <c r="B329" s="517" t="str">
        <f t="shared" si="56"/>
        <v/>
      </c>
      <c r="C329" s="515" t="str">
        <f t="shared" si="57"/>
        <v/>
      </c>
      <c r="D329" s="517" t="str">
        <f>'Step 3.1 Site Details'!C67</f>
        <v>Building 60</v>
      </c>
      <c r="E329" s="517" t="str">
        <f>TRIM('Step 3.1 Site Details'!A67)</f>
        <v/>
      </c>
      <c r="F329" s="515">
        <f>'Step 3.1 Site Details'!I67</f>
        <v>0</v>
      </c>
      <c r="G329" s="517" t="str">
        <f>IF('Step 3.1 Site Details'!D67="","",TRIM('Step 3.1 Site Details'!D67))</f>
        <v/>
      </c>
      <c r="H329" s="515">
        <f>'Step 3.1 Site Details'!E67</f>
        <v>0</v>
      </c>
      <c r="I329" s="515">
        <f>'Step 3.1 Site Details'!D67</f>
        <v>0</v>
      </c>
      <c r="J329" s="515">
        <f>'Step 3.1 Site Details'!F67</f>
        <v>0</v>
      </c>
      <c r="K329" s="1225">
        <f>'Step 3.1 Site Details'!G67</f>
        <v>0</v>
      </c>
      <c r="L329" s="515">
        <f>'Step 3.1 Site Details'!H67</f>
        <v>0</v>
      </c>
      <c r="M329" s="1226">
        <f>'Step 3.1 Site Details'!B67</f>
        <v>0</v>
      </c>
      <c r="N329" s="1189">
        <f>'Step 3.1 Site Details'!J67</f>
        <v>0</v>
      </c>
      <c r="O329" s="1189">
        <f>'Step 3.1 Site Details'!K67</f>
        <v>0</v>
      </c>
      <c r="P329" s="1185">
        <f>'Step 3.1 Site Details'!L67</f>
        <v>0</v>
      </c>
      <c r="Q329" s="1185">
        <f>'Step 3.1 Site Details'!M67</f>
        <v>0</v>
      </c>
      <c r="R329" s="1185">
        <f>'Step 3.1 Site Details'!N67</f>
        <v>0</v>
      </c>
      <c r="S329" s="1185">
        <f>'Step 3.1 Site Details'!O67</f>
        <v>0</v>
      </c>
      <c r="T329" s="1185">
        <f>'Step 3.1 Site Details'!P67</f>
        <v>0</v>
      </c>
      <c r="U329" s="1185">
        <f>'Step 3.1 Site Details'!Q67</f>
        <v>0</v>
      </c>
      <c r="V329" s="1185">
        <f>'Step 3.1 Site Details'!R67</f>
        <v>0</v>
      </c>
      <c r="W329" s="1185">
        <f>'Step 3.1 Site Details'!T67</f>
        <v>0</v>
      </c>
      <c r="X329" s="1044">
        <f>IFERROR(((_xlfn.XLOOKUP(G329,'Step 4 Support Tool'!$E$220:$E$319,'Step 4 Support Tool'!$I$220:$I$319,"",0,1)*PETREAD!N329)/100),"")</f>
        <v>0</v>
      </c>
      <c r="Y329" s="1044">
        <f>IFERROR(((_xlfn.XLOOKUP(G329,'Step 4 Support Tool'!$E$220:$E$319,'Step 4 Support Tool'!$K$220:$K$319,"",0,1)*PETREAD!O329)/100),"")</f>
        <v>0</v>
      </c>
      <c r="Z329" s="1044">
        <f t="shared" si="52"/>
        <v>0</v>
      </c>
      <c r="AA329" s="1044">
        <f>IFERROR(Z329-(SUMIFS('Step 4 Support Tool'!$O$16:$O$215,'Step 4 Support Tool'!$E$16:$E$215,PETREAD!G329)+SUMIFS('Step 4 Support Tool'!$O$220:$O$319,'Step 4 Support Tool'!$E$220:$E$319,PETREAD!G329)),"")</f>
        <v>0</v>
      </c>
      <c r="AB329" s="1045" t="str">
        <f t="shared" si="53"/>
        <v/>
      </c>
      <c r="AC329" s="1122">
        <f>SUMIFS('Step 3.2 Heating System'!$J$10:$J$109,'Step 3.2 Heating System'!$C$10:$C$109,PETREAD!$G329,'Step 3.2 Heating System'!$G$10:$G$109,"Removed")</f>
        <v>0</v>
      </c>
      <c r="AD329" s="1122">
        <f>SUMIFS('Step 3.2 Heating System'!$J$10:$J$109,'Step 3.2 Heating System'!$C$10:$C$109,PETREAD!$G329,'Step 3.2 Heating System'!$G$10:$G$109,"Retained")</f>
        <v>0</v>
      </c>
      <c r="AE329" s="1119" t="str">
        <f t="shared" si="54"/>
        <v/>
      </c>
      <c r="AF329" s="1057">
        <f>(SUMIFS('Step 4 Support Tool'!$N$16:$N$215,'Step 4 Support Tool'!$E$16:$E$215,PETREAD!G329)+SUMIFS('Step 4 Support Tool'!$N$220:$N$319,'Step 4 Support Tool'!$E$220:$E$319,PETREAD!G329))</f>
        <v>0</v>
      </c>
      <c r="AG329" s="1057" t="str">
        <f>IFERROR(AR329*'Step 5 Project Governance'!$D$14,"")</f>
        <v/>
      </c>
      <c r="AH329" s="1117" t="str">
        <f t="shared" si="58"/>
        <v/>
      </c>
      <c r="AI329" s="1122">
        <f>(SUMIFS('Step 4 Support Tool'!$S$16:$S$215,'Step 4 Support Tool'!$E$16:$E$215,PETREAD!G329)+SUMIFS('Step 4 Support Tool'!$S$220:$S$319,'Step 4 Support Tool'!$E$220:$E$319,PETREAD!G329))</f>
        <v>0</v>
      </c>
      <c r="AJ329" s="1122" t="str">
        <f t="shared" si="59"/>
        <v/>
      </c>
      <c r="AK329" s="1045" t="str">
        <f>IFERROR(SUMIF('Step 4 Support Tool'!$E$16:$E$215,PETREAD!G329,'Step 4 Support Tool'!$N$16:$N$215)/(SUMIF('Step 4 Support Tool'!$E$16:$E$215,PETREAD!G329,'Step 4 Support Tool'!$N$16:$N$215)+SUMIF('Step 4 Support Tool'!$E$220:$E$319,PETREAD!G329,'Step 4 Support Tool'!$N$220:$N$319)),"")</f>
        <v/>
      </c>
      <c r="AL329" s="1119" t="str">
        <f>_xlfn.XLOOKUP($G329,'Step 3.2 Heating System'!$C$118:$C$217,'Step 3.2 Heating System'!$AA$118:$AA$217,"",0,1)</f>
        <v/>
      </c>
      <c r="AM329" s="1119" t="str">
        <f>_xlfn.XLOOKUP($G329,'Step 3.2 Heating System'!$C$118:$C$217,'Step 3.2 Heating System'!$AB$118:$AB$217,"",0,1)</f>
        <v/>
      </c>
      <c r="AO329" s="971" t="s">
        <v>533</v>
      </c>
      <c r="AP329" s="971"/>
      <c r="AR329" s="1045" t="str">
        <f>IFERROR((SUMIFS('Step 4 Support Tool'!$N$16:$N$215,'Step 4 Support Tool'!$E$16:$E$215,PETREAD!G329)+SUMIFS('Step 4 Support Tool'!$N$220:$N$319,'Step 4 Support Tool'!$E$220:$E$319,PETREAD!G329))/'Step 4 Support Tool'!$O$7,"")</f>
        <v/>
      </c>
      <c r="AW329" s="491"/>
      <c r="AX329" s="491"/>
      <c r="AY329" s="491"/>
      <c r="BB329" s="491"/>
      <c r="BC329" s="491"/>
      <c r="BD329" s="491"/>
      <c r="BE329" s="491"/>
      <c r="BF329" s="491"/>
      <c r="BG329" s="491"/>
      <c r="BH329" s="491"/>
      <c r="BI329" s="491"/>
      <c r="BJ329" s="491"/>
      <c r="BK329" s="491"/>
      <c r="BL329" s="491"/>
      <c r="BM329" s="491"/>
      <c r="BN329" s="491"/>
      <c r="BO329" s="491"/>
      <c r="BP329" s="491"/>
      <c r="BQ329" s="491"/>
      <c r="BR329" s="491"/>
      <c r="BS329" s="491"/>
      <c r="BT329" s="491"/>
      <c r="BU329" s="491"/>
      <c r="BV329" s="491"/>
      <c r="BW329" s="491"/>
      <c r="BX329" s="491"/>
      <c r="BY329" s="491"/>
      <c r="BZ329" s="491"/>
      <c r="CA329" s="491"/>
      <c r="CB329" s="491"/>
      <c r="CC329" s="491"/>
      <c r="CD329" s="491"/>
      <c r="CE329" s="491"/>
      <c r="CF329" s="491"/>
      <c r="CG329" s="491"/>
      <c r="CH329" s="491"/>
      <c r="CI329" s="491"/>
      <c r="CJ329" s="491"/>
      <c r="CK329" s="491"/>
      <c r="CL329" s="491"/>
      <c r="CM329" s="491"/>
      <c r="CN329" s="491"/>
      <c r="CO329" s="491"/>
      <c r="CP329" s="491"/>
      <c r="CQ329" s="491"/>
      <c r="CR329" s="491"/>
      <c r="CS329" s="491"/>
      <c r="CT329" s="491"/>
      <c r="CU329" s="491"/>
      <c r="CV329" s="491"/>
      <c r="CW329" s="491"/>
      <c r="CX329" s="491"/>
      <c r="CY329" s="491"/>
      <c r="CZ329" s="491"/>
      <c r="DA329" s="491"/>
      <c r="DB329" s="491"/>
      <c r="DC329" s="491"/>
      <c r="DD329" s="491"/>
      <c r="DE329" s="491"/>
      <c r="DF329" s="491"/>
      <c r="DG329" s="491"/>
      <c r="DH329" s="491"/>
      <c r="DI329" s="491"/>
      <c r="DJ329" s="491"/>
      <c r="DK329" s="491"/>
      <c r="DL329" s="491"/>
      <c r="DM329" s="491"/>
      <c r="DN329" s="491"/>
      <c r="DO329" s="491"/>
      <c r="DP329" s="491"/>
      <c r="DQ329" s="491"/>
      <c r="DR329" s="491"/>
      <c r="DS329" s="491"/>
      <c r="DT329" s="491"/>
      <c r="DU329" s="491"/>
      <c r="DV329" s="491"/>
      <c r="DW329" s="491"/>
      <c r="DX329" s="491"/>
      <c r="DY329" s="491"/>
      <c r="DZ329" s="491"/>
      <c r="EA329" s="491"/>
      <c r="EB329" s="491"/>
      <c r="EC329" s="491"/>
      <c r="ED329" s="491"/>
      <c r="EE329" s="491"/>
      <c r="EF329" s="491"/>
      <c r="EG329" s="491"/>
      <c r="EH329" s="491"/>
      <c r="EI329" s="491"/>
    </row>
    <row r="330" spans="1:139" ht="12" customHeight="1" x14ac:dyDescent="0.2">
      <c r="A330" s="517" t="str">
        <f t="shared" si="48"/>
        <v/>
      </c>
      <c r="B330" s="517" t="str">
        <f t="shared" si="56"/>
        <v/>
      </c>
      <c r="C330" s="515" t="str">
        <f t="shared" si="57"/>
        <v/>
      </c>
      <c r="D330" s="517" t="str">
        <f>'Step 3.1 Site Details'!C68</f>
        <v>Building 61</v>
      </c>
      <c r="E330" s="517" t="str">
        <f>TRIM('Step 3.1 Site Details'!A68)</f>
        <v/>
      </c>
      <c r="F330" s="515">
        <f>'Step 3.1 Site Details'!I68</f>
        <v>0</v>
      </c>
      <c r="G330" s="517" t="str">
        <f>IF('Step 3.1 Site Details'!D68="","",TRIM('Step 3.1 Site Details'!D68))</f>
        <v/>
      </c>
      <c r="H330" s="515">
        <f>'Step 3.1 Site Details'!E68</f>
        <v>0</v>
      </c>
      <c r="I330" s="515">
        <f>'Step 3.1 Site Details'!D68</f>
        <v>0</v>
      </c>
      <c r="J330" s="515">
        <f>'Step 3.1 Site Details'!F68</f>
        <v>0</v>
      </c>
      <c r="K330" s="1225">
        <f>'Step 3.1 Site Details'!G68</f>
        <v>0</v>
      </c>
      <c r="L330" s="515">
        <f>'Step 3.1 Site Details'!H68</f>
        <v>0</v>
      </c>
      <c r="M330" s="1226">
        <f>'Step 3.1 Site Details'!B68</f>
        <v>0</v>
      </c>
      <c r="N330" s="1189">
        <f>'Step 3.1 Site Details'!J68</f>
        <v>0</v>
      </c>
      <c r="O330" s="1189">
        <f>'Step 3.1 Site Details'!K68</f>
        <v>0</v>
      </c>
      <c r="P330" s="1185">
        <f>'Step 3.1 Site Details'!L68</f>
        <v>0</v>
      </c>
      <c r="Q330" s="1185">
        <f>'Step 3.1 Site Details'!M68</f>
        <v>0</v>
      </c>
      <c r="R330" s="1185">
        <f>'Step 3.1 Site Details'!N68</f>
        <v>0</v>
      </c>
      <c r="S330" s="1185">
        <f>'Step 3.1 Site Details'!O68</f>
        <v>0</v>
      </c>
      <c r="T330" s="1185">
        <f>'Step 3.1 Site Details'!P68</f>
        <v>0</v>
      </c>
      <c r="U330" s="1185">
        <f>'Step 3.1 Site Details'!Q68</f>
        <v>0</v>
      </c>
      <c r="V330" s="1185">
        <f>'Step 3.1 Site Details'!R68</f>
        <v>0</v>
      </c>
      <c r="W330" s="1185">
        <f>'Step 3.1 Site Details'!T68</f>
        <v>0</v>
      </c>
      <c r="X330" s="1044">
        <f>IFERROR(((_xlfn.XLOOKUP(G330,'Step 4 Support Tool'!$E$220:$E$319,'Step 4 Support Tool'!$I$220:$I$319,"",0,1)*PETREAD!N330)/100),"")</f>
        <v>0</v>
      </c>
      <c r="Y330" s="1044">
        <f>IFERROR(((_xlfn.XLOOKUP(G330,'Step 4 Support Tool'!$E$220:$E$319,'Step 4 Support Tool'!$K$220:$K$319,"",0,1)*PETREAD!O330)/100),"")</f>
        <v>0</v>
      </c>
      <c r="Z330" s="1044">
        <f t="shared" si="52"/>
        <v>0</v>
      </c>
      <c r="AA330" s="1044">
        <f>IFERROR(Z330-(SUMIFS('Step 4 Support Tool'!$O$16:$O$215,'Step 4 Support Tool'!$E$16:$E$215,PETREAD!G330)+SUMIFS('Step 4 Support Tool'!$O$220:$O$319,'Step 4 Support Tool'!$E$220:$E$319,PETREAD!G330)),"")</f>
        <v>0</v>
      </c>
      <c r="AB330" s="1045" t="str">
        <f t="shared" si="53"/>
        <v/>
      </c>
      <c r="AC330" s="1122">
        <f>SUMIFS('Step 3.2 Heating System'!$J$10:$J$109,'Step 3.2 Heating System'!$C$10:$C$109,PETREAD!$G330,'Step 3.2 Heating System'!$G$10:$G$109,"Removed")</f>
        <v>0</v>
      </c>
      <c r="AD330" s="1122">
        <f>SUMIFS('Step 3.2 Heating System'!$J$10:$J$109,'Step 3.2 Heating System'!$C$10:$C$109,PETREAD!$G330,'Step 3.2 Heating System'!$G$10:$G$109,"Retained")</f>
        <v>0</v>
      </c>
      <c r="AE330" s="1119" t="str">
        <f t="shared" si="54"/>
        <v/>
      </c>
      <c r="AF330" s="1057">
        <f>(SUMIFS('Step 4 Support Tool'!$N$16:$N$215,'Step 4 Support Tool'!$E$16:$E$215,PETREAD!G330)+SUMIFS('Step 4 Support Tool'!$N$220:$N$319,'Step 4 Support Tool'!$E$220:$E$319,PETREAD!G330))</f>
        <v>0</v>
      </c>
      <c r="AG330" s="1057" t="str">
        <f>IFERROR(AR330*'Step 5 Project Governance'!$D$14,"")</f>
        <v/>
      </c>
      <c r="AH330" s="1117" t="str">
        <f t="shared" si="58"/>
        <v/>
      </c>
      <c r="AI330" s="1122">
        <f>(SUMIFS('Step 4 Support Tool'!$S$16:$S$215,'Step 4 Support Tool'!$E$16:$E$215,PETREAD!G330)+SUMIFS('Step 4 Support Tool'!$S$220:$S$319,'Step 4 Support Tool'!$E$220:$E$319,PETREAD!G330))</f>
        <v>0</v>
      </c>
      <c r="AJ330" s="1122" t="str">
        <f t="shared" si="59"/>
        <v/>
      </c>
      <c r="AK330" s="1045" t="str">
        <f>IFERROR(SUMIF('Step 4 Support Tool'!$E$16:$E$215,PETREAD!G330,'Step 4 Support Tool'!$N$16:$N$215)/(SUMIF('Step 4 Support Tool'!$E$16:$E$215,PETREAD!G330,'Step 4 Support Tool'!$N$16:$N$215)+SUMIF('Step 4 Support Tool'!$E$220:$E$319,PETREAD!G330,'Step 4 Support Tool'!$N$220:$N$319)),"")</f>
        <v/>
      </c>
      <c r="AL330" s="1119" t="str">
        <f>_xlfn.XLOOKUP($G330,'Step 3.2 Heating System'!$C$118:$C$217,'Step 3.2 Heating System'!$AA$118:$AA$217,"",0,1)</f>
        <v/>
      </c>
      <c r="AM330" s="1119" t="str">
        <f>_xlfn.XLOOKUP($G330,'Step 3.2 Heating System'!$C$118:$C$217,'Step 3.2 Heating System'!$AB$118:$AB$217,"",0,1)</f>
        <v/>
      </c>
      <c r="AO330" s="971" t="s">
        <v>535</v>
      </c>
      <c r="AP330" s="971"/>
      <c r="AR330" s="1045" t="str">
        <f>IFERROR((SUMIFS('Step 4 Support Tool'!$N$16:$N$215,'Step 4 Support Tool'!$E$16:$E$215,PETREAD!G330)+SUMIFS('Step 4 Support Tool'!$N$220:$N$319,'Step 4 Support Tool'!$E$220:$E$319,PETREAD!G330))/'Step 4 Support Tool'!$O$7,"")</f>
        <v/>
      </c>
      <c r="AW330" s="491"/>
      <c r="AX330" s="491"/>
      <c r="AY330" s="491"/>
      <c r="BB330" s="491"/>
      <c r="BC330" s="491"/>
      <c r="BD330" s="491"/>
      <c r="BE330" s="491"/>
      <c r="BF330" s="491"/>
      <c r="BG330" s="491"/>
      <c r="BH330" s="491"/>
      <c r="BI330" s="491"/>
      <c r="BJ330" s="491"/>
      <c r="BK330" s="491"/>
      <c r="BL330" s="491"/>
      <c r="BM330" s="491"/>
      <c r="BN330" s="491"/>
      <c r="BO330" s="491"/>
      <c r="BP330" s="491"/>
      <c r="BQ330" s="491"/>
      <c r="BR330" s="491"/>
      <c r="BS330" s="491"/>
      <c r="BT330" s="491"/>
      <c r="BU330" s="491"/>
      <c r="BV330" s="491"/>
      <c r="BW330" s="491"/>
      <c r="BX330" s="491"/>
      <c r="BY330" s="491"/>
      <c r="BZ330" s="491"/>
      <c r="CA330" s="491"/>
      <c r="CB330" s="491"/>
      <c r="CC330" s="491"/>
      <c r="CD330" s="491"/>
      <c r="CE330" s="491"/>
      <c r="CF330" s="491"/>
      <c r="CG330" s="491"/>
      <c r="CH330" s="491"/>
      <c r="CI330" s="491"/>
      <c r="CJ330" s="491"/>
      <c r="CK330" s="491"/>
      <c r="CL330" s="491"/>
      <c r="CM330" s="491"/>
      <c r="CN330" s="491"/>
      <c r="CO330" s="491"/>
      <c r="CP330" s="491"/>
      <c r="CQ330" s="491"/>
      <c r="CR330" s="491"/>
      <c r="CS330" s="491"/>
      <c r="CT330" s="491"/>
      <c r="CU330" s="491"/>
      <c r="CV330" s="491"/>
      <c r="CW330" s="491"/>
      <c r="CX330" s="491"/>
      <c r="CY330" s="491"/>
      <c r="CZ330" s="491"/>
      <c r="DA330" s="491"/>
      <c r="DB330" s="491"/>
      <c r="DC330" s="491"/>
      <c r="DD330" s="491"/>
      <c r="DE330" s="491"/>
      <c r="DF330" s="491"/>
      <c r="DG330" s="491"/>
      <c r="DH330" s="491"/>
      <c r="DI330" s="491"/>
      <c r="DJ330" s="491"/>
      <c r="DK330" s="491"/>
      <c r="DL330" s="491"/>
      <c r="DM330" s="491"/>
      <c r="DN330" s="491"/>
      <c r="DO330" s="491"/>
      <c r="DP330" s="491"/>
      <c r="DQ330" s="491"/>
      <c r="DR330" s="491"/>
      <c r="DS330" s="491"/>
      <c r="DT330" s="491"/>
      <c r="DU330" s="491"/>
      <c r="DV330" s="491"/>
      <c r="DW330" s="491"/>
      <c r="DX330" s="491"/>
      <c r="DY330" s="491"/>
      <c r="DZ330" s="491"/>
      <c r="EA330" s="491"/>
      <c r="EB330" s="491"/>
      <c r="EC330" s="491"/>
      <c r="ED330" s="491"/>
      <c r="EE330" s="491"/>
      <c r="EF330" s="491"/>
      <c r="EG330" s="491"/>
      <c r="EH330" s="491"/>
      <c r="EI330" s="491"/>
    </row>
    <row r="331" spans="1:139" ht="12" customHeight="1" x14ac:dyDescent="0.2">
      <c r="A331" s="517" t="str">
        <f t="shared" si="48"/>
        <v/>
      </c>
      <c r="B331" s="517" t="str">
        <f t="shared" si="56"/>
        <v/>
      </c>
      <c r="C331" s="515" t="str">
        <f t="shared" si="57"/>
        <v/>
      </c>
      <c r="D331" s="517" t="str">
        <f>'Step 3.1 Site Details'!C69</f>
        <v>Building 62</v>
      </c>
      <c r="E331" s="517" t="str">
        <f>TRIM('Step 3.1 Site Details'!A69)</f>
        <v/>
      </c>
      <c r="F331" s="515">
        <f>'Step 3.1 Site Details'!I69</f>
        <v>0</v>
      </c>
      <c r="G331" s="517" t="str">
        <f>IF('Step 3.1 Site Details'!D69="","",TRIM('Step 3.1 Site Details'!D69))</f>
        <v/>
      </c>
      <c r="H331" s="515">
        <f>'Step 3.1 Site Details'!E69</f>
        <v>0</v>
      </c>
      <c r="I331" s="515">
        <f>'Step 3.1 Site Details'!D69</f>
        <v>0</v>
      </c>
      <c r="J331" s="515">
        <f>'Step 3.1 Site Details'!F69</f>
        <v>0</v>
      </c>
      <c r="K331" s="1225">
        <f>'Step 3.1 Site Details'!G69</f>
        <v>0</v>
      </c>
      <c r="L331" s="515">
        <f>'Step 3.1 Site Details'!H69</f>
        <v>0</v>
      </c>
      <c r="M331" s="1226">
        <f>'Step 3.1 Site Details'!B69</f>
        <v>0</v>
      </c>
      <c r="N331" s="1189">
        <f>'Step 3.1 Site Details'!J69</f>
        <v>0</v>
      </c>
      <c r="O331" s="1189">
        <f>'Step 3.1 Site Details'!K69</f>
        <v>0</v>
      </c>
      <c r="P331" s="1185">
        <f>'Step 3.1 Site Details'!L69</f>
        <v>0</v>
      </c>
      <c r="Q331" s="1185">
        <f>'Step 3.1 Site Details'!M69</f>
        <v>0</v>
      </c>
      <c r="R331" s="1185">
        <f>'Step 3.1 Site Details'!N69</f>
        <v>0</v>
      </c>
      <c r="S331" s="1185">
        <f>'Step 3.1 Site Details'!O69</f>
        <v>0</v>
      </c>
      <c r="T331" s="1185">
        <f>'Step 3.1 Site Details'!P69</f>
        <v>0</v>
      </c>
      <c r="U331" s="1185">
        <f>'Step 3.1 Site Details'!Q69</f>
        <v>0</v>
      </c>
      <c r="V331" s="1185">
        <f>'Step 3.1 Site Details'!R69</f>
        <v>0</v>
      </c>
      <c r="W331" s="1185">
        <f>'Step 3.1 Site Details'!T69</f>
        <v>0</v>
      </c>
      <c r="X331" s="1044">
        <f>IFERROR(((_xlfn.XLOOKUP(G331,'Step 4 Support Tool'!$E$220:$E$319,'Step 4 Support Tool'!$I$220:$I$319,"",0,1)*PETREAD!N331)/100),"")</f>
        <v>0</v>
      </c>
      <c r="Y331" s="1044">
        <f>IFERROR(((_xlfn.XLOOKUP(G331,'Step 4 Support Tool'!$E$220:$E$319,'Step 4 Support Tool'!$K$220:$K$319,"",0,1)*PETREAD!O331)/100),"")</f>
        <v>0</v>
      </c>
      <c r="Z331" s="1044">
        <f t="shared" si="52"/>
        <v>0</v>
      </c>
      <c r="AA331" s="1044">
        <f>IFERROR(Z331-(SUMIFS('Step 4 Support Tool'!$O$16:$O$215,'Step 4 Support Tool'!$E$16:$E$215,PETREAD!G331)+SUMIFS('Step 4 Support Tool'!$O$220:$O$319,'Step 4 Support Tool'!$E$220:$E$319,PETREAD!G331)),"")</f>
        <v>0</v>
      </c>
      <c r="AB331" s="1045" t="str">
        <f t="shared" si="53"/>
        <v/>
      </c>
      <c r="AC331" s="1122">
        <f>SUMIFS('Step 3.2 Heating System'!$J$10:$J$109,'Step 3.2 Heating System'!$C$10:$C$109,PETREAD!$G331,'Step 3.2 Heating System'!$G$10:$G$109,"Removed")</f>
        <v>0</v>
      </c>
      <c r="AD331" s="1122">
        <f>SUMIFS('Step 3.2 Heating System'!$J$10:$J$109,'Step 3.2 Heating System'!$C$10:$C$109,PETREAD!$G331,'Step 3.2 Heating System'!$G$10:$G$109,"Retained")</f>
        <v>0</v>
      </c>
      <c r="AE331" s="1119" t="str">
        <f t="shared" si="54"/>
        <v/>
      </c>
      <c r="AF331" s="1057">
        <f>(SUMIFS('Step 4 Support Tool'!$N$16:$N$215,'Step 4 Support Tool'!$E$16:$E$215,PETREAD!G331)+SUMIFS('Step 4 Support Tool'!$N$220:$N$319,'Step 4 Support Tool'!$E$220:$E$319,PETREAD!G331))</f>
        <v>0</v>
      </c>
      <c r="AG331" s="1057" t="str">
        <f>IFERROR(AR331*'Step 5 Project Governance'!$D$14,"")</f>
        <v/>
      </c>
      <c r="AH331" s="1117" t="str">
        <f t="shared" si="58"/>
        <v/>
      </c>
      <c r="AI331" s="1122">
        <f>(SUMIFS('Step 4 Support Tool'!$S$16:$S$215,'Step 4 Support Tool'!$E$16:$E$215,PETREAD!G331)+SUMIFS('Step 4 Support Tool'!$S$220:$S$319,'Step 4 Support Tool'!$E$220:$E$319,PETREAD!G331))</f>
        <v>0</v>
      </c>
      <c r="AJ331" s="1122" t="str">
        <f t="shared" si="59"/>
        <v/>
      </c>
      <c r="AK331" s="1045" t="str">
        <f>IFERROR(SUMIF('Step 4 Support Tool'!$E$16:$E$215,PETREAD!G331,'Step 4 Support Tool'!$N$16:$N$215)/(SUMIF('Step 4 Support Tool'!$E$16:$E$215,PETREAD!G331,'Step 4 Support Tool'!$N$16:$N$215)+SUMIF('Step 4 Support Tool'!$E$220:$E$319,PETREAD!G331,'Step 4 Support Tool'!$N$220:$N$319)),"")</f>
        <v/>
      </c>
      <c r="AL331" s="1119" t="str">
        <f>_xlfn.XLOOKUP($G331,'Step 3.2 Heating System'!$C$118:$C$217,'Step 3.2 Heating System'!$AA$118:$AA$217,"",0,1)</f>
        <v/>
      </c>
      <c r="AM331" s="1119" t="str">
        <f>_xlfn.XLOOKUP($G331,'Step 3.2 Heating System'!$C$118:$C$217,'Step 3.2 Heating System'!$AB$118:$AB$217,"",0,1)</f>
        <v/>
      </c>
      <c r="AO331" s="971" t="s">
        <v>537</v>
      </c>
      <c r="AP331" s="971"/>
      <c r="AR331" s="1045" t="str">
        <f>IFERROR((SUMIFS('Step 4 Support Tool'!$N$16:$N$215,'Step 4 Support Tool'!$E$16:$E$215,PETREAD!G331)+SUMIFS('Step 4 Support Tool'!$N$220:$N$319,'Step 4 Support Tool'!$E$220:$E$319,PETREAD!G331))/'Step 4 Support Tool'!$O$7,"")</f>
        <v/>
      </c>
      <c r="AW331" s="491"/>
      <c r="AX331" s="491"/>
      <c r="AY331" s="491"/>
      <c r="BB331" s="491"/>
      <c r="BC331" s="491"/>
      <c r="BD331" s="491"/>
      <c r="BE331" s="491"/>
      <c r="BF331" s="491"/>
      <c r="BG331" s="491"/>
      <c r="BH331" s="491"/>
      <c r="BI331" s="491"/>
      <c r="BJ331" s="491"/>
      <c r="BK331" s="491"/>
      <c r="BL331" s="491"/>
      <c r="BM331" s="491"/>
      <c r="BN331" s="491"/>
      <c r="BO331" s="491"/>
      <c r="BP331" s="491"/>
      <c r="BQ331" s="491"/>
      <c r="BR331" s="491"/>
      <c r="BS331" s="491"/>
      <c r="BT331" s="491"/>
      <c r="BU331" s="491"/>
      <c r="BV331" s="491"/>
      <c r="BW331" s="491"/>
      <c r="BX331" s="491"/>
      <c r="BY331" s="491"/>
      <c r="BZ331" s="491"/>
      <c r="CA331" s="491"/>
      <c r="CB331" s="491"/>
      <c r="CC331" s="491"/>
      <c r="CD331" s="491"/>
      <c r="CE331" s="491"/>
      <c r="CF331" s="491"/>
      <c r="CG331" s="491"/>
      <c r="CH331" s="491"/>
      <c r="CI331" s="491"/>
      <c r="CJ331" s="491"/>
      <c r="CK331" s="491"/>
      <c r="CL331" s="491"/>
      <c r="CM331" s="491"/>
      <c r="CN331" s="491"/>
      <c r="CO331" s="491"/>
      <c r="CP331" s="491"/>
      <c r="CQ331" s="491"/>
      <c r="CR331" s="491"/>
      <c r="CS331" s="491"/>
      <c r="CT331" s="491"/>
      <c r="CU331" s="491"/>
      <c r="CV331" s="491"/>
      <c r="CW331" s="491"/>
      <c r="CX331" s="491"/>
      <c r="CY331" s="491"/>
      <c r="CZ331" s="491"/>
      <c r="DA331" s="491"/>
      <c r="DB331" s="491"/>
      <c r="DC331" s="491"/>
      <c r="DD331" s="491"/>
      <c r="DE331" s="491"/>
      <c r="DF331" s="491"/>
      <c r="DG331" s="491"/>
      <c r="DH331" s="491"/>
      <c r="DI331" s="491"/>
      <c r="DJ331" s="491"/>
      <c r="DK331" s="491"/>
      <c r="DL331" s="491"/>
      <c r="DM331" s="491"/>
      <c r="DN331" s="491"/>
      <c r="DO331" s="491"/>
      <c r="DP331" s="491"/>
      <c r="DQ331" s="491"/>
      <c r="DR331" s="491"/>
      <c r="DS331" s="491"/>
      <c r="DT331" s="491"/>
      <c r="DU331" s="491"/>
      <c r="DV331" s="491"/>
      <c r="DW331" s="491"/>
      <c r="DX331" s="491"/>
      <c r="DY331" s="491"/>
      <c r="DZ331" s="491"/>
      <c r="EA331" s="491"/>
      <c r="EB331" s="491"/>
      <c r="EC331" s="491"/>
      <c r="ED331" s="491"/>
      <c r="EE331" s="491"/>
      <c r="EF331" s="491"/>
      <c r="EG331" s="491"/>
      <c r="EH331" s="491"/>
      <c r="EI331" s="491"/>
    </row>
    <row r="332" spans="1:139" ht="12" customHeight="1" x14ac:dyDescent="0.2">
      <c r="A332" s="517" t="str">
        <f t="shared" si="48"/>
        <v/>
      </c>
      <c r="B332" s="517" t="str">
        <f t="shared" si="56"/>
        <v/>
      </c>
      <c r="C332" s="515" t="str">
        <f t="shared" si="57"/>
        <v/>
      </c>
      <c r="D332" s="517" t="str">
        <f>'Step 3.1 Site Details'!C70</f>
        <v>Building 63</v>
      </c>
      <c r="E332" s="517" t="str">
        <f>TRIM('Step 3.1 Site Details'!A70)</f>
        <v/>
      </c>
      <c r="F332" s="515">
        <f>'Step 3.1 Site Details'!I70</f>
        <v>0</v>
      </c>
      <c r="G332" s="517" t="str">
        <f>IF('Step 3.1 Site Details'!D70="","",TRIM('Step 3.1 Site Details'!D70))</f>
        <v/>
      </c>
      <c r="H332" s="515">
        <f>'Step 3.1 Site Details'!E70</f>
        <v>0</v>
      </c>
      <c r="I332" s="515">
        <f>'Step 3.1 Site Details'!D70</f>
        <v>0</v>
      </c>
      <c r="J332" s="515">
        <f>'Step 3.1 Site Details'!F70</f>
        <v>0</v>
      </c>
      <c r="K332" s="1225">
        <f>'Step 3.1 Site Details'!G70</f>
        <v>0</v>
      </c>
      <c r="L332" s="515">
        <f>'Step 3.1 Site Details'!H70</f>
        <v>0</v>
      </c>
      <c r="M332" s="1226">
        <f>'Step 3.1 Site Details'!B70</f>
        <v>0</v>
      </c>
      <c r="N332" s="1189">
        <f>'Step 3.1 Site Details'!J70</f>
        <v>0</v>
      </c>
      <c r="O332" s="1189">
        <f>'Step 3.1 Site Details'!K70</f>
        <v>0</v>
      </c>
      <c r="P332" s="1185">
        <f>'Step 3.1 Site Details'!L70</f>
        <v>0</v>
      </c>
      <c r="Q332" s="1185">
        <f>'Step 3.1 Site Details'!M70</f>
        <v>0</v>
      </c>
      <c r="R332" s="1185">
        <f>'Step 3.1 Site Details'!N70</f>
        <v>0</v>
      </c>
      <c r="S332" s="1185">
        <f>'Step 3.1 Site Details'!O70</f>
        <v>0</v>
      </c>
      <c r="T332" s="1185">
        <f>'Step 3.1 Site Details'!P70</f>
        <v>0</v>
      </c>
      <c r="U332" s="1185">
        <f>'Step 3.1 Site Details'!Q70</f>
        <v>0</v>
      </c>
      <c r="V332" s="1185">
        <f>'Step 3.1 Site Details'!R70</f>
        <v>0</v>
      </c>
      <c r="W332" s="1185">
        <f>'Step 3.1 Site Details'!T70</f>
        <v>0</v>
      </c>
      <c r="X332" s="1044">
        <f>IFERROR(((_xlfn.XLOOKUP(G332,'Step 4 Support Tool'!$E$220:$E$319,'Step 4 Support Tool'!$I$220:$I$319,"",0,1)*PETREAD!N332)/100),"")</f>
        <v>0</v>
      </c>
      <c r="Y332" s="1044">
        <f>IFERROR(((_xlfn.XLOOKUP(G332,'Step 4 Support Tool'!$E$220:$E$319,'Step 4 Support Tool'!$K$220:$K$319,"",0,1)*PETREAD!O332)/100),"")</f>
        <v>0</v>
      </c>
      <c r="Z332" s="1044">
        <f t="shared" si="52"/>
        <v>0</v>
      </c>
      <c r="AA332" s="1044">
        <f>IFERROR(Z332-(SUMIFS('Step 4 Support Tool'!$O$16:$O$215,'Step 4 Support Tool'!$E$16:$E$215,PETREAD!G332)+SUMIFS('Step 4 Support Tool'!$O$220:$O$319,'Step 4 Support Tool'!$E$220:$E$319,PETREAD!G332)),"")</f>
        <v>0</v>
      </c>
      <c r="AB332" s="1045" t="str">
        <f t="shared" si="53"/>
        <v/>
      </c>
      <c r="AC332" s="1122">
        <f>SUMIFS('Step 3.2 Heating System'!$J$10:$J$109,'Step 3.2 Heating System'!$C$10:$C$109,PETREAD!$G332,'Step 3.2 Heating System'!$G$10:$G$109,"Removed")</f>
        <v>0</v>
      </c>
      <c r="AD332" s="1122">
        <f>SUMIFS('Step 3.2 Heating System'!$J$10:$J$109,'Step 3.2 Heating System'!$C$10:$C$109,PETREAD!$G332,'Step 3.2 Heating System'!$G$10:$G$109,"Retained")</f>
        <v>0</v>
      </c>
      <c r="AE332" s="1119" t="str">
        <f t="shared" si="54"/>
        <v/>
      </c>
      <c r="AF332" s="1057">
        <f>(SUMIFS('Step 4 Support Tool'!$N$16:$N$215,'Step 4 Support Tool'!$E$16:$E$215,PETREAD!G332)+SUMIFS('Step 4 Support Tool'!$N$220:$N$319,'Step 4 Support Tool'!$E$220:$E$319,PETREAD!G332))</f>
        <v>0</v>
      </c>
      <c r="AG332" s="1057" t="str">
        <f>IFERROR(AR332*'Step 5 Project Governance'!$D$14,"")</f>
        <v/>
      </c>
      <c r="AH332" s="1117" t="str">
        <f t="shared" si="58"/>
        <v/>
      </c>
      <c r="AI332" s="1122">
        <f>(SUMIFS('Step 4 Support Tool'!$S$16:$S$215,'Step 4 Support Tool'!$E$16:$E$215,PETREAD!G332)+SUMIFS('Step 4 Support Tool'!$S$220:$S$319,'Step 4 Support Tool'!$E$220:$E$319,PETREAD!G332))</f>
        <v>0</v>
      </c>
      <c r="AJ332" s="1122" t="str">
        <f t="shared" si="59"/>
        <v/>
      </c>
      <c r="AK332" s="1045" t="str">
        <f>IFERROR(SUMIF('Step 4 Support Tool'!$E$16:$E$215,PETREAD!G332,'Step 4 Support Tool'!$N$16:$N$215)/(SUMIF('Step 4 Support Tool'!$E$16:$E$215,PETREAD!G332,'Step 4 Support Tool'!$N$16:$N$215)+SUMIF('Step 4 Support Tool'!$E$220:$E$319,PETREAD!G332,'Step 4 Support Tool'!$N$220:$N$319)),"")</f>
        <v/>
      </c>
      <c r="AL332" s="1119" t="str">
        <f>_xlfn.XLOOKUP($G332,'Step 3.2 Heating System'!$C$118:$C$217,'Step 3.2 Heating System'!$AA$118:$AA$217,"",0,1)</f>
        <v/>
      </c>
      <c r="AM332" s="1119" t="str">
        <f>_xlfn.XLOOKUP($G332,'Step 3.2 Heating System'!$C$118:$C$217,'Step 3.2 Heating System'!$AB$118:$AB$217,"",0,1)</f>
        <v/>
      </c>
      <c r="AO332" s="971" t="s">
        <v>539</v>
      </c>
      <c r="AP332" s="971"/>
      <c r="AR332" s="1045" t="str">
        <f>IFERROR((SUMIFS('Step 4 Support Tool'!$N$16:$N$215,'Step 4 Support Tool'!$E$16:$E$215,PETREAD!G332)+SUMIFS('Step 4 Support Tool'!$N$220:$N$319,'Step 4 Support Tool'!$E$220:$E$319,PETREAD!G332))/'Step 4 Support Tool'!$O$7,"")</f>
        <v/>
      </c>
      <c r="AW332" s="491"/>
      <c r="AX332" s="491"/>
      <c r="AY332" s="491"/>
      <c r="BB332" s="491"/>
      <c r="BC332" s="491"/>
      <c r="BD332" s="491"/>
      <c r="BE332" s="491"/>
      <c r="BF332" s="491"/>
      <c r="BG332" s="491"/>
      <c r="BH332" s="491"/>
      <c r="BI332" s="491"/>
      <c r="BJ332" s="491"/>
      <c r="BK332" s="491"/>
      <c r="BL332" s="491"/>
      <c r="BM332" s="491"/>
      <c r="BN332" s="491"/>
      <c r="BO332" s="491"/>
      <c r="BP332" s="491"/>
      <c r="BQ332" s="491"/>
      <c r="BR332" s="491"/>
      <c r="BS332" s="491"/>
      <c r="BT332" s="491"/>
      <c r="BU332" s="491"/>
      <c r="BV332" s="491"/>
      <c r="BW332" s="491"/>
      <c r="BX332" s="491"/>
      <c r="BY332" s="491"/>
      <c r="BZ332" s="491"/>
      <c r="CA332" s="491"/>
      <c r="CB332" s="491"/>
      <c r="CC332" s="491"/>
      <c r="CD332" s="491"/>
      <c r="CE332" s="491"/>
      <c r="CF332" s="491"/>
      <c r="CG332" s="491"/>
      <c r="CH332" s="491"/>
      <c r="CI332" s="491"/>
      <c r="CJ332" s="491"/>
      <c r="CK332" s="491"/>
      <c r="CL332" s="491"/>
      <c r="CM332" s="491"/>
      <c r="CN332" s="491"/>
      <c r="CO332" s="491"/>
      <c r="CP332" s="491"/>
      <c r="CQ332" s="491"/>
      <c r="CR332" s="491"/>
      <c r="CS332" s="491"/>
      <c r="CT332" s="491"/>
      <c r="CU332" s="491"/>
      <c r="CV332" s="491"/>
      <c r="CW332" s="491"/>
      <c r="CX332" s="491"/>
      <c r="CY332" s="491"/>
      <c r="CZ332" s="491"/>
      <c r="DA332" s="491"/>
      <c r="DB332" s="491"/>
      <c r="DC332" s="491"/>
      <c r="DD332" s="491"/>
      <c r="DE332" s="491"/>
      <c r="DF332" s="491"/>
      <c r="DG332" s="491"/>
      <c r="DH332" s="491"/>
      <c r="DI332" s="491"/>
      <c r="DJ332" s="491"/>
      <c r="DK332" s="491"/>
      <c r="DL332" s="491"/>
      <c r="DM332" s="491"/>
      <c r="DN332" s="491"/>
      <c r="DO332" s="491"/>
      <c r="DP332" s="491"/>
      <c r="DQ332" s="491"/>
      <c r="DR332" s="491"/>
      <c r="DS332" s="491"/>
      <c r="DT332" s="491"/>
      <c r="DU332" s="491"/>
      <c r="DV332" s="491"/>
      <c r="DW332" s="491"/>
      <c r="DX332" s="491"/>
      <c r="DY332" s="491"/>
      <c r="DZ332" s="491"/>
      <c r="EA332" s="491"/>
      <c r="EB332" s="491"/>
      <c r="EC332" s="491"/>
      <c r="ED332" s="491"/>
      <c r="EE332" s="491"/>
      <c r="EF332" s="491"/>
      <c r="EG332" s="491"/>
      <c r="EH332" s="491"/>
      <c r="EI332" s="491"/>
    </row>
    <row r="333" spans="1:139" ht="12" customHeight="1" x14ac:dyDescent="0.2">
      <c r="A333" s="517" t="str">
        <f t="shared" si="48"/>
        <v/>
      </c>
      <c r="B333" s="517" t="str">
        <f t="shared" si="56"/>
        <v/>
      </c>
      <c r="C333" s="515" t="str">
        <f t="shared" si="57"/>
        <v/>
      </c>
      <c r="D333" s="517" t="str">
        <f>'Step 3.1 Site Details'!C71</f>
        <v>Building 64</v>
      </c>
      <c r="E333" s="517" t="str">
        <f>TRIM('Step 3.1 Site Details'!A71)</f>
        <v/>
      </c>
      <c r="F333" s="515">
        <f>'Step 3.1 Site Details'!I71</f>
        <v>0</v>
      </c>
      <c r="G333" s="517" t="str">
        <f>IF('Step 3.1 Site Details'!D71="","",TRIM('Step 3.1 Site Details'!D71))</f>
        <v/>
      </c>
      <c r="H333" s="515">
        <f>'Step 3.1 Site Details'!E71</f>
        <v>0</v>
      </c>
      <c r="I333" s="515">
        <f>'Step 3.1 Site Details'!D71</f>
        <v>0</v>
      </c>
      <c r="J333" s="515">
        <f>'Step 3.1 Site Details'!F71</f>
        <v>0</v>
      </c>
      <c r="K333" s="1225">
        <f>'Step 3.1 Site Details'!G71</f>
        <v>0</v>
      </c>
      <c r="L333" s="515">
        <f>'Step 3.1 Site Details'!H71</f>
        <v>0</v>
      </c>
      <c r="M333" s="1226">
        <f>'Step 3.1 Site Details'!B71</f>
        <v>0</v>
      </c>
      <c r="N333" s="1189">
        <f>'Step 3.1 Site Details'!J71</f>
        <v>0</v>
      </c>
      <c r="O333" s="1189">
        <f>'Step 3.1 Site Details'!K71</f>
        <v>0</v>
      </c>
      <c r="P333" s="1185">
        <f>'Step 3.1 Site Details'!L71</f>
        <v>0</v>
      </c>
      <c r="Q333" s="1185">
        <f>'Step 3.1 Site Details'!M71</f>
        <v>0</v>
      </c>
      <c r="R333" s="1185">
        <f>'Step 3.1 Site Details'!N71</f>
        <v>0</v>
      </c>
      <c r="S333" s="1185">
        <f>'Step 3.1 Site Details'!O71</f>
        <v>0</v>
      </c>
      <c r="T333" s="1185">
        <f>'Step 3.1 Site Details'!P71</f>
        <v>0</v>
      </c>
      <c r="U333" s="1185">
        <f>'Step 3.1 Site Details'!Q71</f>
        <v>0</v>
      </c>
      <c r="V333" s="1185">
        <f>'Step 3.1 Site Details'!R71</f>
        <v>0</v>
      </c>
      <c r="W333" s="1185">
        <f>'Step 3.1 Site Details'!T71</f>
        <v>0</v>
      </c>
      <c r="X333" s="1044">
        <f>IFERROR(((_xlfn.XLOOKUP(G333,'Step 4 Support Tool'!$E$220:$E$319,'Step 4 Support Tool'!$I$220:$I$319,"",0,1)*PETREAD!N333)/100),"")</f>
        <v>0</v>
      </c>
      <c r="Y333" s="1044">
        <f>IFERROR(((_xlfn.XLOOKUP(G333,'Step 4 Support Tool'!$E$220:$E$319,'Step 4 Support Tool'!$K$220:$K$319,"",0,1)*PETREAD!O333)/100),"")</f>
        <v>0</v>
      </c>
      <c r="Z333" s="1044">
        <f t="shared" si="52"/>
        <v>0</v>
      </c>
      <c r="AA333" s="1044">
        <f>IFERROR(Z333-(SUMIFS('Step 4 Support Tool'!$O$16:$O$215,'Step 4 Support Tool'!$E$16:$E$215,PETREAD!G333)+SUMIFS('Step 4 Support Tool'!$O$220:$O$319,'Step 4 Support Tool'!$E$220:$E$319,PETREAD!G333)),"")</f>
        <v>0</v>
      </c>
      <c r="AB333" s="1045" t="str">
        <f t="shared" si="53"/>
        <v/>
      </c>
      <c r="AC333" s="1122">
        <f>SUMIFS('Step 3.2 Heating System'!$J$10:$J$109,'Step 3.2 Heating System'!$C$10:$C$109,PETREAD!$G333,'Step 3.2 Heating System'!$G$10:$G$109,"Removed")</f>
        <v>0</v>
      </c>
      <c r="AD333" s="1122">
        <f>SUMIFS('Step 3.2 Heating System'!$J$10:$J$109,'Step 3.2 Heating System'!$C$10:$C$109,PETREAD!$G333,'Step 3.2 Heating System'!$G$10:$G$109,"Retained")</f>
        <v>0</v>
      </c>
      <c r="AE333" s="1119" t="str">
        <f t="shared" si="54"/>
        <v/>
      </c>
      <c r="AF333" s="1057">
        <f>(SUMIFS('Step 4 Support Tool'!$N$16:$N$215,'Step 4 Support Tool'!$E$16:$E$215,PETREAD!G333)+SUMIFS('Step 4 Support Tool'!$N$220:$N$319,'Step 4 Support Tool'!$E$220:$E$319,PETREAD!G333))</f>
        <v>0</v>
      </c>
      <c r="AG333" s="1057" t="str">
        <f>IFERROR(AR333*'Step 5 Project Governance'!$D$14,"")</f>
        <v/>
      </c>
      <c r="AH333" s="1117" t="str">
        <f t="shared" si="58"/>
        <v/>
      </c>
      <c r="AI333" s="1122">
        <f>(SUMIFS('Step 4 Support Tool'!$S$16:$S$215,'Step 4 Support Tool'!$E$16:$E$215,PETREAD!G333)+SUMIFS('Step 4 Support Tool'!$S$220:$S$319,'Step 4 Support Tool'!$E$220:$E$319,PETREAD!G333))</f>
        <v>0</v>
      </c>
      <c r="AJ333" s="1122" t="str">
        <f t="shared" si="59"/>
        <v/>
      </c>
      <c r="AK333" s="1045" t="str">
        <f>IFERROR(SUMIF('Step 4 Support Tool'!$E$16:$E$215,PETREAD!G333,'Step 4 Support Tool'!$N$16:$N$215)/(SUMIF('Step 4 Support Tool'!$E$16:$E$215,PETREAD!G333,'Step 4 Support Tool'!$N$16:$N$215)+SUMIF('Step 4 Support Tool'!$E$220:$E$319,PETREAD!G333,'Step 4 Support Tool'!$N$220:$N$319)),"")</f>
        <v/>
      </c>
      <c r="AL333" s="1119" t="str">
        <f>_xlfn.XLOOKUP($G333,'Step 3.2 Heating System'!$C$118:$C$217,'Step 3.2 Heating System'!$AA$118:$AA$217,"",0,1)</f>
        <v/>
      </c>
      <c r="AM333" s="1119" t="str">
        <f>_xlfn.XLOOKUP($G333,'Step 3.2 Heating System'!$C$118:$C$217,'Step 3.2 Heating System'!$AB$118:$AB$217,"",0,1)</f>
        <v/>
      </c>
      <c r="AO333" s="971" t="s">
        <v>541</v>
      </c>
      <c r="AP333" s="971"/>
      <c r="AR333" s="1045" t="str">
        <f>IFERROR((SUMIFS('Step 4 Support Tool'!$N$16:$N$215,'Step 4 Support Tool'!$E$16:$E$215,PETREAD!G333)+SUMIFS('Step 4 Support Tool'!$N$220:$N$319,'Step 4 Support Tool'!$E$220:$E$319,PETREAD!G333))/'Step 4 Support Tool'!$O$7,"")</f>
        <v/>
      </c>
      <c r="AW333" s="491"/>
      <c r="AX333" s="491"/>
      <c r="AY333" s="491"/>
      <c r="BB333" s="491"/>
      <c r="BC333" s="491"/>
      <c r="BD333" s="491"/>
      <c r="BE333" s="491"/>
      <c r="BF333" s="491"/>
      <c r="BG333" s="491"/>
      <c r="BH333" s="491"/>
      <c r="BI333" s="491"/>
      <c r="BJ333" s="491"/>
      <c r="BK333" s="491"/>
      <c r="BL333" s="491"/>
      <c r="BM333" s="491"/>
      <c r="BN333" s="491"/>
      <c r="BO333" s="491"/>
      <c r="BP333" s="491"/>
      <c r="BQ333" s="491"/>
      <c r="BR333" s="491"/>
      <c r="BS333" s="491"/>
      <c r="BT333" s="491"/>
      <c r="BU333" s="491"/>
      <c r="BV333" s="491"/>
      <c r="BW333" s="491"/>
      <c r="BX333" s="491"/>
      <c r="BY333" s="491"/>
      <c r="BZ333" s="491"/>
      <c r="CA333" s="491"/>
      <c r="CB333" s="491"/>
      <c r="CC333" s="491"/>
      <c r="CD333" s="491"/>
      <c r="CE333" s="491"/>
      <c r="CF333" s="491"/>
      <c r="CG333" s="491"/>
      <c r="CH333" s="491"/>
      <c r="CI333" s="491"/>
      <c r="CJ333" s="491"/>
      <c r="CK333" s="491"/>
      <c r="CL333" s="491"/>
      <c r="CM333" s="491"/>
      <c r="CN333" s="491"/>
      <c r="CO333" s="491"/>
      <c r="CP333" s="491"/>
      <c r="CQ333" s="491"/>
      <c r="CR333" s="491"/>
      <c r="CS333" s="491"/>
      <c r="CT333" s="491"/>
      <c r="CU333" s="491"/>
      <c r="CV333" s="491"/>
      <c r="CW333" s="491"/>
      <c r="CX333" s="491"/>
      <c r="CY333" s="491"/>
      <c r="CZ333" s="491"/>
      <c r="DA333" s="491"/>
      <c r="DB333" s="491"/>
      <c r="DC333" s="491"/>
      <c r="DD333" s="491"/>
      <c r="DE333" s="491"/>
      <c r="DF333" s="491"/>
      <c r="DG333" s="491"/>
      <c r="DH333" s="491"/>
      <c r="DI333" s="491"/>
      <c r="DJ333" s="491"/>
      <c r="DK333" s="491"/>
      <c r="DL333" s="491"/>
      <c r="DM333" s="491"/>
      <c r="DN333" s="491"/>
      <c r="DO333" s="491"/>
      <c r="DP333" s="491"/>
      <c r="DQ333" s="491"/>
      <c r="DR333" s="491"/>
      <c r="DS333" s="491"/>
      <c r="DT333" s="491"/>
      <c r="DU333" s="491"/>
      <c r="DV333" s="491"/>
      <c r="DW333" s="491"/>
      <c r="DX333" s="491"/>
      <c r="DY333" s="491"/>
      <c r="DZ333" s="491"/>
      <c r="EA333" s="491"/>
      <c r="EB333" s="491"/>
      <c r="EC333" s="491"/>
      <c r="ED333" s="491"/>
      <c r="EE333" s="491"/>
      <c r="EF333" s="491"/>
      <c r="EG333" s="491"/>
      <c r="EH333" s="491"/>
      <c r="EI333" s="491"/>
    </row>
    <row r="334" spans="1:139" ht="12" customHeight="1" x14ac:dyDescent="0.2">
      <c r="A334" s="517" t="str">
        <f t="shared" ref="A334:A369" si="60">IF($A$2="","",$A$2)</f>
        <v/>
      </c>
      <c r="B334" s="517" t="str">
        <f t="shared" ref="B334:B365" si="61">IF(E334="","",A334&amp;IF(E334="","",_xlfn.XLOOKUP(E334,$AP$270:$AP$369,$AO$270:$AO$369,"N/A",0,1)))</f>
        <v/>
      </c>
      <c r="C334" s="515" t="str">
        <f t="shared" ref="C334:C365" si="62">IF(G334="","",A334&amp;SUBSTITUTE(D334,"uilding ",""))</f>
        <v/>
      </c>
      <c r="D334" s="517" t="str">
        <f>'Step 3.1 Site Details'!C72</f>
        <v>Building 65</v>
      </c>
      <c r="E334" s="517" t="str">
        <f>TRIM('Step 3.1 Site Details'!A72)</f>
        <v/>
      </c>
      <c r="F334" s="515">
        <f>'Step 3.1 Site Details'!I72</f>
        <v>0</v>
      </c>
      <c r="G334" s="517" t="str">
        <f>IF('Step 3.1 Site Details'!D72="","",TRIM('Step 3.1 Site Details'!D72))</f>
        <v/>
      </c>
      <c r="H334" s="515">
        <f>'Step 3.1 Site Details'!E72</f>
        <v>0</v>
      </c>
      <c r="I334" s="515">
        <f>'Step 3.1 Site Details'!D72</f>
        <v>0</v>
      </c>
      <c r="J334" s="515">
        <f>'Step 3.1 Site Details'!F72</f>
        <v>0</v>
      </c>
      <c r="K334" s="1225">
        <f>'Step 3.1 Site Details'!G72</f>
        <v>0</v>
      </c>
      <c r="L334" s="515">
        <f>'Step 3.1 Site Details'!H72</f>
        <v>0</v>
      </c>
      <c r="M334" s="1226">
        <f>'Step 3.1 Site Details'!B72</f>
        <v>0</v>
      </c>
      <c r="N334" s="1189">
        <f>'Step 3.1 Site Details'!J72</f>
        <v>0</v>
      </c>
      <c r="O334" s="1189">
        <f>'Step 3.1 Site Details'!K72</f>
        <v>0</v>
      </c>
      <c r="P334" s="1185">
        <f>'Step 3.1 Site Details'!L72</f>
        <v>0</v>
      </c>
      <c r="Q334" s="1185">
        <f>'Step 3.1 Site Details'!M72</f>
        <v>0</v>
      </c>
      <c r="R334" s="1185">
        <f>'Step 3.1 Site Details'!N72</f>
        <v>0</v>
      </c>
      <c r="S334" s="1185">
        <f>'Step 3.1 Site Details'!O72</f>
        <v>0</v>
      </c>
      <c r="T334" s="1185">
        <f>'Step 3.1 Site Details'!P72</f>
        <v>0</v>
      </c>
      <c r="U334" s="1185">
        <f>'Step 3.1 Site Details'!Q72</f>
        <v>0</v>
      </c>
      <c r="V334" s="1185">
        <f>'Step 3.1 Site Details'!R72</f>
        <v>0</v>
      </c>
      <c r="W334" s="1185">
        <f>'Step 3.1 Site Details'!T72</f>
        <v>0</v>
      </c>
      <c r="X334" s="1044">
        <f>IFERROR(((_xlfn.XLOOKUP(G334,'Step 4 Support Tool'!$E$220:$E$319,'Step 4 Support Tool'!$I$220:$I$319,"",0,1)*PETREAD!N334)/100),"")</f>
        <v>0</v>
      </c>
      <c r="Y334" s="1044">
        <f>IFERROR(((_xlfn.XLOOKUP(G334,'Step 4 Support Tool'!$E$220:$E$319,'Step 4 Support Tool'!$K$220:$K$319,"",0,1)*PETREAD!O334)/100),"")</f>
        <v>0</v>
      </c>
      <c r="Z334" s="1044">
        <f t="shared" si="52"/>
        <v>0</v>
      </c>
      <c r="AA334" s="1044">
        <f>IFERROR(Z334-(SUMIFS('Step 4 Support Tool'!$O$16:$O$215,'Step 4 Support Tool'!$E$16:$E$215,PETREAD!G334)+SUMIFS('Step 4 Support Tool'!$O$220:$O$319,'Step 4 Support Tool'!$E$220:$E$319,PETREAD!G334)),"")</f>
        <v>0</v>
      </c>
      <c r="AB334" s="1045" t="str">
        <f t="shared" si="53"/>
        <v/>
      </c>
      <c r="AC334" s="1122">
        <f>SUMIFS('Step 3.2 Heating System'!$J$10:$J$109,'Step 3.2 Heating System'!$C$10:$C$109,PETREAD!$G334,'Step 3.2 Heating System'!$G$10:$G$109,"Removed")</f>
        <v>0</v>
      </c>
      <c r="AD334" s="1122">
        <f>SUMIFS('Step 3.2 Heating System'!$J$10:$J$109,'Step 3.2 Heating System'!$C$10:$C$109,PETREAD!$G334,'Step 3.2 Heating System'!$G$10:$G$109,"Retained")</f>
        <v>0</v>
      </c>
      <c r="AE334" s="1119" t="str">
        <f t="shared" si="54"/>
        <v/>
      </c>
      <c r="AF334" s="1057">
        <f>(SUMIFS('Step 4 Support Tool'!$N$16:$N$215,'Step 4 Support Tool'!$E$16:$E$215,PETREAD!G334)+SUMIFS('Step 4 Support Tool'!$N$220:$N$319,'Step 4 Support Tool'!$E$220:$E$319,PETREAD!G334))</f>
        <v>0</v>
      </c>
      <c r="AG334" s="1057" t="str">
        <f>IFERROR(AR334*'Step 5 Project Governance'!$D$14,"")</f>
        <v/>
      </c>
      <c r="AH334" s="1117" t="str">
        <f t="shared" ref="AH334:AH365" si="63">IFERROR(AF334-AG334,"")</f>
        <v/>
      </c>
      <c r="AI334" s="1122">
        <f>(SUMIFS('Step 4 Support Tool'!$S$16:$S$215,'Step 4 Support Tool'!$E$16:$E$215,PETREAD!G334)+SUMIFS('Step 4 Support Tool'!$S$220:$S$319,'Step 4 Support Tool'!$E$220:$E$319,PETREAD!G334))</f>
        <v>0</v>
      </c>
      <c r="AJ334" s="1122" t="str">
        <f t="shared" ref="AJ334:AJ365" si="64">IFERROR(AF334/AI334,"")</f>
        <v/>
      </c>
      <c r="AK334" s="1045" t="str">
        <f>IFERROR(SUMIF('Step 4 Support Tool'!$E$16:$E$215,PETREAD!G334,'Step 4 Support Tool'!$N$16:$N$215)/(SUMIF('Step 4 Support Tool'!$E$16:$E$215,PETREAD!G334,'Step 4 Support Tool'!$N$16:$N$215)+SUMIF('Step 4 Support Tool'!$E$220:$E$319,PETREAD!G334,'Step 4 Support Tool'!$N$220:$N$319)),"")</f>
        <v/>
      </c>
      <c r="AL334" s="1119" t="str">
        <f>_xlfn.XLOOKUP($G334,'Step 3.2 Heating System'!$C$118:$C$217,'Step 3.2 Heating System'!$AA$118:$AA$217,"",0,1)</f>
        <v/>
      </c>
      <c r="AM334" s="1119" t="str">
        <f>_xlfn.XLOOKUP($G334,'Step 3.2 Heating System'!$C$118:$C$217,'Step 3.2 Heating System'!$AB$118:$AB$217,"",0,1)</f>
        <v/>
      </c>
      <c r="AO334" s="971" t="s">
        <v>543</v>
      </c>
      <c r="AP334" s="971"/>
      <c r="AR334" s="1045" t="str">
        <f>IFERROR((SUMIFS('Step 4 Support Tool'!$N$16:$N$215,'Step 4 Support Tool'!$E$16:$E$215,PETREAD!G334)+SUMIFS('Step 4 Support Tool'!$N$220:$N$319,'Step 4 Support Tool'!$E$220:$E$319,PETREAD!G334))/'Step 4 Support Tool'!$O$7,"")</f>
        <v/>
      </c>
      <c r="AW334" s="491"/>
      <c r="AX334" s="491"/>
      <c r="AY334" s="491"/>
      <c r="BB334" s="491"/>
      <c r="BC334" s="491"/>
      <c r="BD334" s="491"/>
      <c r="BE334" s="491"/>
      <c r="BF334" s="491"/>
      <c r="BG334" s="491"/>
      <c r="BH334" s="491"/>
      <c r="BI334" s="491"/>
      <c r="BJ334" s="491"/>
      <c r="BK334" s="491"/>
      <c r="BL334" s="491"/>
      <c r="BM334" s="491"/>
      <c r="BN334" s="491"/>
      <c r="BO334" s="491"/>
      <c r="BP334" s="491"/>
      <c r="BQ334" s="491"/>
      <c r="BR334" s="491"/>
      <c r="BS334" s="491"/>
      <c r="BT334" s="491"/>
      <c r="BU334" s="491"/>
      <c r="BV334" s="491"/>
      <c r="BW334" s="491"/>
      <c r="BX334" s="491"/>
      <c r="BY334" s="491"/>
      <c r="BZ334" s="491"/>
      <c r="CA334" s="491"/>
      <c r="CB334" s="491"/>
      <c r="CC334" s="491"/>
      <c r="CD334" s="491"/>
      <c r="CE334" s="491"/>
      <c r="CF334" s="491"/>
      <c r="CG334" s="491"/>
      <c r="CH334" s="491"/>
      <c r="CI334" s="491"/>
      <c r="CJ334" s="491"/>
      <c r="CK334" s="491"/>
      <c r="CL334" s="491"/>
      <c r="CM334" s="491"/>
      <c r="CN334" s="491"/>
      <c r="CO334" s="491"/>
      <c r="CP334" s="491"/>
      <c r="CQ334" s="491"/>
      <c r="CR334" s="491"/>
      <c r="CS334" s="491"/>
      <c r="CT334" s="491"/>
      <c r="CU334" s="491"/>
      <c r="CV334" s="491"/>
      <c r="CW334" s="491"/>
      <c r="CX334" s="491"/>
      <c r="CY334" s="491"/>
      <c r="CZ334" s="491"/>
      <c r="DA334" s="491"/>
      <c r="DB334" s="491"/>
      <c r="DC334" s="491"/>
      <c r="DD334" s="491"/>
      <c r="DE334" s="491"/>
      <c r="DF334" s="491"/>
      <c r="DG334" s="491"/>
      <c r="DH334" s="491"/>
      <c r="DI334" s="491"/>
      <c r="DJ334" s="491"/>
      <c r="DK334" s="491"/>
      <c r="DL334" s="491"/>
      <c r="DM334" s="491"/>
      <c r="DN334" s="491"/>
      <c r="DO334" s="491"/>
      <c r="DP334" s="491"/>
      <c r="DQ334" s="491"/>
      <c r="DR334" s="491"/>
      <c r="DS334" s="491"/>
      <c r="DT334" s="491"/>
      <c r="DU334" s="491"/>
      <c r="DV334" s="491"/>
      <c r="DW334" s="491"/>
      <c r="DX334" s="491"/>
      <c r="DY334" s="491"/>
      <c r="DZ334" s="491"/>
      <c r="EA334" s="491"/>
      <c r="EB334" s="491"/>
      <c r="EC334" s="491"/>
      <c r="ED334" s="491"/>
      <c r="EE334" s="491"/>
      <c r="EF334" s="491"/>
      <c r="EG334" s="491"/>
      <c r="EH334" s="491"/>
      <c r="EI334" s="491"/>
    </row>
    <row r="335" spans="1:139" ht="12" customHeight="1" x14ac:dyDescent="0.2">
      <c r="A335" s="517" t="str">
        <f t="shared" si="60"/>
        <v/>
      </c>
      <c r="B335" s="517" t="str">
        <f t="shared" si="61"/>
        <v/>
      </c>
      <c r="C335" s="515" t="str">
        <f t="shared" si="62"/>
        <v/>
      </c>
      <c r="D335" s="517" t="str">
        <f>'Step 3.1 Site Details'!C73</f>
        <v>Building 66</v>
      </c>
      <c r="E335" s="517" t="str">
        <f>TRIM('Step 3.1 Site Details'!A73)</f>
        <v/>
      </c>
      <c r="F335" s="515">
        <f>'Step 3.1 Site Details'!I73</f>
        <v>0</v>
      </c>
      <c r="G335" s="517" t="str">
        <f>IF('Step 3.1 Site Details'!D73="","",TRIM('Step 3.1 Site Details'!D73))</f>
        <v/>
      </c>
      <c r="H335" s="515">
        <f>'Step 3.1 Site Details'!E73</f>
        <v>0</v>
      </c>
      <c r="I335" s="515">
        <f>'Step 3.1 Site Details'!D73</f>
        <v>0</v>
      </c>
      <c r="J335" s="515">
        <f>'Step 3.1 Site Details'!F73</f>
        <v>0</v>
      </c>
      <c r="K335" s="1225">
        <f>'Step 3.1 Site Details'!G73</f>
        <v>0</v>
      </c>
      <c r="L335" s="515">
        <f>'Step 3.1 Site Details'!H73</f>
        <v>0</v>
      </c>
      <c r="M335" s="1226">
        <f>'Step 3.1 Site Details'!B73</f>
        <v>0</v>
      </c>
      <c r="N335" s="1189">
        <f>'Step 3.1 Site Details'!J73</f>
        <v>0</v>
      </c>
      <c r="O335" s="1189">
        <f>'Step 3.1 Site Details'!K73</f>
        <v>0</v>
      </c>
      <c r="P335" s="1185">
        <f>'Step 3.1 Site Details'!L73</f>
        <v>0</v>
      </c>
      <c r="Q335" s="1185">
        <f>'Step 3.1 Site Details'!M73</f>
        <v>0</v>
      </c>
      <c r="R335" s="1185">
        <f>'Step 3.1 Site Details'!N73</f>
        <v>0</v>
      </c>
      <c r="S335" s="1185">
        <f>'Step 3.1 Site Details'!O73</f>
        <v>0</v>
      </c>
      <c r="T335" s="1185">
        <f>'Step 3.1 Site Details'!P73</f>
        <v>0</v>
      </c>
      <c r="U335" s="1185">
        <f>'Step 3.1 Site Details'!Q73</f>
        <v>0</v>
      </c>
      <c r="V335" s="1185">
        <f>'Step 3.1 Site Details'!R73</f>
        <v>0</v>
      </c>
      <c r="W335" s="1185">
        <f>'Step 3.1 Site Details'!T73</f>
        <v>0</v>
      </c>
      <c r="X335" s="1044">
        <f>IFERROR(((_xlfn.XLOOKUP(G335,'Step 4 Support Tool'!$E$220:$E$319,'Step 4 Support Tool'!$I$220:$I$319,"",0,1)*PETREAD!N335)/100),"")</f>
        <v>0</v>
      </c>
      <c r="Y335" s="1044">
        <f>IFERROR(((_xlfn.XLOOKUP(G335,'Step 4 Support Tool'!$E$220:$E$319,'Step 4 Support Tool'!$K$220:$K$319,"",0,1)*PETREAD!O335)/100),"")</f>
        <v>0</v>
      </c>
      <c r="Z335" s="1044">
        <f t="shared" ref="Z335:Z369" si="65">IFERROR(X335+Y335,"")</f>
        <v>0</v>
      </c>
      <c r="AA335" s="1044">
        <f>IFERROR(Z335-(SUMIFS('Step 4 Support Tool'!$O$16:$O$215,'Step 4 Support Tool'!$E$16:$E$215,PETREAD!G335)+SUMIFS('Step 4 Support Tool'!$O$220:$O$319,'Step 4 Support Tool'!$E$220:$E$319,PETREAD!G335)),"")</f>
        <v>0</v>
      </c>
      <c r="AB335" s="1045" t="str">
        <f t="shared" ref="AB335:AB369" si="66">IFERROR(AA335/Z335,"")</f>
        <v/>
      </c>
      <c r="AC335" s="1122">
        <f>SUMIFS('Step 3.2 Heating System'!$J$10:$J$109,'Step 3.2 Heating System'!$C$10:$C$109,PETREAD!$G335,'Step 3.2 Heating System'!$G$10:$G$109,"Removed")</f>
        <v>0</v>
      </c>
      <c r="AD335" s="1122">
        <f>SUMIFS('Step 3.2 Heating System'!$J$10:$J$109,'Step 3.2 Heating System'!$C$10:$C$109,PETREAD!$G335,'Step 3.2 Heating System'!$G$10:$G$109,"Retained")</f>
        <v>0</v>
      </c>
      <c r="AE335" s="1119" t="str">
        <f t="shared" ref="AE335:AE369" si="67">IFERROR(AD335/(AC335+AD335),"")</f>
        <v/>
      </c>
      <c r="AF335" s="1057">
        <f>(SUMIFS('Step 4 Support Tool'!$N$16:$N$215,'Step 4 Support Tool'!$E$16:$E$215,PETREAD!G335)+SUMIFS('Step 4 Support Tool'!$N$220:$N$319,'Step 4 Support Tool'!$E$220:$E$319,PETREAD!G335))</f>
        <v>0</v>
      </c>
      <c r="AG335" s="1057" t="str">
        <f>IFERROR(AR335*'Step 5 Project Governance'!$D$14,"")</f>
        <v/>
      </c>
      <c r="AH335" s="1117" t="str">
        <f t="shared" si="63"/>
        <v/>
      </c>
      <c r="AI335" s="1122">
        <f>(SUMIFS('Step 4 Support Tool'!$S$16:$S$215,'Step 4 Support Tool'!$E$16:$E$215,PETREAD!G335)+SUMIFS('Step 4 Support Tool'!$S$220:$S$319,'Step 4 Support Tool'!$E$220:$E$319,PETREAD!G335))</f>
        <v>0</v>
      </c>
      <c r="AJ335" s="1122" t="str">
        <f t="shared" si="64"/>
        <v/>
      </c>
      <c r="AK335" s="1045" t="str">
        <f>IFERROR(SUMIF('Step 4 Support Tool'!$E$16:$E$215,PETREAD!G335,'Step 4 Support Tool'!$N$16:$N$215)/(SUMIF('Step 4 Support Tool'!$E$16:$E$215,PETREAD!G335,'Step 4 Support Tool'!$N$16:$N$215)+SUMIF('Step 4 Support Tool'!$E$220:$E$319,PETREAD!G335,'Step 4 Support Tool'!$N$220:$N$319)),"")</f>
        <v/>
      </c>
      <c r="AL335" s="1119" t="str">
        <f>_xlfn.XLOOKUP($G335,'Step 3.2 Heating System'!$C$118:$C$217,'Step 3.2 Heating System'!$AA$118:$AA$217,"",0,1)</f>
        <v/>
      </c>
      <c r="AM335" s="1119" t="str">
        <f>_xlfn.XLOOKUP($G335,'Step 3.2 Heating System'!$C$118:$C$217,'Step 3.2 Heating System'!$AB$118:$AB$217,"",0,1)</f>
        <v/>
      </c>
      <c r="AO335" s="971" t="s">
        <v>545</v>
      </c>
      <c r="AP335" s="971"/>
      <c r="AR335" s="1045" t="str">
        <f>IFERROR((SUMIFS('Step 4 Support Tool'!$N$16:$N$215,'Step 4 Support Tool'!$E$16:$E$215,PETREAD!G335)+SUMIFS('Step 4 Support Tool'!$N$220:$N$319,'Step 4 Support Tool'!$E$220:$E$319,PETREAD!G335))/'Step 4 Support Tool'!$O$7,"")</f>
        <v/>
      </c>
      <c r="AW335" s="491"/>
      <c r="AX335" s="491"/>
      <c r="AY335" s="491"/>
      <c r="BB335" s="491"/>
      <c r="BC335" s="491"/>
      <c r="BD335" s="491"/>
      <c r="BE335" s="491"/>
      <c r="BF335" s="491"/>
      <c r="BG335" s="491"/>
      <c r="BH335" s="491"/>
      <c r="BI335" s="491"/>
      <c r="BJ335" s="491"/>
      <c r="BK335" s="491"/>
      <c r="BL335" s="491"/>
      <c r="BM335" s="491"/>
      <c r="BN335" s="491"/>
      <c r="BO335" s="491"/>
      <c r="BP335" s="491"/>
      <c r="BQ335" s="491"/>
      <c r="BR335" s="491"/>
      <c r="BS335" s="491"/>
      <c r="BT335" s="491"/>
      <c r="BU335" s="491"/>
      <c r="BV335" s="491"/>
      <c r="BW335" s="491"/>
      <c r="BX335" s="491"/>
      <c r="BY335" s="491"/>
      <c r="BZ335" s="491"/>
      <c r="CA335" s="491"/>
      <c r="CB335" s="491"/>
      <c r="CC335" s="491"/>
      <c r="CD335" s="491"/>
      <c r="CE335" s="491"/>
      <c r="CF335" s="491"/>
      <c r="CG335" s="491"/>
      <c r="CH335" s="491"/>
      <c r="CI335" s="491"/>
      <c r="CJ335" s="491"/>
      <c r="CK335" s="491"/>
      <c r="CL335" s="491"/>
      <c r="CM335" s="491"/>
      <c r="CN335" s="491"/>
      <c r="CO335" s="491"/>
      <c r="CP335" s="491"/>
      <c r="CQ335" s="491"/>
      <c r="CR335" s="491"/>
      <c r="CS335" s="491"/>
      <c r="CT335" s="491"/>
      <c r="CU335" s="491"/>
      <c r="CV335" s="491"/>
      <c r="CW335" s="491"/>
      <c r="CX335" s="491"/>
      <c r="CY335" s="491"/>
      <c r="CZ335" s="491"/>
      <c r="DA335" s="491"/>
      <c r="DB335" s="491"/>
      <c r="DC335" s="491"/>
      <c r="DD335" s="491"/>
      <c r="DE335" s="491"/>
      <c r="DF335" s="491"/>
      <c r="DG335" s="491"/>
      <c r="DH335" s="491"/>
      <c r="DI335" s="491"/>
      <c r="DJ335" s="491"/>
      <c r="DK335" s="491"/>
      <c r="DL335" s="491"/>
      <c r="DM335" s="491"/>
      <c r="DN335" s="491"/>
      <c r="DO335" s="491"/>
      <c r="DP335" s="491"/>
      <c r="DQ335" s="491"/>
      <c r="DR335" s="491"/>
      <c r="DS335" s="491"/>
      <c r="DT335" s="491"/>
      <c r="DU335" s="491"/>
      <c r="DV335" s="491"/>
      <c r="DW335" s="491"/>
      <c r="DX335" s="491"/>
      <c r="DY335" s="491"/>
      <c r="DZ335" s="491"/>
      <c r="EA335" s="491"/>
      <c r="EB335" s="491"/>
      <c r="EC335" s="491"/>
      <c r="ED335" s="491"/>
      <c r="EE335" s="491"/>
      <c r="EF335" s="491"/>
      <c r="EG335" s="491"/>
      <c r="EH335" s="491"/>
      <c r="EI335" s="491"/>
    </row>
    <row r="336" spans="1:139" ht="12" customHeight="1" x14ac:dyDescent="0.2">
      <c r="A336" s="517" t="str">
        <f t="shared" si="60"/>
        <v/>
      </c>
      <c r="B336" s="517" t="str">
        <f t="shared" si="61"/>
        <v/>
      </c>
      <c r="C336" s="515" t="str">
        <f t="shared" si="62"/>
        <v/>
      </c>
      <c r="D336" s="517" t="str">
        <f>'Step 3.1 Site Details'!C74</f>
        <v>Building 67</v>
      </c>
      <c r="E336" s="517" t="str">
        <f>TRIM('Step 3.1 Site Details'!A74)</f>
        <v/>
      </c>
      <c r="F336" s="515">
        <f>'Step 3.1 Site Details'!I74</f>
        <v>0</v>
      </c>
      <c r="G336" s="517" t="str">
        <f>IF('Step 3.1 Site Details'!D74="","",TRIM('Step 3.1 Site Details'!D74))</f>
        <v/>
      </c>
      <c r="H336" s="515">
        <f>'Step 3.1 Site Details'!E74</f>
        <v>0</v>
      </c>
      <c r="I336" s="515">
        <f>'Step 3.1 Site Details'!D74</f>
        <v>0</v>
      </c>
      <c r="J336" s="515">
        <f>'Step 3.1 Site Details'!F74</f>
        <v>0</v>
      </c>
      <c r="K336" s="1225">
        <f>'Step 3.1 Site Details'!G74</f>
        <v>0</v>
      </c>
      <c r="L336" s="515">
        <f>'Step 3.1 Site Details'!H74</f>
        <v>0</v>
      </c>
      <c r="M336" s="1226">
        <f>'Step 3.1 Site Details'!B74</f>
        <v>0</v>
      </c>
      <c r="N336" s="1189">
        <f>'Step 3.1 Site Details'!J74</f>
        <v>0</v>
      </c>
      <c r="O336" s="1189">
        <f>'Step 3.1 Site Details'!K74</f>
        <v>0</v>
      </c>
      <c r="P336" s="1185">
        <f>'Step 3.1 Site Details'!L74</f>
        <v>0</v>
      </c>
      <c r="Q336" s="1185">
        <f>'Step 3.1 Site Details'!M74</f>
        <v>0</v>
      </c>
      <c r="R336" s="1185">
        <f>'Step 3.1 Site Details'!N74</f>
        <v>0</v>
      </c>
      <c r="S336" s="1185">
        <f>'Step 3.1 Site Details'!O74</f>
        <v>0</v>
      </c>
      <c r="T336" s="1185">
        <f>'Step 3.1 Site Details'!P74</f>
        <v>0</v>
      </c>
      <c r="U336" s="1185">
        <f>'Step 3.1 Site Details'!Q74</f>
        <v>0</v>
      </c>
      <c r="V336" s="1185">
        <f>'Step 3.1 Site Details'!R74</f>
        <v>0</v>
      </c>
      <c r="W336" s="1185">
        <f>'Step 3.1 Site Details'!T74</f>
        <v>0</v>
      </c>
      <c r="X336" s="1044">
        <f>IFERROR(((_xlfn.XLOOKUP(G336,'Step 4 Support Tool'!$E$220:$E$319,'Step 4 Support Tool'!$I$220:$I$319,"",0,1)*PETREAD!N336)/100),"")</f>
        <v>0</v>
      </c>
      <c r="Y336" s="1044">
        <f>IFERROR(((_xlfn.XLOOKUP(G336,'Step 4 Support Tool'!$E$220:$E$319,'Step 4 Support Tool'!$K$220:$K$319,"",0,1)*PETREAD!O336)/100),"")</f>
        <v>0</v>
      </c>
      <c r="Z336" s="1044">
        <f t="shared" si="65"/>
        <v>0</v>
      </c>
      <c r="AA336" s="1044">
        <f>IFERROR(Z336-(SUMIFS('Step 4 Support Tool'!$O$16:$O$215,'Step 4 Support Tool'!$E$16:$E$215,PETREAD!G336)+SUMIFS('Step 4 Support Tool'!$O$220:$O$319,'Step 4 Support Tool'!$E$220:$E$319,PETREAD!G336)),"")</f>
        <v>0</v>
      </c>
      <c r="AB336" s="1045" t="str">
        <f t="shared" si="66"/>
        <v/>
      </c>
      <c r="AC336" s="1122">
        <f>SUMIFS('Step 3.2 Heating System'!$J$10:$J$109,'Step 3.2 Heating System'!$C$10:$C$109,PETREAD!$G336,'Step 3.2 Heating System'!$G$10:$G$109,"Removed")</f>
        <v>0</v>
      </c>
      <c r="AD336" s="1122">
        <f>SUMIFS('Step 3.2 Heating System'!$J$10:$J$109,'Step 3.2 Heating System'!$C$10:$C$109,PETREAD!$G336,'Step 3.2 Heating System'!$G$10:$G$109,"Retained")</f>
        <v>0</v>
      </c>
      <c r="AE336" s="1119" t="str">
        <f t="shared" si="67"/>
        <v/>
      </c>
      <c r="AF336" s="1057">
        <f>(SUMIFS('Step 4 Support Tool'!$N$16:$N$215,'Step 4 Support Tool'!$E$16:$E$215,PETREAD!G336)+SUMIFS('Step 4 Support Tool'!$N$220:$N$319,'Step 4 Support Tool'!$E$220:$E$319,PETREAD!G336))</f>
        <v>0</v>
      </c>
      <c r="AG336" s="1057" t="str">
        <f>IFERROR(AR336*'Step 5 Project Governance'!$D$14,"")</f>
        <v/>
      </c>
      <c r="AH336" s="1117" t="str">
        <f t="shared" si="63"/>
        <v/>
      </c>
      <c r="AI336" s="1122">
        <f>(SUMIFS('Step 4 Support Tool'!$S$16:$S$215,'Step 4 Support Tool'!$E$16:$E$215,PETREAD!G336)+SUMIFS('Step 4 Support Tool'!$S$220:$S$319,'Step 4 Support Tool'!$E$220:$E$319,PETREAD!G336))</f>
        <v>0</v>
      </c>
      <c r="AJ336" s="1122" t="str">
        <f t="shared" si="64"/>
        <v/>
      </c>
      <c r="AK336" s="1045" t="str">
        <f>IFERROR(SUMIF('Step 4 Support Tool'!$E$16:$E$215,PETREAD!G336,'Step 4 Support Tool'!$N$16:$N$215)/(SUMIF('Step 4 Support Tool'!$E$16:$E$215,PETREAD!G336,'Step 4 Support Tool'!$N$16:$N$215)+SUMIF('Step 4 Support Tool'!$E$220:$E$319,PETREAD!G336,'Step 4 Support Tool'!$N$220:$N$319)),"")</f>
        <v/>
      </c>
      <c r="AL336" s="1119" t="str">
        <f>_xlfn.XLOOKUP($G336,'Step 3.2 Heating System'!$C$118:$C$217,'Step 3.2 Heating System'!$AA$118:$AA$217,"",0,1)</f>
        <v/>
      </c>
      <c r="AM336" s="1119" t="str">
        <f>_xlfn.XLOOKUP($G336,'Step 3.2 Heating System'!$C$118:$C$217,'Step 3.2 Heating System'!$AB$118:$AB$217,"",0,1)</f>
        <v/>
      </c>
      <c r="AO336" s="971" t="s">
        <v>547</v>
      </c>
      <c r="AP336" s="971"/>
      <c r="AR336" s="1045" t="str">
        <f>IFERROR((SUMIFS('Step 4 Support Tool'!$N$16:$N$215,'Step 4 Support Tool'!$E$16:$E$215,PETREAD!G336)+SUMIFS('Step 4 Support Tool'!$N$220:$N$319,'Step 4 Support Tool'!$E$220:$E$319,PETREAD!G336))/'Step 4 Support Tool'!$O$7,"")</f>
        <v/>
      </c>
      <c r="AW336" s="491"/>
      <c r="AX336" s="491"/>
      <c r="AY336" s="491"/>
      <c r="BB336" s="491"/>
      <c r="BC336" s="491"/>
      <c r="BD336" s="491"/>
      <c r="BE336" s="491"/>
      <c r="BF336" s="491"/>
      <c r="BG336" s="491"/>
      <c r="BH336" s="491"/>
      <c r="BI336" s="491"/>
      <c r="BJ336" s="491"/>
      <c r="BK336" s="491"/>
      <c r="BL336" s="491"/>
      <c r="BM336" s="491"/>
      <c r="BN336" s="491"/>
      <c r="BO336" s="491"/>
      <c r="BP336" s="491"/>
      <c r="BQ336" s="491"/>
      <c r="BR336" s="491"/>
      <c r="BS336" s="491"/>
      <c r="BT336" s="491"/>
      <c r="BU336" s="491"/>
      <c r="BV336" s="491"/>
      <c r="BW336" s="491"/>
      <c r="BX336" s="491"/>
      <c r="BY336" s="491"/>
      <c r="BZ336" s="491"/>
      <c r="CA336" s="491"/>
      <c r="CB336" s="491"/>
      <c r="CC336" s="491"/>
      <c r="CD336" s="491"/>
      <c r="CE336" s="491"/>
      <c r="CF336" s="491"/>
      <c r="CG336" s="491"/>
      <c r="CH336" s="491"/>
      <c r="CI336" s="491"/>
      <c r="CJ336" s="491"/>
      <c r="CK336" s="491"/>
      <c r="CL336" s="491"/>
      <c r="CM336" s="491"/>
      <c r="CN336" s="491"/>
      <c r="CO336" s="491"/>
      <c r="CP336" s="491"/>
      <c r="CQ336" s="491"/>
      <c r="CR336" s="491"/>
      <c r="CS336" s="491"/>
      <c r="CT336" s="491"/>
      <c r="CU336" s="491"/>
      <c r="CV336" s="491"/>
      <c r="CW336" s="491"/>
      <c r="CX336" s="491"/>
      <c r="CY336" s="491"/>
      <c r="CZ336" s="491"/>
      <c r="DA336" s="491"/>
      <c r="DB336" s="491"/>
      <c r="DC336" s="491"/>
      <c r="DD336" s="491"/>
      <c r="DE336" s="491"/>
      <c r="DF336" s="491"/>
      <c r="DG336" s="491"/>
      <c r="DH336" s="491"/>
      <c r="DI336" s="491"/>
      <c r="DJ336" s="491"/>
      <c r="DK336" s="491"/>
      <c r="DL336" s="491"/>
      <c r="DM336" s="491"/>
      <c r="DN336" s="491"/>
      <c r="DO336" s="491"/>
      <c r="DP336" s="491"/>
      <c r="DQ336" s="491"/>
      <c r="DR336" s="491"/>
      <c r="DS336" s="491"/>
      <c r="DT336" s="491"/>
      <c r="DU336" s="491"/>
      <c r="DV336" s="491"/>
      <c r="DW336" s="491"/>
      <c r="DX336" s="491"/>
      <c r="DY336" s="491"/>
      <c r="DZ336" s="491"/>
      <c r="EA336" s="491"/>
      <c r="EB336" s="491"/>
      <c r="EC336" s="491"/>
      <c r="ED336" s="491"/>
      <c r="EE336" s="491"/>
      <c r="EF336" s="491"/>
      <c r="EG336" s="491"/>
      <c r="EH336" s="491"/>
      <c r="EI336" s="491"/>
    </row>
    <row r="337" spans="1:139" ht="12" customHeight="1" x14ac:dyDescent="0.2">
      <c r="A337" s="517" t="str">
        <f t="shared" si="60"/>
        <v/>
      </c>
      <c r="B337" s="517" t="str">
        <f t="shared" si="61"/>
        <v/>
      </c>
      <c r="C337" s="515" t="str">
        <f t="shared" si="62"/>
        <v/>
      </c>
      <c r="D337" s="517" t="str">
        <f>'Step 3.1 Site Details'!C75</f>
        <v>Building 68</v>
      </c>
      <c r="E337" s="517" t="str">
        <f>TRIM('Step 3.1 Site Details'!A75)</f>
        <v/>
      </c>
      <c r="F337" s="515">
        <f>'Step 3.1 Site Details'!I75</f>
        <v>0</v>
      </c>
      <c r="G337" s="517" t="str">
        <f>IF('Step 3.1 Site Details'!D75="","",TRIM('Step 3.1 Site Details'!D75))</f>
        <v/>
      </c>
      <c r="H337" s="515">
        <f>'Step 3.1 Site Details'!E75</f>
        <v>0</v>
      </c>
      <c r="I337" s="515">
        <f>'Step 3.1 Site Details'!D75</f>
        <v>0</v>
      </c>
      <c r="J337" s="515">
        <f>'Step 3.1 Site Details'!F75</f>
        <v>0</v>
      </c>
      <c r="K337" s="1225">
        <f>'Step 3.1 Site Details'!G75</f>
        <v>0</v>
      </c>
      <c r="L337" s="515">
        <f>'Step 3.1 Site Details'!H75</f>
        <v>0</v>
      </c>
      <c r="M337" s="1226">
        <f>'Step 3.1 Site Details'!B75</f>
        <v>0</v>
      </c>
      <c r="N337" s="1189">
        <f>'Step 3.1 Site Details'!J75</f>
        <v>0</v>
      </c>
      <c r="O337" s="1189">
        <f>'Step 3.1 Site Details'!K75</f>
        <v>0</v>
      </c>
      <c r="P337" s="1185">
        <f>'Step 3.1 Site Details'!L75</f>
        <v>0</v>
      </c>
      <c r="Q337" s="1185">
        <f>'Step 3.1 Site Details'!M75</f>
        <v>0</v>
      </c>
      <c r="R337" s="1185">
        <f>'Step 3.1 Site Details'!N75</f>
        <v>0</v>
      </c>
      <c r="S337" s="1185">
        <f>'Step 3.1 Site Details'!O75</f>
        <v>0</v>
      </c>
      <c r="T337" s="1185">
        <f>'Step 3.1 Site Details'!P75</f>
        <v>0</v>
      </c>
      <c r="U337" s="1185">
        <f>'Step 3.1 Site Details'!Q75</f>
        <v>0</v>
      </c>
      <c r="V337" s="1185">
        <f>'Step 3.1 Site Details'!R75</f>
        <v>0</v>
      </c>
      <c r="W337" s="1185">
        <f>'Step 3.1 Site Details'!T75</f>
        <v>0</v>
      </c>
      <c r="X337" s="1044">
        <f>IFERROR(((_xlfn.XLOOKUP(G337,'Step 4 Support Tool'!$E$220:$E$319,'Step 4 Support Tool'!$I$220:$I$319,"",0,1)*PETREAD!N337)/100),"")</f>
        <v>0</v>
      </c>
      <c r="Y337" s="1044">
        <f>IFERROR(((_xlfn.XLOOKUP(G337,'Step 4 Support Tool'!$E$220:$E$319,'Step 4 Support Tool'!$K$220:$K$319,"",0,1)*PETREAD!O337)/100),"")</f>
        <v>0</v>
      </c>
      <c r="Z337" s="1044">
        <f t="shared" si="65"/>
        <v>0</v>
      </c>
      <c r="AA337" s="1044">
        <f>IFERROR(Z337-(SUMIFS('Step 4 Support Tool'!$O$16:$O$215,'Step 4 Support Tool'!$E$16:$E$215,PETREAD!G337)+SUMIFS('Step 4 Support Tool'!$O$220:$O$319,'Step 4 Support Tool'!$E$220:$E$319,PETREAD!G337)),"")</f>
        <v>0</v>
      </c>
      <c r="AB337" s="1045" t="str">
        <f t="shared" si="66"/>
        <v/>
      </c>
      <c r="AC337" s="1122">
        <f>SUMIFS('Step 3.2 Heating System'!$J$10:$J$109,'Step 3.2 Heating System'!$C$10:$C$109,PETREAD!$G337,'Step 3.2 Heating System'!$G$10:$G$109,"Removed")</f>
        <v>0</v>
      </c>
      <c r="AD337" s="1122">
        <f>SUMIFS('Step 3.2 Heating System'!$J$10:$J$109,'Step 3.2 Heating System'!$C$10:$C$109,PETREAD!$G337,'Step 3.2 Heating System'!$G$10:$G$109,"Retained")</f>
        <v>0</v>
      </c>
      <c r="AE337" s="1119" t="str">
        <f t="shared" si="67"/>
        <v/>
      </c>
      <c r="AF337" s="1057">
        <f>(SUMIFS('Step 4 Support Tool'!$N$16:$N$215,'Step 4 Support Tool'!$E$16:$E$215,PETREAD!G337)+SUMIFS('Step 4 Support Tool'!$N$220:$N$319,'Step 4 Support Tool'!$E$220:$E$319,PETREAD!G337))</f>
        <v>0</v>
      </c>
      <c r="AG337" s="1057" t="str">
        <f>IFERROR(AR337*'Step 5 Project Governance'!$D$14,"")</f>
        <v/>
      </c>
      <c r="AH337" s="1117" t="str">
        <f t="shared" si="63"/>
        <v/>
      </c>
      <c r="AI337" s="1122">
        <f>(SUMIFS('Step 4 Support Tool'!$S$16:$S$215,'Step 4 Support Tool'!$E$16:$E$215,PETREAD!G337)+SUMIFS('Step 4 Support Tool'!$S$220:$S$319,'Step 4 Support Tool'!$E$220:$E$319,PETREAD!G337))</f>
        <v>0</v>
      </c>
      <c r="AJ337" s="1122" t="str">
        <f t="shared" si="64"/>
        <v/>
      </c>
      <c r="AK337" s="1045" t="str">
        <f>IFERROR(SUMIF('Step 4 Support Tool'!$E$16:$E$215,PETREAD!G337,'Step 4 Support Tool'!$N$16:$N$215)/(SUMIF('Step 4 Support Tool'!$E$16:$E$215,PETREAD!G337,'Step 4 Support Tool'!$N$16:$N$215)+SUMIF('Step 4 Support Tool'!$E$220:$E$319,PETREAD!G337,'Step 4 Support Tool'!$N$220:$N$319)),"")</f>
        <v/>
      </c>
      <c r="AL337" s="1119" t="str">
        <f>_xlfn.XLOOKUP($G337,'Step 3.2 Heating System'!$C$118:$C$217,'Step 3.2 Heating System'!$AA$118:$AA$217,"",0,1)</f>
        <v/>
      </c>
      <c r="AM337" s="1119" t="str">
        <f>_xlfn.XLOOKUP($G337,'Step 3.2 Heating System'!$C$118:$C$217,'Step 3.2 Heating System'!$AB$118:$AB$217,"",0,1)</f>
        <v/>
      </c>
      <c r="AO337" s="971" t="s">
        <v>549</v>
      </c>
      <c r="AP337" s="971"/>
      <c r="AR337" s="1045" t="str">
        <f>IFERROR((SUMIFS('Step 4 Support Tool'!$N$16:$N$215,'Step 4 Support Tool'!$E$16:$E$215,PETREAD!G337)+SUMIFS('Step 4 Support Tool'!$N$220:$N$319,'Step 4 Support Tool'!$E$220:$E$319,PETREAD!G337))/'Step 4 Support Tool'!$O$7,"")</f>
        <v/>
      </c>
      <c r="AW337" s="491"/>
      <c r="AX337" s="491"/>
      <c r="AY337" s="491"/>
      <c r="BB337" s="491"/>
      <c r="BC337" s="491"/>
      <c r="BD337" s="491"/>
      <c r="BE337" s="491"/>
      <c r="BF337" s="491"/>
      <c r="BG337" s="491"/>
      <c r="BH337" s="491"/>
      <c r="BI337" s="491"/>
      <c r="BJ337" s="491"/>
      <c r="BK337" s="491"/>
      <c r="BL337" s="491"/>
      <c r="BM337" s="491"/>
      <c r="BN337" s="491"/>
      <c r="BO337" s="491"/>
      <c r="BP337" s="491"/>
      <c r="BQ337" s="491"/>
      <c r="BR337" s="491"/>
      <c r="BS337" s="491"/>
      <c r="BT337" s="491"/>
      <c r="BU337" s="491"/>
      <c r="BV337" s="491"/>
      <c r="BW337" s="491"/>
      <c r="BX337" s="491"/>
      <c r="BY337" s="491"/>
      <c r="BZ337" s="491"/>
      <c r="CA337" s="491"/>
      <c r="CB337" s="491"/>
      <c r="CC337" s="491"/>
      <c r="CD337" s="491"/>
      <c r="CE337" s="491"/>
      <c r="CF337" s="491"/>
      <c r="CG337" s="491"/>
      <c r="CH337" s="491"/>
      <c r="CI337" s="491"/>
      <c r="CJ337" s="491"/>
      <c r="CK337" s="491"/>
      <c r="CL337" s="491"/>
      <c r="CM337" s="491"/>
      <c r="CN337" s="491"/>
      <c r="CO337" s="491"/>
      <c r="CP337" s="491"/>
      <c r="CQ337" s="491"/>
      <c r="CR337" s="491"/>
      <c r="CS337" s="491"/>
      <c r="CT337" s="491"/>
      <c r="CU337" s="491"/>
      <c r="CV337" s="491"/>
      <c r="CW337" s="491"/>
      <c r="CX337" s="491"/>
      <c r="CY337" s="491"/>
      <c r="CZ337" s="491"/>
      <c r="DA337" s="491"/>
      <c r="DB337" s="491"/>
      <c r="DC337" s="491"/>
      <c r="DD337" s="491"/>
      <c r="DE337" s="491"/>
      <c r="DF337" s="491"/>
      <c r="DG337" s="491"/>
      <c r="DH337" s="491"/>
      <c r="DI337" s="491"/>
      <c r="DJ337" s="491"/>
      <c r="DK337" s="491"/>
      <c r="DL337" s="491"/>
      <c r="DM337" s="491"/>
      <c r="DN337" s="491"/>
      <c r="DO337" s="491"/>
      <c r="DP337" s="491"/>
      <c r="DQ337" s="491"/>
      <c r="DR337" s="491"/>
      <c r="DS337" s="491"/>
      <c r="DT337" s="491"/>
      <c r="DU337" s="491"/>
      <c r="DV337" s="491"/>
      <c r="DW337" s="491"/>
      <c r="DX337" s="491"/>
      <c r="DY337" s="491"/>
      <c r="DZ337" s="491"/>
      <c r="EA337" s="491"/>
      <c r="EB337" s="491"/>
      <c r="EC337" s="491"/>
      <c r="ED337" s="491"/>
      <c r="EE337" s="491"/>
      <c r="EF337" s="491"/>
      <c r="EG337" s="491"/>
      <c r="EH337" s="491"/>
      <c r="EI337" s="491"/>
    </row>
    <row r="338" spans="1:139" ht="12" customHeight="1" x14ac:dyDescent="0.2">
      <c r="A338" s="517" t="str">
        <f t="shared" si="60"/>
        <v/>
      </c>
      <c r="B338" s="517" t="str">
        <f t="shared" si="61"/>
        <v/>
      </c>
      <c r="C338" s="515" t="str">
        <f t="shared" si="62"/>
        <v/>
      </c>
      <c r="D338" s="517" t="str">
        <f>'Step 3.1 Site Details'!C76</f>
        <v>Building 69</v>
      </c>
      <c r="E338" s="517" t="str">
        <f>TRIM('Step 3.1 Site Details'!A76)</f>
        <v/>
      </c>
      <c r="F338" s="515">
        <f>'Step 3.1 Site Details'!I76</f>
        <v>0</v>
      </c>
      <c r="G338" s="517" t="str">
        <f>IF('Step 3.1 Site Details'!D76="","",TRIM('Step 3.1 Site Details'!D76))</f>
        <v/>
      </c>
      <c r="H338" s="515">
        <f>'Step 3.1 Site Details'!E76</f>
        <v>0</v>
      </c>
      <c r="I338" s="515">
        <f>'Step 3.1 Site Details'!D76</f>
        <v>0</v>
      </c>
      <c r="J338" s="515">
        <f>'Step 3.1 Site Details'!F76</f>
        <v>0</v>
      </c>
      <c r="K338" s="1225">
        <f>'Step 3.1 Site Details'!G76</f>
        <v>0</v>
      </c>
      <c r="L338" s="515">
        <f>'Step 3.1 Site Details'!H76</f>
        <v>0</v>
      </c>
      <c r="M338" s="1226">
        <f>'Step 3.1 Site Details'!B76</f>
        <v>0</v>
      </c>
      <c r="N338" s="1189">
        <f>'Step 3.1 Site Details'!J76</f>
        <v>0</v>
      </c>
      <c r="O338" s="1189">
        <f>'Step 3.1 Site Details'!K76</f>
        <v>0</v>
      </c>
      <c r="P338" s="1185">
        <f>'Step 3.1 Site Details'!L76</f>
        <v>0</v>
      </c>
      <c r="Q338" s="1185">
        <f>'Step 3.1 Site Details'!M76</f>
        <v>0</v>
      </c>
      <c r="R338" s="1185">
        <f>'Step 3.1 Site Details'!N76</f>
        <v>0</v>
      </c>
      <c r="S338" s="1185">
        <f>'Step 3.1 Site Details'!O76</f>
        <v>0</v>
      </c>
      <c r="T338" s="1185">
        <f>'Step 3.1 Site Details'!P76</f>
        <v>0</v>
      </c>
      <c r="U338" s="1185">
        <f>'Step 3.1 Site Details'!Q76</f>
        <v>0</v>
      </c>
      <c r="V338" s="1185">
        <f>'Step 3.1 Site Details'!R76</f>
        <v>0</v>
      </c>
      <c r="W338" s="1185">
        <f>'Step 3.1 Site Details'!T76</f>
        <v>0</v>
      </c>
      <c r="X338" s="1044">
        <f>IFERROR(((_xlfn.XLOOKUP(G338,'Step 4 Support Tool'!$E$220:$E$319,'Step 4 Support Tool'!$I$220:$I$319,"",0,1)*PETREAD!N338)/100),"")</f>
        <v>0</v>
      </c>
      <c r="Y338" s="1044">
        <f>IFERROR(((_xlfn.XLOOKUP(G338,'Step 4 Support Tool'!$E$220:$E$319,'Step 4 Support Tool'!$K$220:$K$319,"",0,1)*PETREAD!O338)/100),"")</f>
        <v>0</v>
      </c>
      <c r="Z338" s="1044">
        <f t="shared" si="65"/>
        <v>0</v>
      </c>
      <c r="AA338" s="1044">
        <f>IFERROR(Z338-(SUMIFS('Step 4 Support Tool'!$O$16:$O$215,'Step 4 Support Tool'!$E$16:$E$215,PETREAD!G338)+SUMIFS('Step 4 Support Tool'!$O$220:$O$319,'Step 4 Support Tool'!$E$220:$E$319,PETREAD!G338)),"")</f>
        <v>0</v>
      </c>
      <c r="AB338" s="1045" t="str">
        <f t="shared" si="66"/>
        <v/>
      </c>
      <c r="AC338" s="1122">
        <f>SUMIFS('Step 3.2 Heating System'!$J$10:$J$109,'Step 3.2 Heating System'!$C$10:$C$109,PETREAD!$G338,'Step 3.2 Heating System'!$G$10:$G$109,"Removed")</f>
        <v>0</v>
      </c>
      <c r="AD338" s="1122">
        <f>SUMIFS('Step 3.2 Heating System'!$J$10:$J$109,'Step 3.2 Heating System'!$C$10:$C$109,PETREAD!$G338,'Step 3.2 Heating System'!$G$10:$G$109,"Retained")</f>
        <v>0</v>
      </c>
      <c r="AE338" s="1119" t="str">
        <f t="shared" si="67"/>
        <v/>
      </c>
      <c r="AF338" s="1057">
        <f>(SUMIFS('Step 4 Support Tool'!$N$16:$N$215,'Step 4 Support Tool'!$E$16:$E$215,PETREAD!G338)+SUMIFS('Step 4 Support Tool'!$N$220:$N$319,'Step 4 Support Tool'!$E$220:$E$319,PETREAD!G338))</f>
        <v>0</v>
      </c>
      <c r="AG338" s="1057" t="str">
        <f>IFERROR(AR338*'Step 5 Project Governance'!$D$14,"")</f>
        <v/>
      </c>
      <c r="AH338" s="1117" t="str">
        <f t="shared" si="63"/>
        <v/>
      </c>
      <c r="AI338" s="1122">
        <f>(SUMIFS('Step 4 Support Tool'!$S$16:$S$215,'Step 4 Support Tool'!$E$16:$E$215,PETREAD!G338)+SUMIFS('Step 4 Support Tool'!$S$220:$S$319,'Step 4 Support Tool'!$E$220:$E$319,PETREAD!G338))</f>
        <v>0</v>
      </c>
      <c r="AJ338" s="1122" t="str">
        <f t="shared" si="64"/>
        <v/>
      </c>
      <c r="AK338" s="1045" t="str">
        <f>IFERROR(SUMIF('Step 4 Support Tool'!$E$16:$E$215,PETREAD!G338,'Step 4 Support Tool'!$N$16:$N$215)/(SUMIF('Step 4 Support Tool'!$E$16:$E$215,PETREAD!G338,'Step 4 Support Tool'!$N$16:$N$215)+SUMIF('Step 4 Support Tool'!$E$220:$E$319,PETREAD!G338,'Step 4 Support Tool'!$N$220:$N$319)),"")</f>
        <v/>
      </c>
      <c r="AL338" s="1119" t="str">
        <f>_xlfn.XLOOKUP($G338,'Step 3.2 Heating System'!$C$118:$C$217,'Step 3.2 Heating System'!$AA$118:$AA$217,"",0,1)</f>
        <v/>
      </c>
      <c r="AM338" s="1119" t="str">
        <f>_xlfn.XLOOKUP($G338,'Step 3.2 Heating System'!$C$118:$C$217,'Step 3.2 Heating System'!$AB$118:$AB$217,"",0,1)</f>
        <v/>
      </c>
      <c r="AO338" s="971" t="s">
        <v>551</v>
      </c>
      <c r="AP338" s="971"/>
      <c r="AR338" s="1045" t="str">
        <f>IFERROR((SUMIFS('Step 4 Support Tool'!$N$16:$N$215,'Step 4 Support Tool'!$E$16:$E$215,PETREAD!G338)+SUMIFS('Step 4 Support Tool'!$N$220:$N$319,'Step 4 Support Tool'!$E$220:$E$319,PETREAD!G338))/'Step 4 Support Tool'!$O$7,"")</f>
        <v/>
      </c>
      <c r="AW338" s="491"/>
      <c r="AX338" s="491"/>
      <c r="AY338" s="491"/>
      <c r="BB338" s="491"/>
      <c r="BC338" s="491"/>
      <c r="BD338" s="491"/>
      <c r="BE338" s="491"/>
      <c r="BF338" s="491"/>
      <c r="BG338" s="491"/>
      <c r="BH338" s="491"/>
      <c r="BI338" s="491"/>
      <c r="BJ338" s="491"/>
      <c r="BK338" s="491"/>
      <c r="BL338" s="491"/>
      <c r="BM338" s="491"/>
      <c r="BN338" s="491"/>
      <c r="BO338" s="491"/>
      <c r="BP338" s="491"/>
      <c r="BQ338" s="491"/>
      <c r="BR338" s="491"/>
      <c r="BS338" s="491"/>
      <c r="BT338" s="491"/>
      <c r="BU338" s="491"/>
      <c r="BV338" s="491"/>
      <c r="BW338" s="491"/>
      <c r="BX338" s="491"/>
      <c r="BY338" s="491"/>
      <c r="BZ338" s="491"/>
      <c r="CA338" s="491"/>
      <c r="CB338" s="491"/>
      <c r="CC338" s="491"/>
      <c r="CD338" s="491"/>
      <c r="CE338" s="491"/>
      <c r="CF338" s="491"/>
      <c r="CG338" s="491"/>
      <c r="CH338" s="491"/>
      <c r="CI338" s="491"/>
      <c r="CJ338" s="491"/>
      <c r="CK338" s="491"/>
      <c r="CL338" s="491"/>
      <c r="CM338" s="491"/>
      <c r="CN338" s="491"/>
      <c r="CO338" s="491"/>
      <c r="CP338" s="491"/>
      <c r="CQ338" s="491"/>
      <c r="CR338" s="491"/>
      <c r="CS338" s="491"/>
      <c r="CT338" s="491"/>
      <c r="CU338" s="491"/>
      <c r="CV338" s="491"/>
      <c r="CW338" s="491"/>
      <c r="CX338" s="491"/>
      <c r="CY338" s="491"/>
      <c r="CZ338" s="491"/>
      <c r="DA338" s="491"/>
      <c r="DB338" s="491"/>
      <c r="DC338" s="491"/>
      <c r="DD338" s="491"/>
      <c r="DE338" s="491"/>
      <c r="DF338" s="491"/>
      <c r="DG338" s="491"/>
      <c r="DH338" s="491"/>
      <c r="DI338" s="491"/>
      <c r="DJ338" s="491"/>
      <c r="DK338" s="491"/>
      <c r="DL338" s="491"/>
      <c r="DM338" s="491"/>
      <c r="DN338" s="491"/>
      <c r="DO338" s="491"/>
      <c r="DP338" s="491"/>
      <c r="DQ338" s="491"/>
      <c r="DR338" s="491"/>
      <c r="DS338" s="491"/>
      <c r="DT338" s="491"/>
      <c r="DU338" s="491"/>
      <c r="DV338" s="491"/>
      <c r="DW338" s="491"/>
      <c r="DX338" s="491"/>
      <c r="DY338" s="491"/>
      <c r="DZ338" s="491"/>
      <c r="EA338" s="491"/>
      <c r="EB338" s="491"/>
      <c r="EC338" s="491"/>
      <c r="ED338" s="491"/>
      <c r="EE338" s="491"/>
      <c r="EF338" s="491"/>
      <c r="EG338" s="491"/>
      <c r="EH338" s="491"/>
      <c r="EI338" s="491"/>
    </row>
    <row r="339" spans="1:139" ht="12" customHeight="1" x14ac:dyDescent="0.2">
      <c r="A339" s="517" t="str">
        <f t="shared" si="60"/>
        <v/>
      </c>
      <c r="B339" s="517" t="str">
        <f t="shared" si="61"/>
        <v/>
      </c>
      <c r="C339" s="515" t="str">
        <f t="shared" si="62"/>
        <v/>
      </c>
      <c r="D339" s="517" t="str">
        <f>'Step 3.1 Site Details'!C77</f>
        <v>Building 70</v>
      </c>
      <c r="E339" s="517" t="str">
        <f>TRIM('Step 3.1 Site Details'!A77)</f>
        <v/>
      </c>
      <c r="F339" s="515">
        <f>'Step 3.1 Site Details'!I77</f>
        <v>0</v>
      </c>
      <c r="G339" s="517" t="str">
        <f>IF('Step 3.1 Site Details'!D77="","",TRIM('Step 3.1 Site Details'!D77))</f>
        <v/>
      </c>
      <c r="H339" s="515">
        <f>'Step 3.1 Site Details'!E77</f>
        <v>0</v>
      </c>
      <c r="I339" s="515">
        <f>'Step 3.1 Site Details'!D77</f>
        <v>0</v>
      </c>
      <c r="J339" s="515">
        <f>'Step 3.1 Site Details'!F77</f>
        <v>0</v>
      </c>
      <c r="K339" s="1225">
        <f>'Step 3.1 Site Details'!G77</f>
        <v>0</v>
      </c>
      <c r="L339" s="515">
        <f>'Step 3.1 Site Details'!H77</f>
        <v>0</v>
      </c>
      <c r="M339" s="1226">
        <f>'Step 3.1 Site Details'!B77</f>
        <v>0</v>
      </c>
      <c r="N339" s="1189">
        <f>'Step 3.1 Site Details'!J77</f>
        <v>0</v>
      </c>
      <c r="O339" s="1189">
        <f>'Step 3.1 Site Details'!K77</f>
        <v>0</v>
      </c>
      <c r="P339" s="1185">
        <f>'Step 3.1 Site Details'!L77</f>
        <v>0</v>
      </c>
      <c r="Q339" s="1185">
        <f>'Step 3.1 Site Details'!M77</f>
        <v>0</v>
      </c>
      <c r="R339" s="1185">
        <f>'Step 3.1 Site Details'!N77</f>
        <v>0</v>
      </c>
      <c r="S339" s="1185">
        <f>'Step 3.1 Site Details'!O77</f>
        <v>0</v>
      </c>
      <c r="T339" s="1185">
        <f>'Step 3.1 Site Details'!P77</f>
        <v>0</v>
      </c>
      <c r="U339" s="1185">
        <f>'Step 3.1 Site Details'!Q77</f>
        <v>0</v>
      </c>
      <c r="V339" s="1185">
        <f>'Step 3.1 Site Details'!R77</f>
        <v>0</v>
      </c>
      <c r="W339" s="1185">
        <f>'Step 3.1 Site Details'!T77</f>
        <v>0</v>
      </c>
      <c r="X339" s="1044">
        <f>IFERROR(((_xlfn.XLOOKUP(G339,'Step 4 Support Tool'!$E$220:$E$319,'Step 4 Support Tool'!$I$220:$I$319,"",0,1)*PETREAD!N339)/100),"")</f>
        <v>0</v>
      </c>
      <c r="Y339" s="1044">
        <f>IFERROR(((_xlfn.XLOOKUP(G339,'Step 4 Support Tool'!$E$220:$E$319,'Step 4 Support Tool'!$K$220:$K$319,"",0,1)*PETREAD!O339)/100),"")</f>
        <v>0</v>
      </c>
      <c r="Z339" s="1044">
        <f t="shared" si="65"/>
        <v>0</v>
      </c>
      <c r="AA339" s="1044">
        <f>IFERROR(Z339-(SUMIFS('Step 4 Support Tool'!$O$16:$O$215,'Step 4 Support Tool'!$E$16:$E$215,PETREAD!G339)+SUMIFS('Step 4 Support Tool'!$O$220:$O$319,'Step 4 Support Tool'!$E$220:$E$319,PETREAD!G339)),"")</f>
        <v>0</v>
      </c>
      <c r="AB339" s="1045" t="str">
        <f t="shared" si="66"/>
        <v/>
      </c>
      <c r="AC339" s="1122">
        <f>SUMIFS('Step 3.2 Heating System'!$J$10:$J$109,'Step 3.2 Heating System'!$C$10:$C$109,PETREAD!$G339,'Step 3.2 Heating System'!$G$10:$G$109,"Removed")</f>
        <v>0</v>
      </c>
      <c r="AD339" s="1122">
        <f>SUMIFS('Step 3.2 Heating System'!$J$10:$J$109,'Step 3.2 Heating System'!$C$10:$C$109,PETREAD!$G339,'Step 3.2 Heating System'!$G$10:$G$109,"Retained")</f>
        <v>0</v>
      </c>
      <c r="AE339" s="1119" t="str">
        <f t="shared" si="67"/>
        <v/>
      </c>
      <c r="AF339" s="1057">
        <f>(SUMIFS('Step 4 Support Tool'!$N$16:$N$215,'Step 4 Support Tool'!$E$16:$E$215,PETREAD!G339)+SUMIFS('Step 4 Support Tool'!$N$220:$N$319,'Step 4 Support Tool'!$E$220:$E$319,PETREAD!G339))</f>
        <v>0</v>
      </c>
      <c r="AG339" s="1057" t="str">
        <f>IFERROR(AR339*'Step 5 Project Governance'!$D$14,"")</f>
        <v/>
      </c>
      <c r="AH339" s="1117" t="str">
        <f t="shared" si="63"/>
        <v/>
      </c>
      <c r="AI339" s="1122">
        <f>(SUMIFS('Step 4 Support Tool'!$S$16:$S$215,'Step 4 Support Tool'!$E$16:$E$215,PETREAD!G339)+SUMIFS('Step 4 Support Tool'!$S$220:$S$319,'Step 4 Support Tool'!$E$220:$E$319,PETREAD!G339))</f>
        <v>0</v>
      </c>
      <c r="AJ339" s="1122" t="str">
        <f t="shared" si="64"/>
        <v/>
      </c>
      <c r="AK339" s="1045" t="str">
        <f>IFERROR(SUMIF('Step 4 Support Tool'!$E$16:$E$215,PETREAD!G339,'Step 4 Support Tool'!$N$16:$N$215)/(SUMIF('Step 4 Support Tool'!$E$16:$E$215,PETREAD!G339,'Step 4 Support Tool'!$N$16:$N$215)+SUMIF('Step 4 Support Tool'!$E$220:$E$319,PETREAD!G339,'Step 4 Support Tool'!$N$220:$N$319)),"")</f>
        <v/>
      </c>
      <c r="AL339" s="1119" t="str">
        <f>_xlfn.XLOOKUP($G339,'Step 3.2 Heating System'!$C$118:$C$217,'Step 3.2 Heating System'!$AA$118:$AA$217,"",0,1)</f>
        <v/>
      </c>
      <c r="AM339" s="1119" t="str">
        <f>_xlfn.XLOOKUP($G339,'Step 3.2 Heating System'!$C$118:$C$217,'Step 3.2 Heating System'!$AB$118:$AB$217,"",0,1)</f>
        <v/>
      </c>
      <c r="AO339" s="971" t="s">
        <v>553</v>
      </c>
      <c r="AP339" s="971"/>
      <c r="AR339" s="1045" t="str">
        <f>IFERROR((SUMIFS('Step 4 Support Tool'!$N$16:$N$215,'Step 4 Support Tool'!$E$16:$E$215,PETREAD!G339)+SUMIFS('Step 4 Support Tool'!$N$220:$N$319,'Step 4 Support Tool'!$E$220:$E$319,PETREAD!G339))/'Step 4 Support Tool'!$O$7,"")</f>
        <v/>
      </c>
      <c r="AW339" s="491"/>
      <c r="AX339" s="491"/>
      <c r="AY339" s="491"/>
      <c r="BB339" s="491"/>
      <c r="BC339" s="491"/>
      <c r="BD339" s="491"/>
      <c r="BE339" s="491"/>
      <c r="BF339" s="491"/>
      <c r="BG339" s="491"/>
      <c r="BH339" s="491"/>
      <c r="BI339" s="491"/>
      <c r="BJ339" s="491"/>
      <c r="BK339" s="491"/>
      <c r="BL339" s="491"/>
      <c r="BM339" s="491"/>
      <c r="BN339" s="491"/>
      <c r="BO339" s="491"/>
      <c r="BP339" s="491"/>
      <c r="BQ339" s="491"/>
      <c r="BR339" s="491"/>
      <c r="BS339" s="491"/>
      <c r="BT339" s="491"/>
      <c r="BU339" s="491"/>
      <c r="BV339" s="491"/>
      <c r="BW339" s="491"/>
      <c r="BX339" s="491"/>
      <c r="BY339" s="491"/>
      <c r="BZ339" s="491"/>
      <c r="CA339" s="491"/>
      <c r="CB339" s="491"/>
      <c r="CC339" s="491"/>
      <c r="CD339" s="491"/>
      <c r="CE339" s="491"/>
      <c r="CF339" s="491"/>
      <c r="CG339" s="491"/>
      <c r="CH339" s="491"/>
      <c r="CI339" s="491"/>
      <c r="CJ339" s="491"/>
      <c r="CK339" s="491"/>
      <c r="CL339" s="491"/>
      <c r="CM339" s="491"/>
      <c r="CN339" s="491"/>
      <c r="CO339" s="491"/>
      <c r="CP339" s="491"/>
      <c r="CQ339" s="491"/>
      <c r="CR339" s="491"/>
      <c r="CS339" s="491"/>
      <c r="CT339" s="491"/>
      <c r="CU339" s="491"/>
      <c r="CV339" s="491"/>
      <c r="CW339" s="491"/>
      <c r="CX339" s="491"/>
      <c r="CY339" s="491"/>
      <c r="CZ339" s="491"/>
      <c r="DA339" s="491"/>
      <c r="DB339" s="491"/>
      <c r="DC339" s="491"/>
      <c r="DD339" s="491"/>
      <c r="DE339" s="491"/>
      <c r="DF339" s="491"/>
      <c r="DG339" s="491"/>
      <c r="DH339" s="491"/>
      <c r="DI339" s="491"/>
      <c r="DJ339" s="491"/>
      <c r="DK339" s="491"/>
      <c r="DL339" s="491"/>
      <c r="DM339" s="491"/>
      <c r="DN339" s="491"/>
      <c r="DO339" s="491"/>
      <c r="DP339" s="491"/>
      <c r="DQ339" s="491"/>
      <c r="DR339" s="491"/>
      <c r="DS339" s="491"/>
      <c r="DT339" s="491"/>
      <c r="DU339" s="491"/>
      <c r="DV339" s="491"/>
      <c r="DW339" s="491"/>
      <c r="DX339" s="491"/>
      <c r="DY339" s="491"/>
      <c r="DZ339" s="491"/>
      <c r="EA339" s="491"/>
      <c r="EB339" s="491"/>
      <c r="EC339" s="491"/>
      <c r="ED339" s="491"/>
      <c r="EE339" s="491"/>
      <c r="EF339" s="491"/>
      <c r="EG339" s="491"/>
      <c r="EH339" s="491"/>
      <c r="EI339" s="491"/>
    </row>
    <row r="340" spans="1:139" ht="12" customHeight="1" x14ac:dyDescent="0.2">
      <c r="A340" s="517" t="str">
        <f t="shared" si="60"/>
        <v/>
      </c>
      <c r="B340" s="517" t="str">
        <f t="shared" si="61"/>
        <v/>
      </c>
      <c r="C340" s="515" t="str">
        <f t="shared" si="62"/>
        <v/>
      </c>
      <c r="D340" s="517" t="str">
        <f>'Step 3.1 Site Details'!C78</f>
        <v>Building 71</v>
      </c>
      <c r="E340" s="517" t="str">
        <f>TRIM('Step 3.1 Site Details'!A78)</f>
        <v/>
      </c>
      <c r="F340" s="515">
        <f>'Step 3.1 Site Details'!I78</f>
        <v>0</v>
      </c>
      <c r="G340" s="517" t="str">
        <f>IF('Step 3.1 Site Details'!D78="","",TRIM('Step 3.1 Site Details'!D78))</f>
        <v/>
      </c>
      <c r="H340" s="515">
        <f>'Step 3.1 Site Details'!E78</f>
        <v>0</v>
      </c>
      <c r="I340" s="515">
        <f>'Step 3.1 Site Details'!D78</f>
        <v>0</v>
      </c>
      <c r="J340" s="515">
        <f>'Step 3.1 Site Details'!F78</f>
        <v>0</v>
      </c>
      <c r="K340" s="1225">
        <f>'Step 3.1 Site Details'!G78</f>
        <v>0</v>
      </c>
      <c r="L340" s="515">
        <f>'Step 3.1 Site Details'!H78</f>
        <v>0</v>
      </c>
      <c r="M340" s="1226">
        <f>'Step 3.1 Site Details'!B78</f>
        <v>0</v>
      </c>
      <c r="N340" s="1189">
        <f>'Step 3.1 Site Details'!J78</f>
        <v>0</v>
      </c>
      <c r="O340" s="1189">
        <f>'Step 3.1 Site Details'!K78</f>
        <v>0</v>
      </c>
      <c r="P340" s="1185">
        <f>'Step 3.1 Site Details'!L78</f>
        <v>0</v>
      </c>
      <c r="Q340" s="1185">
        <f>'Step 3.1 Site Details'!M78</f>
        <v>0</v>
      </c>
      <c r="R340" s="1185">
        <f>'Step 3.1 Site Details'!N78</f>
        <v>0</v>
      </c>
      <c r="S340" s="1185">
        <f>'Step 3.1 Site Details'!O78</f>
        <v>0</v>
      </c>
      <c r="T340" s="1185">
        <f>'Step 3.1 Site Details'!P78</f>
        <v>0</v>
      </c>
      <c r="U340" s="1185">
        <f>'Step 3.1 Site Details'!Q78</f>
        <v>0</v>
      </c>
      <c r="V340" s="1185">
        <f>'Step 3.1 Site Details'!R78</f>
        <v>0</v>
      </c>
      <c r="W340" s="1185">
        <f>'Step 3.1 Site Details'!T78</f>
        <v>0</v>
      </c>
      <c r="X340" s="1044">
        <f>IFERROR(((_xlfn.XLOOKUP(G340,'Step 4 Support Tool'!$E$220:$E$319,'Step 4 Support Tool'!$I$220:$I$319,"",0,1)*PETREAD!N340)/100),"")</f>
        <v>0</v>
      </c>
      <c r="Y340" s="1044">
        <f>IFERROR(((_xlfn.XLOOKUP(G340,'Step 4 Support Tool'!$E$220:$E$319,'Step 4 Support Tool'!$K$220:$K$319,"",0,1)*PETREAD!O340)/100),"")</f>
        <v>0</v>
      </c>
      <c r="Z340" s="1044">
        <f t="shared" si="65"/>
        <v>0</v>
      </c>
      <c r="AA340" s="1044">
        <f>IFERROR(Z340-(SUMIFS('Step 4 Support Tool'!$O$16:$O$215,'Step 4 Support Tool'!$E$16:$E$215,PETREAD!G340)+SUMIFS('Step 4 Support Tool'!$O$220:$O$319,'Step 4 Support Tool'!$E$220:$E$319,PETREAD!G340)),"")</f>
        <v>0</v>
      </c>
      <c r="AB340" s="1045" t="str">
        <f t="shared" si="66"/>
        <v/>
      </c>
      <c r="AC340" s="1122">
        <f>SUMIFS('Step 3.2 Heating System'!$J$10:$J$109,'Step 3.2 Heating System'!$C$10:$C$109,PETREAD!$G340,'Step 3.2 Heating System'!$G$10:$G$109,"Removed")</f>
        <v>0</v>
      </c>
      <c r="AD340" s="1122">
        <f>SUMIFS('Step 3.2 Heating System'!$J$10:$J$109,'Step 3.2 Heating System'!$C$10:$C$109,PETREAD!$G340,'Step 3.2 Heating System'!$G$10:$G$109,"Retained")</f>
        <v>0</v>
      </c>
      <c r="AE340" s="1119" t="str">
        <f t="shared" si="67"/>
        <v/>
      </c>
      <c r="AF340" s="1057">
        <f>(SUMIFS('Step 4 Support Tool'!$N$16:$N$215,'Step 4 Support Tool'!$E$16:$E$215,PETREAD!G340)+SUMIFS('Step 4 Support Tool'!$N$220:$N$319,'Step 4 Support Tool'!$E$220:$E$319,PETREAD!G340))</f>
        <v>0</v>
      </c>
      <c r="AG340" s="1057" t="str">
        <f>IFERROR(AR340*'Step 5 Project Governance'!$D$14,"")</f>
        <v/>
      </c>
      <c r="AH340" s="1117" t="str">
        <f t="shared" si="63"/>
        <v/>
      </c>
      <c r="AI340" s="1122">
        <f>(SUMIFS('Step 4 Support Tool'!$S$16:$S$215,'Step 4 Support Tool'!$E$16:$E$215,PETREAD!G340)+SUMIFS('Step 4 Support Tool'!$S$220:$S$319,'Step 4 Support Tool'!$E$220:$E$319,PETREAD!G340))</f>
        <v>0</v>
      </c>
      <c r="AJ340" s="1122" t="str">
        <f t="shared" si="64"/>
        <v/>
      </c>
      <c r="AK340" s="1045" t="str">
        <f>IFERROR(SUMIF('Step 4 Support Tool'!$E$16:$E$215,PETREAD!G340,'Step 4 Support Tool'!$N$16:$N$215)/(SUMIF('Step 4 Support Tool'!$E$16:$E$215,PETREAD!G340,'Step 4 Support Tool'!$N$16:$N$215)+SUMIF('Step 4 Support Tool'!$E$220:$E$319,PETREAD!G340,'Step 4 Support Tool'!$N$220:$N$319)),"")</f>
        <v/>
      </c>
      <c r="AL340" s="1119" t="str">
        <f>_xlfn.XLOOKUP($G340,'Step 3.2 Heating System'!$C$118:$C$217,'Step 3.2 Heating System'!$AA$118:$AA$217,"",0,1)</f>
        <v/>
      </c>
      <c r="AM340" s="1119" t="str">
        <f>_xlfn.XLOOKUP($G340,'Step 3.2 Heating System'!$C$118:$C$217,'Step 3.2 Heating System'!$AB$118:$AB$217,"",0,1)</f>
        <v/>
      </c>
      <c r="AO340" s="971" t="s">
        <v>555</v>
      </c>
      <c r="AP340" s="971"/>
      <c r="AR340" s="1045" t="str">
        <f>IFERROR((SUMIFS('Step 4 Support Tool'!$N$16:$N$215,'Step 4 Support Tool'!$E$16:$E$215,PETREAD!G340)+SUMIFS('Step 4 Support Tool'!$N$220:$N$319,'Step 4 Support Tool'!$E$220:$E$319,PETREAD!G340))/'Step 4 Support Tool'!$O$7,"")</f>
        <v/>
      </c>
      <c r="AW340" s="491"/>
      <c r="AX340" s="491"/>
      <c r="AY340" s="491"/>
      <c r="BB340" s="491"/>
      <c r="BC340" s="491"/>
      <c r="BD340" s="491"/>
      <c r="BE340" s="491"/>
      <c r="BF340" s="491"/>
      <c r="BG340" s="491"/>
      <c r="BH340" s="491"/>
      <c r="BI340" s="491"/>
      <c r="BJ340" s="491"/>
      <c r="BK340" s="491"/>
      <c r="BL340" s="491"/>
      <c r="BM340" s="491"/>
      <c r="BN340" s="491"/>
      <c r="BO340" s="491"/>
      <c r="BP340" s="491"/>
      <c r="BQ340" s="491"/>
      <c r="BR340" s="491"/>
      <c r="BS340" s="491"/>
      <c r="BT340" s="491"/>
      <c r="BU340" s="491"/>
      <c r="BV340" s="491"/>
      <c r="BW340" s="491"/>
      <c r="BX340" s="491"/>
      <c r="BY340" s="491"/>
      <c r="BZ340" s="491"/>
      <c r="CA340" s="491"/>
      <c r="CB340" s="491"/>
      <c r="CC340" s="491"/>
      <c r="CD340" s="491"/>
      <c r="CE340" s="491"/>
      <c r="CF340" s="491"/>
      <c r="CG340" s="491"/>
      <c r="CH340" s="491"/>
      <c r="CI340" s="491"/>
      <c r="CJ340" s="491"/>
      <c r="CK340" s="491"/>
      <c r="CL340" s="491"/>
      <c r="CM340" s="491"/>
      <c r="CN340" s="491"/>
      <c r="CO340" s="491"/>
      <c r="CP340" s="491"/>
      <c r="CQ340" s="491"/>
      <c r="CR340" s="491"/>
      <c r="CS340" s="491"/>
      <c r="CT340" s="491"/>
      <c r="CU340" s="491"/>
      <c r="CV340" s="491"/>
      <c r="CW340" s="491"/>
      <c r="CX340" s="491"/>
      <c r="CY340" s="491"/>
      <c r="CZ340" s="491"/>
      <c r="DA340" s="491"/>
      <c r="DB340" s="491"/>
      <c r="DC340" s="491"/>
      <c r="DD340" s="491"/>
      <c r="DE340" s="491"/>
      <c r="DF340" s="491"/>
      <c r="DG340" s="491"/>
      <c r="DH340" s="491"/>
      <c r="DI340" s="491"/>
      <c r="DJ340" s="491"/>
      <c r="DK340" s="491"/>
      <c r="DL340" s="491"/>
      <c r="DM340" s="491"/>
      <c r="DN340" s="491"/>
      <c r="DO340" s="491"/>
      <c r="DP340" s="491"/>
      <c r="DQ340" s="491"/>
      <c r="DR340" s="491"/>
      <c r="DS340" s="491"/>
      <c r="DT340" s="491"/>
      <c r="DU340" s="491"/>
      <c r="DV340" s="491"/>
      <c r="DW340" s="491"/>
      <c r="DX340" s="491"/>
      <c r="DY340" s="491"/>
      <c r="DZ340" s="491"/>
      <c r="EA340" s="491"/>
      <c r="EB340" s="491"/>
      <c r="EC340" s="491"/>
      <c r="ED340" s="491"/>
      <c r="EE340" s="491"/>
      <c r="EF340" s="491"/>
      <c r="EG340" s="491"/>
      <c r="EH340" s="491"/>
      <c r="EI340" s="491"/>
    </row>
    <row r="341" spans="1:139" ht="12" customHeight="1" x14ac:dyDescent="0.2">
      <c r="A341" s="517" t="str">
        <f t="shared" si="60"/>
        <v/>
      </c>
      <c r="B341" s="517" t="str">
        <f t="shared" si="61"/>
        <v/>
      </c>
      <c r="C341" s="515" t="str">
        <f t="shared" si="62"/>
        <v/>
      </c>
      <c r="D341" s="517" t="str">
        <f>'Step 3.1 Site Details'!C79</f>
        <v>Building 72</v>
      </c>
      <c r="E341" s="517" t="str">
        <f>TRIM('Step 3.1 Site Details'!A79)</f>
        <v/>
      </c>
      <c r="F341" s="515">
        <f>'Step 3.1 Site Details'!I79</f>
        <v>0</v>
      </c>
      <c r="G341" s="517" t="str">
        <f>IF('Step 3.1 Site Details'!D79="","",TRIM('Step 3.1 Site Details'!D79))</f>
        <v/>
      </c>
      <c r="H341" s="515">
        <f>'Step 3.1 Site Details'!E79</f>
        <v>0</v>
      </c>
      <c r="I341" s="515">
        <f>'Step 3.1 Site Details'!D79</f>
        <v>0</v>
      </c>
      <c r="J341" s="515">
        <f>'Step 3.1 Site Details'!F79</f>
        <v>0</v>
      </c>
      <c r="K341" s="1225">
        <f>'Step 3.1 Site Details'!G79</f>
        <v>0</v>
      </c>
      <c r="L341" s="515">
        <f>'Step 3.1 Site Details'!H79</f>
        <v>0</v>
      </c>
      <c r="M341" s="1226">
        <f>'Step 3.1 Site Details'!B79</f>
        <v>0</v>
      </c>
      <c r="N341" s="1189">
        <f>'Step 3.1 Site Details'!J79</f>
        <v>0</v>
      </c>
      <c r="O341" s="1189">
        <f>'Step 3.1 Site Details'!K79</f>
        <v>0</v>
      </c>
      <c r="P341" s="1185">
        <f>'Step 3.1 Site Details'!L79</f>
        <v>0</v>
      </c>
      <c r="Q341" s="1185">
        <f>'Step 3.1 Site Details'!M79</f>
        <v>0</v>
      </c>
      <c r="R341" s="1185">
        <f>'Step 3.1 Site Details'!N79</f>
        <v>0</v>
      </c>
      <c r="S341" s="1185">
        <f>'Step 3.1 Site Details'!O79</f>
        <v>0</v>
      </c>
      <c r="T341" s="1185">
        <f>'Step 3.1 Site Details'!P79</f>
        <v>0</v>
      </c>
      <c r="U341" s="1185">
        <f>'Step 3.1 Site Details'!Q79</f>
        <v>0</v>
      </c>
      <c r="V341" s="1185">
        <f>'Step 3.1 Site Details'!R79</f>
        <v>0</v>
      </c>
      <c r="W341" s="1185">
        <f>'Step 3.1 Site Details'!T79</f>
        <v>0</v>
      </c>
      <c r="X341" s="1044">
        <f>IFERROR(((_xlfn.XLOOKUP(G341,'Step 4 Support Tool'!$E$220:$E$319,'Step 4 Support Tool'!$I$220:$I$319,"",0,1)*PETREAD!N341)/100),"")</f>
        <v>0</v>
      </c>
      <c r="Y341" s="1044">
        <f>IFERROR(((_xlfn.XLOOKUP(G341,'Step 4 Support Tool'!$E$220:$E$319,'Step 4 Support Tool'!$K$220:$K$319,"",0,1)*PETREAD!O341)/100),"")</f>
        <v>0</v>
      </c>
      <c r="Z341" s="1044">
        <f t="shared" si="65"/>
        <v>0</v>
      </c>
      <c r="AA341" s="1044">
        <f>IFERROR(Z341-(SUMIFS('Step 4 Support Tool'!$O$16:$O$215,'Step 4 Support Tool'!$E$16:$E$215,PETREAD!G341)+SUMIFS('Step 4 Support Tool'!$O$220:$O$319,'Step 4 Support Tool'!$E$220:$E$319,PETREAD!G341)),"")</f>
        <v>0</v>
      </c>
      <c r="AB341" s="1045" t="str">
        <f t="shared" si="66"/>
        <v/>
      </c>
      <c r="AC341" s="1122">
        <f>SUMIFS('Step 3.2 Heating System'!$J$10:$J$109,'Step 3.2 Heating System'!$C$10:$C$109,PETREAD!$G341,'Step 3.2 Heating System'!$G$10:$G$109,"Removed")</f>
        <v>0</v>
      </c>
      <c r="AD341" s="1122">
        <f>SUMIFS('Step 3.2 Heating System'!$J$10:$J$109,'Step 3.2 Heating System'!$C$10:$C$109,PETREAD!$G341,'Step 3.2 Heating System'!$G$10:$G$109,"Retained")</f>
        <v>0</v>
      </c>
      <c r="AE341" s="1119" t="str">
        <f t="shared" si="67"/>
        <v/>
      </c>
      <c r="AF341" s="1057">
        <f>(SUMIFS('Step 4 Support Tool'!$N$16:$N$215,'Step 4 Support Tool'!$E$16:$E$215,PETREAD!G341)+SUMIFS('Step 4 Support Tool'!$N$220:$N$319,'Step 4 Support Tool'!$E$220:$E$319,PETREAD!G341))</f>
        <v>0</v>
      </c>
      <c r="AG341" s="1057" t="str">
        <f>IFERROR(AR341*'Step 5 Project Governance'!$D$14,"")</f>
        <v/>
      </c>
      <c r="AH341" s="1117" t="str">
        <f t="shared" si="63"/>
        <v/>
      </c>
      <c r="AI341" s="1122">
        <f>(SUMIFS('Step 4 Support Tool'!$S$16:$S$215,'Step 4 Support Tool'!$E$16:$E$215,PETREAD!G341)+SUMIFS('Step 4 Support Tool'!$S$220:$S$319,'Step 4 Support Tool'!$E$220:$E$319,PETREAD!G341))</f>
        <v>0</v>
      </c>
      <c r="AJ341" s="1122" t="str">
        <f t="shared" si="64"/>
        <v/>
      </c>
      <c r="AK341" s="1045" t="str">
        <f>IFERROR(SUMIF('Step 4 Support Tool'!$E$16:$E$215,PETREAD!G341,'Step 4 Support Tool'!$N$16:$N$215)/(SUMIF('Step 4 Support Tool'!$E$16:$E$215,PETREAD!G341,'Step 4 Support Tool'!$N$16:$N$215)+SUMIF('Step 4 Support Tool'!$E$220:$E$319,PETREAD!G341,'Step 4 Support Tool'!$N$220:$N$319)),"")</f>
        <v/>
      </c>
      <c r="AL341" s="1119" t="str">
        <f>_xlfn.XLOOKUP($G341,'Step 3.2 Heating System'!$C$118:$C$217,'Step 3.2 Heating System'!$AA$118:$AA$217,"",0,1)</f>
        <v/>
      </c>
      <c r="AM341" s="1119" t="str">
        <f>_xlfn.XLOOKUP($G341,'Step 3.2 Heating System'!$C$118:$C$217,'Step 3.2 Heating System'!$AB$118:$AB$217,"",0,1)</f>
        <v/>
      </c>
      <c r="AO341" s="971" t="s">
        <v>557</v>
      </c>
      <c r="AP341" s="971"/>
      <c r="AR341" s="1045" t="str">
        <f>IFERROR((SUMIFS('Step 4 Support Tool'!$N$16:$N$215,'Step 4 Support Tool'!$E$16:$E$215,PETREAD!G341)+SUMIFS('Step 4 Support Tool'!$N$220:$N$319,'Step 4 Support Tool'!$E$220:$E$319,PETREAD!G341))/'Step 4 Support Tool'!$O$7,"")</f>
        <v/>
      </c>
      <c r="AW341" s="491"/>
      <c r="AX341" s="491"/>
      <c r="AY341" s="491"/>
      <c r="BB341" s="491"/>
      <c r="BC341" s="491"/>
      <c r="BD341" s="491"/>
      <c r="BE341" s="491"/>
      <c r="BF341" s="491"/>
      <c r="BG341" s="491"/>
      <c r="BH341" s="491"/>
      <c r="BI341" s="491"/>
      <c r="BJ341" s="491"/>
      <c r="BK341" s="491"/>
      <c r="BL341" s="491"/>
      <c r="BM341" s="491"/>
      <c r="BN341" s="491"/>
      <c r="BO341" s="491"/>
      <c r="BP341" s="491"/>
      <c r="BQ341" s="491"/>
      <c r="BR341" s="491"/>
      <c r="BS341" s="491"/>
      <c r="BT341" s="491"/>
      <c r="BU341" s="491"/>
      <c r="BV341" s="491"/>
      <c r="BW341" s="491"/>
      <c r="BX341" s="491"/>
      <c r="BY341" s="491"/>
      <c r="BZ341" s="491"/>
      <c r="CA341" s="491"/>
      <c r="CB341" s="491"/>
      <c r="CC341" s="491"/>
      <c r="CD341" s="491"/>
      <c r="CE341" s="491"/>
      <c r="CF341" s="491"/>
      <c r="CG341" s="491"/>
      <c r="CH341" s="491"/>
      <c r="CI341" s="491"/>
      <c r="CJ341" s="491"/>
      <c r="CK341" s="491"/>
      <c r="CL341" s="491"/>
      <c r="CM341" s="491"/>
      <c r="CN341" s="491"/>
      <c r="CO341" s="491"/>
      <c r="CP341" s="491"/>
      <c r="CQ341" s="491"/>
      <c r="CR341" s="491"/>
      <c r="CS341" s="491"/>
      <c r="CT341" s="491"/>
      <c r="CU341" s="491"/>
      <c r="CV341" s="491"/>
      <c r="CW341" s="491"/>
      <c r="CX341" s="491"/>
      <c r="CY341" s="491"/>
      <c r="CZ341" s="491"/>
      <c r="DA341" s="491"/>
      <c r="DB341" s="491"/>
      <c r="DC341" s="491"/>
      <c r="DD341" s="491"/>
      <c r="DE341" s="491"/>
      <c r="DF341" s="491"/>
      <c r="DG341" s="491"/>
      <c r="DH341" s="491"/>
      <c r="DI341" s="491"/>
      <c r="DJ341" s="491"/>
      <c r="DK341" s="491"/>
      <c r="DL341" s="491"/>
      <c r="DM341" s="491"/>
      <c r="DN341" s="491"/>
      <c r="DO341" s="491"/>
      <c r="DP341" s="491"/>
      <c r="DQ341" s="491"/>
      <c r="DR341" s="491"/>
      <c r="DS341" s="491"/>
      <c r="DT341" s="491"/>
      <c r="DU341" s="491"/>
      <c r="DV341" s="491"/>
      <c r="DW341" s="491"/>
      <c r="DX341" s="491"/>
      <c r="DY341" s="491"/>
      <c r="DZ341" s="491"/>
      <c r="EA341" s="491"/>
      <c r="EB341" s="491"/>
      <c r="EC341" s="491"/>
      <c r="ED341" s="491"/>
      <c r="EE341" s="491"/>
      <c r="EF341" s="491"/>
      <c r="EG341" s="491"/>
      <c r="EH341" s="491"/>
      <c r="EI341" s="491"/>
    </row>
    <row r="342" spans="1:139" ht="12" customHeight="1" x14ac:dyDescent="0.2">
      <c r="A342" s="517" t="str">
        <f t="shared" si="60"/>
        <v/>
      </c>
      <c r="B342" s="517" t="str">
        <f t="shared" si="61"/>
        <v/>
      </c>
      <c r="C342" s="515" t="str">
        <f t="shared" si="62"/>
        <v/>
      </c>
      <c r="D342" s="517" t="str">
        <f>'Step 3.1 Site Details'!C80</f>
        <v>Building 73</v>
      </c>
      <c r="E342" s="517" t="str">
        <f>TRIM('Step 3.1 Site Details'!A80)</f>
        <v/>
      </c>
      <c r="F342" s="515">
        <f>'Step 3.1 Site Details'!I80</f>
        <v>0</v>
      </c>
      <c r="G342" s="517" t="str">
        <f>IF('Step 3.1 Site Details'!D80="","",TRIM('Step 3.1 Site Details'!D80))</f>
        <v/>
      </c>
      <c r="H342" s="515">
        <f>'Step 3.1 Site Details'!E80</f>
        <v>0</v>
      </c>
      <c r="I342" s="515">
        <f>'Step 3.1 Site Details'!D80</f>
        <v>0</v>
      </c>
      <c r="J342" s="515">
        <f>'Step 3.1 Site Details'!F80</f>
        <v>0</v>
      </c>
      <c r="K342" s="1225">
        <f>'Step 3.1 Site Details'!G80</f>
        <v>0</v>
      </c>
      <c r="L342" s="515">
        <f>'Step 3.1 Site Details'!H80</f>
        <v>0</v>
      </c>
      <c r="M342" s="1226">
        <f>'Step 3.1 Site Details'!B80</f>
        <v>0</v>
      </c>
      <c r="N342" s="1189">
        <f>'Step 3.1 Site Details'!J80</f>
        <v>0</v>
      </c>
      <c r="O342" s="1189">
        <f>'Step 3.1 Site Details'!K80</f>
        <v>0</v>
      </c>
      <c r="P342" s="1185">
        <f>'Step 3.1 Site Details'!L80</f>
        <v>0</v>
      </c>
      <c r="Q342" s="1185">
        <f>'Step 3.1 Site Details'!M80</f>
        <v>0</v>
      </c>
      <c r="R342" s="1185">
        <f>'Step 3.1 Site Details'!N80</f>
        <v>0</v>
      </c>
      <c r="S342" s="1185">
        <f>'Step 3.1 Site Details'!O80</f>
        <v>0</v>
      </c>
      <c r="T342" s="1185">
        <f>'Step 3.1 Site Details'!P80</f>
        <v>0</v>
      </c>
      <c r="U342" s="1185">
        <f>'Step 3.1 Site Details'!Q80</f>
        <v>0</v>
      </c>
      <c r="V342" s="1185">
        <f>'Step 3.1 Site Details'!R80</f>
        <v>0</v>
      </c>
      <c r="W342" s="1185">
        <f>'Step 3.1 Site Details'!T80</f>
        <v>0</v>
      </c>
      <c r="X342" s="1044">
        <f>IFERROR(((_xlfn.XLOOKUP(G342,'Step 4 Support Tool'!$E$220:$E$319,'Step 4 Support Tool'!$I$220:$I$319,"",0,1)*PETREAD!N342)/100),"")</f>
        <v>0</v>
      </c>
      <c r="Y342" s="1044">
        <f>IFERROR(((_xlfn.XLOOKUP(G342,'Step 4 Support Tool'!$E$220:$E$319,'Step 4 Support Tool'!$K$220:$K$319,"",0,1)*PETREAD!O342)/100),"")</f>
        <v>0</v>
      </c>
      <c r="Z342" s="1044">
        <f t="shared" si="65"/>
        <v>0</v>
      </c>
      <c r="AA342" s="1044">
        <f>IFERROR(Z342-(SUMIFS('Step 4 Support Tool'!$O$16:$O$215,'Step 4 Support Tool'!$E$16:$E$215,PETREAD!G342)+SUMIFS('Step 4 Support Tool'!$O$220:$O$319,'Step 4 Support Tool'!$E$220:$E$319,PETREAD!G342)),"")</f>
        <v>0</v>
      </c>
      <c r="AB342" s="1045" t="str">
        <f t="shared" si="66"/>
        <v/>
      </c>
      <c r="AC342" s="1122">
        <f>SUMIFS('Step 3.2 Heating System'!$J$10:$J$109,'Step 3.2 Heating System'!$C$10:$C$109,PETREAD!$G342,'Step 3.2 Heating System'!$G$10:$G$109,"Removed")</f>
        <v>0</v>
      </c>
      <c r="AD342" s="1122">
        <f>SUMIFS('Step 3.2 Heating System'!$J$10:$J$109,'Step 3.2 Heating System'!$C$10:$C$109,PETREAD!$G342,'Step 3.2 Heating System'!$G$10:$G$109,"Retained")</f>
        <v>0</v>
      </c>
      <c r="AE342" s="1119" t="str">
        <f t="shared" si="67"/>
        <v/>
      </c>
      <c r="AF342" s="1057">
        <f>(SUMIFS('Step 4 Support Tool'!$N$16:$N$215,'Step 4 Support Tool'!$E$16:$E$215,PETREAD!G342)+SUMIFS('Step 4 Support Tool'!$N$220:$N$319,'Step 4 Support Tool'!$E$220:$E$319,PETREAD!G342))</f>
        <v>0</v>
      </c>
      <c r="AG342" s="1057" t="str">
        <f>IFERROR(AR342*'Step 5 Project Governance'!$D$14,"")</f>
        <v/>
      </c>
      <c r="AH342" s="1117" t="str">
        <f t="shared" si="63"/>
        <v/>
      </c>
      <c r="AI342" s="1122">
        <f>(SUMIFS('Step 4 Support Tool'!$S$16:$S$215,'Step 4 Support Tool'!$E$16:$E$215,PETREAD!G342)+SUMIFS('Step 4 Support Tool'!$S$220:$S$319,'Step 4 Support Tool'!$E$220:$E$319,PETREAD!G342))</f>
        <v>0</v>
      </c>
      <c r="AJ342" s="1122" t="str">
        <f t="shared" si="64"/>
        <v/>
      </c>
      <c r="AK342" s="1045" t="str">
        <f>IFERROR(SUMIF('Step 4 Support Tool'!$E$16:$E$215,PETREAD!G342,'Step 4 Support Tool'!$N$16:$N$215)/(SUMIF('Step 4 Support Tool'!$E$16:$E$215,PETREAD!G342,'Step 4 Support Tool'!$N$16:$N$215)+SUMIF('Step 4 Support Tool'!$E$220:$E$319,PETREAD!G342,'Step 4 Support Tool'!$N$220:$N$319)),"")</f>
        <v/>
      </c>
      <c r="AL342" s="1119" t="str">
        <f>_xlfn.XLOOKUP($G342,'Step 3.2 Heating System'!$C$118:$C$217,'Step 3.2 Heating System'!$AA$118:$AA$217,"",0,1)</f>
        <v/>
      </c>
      <c r="AM342" s="1119" t="str">
        <f>_xlfn.XLOOKUP($G342,'Step 3.2 Heating System'!$C$118:$C$217,'Step 3.2 Heating System'!$AB$118:$AB$217,"",0,1)</f>
        <v/>
      </c>
      <c r="AO342" s="971" t="s">
        <v>559</v>
      </c>
      <c r="AP342" s="971"/>
      <c r="AR342" s="1045" t="str">
        <f>IFERROR((SUMIFS('Step 4 Support Tool'!$N$16:$N$215,'Step 4 Support Tool'!$E$16:$E$215,PETREAD!G342)+SUMIFS('Step 4 Support Tool'!$N$220:$N$319,'Step 4 Support Tool'!$E$220:$E$319,PETREAD!G342))/'Step 4 Support Tool'!$O$7,"")</f>
        <v/>
      </c>
      <c r="AW342" s="491"/>
      <c r="AX342" s="491"/>
      <c r="AY342" s="491"/>
      <c r="BB342" s="491"/>
      <c r="BC342" s="491"/>
      <c r="BD342" s="491"/>
      <c r="BE342" s="491"/>
      <c r="BF342" s="491"/>
      <c r="BG342" s="491"/>
      <c r="BH342" s="491"/>
      <c r="BI342" s="491"/>
      <c r="BJ342" s="491"/>
      <c r="BK342" s="491"/>
      <c r="BL342" s="491"/>
      <c r="BM342" s="491"/>
      <c r="BN342" s="491"/>
      <c r="BO342" s="491"/>
      <c r="BP342" s="491"/>
      <c r="BQ342" s="491"/>
      <c r="BR342" s="491"/>
      <c r="BS342" s="491"/>
      <c r="BT342" s="491"/>
      <c r="BU342" s="491"/>
      <c r="BV342" s="491"/>
      <c r="BW342" s="491"/>
      <c r="BX342" s="491"/>
      <c r="BY342" s="491"/>
      <c r="BZ342" s="491"/>
      <c r="CA342" s="491"/>
      <c r="CB342" s="491"/>
      <c r="CC342" s="491"/>
      <c r="CD342" s="491"/>
      <c r="CE342" s="491"/>
      <c r="CF342" s="491"/>
      <c r="CG342" s="491"/>
      <c r="CH342" s="491"/>
      <c r="CI342" s="491"/>
      <c r="CJ342" s="491"/>
      <c r="CK342" s="491"/>
      <c r="CL342" s="491"/>
      <c r="CM342" s="491"/>
      <c r="CN342" s="491"/>
      <c r="CO342" s="491"/>
      <c r="CP342" s="491"/>
      <c r="CQ342" s="491"/>
      <c r="CR342" s="491"/>
      <c r="CS342" s="491"/>
      <c r="CT342" s="491"/>
      <c r="CU342" s="491"/>
      <c r="CV342" s="491"/>
      <c r="CW342" s="491"/>
      <c r="CX342" s="491"/>
      <c r="CY342" s="491"/>
      <c r="CZ342" s="491"/>
      <c r="DA342" s="491"/>
      <c r="DB342" s="491"/>
      <c r="DC342" s="491"/>
      <c r="DD342" s="491"/>
      <c r="DE342" s="491"/>
      <c r="DF342" s="491"/>
      <c r="DG342" s="491"/>
      <c r="DH342" s="491"/>
      <c r="DI342" s="491"/>
      <c r="DJ342" s="491"/>
      <c r="DK342" s="491"/>
      <c r="DL342" s="491"/>
      <c r="DM342" s="491"/>
      <c r="DN342" s="491"/>
      <c r="DO342" s="491"/>
      <c r="DP342" s="491"/>
      <c r="DQ342" s="491"/>
      <c r="DR342" s="491"/>
      <c r="DS342" s="491"/>
      <c r="DT342" s="491"/>
      <c r="DU342" s="491"/>
      <c r="DV342" s="491"/>
      <c r="DW342" s="491"/>
      <c r="DX342" s="491"/>
      <c r="DY342" s="491"/>
      <c r="DZ342" s="491"/>
      <c r="EA342" s="491"/>
      <c r="EB342" s="491"/>
      <c r="EC342" s="491"/>
      <c r="ED342" s="491"/>
      <c r="EE342" s="491"/>
      <c r="EF342" s="491"/>
      <c r="EG342" s="491"/>
      <c r="EH342" s="491"/>
      <c r="EI342" s="491"/>
    </row>
    <row r="343" spans="1:139" ht="12" customHeight="1" x14ac:dyDescent="0.2">
      <c r="A343" s="517" t="str">
        <f t="shared" si="60"/>
        <v/>
      </c>
      <c r="B343" s="517" t="str">
        <f t="shared" si="61"/>
        <v/>
      </c>
      <c r="C343" s="515" t="str">
        <f t="shared" si="62"/>
        <v/>
      </c>
      <c r="D343" s="517" t="str">
        <f>'Step 3.1 Site Details'!C81</f>
        <v>Building 74</v>
      </c>
      <c r="E343" s="517" t="str">
        <f>TRIM('Step 3.1 Site Details'!A81)</f>
        <v/>
      </c>
      <c r="F343" s="515">
        <f>'Step 3.1 Site Details'!I81</f>
        <v>0</v>
      </c>
      <c r="G343" s="517" t="str">
        <f>IF('Step 3.1 Site Details'!D81="","",TRIM('Step 3.1 Site Details'!D81))</f>
        <v/>
      </c>
      <c r="H343" s="515">
        <f>'Step 3.1 Site Details'!E81</f>
        <v>0</v>
      </c>
      <c r="I343" s="515">
        <f>'Step 3.1 Site Details'!D81</f>
        <v>0</v>
      </c>
      <c r="J343" s="515">
        <f>'Step 3.1 Site Details'!F81</f>
        <v>0</v>
      </c>
      <c r="K343" s="1225">
        <f>'Step 3.1 Site Details'!G81</f>
        <v>0</v>
      </c>
      <c r="L343" s="515">
        <f>'Step 3.1 Site Details'!H81</f>
        <v>0</v>
      </c>
      <c r="M343" s="1226">
        <f>'Step 3.1 Site Details'!B81</f>
        <v>0</v>
      </c>
      <c r="N343" s="1189">
        <f>'Step 3.1 Site Details'!J81</f>
        <v>0</v>
      </c>
      <c r="O343" s="1189">
        <f>'Step 3.1 Site Details'!K81</f>
        <v>0</v>
      </c>
      <c r="P343" s="1185">
        <f>'Step 3.1 Site Details'!L81</f>
        <v>0</v>
      </c>
      <c r="Q343" s="1185">
        <f>'Step 3.1 Site Details'!M81</f>
        <v>0</v>
      </c>
      <c r="R343" s="1185">
        <f>'Step 3.1 Site Details'!N81</f>
        <v>0</v>
      </c>
      <c r="S343" s="1185">
        <f>'Step 3.1 Site Details'!O81</f>
        <v>0</v>
      </c>
      <c r="T343" s="1185">
        <f>'Step 3.1 Site Details'!P81</f>
        <v>0</v>
      </c>
      <c r="U343" s="1185">
        <f>'Step 3.1 Site Details'!Q81</f>
        <v>0</v>
      </c>
      <c r="V343" s="1185">
        <f>'Step 3.1 Site Details'!R81</f>
        <v>0</v>
      </c>
      <c r="W343" s="1185">
        <f>'Step 3.1 Site Details'!T81</f>
        <v>0</v>
      </c>
      <c r="X343" s="1044">
        <f>IFERROR(((_xlfn.XLOOKUP(G343,'Step 4 Support Tool'!$E$220:$E$319,'Step 4 Support Tool'!$I$220:$I$319,"",0,1)*PETREAD!N343)/100),"")</f>
        <v>0</v>
      </c>
      <c r="Y343" s="1044">
        <f>IFERROR(((_xlfn.XLOOKUP(G343,'Step 4 Support Tool'!$E$220:$E$319,'Step 4 Support Tool'!$K$220:$K$319,"",0,1)*PETREAD!O343)/100),"")</f>
        <v>0</v>
      </c>
      <c r="Z343" s="1044">
        <f t="shared" si="65"/>
        <v>0</v>
      </c>
      <c r="AA343" s="1044">
        <f>IFERROR(Z343-(SUMIFS('Step 4 Support Tool'!$O$16:$O$215,'Step 4 Support Tool'!$E$16:$E$215,PETREAD!G343)+SUMIFS('Step 4 Support Tool'!$O$220:$O$319,'Step 4 Support Tool'!$E$220:$E$319,PETREAD!G343)),"")</f>
        <v>0</v>
      </c>
      <c r="AB343" s="1045" t="str">
        <f t="shared" si="66"/>
        <v/>
      </c>
      <c r="AC343" s="1122">
        <f>SUMIFS('Step 3.2 Heating System'!$J$10:$J$109,'Step 3.2 Heating System'!$C$10:$C$109,PETREAD!$G343,'Step 3.2 Heating System'!$G$10:$G$109,"Removed")</f>
        <v>0</v>
      </c>
      <c r="AD343" s="1122">
        <f>SUMIFS('Step 3.2 Heating System'!$J$10:$J$109,'Step 3.2 Heating System'!$C$10:$C$109,PETREAD!$G343,'Step 3.2 Heating System'!$G$10:$G$109,"Retained")</f>
        <v>0</v>
      </c>
      <c r="AE343" s="1119" t="str">
        <f t="shared" si="67"/>
        <v/>
      </c>
      <c r="AF343" s="1057">
        <f>(SUMIFS('Step 4 Support Tool'!$N$16:$N$215,'Step 4 Support Tool'!$E$16:$E$215,PETREAD!G343)+SUMIFS('Step 4 Support Tool'!$N$220:$N$319,'Step 4 Support Tool'!$E$220:$E$319,PETREAD!G343))</f>
        <v>0</v>
      </c>
      <c r="AG343" s="1057" t="str">
        <f>IFERROR(AR343*'Step 5 Project Governance'!$D$14,"")</f>
        <v/>
      </c>
      <c r="AH343" s="1117" t="str">
        <f t="shared" si="63"/>
        <v/>
      </c>
      <c r="AI343" s="1122">
        <f>(SUMIFS('Step 4 Support Tool'!$S$16:$S$215,'Step 4 Support Tool'!$E$16:$E$215,PETREAD!G343)+SUMIFS('Step 4 Support Tool'!$S$220:$S$319,'Step 4 Support Tool'!$E$220:$E$319,PETREAD!G343))</f>
        <v>0</v>
      </c>
      <c r="AJ343" s="1122" t="str">
        <f t="shared" si="64"/>
        <v/>
      </c>
      <c r="AK343" s="1045" t="str">
        <f>IFERROR(SUMIF('Step 4 Support Tool'!$E$16:$E$215,PETREAD!G343,'Step 4 Support Tool'!$N$16:$N$215)/(SUMIF('Step 4 Support Tool'!$E$16:$E$215,PETREAD!G343,'Step 4 Support Tool'!$N$16:$N$215)+SUMIF('Step 4 Support Tool'!$E$220:$E$319,PETREAD!G343,'Step 4 Support Tool'!$N$220:$N$319)),"")</f>
        <v/>
      </c>
      <c r="AL343" s="1119" t="str">
        <f>_xlfn.XLOOKUP($G343,'Step 3.2 Heating System'!$C$118:$C$217,'Step 3.2 Heating System'!$AA$118:$AA$217,"",0,1)</f>
        <v/>
      </c>
      <c r="AM343" s="1119" t="str">
        <f>_xlfn.XLOOKUP($G343,'Step 3.2 Heating System'!$C$118:$C$217,'Step 3.2 Heating System'!$AB$118:$AB$217,"",0,1)</f>
        <v/>
      </c>
      <c r="AO343" s="971" t="s">
        <v>561</v>
      </c>
      <c r="AP343" s="971"/>
      <c r="AR343" s="1045" t="str">
        <f>IFERROR((SUMIFS('Step 4 Support Tool'!$N$16:$N$215,'Step 4 Support Tool'!$E$16:$E$215,PETREAD!G343)+SUMIFS('Step 4 Support Tool'!$N$220:$N$319,'Step 4 Support Tool'!$E$220:$E$319,PETREAD!G343))/'Step 4 Support Tool'!$O$7,"")</f>
        <v/>
      </c>
      <c r="AW343" s="491"/>
      <c r="AX343" s="491"/>
      <c r="AY343" s="491"/>
      <c r="BB343" s="491"/>
      <c r="BC343" s="491"/>
      <c r="BD343" s="491"/>
      <c r="BE343" s="491"/>
      <c r="BF343" s="491"/>
      <c r="BG343" s="491"/>
      <c r="BH343" s="491"/>
      <c r="BI343" s="491"/>
      <c r="BJ343" s="491"/>
      <c r="BK343" s="491"/>
      <c r="BL343" s="491"/>
      <c r="BM343" s="491"/>
      <c r="BN343" s="491"/>
      <c r="BO343" s="491"/>
      <c r="BP343" s="491"/>
      <c r="BQ343" s="491"/>
      <c r="BR343" s="491"/>
      <c r="BS343" s="491"/>
      <c r="BT343" s="491"/>
      <c r="BU343" s="491"/>
      <c r="BV343" s="491"/>
      <c r="BW343" s="491"/>
      <c r="BX343" s="491"/>
      <c r="BY343" s="491"/>
      <c r="BZ343" s="491"/>
      <c r="CA343" s="491"/>
      <c r="CB343" s="491"/>
      <c r="CC343" s="491"/>
      <c r="CD343" s="491"/>
      <c r="CE343" s="491"/>
      <c r="CF343" s="491"/>
      <c r="CG343" s="491"/>
      <c r="CH343" s="491"/>
      <c r="CI343" s="491"/>
      <c r="CJ343" s="491"/>
      <c r="CK343" s="491"/>
      <c r="CL343" s="491"/>
      <c r="CM343" s="491"/>
      <c r="CN343" s="491"/>
      <c r="CO343" s="491"/>
      <c r="CP343" s="491"/>
      <c r="CQ343" s="491"/>
      <c r="CR343" s="491"/>
      <c r="CS343" s="491"/>
      <c r="CT343" s="491"/>
      <c r="CU343" s="491"/>
      <c r="CV343" s="491"/>
      <c r="CW343" s="491"/>
      <c r="CX343" s="491"/>
      <c r="CY343" s="491"/>
      <c r="CZ343" s="491"/>
      <c r="DA343" s="491"/>
      <c r="DB343" s="491"/>
      <c r="DC343" s="491"/>
      <c r="DD343" s="491"/>
      <c r="DE343" s="491"/>
      <c r="DF343" s="491"/>
      <c r="DG343" s="491"/>
      <c r="DH343" s="491"/>
      <c r="DI343" s="491"/>
      <c r="DJ343" s="491"/>
      <c r="DK343" s="491"/>
      <c r="DL343" s="491"/>
      <c r="DM343" s="491"/>
      <c r="DN343" s="491"/>
      <c r="DO343" s="491"/>
      <c r="DP343" s="491"/>
      <c r="DQ343" s="491"/>
      <c r="DR343" s="491"/>
      <c r="DS343" s="491"/>
      <c r="DT343" s="491"/>
      <c r="DU343" s="491"/>
      <c r="DV343" s="491"/>
      <c r="DW343" s="491"/>
      <c r="DX343" s="491"/>
      <c r="DY343" s="491"/>
      <c r="DZ343" s="491"/>
      <c r="EA343" s="491"/>
      <c r="EB343" s="491"/>
      <c r="EC343" s="491"/>
      <c r="ED343" s="491"/>
      <c r="EE343" s="491"/>
      <c r="EF343" s="491"/>
      <c r="EG343" s="491"/>
      <c r="EH343" s="491"/>
      <c r="EI343" s="491"/>
    </row>
    <row r="344" spans="1:139" ht="12" customHeight="1" x14ac:dyDescent="0.2">
      <c r="A344" s="517" t="str">
        <f t="shared" si="60"/>
        <v/>
      </c>
      <c r="B344" s="517" t="str">
        <f t="shared" si="61"/>
        <v/>
      </c>
      <c r="C344" s="515" t="str">
        <f t="shared" si="62"/>
        <v/>
      </c>
      <c r="D344" s="517" t="str">
        <f>'Step 3.1 Site Details'!C82</f>
        <v>Building 75</v>
      </c>
      <c r="E344" s="517" t="str">
        <f>TRIM('Step 3.1 Site Details'!A82)</f>
        <v/>
      </c>
      <c r="F344" s="515">
        <f>'Step 3.1 Site Details'!I82</f>
        <v>0</v>
      </c>
      <c r="G344" s="517" t="str">
        <f>IF('Step 3.1 Site Details'!D82="","",TRIM('Step 3.1 Site Details'!D82))</f>
        <v/>
      </c>
      <c r="H344" s="515">
        <f>'Step 3.1 Site Details'!E82</f>
        <v>0</v>
      </c>
      <c r="I344" s="515">
        <f>'Step 3.1 Site Details'!D82</f>
        <v>0</v>
      </c>
      <c r="J344" s="515">
        <f>'Step 3.1 Site Details'!F82</f>
        <v>0</v>
      </c>
      <c r="K344" s="1225">
        <f>'Step 3.1 Site Details'!G82</f>
        <v>0</v>
      </c>
      <c r="L344" s="515">
        <f>'Step 3.1 Site Details'!H82</f>
        <v>0</v>
      </c>
      <c r="M344" s="1226">
        <f>'Step 3.1 Site Details'!B82</f>
        <v>0</v>
      </c>
      <c r="N344" s="1189">
        <f>'Step 3.1 Site Details'!J82</f>
        <v>0</v>
      </c>
      <c r="O344" s="1189">
        <f>'Step 3.1 Site Details'!K82</f>
        <v>0</v>
      </c>
      <c r="P344" s="1185">
        <f>'Step 3.1 Site Details'!L82</f>
        <v>0</v>
      </c>
      <c r="Q344" s="1185">
        <f>'Step 3.1 Site Details'!M82</f>
        <v>0</v>
      </c>
      <c r="R344" s="1185">
        <f>'Step 3.1 Site Details'!N82</f>
        <v>0</v>
      </c>
      <c r="S344" s="1185">
        <f>'Step 3.1 Site Details'!O82</f>
        <v>0</v>
      </c>
      <c r="T344" s="1185">
        <f>'Step 3.1 Site Details'!P82</f>
        <v>0</v>
      </c>
      <c r="U344" s="1185">
        <f>'Step 3.1 Site Details'!Q82</f>
        <v>0</v>
      </c>
      <c r="V344" s="1185">
        <f>'Step 3.1 Site Details'!R82</f>
        <v>0</v>
      </c>
      <c r="W344" s="1185">
        <f>'Step 3.1 Site Details'!T82</f>
        <v>0</v>
      </c>
      <c r="X344" s="1044">
        <f>IFERROR(((_xlfn.XLOOKUP(G344,'Step 4 Support Tool'!$E$220:$E$319,'Step 4 Support Tool'!$I$220:$I$319,"",0,1)*PETREAD!N344)/100),"")</f>
        <v>0</v>
      </c>
      <c r="Y344" s="1044">
        <f>IFERROR(((_xlfn.XLOOKUP(G344,'Step 4 Support Tool'!$E$220:$E$319,'Step 4 Support Tool'!$K$220:$K$319,"",0,1)*PETREAD!O344)/100),"")</f>
        <v>0</v>
      </c>
      <c r="Z344" s="1044">
        <f t="shared" si="65"/>
        <v>0</v>
      </c>
      <c r="AA344" s="1044">
        <f>IFERROR(Z344-(SUMIFS('Step 4 Support Tool'!$O$16:$O$215,'Step 4 Support Tool'!$E$16:$E$215,PETREAD!G344)+SUMIFS('Step 4 Support Tool'!$O$220:$O$319,'Step 4 Support Tool'!$E$220:$E$319,PETREAD!G344)),"")</f>
        <v>0</v>
      </c>
      <c r="AB344" s="1045" t="str">
        <f t="shared" si="66"/>
        <v/>
      </c>
      <c r="AC344" s="1122">
        <f>SUMIFS('Step 3.2 Heating System'!$J$10:$J$109,'Step 3.2 Heating System'!$C$10:$C$109,PETREAD!$G344,'Step 3.2 Heating System'!$G$10:$G$109,"Removed")</f>
        <v>0</v>
      </c>
      <c r="AD344" s="1122">
        <f>SUMIFS('Step 3.2 Heating System'!$J$10:$J$109,'Step 3.2 Heating System'!$C$10:$C$109,PETREAD!$G344,'Step 3.2 Heating System'!$G$10:$G$109,"Retained")</f>
        <v>0</v>
      </c>
      <c r="AE344" s="1119" t="str">
        <f t="shared" si="67"/>
        <v/>
      </c>
      <c r="AF344" s="1057">
        <f>(SUMIFS('Step 4 Support Tool'!$N$16:$N$215,'Step 4 Support Tool'!$E$16:$E$215,PETREAD!G344)+SUMIFS('Step 4 Support Tool'!$N$220:$N$319,'Step 4 Support Tool'!$E$220:$E$319,PETREAD!G344))</f>
        <v>0</v>
      </c>
      <c r="AG344" s="1057" t="str">
        <f>IFERROR(AR344*'Step 5 Project Governance'!$D$14,"")</f>
        <v/>
      </c>
      <c r="AH344" s="1117" t="str">
        <f t="shared" si="63"/>
        <v/>
      </c>
      <c r="AI344" s="1122">
        <f>(SUMIFS('Step 4 Support Tool'!$S$16:$S$215,'Step 4 Support Tool'!$E$16:$E$215,PETREAD!G344)+SUMIFS('Step 4 Support Tool'!$S$220:$S$319,'Step 4 Support Tool'!$E$220:$E$319,PETREAD!G344))</f>
        <v>0</v>
      </c>
      <c r="AJ344" s="1122" t="str">
        <f t="shared" si="64"/>
        <v/>
      </c>
      <c r="AK344" s="1045" t="str">
        <f>IFERROR(SUMIF('Step 4 Support Tool'!$E$16:$E$215,PETREAD!G344,'Step 4 Support Tool'!$N$16:$N$215)/(SUMIF('Step 4 Support Tool'!$E$16:$E$215,PETREAD!G344,'Step 4 Support Tool'!$N$16:$N$215)+SUMIF('Step 4 Support Tool'!$E$220:$E$319,PETREAD!G344,'Step 4 Support Tool'!$N$220:$N$319)),"")</f>
        <v/>
      </c>
      <c r="AL344" s="1119" t="str">
        <f>_xlfn.XLOOKUP($G344,'Step 3.2 Heating System'!$C$118:$C$217,'Step 3.2 Heating System'!$AA$118:$AA$217,"",0,1)</f>
        <v/>
      </c>
      <c r="AM344" s="1119" t="str">
        <f>_xlfn.XLOOKUP($G344,'Step 3.2 Heating System'!$C$118:$C$217,'Step 3.2 Heating System'!$AB$118:$AB$217,"",0,1)</f>
        <v/>
      </c>
      <c r="AO344" s="971" t="s">
        <v>563</v>
      </c>
      <c r="AP344" s="971"/>
      <c r="AR344" s="1045" t="str">
        <f>IFERROR((SUMIFS('Step 4 Support Tool'!$N$16:$N$215,'Step 4 Support Tool'!$E$16:$E$215,PETREAD!G344)+SUMIFS('Step 4 Support Tool'!$N$220:$N$319,'Step 4 Support Tool'!$E$220:$E$319,PETREAD!G344))/'Step 4 Support Tool'!$O$7,"")</f>
        <v/>
      </c>
      <c r="AW344" s="491"/>
      <c r="AX344" s="491"/>
      <c r="AY344" s="491"/>
      <c r="BB344" s="491"/>
      <c r="BC344" s="491"/>
      <c r="BD344" s="491"/>
      <c r="BE344" s="491"/>
      <c r="BF344" s="491"/>
      <c r="BG344" s="491"/>
      <c r="BH344" s="491"/>
      <c r="BI344" s="491"/>
      <c r="BJ344" s="491"/>
      <c r="BK344" s="491"/>
      <c r="BL344" s="491"/>
      <c r="BM344" s="491"/>
      <c r="BN344" s="491"/>
      <c r="BO344" s="491"/>
      <c r="BP344" s="491"/>
      <c r="BQ344" s="491"/>
      <c r="BR344" s="491"/>
      <c r="BS344" s="491"/>
      <c r="BT344" s="491"/>
      <c r="BU344" s="491"/>
      <c r="BV344" s="491"/>
      <c r="BW344" s="491"/>
      <c r="BX344" s="491"/>
      <c r="BY344" s="491"/>
      <c r="BZ344" s="491"/>
      <c r="CA344" s="491"/>
      <c r="CB344" s="491"/>
      <c r="CC344" s="491"/>
      <c r="CD344" s="491"/>
      <c r="CE344" s="491"/>
      <c r="CF344" s="491"/>
      <c r="CG344" s="491"/>
      <c r="CH344" s="491"/>
      <c r="CI344" s="491"/>
      <c r="CJ344" s="491"/>
      <c r="CK344" s="491"/>
      <c r="CL344" s="491"/>
      <c r="CM344" s="491"/>
      <c r="CN344" s="491"/>
      <c r="CO344" s="491"/>
      <c r="CP344" s="491"/>
      <c r="CQ344" s="491"/>
      <c r="CR344" s="491"/>
      <c r="CS344" s="491"/>
      <c r="CT344" s="491"/>
      <c r="CU344" s="491"/>
      <c r="CV344" s="491"/>
      <c r="CW344" s="491"/>
      <c r="CX344" s="491"/>
      <c r="CY344" s="491"/>
      <c r="CZ344" s="491"/>
      <c r="DA344" s="491"/>
      <c r="DB344" s="491"/>
      <c r="DC344" s="491"/>
      <c r="DD344" s="491"/>
      <c r="DE344" s="491"/>
      <c r="DF344" s="491"/>
      <c r="DG344" s="491"/>
      <c r="DH344" s="491"/>
      <c r="DI344" s="491"/>
      <c r="DJ344" s="491"/>
      <c r="DK344" s="491"/>
      <c r="DL344" s="491"/>
      <c r="DM344" s="491"/>
      <c r="DN344" s="491"/>
      <c r="DO344" s="491"/>
      <c r="DP344" s="491"/>
      <c r="DQ344" s="491"/>
      <c r="DR344" s="491"/>
      <c r="DS344" s="491"/>
      <c r="DT344" s="491"/>
      <c r="DU344" s="491"/>
      <c r="DV344" s="491"/>
      <c r="DW344" s="491"/>
      <c r="DX344" s="491"/>
      <c r="DY344" s="491"/>
      <c r="DZ344" s="491"/>
      <c r="EA344" s="491"/>
      <c r="EB344" s="491"/>
      <c r="EC344" s="491"/>
      <c r="ED344" s="491"/>
      <c r="EE344" s="491"/>
      <c r="EF344" s="491"/>
      <c r="EG344" s="491"/>
      <c r="EH344" s="491"/>
      <c r="EI344" s="491"/>
    </row>
    <row r="345" spans="1:139" ht="12" customHeight="1" x14ac:dyDescent="0.2">
      <c r="A345" s="517" t="str">
        <f t="shared" si="60"/>
        <v/>
      </c>
      <c r="B345" s="517" t="str">
        <f t="shared" si="61"/>
        <v/>
      </c>
      <c r="C345" s="515" t="str">
        <f t="shared" si="62"/>
        <v/>
      </c>
      <c r="D345" s="517" t="str">
        <f>'Step 3.1 Site Details'!C83</f>
        <v>Building 76</v>
      </c>
      <c r="E345" s="517" t="str">
        <f>TRIM('Step 3.1 Site Details'!A83)</f>
        <v/>
      </c>
      <c r="F345" s="515">
        <f>'Step 3.1 Site Details'!I83</f>
        <v>0</v>
      </c>
      <c r="G345" s="517" t="str">
        <f>IF('Step 3.1 Site Details'!D83="","",TRIM('Step 3.1 Site Details'!D83))</f>
        <v/>
      </c>
      <c r="H345" s="515">
        <f>'Step 3.1 Site Details'!E83</f>
        <v>0</v>
      </c>
      <c r="I345" s="515">
        <f>'Step 3.1 Site Details'!D83</f>
        <v>0</v>
      </c>
      <c r="J345" s="515">
        <f>'Step 3.1 Site Details'!F83</f>
        <v>0</v>
      </c>
      <c r="K345" s="1225">
        <f>'Step 3.1 Site Details'!G83</f>
        <v>0</v>
      </c>
      <c r="L345" s="515">
        <f>'Step 3.1 Site Details'!H83</f>
        <v>0</v>
      </c>
      <c r="M345" s="1226">
        <f>'Step 3.1 Site Details'!B83</f>
        <v>0</v>
      </c>
      <c r="N345" s="1189">
        <f>'Step 3.1 Site Details'!J83</f>
        <v>0</v>
      </c>
      <c r="O345" s="1189">
        <f>'Step 3.1 Site Details'!K83</f>
        <v>0</v>
      </c>
      <c r="P345" s="1185">
        <f>'Step 3.1 Site Details'!L83</f>
        <v>0</v>
      </c>
      <c r="Q345" s="1185">
        <f>'Step 3.1 Site Details'!M83</f>
        <v>0</v>
      </c>
      <c r="R345" s="1185">
        <f>'Step 3.1 Site Details'!N83</f>
        <v>0</v>
      </c>
      <c r="S345" s="1185">
        <f>'Step 3.1 Site Details'!O83</f>
        <v>0</v>
      </c>
      <c r="T345" s="1185">
        <f>'Step 3.1 Site Details'!P83</f>
        <v>0</v>
      </c>
      <c r="U345" s="1185">
        <f>'Step 3.1 Site Details'!Q83</f>
        <v>0</v>
      </c>
      <c r="V345" s="1185">
        <f>'Step 3.1 Site Details'!R83</f>
        <v>0</v>
      </c>
      <c r="W345" s="1185">
        <f>'Step 3.1 Site Details'!T83</f>
        <v>0</v>
      </c>
      <c r="X345" s="1044">
        <f>IFERROR(((_xlfn.XLOOKUP(G345,'Step 4 Support Tool'!$E$220:$E$319,'Step 4 Support Tool'!$I$220:$I$319,"",0,1)*PETREAD!N345)/100),"")</f>
        <v>0</v>
      </c>
      <c r="Y345" s="1044">
        <f>IFERROR(((_xlfn.XLOOKUP(G345,'Step 4 Support Tool'!$E$220:$E$319,'Step 4 Support Tool'!$K$220:$K$319,"",0,1)*PETREAD!O345)/100),"")</f>
        <v>0</v>
      </c>
      <c r="Z345" s="1044">
        <f t="shared" si="65"/>
        <v>0</v>
      </c>
      <c r="AA345" s="1044">
        <f>IFERROR(Z345-(SUMIFS('Step 4 Support Tool'!$O$16:$O$215,'Step 4 Support Tool'!$E$16:$E$215,PETREAD!G345)+SUMIFS('Step 4 Support Tool'!$O$220:$O$319,'Step 4 Support Tool'!$E$220:$E$319,PETREAD!G345)),"")</f>
        <v>0</v>
      </c>
      <c r="AB345" s="1045" t="str">
        <f t="shared" si="66"/>
        <v/>
      </c>
      <c r="AC345" s="1122">
        <f>SUMIFS('Step 3.2 Heating System'!$J$10:$J$109,'Step 3.2 Heating System'!$C$10:$C$109,PETREAD!$G345,'Step 3.2 Heating System'!$G$10:$G$109,"Removed")</f>
        <v>0</v>
      </c>
      <c r="AD345" s="1122">
        <f>SUMIFS('Step 3.2 Heating System'!$J$10:$J$109,'Step 3.2 Heating System'!$C$10:$C$109,PETREAD!$G345,'Step 3.2 Heating System'!$G$10:$G$109,"Retained")</f>
        <v>0</v>
      </c>
      <c r="AE345" s="1119" t="str">
        <f t="shared" si="67"/>
        <v/>
      </c>
      <c r="AF345" s="1057">
        <f>(SUMIFS('Step 4 Support Tool'!$N$16:$N$215,'Step 4 Support Tool'!$E$16:$E$215,PETREAD!G345)+SUMIFS('Step 4 Support Tool'!$N$220:$N$319,'Step 4 Support Tool'!$E$220:$E$319,PETREAD!G345))</f>
        <v>0</v>
      </c>
      <c r="AG345" s="1057" t="str">
        <f>IFERROR(AR345*'Step 5 Project Governance'!$D$14,"")</f>
        <v/>
      </c>
      <c r="AH345" s="1117" t="str">
        <f t="shared" si="63"/>
        <v/>
      </c>
      <c r="AI345" s="1122">
        <f>(SUMIFS('Step 4 Support Tool'!$S$16:$S$215,'Step 4 Support Tool'!$E$16:$E$215,PETREAD!G345)+SUMIFS('Step 4 Support Tool'!$S$220:$S$319,'Step 4 Support Tool'!$E$220:$E$319,PETREAD!G345))</f>
        <v>0</v>
      </c>
      <c r="AJ345" s="1122" t="str">
        <f t="shared" si="64"/>
        <v/>
      </c>
      <c r="AK345" s="1045" t="str">
        <f>IFERROR(SUMIF('Step 4 Support Tool'!$E$16:$E$215,PETREAD!G345,'Step 4 Support Tool'!$N$16:$N$215)/(SUMIF('Step 4 Support Tool'!$E$16:$E$215,PETREAD!G345,'Step 4 Support Tool'!$N$16:$N$215)+SUMIF('Step 4 Support Tool'!$E$220:$E$319,PETREAD!G345,'Step 4 Support Tool'!$N$220:$N$319)),"")</f>
        <v/>
      </c>
      <c r="AL345" s="1119" t="str">
        <f>_xlfn.XLOOKUP($G345,'Step 3.2 Heating System'!$C$118:$C$217,'Step 3.2 Heating System'!$AA$118:$AA$217,"",0,1)</f>
        <v/>
      </c>
      <c r="AM345" s="1119" t="str">
        <f>_xlfn.XLOOKUP($G345,'Step 3.2 Heating System'!$C$118:$C$217,'Step 3.2 Heating System'!$AB$118:$AB$217,"",0,1)</f>
        <v/>
      </c>
      <c r="AO345" s="971" t="s">
        <v>565</v>
      </c>
      <c r="AP345" s="971"/>
      <c r="AR345" s="1045" t="str">
        <f>IFERROR((SUMIFS('Step 4 Support Tool'!$N$16:$N$215,'Step 4 Support Tool'!$E$16:$E$215,PETREAD!G345)+SUMIFS('Step 4 Support Tool'!$N$220:$N$319,'Step 4 Support Tool'!$E$220:$E$319,PETREAD!G345))/'Step 4 Support Tool'!$O$7,"")</f>
        <v/>
      </c>
      <c r="AW345" s="491"/>
      <c r="AX345" s="491"/>
      <c r="AY345" s="491"/>
      <c r="BB345" s="491"/>
      <c r="BC345" s="491"/>
      <c r="BD345" s="491"/>
      <c r="BE345" s="491"/>
      <c r="BF345" s="491"/>
      <c r="BG345" s="491"/>
      <c r="BH345" s="491"/>
      <c r="BI345" s="491"/>
      <c r="BJ345" s="491"/>
      <c r="BK345" s="491"/>
      <c r="BL345" s="491"/>
      <c r="BM345" s="491"/>
      <c r="BN345" s="491"/>
      <c r="BO345" s="491"/>
      <c r="BP345" s="491"/>
      <c r="BQ345" s="491"/>
      <c r="BR345" s="491"/>
      <c r="BS345" s="491"/>
      <c r="BT345" s="491"/>
      <c r="BU345" s="491"/>
      <c r="BV345" s="491"/>
      <c r="BW345" s="491"/>
      <c r="BX345" s="491"/>
      <c r="BY345" s="491"/>
      <c r="BZ345" s="491"/>
      <c r="CA345" s="491"/>
      <c r="CB345" s="491"/>
      <c r="CC345" s="491"/>
      <c r="CD345" s="491"/>
      <c r="CE345" s="491"/>
      <c r="CF345" s="491"/>
      <c r="CG345" s="491"/>
      <c r="CH345" s="491"/>
      <c r="CI345" s="491"/>
      <c r="CJ345" s="491"/>
      <c r="CK345" s="491"/>
      <c r="CL345" s="491"/>
      <c r="CM345" s="491"/>
      <c r="CN345" s="491"/>
      <c r="CO345" s="491"/>
      <c r="CP345" s="491"/>
      <c r="CQ345" s="491"/>
      <c r="CR345" s="491"/>
      <c r="CS345" s="491"/>
      <c r="CT345" s="491"/>
      <c r="CU345" s="491"/>
      <c r="CV345" s="491"/>
      <c r="CW345" s="491"/>
      <c r="CX345" s="491"/>
      <c r="CY345" s="491"/>
      <c r="CZ345" s="491"/>
      <c r="DA345" s="491"/>
      <c r="DB345" s="491"/>
      <c r="DC345" s="491"/>
      <c r="DD345" s="491"/>
      <c r="DE345" s="491"/>
      <c r="DF345" s="491"/>
      <c r="DG345" s="491"/>
      <c r="DH345" s="491"/>
      <c r="DI345" s="491"/>
      <c r="DJ345" s="491"/>
      <c r="DK345" s="491"/>
      <c r="DL345" s="491"/>
      <c r="DM345" s="491"/>
      <c r="DN345" s="491"/>
      <c r="DO345" s="491"/>
      <c r="DP345" s="491"/>
      <c r="DQ345" s="491"/>
      <c r="DR345" s="491"/>
      <c r="DS345" s="491"/>
      <c r="DT345" s="491"/>
      <c r="DU345" s="491"/>
      <c r="DV345" s="491"/>
      <c r="DW345" s="491"/>
      <c r="DX345" s="491"/>
      <c r="DY345" s="491"/>
      <c r="DZ345" s="491"/>
      <c r="EA345" s="491"/>
      <c r="EB345" s="491"/>
      <c r="EC345" s="491"/>
      <c r="ED345" s="491"/>
      <c r="EE345" s="491"/>
      <c r="EF345" s="491"/>
      <c r="EG345" s="491"/>
      <c r="EH345" s="491"/>
      <c r="EI345" s="491"/>
    </row>
    <row r="346" spans="1:139" ht="12" customHeight="1" x14ac:dyDescent="0.2">
      <c r="A346" s="517" t="str">
        <f t="shared" si="60"/>
        <v/>
      </c>
      <c r="B346" s="517" t="str">
        <f t="shared" si="61"/>
        <v/>
      </c>
      <c r="C346" s="515" t="str">
        <f t="shared" si="62"/>
        <v/>
      </c>
      <c r="D346" s="517" t="str">
        <f>'Step 3.1 Site Details'!C84</f>
        <v>Building 77</v>
      </c>
      <c r="E346" s="517" t="str">
        <f>TRIM('Step 3.1 Site Details'!A84)</f>
        <v/>
      </c>
      <c r="F346" s="515">
        <f>'Step 3.1 Site Details'!I84</f>
        <v>0</v>
      </c>
      <c r="G346" s="517" t="str">
        <f>IF('Step 3.1 Site Details'!D84="","",TRIM('Step 3.1 Site Details'!D84))</f>
        <v/>
      </c>
      <c r="H346" s="515">
        <f>'Step 3.1 Site Details'!E84</f>
        <v>0</v>
      </c>
      <c r="I346" s="515">
        <f>'Step 3.1 Site Details'!D84</f>
        <v>0</v>
      </c>
      <c r="J346" s="515">
        <f>'Step 3.1 Site Details'!F84</f>
        <v>0</v>
      </c>
      <c r="K346" s="1225">
        <f>'Step 3.1 Site Details'!G84</f>
        <v>0</v>
      </c>
      <c r="L346" s="515">
        <f>'Step 3.1 Site Details'!H84</f>
        <v>0</v>
      </c>
      <c r="M346" s="1226">
        <f>'Step 3.1 Site Details'!B84</f>
        <v>0</v>
      </c>
      <c r="N346" s="1189">
        <f>'Step 3.1 Site Details'!J84</f>
        <v>0</v>
      </c>
      <c r="O346" s="1189">
        <f>'Step 3.1 Site Details'!K84</f>
        <v>0</v>
      </c>
      <c r="P346" s="1185">
        <f>'Step 3.1 Site Details'!L84</f>
        <v>0</v>
      </c>
      <c r="Q346" s="1185">
        <f>'Step 3.1 Site Details'!M84</f>
        <v>0</v>
      </c>
      <c r="R346" s="1185">
        <f>'Step 3.1 Site Details'!N84</f>
        <v>0</v>
      </c>
      <c r="S346" s="1185">
        <f>'Step 3.1 Site Details'!O84</f>
        <v>0</v>
      </c>
      <c r="T346" s="1185">
        <f>'Step 3.1 Site Details'!P84</f>
        <v>0</v>
      </c>
      <c r="U346" s="1185">
        <f>'Step 3.1 Site Details'!Q84</f>
        <v>0</v>
      </c>
      <c r="V346" s="1185">
        <f>'Step 3.1 Site Details'!R84</f>
        <v>0</v>
      </c>
      <c r="W346" s="1185">
        <f>'Step 3.1 Site Details'!T84</f>
        <v>0</v>
      </c>
      <c r="X346" s="1044">
        <f>IFERROR(((_xlfn.XLOOKUP(G346,'Step 4 Support Tool'!$E$220:$E$319,'Step 4 Support Tool'!$I$220:$I$319,"",0,1)*PETREAD!N346)/100),"")</f>
        <v>0</v>
      </c>
      <c r="Y346" s="1044">
        <f>IFERROR(((_xlfn.XLOOKUP(G346,'Step 4 Support Tool'!$E$220:$E$319,'Step 4 Support Tool'!$K$220:$K$319,"",0,1)*PETREAD!O346)/100),"")</f>
        <v>0</v>
      </c>
      <c r="Z346" s="1044">
        <f t="shared" si="65"/>
        <v>0</v>
      </c>
      <c r="AA346" s="1044">
        <f>IFERROR(Z346-(SUMIFS('Step 4 Support Tool'!$O$16:$O$215,'Step 4 Support Tool'!$E$16:$E$215,PETREAD!G346)+SUMIFS('Step 4 Support Tool'!$O$220:$O$319,'Step 4 Support Tool'!$E$220:$E$319,PETREAD!G346)),"")</f>
        <v>0</v>
      </c>
      <c r="AB346" s="1045" t="str">
        <f t="shared" si="66"/>
        <v/>
      </c>
      <c r="AC346" s="1122">
        <f>SUMIFS('Step 3.2 Heating System'!$J$10:$J$109,'Step 3.2 Heating System'!$C$10:$C$109,PETREAD!$G346,'Step 3.2 Heating System'!$G$10:$G$109,"Removed")</f>
        <v>0</v>
      </c>
      <c r="AD346" s="1122">
        <f>SUMIFS('Step 3.2 Heating System'!$J$10:$J$109,'Step 3.2 Heating System'!$C$10:$C$109,PETREAD!$G346,'Step 3.2 Heating System'!$G$10:$G$109,"Retained")</f>
        <v>0</v>
      </c>
      <c r="AE346" s="1119" t="str">
        <f t="shared" si="67"/>
        <v/>
      </c>
      <c r="AF346" s="1057">
        <f>(SUMIFS('Step 4 Support Tool'!$N$16:$N$215,'Step 4 Support Tool'!$E$16:$E$215,PETREAD!G346)+SUMIFS('Step 4 Support Tool'!$N$220:$N$319,'Step 4 Support Tool'!$E$220:$E$319,PETREAD!G346))</f>
        <v>0</v>
      </c>
      <c r="AG346" s="1057" t="str">
        <f>IFERROR(AR346*'Step 5 Project Governance'!$D$14,"")</f>
        <v/>
      </c>
      <c r="AH346" s="1117" t="str">
        <f t="shared" si="63"/>
        <v/>
      </c>
      <c r="AI346" s="1122">
        <f>(SUMIFS('Step 4 Support Tool'!$S$16:$S$215,'Step 4 Support Tool'!$E$16:$E$215,PETREAD!G346)+SUMIFS('Step 4 Support Tool'!$S$220:$S$319,'Step 4 Support Tool'!$E$220:$E$319,PETREAD!G346))</f>
        <v>0</v>
      </c>
      <c r="AJ346" s="1122" t="str">
        <f t="shared" si="64"/>
        <v/>
      </c>
      <c r="AK346" s="1045" t="str">
        <f>IFERROR(SUMIF('Step 4 Support Tool'!$E$16:$E$215,PETREAD!G346,'Step 4 Support Tool'!$N$16:$N$215)/(SUMIF('Step 4 Support Tool'!$E$16:$E$215,PETREAD!G346,'Step 4 Support Tool'!$N$16:$N$215)+SUMIF('Step 4 Support Tool'!$E$220:$E$319,PETREAD!G346,'Step 4 Support Tool'!$N$220:$N$319)),"")</f>
        <v/>
      </c>
      <c r="AL346" s="1119" t="str">
        <f>_xlfn.XLOOKUP($G346,'Step 3.2 Heating System'!$C$118:$C$217,'Step 3.2 Heating System'!$AA$118:$AA$217,"",0,1)</f>
        <v/>
      </c>
      <c r="AM346" s="1119" t="str">
        <f>_xlfn.XLOOKUP($G346,'Step 3.2 Heating System'!$C$118:$C$217,'Step 3.2 Heating System'!$AB$118:$AB$217,"",0,1)</f>
        <v/>
      </c>
      <c r="AO346" s="971" t="s">
        <v>567</v>
      </c>
      <c r="AP346" s="971"/>
      <c r="AR346" s="1045" t="str">
        <f>IFERROR((SUMIFS('Step 4 Support Tool'!$N$16:$N$215,'Step 4 Support Tool'!$E$16:$E$215,PETREAD!G346)+SUMIFS('Step 4 Support Tool'!$N$220:$N$319,'Step 4 Support Tool'!$E$220:$E$319,PETREAD!G346))/'Step 4 Support Tool'!$O$7,"")</f>
        <v/>
      </c>
      <c r="AW346" s="491"/>
      <c r="AX346" s="491"/>
      <c r="AY346" s="491"/>
      <c r="BB346" s="491"/>
      <c r="BC346" s="491"/>
      <c r="BD346" s="491"/>
      <c r="BE346" s="491"/>
      <c r="BF346" s="491"/>
      <c r="BG346" s="491"/>
      <c r="BH346" s="491"/>
      <c r="BI346" s="491"/>
      <c r="BJ346" s="491"/>
      <c r="BK346" s="491"/>
      <c r="BL346" s="491"/>
      <c r="BM346" s="491"/>
      <c r="BN346" s="491"/>
      <c r="BO346" s="491"/>
      <c r="BP346" s="491"/>
      <c r="BQ346" s="491"/>
      <c r="BR346" s="491"/>
      <c r="BS346" s="491"/>
      <c r="BT346" s="491"/>
      <c r="BU346" s="491"/>
      <c r="BV346" s="491"/>
      <c r="BW346" s="491"/>
      <c r="BX346" s="491"/>
      <c r="BY346" s="491"/>
      <c r="BZ346" s="491"/>
      <c r="CA346" s="491"/>
      <c r="CB346" s="491"/>
      <c r="CC346" s="491"/>
      <c r="CD346" s="491"/>
      <c r="CE346" s="491"/>
      <c r="CF346" s="491"/>
      <c r="CG346" s="491"/>
      <c r="CH346" s="491"/>
      <c r="CI346" s="491"/>
      <c r="CJ346" s="491"/>
      <c r="CK346" s="491"/>
      <c r="CL346" s="491"/>
      <c r="CM346" s="491"/>
      <c r="CN346" s="491"/>
      <c r="CO346" s="491"/>
      <c r="CP346" s="491"/>
      <c r="CQ346" s="491"/>
      <c r="CR346" s="491"/>
      <c r="CS346" s="491"/>
      <c r="CT346" s="491"/>
      <c r="CU346" s="491"/>
      <c r="CV346" s="491"/>
      <c r="CW346" s="491"/>
      <c r="CX346" s="491"/>
      <c r="CY346" s="491"/>
      <c r="CZ346" s="491"/>
      <c r="DA346" s="491"/>
      <c r="DB346" s="491"/>
      <c r="DC346" s="491"/>
      <c r="DD346" s="491"/>
      <c r="DE346" s="491"/>
      <c r="DF346" s="491"/>
      <c r="DG346" s="491"/>
      <c r="DH346" s="491"/>
      <c r="DI346" s="491"/>
      <c r="DJ346" s="491"/>
      <c r="DK346" s="491"/>
      <c r="DL346" s="491"/>
      <c r="DM346" s="491"/>
      <c r="DN346" s="491"/>
      <c r="DO346" s="491"/>
      <c r="DP346" s="491"/>
      <c r="DQ346" s="491"/>
      <c r="DR346" s="491"/>
      <c r="DS346" s="491"/>
      <c r="DT346" s="491"/>
      <c r="DU346" s="491"/>
      <c r="DV346" s="491"/>
      <c r="DW346" s="491"/>
      <c r="DX346" s="491"/>
      <c r="DY346" s="491"/>
      <c r="DZ346" s="491"/>
      <c r="EA346" s="491"/>
      <c r="EB346" s="491"/>
      <c r="EC346" s="491"/>
      <c r="ED346" s="491"/>
      <c r="EE346" s="491"/>
      <c r="EF346" s="491"/>
      <c r="EG346" s="491"/>
      <c r="EH346" s="491"/>
      <c r="EI346" s="491"/>
    </row>
    <row r="347" spans="1:139" ht="12" customHeight="1" x14ac:dyDescent="0.2">
      <c r="A347" s="517" t="str">
        <f t="shared" si="60"/>
        <v/>
      </c>
      <c r="B347" s="517" t="str">
        <f t="shared" si="61"/>
        <v/>
      </c>
      <c r="C347" s="515" t="str">
        <f t="shared" si="62"/>
        <v/>
      </c>
      <c r="D347" s="517" t="str">
        <f>'Step 3.1 Site Details'!C85</f>
        <v>Building 78</v>
      </c>
      <c r="E347" s="517" t="str">
        <f>TRIM('Step 3.1 Site Details'!A85)</f>
        <v/>
      </c>
      <c r="F347" s="515">
        <f>'Step 3.1 Site Details'!I85</f>
        <v>0</v>
      </c>
      <c r="G347" s="517" t="str">
        <f>IF('Step 3.1 Site Details'!D85="","",TRIM('Step 3.1 Site Details'!D85))</f>
        <v/>
      </c>
      <c r="H347" s="515">
        <f>'Step 3.1 Site Details'!E85</f>
        <v>0</v>
      </c>
      <c r="I347" s="515">
        <f>'Step 3.1 Site Details'!D85</f>
        <v>0</v>
      </c>
      <c r="J347" s="515">
        <f>'Step 3.1 Site Details'!F85</f>
        <v>0</v>
      </c>
      <c r="K347" s="1225">
        <f>'Step 3.1 Site Details'!G85</f>
        <v>0</v>
      </c>
      <c r="L347" s="515">
        <f>'Step 3.1 Site Details'!H85</f>
        <v>0</v>
      </c>
      <c r="M347" s="1226">
        <f>'Step 3.1 Site Details'!B85</f>
        <v>0</v>
      </c>
      <c r="N347" s="1189">
        <f>'Step 3.1 Site Details'!J85</f>
        <v>0</v>
      </c>
      <c r="O347" s="1189">
        <f>'Step 3.1 Site Details'!K85</f>
        <v>0</v>
      </c>
      <c r="P347" s="1185">
        <f>'Step 3.1 Site Details'!L85</f>
        <v>0</v>
      </c>
      <c r="Q347" s="1185">
        <f>'Step 3.1 Site Details'!M85</f>
        <v>0</v>
      </c>
      <c r="R347" s="1185">
        <f>'Step 3.1 Site Details'!N85</f>
        <v>0</v>
      </c>
      <c r="S347" s="1185">
        <f>'Step 3.1 Site Details'!O85</f>
        <v>0</v>
      </c>
      <c r="T347" s="1185">
        <f>'Step 3.1 Site Details'!P85</f>
        <v>0</v>
      </c>
      <c r="U347" s="1185">
        <f>'Step 3.1 Site Details'!Q85</f>
        <v>0</v>
      </c>
      <c r="V347" s="1185">
        <f>'Step 3.1 Site Details'!R85</f>
        <v>0</v>
      </c>
      <c r="W347" s="1185">
        <f>'Step 3.1 Site Details'!T85</f>
        <v>0</v>
      </c>
      <c r="X347" s="1044">
        <f>IFERROR(((_xlfn.XLOOKUP(G347,'Step 4 Support Tool'!$E$220:$E$319,'Step 4 Support Tool'!$I$220:$I$319,"",0,1)*PETREAD!N347)/100),"")</f>
        <v>0</v>
      </c>
      <c r="Y347" s="1044">
        <f>IFERROR(((_xlfn.XLOOKUP(G347,'Step 4 Support Tool'!$E$220:$E$319,'Step 4 Support Tool'!$K$220:$K$319,"",0,1)*PETREAD!O347)/100),"")</f>
        <v>0</v>
      </c>
      <c r="Z347" s="1044">
        <f t="shared" si="65"/>
        <v>0</v>
      </c>
      <c r="AA347" s="1044">
        <f>IFERROR(Z347-(SUMIFS('Step 4 Support Tool'!$O$16:$O$215,'Step 4 Support Tool'!$E$16:$E$215,PETREAD!G347)+SUMIFS('Step 4 Support Tool'!$O$220:$O$319,'Step 4 Support Tool'!$E$220:$E$319,PETREAD!G347)),"")</f>
        <v>0</v>
      </c>
      <c r="AB347" s="1045" t="str">
        <f t="shared" si="66"/>
        <v/>
      </c>
      <c r="AC347" s="1122">
        <f>SUMIFS('Step 3.2 Heating System'!$J$10:$J$109,'Step 3.2 Heating System'!$C$10:$C$109,PETREAD!$G347,'Step 3.2 Heating System'!$G$10:$G$109,"Removed")</f>
        <v>0</v>
      </c>
      <c r="AD347" s="1122">
        <f>SUMIFS('Step 3.2 Heating System'!$J$10:$J$109,'Step 3.2 Heating System'!$C$10:$C$109,PETREAD!$G347,'Step 3.2 Heating System'!$G$10:$G$109,"Retained")</f>
        <v>0</v>
      </c>
      <c r="AE347" s="1119" t="str">
        <f t="shared" si="67"/>
        <v/>
      </c>
      <c r="AF347" s="1057">
        <f>(SUMIFS('Step 4 Support Tool'!$N$16:$N$215,'Step 4 Support Tool'!$E$16:$E$215,PETREAD!G347)+SUMIFS('Step 4 Support Tool'!$N$220:$N$319,'Step 4 Support Tool'!$E$220:$E$319,PETREAD!G347))</f>
        <v>0</v>
      </c>
      <c r="AG347" s="1057" t="str">
        <f>IFERROR(AR347*'Step 5 Project Governance'!$D$14,"")</f>
        <v/>
      </c>
      <c r="AH347" s="1117" t="str">
        <f t="shared" si="63"/>
        <v/>
      </c>
      <c r="AI347" s="1122">
        <f>(SUMIFS('Step 4 Support Tool'!$S$16:$S$215,'Step 4 Support Tool'!$E$16:$E$215,PETREAD!G347)+SUMIFS('Step 4 Support Tool'!$S$220:$S$319,'Step 4 Support Tool'!$E$220:$E$319,PETREAD!G347))</f>
        <v>0</v>
      </c>
      <c r="AJ347" s="1122" t="str">
        <f t="shared" si="64"/>
        <v/>
      </c>
      <c r="AK347" s="1045" t="str">
        <f>IFERROR(SUMIF('Step 4 Support Tool'!$E$16:$E$215,PETREAD!G347,'Step 4 Support Tool'!$N$16:$N$215)/(SUMIF('Step 4 Support Tool'!$E$16:$E$215,PETREAD!G347,'Step 4 Support Tool'!$N$16:$N$215)+SUMIF('Step 4 Support Tool'!$E$220:$E$319,PETREAD!G347,'Step 4 Support Tool'!$N$220:$N$319)),"")</f>
        <v/>
      </c>
      <c r="AL347" s="1119" t="str">
        <f>_xlfn.XLOOKUP($G347,'Step 3.2 Heating System'!$C$118:$C$217,'Step 3.2 Heating System'!$AA$118:$AA$217,"",0,1)</f>
        <v/>
      </c>
      <c r="AM347" s="1119" t="str">
        <f>_xlfn.XLOOKUP($G347,'Step 3.2 Heating System'!$C$118:$C$217,'Step 3.2 Heating System'!$AB$118:$AB$217,"",0,1)</f>
        <v/>
      </c>
      <c r="AO347" s="971" t="s">
        <v>569</v>
      </c>
      <c r="AP347" s="971"/>
      <c r="AR347" s="1045" t="str">
        <f>IFERROR((SUMIFS('Step 4 Support Tool'!$N$16:$N$215,'Step 4 Support Tool'!$E$16:$E$215,PETREAD!G347)+SUMIFS('Step 4 Support Tool'!$N$220:$N$319,'Step 4 Support Tool'!$E$220:$E$319,PETREAD!G347))/'Step 4 Support Tool'!$O$7,"")</f>
        <v/>
      </c>
      <c r="AW347" s="491"/>
      <c r="AX347" s="491"/>
      <c r="AY347" s="491"/>
      <c r="BB347" s="491"/>
      <c r="BC347" s="491"/>
      <c r="BD347" s="491"/>
      <c r="BE347" s="491"/>
      <c r="BF347" s="491"/>
      <c r="BG347" s="491"/>
      <c r="BH347" s="491"/>
      <c r="BI347" s="491"/>
      <c r="BJ347" s="491"/>
      <c r="BK347" s="491"/>
      <c r="BL347" s="491"/>
      <c r="BM347" s="491"/>
      <c r="BN347" s="491"/>
      <c r="BO347" s="491"/>
      <c r="BP347" s="491"/>
      <c r="BQ347" s="491"/>
      <c r="BR347" s="491"/>
      <c r="BS347" s="491"/>
      <c r="BT347" s="491"/>
      <c r="BU347" s="491"/>
      <c r="BV347" s="491"/>
      <c r="BW347" s="491"/>
      <c r="BX347" s="491"/>
      <c r="BY347" s="491"/>
      <c r="BZ347" s="491"/>
      <c r="CA347" s="491"/>
      <c r="CB347" s="491"/>
      <c r="CC347" s="491"/>
      <c r="CD347" s="491"/>
      <c r="CE347" s="491"/>
      <c r="CF347" s="491"/>
      <c r="CG347" s="491"/>
      <c r="CH347" s="491"/>
      <c r="CI347" s="491"/>
      <c r="CJ347" s="491"/>
      <c r="CK347" s="491"/>
      <c r="CL347" s="491"/>
      <c r="CM347" s="491"/>
      <c r="CN347" s="491"/>
      <c r="CO347" s="491"/>
      <c r="CP347" s="491"/>
      <c r="CQ347" s="491"/>
      <c r="CR347" s="491"/>
      <c r="CS347" s="491"/>
      <c r="CT347" s="491"/>
      <c r="CU347" s="491"/>
      <c r="CV347" s="491"/>
      <c r="CW347" s="491"/>
      <c r="CX347" s="491"/>
      <c r="CY347" s="491"/>
      <c r="CZ347" s="491"/>
      <c r="DA347" s="491"/>
      <c r="DB347" s="491"/>
      <c r="DC347" s="491"/>
      <c r="DD347" s="491"/>
      <c r="DE347" s="491"/>
      <c r="DF347" s="491"/>
      <c r="DG347" s="491"/>
      <c r="DH347" s="491"/>
      <c r="DI347" s="491"/>
      <c r="DJ347" s="491"/>
      <c r="DK347" s="491"/>
      <c r="DL347" s="491"/>
      <c r="DM347" s="491"/>
      <c r="DN347" s="491"/>
      <c r="DO347" s="491"/>
      <c r="DP347" s="491"/>
      <c r="DQ347" s="491"/>
      <c r="DR347" s="491"/>
      <c r="DS347" s="491"/>
      <c r="DT347" s="491"/>
      <c r="DU347" s="491"/>
      <c r="DV347" s="491"/>
      <c r="DW347" s="491"/>
      <c r="DX347" s="491"/>
      <c r="DY347" s="491"/>
      <c r="DZ347" s="491"/>
      <c r="EA347" s="491"/>
      <c r="EB347" s="491"/>
      <c r="EC347" s="491"/>
      <c r="ED347" s="491"/>
      <c r="EE347" s="491"/>
      <c r="EF347" s="491"/>
      <c r="EG347" s="491"/>
      <c r="EH347" s="491"/>
      <c r="EI347" s="491"/>
    </row>
    <row r="348" spans="1:139" ht="12" customHeight="1" x14ac:dyDescent="0.2">
      <c r="A348" s="517" t="str">
        <f t="shared" si="60"/>
        <v/>
      </c>
      <c r="B348" s="517" t="str">
        <f t="shared" si="61"/>
        <v/>
      </c>
      <c r="C348" s="515" t="str">
        <f t="shared" si="62"/>
        <v/>
      </c>
      <c r="D348" s="517" t="str">
        <f>'Step 3.1 Site Details'!C86</f>
        <v>Building 79</v>
      </c>
      <c r="E348" s="517" t="str">
        <f>TRIM('Step 3.1 Site Details'!A86)</f>
        <v/>
      </c>
      <c r="F348" s="515">
        <f>'Step 3.1 Site Details'!I86</f>
        <v>0</v>
      </c>
      <c r="G348" s="517" t="str">
        <f>IF('Step 3.1 Site Details'!D86="","",TRIM('Step 3.1 Site Details'!D86))</f>
        <v/>
      </c>
      <c r="H348" s="515">
        <f>'Step 3.1 Site Details'!E86</f>
        <v>0</v>
      </c>
      <c r="I348" s="515">
        <f>'Step 3.1 Site Details'!D86</f>
        <v>0</v>
      </c>
      <c r="J348" s="515">
        <f>'Step 3.1 Site Details'!F86</f>
        <v>0</v>
      </c>
      <c r="K348" s="1225">
        <f>'Step 3.1 Site Details'!G86</f>
        <v>0</v>
      </c>
      <c r="L348" s="515">
        <f>'Step 3.1 Site Details'!H86</f>
        <v>0</v>
      </c>
      <c r="M348" s="1226">
        <f>'Step 3.1 Site Details'!B86</f>
        <v>0</v>
      </c>
      <c r="N348" s="1189">
        <f>'Step 3.1 Site Details'!J86</f>
        <v>0</v>
      </c>
      <c r="O348" s="1189">
        <f>'Step 3.1 Site Details'!K86</f>
        <v>0</v>
      </c>
      <c r="P348" s="1185">
        <f>'Step 3.1 Site Details'!L86</f>
        <v>0</v>
      </c>
      <c r="Q348" s="1185">
        <f>'Step 3.1 Site Details'!M86</f>
        <v>0</v>
      </c>
      <c r="R348" s="1185">
        <f>'Step 3.1 Site Details'!N86</f>
        <v>0</v>
      </c>
      <c r="S348" s="1185">
        <f>'Step 3.1 Site Details'!O86</f>
        <v>0</v>
      </c>
      <c r="T348" s="1185">
        <f>'Step 3.1 Site Details'!P86</f>
        <v>0</v>
      </c>
      <c r="U348" s="1185">
        <f>'Step 3.1 Site Details'!Q86</f>
        <v>0</v>
      </c>
      <c r="V348" s="1185">
        <f>'Step 3.1 Site Details'!R86</f>
        <v>0</v>
      </c>
      <c r="W348" s="1185">
        <f>'Step 3.1 Site Details'!T86</f>
        <v>0</v>
      </c>
      <c r="X348" s="1044">
        <f>IFERROR(((_xlfn.XLOOKUP(G348,'Step 4 Support Tool'!$E$220:$E$319,'Step 4 Support Tool'!$I$220:$I$319,"",0,1)*PETREAD!N348)/100),"")</f>
        <v>0</v>
      </c>
      <c r="Y348" s="1044">
        <f>IFERROR(((_xlfn.XLOOKUP(G348,'Step 4 Support Tool'!$E$220:$E$319,'Step 4 Support Tool'!$K$220:$K$319,"",0,1)*PETREAD!O348)/100),"")</f>
        <v>0</v>
      </c>
      <c r="Z348" s="1044">
        <f t="shared" si="65"/>
        <v>0</v>
      </c>
      <c r="AA348" s="1044">
        <f>IFERROR(Z348-(SUMIFS('Step 4 Support Tool'!$O$16:$O$215,'Step 4 Support Tool'!$E$16:$E$215,PETREAD!G348)+SUMIFS('Step 4 Support Tool'!$O$220:$O$319,'Step 4 Support Tool'!$E$220:$E$319,PETREAD!G348)),"")</f>
        <v>0</v>
      </c>
      <c r="AB348" s="1045" t="str">
        <f t="shared" si="66"/>
        <v/>
      </c>
      <c r="AC348" s="1122">
        <f>SUMIFS('Step 3.2 Heating System'!$J$10:$J$109,'Step 3.2 Heating System'!$C$10:$C$109,PETREAD!$G348,'Step 3.2 Heating System'!$G$10:$G$109,"Removed")</f>
        <v>0</v>
      </c>
      <c r="AD348" s="1122">
        <f>SUMIFS('Step 3.2 Heating System'!$J$10:$J$109,'Step 3.2 Heating System'!$C$10:$C$109,PETREAD!$G348,'Step 3.2 Heating System'!$G$10:$G$109,"Retained")</f>
        <v>0</v>
      </c>
      <c r="AE348" s="1119" t="str">
        <f t="shared" si="67"/>
        <v/>
      </c>
      <c r="AF348" s="1057">
        <f>(SUMIFS('Step 4 Support Tool'!$N$16:$N$215,'Step 4 Support Tool'!$E$16:$E$215,PETREAD!G348)+SUMIFS('Step 4 Support Tool'!$N$220:$N$319,'Step 4 Support Tool'!$E$220:$E$319,PETREAD!G348))</f>
        <v>0</v>
      </c>
      <c r="AG348" s="1057" t="str">
        <f>IFERROR(AR348*'Step 5 Project Governance'!$D$14,"")</f>
        <v/>
      </c>
      <c r="AH348" s="1117" t="str">
        <f t="shared" si="63"/>
        <v/>
      </c>
      <c r="AI348" s="1122">
        <f>(SUMIFS('Step 4 Support Tool'!$S$16:$S$215,'Step 4 Support Tool'!$E$16:$E$215,PETREAD!G348)+SUMIFS('Step 4 Support Tool'!$S$220:$S$319,'Step 4 Support Tool'!$E$220:$E$319,PETREAD!G348))</f>
        <v>0</v>
      </c>
      <c r="AJ348" s="1122" t="str">
        <f t="shared" si="64"/>
        <v/>
      </c>
      <c r="AK348" s="1045" t="str">
        <f>IFERROR(SUMIF('Step 4 Support Tool'!$E$16:$E$215,PETREAD!G348,'Step 4 Support Tool'!$N$16:$N$215)/(SUMIF('Step 4 Support Tool'!$E$16:$E$215,PETREAD!G348,'Step 4 Support Tool'!$N$16:$N$215)+SUMIF('Step 4 Support Tool'!$E$220:$E$319,PETREAD!G348,'Step 4 Support Tool'!$N$220:$N$319)),"")</f>
        <v/>
      </c>
      <c r="AL348" s="1119" t="str">
        <f>_xlfn.XLOOKUP($G348,'Step 3.2 Heating System'!$C$118:$C$217,'Step 3.2 Heating System'!$AA$118:$AA$217,"",0,1)</f>
        <v/>
      </c>
      <c r="AM348" s="1119" t="str">
        <f>_xlfn.XLOOKUP($G348,'Step 3.2 Heating System'!$C$118:$C$217,'Step 3.2 Heating System'!$AB$118:$AB$217,"",0,1)</f>
        <v/>
      </c>
      <c r="AO348" s="971" t="s">
        <v>571</v>
      </c>
      <c r="AP348" s="971"/>
      <c r="AR348" s="1045" t="str">
        <f>IFERROR((SUMIFS('Step 4 Support Tool'!$N$16:$N$215,'Step 4 Support Tool'!$E$16:$E$215,PETREAD!G348)+SUMIFS('Step 4 Support Tool'!$N$220:$N$319,'Step 4 Support Tool'!$E$220:$E$319,PETREAD!G348))/'Step 4 Support Tool'!$O$7,"")</f>
        <v/>
      </c>
      <c r="AW348" s="491"/>
      <c r="AX348" s="491"/>
      <c r="AY348" s="491"/>
      <c r="BB348" s="491"/>
      <c r="BC348" s="491"/>
      <c r="BD348" s="491"/>
      <c r="BE348" s="491"/>
      <c r="BF348" s="491"/>
      <c r="BG348" s="491"/>
      <c r="BH348" s="491"/>
      <c r="BI348" s="491"/>
      <c r="BJ348" s="491"/>
      <c r="BK348" s="491"/>
      <c r="BL348" s="491"/>
      <c r="BM348" s="491"/>
      <c r="BN348" s="491"/>
      <c r="BO348" s="491"/>
      <c r="BP348" s="491"/>
      <c r="BQ348" s="491"/>
      <c r="BR348" s="491"/>
      <c r="BS348" s="491"/>
      <c r="BT348" s="491"/>
      <c r="BU348" s="491"/>
      <c r="BV348" s="491"/>
      <c r="BW348" s="491"/>
      <c r="BX348" s="491"/>
      <c r="BY348" s="491"/>
      <c r="BZ348" s="491"/>
      <c r="CA348" s="491"/>
      <c r="CB348" s="491"/>
      <c r="CC348" s="491"/>
      <c r="CD348" s="491"/>
      <c r="CE348" s="491"/>
      <c r="CF348" s="491"/>
      <c r="CG348" s="491"/>
      <c r="CH348" s="491"/>
      <c r="CI348" s="491"/>
      <c r="CJ348" s="491"/>
      <c r="CK348" s="491"/>
      <c r="CL348" s="491"/>
      <c r="CM348" s="491"/>
      <c r="CN348" s="491"/>
      <c r="CO348" s="491"/>
      <c r="CP348" s="491"/>
      <c r="CQ348" s="491"/>
      <c r="CR348" s="491"/>
      <c r="CS348" s="491"/>
      <c r="CT348" s="491"/>
      <c r="CU348" s="491"/>
      <c r="CV348" s="491"/>
      <c r="CW348" s="491"/>
      <c r="CX348" s="491"/>
      <c r="CY348" s="491"/>
      <c r="CZ348" s="491"/>
      <c r="DA348" s="491"/>
      <c r="DB348" s="491"/>
      <c r="DC348" s="491"/>
      <c r="DD348" s="491"/>
      <c r="DE348" s="491"/>
      <c r="DF348" s="491"/>
      <c r="DG348" s="491"/>
      <c r="DH348" s="491"/>
      <c r="DI348" s="491"/>
      <c r="DJ348" s="491"/>
      <c r="DK348" s="491"/>
      <c r="DL348" s="491"/>
      <c r="DM348" s="491"/>
      <c r="DN348" s="491"/>
      <c r="DO348" s="491"/>
      <c r="DP348" s="491"/>
      <c r="DQ348" s="491"/>
      <c r="DR348" s="491"/>
      <c r="DS348" s="491"/>
      <c r="DT348" s="491"/>
      <c r="DU348" s="491"/>
      <c r="DV348" s="491"/>
      <c r="DW348" s="491"/>
      <c r="DX348" s="491"/>
      <c r="DY348" s="491"/>
      <c r="DZ348" s="491"/>
      <c r="EA348" s="491"/>
      <c r="EB348" s="491"/>
      <c r="EC348" s="491"/>
      <c r="ED348" s="491"/>
      <c r="EE348" s="491"/>
      <c r="EF348" s="491"/>
      <c r="EG348" s="491"/>
      <c r="EH348" s="491"/>
      <c r="EI348" s="491"/>
    </row>
    <row r="349" spans="1:139" ht="12" customHeight="1" x14ac:dyDescent="0.2">
      <c r="A349" s="517" t="str">
        <f t="shared" si="60"/>
        <v/>
      </c>
      <c r="B349" s="517" t="str">
        <f t="shared" si="61"/>
        <v/>
      </c>
      <c r="C349" s="515" t="str">
        <f t="shared" si="62"/>
        <v/>
      </c>
      <c r="D349" s="517" t="str">
        <f>'Step 3.1 Site Details'!C87</f>
        <v>Building 80</v>
      </c>
      <c r="E349" s="517" t="str">
        <f>TRIM('Step 3.1 Site Details'!A87)</f>
        <v/>
      </c>
      <c r="F349" s="515">
        <f>'Step 3.1 Site Details'!I87</f>
        <v>0</v>
      </c>
      <c r="G349" s="517" t="str">
        <f>IF('Step 3.1 Site Details'!D87="","",TRIM('Step 3.1 Site Details'!D87))</f>
        <v/>
      </c>
      <c r="H349" s="515">
        <f>'Step 3.1 Site Details'!E87</f>
        <v>0</v>
      </c>
      <c r="I349" s="515">
        <f>'Step 3.1 Site Details'!D87</f>
        <v>0</v>
      </c>
      <c r="J349" s="515">
        <f>'Step 3.1 Site Details'!F87</f>
        <v>0</v>
      </c>
      <c r="K349" s="1225">
        <f>'Step 3.1 Site Details'!G87</f>
        <v>0</v>
      </c>
      <c r="L349" s="515">
        <f>'Step 3.1 Site Details'!H87</f>
        <v>0</v>
      </c>
      <c r="M349" s="1226">
        <f>'Step 3.1 Site Details'!B87</f>
        <v>0</v>
      </c>
      <c r="N349" s="1189">
        <f>'Step 3.1 Site Details'!J87</f>
        <v>0</v>
      </c>
      <c r="O349" s="1189">
        <f>'Step 3.1 Site Details'!K87</f>
        <v>0</v>
      </c>
      <c r="P349" s="1185">
        <f>'Step 3.1 Site Details'!L87</f>
        <v>0</v>
      </c>
      <c r="Q349" s="1185">
        <f>'Step 3.1 Site Details'!M87</f>
        <v>0</v>
      </c>
      <c r="R349" s="1185">
        <f>'Step 3.1 Site Details'!N87</f>
        <v>0</v>
      </c>
      <c r="S349" s="1185">
        <f>'Step 3.1 Site Details'!O87</f>
        <v>0</v>
      </c>
      <c r="T349" s="1185">
        <f>'Step 3.1 Site Details'!P87</f>
        <v>0</v>
      </c>
      <c r="U349" s="1185">
        <f>'Step 3.1 Site Details'!Q87</f>
        <v>0</v>
      </c>
      <c r="V349" s="1185">
        <f>'Step 3.1 Site Details'!R87</f>
        <v>0</v>
      </c>
      <c r="W349" s="1185">
        <f>'Step 3.1 Site Details'!T87</f>
        <v>0</v>
      </c>
      <c r="X349" s="1044">
        <f>IFERROR(((_xlfn.XLOOKUP(G349,'Step 4 Support Tool'!$E$220:$E$319,'Step 4 Support Tool'!$I$220:$I$319,"",0,1)*PETREAD!N349)/100),"")</f>
        <v>0</v>
      </c>
      <c r="Y349" s="1044">
        <f>IFERROR(((_xlfn.XLOOKUP(G349,'Step 4 Support Tool'!$E$220:$E$319,'Step 4 Support Tool'!$K$220:$K$319,"",0,1)*PETREAD!O349)/100),"")</f>
        <v>0</v>
      </c>
      <c r="Z349" s="1044">
        <f t="shared" si="65"/>
        <v>0</v>
      </c>
      <c r="AA349" s="1044">
        <f>IFERROR(Z349-(SUMIFS('Step 4 Support Tool'!$O$16:$O$215,'Step 4 Support Tool'!$E$16:$E$215,PETREAD!G349)+SUMIFS('Step 4 Support Tool'!$O$220:$O$319,'Step 4 Support Tool'!$E$220:$E$319,PETREAD!G349)),"")</f>
        <v>0</v>
      </c>
      <c r="AB349" s="1045" t="str">
        <f t="shared" si="66"/>
        <v/>
      </c>
      <c r="AC349" s="1122">
        <f>SUMIFS('Step 3.2 Heating System'!$J$10:$J$109,'Step 3.2 Heating System'!$C$10:$C$109,PETREAD!$G349,'Step 3.2 Heating System'!$G$10:$G$109,"Removed")</f>
        <v>0</v>
      </c>
      <c r="AD349" s="1122">
        <f>SUMIFS('Step 3.2 Heating System'!$J$10:$J$109,'Step 3.2 Heating System'!$C$10:$C$109,PETREAD!$G349,'Step 3.2 Heating System'!$G$10:$G$109,"Retained")</f>
        <v>0</v>
      </c>
      <c r="AE349" s="1119" t="str">
        <f t="shared" si="67"/>
        <v/>
      </c>
      <c r="AF349" s="1057">
        <f>(SUMIFS('Step 4 Support Tool'!$N$16:$N$215,'Step 4 Support Tool'!$E$16:$E$215,PETREAD!G349)+SUMIFS('Step 4 Support Tool'!$N$220:$N$319,'Step 4 Support Tool'!$E$220:$E$319,PETREAD!G349))</f>
        <v>0</v>
      </c>
      <c r="AG349" s="1057" t="str">
        <f>IFERROR(AR349*'Step 5 Project Governance'!$D$14,"")</f>
        <v/>
      </c>
      <c r="AH349" s="1117" t="str">
        <f t="shared" si="63"/>
        <v/>
      </c>
      <c r="AI349" s="1122">
        <f>(SUMIFS('Step 4 Support Tool'!$S$16:$S$215,'Step 4 Support Tool'!$E$16:$E$215,PETREAD!G349)+SUMIFS('Step 4 Support Tool'!$S$220:$S$319,'Step 4 Support Tool'!$E$220:$E$319,PETREAD!G349))</f>
        <v>0</v>
      </c>
      <c r="AJ349" s="1122" t="str">
        <f t="shared" si="64"/>
        <v/>
      </c>
      <c r="AK349" s="1045" t="str">
        <f>IFERROR(SUMIF('Step 4 Support Tool'!$E$16:$E$215,PETREAD!G349,'Step 4 Support Tool'!$N$16:$N$215)/(SUMIF('Step 4 Support Tool'!$E$16:$E$215,PETREAD!G349,'Step 4 Support Tool'!$N$16:$N$215)+SUMIF('Step 4 Support Tool'!$E$220:$E$319,PETREAD!G349,'Step 4 Support Tool'!$N$220:$N$319)),"")</f>
        <v/>
      </c>
      <c r="AL349" s="1119" t="str">
        <f>_xlfn.XLOOKUP($G349,'Step 3.2 Heating System'!$C$118:$C$217,'Step 3.2 Heating System'!$AA$118:$AA$217,"",0,1)</f>
        <v/>
      </c>
      <c r="AM349" s="1119" t="str">
        <f>_xlfn.XLOOKUP($G349,'Step 3.2 Heating System'!$C$118:$C$217,'Step 3.2 Heating System'!$AB$118:$AB$217,"",0,1)</f>
        <v/>
      </c>
      <c r="AO349" s="971" t="s">
        <v>573</v>
      </c>
      <c r="AP349" s="971"/>
      <c r="AR349" s="1045" t="str">
        <f>IFERROR((SUMIFS('Step 4 Support Tool'!$N$16:$N$215,'Step 4 Support Tool'!$E$16:$E$215,PETREAD!G349)+SUMIFS('Step 4 Support Tool'!$N$220:$N$319,'Step 4 Support Tool'!$E$220:$E$319,PETREAD!G349))/'Step 4 Support Tool'!$O$7,"")</f>
        <v/>
      </c>
      <c r="AW349" s="491"/>
      <c r="AX349" s="491"/>
      <c r="AY349" s="491"/>
      <c r="BB349" s="491"/>
      <c r="BC349" s="491"/>
      <c r="BD349" s="491"/>
      <c r="BE349" s="491"/>
      <c r="BF349" s="491"/>
      <c r="BG349" s="491"/>
      <c r="BH349" s="491"/>
      <c r="BI349" s="491"/>
      <c r="BJ349" s="491"/>
      <c r="BK349" s="491"/>
      <c r="BL349" s="491"/>
      <c r="BM349" s="491"/>
      <c r="BN349" s="491"/>
      <c r="BO349" s="491"/>
      <c r="BP349" s="491"/>
      <c r="BQ349" s="491"/>
      <c r="BR349" s="491"/>
      <c r="BS349" s="491"/>
      <c r="BT349" s="491"/>
      <c r="BU349" s="491"/>
      <c r="BV349" s="491"/>
      <c r="BW349" s="491"/>
      <c r="BX349" s="491"/>
      <c r="BY349" s="491"/>
      <c r="BZ349" s="491"/>
      <c r="CA349" s="491"/>
      <c r="CB349" s="491"/>
      <c r="CC349" s="491"/>
      <c r="CD349" s="491"/>
      <c r="CE349" s="491"/>
      <c r="CF349" s="491"/>
      <c r="CG349" s="491"/>
      <c r="CH349" s="491"/>
      <c r="CI349" s="491"/>
      <c r="CJ349" s="491"/>
      <c r="CK349" s="491"/>
      <c r="CL349" s="491"/>
      <c r="CM349" s="491"/>
      <c r="CN349" s="491"/>
      <c r="CO349" s="491"/>
      <c r="CP349" s="491"/>
      <c r="CQ349" s="491"/>
      <c r="CR349" s="491"/>
      <c r="CS349" s="491"/>
      <c r="CT349" s="491"/>
      <c r="CU349" s="491"/>
      <c r="CV349" s="491"/>
      <c r="CW349" s="491"/>
      <c r="CX349" s="491"/>
      <c r="CY349" s="491"/>
      <c r="CZ349" s="491"/>
      <c r="DA349" s="491"/>
      <c r="DB349" s="491"/>
      <c r="DC349" s="491"/>
      <c r="DD349" s="491"/>
      <c r="DE349" s="491"/>
      <c r="DF349" s="491"/>
      <c r="DG349" s="491"/>
      <c r="DH349" s="491"/>
      <c r="DI349" s="491"/>
      <c r="DJ349" s="491"/>
      <c r="DK349" s="491"/>
      <c r="DL349" s="491"/>
      <c r="DM349" s="491"/>
      <c r="DN349" s="491"/>
      <c r="DO349" s="491"/>
      <c r="DP349" s="491"/>
      <c r="DQ349" s="491"/>
      <c r="DR349" s="491"/>
      <c r="DS349" s="491"/>
      <c r="DT349" s="491"/>
      <c r="DU349" s="491"/>
      <c r="DV349" s="491"/>
      <c r="DW349" s="491"/>
      <c r="DX349" s="491"/>
      <c r="DY349" s="491"/>
      <c r="DZ349" s="491"/>
      <c r="EA349" s="491"/>
      <c r="EB349" s="491"/>
      <c r="EC349" s="491"/>
      <c r="ED349" s="491"/>
      <c r="EE349" s="491"/>
      <c r="EF349" s="491"/>
      <c r="EG349" s="491"/>
      <c r="EH349" s="491"/>
      <c r="EI349" s="491"/>
    </row>
    <row r="350" spans="1:139" ht="12" customHeight="1" x14ac:dyDescent="0.2">
      <c r="A350" s="517" t="str">
        <f t="shared" si="60"/>
        <v/>
      </c>
      <c r="B350" s="517" t="str">
        <f t="shared" si="61"/>
        <v/>
      </c>
      <c r="C350" s="515" t="str">
        <f t="shared" si="62"/>
        <v/>
      </c>
      <c r="D350" s="517" t="str">
        <f>'Step 3.1 Site Details'!C88</f>
        <v>Building 81</v>
      </c>
      <c r="E350" s="517" t="str">
        <f>TRIM('Step 3.1 Site Details'!A88)</f>
        <v/>
      </c>
      <c r="F350" s="515">
        <f>'Step 3.1 Site Details'!I88</f>
        <v>0</v>
      </c>
      <c r="G350" s="517" t="str">
        <f>IF('Step 3.1 Site Details'!D88="","",TRIM('Step 3.1 Site Details'!D88))</f>
        <v/>
      </c>
      <c r="H350" s="515">
        <f>'Step 3.1 Site Details'!E88</f>
        <v>0</v>
      </c>
      <c r="I350" s="515">
        <f>'Step 3.1 Site Details'!D88</f>
        <v>0</v>
      </c>
      <c r="J350" s="515">
        <f>'Step 3.1 Site Details'!F88</f>
        <v>0</v>
      </c>
      <c r="K350" s="1225">
        <f>'Step 3.1 Site Details'!G88</f>
        <v>0</v>
      </c>
      <c r="L350" s="515">
        <f>'Step 3.1 Site Details'!H88</f>
        <v>0</v>
      </c>
      <c r="M350" s="1226">
        <f>'Step 3.1 Site Details'!B88</f>
        <v>0</v>
      </c>
      <c r="N350" s="1189">
        <f>'Step 3.1 Site Details'!J88</f>
        <v>0</v>
      </c>
      <c r="O350" s="1189">
        <f>'Step 3.1 Site Details'!K88</f>
        <v>0</v>
      </c>
      <c r="P350" s="1185">
        <f>'Step 3.1 Site Details'!L88</f>
        <v>0</v>
      </c>
      <c r="Q350" s="1185">
        <f>'Step 3.1 Site Details'!M88</f>
        <v>0</v>
      </c>
      <c r="R350" s="1185">
        <f>'Step 3.1 Site Details'!N88</f>
        <v>0</v>
      </c>
      <c r="S350" s="1185">
        <f>'Step 3.1 Site Details'!O88</f>
        <v>0</v>
      </c>
      <c r="T350" s="1185">
        <f>'Step 3.1 Site Details'!P88</f>
        <v>0</v>
      </c>
      <c r="U350" s="1185">
        <f>'Step 3.1 Site Details'!Q88</f>
        <v>0</v>
      </c>
      <c r="V350" s="1185">
        <f>'Step 3.1 Site Details'!R88</f>
        <v>0</v>
      </c>
      <c r="W350" s="1185">
        <f>'Step 3.1 Site Details'!T88</f>
        <v>0</v>
      </c>
      <c r="X350" s="1044">
        <f>IFERROR(((_xlfn.XLOOKUP(G350,'Step 4 Support Tool'!$E$220:$E$319,'Step 4 Support Tool'!$I$220:$I$319,"",0,1)*PETREAD!N350)/100),"")</f>
        <v>0</v>
      </c>
      <c r="Y350" s="1044">
        <f>IFERROR(((_xlfn.XLOOKUP(G350,'Step 4 Support Tool'!$E$220:$E$319,'Step 4 Support Tool'!$K$220:$K$319,"",0,1)*PETREAD!O350)/100),"")</f>
        <v>0</v>
      </c>
      <c r="Z350" s="1044">
        <f t="shared" si="65"/>
        <v>0</v>
      </c>
      <c r="AA350" s="1044">
        <f>IFERROR(Z350-(SUMIFS('Step 4 Support Tool'!$O$16:$O$215,'Step 4 Support Tool'!$E$16:$E$215,PETREAD!G350)+SUMIFS('Step 4 Support Tool'!$O$220:$O$319,'Step 4 Support Tool'!$E$220:$E$319,PETREAD!G350)),"")</f>
        <v>0</v>
      </c>
      <c r="AB350" s="1045" t="str">
        <f t="shared" si="66"/>
        <v/>
      </c>
      <c r="AC350" s="1122">
        <f>SUMIFS('Step 3.2 Heating System'!$J$10:$J$109,'Step 3.2 Heating System'!$C$10:$C$109,PETREAD!$G350,'Step 3.2 Heating System'!$G$10:$G$109,"Removed")</f>
        <v>0</v>
      </c>
      <c r="AD350" s="1122">
        <f>SUMIFS('Step 3.2 Heating System'!$J$10:$J$109,'Step 3.2 Heating System'!$C$10:$C$109,PETREAD!$G350,'Step 3.2 Heating System'!$G$10:$G$109,"Retained")</f>
        <v>0</v>
      </c>
      <c r="AE350" s="1119" t="str">
        <f t="shared" si="67"/>
        <v/>
      </c>
      <c r="AF350" s="1057">
        <f>(SUMIFS('Step 4 Support Tool'!$N$16:$N$215,'Step 4 Support Tool'!$E$16:$E$215,PETREAD!G350)+SUMIFS('Step 4 Support Tool'!$N$220:$N$319,'Step 4 Support Tool'!$E$220:$E$319,PETREAD!G350))</f>
        <v>0</v>
      </c>
      <c r="AG350" s="1057" t="str">
        <f>IFERROR(AR350*'Step 5 Project Governance'!$D$14,"")</f>
        <v/>
      </c>
      <c r="AH350" s="1117" t="str">
        <f t="shared" si="63"/>
        <v/>
      </c>
      <c r="AI350" s="1122">
        <f>(SUMIFS('Step 4 Support Tool'!$S$16:$S$215,'Step 4 Support Tool'!$E$16:$E$215,PETREAD!G350)+SUMIFS('Step 4 Support Tool'!$S$220:$S$319,'Step 4 Support Tool'!$E$220:$E$319,PETREAD!G350))</f>
        <v>0</v>
      </c>
      <c r="AJ350" s="1122" t="str">
        <f t="shared" si="64"/>
        <v/>
      </c>
      <c r="AK350" s="1045" t="str">
        <f>IFERROR(SUMIF('Step 4 Support Tool'!$E$16:$E$215,PETREAD!G350,'Step 4 Support Tool'!$N$16:$N$215)/(SUMIF('Step 4 Support Tool'!$E$16:$E$215,PETREAD!G350,'Step 4 Support Tool'!$N$16:$N$215)+SUMIF('Step 4 Support Tool'!$E$220:$E$319,PETREAD!G350,'Step 4 Support Tool'!$N$220:$N$319)),"")</f>
        <v/>
      </c>
      <c r="AL350" s="1119" t="str">
        <f>_xlfn.XLOOKUP($G350,'Step 3.2 Heating System'!$C$118:$C$217,'Step 3.2 Heating System'!$AA$118:$AA$217,"",0,1)</f>
        <v/>
      </c>
      <c r="AM350" s="1119" t="str">
        <f>_xlfn.XLOOKUP($G350,'Step 3.2 Heating System'!$C$118:$C$217,'Step 3.2 Heating System'!$AB$118:$AB$217,"",0,1)</f>
        <v/>
      </c>
      <c r="AO350" s="971" t="s">
        <v>575</v>
      </c>
      <c r="AP350" s="971"/>
      <c r="AR350" s="1045" t="str">
        <f>IFERROR((SUMIFS('Step 4 Support Tool'!$N$16:$N$215,'Step 4 Support Tool'!$E$16:$E$215,PETREAD!G350)+SUMIFS('Step 4 Support Tool'!$N$220:$N$319,'Step 4 Support Tool'!$E$220:$E$319,PETREAD!G350))/'Step 4 Support Tool'!$O$7,"")</f>
        <v/>
      </c>
      <c r="AW350" s="491"/>
      <c r="AX350" s="491"/>
      <c r="AY350" s="491"/>
      <c r="BB350" s="491"/>
      <c r="BC350" s="491"/>
      <c r="BD350" s="491"/>
      <c r="BE350" s="491"/>
      <c r="BF350" s="491"/>
      <c r="BG350" s="491"/>
      <c r="BH350" s="491"/>
      <c r="BI350" s="491"/>
      <c r="BJ350" s="491"/>
      <c r="BK350" s="491"/>
      <c r="BL350" s="491"/>
      <c r="BM350" s="491"/>
      <c r="BN350" s="491"/>
      <c r="BO350" s="491"/>
      <c r="BP350" s="491"/>
      <c r="BQ350" s="491"/>
      <c r="BR350" s="491"/>
      <c r="BS350" s="491"/>
      <c r="BT350" s="491"/>
      <c r="BU350" s="491"/>
      <c r="BV350" s="491"/>
      <c r="BW350" s="491"/>
      <c r="BX350" s="491"/>
      <c r="BY350" s="491"/>
      <c r="BZ350" s="491"/>
      <c r="CA350" s="491"/>
      <c r="CB350" s="491"/>
      <c r="CC350" s="491"/>
      <c r="CD350" s="491"/>
      <c r="CE350" s="491"/>
      <c r="CF350" s="491"/>
      <c r="CG350" s="491"/>
      <c r="CH350" s="491"/>
      <c r="CI350" s="491"/>
      <c r="CJ350" s="491"/>
      <c r="CK350" s="491"/>
      <c r="CL350" s="491"/>
      <c r="CM350" s="491"/>
      <c r="CN350" s="491"/>
      <c r="CO350" s="491"/>
      <c r="CP350" s="491"/>
      <c r="CQ350" s="491"/>
      <c r="CR350" s="491"/>
      <c r="CS350" s="491"/>
      <c r="CT350" s="491"/>
      <c r="CU350" s="491"/>
      <c r="CV350" s="491"/>
      <c r="CW350" s="491"/>
      <c r="CX350" s="491"/>
      <c r="CY350" s="491"/>
      <c r="CZ350" s="491"/>
      <c r="DA350" s="491"/>
      <c r="DB350" s="491"/>
      <c r="DC350" s="491"/>
      <c r="DD350" s="491"/>
      <c r="DE350" s="491"/>
      <c r="DF350" s="491"/>
      <c r="DG350" s="491"/>
      <c r="DH350" s="491"/>
      <c r="DI350" s="491"/>
      <c r="DJ350" s="491"/>
      <c r="DK350" s="491"/>
      <c r="DL350" s="491"/>
      <c r="DM350" s="491"/>
      <c r="DN350" s="491"/>
      <c r="DO350" s="491"/>
      <c r="DP350" s="491"/>
      <c r="DQ350" s="491"/>
      <c r="DR350" s="491"/>
      <c r="DS350" s="491"/>
      <c r="DT350" s="491"/>
      <c r="DU350" s="491"/>
      <c r="DV350" s="491"/>
      <c r="DW350" s="491"/>
      <c r="DX350" s="491"/>
      <c r="DY350" s="491"/>
      <c r="DZ350" s="491"/>
      <c r="EA350" s="491"/>
      <c r="EB350" s="491"/>
      <c r="EC350" s="491"/>
      <c r="ED350" s="491"/>
      <c r="EE350" s="491"/>
      <c r="EF350" s="491"/>
      <c r="EG350" s="491"/>
      <c r="EH350" s="491"/>
      <c r="EI350" s="491"/>
    </row>
    <row r="351" spans="1:139" ht="12" customHeight="1" x14ac:dyDescent="0.2">
      <c r="A351" s="517" t="str">
        <f t="shared" si="60"/>
        <v/>
      </c>
      <c r="B351" s="517" t="str">
        <f t="shared" si="61"/>
        <v/>
      </c>
      <c r="C351" s="515" t="str">
        <f t="shared" si="62"/>
        <v/>
      </c>
      <c r="D351" s="517" t="str">
        <f>'Step 3.1 Site Details'!C89</f>
        <v>Building 82</v>
      </c>
      <c r="E351" s="517" t="str">
        <f>TRIM('Step 3.1 Site Details'!A89)</f>
        <v/>
      </c>
      <c r="F351" s="515">
        <f>'Step 3.1 Site Details'!I89</f>
        <v>0</v>
      </c>
      <c r="G351" s="517" t="str">
        <f>IF('Step 3.1 Site Details'!D89="","",TRIM('Step 3.1 Site Details'!D89))</f>
        <v/>
      </c>
      <c r="H351" s="515">
        <f>'Step 3.1 Site Details'!E89</f>
        <v>0</v>
      </c>
      <c r="I351" s="515">
        <f>'Step 3.1 Site Details'!D89</f>
        <v>0</v>
      </c>
      <c r="J351" s="515">
        <f>'Step 3.1 Site Details'!F89</f>
        <v>0</v>
      </c>
      <c r="K351" s="1225">
        <f>'Step 3.1 Site Details'!G89</f>
        <v>0</v>
      </c>
      <c r="L351" s="515">
        <f>'Step 3.1 Site Details'!H89</f>
        <v>0</v>
      </c>
      <c r="M351" s="1226">
        <f>'Step 3.1 Site Details'!B89</f>
        <v>0</v>
      </c>
      <c r="N351" s="1189">
        <f>'Step 3.1 Site Details'!J89</f>
        <v>0</v>
      </c>
      <c r="O351" s="1189">
        <f>'Step 3.1 Site Details'!K89</f>
        <v>0</v>
      </c>
      <c r="P351" s="1185">
        <f>'Step 3.1 Site Details'!L89</f>
        <v>0</v>
      </c>
      <c r="Q351" s="1185">
        <f>'Step 3.1 Site Details'!M89</f>
        <v>0</v>
      </c>
      <c r="R351" s="1185">
        <f>'Step 3.1 Site Details'!N89</f>
        <v>0</v>
      </c>
      <c r="S351" s="1185">
        <f>'Step 3.1 Site Details'!O89</f>
        <v>0</v>
      </c>
      <c r="T351" s="1185">
        <f>'Step 3.1 Site Details'!P89</f>
        <v>0</v>
      </c>
      <c r="U351" s="1185">
        <f>'Step 3.1 Site Details'!Q89</f>
        <v>0</v>
      </c>
      <c r="V351" s="1185">
        <f>'Step 3.1 Site Details'!R89</f>
        <v>0</v>
      </c>
      <c r="W351" s="1185">
        <f>'Step 3.1 Site Details'!T89</f>
        <v>0</v>
      </c>
      <c r="X351" s="1044">
        <f>IFERROR(((_xlfn.XLOOKUP(G351,'Step 4 Support Tool'!$E$220:$E$319,'Step 4 Support Tool'!$I$220:$I$319,"",0,1)*PETREAD!N351)/100),"")</f>
        <v>0</v>
      </c>
      <c r="Y351" s="1044">
        <f>IFERROR(((_xlfn.XLOOKUP(G351,'Step 4 Support Tool'!$E$220:$E$319,'Step 4 Support Tool'!$K$220:$K$319,"",0,1)*PETREAD!O351)/100),"")</f>
        <v>0</v>
      </c>
      <c r="Z351" s="1044">
        <f t="shared" si="65"/>
        <v>0</v>
      </c>
      <c r="AA351" s="1044">
        <f>IFERROR(Z351-(SUMIFS('Step 4 Support Tool'!$O$16:$O$215,'Step 4 Support Tool'!$E$16:$E$215,PETREAD!G351)+SUMIFS('Step 4 Support Tool'!$O$220:$O$319,'Step 4 Support Tool'!$E$220:$E$319,PETREAD!G351)),"")</f>
        <v>0</v>
      </c>
      <c r="AB351" s="1045" t="str">
        <f t="shared" si="66"/>
        <v/>
      </c>
      <c r="AC351" s="1122">
        <f>SUMIFS('Step 3.2 Heating System'!$J$10:$J$109,'Step 3.2 Heating System'!$C$10:$C$109,PETREAD!$G351,'Step 3.2 Heating System'!$G$10:$G$109,"Removed")</f>
        <v>0</v>
      </c>
      <c r="AD351" s="1122">
        <f>SUMIFS('Step 3.2 Heating System'!$J$10:$J$109,'Step 3.2 Heating System'!$C$10:$C$109,PETREAD!$G351,'Step 3.2 Heating System'!$G$10:$G$109,"Retained")</f>
        <v>0</v>
      </c>
      <c r="AE351" s="1119" t="str">
        <f t="shared" si="67"/>
        <v/>
      </c>
      <c r="AF351" s="1057">
        <f>(SUMIFS('Step 4 Support Tool'!$N$16:$N$215,'Step 4 Support Tool'!$E$16:$E$215,PETREAD!G351)+SUMIFS('Step 4 Support Tool'!$N$220:$N$319,'Step 4 Support Tool'!$E$220:$E$319,PETREAD!G351))</f>
        <v>0</v>
      </c>
      <c r="AG351" s="1057" t="str">
        <f>IFERROR(AR351*'Step 5 Project Governance'!$D$14,"")</f>
        <v/>
      </c>
      <c r="AH351" s="1117" t="str">
        <f t="shared" si="63"/>
        <v/>
      </c>
      <c r="AI351" s="1122">
        <f>(SUMIFS('Step 4 Support Tool'!$S$16:$S$215,'Step 4 Support Tool'!$E$16:$E$215,PETREAD!G351)+SUMIFS('Step 4 Support Tool'!$S$220:$S$319,'Step 4 Support Tool'!$E$220:$E$319,PETREAD!G351))</f>
        <v>0</v>
      </c>
      <c r="AJ351" s="1122" t="str">
        <f t="shared" si="64"/>
        <v/>
      </c>
      <c r="AK351" s="1045" t="str">
        <f>IFERROR(SUMIF('Step 4 Support Tool'!$E$16:$E$215,PETREAD!G351,'Step 4 Support Tool'!$N$16:$N$215)/(SUMIF('Step 4 Support Tool'!$E$16:$E$215,PETREAD!G351,'Step 4 Support Tool'!$N$16:$N$215)+SUMIF('Step 4 Support Tool'!$E$220:$E$319,PETREAD!G351,'Step 4 Support Tool'!$N$220:$N$319)),"")</f>
        <v/>
      </c>
      <c r="AL351" s="1119" t="str">
        <f>_xlfn.XLOOKUP($G351,'Step 3.2 Heating System'!$C$118:$C$217,'Step 3.2 Heating System'!$AA$118:$AA$217,"",0,1)</f>
        <v/>
      </c>
      <c r="AM351" s="1119" t="str">
        <f>_xlfn.XLOOKUP($G351,'Step 3.2 Heating System'!$C$118:$C$217,'Step 3.2 Heating System'!$AB$118:$AB$217,"",0,1)</f>
        <v/>
      </c>
      <c r="AO351" s="971" t="s">
        <v>577</v>
      </c>
      <c r="AP351" s="971"/>
      <c r="AR351" s="1045" t="str">
        <f>IFERROR((SUMIFS('Step 4 Support Tool'!$N$16:$N$215,'Step 4 Support Tool'!$E$16:$E$215,PETREAD!G351)+SUMIFS('Step 4 Support Tool'!$N$220:$N$319,'Step 4 Support Tool'!$E$220:$E$319,PETREAD!G351))/'Step 4 Support Tool'!$O$7,"")</f>
        <v/>
      </c>
      <c r="AW351" s="491"/>
      <c r="AX351" s="491"/>
      <c r="AY351" s="491"/>
      <c r="BB351" s="491"/>
      <c r="BC351" s="491"/>
      <c r="BD351" s="491"/>
      <c r="BE351" s="491"/>
      <c r="BF351" s="491"/>
      <c r="BG351" s="491"/>
      <c r="BH351" s="491"/>
      <c r="BI351" s="491"/>
      <c r="BJ351" s="491"/>
      <c r="BK351" s="491"/>
      <c r="BL351" s="491"/>
      <c r="BM351" s="491"/>
      <c r="BN351" s="491"/>
      <c r="BO351" s="491"/>
      <c r="BP351" s="491"/>
      <c r="BQ351" s="491"/>
      <c r="BR351" s="491"/>
      <c r="BS351" s="491"/>
      <c r="BT351" s="491"/>
      <c r="BU351" s="491"/>
      <c r="BV351" s="491"/>
      <c r="BW351" s="491"/>
      <c r="BX351" s="491"/>
      <c r="BY351" s="491"/>
      <c r="BZ351" s="491"/>
      <c r="CA351" s="491"/>
      <c r="CB351" s="491"/>
      <c r="CC351" s="491"/>
      <c r="CD351" s="491"/>
      <c r="CE351" s="491"/>
      <c r="CF351" s="491"/>
      <c r="CG351" s="491"/>
      <c r="CH351" s="491"/>
      <c r="CI351" s="491"/>
      <c r="CJ351" s="491"/>
      <c r="CK351" s="491"/>
      <c r="CL351" s="491"/>
      <c r="CM351" s="491"/>
      <c r="CN351" s="491"/>
      <c r="CO351" s="491"/>
      <c r="CP351" s="491"/>
      <c r="CQ351" s="491"/>
      <c r="CR351" s="491"/>
      <c r="CS351" s="491"/>
      <c r="CT351" s="491"/>
      <c r="CU351" s="491"/>
      <c r="CV351" s="491"/>
      <c r="CW351" s="491"/>
      <c r="CX351" s="491"/>
      <c r="CY351" s="491"/>
      <c r="CZ351" s="491"/>
      <c r="DA351" s="491"/>
      <c r="DB351" s="491"/>
      <c r="DC351" s="491"/>
      <c r="DD351" s="491"/>
      <c r="DE351" s="491"/>
      <c r="DF351" s="491"/>
      <c r="DG351" s="491"/>
      <c r="DH351" s="491"/>
      <c r="DI351" s="491"/>
      <c r="DJ351" s="491"/>
      <c r="DK351" s="491"/>
      <c r="DL351" s="491"/>
      <c r="DM351" s="491"/>
      <c r="DN351" s="491"/>
      <c r="DO351" s="491"/>
      <c r="DP351" s="491"/>
      <c r="DQ351" s="491"/>
      <c r="DR351" s="491"/>
      <c r="DS351" s="491"/>
      <c r="DT351" s="491"/>
      <c r="DU351" s="491"/>
      <c r="DV351" s="491"/>
      <c r="DW351" s="491"/>
      <c r="DX351" s="491"/>
      <c r="DY351" s="491"/>
      <c r="DZ351" s="491"/>
      <c r="EA351" s="491"/>
      <c r="EB351" s="491"/>
      <c r="EC351" s="491"/>
      <c r="ED351" s="491"/>
      <c r="EE351" s="491"/>
      <c r="EF351" s="491"/>
      <c r="EG351" s="491"/>
      <c r="EH351" s="491"/>
      <c r="EI351" s="491"/>
    </row>
    <row r="352" spans="1:139" ht="12" customHeight="1" x14ac:dyDescent="0.2">
      <c r="A352" s="517" t="str">
        <f t="shared" si="60"/>
        <v/>
      </c>
      <c r="B352" s="517" t="str">
        <f t="shared" si="61"/>
        <v/>
      </c>
      <c r="C352" s="515" t="str">
        <f t="shared" si="62"/>
        <v/>
      </c>
      <c r="D352" s="517" t="str">
        <f>'Step 3.1 Site Details'!C90</f>
        <v>Building 83</v>
      </c>
      <c r="E352" s="517" t="str">
        <f>TRIM('Step 3.1 Site Details'!A90)</f>
        <v/>
      </c>
      <c r="F352" s="515">
        <f>'Step 3.1 Site Details'!I90</f>
        <v>0</v>
      </c>
      <c r="G352" s="517" t="str">
        <f>IF('Step 3.1 Site Details'!D90="","",TRIM('Step 3.1 Site Details'!D90))</f>
        <v/>
      </c>
      <c r="H352" s="515">
        <f>'Step 3.1 Site Details'!E90</f>
        <v>0</v>
      </c>
      <c r="I352" s="515">
        <f>'Step 3.1 Site Details'!D90</f>
        <v>0</v>
      </c>
      <c r="J352" s="515">
        <f>'Step 3.1 Site Details'!F90</f>
        <v>0</v>
      </c>
      <c r="K352" s="1225">
        <f>'Step 3.1 Site Details'!G90</f>
        <v>0</v>
      </c>
      <c r="L352" s="515">
        <f>'Step 3.1 Site Details'!H90</f>
        <v>0</v>
      </c>
      <c r="M352" s="1226">
        <f>'Step 3.1 Site Details'!B90</f>
        <v>0</v>
      </c>
      <c r="N352" s="1189">
        <f>'Step 3.1 Site Details'!J90</f>
        <v>0</v>
      </c>
      <c r="O352" s="1189">
        <f>'Step 3.1 Site Details'!K90</f>
        <v>0</v>
      </c>
      <c r="P352" s="1185">
        <f>'Step 3.1 Site Details'!L90</f>
        <v>0</v>
      </c>
      <c r="Q352" s="1185">
        <f>'Step 3.1 Site Details'!M90</f>
        <v>0</v>
      </c>
      <c r="R352" s="1185">
        <f>'Step 3.1 Site Details'!N90</f>
        <v>0</v>
      </c>
      <c r="S352" s="1185">
        <f>'Step 3.1 Site Details'!O90</f>
        <v>0</v>
      </c>
      <c r="T352" s="1185">
        <f>'Step 3.1 Site Details'!P90</f>
        <v>0</v>
      </c>
      <c r="U352" s="1185">
        <f>'Step 3.1 Site Details'!Q90</f>
        <v>0</v>
      </c>
      <c r="V352" s="1185">
        <f>'Step 3.1 Site Details'!R90</f>
        <v>0</v>
      </c>
      <c r="W352" s="1185">
        <f>'Step 3.1 Site Details'!T90</f>
        <v>0</v>
      </c>
      <c r="X352" s="1044">
        <f>IFERROR(((_xlfn.XLOOKUP(G352,'Step 4 Support Tool'!$E$220:$E$319,'Step 4 Support Tool'!$I$220:$I$319,"",0,1)*PETREAD!N352)/100),"")</f>
        <v>0</v>
      </c>
      <c r="Y352" s="1044">
        <f>IFERROR(((_xlfn.XLOOKUP(G352,'Step 4 Support Tool'!$E$220:$E$319,'Step 4 Support Tool'!$K$220:$K$319,"",0,1)*PETREAD!O352)/100),"")</f>
        <v>0</v>
      </c>
      <c r="Z352" s="1044">
        <f t="shared" si="65"/>
        <v>0</v>
      </c>
      <c r="AA352" s="1044">
        <f>IFERROR(Z352-(SUMIFS('Step 4 Support Tool'!$O$16:$O$215,'Step 4 Support Tool'!$E$16:$E$215,PETREAD!G352)+SUMIFS('Step 4 Support Tool'!$O$220:$O$319,'Step 4 Support Tool'!$E$220:$E$319,PETREAD!G352)),"")</f>
        <v>0</v>
      </c>
      <c r="AB352" s="1045" t="str">
        <f t="shared" si="66"/>
        <v/>
      </c>
      <c r="AC352" s="1122">
        <f>SUMIFS('Step 3.2 Heating System'!$J$10:$J$109,'Step 3.2 Heating System'!$C$10:$C$109,PETREAD!$G352,'Step 3.2 Heating System'!$G$10:$G$109,"Removed")</f>
        <v>0</v>
      </c>
      <c r="AD352" s="1122">
        <f>SUMIFS('Step 3.2 Heating System'!$J$10:$J$109,'Step 3.2 Heating System'!$C$10:$C$109,PETREAD!$G352,'Step 3.2 Heating System'!$G$10:$G$109,"Retained")</f>
        <v>0</v>
      </c>
      <c r="AE352" s="1119" t="str">
        <f t="shared" si="67"/>
        <v/>
      </c>
      <c r="AF352" s="1057">
        <f>(SUMIFS('Step 4 Support Tool'!$N$16:$N$215,'Step 4 Support Tool'!$E$16:$E$215,PETREAD!G352)+SUMIFS('Step 4 Support Tool'!$N$220:$N$319,'Step 4 Support Tool'!$E$220:$E$319,PETREAD!G352))</f>
        <v>0</v>
      </c>
      <c r="AG352" s="1057" t="str">
        <f>IFERROR(AR352*'Step 5 Project Governance'!$D$14,"")</f>
        <v/>
      </c>
      <c r="AH352" s="1117" t="str">
        <f t="shared" si="63"/>
        <v/>
      </c>
      <c r="AI352" s="1122">
        <f>(SUMIFS('Step 4 Support Tool'!$S$16:$S$215,'Step 4 Support Tool'!$E$16:$E$215,PETREAD!G352)+SUMIFS('Step 4 Support Tool'!$S$220:$S$319,'Step 4 Support Tool'!$E$220:$E$319,PETREAD!G352))</f>
        <v>0</v>
      </c>
      <c r="AJ352" s="1122" t="str">
        <f t="shared" si="64"/>
        <v/>
      </c>
      <c r="AK352" s="1045" t="str">
        <f>IFERROR(SUMIF('Step 4 Support Tool'!$E$16:$E$215,PETREAD!G352,'Step 4 Support Tool'!$N$16:$N$215)/(SUMIF('Step 4 Support Tool'!$E$16:$E$215,PETREAD!G352,'Step 4 Support Tool'!$N$16:$N$215)+SUMIF('Step 4 Support Tool'!$E$220:$E$319,PETREAD!G352,'Step 4 Support Tool'!$N$220:$N$319)),"")</f>
        <v/>
      </c>
      <c r="AL352" s="1119" t="str">
        <f>_xlfn.XLOOKUP($G352,'Step 3.2 Heating System'!$C$118:$C$217,'Step 3.2 Heating System'!$AA$118:$AA$217,"",0,1)</f>
        <v/>
      </c>
      <c r="AM352" s="1119" t="str">
        <f>_xlfn.XLOOKUP($G352,'Step 3.2 Heating System'!$C$118:$C$217,'Step 3.2 Heating System'!$AB$118:$AB$217,"",0,1)</f>
        <v/>
      </c>
      <c r="AO352" s="971" t="s">
        <v>579</v>
      </c>
      <c r="AP352" s="971"/>
      <c r="AR352" s="1045" t="str">
        <f>IFERROR((SUMIFS('Step 4 Support Tool'!$N$16:$N$215,'Step 4 Support Tool'!$E$16:$E$215,PETREAD!G352)+SUMIFS('Step 4 Support Tool'!$N$220:$N$319,'Step 4 Support Tool'!$E$220:$E$319,PETREAD!G352))/'Step 4 Support Tool'!$O$7,"")</f>
        <v/>
      </c>
      <c r="AW352" s="491"/>
      <c r="AX352" s="491"/>
      <c r="AY352" s="491"/>
      <c r="BB352" s="491"/>
      <c r="BC352" s="491"/>
      <c r="BD352" s="491"/>
      <c r="BE352" s="491"/>
      <c r="BF352" s="491"/>
      <c r="BG352" s="491"/>
      <c r="BH352" s="491"/>
      <c r="BI352" s="491"/>
      <c r="BJ352" s="491"/>
      <c r="BK352" s="491"/>
      <c r="BL352" s="491"/>
      <c r="BM352" s="491"/>
      <c r="BN352" s="491"/>
      <c r="BO352" s="491"/>
      <c r="BP352" s="491"/>
      <c r="BQ352" s="491"/>
      <c r="BR352" s="491"/>
      <c r="BS352" s="491"/>
      <c r="BT352" s="491"/>
      <c r="BU352" s="491"/>
      <c r="BV352" s="491"/>
      <c r="BW352" s="491"/>
      <c r="BX352" s="491"/>
      <c r="BY352" s="491"/>
      <c r="BZ352" s="491"/>
      <c r="CA352" s="491"/>
      <c r="CB352" s="491"/>
      <c r="CC352" s="491"/>
      <c r="CD352" s="491"/>
      <c r="CE352" s="491"/>
      <c r="CF352" s="491"/>
      <c r="CG352" s="491"/>
      <c r="CH352" s="491"/>
      <c r="CI352" s="491"/>
      <c r="CJ352" s="491"/>
      <c r="CK352" s="491"/>
      <c r="CL352" s="491"/>
      <c r="CM352" s="491"/>
      <c r="CN352" s="491"/>
      <c r="CO352" s="491"/>
      <c r="CP352" s="491"/>
      <c r="CQ352" s="491"/>
      <c r="CR352" s="491"/>
      <c r="CS352" s="491"/>
      <c r="CT352" s="491"/>
      <c r="CU352" s="491"/>
      <c r="CV352" s="491"/>
      <c r="CW352" s="491"/>
      <c r="CX352" s="491"/>
      <c r="CY352" s="491"/>
      <c r="CZ352" s="491"/>
      <c r="DA352" s="491"/>
      <c r="DB352" s="491"/>
      <c r="DC352" s="491"/>
      <c r="DD352" s="491"/>
      <c r="DE352" s="491"/>
      <c r="DF352" s="491"/>
      <c r="DG352" s="491"/>
      <c r="DH352" s="491"/>
      <c r="DI352" s="491"/>
      <c r="DJ352" s="491"/>
      <c r="DK352" s="491"/>
      <c r="DL352" s="491"/>
      <c r="DM352" s="491"/>
      <c r="DN352" s="491"/>
      <c r="DO352" s="491"/>
      <c r="DP352" s="491"/>
      <c r="DQ352" s="491"/>
      <c r="DR352" s="491"/>
      <c r="DS352" s="491"/>
      <c r="DT352" s="491"/>
      <c r="DU352" s="491"/>
      <c r="DV352" s="491"/>
      <c r="DW352" s="491"/>
      <c r="DX352" s="491"/>
      <c r="DY352" s="491"/>
      <c r="DZ352" s="491"/>
      <c r="EA352" s="491"/>
      <c r="EB352" s="491"/>
      <c r="EC352" s="491"/>
      <c r="ED352" s="491"/>
      <c r="EE352" s="491"/>
      <c r="EF352" s="491"/>
      <c r="EG352" s="491"/>
      <c r="EH352" s="491"/>
      <c r="EI352" s="491"/>
    </row>
    <row r="353" spans="1:139" ht="12" customHeight="1" x14ac:dyDescent="0.2">
      <c r="A353" s="517" t="str">
        <f t="shared" si="60"/>
        <v/>
      </c>
      <c r="B353" s="517" t="str">
        <f t="shared" si="61"/>
        <v/>
      </c>
      <c r="C353" s="515" t="str">
        <f t="shared" si="62"/>
        <v/>
      </c>
      <c r="D353" s="517" t="str">
        <f>'Step 3.1 Site Details'!C91</f>
        <v>Building 84</v>
      </c>
      <c r="E353" s="517" t="str">
        <f>TRIM('Step 3.1 Site Details'!A91)</f>
        <v/>
      </c>
      <c r="F353" s="515">
        <f>'Step 3.1 Site Details'!I91</f>
        <v>0</v>
      </c>
      <c r="G353" s="517" t="str">
        <f>IF('Step 3.1 Site Details'!D91="","",TRIM('Step 3.1 Site Details'!D91))</f>
        <v/>
      </c>
      <c r="H353" s="515">
        <f>'Step 3.1 Site Details'!E91</f>
        <v>0</v>
      </c>
      <c r="I353" s="515">
        <f>'Step 3.1 Site Details'!D91</f>
        <v>0</v>
      </c>
      <c r="J353" s="515">
        <f>'Step 3.1 Site Details'!F91</f>
        <v>0</v>
      </c>
      <c r="K353" s="1225">
        <f>'Step 3.1 Site Details'!G91</f>
        <v>0</v>
      </c>
      <c r="L353" s="515">
        <f>'Step 3.1 Site Details'!H91</f>
        <v>0</v>
      </c>
      <c r="M353" s="1226">
        <f>'Step 3.1 Site Details'!B91</f>
        <v>0</v>
      </c>
      <c r="N353" s="1189">
        <f>'Step 3.1 Site Details'!J91</f>
        <v>0</v>
      </c>
      <c r="O353" s="1189">
        <f>'Step 3.1 Site Details'!K91</f>
        <v>0</v>
      </c>
      <c r="P353" s="1185">
        <f>'Step 3.1 Site Details'!L91</f>
        <v>0</v>
      </c>
      <c r="Q353" s="1185">
        <f>'Step 3.1 Site Details'!M91</f>
        <v>0</v>
      </c>
      <c r="R353" s="1185">
        <f>'Step 3.1 Site Details'!N91</f>
        <v>0</v>
      </c>
      <c r="S353" s="1185">
        <f>'Step 3.1 Site Details'!O91</f>
        <v>0</v>
      </c>
      <c r="T353" s="1185">
        <f>'Step 3.1 Site Details'!P91</f>
        <v>0</v>
      </c>
      <c r="U353" s="1185">
        <f>'Step 3.1 Site Details'!Q91</f>
        <v>0</v>
      </c>
      <c r="V353" s="1185">
        <f>'Step 3.1 Site Details'!R91</f>
        <v>0</v>
      </c>
      <c r="W353" s="1185">
        <f>'Step 3.1 Site Details'!T91</f>
        <v>0</v>
      </c>
      <c r="X353" s="1044">
        <f>IFERROR(((_xlfn.XLOOKUP(G353,'Step 4 Support Tool'!$E$220:$E$319,'Step 4 Support Tool'!$I$220:$I$319,"",0,1)*PETREAD!N353)/100),"")</f>
        <v>0</v>
      </c>
      <c r="Y353" s="1044">
        <f>IFERROR(((_xlfn.XLOOKUP(G353,'Step 4 Support Tool'!$E$220:$E$319,'Step 4 Support Tool'!$K$220:$K$319,"",0,1)*PETREAD!O353)/100),"")</f>
        <v>0</v>
      </c>
      <c r="Z353" s="1044">
        <f t="shared" si="65"/>
        <v>0</v>
      </c>
      <c r="AA353" s="1044">
        <f>IFERROR(Z353-(SUMIFS('Step 4 Support Tool'!$O$16:$O$215,'Step 4 Support Tool'!$E$16:$E$215,PETREAD!G353)+SUMIFS('Step 4 Support Tool'!$O$220:$O$319,'Step 4 Support Tool'!$E$220:$E$319,PETREAD!G353)),"")</f>
        <v>0</v>
      </c>
      <c r="AB353" s="1045" t="str">
        <f t="shared" si="66"/>
        <v/>
      </c>
      <c r="AC353" s="1122">
        <f>SUMIFS('Step 3.2 Heating System'!$J$10:$J$109,'Step 3.2 Heating System'!$C$10:$C$109,PETREAD!$G353,'Step 3.2 Heating System'!$G$10:$G$109,"Removed")</f>
        <v>0</v>
      </c>
      <c r="AD353" s="1122">
        <f>SUMIFS('Step 3.2 Heating System'!$J$10:$J$109,'Step 3.2 Heating System'!$C$10:$C$109,PETREAD!$G353,'Step 3.2 Heating System'!$G$10:$G$109,"Retained")</f>
        <v>0</v>
      </c>
      <c r="AE353" s="1119" t="str">
        <f t="shared" si="67"/>
        <v/>
      </c>
      <c r="AF353" s="1057">
        <f>(SUMIFS('Step 4 Support Tool'!$N$16:$N$215,'Step 4 Support Tool'!$E$16:$E$215,PETREAD!G353)+SUMIFS('Step 4 Support Tool'!$N$220:$N$319,'Step 4 Support Tool'!$E$220:$E$319,PETREAD!G353))</f>
        <v>0</v>
      </c>
      <c r="AG353" s="1057" t="str">
        <f>IFERROR(AR353*'Step 5 Project Governance'!$D$14,"")</f>
        <v/>
      </c>
      <c r="AH353" s="1117" t="str">
        <f t="shared" si="63"/>
        <v/>
      </c>
      <c r="AI353" s="1122">
        <f>(SUMIFS('Step 4 Support Tool'!$S$16:$S$215,'Step 4 Support Tool'!$E$16:$E$215,PETREAD!G353)+SUMIFS('Step 4 Support Tool'!$S$220:$S$319,'Step 4 Support Tool'!$E$220:$E$319,PETREAD!G353))</f>
        <v>0</v>
      </c>
      <c r="AJ353" s="1122" t="str">
        <f t="shared" si="64"/>
        <v/>
      </c>
      <c r="AK353" s="1045" t="str">
        <f>IFERROR(SUMIF('Step 4 Support Tool'!$E$16:$E$215,PETREAD!G353,'Step 4 Support Tool'!$N$16:$N$215)/(SUMIF('Step 4 Support Tool'!$E$16:$E$215,PETREAD!G353,'Step 4 Support Tool'!$N$16:$N$215)+SUMIF('Step 4 Support Tool'!$E$220:$E$319,PETREAD!G353,'Step 4 Support Tool'!$N$220:$N$319)),"")</f>
        <v/>
      </c>
      <c r="AL353" s="1119" t="str">
        <f>_xlfn.XLOOKUP($G353,'Step 3.2 Heating System'!$C$118:$C$217,'Step 3.2 Heating System'!$AA$118:$AA$217,"",0,1)</f>
        <v/>
      </c>
      <c r="AM353" s="1119" t="str">
        <f>_xlfn.XLOOKUP($G353,'Step 3.2 Heating System'!$C$118:$C$217,'Step 3.2 Heating System'!$AB$118:$AB$217,"",0,1)</f>
        <v/>
      </c>
      <c r="AO353" s="971" t="s">
        <v>581</v>
      </c>
      <c r="AP353" s="971"/>
      <c r="AR353" s="1045" t="str">
        <f>IFERROR((SUMIFS('Step 4 Support Tool'!$N$16:$N$215,'Step 4 Support Tool'!$E$16:$E$215,PETREAD!G353)+SUMIFS('Step 4 Support Tool'!$N$220:$N$319,'Step 4 Support Tool'!$E$220:$E$319,PETREAD!G353))/'Step 4 Support Tool'!$O$7,"")</f>
        <v/>
      </c>
      <c r="AW353" s="491"/>
      <c r="AX353" s="491"/>
      <c r="AY353" s="491"/>
      <c r="BB353" s="491"/>
      <c r="BC353" s="491"/>
      <c r="BD353" s="491"/>
      <c r="BE353" s="491"/>
      <c r="BF353" s="491"/>
      <c r="BG353" s="491"/>
      <c r="BH353" s="491"/>
      <c r="BI353" s="491"/>
      <c r="BJ353" s="491"/>
      <c r="BK353" s="491"/>
      <c r="BL353" s="491"/>
      <c r="BM353" s="491"/>
      <c r="BN353" s="491"/>
      <c r="BO353" s="491"/>
      <c r="BP353" s="491"/>
      <c r="BQ353" s="491"/>
      <c r="BR353" s="491"/>
      <c r="BS353" s="491"/>
      <c r="BT353" s="491"/>
      <c r="BU353" s="491"/>
      <c r="BV353" s="491"/>
      <c r="BW353" s="491"/>
      <c r="BX353" s="491"/>
      <c r="BY353" s="491"/>
      <c r="BZ353" s="491"/>
      <c r="CA353" s="491"/>
      <c r="CB353" s="491"/>
      <c r="CC353" s="491"/>
      <c r="CD353" s="491"/>
      <c r="CE353" s="491"/>
      <c r="CF353" s="491"/>
      <c r="CG353" s="491"/>
      <c r="CH353" s="491"/>
      <c r="CI353" s="491"/>
      <c r="CJ353" s="491"/>
      <c r="CK353" s="491"/>
      <c r="CL353" s="491"/>
      <c r="CM353" s="491"/>
      <c r="CN353" s="491"/>
      <c r="CO353" s="491"/>
      <c r="CP353" s="491"/>
      <c r="CQ353" s="491"/>
      <c r="CR353" s="491"/>
      <c r="CS353" s="491"/>
      <c r="CT353" s="491"/>
      <c r="CU353" s="491"/>
      <c r="CV353" s="491"/>
      <c r="CW353" s="491"/>
      <c r="CX353" s="491"/>
      <c r="CY353" s="491"/>
      <c r="CZ353" s="491"/>
      <c r="DA353" s="491"/>
      <c r="DB353" s="491"/>
      <c r="DC353" s="491"/>
      <c r="DD353" s="491"/>
      <c r="DE353" s="491"/>
      <c r="DF353" s="491"/>
      <c r="DG353" s="491"/>
      <c r="DH353" s="491"/>
      <c r="DI353" s="491"/>
      <c r="DJ353" s="491"/>
      <c r="DK353" s="491"/>
      <c r="DL353" s="491"/>
      <c r="DM353" s="491"/>
      <c r="DN353" s="491"/>
      <c r="DO353" s="491"/>
      <c r="DP353" s="491"/>
      <c r="DQ353" s="491"/>
      <c r="DR353" s="491"/>
      <c r="DS353" s="491"/>
      <c r="DT353" s="491"/>
      <c r="DU353" s="491"/>
      <c r="DV353" s="491"/>
      <c r="DW353" s="491"/>
      <c r="DX353" s="491"/>
      <c r="DY353" s="491"/>
      <c r="DZ353" s="491"/>
      <c r="EA353" s="491"/>
      <c r="EB353" s="491"/>
      <c r="EC353" s="491"/>
      <c r="ED353" s="491"/>
      <c r="EE353" s="491"/>
      <c r="EF353" s="491"/>
      <c r="EG353" s="491"/>
      <c r="EH353" s="491"/>
      <c r="EI353" s="491"/>
    </row>
    <row r="354" spans="1:139" ht="12" customHeight="1" x14ac:dyDescent="0.2">
      <c r="A354" s="517" t="str">
        <f t="shared" si="60"/>
        <v/>
      </c>
      <c r="B354" s="517" t="str">
        <f t="shared" si="61"/>
        <v/>
      </c>
      <c r="C354" s="515" t="str">
        <f t="shared" si="62"/>
        <v/>
      </c>
      <c r="D354" s="517" t="str">
        <f>'Step 3.1 Site Details'!C92</f>
        <v>Building 85</v>
      </c>
      <c r="E354" s="517" t="str">
        <f>TRIM('Step 3.1 Site Details'!A92)</f>
        <v/>
      </c>
      <c r="F354" s="515">
        <f>'Step 3.1 Site Details'!I92</f>
        <v>0</v>
      </c>
      <c r="G354" s="517" t="str">
        <f>IF('Step 3.1 Site Details'!D92="","",TRIM('Step 3.1 Site Details'!D92))</f>
        <v/>
      </c>
      <c r="H354" s="515">
        <f>'Step 3.1 Site Details'!E92</f>
        <v>0</v>
      </c>
      <c r="I354" s="515">
        <f>'Step 3.1 Site Details'!D92</f>
        <v>0</v>
      </c>
      <c r="J354" s="515">
        <f>'Step 3.1 Site Details'!F92</f>
        <v>0</v>
      </c>
      <c r="K354" s="1225">
        <f>'Step 3.1 Site Details'!G92</f>
        <v>0</v>
      </c>
      <c r="L354" s="515">
        <f>'Step 3.1 Site Details'!H92</f>
        <v>0</v>
      </c>
      <c r="M354" s="1226">
        <f>'Step 3.1 Site Details'!B92</f>
        <v>0</v>
      </c>
      <c r="N354" s="1189">
        <f>'Step 3.1 Site Details'!J92</f>
        <v>0</v>
      </c>
      <c r="O354" s="1189">
        <f>'Step 3.1 Site Details'!K92</f>
        <v>0</v>
      </c>
      <c r="P354" s="1185">
        <f>'Step 3.1 Site Details'!L92</f>
        <v>0</v>
      </c>
      <c r="Q354" s="1185">
        <f>'Step 3.1 Site Details'!M92</f>
        <v>0</v>
      </c>
      <c r="R354" s="1185">
        <f>'Step 3.1 Site Details'!N92</f>
        <v>0</v>
      </c>
      <c r="S354" s="1185">
        <f>'Step 3.1 Site Details'!O92</f>
        <v>0</v>
      </c>
      <c r="T354" s="1185">
        <f>'Step 3.1 Site Details'!P92</f>
        <v>0</v>
      </c>
      <c r="U354" s="1185">
        <f>'Step 3.1 Site Details'!Q92</f>
        <v>0</v>
      </c>
      <c r="V354" s="1185">
        <f>'Step 3.1 Site Details'!R92</f>
        <v>0</v>
      </c>
      <c r="W354" s="1185">
        <f>'Step 3.1 Site Details'!T92</f>
        <v>0</v>
      </c>
      <c r="X354" s="1044">
        <f>IFERROR(((_xlfn.XLOOKUP(G354,'Step 4 Support Tool'!$E$220:$E$319,'Step 4 Support Tool'!$I$220:$I$319,"",0,1)*PETREAD!N354)/100),"")</f>
        <v>0</v>
      </c>
      <c r="Y354" s="1044">
        <f>IFERROR(((_xlfn.XLOOKUP(G354,'Step 4 Support Tool'!$E$220:$E$319,'Step 4 Support Tool'!$K$220:$K$319,"",0,1)*PETREAD!O354)/100),"")</f>
        <v>0</v>
      </c>
      <c r="Z354" s="1044">
        <f t="shared" si="65"/>
        <v>0</v>
      </c>
      <c r="AA354" s="1044">
        <f>IFERROR(Z354-(SUMIFS('Step 4 Support Tool'!$O$16:$O$215,'Step 4 Support Tool'!$E$16:$E$215,PETREAD!G354)+SUMIFS('Step 4 Support Tool'!$O$220:$O$319,'Step 4 Support Tool'!$E$220:$E$319,PETREAD!G354)),"")</f>
        <v>0</v>
      </c>
      <c r="AB354" s="1045" t="str">
        <f t="shared" si="66"/>
        <v/>
      </c>
      <c r="AC354" s="1122">
        <f>SUMIFS('Step 3.2 Heating System'!$J$10:$J$109,'Step 3.2 Heating System'!$C$10:$C$109,PETREAD!$G354,'Step 3.2 Heating System'!$G$10:$G$109,"Removed")</f>
        <v>0</v>
      </c>
      <c r="AD354" s="1122">
        <f>SUMIFS('Step 3.2 Heating System'!$J$10:$J$109,'Step 3.2 Heating System'!$C$10:$C$109,PETREAD!$G354,'Step 3.2 Heating System'!$G$10:$G$109,"Retained")</f>
        <v>0</v>
      </c>
      <c r="AE354" s="1119" t="str">
        <f t="shared" si="67"/>
        <v/>
      </c>
      <c r="AF354" s="1057">
        <f>(SUMIFS('Step 4 Support Tool'!$N$16:$N$215,'Step 4 Support Tool'!$E$16:$E$215,PETREAD!G354)+SUMIFS('Step 4 Support Tool'!$N$220:$N$319,'Step 4 Support Tool'!$E$220:$E$319,PETREAD!G354))</f>
        <v>0</v>
      </c>
      <c r="AG354" s="1057" t="str">
        <f>IFERROR(AR354*'Step 5 Project Governance'!$D$14,"")</f>
        <v/>
      </c>
      <c r="AH354" s="1117" t="str">
        <f t="shared" si="63"/>
        <v/>
      </c>
      <c r="AI354" s="1122">
        <f>(SUMIFS('Step 4 Support Tool'!$S$16:$S$215,'Step 4 Support Tool'!$E$16:$E$215,PETREAD!G354)+SUMIFS('Step 4 Support Tool'!$S$220:$S$319,'Step 4 Support Tool'!$E$220:$E$319,PETREAD!G354))</f>
        <v>0</v>
      </c>
      <c r="AJ354" s="1122" t="str">
        <f t="shared" si="64"/>
        <v/>
      </c>
      <c r="AK354" s="1045" t="str">
        <f>IFERROR(SUMIF('Step 4 Support Tool'!$E$16:$E$215,PETREAD!G354,'Step 4 Support Tool'!$N$16:$N$215)/(SUMIF('Step 4 Support Tool'!$E$16:$E$215,PETREAD!G354,'Step 4 Support Tool'!$N$16:$N$215)+SUMIF('Step 4 Support Tool'!$E$220:$E$319,PETREAD!G354,'Step 4 Support Tool'!$N$220:$N$319)),"")</f>
        <v/>
      </c>
      <c r="AL354" s="1119" t="str">
        <f>_xlfn.XLOOKUP($G354,'Step 3.2 Heating System'!$C$118:$C$217,'Step 3.2 Heating System'!$AA$118:$AA$217,"",0,1)</f>
        <v/>
      </c>
      <c r="AM354" s="1119" t="str">
        <f>_xlfn.XLOOKUP($G354,'Step 3.2 Heating System'!$C$118:$C$217,'Step 3.2 Heating System'!$AB$118:$AB$217,"",0,1)</f>
        <v/>
      </c>
      <c r="AO354" s="971" t="s">
        <v>583</v>
      </c>
      <c r="AP354" s="971"/>
      <c r="AR354" s="1045" t="str">
        <f>IFERROR((SUMIFS('Step 4 Support Tool'!$N$16:$N$215,'Step 4 Support Tool'!$E$16:$E$215,PETREAD!G354)+SUMIFS('Step 4 Support Tool'!$N$220:$N$319,'Step 4 Support Tool'!$E$220:$E$319,PETREAD!G354))/'Step 4 Support Tool'!$O$7,"")</f>
        <v/>
      </c>
      <c r="AW354" s="491"/>
      <c r="AX354" s="491"/>
      <c r="AY354" s="491"/>
      <c r="BB354" s="491"/>
      <c r="BC354" s="491"/>
      <c r="BD354" s="491"/>
      <c r="BE354" s="491"/>
      <c r="BF354" s="491"/>
      <c r="BG354" s="491"/>
      <c r="BH354" s="491"/>
      <c r="BI354" s="491"/>
      <c r="BJ354" s="491"/>
      <c r="BK354" s="491"/>
      <c r="BL354" s="491"/>
      <c r="BM354" s="491"/>
      <c r="BN354" s="491"/>
      <c r="BO354" s="491"/>
      <c r="BP354" s="491"/>
      <c r="BQ354" s="491"/>
      <c r="BR354" s="491"/>
      <c r="BS354" s="491"/>
      <c r="BT354" s="491"/>
      <c r="BU354" s="491"/>
      <c r="BV354" s="491"/>
      <c r="BW354" s="491"/>
      <c r="BX354" s="491"/>
      <c r="BY354" s="491"/>
      <c r="BZ354" s="491"/>
      <c r="CA354" s="491"/>
      <c r="CB354" s="491"/>
      <c r="CC354" s="491"/>
      <c r="CD354" s="491"/>
      <c r="CE354" s="491"/>
      <c r="CF354" s="491"/>
      <c r="CG354" s="491"/>
      <c r="CH354" s="491"/>
      <c r="CI354" s="491"/>
      <c r="CJ354" s="491"/>
      <c r="CK354" s="491"/>
      <c r="CL354" s="491"/>
      <c r="CM354" s="491"/>
      <c r="CN354" s="491"/>
      <c r="CO354" s="491"/>
      <c r="CP354" s="491"/>
      <c r="CQ354" s="491"/>
      <c r="CR354" s="491"/>
      <c r="CS354" s="491"/>
      <c r="CT354" s="491"/>
      <c r="CU354" s="491"/>
      <c r="CV354" s="491"/>
      <c r="CW354" s="491"/>
      <c r="CX354" s="491"/>
      <c r="CY354" s="491"/>
      <c r="CZ354" s="491"/>
      <c r="DA354" s="491"/>
      <c r="DB354" s="491"/>
      <c r="DC354" s="491"/>
      <c r="DD354" s="491"/>
      <c r="DE354" s="491"/>
      <c r="DF354" s="491"/>
      <c r="DG354" s="491"/>
      <c r="DH354" s="491"/>
      <c r="DI354" s="491"/>
      <c r="DJ354" s="491"/>
      <c r="DK354" s="491"/>
      <c r="DL354" s="491"/>
      <c r="DM354" s="491"/>
      <c r="DN354" s="491"/>
      <c r="DO354" s="491"/>
      <c r="DP354" s="491"/>
      <c r="DQ354" s="491"/>
      <c r="DR354" s="491"/>
      <c r="DS354" s="491"/>
      <c r="DT354" s="491"/>
      <c r="DU354" s="491"/>
      <c r="DV354" s="491"/>
      <c r="DW354" s="491"/>
      <c r="DX354" s="491"/>
      <c r="DY354" s="491"/>
      <c r="DZ354" s="491"/>
      <c r="EA354" s="491"/>
      <c r="EB354" s="491"/>
      <c r="EC354" s="491"/>
      <c r="ED354" s="491"/>
      <c r="EE354" s="491"/>
      <c r="EF354" s="491"/>
      <c r="EG354" s="491"/>
      <c r="EH354" s="491"/>
      <c r="EI354" s="491"/>
    </row>
    <row r="355" spans="1:139" ht="12" customHeight="1" x14ac:dyDescent="0.2">
      <c r="A355" s="517" t="str">
        <f t="shared" si="60"/>
        <v/>
      </c>
      <c r="B355" s="517" t="str">
        <f t="shared" si="61"/>
        <v/>
      </c>
      <c r="C355" s="515" t="str">
        <f t="shared" si="62"/>
        <v/>
      </c>
      <c r="D355" s="517" t="str">
        <f>'Step 3.1 Site Details'!C93</f>
        <v>Building 86</v>
      </c>
      <c r="E355" s="517" t="str">
        <f>TRIM('Step 3.1 Site Details'!A93)</f>
        <v/>
      </c>
      <c r="F355" s="515">
        <f>'Step 3.1 Site Details'!I93</f>
        <v>0</v>
      </c>
      <c r="G355" s="517" t="str">
        <f>IF('Step 3.1 Site Details'!D93="","",TRIM('Step 3.1 Site Details'!D93))</f>
        <v/>
      </c>
      <c r="H355" s="515">
        <f>'Step 3.1 Site Details'!E93</f>
        <v>0</v>
      </c>
      <c r="I355" s="515">
        <f>'Step 3.1 Site Details'!D93</f>
        <v>0</v>
      </c>
      <c r="J355" s="515">
        <f>'Step 3.1 Site Details'!F93</f>
        <v>0</v>
      </c>
      <c r="K355" s="1225">
        <f>'Step 3.1 Site Details'!G93</f>
        <v>0</v>
      </c>
      <c r="L355" s="515">
        <f>'Step 3.1 Site Details'!H93</f>
        <v>0</v>
      </c>
      <c r="M355" s="1226">
        <f>'Step 3.1 Site Details'!B93</f>
        <v>0</v>
      </c>
      <c r="N355" s="1189">
        <f>'Step 3.1 Site Details'!J93</f>
        <v>0</v>
      </c>
      <c r="O355" s="1189">
        <f>'Step 3.1 Site Details'!K93</f>
        <v>0</v>
      </c>
      <c r="P355" s="1185">
        <f>'Step 3.1 Site Details'!L93</f>
        <v>0</v>
      </c>
      <c r="Q355" s="1185">
        <f>'Step 3.1 Site Details'!M93</f>
        <v>0</v>
      </c>
      <c r="R355" s="1185">
        <f>'Step 3.1 Site Details'!N93</f>
        <v>0</v>
      </c>
      <c r="S355" s="1185">
        <f>'Step 3.1 Site Details'!O93</f>
        <v>0</v>
      </c>
      <c r="T355" s="1185">
        <f>'Step 3.1 Site Details'!P93</f>
        <v>0</v>
      </c>
      <c r="U355" s="1185">
        <f>'Step 3.1 Site Details'!Q93</f>
        <v>0</v>
      </c>
      <c r="V355" s="1185">
        <f>'Step 3.1 Site Details'!R93</f>
        <v>0</v>
      </c>
      <c r="W355" s="1185">
        <f>'Step 3.1 Site Details'!T93</f>
        <v>0</v>
      </c>
      <c r="X355" s="1044">
        <f>IFERROR(((_xlfn.XLOOKUP(G355,'Step 4 Support Tool'!$E$220:$E$319,'Step 4 Support Tool'!$I$220:$I$319,"",0,1)*PETREAD!N355)/100),"")</f>
        <v>0</v>
      </c>
      <c r="Y355" s="1044">
        <f>IFERROR(((_xlfn.XLOOKUP(G355,'Step 4 Support Tool'!$E$220:$E$319,'Step 4 Support Tool'!$K$220:$K$319,"",0,1)*PETREAD!O355)/100),"")</f>
        <v>0</v>
      </c>
      <c r="Z355" s="1044">
        <f t="shared" si="65"/>
        <v>0</v>
      </c>
      <c r="AA355" s="1044">
        <f>IFERROR(Z355-(SUMIFS('Step 4 Support Tool'!$O$16:$O$215,'Step 4 Support Tool'!$E$16:$E$215,PETREAD!G355)+SUMIFS('Step 4 Support Tool'!$O$220:$O$319,'Step 4 Support Tool'!$E$220:$E$319,PETREAD!G355)),"")</f>
        <v>0</v>
      </c>
      <c r="AB355" s="1045" t="str">
        <f t="shared" si="66"/>
        <v/>
      </c>
      <c r="AC355" s="1122">
        <f>SUMIFS('Step 3.2 Heating System'!$J$10:$J$109,'Step 3.2 Heating System'!$C$10:$C$109,PETREAD!$G355,'Step 3.2 Heating System'!$G$10:$G$109,"Removed")</f>
        <v>0</v>
      </c>
      <c r="AD355" s="1122">
        <f>SUMIFS('Step 3.2 Heating System'!$J$10:$J$109,'Step 3.2 Heating System'!$C$10:$C$109,PETREAD!$G355,'Step 3.2 Heating System'!$G$10:$G$109,"Retained")</f>
        <v>0</v>
      </c>
      <c r="AE355" s="1119" t="str">
        <f t="shared" si="67"/>
        <v/>
      </c>
      <c r="AF355" s="1057">
        <f>(SUMIFS('Step 4 Support Tool'!$N$16:$N$215,'Step 4 Support Tool'!$E$16:$E$215,PETREAD!G355)+SUMIFS('Step 4 Support Tool'!$N$220:$N$319,'Step 4 Support Tool'!$E$220:$E$319,PETREAD!G355))</f>
        <v>0</v>
      </c>
      <c r="AG355" s="1057" t="str">
        <f>IFERROR(AR355*'Step 5 Project Governance'!$D$14,"")</f>
        <v/>
      </c>
      <c r="AH355" s="1117" t="str">
        <f t="shared" si="63"/>
        <v/>
      </c>
      <c r="AI355" s="1122">
        <f>(SUMIFS('Step 4 Support Tool'!$S$16:$S$215,'Step 4 Support Tool'!$E$16:$E$215,PETREAD!G355)+SUMIFS('Step 4 Support Tool'!$S$220:$S$319,'Step 4 Support Tool'!$E$220:$E$319,PETREAD!G355))</f>
        <v>0</v>
      </c>
      <c r="AJ355" s="1122" t="str">
        <f t="shared" si="64"/>
        <v/>
      </c>
      <c r="AK355" s="1045" t="str">
        <f>IFERROR(SUMIF('Step 4 Support Tool'!$E$16:$E$215,PETREAD!G355,'Step 4 Support Tool'!$N$16:$N$215)/(SUMIF('Step 4 Support Tool'!$E$16:$E$215,PETREAD!G355,'Step 4 Support Tool'!$N$16:$N$215)+SUMIF('Step 4 Support Tool'!$E$220:$E$319,PETREAD!G355,'Step 4 Support Tool'!$N$220:$N$319)),"")</f>
        <v/>
      </c>
      <c r="AL355" s="1119" t="str">
        <f>_xlfn.XLOOKUP($G355,'Step 3.2 Heating System'!$C$118:$C$217,'Step 3.2 Heating System'!$AA$118:$AA$217,"",0,1)</f>
        <v/>
      </c>
      <c r="AM355" s="1119" t="str">
        <f>_xlfn.XLOOKUP($G355,'Step 3.2 Heating System'!$C$118:$C$217,'Step 3.2 Heating System'!$AB$118:$AB$217,"",0,1)</f>
        <v/>
      </c>
      <c r="AO355" s="971" t="s">
        <v>585</v>
      </c>
      <c r="AP355" s="971"/>
      <c r="AR355" s="1045" t="str">
        <f>IFERROR((SUMIFS('Step 4 Support Tool'!$N$16:$N$215,'Step 4 Support Tool'!$E$16:$E$215,PETREAD!G355)+SUMIFS('Step 4 Support Tool'!$N$220:$N$319,'Step 4 Support Tool'!$E$220:$E$319,PETREAD!G355))/'Step 4 Support Tool'!$O$7,"")</f>
        <v/>
      </c>
      <c r="AW355" s="491"/>
      <c r="AX355" s="491"/>
      <c r="AY355" s="491"/>
      <c r="BB355" s="491"/>
      <c r="BC355" s="491"/>
      <c r="BD355" s="491"/>
      <c r="BE355" s="491"/>
      <c r="BF355" s="491"/>
      <c r="BG355" s="491"/>
      <c r="BH355" s="491"/>
      <c r="BI355" s="491"/>
      <c r="BJ355" s="491"/>
      <c r="BK355" s="491"/>
      <c r="BL355" s="491"/>
      <c r="BM355" s="491"/>
      <c r="BN355" s="491"/>
      <c r="BO355" s="491"/>
      <c r="BP355" s="491"/>
      <c r="BQ355" s="491"/>
      <c r="BR355" s="491"/>
      <c r="BS355" s="491"/>
      <c r="BT355" s="491"/>
      <c r="BU355" s="491"/>
      <c r="BV355" s="491"/>
      <c r="BW355" s="491"/>
      <c r="BX355" s="491"/>
      <c r="BY355" s="491"/>
      <c r="BZ355" s="491"/>
      <c r="CA355" s="491"/>
      <c r="CB355" s="491"/>
      <c r="CC355" s="491"/>
      <c r="CD355" s="491"/>
      <c r="CE355" s="491"/>
      <c r="CF355" s="491"/>
      <c r="CG355" s="491"/>
      <c r="CH355" s="491"/>
      <c r="CI355" s="491"/>
      <c r="CJ355" s="491"/>
      <c r="CK355" s="491"/>
      <c r="CL355" s="491"/>
      <c r="CM355" s="491"/>
      <c r="CN355" s="491"/>
      <c r="CO355" s="491"/>
      <c r="CP355" s="491"/>
      <c r="CQ355" s="491"/>
      <c r="CR355" s="491"/>
      <c r="CS355" s="491"/>
      <c r="CT355" s="491"/>
      <c r="CU355" s="491"/>
      <c r="CV355" s="491"/>
      <c r="CW355" s="491"/>
      <c r="CX355" s="491"/>
      <c r="CY355" s="491"/>
      <c r="CZ355" s="491"/>
      <c r="DA355" s="491"/>
      <c r="DB355" s="491"/>
      <c r="DC355" s="491"/>
      <c r="DD355" s="491"/>
      <c r="DE355" s="491"/>
      <c r="DF355" s="491"/>
      <c r="DG355" s="491"/>
      <c r="DH355" s="491"/>
      <c r="DI355" s="491"/>
      <c r="DJ355" s="491"/>
      <c r="DK355" s="491"/>
      <c r="DL355" s="491"/>
      <c r="DM355" s="491"/>
      <c r="DN355" s="491"/>
      <c r="DO355" s="491"/>
      <c r="DP355" s="491"/>
      <c r="DQ355" s="491"/>
      <c r="DR355" s="491"/>
      <c r="DS355" s="491"/>
      <c r="DT355" s="491"/>
      <c r="DU355" s="491"/>
      <c r="DV355" s="491"/>
      <c r="DW355" s="491"/>
      <c r="DX355" s="491"/>
      <c r="DY355" s="491"/>
      <c r="DZ355" s="491"/>
      <c r="EA355" s="491"/>
      <c r="EB355" s="491"/>
      <c r="EC355" s="491"/>
      <c r="ED355" s="491"/>
      <c r="EE355" s="491"/>
      <c r="EF355" s="491"/>
      <c r="EG355" s="491"/>
      <c r="EH355" s="491"/>
      <c r="EI355" s="491"/>
    </row>
    <row r="356" spans="1:139" ht="12" customHeight="1" x14ac:dyDescent="0.2">
      <c r="A356" s="517" t="str">
        <f t="shared" si="60"/>
        <v/>
      </c>
      <c r="B356" s="517" t="str">
        <f t="shared" si="61"/>
        <v/>
      </c>
      <c r="C356" s="515" t="str">
        <f t="shared" si="62"/>
        <v/>
      </c>
      <c r="D356" s="517" t="str">
        <f>'Step 3.1 Site Details'!C94</f>
        <v>Building 87</v>
      </c>
      <c r="E356" s="517" t="str">
        <f>TRIM('Step 3.1 Site Details'!A94)</f>
        <v/>
      </c>
      <c r="F356" s="515">
        <f>'Step 3.1 Site Details'!I94</f>
        <v>0</v>
      </c>
      <c r="G356" s="517" t="str">
        <f>IF('Step 3.1 Site Details'!D94="","",TRIM('Step 3.1 Site Details'!D94))</f>
        <v/>
      </c>
      <c r="H356" s="515">
        <f>'Step 3.1 Site Details'!E94</f>
        <v>0</v>
      </c>
      <c r="I356" s="515">
        <f>'Step 3.1 Site Details'!D94</f>
        <v>0</v>
      </c>
      <c r="J356" s="515">
        <f>'Step 3.1 Site Details'!F94</f>
        <v>0</v>
      </c>
      <c r="K356" s="1225">
        <f>'Step 3.1 Site Details'!G94</f>
        <v>0</v>
      </c>
      <c r="L356" s="515">
        <f>'Step 3.1 Site Details'!H94</f>
        <v>0</v>
      </c>
      <c r="M356" s="1226">
        <f>'Step 3.1 Site Details'!B94</f>
        <v>0</v>
      </c>
      <c r="N356" s="1189">
        <f>'Step 3.1 Site Details'!J94</f>
        <v>0</v>
      </c>
      <c r="O356" s="1189">
        <f>'Step 3.1 Site Details'!K94</f>
        <v>0</v>
      </c>
      <c r="P356" s="1185">
        <f>'Step 3.1 Site Details'!L94</f>
        <v>0</v>
      </c>
      <c r="Q356" s="1185">
        <f>'Step 3.1 Site Details'!M94</f>
        <v>0</v>
      </c>
      <c r="R356" s="1185">
        <f>'Step 3.1 Site Details'!N94</f>
        <v>0</v>
      </c>
      <c r="S356" s="1185">
        <f>'Step 3.1 Site Details'!O94</f>
        <v>0</v>
      </c>
      <c r="T356" s="1185">
        <f>'Step 3.1 Site Details'!P94</f>
        <v>0</v>
      </c>
      <c r="U356" s="1185">
        <f>'Step 3.1 Site Details'!Q94</f>
        <v>0</v>
      </c>
      <c r="V356" s="1185">
        <f>'Step 3.1 Site Details'!R94</f>
        <v>0</v>
      </c>
      <c r="W356" s="1185">
        <f>'Step 3.1 Site Details'!T94</f>
        <v>0</v>
      </c>
      <c r="X356" s="1044">
        <f>IFERROR(((_xlfn.XLOOKUP(G356,'Step 4 Support Tool'!$E$220:$E$319,'Step 4 Support Tool'!$I$220:$I$319,"",0,1)*PETREAD!N356)/100),"")</f>
        <v>0</v>
      </c>
      <c r="Y356" s="1044">
        <f>IFERROR(((_xlfn.XLOOKUP(G356,'Step 4 Support Tool'!$E$220:$E$319,'Step 4 Support Tool'!$K$220:$K$319,"",0,1)*PETREAD!O356)/100),"")</f>
        <v>0</v>
      </c>
      <c r="Z356" s="1044">
        <f t="shared" si="65"/>
        <v>0</v>
      </c>
      <c r="AA356" s="1044">
        <f>IFERROR(Z356-(SUMIFS('Step 4 Support Tool'!$O$16:$O$215,'Step 4 Support Tool'!$E$16:$E$215,PETREAD!G356)+SUMIFS('Step 4 Support Tool'!$O$220:$O$319,'Step 4 Support Tool'!$E$220:$E$319,PETREAD!G356)),"")</f>
        <v>0</v>
      </c>
      <c r="AB356" s="1045" t="str">
        <f t="shared" si="66"/>
        <v/>
      </c>
      <c r="AC356" s="1122">
        <f>SUMIFS('Step 3.2 Heating System'!$J$10:$J$109,'Step 3.2 Heating System'!$C$10:$C$109,PETREAD!$G356,'Step 3.2 Heating System'!$G$10:$G$109,"Removed")</f>
        <v>0</v>
      </c>
      <c r="AD356" s="1122">
        <f>SUMIFS('Step 3.2 Heating System'!$J$10:$J$109,'Step 3.2 Heating System'!$C$10:$C$109,PETREAD!$G356,'Step 3.2 Heating System'!$G$10:$G$109,"Retained")</f>
        <v>0</v>
      </c>
      <c r="AE356" s="1119" t="str">
        <f t="shared" si="67"/>
        <v/>
      </c>
      <c r="AF356" s="1057">
        <f>(SUMIFS('Step 4 Support Tool'!$N$16:$N$215,'Step 4 Support Tool'!$E$16:$E$215,PETREAD!G356)+SUMIFS('Step 4 Support Tool'!$N$220:$N$319,'Step 4 Support Tool'!$E$220:$E$319,PETREAD!G356))</f>
        <v>0</v>
      </c>
      <c r="AG356" s="1057" t="str">
        <f>IFERROR(AR356*'Step 5 Project Governance'!$D$14,"")</f>
        <v/>
      </c>
      <c r="AH356" s="1117" t="str">
        <f t="shared" si="63"/>
        <v/>
      </c>
      <c r="AI356" s="1122">
        <f>(SUMIFS('Step 4 Support Tool'!$S$16:$S$215,'Step 4 Support Tool'!$E$16:$E$215,PETREAD!G356)+SUMIFS('Step 4 Support Tool'!$S$220:$S$319,'Step 4 Support Tool'!$E$220:$E$319,PETREAD!G356))</f>
        <v>0</v>
      </c>
      <c r="AJ356" s="1122" t="str">
        <f t="shared" si="64"/>
        <v/>
      </c>
      <c r="AK356" s="1045" t="str">
        <f>IFERROR(SUMIF('Step 4 Support Tool'!$E$16:$E$215,PETREAD!G356,'Step 4 Support Tool'!$N$16:$N$215)/(SUMIF('Step 4 Support Tool'!$E$16:$E$215,PETREAD!G356,'Step 4 Support Tool'!$N$16:$N$215)+SUMIF('Step 4 Support Tool'!$E$220:$E$319,PETREAD!G356,'Step 4 Support Tool'!$N$220:$N$319)),"")</f>
        <v/>
      </c>
      <c r="AL356" s="1119" t="str">
        <f>_xlfn.XLOOKUP($G356,'Step 3.2 Heating System'!$C$118:$C$217,'Step 3.2 Heating System'!$AA$118:$AA$217,"",0,1)</f>
        <v/>
      </c>
      <c r="AM356" s="1119" t="str">
        <f>_xlfn.XLOOKUP($G356,'Step 3.2 Heating System'!$C$118:$C$217,'Step 3.2 Heating System'!$AB$118:$AB$217,"",0,1)</f>
        <v/>
      </c>
      <c r="AO356" s="971" t="s">
        <v>587</v>
      </c>
      <c r="AP356" s="971"/>
      <c r="AR356" s="1045" t="str">
        <f>IFERROR((SUMIFS('Step 4 Support Tool'!$N$16:$N$215,'Step 4 Support Tool'!$E$16:$E$215,PETREAD!G356)+SUMIFS('Step 4 Support Tool'!$N$220:$N$319,'Step 4 Support Tool'!$E$220:$E$319,PETREAD!G356))/'Step 4 Support Tool'!$O$7,"")</f>
        <v/>
      </c>
      <c r="AW356" s="491"/>
      <c r="AX356" s="491"/>
      <c r="AY356" s="491"/>
      <c r="BB356" s="491"/>
      <c r="BC356" s="491"/>
      <c r="BD356" s="491"/>
      <c r="BE356" s="491"/>
      <c r="BF356" s="491"/>
      <c r="BG356" s="491"/>
      <c r="BH356" s="491"/>
      <c r="BI356" s="491"/>
      <c r="BJ356" s="491"/>
      <c r="BK356" s="491"/>
      <c r="BL356" s="491"/>
      <c r="BM356" s="491"/>
      <c r="BN356" s="491"/>
      <c r="BO356" s="491"/>
      <c r="BP356" s="491"/>
      <c r="BQ356" s="491"/>
      <c r="BR356" s="491"/>
      <c r="BS356" s="491"/>
      <c r="BT356" s="491"/>
      <c r="BU356" s="491"/>
      <c r="BV356" s="491"/>
      <c r="BW356" s="491"/>
      <c r="BX356" s="491"/>
      <c r="BY356" s="491"/>
      <c r="BZ356" s="491"/>
      <c r="CA356" s="491"/>
      <c r="CB356" s="491"/>
      <c r="CC356" s="491"/>
      <c r="CD356" s="491"/>
      <c r="CE356" s="491"/>
      <c r="CF356" s="491"/>
      <c r="CG356" s="491"/>
      <c r="CH356" s="491"/>
      <c r="CI356" s="491"/>
      <c r="CJ356" s="491"/>
      <c r="CK356" s="491"/>
      <c r="CL356" s="491"/>
      <c r="CM356" s="491"/>
      <c r="CN356" s="491"/>
      <c r="CO356" s="491"/>
      <c r="CP356" s="491"/>
      <c r="CQ356" s="491"/>
      <c r="CR356" s="491"/>
      <c r="CS356" s="491"/>
      <c r="CT356" s="491"/>
      <c r="CU356" s="491"/>
      <c r="CV356" s="491"/>
      <c r="CW356" s="491"/>
      <c r="CX356" s="491"/>
      <c r="CY356" s="491"/>
      <c r="CZ356" s="491"/>
      <c r="DA356" s="491"/>
      <c r="DB356" s="491"/>
      <c r="DC356" s="491"/>
      <c r="DD356" s="491"/>
      <c r="DE356" s="491"/>
      <c r="DF356" s="491"/>
      <c r="DG356" s="491"/>
      <c r="DH356" s="491"/>
      <c r="DI356" s="491"/>
      <c r="DJ356" s="491"/>
      <c r="DK356" s="491"/>
      <c r="DL356" s="491"/>
      <c r="DM356" s="491"/>
      <c r="DN356" s="491"/>
      <c r="DO356" s="491"/>
      <c r="DP356" s="491"/>
      <c r="DQ356" s="491"/>
      <c r="DR356" s="491"/>
      <c r="DS356" s="491"/>
      <c r="DT356" s="491"/>
      <c r="DU356" s="491"/>
      <c r="DV356" s="491"/>
      <c r="DW356" s="491"/>
      <c r="DX356" s="491"/>
      <c r="DY356" s="491"/>
      <c r="DZ356" s="491"/>
      <c r="EA356" s="491"/>
      <c r="EB356" s="491"/>
      <c r="EC356" s="491"/>
      <c r="ED356" s="491"/>
      <c r="EE356" s="491"/>
      <c r="EF356" s="491"/>
      <c r="EG356" s="491"/>
      <c r="EH356" s="491"/>
      <c r="EI356" s="491"/>
    </row>
    <row r="357" spans="1:139" ht="12" customHeight="1" x14ac:dyDescent="0.2">
      <c r="A357" s="517" t="str">
        <f t="shared" si="60"/>
        <v/>
      </c>
      <c r="B357" s="517" t="str">
        <f t="shared" si="61"/>
        <v/>
      </c>
      <c r="C357" s="515" t="str">
        <f t="shared" si="62"/>
        <v/>
      </c>
      <c r="D357" s="517" t="str">
        <f>'Step 3.1 Site Details'!C95</f>
        <v>Building 88</v>
      </c>
      <c r="E357" s="517" t="str">
        <f>TRIM('Step 3.1 Site Details'!A95)</f>
        <v/>
      </c>
      <c r="F357" s="515">
        <f>'Step 3.1 Site Details'!I95</f>
        <v>0</v>
      </c>
      <c r="G357" s="517" t="str">
        <f>IF('Step 3.1 Site Details'!D95="","",TRIM('Step 3.1 Site Details'!D95))</f>
        <v/>
      </c>
      <c r="H357" s="515">
        <f>'Step 3.1 Site Details'!E95</f>
        <v>0</v>
      </c>
      <c r="I357" s="515">
        <f>'Step 3.1 Site Details'!D95</f>
        <v>0</v>
      </c>
      <c r="J357" s="515">
        <f>'Step 3.1 Site Details'!F95</f>
        <v>0</v>
      </c>
      <c r="K357" s="1225">
        <f>'Step 3.1 Site Details'!G95</f>
        <v>0</v>
      </c>
      <c r="L357" s="515">
        <f>'Step 3.1 Site Details'!H95</f>
        <v>0</v>
      </c>
      <c r="M357" s="1226">
        <f>'Step 3.1 Site Details'!B95</f>
        <v>0</v>
      </c>
      <c r="N357" s="1189">
        <f>'Step 3.1 Site Details'!J95</f>
        <v>0</v>
      </c>
      <c r="O357" s="1189">
        <f>'Step 3.1 Site Details'!K95</f>
        <v>0</v>
      </c>
      <c r="P357" s="1185">
        <f>'Step 3.1 Site Details'!L95</f>
        <v>0</v>
      </c>
      <c r="Q357" s="1185">
        <f>'Step 3.1 Site Details'!M95</f>
        <v>0</v>
      </c>
      <c r="R357" s="1185">
        <f>'Step 3.1 Site Details'!N95</f>
        <v>0</v>
      </c>
      <c r="S357" s="1185">
        <f>'Step 3.1 Site Details'!O95</f>
        <v>0</v>
      </c>
      <c r="T357" s="1185">
        <f>'Step 3.1 Site Details'!P95</f>
        <v>0</v>
      </c>
      <c r="U357" s="1185">
        <f>'Step 3.1 Site Details'!Q95</f>
        <v>0</v>
      </c>
      <c r="V357" s="1185">
        <f>'Step 3.1 Site Details'!R95</f>
        <v>0</v>
      </c>
      <c r="W357" s="1185">
        <f>'Step 3.1 Site Details'!T95</f>
        <v>0</v>
      </c>
      <c r="X357" s="1044">
        <f>IFERROR(((_xlfn.XLOOKUP(G357,'Step 4 Support Tool'!$E$220:$E$319,'Step 4 Support Tool'!$I$220:$I$319,"",0,1)*PETREAD!N357)/100),"")</f>
        <v>0</v>
      </c>
      <c r="Y357" s="1044">
        <f>IFERROR(((_xlfn.XLOOKUP(G357,'Step 4 Support Tool'!$E$220:$E$319,'Step 4 Support Tool'!$K$220:$K$319,"",0,1)*PETREAD!O357)/100),"")</f>
        <v>0</v>
      </c>
      <c r="Z357" s="1044">
        <f t="shared" si="65"/>
        <v>0</v>
      </c>
      <c r="AA357" s="1044">
        <f>IFERROR(Z357-(SUMIFS('Step 4 Support Tool'!$O$16:$O$215,'Step 4 Support Tool'!$E$16:$E$215,PETREAD!G357)+SUMIFS('Step 4 Support Tool'!$O$220:$O$319,'Step 4 Support Tool'!$E$220:$E$319,PETREAD!G357)),"")</f>
        <v>0</v>
      </c>
      <c r="AB357" s="1045" t="str">
        <f t="shared" si="66"/>
        <v/>
      </c>
      <c r="AC357" s="1122">
        <f>SUMIFS('Step 3.2 Heating System'!$J$10:$J$109,'Step 3.2 Heating System'!$C$10:$C$109,PETREAD!$G357,'Step 3.2 Heating System'!$G$10:$G$109,"Removed")</f>
        <v>0</v>
      </c>
      <c r="AD357" s="1122">
        <f>SUMIFS('Step 3.2 Heating System'!$J$10:$J$109,'Step 3.2 Heating System'!$C$10:$C$109,PETREAD!$G357,'Step 3.2 Heating System'!$G$10:$G$109,"Retained")</f>
        <v>0</v>
      </c>
      <c r="AE357" s="1119" t="str">
        <f t="shared" si="67"/>
        <v/>
      </c>
      <c r="AF357" s="1057">
        <f>(SUMIFS('Step 4 Support Tool'!$N$16:$N$215,'Step 4 Support Tool'!$E$16:$E$215,PETREAD!G357)+SUMIFS('Step 4 Support Tool'!$N$220:$N$319,'Step 4 Support Tool'!$E$220:$E$319,PETREAD!G357))</f>
        <v>0</v>
      </c>
      <c r="AG357" s="1057" t="str">
        <f>IFERROR(AR357*'Step 5 Project Governance'!$D$14,"")</f>
        <v/>
      </c>
      <c r="AH357" s="1117" t="str">
        <f t="shared" si="63"/>
        <v/>
      </c>
      <c r="AI357" s="1122">
        <f>(SUMIFS('Step 4 Support Tool'!$S$16:$S$215,'Step 4 Support Tool'!$E$16:$E$215,PETREAD!G357)+SUMIFS('Step 4 Support Tool'!$S$220:$S$319,'Step 4 Support Tool'!$E$220:$E$319,PETREAD!G357))</f>
        <v>0</v>
      </c>
      <c r="AJ357" s="1122" t="str">
        <f t="shared" si="64"/>
        <v/>
      </c>
      <c r="AK357" s="1045" t="str">
        <f>IFERROR(SUMIF('Step 4 Support Tool'!$E$16:$E$215,PETREAD!G357,'Step 4 Support Tool'!$N$16:$N$215)/(SUMIF('Step 4 Support Tool'!$E$16:$E$215,PETREAD!G357,'Step 4 Support Tool'!$N$16:$N$215)+SUMIF('Step 4 Support Tool'!$E$220:$E$319,PETREAD!G357,'Step 4 Support Tool'!$N$220:$N$319)),"")</f>
        <v/>
      </c>
      <c r="AL357" s="1119" t="str">
        <f>_xlfn.XLOOKUP($G357,'Step 3.2 Heating System'!$C$118:$C$217,'Step 3.2 Heating System'!$AA$118:$AA$217,"",0,1)</f>
        <v/>
      </c>
      <c r="AM357" s="1119" t="str">
        <f>_xlfn.XLOOKUP($G357,'Step 3.2 Heating System'!$C$118:$C$217,'Step 3.2 Heating System'!$AB$118:$AB$217,"",0,1)</f>
        <v/>
      </c>
      <c r="AO357" s="971" t="s">
        <v>589</v>
      </c>
      <c r="AP357" s="971"/>
      <c r="AR357" s="1045" t="str">
        <f>IFERROR((SUMIFS('Step 4 Support Tool'!$N$16:$N$215,'Step 4 Support Tool'!$E$16:$E$215,PETREAD!G357)+SUMIFS('Step 4 Support Tool'!$N$220:$N$319,'Step 4 Support Tool'!$E$220:$E$319,PETREAD!G357))/'Step 4 Support Tool'!$O$7,"")</f>
        <v/>
      </c>
      <c r="AW357" s="491"/>
      <c r="AX357" s="491"/>
      <c r="AY357" s="491"/>
      <c r="BB357" s="491"/>
      <c r="BC357" s="491"/>
      <c r="BD357" s="491"/>
      <c r="BE357" s="491"/>
      <c r="BF357" s="491"/>
      <c r="BG357" s="491"/>
      <c r="BH357" s="491"/>
      <c r="BI357" s="491"/>
      <c r="BJ357" s="491"/>
      <c r="BK357" s="491"/>
      <c r="BL357" s="491"/>
      <c r="BM357" s="491"/>
      <c r="BN357" s="491"/>
      <c r="BO357" s="491"/>
      <c r="BP357" s="491"/>
      <c r="BQ357" s="491"/>
      <c r="BR357" s="491"/>
      <c r="BS357" s="491"/>
      <c r="BT357" s="491"/>
      <c r="BU357" s="491"/>
      <c r="BV357" s="491"/>
      <c r="BW357" s="491"/>
      <c r="BX357" s="491"/>
      <c r="BY357" s="491"/>
      <c r="BZ357" s="491"/>
      <c r="CA357" s="491"/>
      <c r="CB357" s="491"/>
      <c r="CC357" s="491"/>
      <c r="CD357" s="491"/>
      <c r="CE357" s="491"/>
      <c r="CF357" s="491"/>
      <c r="CG357" s="491"/>
      <c r="CH357" s="491"/>
      <c r="CI357" s="491"/>
      <c r="CJ357" s="491"/>
      <c r="CK357" s="491"/>
      <c r="CL357" s="491"/>
      <c r="CM357" s="491"/>
      <c r="CN357" s="491"/>
      <c r="CO357" s="491"/>
      <c r="CP357" s="491"/>
      <c r="CQ357" s="491"/>
      <c r="CR357" s="491"/>
      <c r="CS357" s="491"/>
      <c r="CT357" s="491"/>
      <c r="CU357" s="491"/>
      <c r="CV357" s="491"/>
      <c r="CW357" s="491"/>
      <c r="CX357" s="491"/>
      <c r="CY357" s="491"/>
      <c r="CZ357" s="491"/>
      <c r="DA357" s="491"/>
      <c r="DB357" s="491"/>
      <c r="DC357" s="491"/>
      <c r="DD357" s="491"/>
      <c r="DE357" s="491"/>
      <c r="DF357" s="491"/>
      <c r="DG357" s="491"/>
      <c r="DH357" s="491"/>
      <c r="DI357" s="491"/>
      <c r="DJ357" s="491"/>
      <c r="DK357" s="491"/>
      <c r="DL357" s="491"/>
      <c r="DM357" s="491"/>
      <c r="DN357" s="491"/>
      <c r="DO357" s="491"/>
      <c r="DP357" s="491"/>
      <c r="DQ357" s="491"/>
      <c r="DR357" s="491"/>
      <c r="DS357" s="491"/>
      <c r="DT357" s="491"/>
      <c r="DU357" s="491"/>
      <c r="DV357" s="491"/>
      <c r="DW357" s="491"/>
      <c r="DX357" s="491"/>
      <c r="DY357" s="491"/>
      <c r="DZ357" s="491"/>
      <c r="EA357" s="491"/>
      <c r="EB357" s="491"/>
      <c r="EC357" s="491"/>
      <c r="ED357" s="491"/>
      <c r="EE357" s="491"/>
      <c r="EF357" s="491"/>
      <c r="EG357" s="491"/>
      <c r="EH357" s="491"/>
      <c r="EI357" s="491"/>
    </row>
    <row r="358" spans="1:139" ht="12" customHeight="1" x14ac:dyDescent="0.2">
      <c r="A358" s="517" t="str">
        <f t="shared" si="60"/>
        <v/>
      </c>
      <c r="B358" s="517" t="str">
        <f t="shared" si="61"/>
        <v/>
      </c>
      <c r="C358" s="515" t="str">
        <f t="shared" si="62"/>
        <v/>
      </c>
      <c r="D358" s="517" t="str">
        <f>'Step 3.1 Site Details'!C96</f>
        <v>Building 89</v>
      </c>
      <c r="E358" s="517" t="str">
        <f>TRIM('Step 3.1 Site Details'!A96)</f>
        <v/>
      </c>
      <c r="F358" s="515">
        <f>'Step 3.1 Site Details'!I96</f>
        <v>0</v>
      </c>
      <c r="G358" s="517" t="str">
        <f>IF('Step 3.1 Site Details'!D96="","",TRIM('Step 3.1 Site Details'!D96))</f>
        <v/>
      </c>
      <c r="H358" s="515">
        <f>'Step 3.1 Site Details'!E96</f>
        <v>0</v>
      </c>
      <c r="I358" s="515">
        <f>'Step 3.1 Site Details'!D96</f>
        <v>0</v>
      </c>
      <c r="J358" s="515">
        <f>'Step 3.1 Site Details'!F96</f>
        <v>0</v>
      </c>
      <c r="K358" s="1225">
        <f>'Step 3.1 Site Details'!G96</f>
        <v>0</v>
      </c>
      <c r="L358" s="515">
        <f>'Step 3.1 Site Details'!H96</f>
        <v>0</v>
      </c>
      <c r="M358" s="1226">
        <f>'Step 3.1 Site Details'!B96</f>
        <v>0</v>
      </c>
      <c r="N358" s="1189">
        <f>'Step 3.1 Site Details'!J96</f>
        <v>0</v>
      </c>
      <c r="O358" s="1189">
        <f>'Step 3.1 Site Details'!K96</f>
        <v>0</v>
      </c>
      <c r="P358" s="1185">
        <f>'Step 3.1 Site Details'!L96</f>
        <v>0</v>
      </c>
      <c r="Q358" s="1185">
        <f>'Step 3.1 Site Details'!M96</f>
        <v>0</v>
      </c>
      <c r="R358" s="1185">
        <f>'Step 3.1 Site Details'!N96</f>
        <v>0</v>
      </c>
      <c r="S358" s="1185">
        <f>'Step 3.1 Site Details'!O96</f>
        <v>0</v>
      </c>
      <c r="T358" s="1185">
        <f>'Step 3.1 Site Details'!P96</f>
        <v>0</v>
      </c>
      <c r="U358" s="1185">
        <f>'Step 3.1 Site Details'!Q96</f>
        <v>0</v>
      </c>
      <c r="V358" s="1185">
        <f>'Step 3.1 Site Details'!R96</f>
        <v>0</v>
      </c>
      <c r="W358" s="1185">
        <f>'Step 3.1 Site Details'!T96</f>
        <v>0</v>
      </c>
      <c r="X358" s="1044">
        <f>IFERROR(((_xlfn.XLOOKUP(G358,'Step 4 Support Tool'!$E$220:$E$319,'Step 4 Support Tool'!$I$220:$I$319,"",0,1)*PETREAD!N358)/100),"")</f>
        <v>0</v>
      </c>
      <c r="Y358" s="1044">
        <f>IFERROR(((_xlfn.XLOOKUP(G358,'Step 4 Support Tool'!$E$220:$E$319,'Step 4 Support Tool'!$K$220:$K$319,"",0,1)*PETREAD!O358)/100),"")</f>
        <v>0</v>
      </c>
      <c r="Z358" s="1044">
        <f t="shared" si="65"/>
        <v>0</v>
      </c>
      <c r="AA358" s="1044">
        <f>IFERROR(Z358-(SUMIFS('Step 4 Support Tool'!$O$16:$O$215,'Step 4 Support Tool'!$E$16:$E$215,PETREAD!G358)+SUMIFS('Step 4 Support Tool'!$O$220:$O$319,'Step 4 Support Tool'!$E$220:$E$319,PETREAD!G358)),"")</f>
        <v>0</v>
      </c>
      <c r="AB358" s="1045" t="str">
        <f t="shared" si="66"/>
        <v/>
      </c>
      <c r="AC358" s="1122">
        <f>SUMIFS('Step 3.2 Heating System'!$J$10:$J$109,'Step 3.2 Heating System'!$C$10:$C$109,PETREAD!$G358,'Step 3.2 Heating System'!$G$10:$G$109,"Removed")</f>
        <v>0</v>
      </c>
      <c r="AD358" s="1122">
        <f>SUMIFS('Step 3.2 Heating System'!$J$10:$J$109,'Step 3.2 Heating System'!$C$10:$C$109,PETREAD!$G358,'Step 3.2 Heating System'!$G$10:$G$109,"Retained")</f>
        <v>0</v>
      </c>
      <c r="AE358" s="1119" t="str">
        <f t="shared" si="67"/>
        <v/>
      </c>
      <c r="AF358" s="1057">
        <f>(SUMIFS('Step 4 Support Tool'!$N$16:$N$215,'Step 4 Support Tool'!$E$16:$E$215,PETREAD!G358)+SUMIFS('Step 4 Support Tool'!$N$220:$N$319,'Step 4 Support Tool'!$E$220:$E$319,PETREAD!G358))</f>
        <v>0</v>
      </c>
      <c r="AG358" s="1057" t="str">
        <f>IFERROR(AR358*'Step 5 Project Governance'!$D$14,"")</f>
        <v/>
      </c>
      <c r="AH358" s="1117" t="str">
        <f t="shared" si="63"/>
        <v/>
      </c>
      <c r="AI358" s="1122">
        <f>(SUMIFS('Step 4 Support Tool'!$S$16:$S$215,'Step 4 Support Tool'!$E$16:$E$215,PETREAD!G358)+SUMIFS('Step 4 Support Tool'!$S$220:$S$319,'Step 4 Support Tool'!$E$220:$E$319,PETREAD!G358))</f>
        <v>0</v>
      </c>
      <c r="AJ358" s="1122" t="str">
        <f t="shared" si="64"/>
        <v/>
      </c>
      <c r="AK358" s="1045" t="str">
        <f>IFERROR(SUMIF('Step 4 Support Tool'!$E$16:$E$215,PETREAD!G358,'Step 4 Support Tool'!$N$16:$N$215)/(SUMIF('Step 4 Support Tool'!$E$16:$E$215,PETREAD!G358,'Step 4 Support Tool'!$N$16:$N$215)+SUMIF('Step 4 Support Tool'!$E$220:$E$319,PETREAD!G358,'Step 4 Support Tool'!$N$220:$N$319)),"")</f>
        <v/>
      </c>
      <c r="AL358" s="1119" t="str">
        <f>_xlfn.XLOOKUP($G358,'Step 3.2 Heating System'!$C$118:$C$217,'Step 3.2 Heating System'!$AA$118:$AA$217,"",0,1)</f>
        <v/>
      </c>
      <c r="AM358" s="1119" t="str">
        <f>_xlfn.XLOOKUP($G358,'Step 3.2 Heating System'!$C$118:$C$217,'Step 3.2 Heating System'!$AB$118:$AB$217,"",0,1)</f>
        <v/>
      </c>
      <c r="AO358" s="971" t="s">
        <v>591</v>
      </c>
      <c r="AP358" s="971"/>
      <c r="AR358" s="1045" t="str">
        <f>IFERROR((SUMIFS('Step 4 Support Tool'!$N$16:$N$215,'Step 4 Support Tool'!$E$16:$E$215,PETREAD!G358)+SUMIFS('Step 4 Support Tool'!$N$220:$N$319,'Step 4 Support Tool'!$E$220:$E$319,PETREAD!G358))/'Step 4 Support Tool'!$O$7,"")</f>
        <v/>
      </c>
      <c r="AW358" s="491"/>
      <c r="AX358" s="491"/>
      <c r="AY358" s="491"/>
      <c r="BB358" s="491"/>
      <c r="BC358" s="491"/>
      <c r="BD358" s="491"/>
      <c r="BE358" s="491"/>
      <c r="BF358" s="491"/>
      <c r="BG358" s="491"/>
      <c r="BH358" s="491"/>
      <c r="BI358" s="491"/>
      <c r="BJ358" s="491"/>
      <c r="BK358" s="491"/>
      <c r="BL358" s="491"/>
      <c r="BM358" s="491"/>
      <c r="BN358" s="491"/>
      <c r="BO358" s="491"/>
      <c r="BP358" s="491"/>
      <c r="BQ358" s="491"/>
      <c r="BR358" s="491"/>
      <c r="BS358" s="491"/>
      <c r="BT358" s="491"/>
      <c r="BU358" s="491"/>
      <c r="BV358" s="491"/>
      <c r="BW358" s="491"/>
      <c r="BX358" s="491"/>
      <c r="BY358" s="491"/>
      <c r="BZ358" s="491"/>
      <c r="CA358" s="491"/>
      <c r="CB358" s="491"/>
      <c r="CC358" s="491"/>
      <c r="CD358" s="491"/>
      <c r="CE358" s="491"/>
      <c r="CF358" s="491"/>
      <c r="CG358" s="491"/>
      <c r="CH358" s="491"/>
      <c r="CI358" s="491"/>
      <c r="CJ358" s="491"/>
      <c r="CK358" s="491"/>
      <c r="CL358" s="491"/>
      <c r="CM358" s="491"/>
      <c r="CN358" s="491"/>
      <c r="CO358" s="491"/>
      <c r="CP358" s="491"/>
      <c r="CQ358" s="491"/>
      <c r="CR358" s="491"/>
      <c r="CS358" s="491"/>
      <c r="CT358" s="491"/>
      <c r="CU358" s="491"/>
      <c r="CV358" s="491"/>
      <c r="CW358" s="491"/>
      <c r="CX358" s="491"/>
      <c r="CY358" s="491"/>
      <c r="CZ358" s="491"/>
      <c r="DA358" s="491"/>
      <c r="DB358" s="491"/>
      <c r="DC358" s="491"/>
      <c r="DD358" s="491"/>
      <c r="DE358" s="491"/>
      <c r="DF358" s="491"/>
      <c r="DG358" s="491"/>
      <c r="DH358" s="491"/>
      <c r="DI358" s="491"/>
      <c r="DJ358" s="491"/>
      <c r="DK358" s="491"/>
      <c r="DL358" s="491"/>
      <c r="DM358" s="491"/>
      <c r="DN358" s="491"/>
      <c r="DO358" s="491"/>
      <c r="DP358" s="491"/>
      <c r="DQ358" s="491"/>
      <c r="DR358" s="491"/>
      <c r="DS358" s="491"/>
      <c r="DT358" s="491"/>
      <c r="DU358" s="491"/>
      <c r="DV358" s="491"/>
      <c r="DW358" s="491"/>
      <c r="DX358" s="491"/>
      <c r="DY358" s="491"/>
      <c r="DZ358" s="491"/>
      <c r="EA358" s="491"/>
      <c r="EB358" s="491"/>
      <c r="EC358" s="491"/>
      <c r="ED358" s="491"/>
      <c r="EE358" s="491"/>
      <c r="EF358" s="491"/>
      <c r="EG358" s="491"/>
      <c r="EH358" s="491"/>
      <c r="EI358" s="491"/>
    </row>
    <row r="359" spans="1:139" ht="12" customHeight="1" x14ac:dyDescent="0.2">
      <c r="A359" s="517" t="str">
        <f t="shared" si="60"/>
        <v/>
      </c>
      <c r="B359" s="517" t="str">
        <f t="shared" si="61"/>
        <v/>
      </c>
      <c r="C359" s="515" t="str">
        <f t="shared" si="62"/>
        <v/>
      </c>
      <c r="D359" s="517" t="str">
        <f>'Step 3.1 Site Details'!C97</f>
        <v>Building 90</v>
      </c>
      <c r="E359" s="517" t="str">
        <f>TRIM('Step 3.1 Site Details'!A97)</f>
        <v/>
      </c>
      <c r="F359" s="515">
        <f>'Step 3.1 Site Details'!I97</f>
        <v>0</v>
      </c>
      <c r="G359" s="517" t="str">
        <f>IF('Step 3.1 Site Details'!D97="","",TRIM('Step 3.1 Site Details'!D97))</f>
        <v/>
      </c>
      <c r="H359" s="515">
        <f>'Step 3.1 Site Details'!E97</f>
        <v>0</v>
      </c>
      <c r="I359" s="515">
        <f>'Step 3.1 Site Details'!D97</f>
        <v>0</v>
      </c>
      <c r="J359" s="515">
        <f>'Step 3.1 Site Details'!F97</f>
        <v>0</v>
      </c>
      <c r="K359" s="1225">
        <f>'Step 3.1 Site Details'!G97</f>
        <v>0</v>
      </c>
      <c r="L359" s="515">
        <f>'Step 3.1 Site Details'!H97</f>
        <v>0</v>
      </c>
      <c r="M359" s="1226">
        <f>'Step 3.1 Site Details'!B97</f>
        <v>0</v>
      </c>
      <c r="N359" s="1189">
        <f>'Step 3.1 Site Details'!J97</f>
        <v>0</v>
      </c>
      <c r="O359" s="1189">
        <f>'Step 3.1 Site Details'!K97</f>
        <v>0</v>
      </c>
      <c r="P359" s="1185">
        <f>'Step 3.1 Site Details'!L97</f>
        <v>0</v>
      </c>
      <c r="Q359" s="1185">
        <f>'Step 3.1 Site Details'!M97</f>
        <v>0</v>
      </c>
      <c r="R359" s="1185">
        <f>'Step 3.1 Site Details'!N97</f>
        <v>0</v>
      </c>
      <c r="S359" s="1185">
        <f>'Step 3.1 Site Details'!O97</f>
        <v>0</v>
      </c>
      <c r="T359" s="1185">
        <f>'Step 3.1 Site Details'!P97</f>
        <v>0</v>
      </c>
      <c r="U359" s="1185">
        <f>'Step 3.1 Site Details'!Q97</f>
        <v>0</v>
      </c>
      <c r="V359" s="1185">
        <f>'Step 3.1 Site Details'!R97</f>
        <v>0</v>
      </c>
      <c r="W359" s="1185">
        <f>'Step 3.1 Site Details'!T97</f>
        <v>0</v>
      </c>
      <c r="X359" s="1044">
        <f>IFERROR(((_xlfn.XLOOKUP(G359,'Step 4 Support Tool'!$E$220:$E$319,'Step 4 Support Tool'!$I$220:$I$319,"",0,1)*PETREAD!N359)/100),"")</f>
        <v>0</v>
      </c>
      <c r="Y359" s="1044">
        <f>IFERROR(((_xlfn.XLOOKUP(G359,'Step 4 Support Tool'!$E$220:$E$319,'Step 4 Support Tool'!$K$220:$K$319,"",0,1)*PETREAD!O359)/100),"")</f>
        <v>0</v>
      </c>
      <c r="Z359" s="1044">
        <f t="shared" si="65"/>
        <v>0</v>
      </c>
      <c r="AA359" s="1044">
        <f>IFERROR(Z359-(SUMIFS('Step 4 Support Tool'!$O$16:$O$215,'Step 4 Support Tool'!$E$16:$E$215,PETREAD!G359)+SUMIFS('Step 4 Support Tool'!$O$220:$O$319,'Step 4 Support Tool'!$E$220:$E$319,PETREAD!G359)),"")</f>
        <v>0</v>
      </c>
      <c r="AB359" s="1045" t="str">
        <f t="shared" si="66"/>
        <v/>
      </c>
      <c r="AC359" s="1122">
        <f>SUMIFS('Step 3.2 Heating System'!$J$10:$J$109,'Step 3.2 Heating System'!$C$10:$C$109,PETREAD!$G359,'Step 3.2 Heating System'!$G$10:$G$109,"Removed")</f>
        <v>0</v>
      </c>
      <c r="AD359" s="1122">
        <f>SUMIFS('Step 3.2 Heating System'!$J$10:$J$109,'Step 3.2 Heating System'!$C$10:$C$109,PETREAD!$G359,'Step 3.2 Heating System'!$G$10:$G$109,"Retained")</f>
        <v>0</v>
      </c>
      <c r="AE359" s="1119" t="str">
        <f t="shared" si="67"/>
        <v/>
      </c>
      <c r="AF359" s="1057">
        <f>(SUMIFS('Step 4 Support Tool'!$N$16:$N$215,'Step 4 Support Tool'!$E$16:$E$215,PETREAD!G359)+SUMIFS('Step 4 Support Tool'!$N$220:$N$319,'Step 4 Support Tool'!$E$220:$E$319,PETREAD!G359))</f>
        <v>0</v>
      </c>
      <c r="AG359" s="1057" t="str">
        <f>IFERROR(AR359*'Step 5 Project Governance'!$D$14,"")</f>
        <v/>
      </c>
      <c r="AH359" s="1117" t="str">
        <f t="shared" si="63"/>
        <v/>
      </c>
      <c r="AI359" s="1122">
        <f>(SUMIFS('Step 4 Support Tool'!$S$16:$S$215,'Step 4 Support Tool'!$E$16:$E$215,PETREAD!G359)+SUMIFS('Step 4 Support Tool'!$S$220:$S$319,'Step 4 Support Tool'!$E$220:$E$319,PETREAD!G359))</f>
        <v>0</v>
      </c>
      <c r="AJ359" s="1122" t="str">
        <f t="shared" si="64"/>
        <v/>
      </c>
      <c r="AK359" s="1045" t="str">
        <f>IFERROR(SUMIF('Step 4 Support Tool'!$E$16:$E$215,PETREAD!G359,'Step 4 Support Tool'!$N$16:$N$215)/(SUMIF('Step 4 Support Tool'!$E$16:$E$215,PETREAD!G359,'Step 4 Support Tool'!$N$16:$N$215)+SUMIF('Step 4 Support Tool'!$E$220:$E$319,PETREAD!G359,'Step 4 Support Tool'!$N$220:$N$319)),"")</f>
        <v/>
      </c>
      <c r="AL359" s="1119" t="str">
        <f>_xlfn.XLOOKUP($G359,'Step 3.2 Heating System'!$C$118:$C$217,'Step 3.2 Heating System'!$AA$118:$AA$217,"",0,1)</f>
        <v/>
      </c>
      <c r="AM359" s="1119" t="str">
        <f>_xlfn.XLOOKUP($G359,'Step 3.2 Heating System'!$C$118:$C$217,'Step 3.2 Heating System'!$AB$118:$AB$217,"",0,1)</f>
        <v/>
      </c>
      <c r="AO359" s="971" t="s">
        <v>593</v>
      </c>
      <c r="AP359" s="971"/>
      <c r="AR359" s="1045" t="str">
        <f>IFERROR((SUMIFS('Step 4 Support Tool'!$N$16:$N$215,'Step 4 Support Tool'!$E$16:$E$215,PETREAD!G359)+SUMIFS('Step 4 Support Tool'!$N$220:$N$319,'Step 4 Support Tool'!$E$220:$E$319,PETREAD!G359))/'Step 4 Support Tool'!$O$7,"")</f>
        <v/>
      </c>
      <c r="AW359" s="491"/>
      <c r="AX359" s="491"/>
      <c r="AY359" s="491"/>
      <c r="BB359" s="491"/>
      <c r="BC359" s="491"/>
      <c r="BD359" s="491"/>
      <c r="BE359" s="491"/>
      <c r="BF359" s="491"/>
      <c r="BG359" s="491"/>
      <c r="BH359" s="491"/>
      <c r="BI359" s="491"/>
      <c r="BJ359" s="491"/>
      <c r="BK359" s="491"/>
      <c r="BL359" s="491"/>
      <c r="BM359" s="491"/>
      <c r="BN359" s="491"/>
      <c r="BO359" s="491"/>
      <c r="BP359" s="491"/>
      <c r="BQ359" s="491"/>
      <c r="BR359" s="491"/>
      <c r="BS359" s="491"/>
      <c r="BT359" s="491"/>
      <c r="BU359" s="491"/>
      <c r="BV359" s="491"/>
      <c r="BW359" s="491"/>
      <c r="BX359" s="491"/>
      <c r="BY359" s="491"/>
      <c r="BZ359" s="491"/>
      <c r="CA359" s="491"/>
      <c r="CB359" s="491"/>
      <c r="CC359" s="491"/>
      <c r="CD359" s="491"/>
      <c r="CE359" s="491"/>
      <c r="CF359" s="491"/>
      <c r="CG359" s="491"/>
      <c r="CH359" s="491"/>
      <c r="CI359" s="491"/>
      <c r="CJ359" s="491"/>
      <c r="CK359" s="491"/>
      <c r="CL359" s="491"/>
      <c r="CM359" s="491"/>
      <c r="CN359" s="491"/>
      <c r="CO359" s="491"/>
      <c r="CP359" s="491"/>
      <c r="CQ359" s="491"/>
      <c r="CR359" s="491"/>
      <c r="CS359" s="491"/>
      <c r="CT359" s="491"/>
      <c r="CU359" s="491"/>
      <c r="CV359" s="491"/>
      <c r="CW359" s="491"/>
      <c r="CX359" s="491"/>
      <c r="CY359" s="491"/>
      <c r="CZ359" s="491"/>
      <c r="DA359" s="491"/>
      <c r="DB359" s="491"/>
      <c r="DC359" s="491"/>
      <c r="DD359" s="491"/>
      <c r="DE359" s="491"/>
      <c r="DF359" s="491"/>
      <c r="DG359" s="491"/>
      <c r="DH359" s="491"/>
      <c r="DI359" s="491"/>
      <c r="DJ359" s="491"/>
      <c r="DK359" s="491"/>
      <c r="DL359" s="491"/>
      <c r="DM359" s="491"/>
      <c r="DN359" s="491"/>
      <c r="DO359" s="491"/>
      <c r="DP359" s="491"/>
      <c r="DQ359" s="491"/>
      <c r="DR359" s="491"/>
      <c r="DS359" s="491"/>
      <c r="DT359" s="491"/>
      <c r="DU359" s="491"/>
      <c r="DV359" s="491"/>
      <c r="DW359" s="491"/>
      <c r="DX359" s="491"/>
      <c r="DY359" s="491"/>
      <c r="DZ359" s="491"/>
      <c r="EA359" s="491"/>
      <c r="EB359" s="491"/>
      <c r="EC359" s="491"/>
      <c r="ED359" s="491"/>
      <c r="EE359" s="491"/>
      <c r="EF359" s="491"/>
      <c r="EG359" s="491"/>
      <c r="EH359" s="491"/>
      <c r="EI359" s="491"/>
    </row>
    <row r="360" spans="1:139" ht="12" customHeight="1" x14ac:dyDescent="0.2">
      <c r="A360" s="517" t="str">
        <f t="shared" si="60"/>
        <v/>
      </c>
      <c r="B360" s="517" t="str">
        <f t="shared" si="61"/>
        <v/>
      </c>
      <c r="C360" s="515" t="str">
        <f t="shared" si="62"/>
        <v/>
      </c>
      <c r="D360" s="517" t="str">
        <f>'Step 3.1 Site Details'!C98</f>
        <v>Building 91</v>
      </c>
      <c r="E360" s="517" t="str">
        <f>TRIM('Step 3.1 Site Details'!A98)</f>
        <v/>
      </c>
      <c r="F360" s="515">
        <f>'Step 3.1 Site Details'!I98</f>
        <v>0</v>
      </c>
      <c r="G360" s="517" t="str">
        <f>IF('Step 3.1 Site Details'!D98="","",TRIM('Step 3.1 Site Details'!D98))</f>
        <v/>
      </c>
      <c r="H360" s="515">
        <f>'Step 3.1 Site Details'!E98</f>
        <v>0</v>
      </c>
      <c r="I360" s="515">
        <f>'Step 3.1 Site Details'!D98</f>
        <v>0</v>
      </c>
      <c r="J360" s="515">
        <f>'Step 3.1 Site Details'!F98</f>
        <v>0</v>
      </c>
      <c r="K360" s="1225">
        <f>'Step 3.1 Site Details'!G98</f>
        <v>0</v>
      </c>
      <c r="L360" s="515">
        <f>'Step 3.1 Site Details'!H98</f>
        <v>0</v>
      </c>
      <c r="M360" s="1226">
        <f>'Step 3.1 Site Details'!B98</f>
        <v>0</v>
      </c>
      <c r="N360" s="1189">
        <f>'Step 3.1 Site Details'!J98</f>
        <v>0</v>
      </c>
      <c r="O360" s="1189">
        <f>'Step 3.1 Site Details'!K98</f>
        <v>0</v>
      </c>
      <c r="P360" s="1185">
        <f>'Step 3.1 Site Details'!L98</f>
        <v>0</v>
      </c>
      <c r="Q360" s="1185">
        <f>'Step 3.1 Site Details'!M98</f>
        <v>0</v>
      </c>
      <c r="R360" s="1185">
        <f>'Step 3.1 Site Details'!N98</f>
        <v>0</v>
      </c>
      <c r="S360" s="1185">
        <f>'Step 3.1 Site Details'!O98</f>
        <v>0</v>
      </c>
      <c r="T360" s="1185">
        <f>'Step 3.1 Site Details'!P98</f>
        <v>0</v>
      </c>
      <c r="U360" s="1185">
        <f>'Step 3.1 Site Details'!Q98</f>
        <v>0</v>
      </c>
      <c r="V360" s="1185">
        <f>'Step 3.1 Site Details'!R98</f>
        <v>0</v>
      </c>
      <c r="W360" s="1185">
        <f>'Step 3.1 Site Details'!T98</f>
        <v>0</v>
      </c>
      <c r="X360" s="1044">
        <f>IFERROR(((_xlfn.XLOOKUP(G360,'Step 4 Support Tool'!$E$220:$E$319,'Step 4 Support Tool'!$I$220:$I$319,"",0,1)*PETREAD!N360)/100),"")</f>
        <v>0</v>
      </c>
      <c r="Y360" s="1044">
        <f>IFERROR(((_xlfn.XLOOKUP(G360,'Step 4 Support Tool'!$E$220:$E$319,'Step 4 Support Tool'!$K$220:$K$319,"",0,1)*PETREAD!O360)/100),"")</f>
        <v>0</v>
      </c>
      <c r="Z360" s="1044">
        <f t="shared" si="65"/>
        <v>0</v>
      </c>
      <c r="AA360" s="1044">
        <f>IFERROR(Z360-(SUMIFS('Step 4 Support Tool'!$O$16:$O$215,'Step 4 Support Tool'!$E$16:$E$215,PETREAD!G360)+SUMIFS('Step 4 Support Tool'!$O$220:$O$319,'Step 4 Support Tool'!$E$220:$E$319,PETREAD!G360)),"")</f>
        <v>0</v>
      </c>
      <c r="AB360" s="1045" t="str">
        <f t="shared" si="66"/>
        <v/>
      </c>
      <c r="AC360" s="1122">
        <f>SUMIFS('Step 3.2 Heating System'!$J$10:$J$109,'Step 3.2 Heating System'!$C$10:$C$109,PETREAD!$G360,'Step 3.2 Heating System'!$G$10:$G$109,"Removed")</f>
        <v>0</v>
      </c>
      <c r="AD360" s="1122">
        <f>SUMIFS('Step 3.2 Heating System'!$J$10:$J$109,'Step 3.2 Heating System'!$C$10:$C$109,PETREAD!$G360,'Step 3.2 Heating System'!$G$10:$G$109,"Retained")</f>
        <v>0</v>
      </c>
      <c r="AE360" s="1119" t="str">
        <f t="shared" si="67"/>
        <v/>
      </c>
      <c r="AF360" s="1057">
        <f>(SUMIFS('Step 4 Support Tool'!$N$16:$N$215,'Step 4 Support Tool'!$E$16:$E$215,PETREAD!G360)+SUMIFS('Step 4 Support Tool'!$N$220:$N$319,'Step 4 Support Tool'!$E$220:$E$319,PETREAD!G360))</f>
        <v>0</v>
      </c>
      <c r="AG360" s="1057" t="str">
        <f>IFERROR(AR360*'Step 5 Project Governance'!$D$14,"")</f>
        <v/>
      </c>
      <c r="AH360" s="1117" t="str">
        <f t="shared" si="63"/>
        <v/>
      </c>
      <c r="AI360" s="1122">
        <f>(SUMIFS('Step 4 Support Tool'!$S$16:$S$215,'Step 4 Support Tool'!$E$16:$E$215,PETREAD!G360)+SUMIFS('Step 4 Support Tool'!$S$220:$S$319,'Step 4 Support Tool'!$E$220:$E$319,PETREAD!G360))</f>
        <v>0</v>
      </c>
      <c r="AJ360" s="1122" t="str">
        <f t="shared" si="64"/>
        <v/>
      </c>
      <c r="AK360" s="1045" t="str">
        <f>IFERROR(SUMIF('Step 4 Support Tool'!$E$16:$E$215,PETREAD!G360,'Step 4 Support Tool'!$N$16:$N$215)/(SUMIF('Step 4 Support Tool'!$E$16:$E$215,PETREAD!G360,'Step 4 Support Tool'!$N$16:$N$215)+SUMIF('Step 4 Support Tool'!$E$220:$E$319,PETREAD!G360,'Step 4 Support Tool'!$N$220:$N$319)),"")</f>
        <v/>
      </c>
      <c r="AL360" s="1119" t="str">
        <f>_xlfn.XLOOKUP($G360,'Step 3.2 Heating System'!$C$118:$C$217,'Step 3.2 Heating System'!$AA$118:$AA$217,"",0,1)</f>
        <v/>
      </c>
      <c r="AM360" s="1119" t="str">
        <f>_xlfn.XLOOKUP($G360,'Step 3.2 Heating System'!$C$118:$C$217,'Step 3.2 Heating System'!$AB$118:$AB$217,"",0,1)</f>
        <v/>
      </c>
      <c r="AO360" s="971" t="s">
        <v>595</v>
      </c>
      <c r="AP360" s="971"/>
      <c r="AR360" s="1045" t="str">
        <f>IFERROR((SUMIFS('Step 4 Support Tool'!$N$16:$N$215,'Step 4 Support Tool'!$E$16:$E$215,PETREAD!G360)+SUMIFS('Step 4 Support Tool'!$N$220:$N$319,'Step 4 Support Tool'!$E$220:$E$319,PETREAD!G360))/'Step 4 Support Tool'!$O$7,"")</f>
        <v/>
      </c>
      <c r="AW360" s="491"/>
      <c r="AX360" s="491"/>
      <c r="AY360" s="491"/>
      <c r="BB360" s="491"/>
      <c r="BC360" s="491"/>
      <c r="BD360" s="491"/>
      <c r="BE360" s="491"/>
      <c r="BF360" s="491"/>
      <c r="BG360" s="491"/>
      <c r="BH360" s="491"/>
      <c r="BI360" s="491"/>
      <c r="BJ360" s="491"/>
      <c r="BK360" s="491"/>
      <c r="BL360" s="491"/>
      <c r="BM360" s="491"/>
      <c r="BN360" s="491"/>
      <c r="BO360" s="491"/>
      <c r="BP360" s="491"/>
      <c r="BQ360" s="491"/>
      <c r="BR360" s="491"/>
      <c r="BS360" s="491"/>
      <c r="BT360" s="491"/>
      <c r="BU360" s="491"/>
      <c r="BV360" s="491"/>
      <c r="BW360" s="491"/>
      <c r="BX360" s="491"/>
      <c r="BY360" s="491"/>
      <c r="BZ360" s="491"/>
      <c r="CA360" s="491"/>
      <c r="CB360" s="491"/>
      <c r="CC360" s="491"/>
      <c r="CD360" s="491"/>
      <c r="CE360" s="491"/>
      <c r="CF360" s="491"/>
      <c r="CG360" s="491"/>
      <c r="CH360" s="491"/>
      <c r="CI360" s="491"/>
      <c r="CJ360" s="491"/>
      <c r="CK360" s="491"/>
      <c r="CL360" s="491"/>
      <c r="CM360" s="491"/>
      <c r="CN360" s="491"/>
      <c r="CO360" s="491"/>
      <c r="CP360" s="491"/>
      <c r="CQ360" s="491"/>
      <c r="CR360" s="491"/>
      <c r="CS360" s="491"/>
      <c r="CT360" s="491"/>
      <c r="CU360" s="491"/>
      <c r="CV360" s="491"/>
      <c r="CW360" s="491"/>
      <c r="CX360" s="491"/>
      <c r="CY360" s="491"/>
      <c r="CZ360" s="491"/>
      <c r="DA360" s="491"/>
      <c r="DB360" s="491"/>
      <c r="DC360" s="491"/>
      <c r="DD360" s="491"/>
      <c r="DE360" s="491"/>
      <c r="DF360" s="491"/>
      <c r="DG360" s="491"/>
      <c r="DH360" s="491"/>
      <c r="DI360" s="491"/>
      <c r="DJ360" s="491"/>
      <c r="DK360" s="491"/>
      <c r="DL360" s="491"/>
      <c r="DM360" s="491"/>
      <c r="DN360" s="491"/>
      <c r="DO360" s="491"/>
      <c r="DP360" s="491"/>
      <c r="DQ360" s="491"/>
      <c r="DR360" s="491"/>
      <c r="DS360" s="491"/>
      <c r="DT360" s="491"/>
      <c r="DU360" s="491"/>
      <c r="DV360" s="491"/>
      <c r="DW360" s="491"/>
      <c r="DX360" s="491"/>
      <c r="DY360" s="491"/>
      <c r="DZ360" s="491"/>
      <c r="EA360" s="491"/>
      <c r="EB360" s="491"/>
      <c r="EC360" s="491"/>
      <c r="ED360" s="491"/>
      <c r="EE360" s="491"/>
      <c r="EF360" s="491"/>
      <c r="EG360" s="491"/>
      <c r="EH360" s="491"/>
      <c r="EI360" s="491"/>
    </row>
    <row r="361" spans="1:139" ht="12" customHeight="1" x14ac:dyDescent="0.2">
      <c r="A361" s="517" t="str">
        <f t="shared" si="60"/>
        <v/>
      </c>
      <c r="B361" s="517" t="str">
        <f t="shared" si="61"/>
        <v/>
      </c>
      <c r="C361" s="515" t="str">
        <f t="shared" si="62"/>
        <v/>
      </c>
      <c r="D361" s="517" t="str">
        <f>'Step 3.1 Site Details'!C99</f>
        <v>Building 92</v>
      </c>
      <c r="E361" s="517" t="str">
        <f>TRIM('Step 3.1 Site Details'!A99)</f>
        <v/>
      </c>
      <c r="F361" s="515">
        <f>'Step 3.1 Site Details'!I99</f>
        <v>0</v>
      </c>
      <c r="G361" s="517" t="str">
        <f>IF('Step 3.1 Site Details'!D99="","",TRIM('Step 3.1 Site Details'!D99))</f>
        <v/>
      </c>
      <c r="H361" s="515">
        <f>'Step 3.1 Site Details'!E99</f>
        <v>0</v>
      </c>
      <c r="I361" s="515">
        <f>'Step 3.1 Site Details'!D99</f>
        <v>0</v>
      </c>
      <c r="J361" s="515">
        <f>'Step 3.1 Site Details'!F99</f>
        <v>0</v>
      </c>
      <c r="K361" s="1225">
        <f>'Step 3.1 Site Details'!G99</f>
        <v>0</v>
      </c>
      <c r="L361" s="515">
        <f>'Step 3.1 Site Details'!H99</f>
        <v>0</v>
      </c>
      <c r="M361" s="1226">
        <f>'Step 3.1 Site Details'!B99</f>
        <v>0</v>
      </c>
      <c r="N361" s="1189">
        <f>'Step 3.1 Site Details'!J99</f>
        <v>0</v>
      </c>
      <c r="O361" s="1189">
        <f>'Step 3.1 Site Details'!K99</f>
        <v>0</v>
      </c>
      <c r="P361" s="1185">
        <f>'Step 3.1 Site Details'!L99</f>
        <v>0</v>
      </c>
      <c r="Q361" s="1185">
        <f>'Step 3.1 Site Details'!M99</f>
        <v>0</v>
      </c>
      <c r="R361" s="1185">
        <f>'Step 3.1 Site Details'!N99</f>
        <v>0</v>
      </c>
      <c r="S361" s="1185">
        <f>'Step 3.1 Site Details'!O99</f>
        <v>0</v>
      </c>
      <c r="T361" s="1185">
        <f>'Step 3.1 Site Details'!P99</f>
        <v>0</v>
      </c>
      <c r="U361" s="1185">
        <f>'Step 3.1 Site Details'!Q99</f>
        <v>0</v>
      </c>
      <c r="V361" s="1185">
        <f>'Step 3.1 Site Details'!R99</f>
        <v>0</v>
      </c>
      <c r="W361" s="1185">
        <f>'Step 3.1 Site Details'!T99</f>
        <v>0</v>
      </c>
      <c r="X361" s="1044">
        <f>IFERROR(((_xlfn.XLOOKUP(G361,'Step 4 Support Tool'!$E$220:$E$319,'Step 4 Support Tool'!$I$220:$I$319,"",0,1)*PETREAD!N361)/100),"")</f>
        <v>0</v>
      </c>
      <c r="Y361" s="1044">
        <f>IFERROR(((_xlfn.XLOOKUP(G361,'Step 4 Support Tool'!$E$220:$E$319,'Step 4 Support Tool'!$K$220:$K$319,"",0,1)*PETREAD!O361)/100),"")</f>
        <v>0</v>
      </c>
      <c r="Z361" s="1044">
        <f t="shared" si="65"/>
        <v>0</v>
      </c>
      <c r="AA361" s="1044">
        <f>IFERROR(Z361-(SUMIFS('Step 4 Support Tool'!$O$16:$O$215,'Step 4 Support Tool'!$E$16:$E$215,PETREAD!G361)+SUMIFS('Step 4 Support Tool'!$O$220:$O$319,'Step 4 Support Tool'!$E$220:$E$319,PETREAD!G361)),"")</f>
        <v>0</v>
      </c>
      <c r="AB361" s="1045" t="str">
        <f t="shared" si="66"/>
        <v/>
      </c>
      <c r="AC361" s="1122">
        <f>SUMIFS('Step 3.2 Heating System'!$J$10:$J$109,'Step 3.2 Heating System'!$C$10:$C$109,PETREAD!$G361,'Step 3.2 Heating System'!$G$10:$G$109,"Removed")</f>
        <v>0</v>
      </c>
      <c r="AD361" s="1122">
        <f>SUMIFS('Step 3.2 Heating System'!$J$10:$J$109,'Step 3.2 Heating System'!$C$10:$C$109,PETREAD!$G361,'Step 3.2 Heating System'!$G$10:$G$109,"Retained")</f>
        <v>0</v>
      </c>
      <c r="AE361" s="1119" t="str">
        <f t="shared" si="67"/>
        <v/>
      </c>
      <c r="AF361" s="1057">
        <f>(SUMIFS('Step 4 Support Tool'!$N$16:$N$215,'Step 4 Support Tool'!$E$16:$E$215,PETREAD!G361)+SUMIFS('Step 4 Support Tool'!$N$220:$N$319,'Step 4 Support Tool'!$E$220:$E$319,PETREAD!G361))</f>
        <v>0</v>
      </c>
      <c r="AG361" s="1057" t="str">
        <f>IFERROR(AR361*'Step 5 Project Governance'!$D$14,"")</f>
        <v/>
      </c>
      <c r="AH361" s="1117" t="str">
        <f t="shared" si="63"/>
        <v/>
      </c>
      <c r="AI361" s="1122">
        <f>(SUMIFS('Step 4 Support Tool'!$S$16:$S$215,'Step 4 Support Tool'!$E$16:$E$215,PETREAD!G361)+SUMIFS('Step 4 Support Tool'!$S$220:$S$319,'Step 4 Support Tool'!$E$220:$E$319,PETREAD!G361))</f>
        <v>0</v>
      </c>
      <c r="AJ361" s="1122" t="str">
        <f t="shared" si="64"/>
        <v/>
      </c>
      <c r="AK361" s="1045" t="str">
        <f>IFERROR(SUMIF('Step 4 Support Tool'!$E$16:$E$215,PETREAD!G361,'Step 4 Support Tool'!$N$16:$N$215)/(SUMIF('Step 4 Support Tool'!$E$16:$E$215,PETREAD!G361,'Step 4 Support Tool'!$N$16:$N$215)+SUMIF('Step 4 Support Tool'!$E$220:$E$319,PETREAD!G361,'Step 4 Support Tool'!$N$220:$N$319)),"")</f>
        <v/>
      </c>
      <c r="AL361" s="1119" t="str">
        <f>_xlfn.XLOOKUP($G361,'Step 3.2 Heating System'!$C$118:$C$217,'Step 3.2 Heating System'!$AA$118:$AA$217,"",0,1)</f>
        <v/>
      </c>
      <c r="AM361" s="1119" t="str">
        <f>_xlfn.XLOOKUP($G361,'Step 3.2 Heating System'!$C$118:$C$217,'Step 3.2 Heating System'!$AB$118:$AB$217,"",0,1)</f>
        <v/>
      </c>
      <c r="AO361" s="971" t="s">
        <v>597</v>
      </c>
      <c r="AP361" s="971"/>
      <c r="AR361" s="1045" t="str">
        <f>IFERROR((SUMIFS('Step 4 Support Tool'!$N$16:$N$215,'Step 4 Support Tool'!$E$16:$E$215,PETREAD!G361)+SUMIFS('Step 4 Support Tool'!$N$220:$N$319,'Step 4 Support Tool'!$E$220:$E$319,PETREAD!G361))/'Step 4 Support Tool'!$O$7,"")</f>
        <v/>
      </c>
      <c r="AW361" s="491"/>
      <c r="AX361" s="491"/>
      <c r="AY361" s="491"/>
      <c r="BB361" s="491"/>
      <c r="BC361" s="491"/>
      <c r="BD361" s="491"/>
      <c r="BE361" s="491"/>
      <c r="BF361" s="491"/>
      <c r="BG361" s="491"/>
      <c r="BH361" s="491"/>
      <c r="BI361" s="491"/>
      <c r="BJ361" s="491"/>
      <c r="BK361" s="491"/>
      <c r="BL361" s="491"/>
      <c r="BM361" s="491"/>
      <c r="BN361" s="491"/>
      <c r="BO361" s="491"/>
      <c r="BP361" s="491"/>
      <c r="BQ361" s="491"/>
      <c r="BR361" s="491"/>
      <c r="BS361" s="491"/>
      <c r="BT361" s="491"/>
      <c r="BU361" s="491"/>
      <c r="BV361" s="491"/>
      <c r="BW361" s="491"/>
      <c r="BX361" s="491"/>
      <c r="BY361" s="491"/>
      <c r="BZ361" s="491"/>
      <c r="CA361" s="491"/>
      <c r="CB361" s="491"/>
      <c r="CC361" s="491"/>
      <c r="CD361" s="491"/>
      <c r="CE361" s="491"/>
      <c r="CF361" s="491"/>
      <c r="CG361" s="491"/>
      <c r="CH361" s="491"/>
      <c r="CI361" s="491"/>
      <c r="CJ361" s="491"/>
      <c r="CK361" s="491"/>
      <c r="CL361" s="491"/>
      <c r="CM361" s="491"/>
      <c r="CN361" s="491"/>
      <c r="CO361" s="491"/>
      <c r="CP361" s="491"/>
      <c r="CQ361" s="491"/>
      <c r="CR361" s="491"/>
      <c r="CS361" s="491"/>
      <c r="CT361" s="491"/>
      <c r="CU361" s="491"/>
      <c r="CV361" s="491"/>
      <c r="CW361" s="491"/>
      <c r="CX361" s="491"/>
      <c r="CY361" s="491"/>
      <c r="CZ361" s="491"/>
      <c r="DA361" s="491"/>
      <c r="DB361" s="491"/>
      <c r="DC361" s="491"/>
      <c r="DD361" s="491"/>
      <c r="DE361" s="491"/>
      <c r="DF361" s="491"/>
      <c r="DG361" s="491"/>
      <c r="DH361" s="491"/>
      <c r="DI361" s="491"/>
      <c r="DJ361" s="491"/>
      <c r="DK361" s="491"/>
      <c r="DL361" s="491"/>
      <c r="DM361" s="491"/>
      <c r="DN361" s="491"/>
      <c r="DO361" s="491"/>
      <c r="DP361" s="491"/>
      <c r="DQ361" s="491"/>
      <c r="DR361" s="491"/>
      <c r="DS361" s="491"/>
      <c r="DT361" s="491"/>
      <c r="DU361" s="491"/>
      <c r="DV361" s="491"/>
      <c r="DW361" s="491"/>
      <c r="DX361" s="491"/>
      <c r="DY361" s="491"/>
      <c r="DZ361" s="491"/>
      <c r="EA361" s="491"/>
      <c r="EB361" s="491"/>
      <c r="EC361" s="491"/>
      <c r="ED361" s="491"/>
      <c r="EE361" s="491"/>
      <c r="EF361" s="491"/>
      <c r="EG361" s="491"/>
      <c r="EH361" s="491"/>
      <c r="EI361" s="491"/>
    </row>
    <row r="362" spans="1:139" ht="12" customHeight="1" x14ac:dyDescent="0.2">
      <c r="A362" s="517" t="str">
        <f t="shared" si="60"/>
        <v/>
      </c>
      <c r="B362" s="517" t="str">
        <f t="shared" si="61"/>
        <v/>
      </c>
      <c r="C362" s="515" t="str">
        <f t="shared" si="62"/>
        <v/>
      </c>
      <c r="D362" s="517" t="str">
        <f>'Step 3.1 Site Details'!C100</f>
        <v>Building 93</v>
      </c>
      <c r="E362" s="517" t="str">
        <f>TRIM('Step 3.1 Site Details'!A100)</f>
        <v/>
      </c>
      <c r="F362" s="515">
        <f>'Step 3.1 Site Details'!I100</f>
        <v>0</v>
      </c>
      <c r="G362" s="517" t="str">
        <f>IF('Step 3.1 Site Details'!D100="","",TRIM('Step 3.1 Site Details'!D100))</f>
        <v/>
      </c>
      <c r="H362" s="515">
        <f>'Step 3.1 Site Details'!E100</f>
        <v>0</v>
      </c>
      <c r="I362" s="515">
        <f>'Step 3.1 Site Details'!D100</f>
        <v>0</v>
      </c>
      <c r="J362" s="515">
        <f>'Step 3.1 Site Details'!F100</f>
        <v>0</v>
      </c>
      <c r="K362" s="1225">
        <f>'Step 3.1 Site Details'!G100</f>
        <v>0</v>
      </c>
      <c r="L362" s="515">
        <f>'Step 3.1 Site Details'!H100</f>
        <v>0</v>
      </c>
      <c r="M362" s="1226">
        <f>'Step 3.1 Site Details'!B100</f>
        <v>0</v>
      </c>
      <c r="N362" s="1189">
        <f>'Step 3.1 Site Details'!J100</f>
        <v>0</v>
      </c>
      <c r="O362" s="1189">
        <f>'Step 3.1 Site Details'!K100</f>
        <v>0</v>
      </c>
      <c r="P362" s="1185">
        <f>'Step 3.1 Site Details'!L100</f>
        <v>0</v>
      </c>
      <c r="Q362" s="1185">
        <f>'Step 3.1 Site Details'!M100</f>
        <v>0</v>
      </c>
      <c r="R362" s="1185">
        <f>'Step 3.1 Site Details'!N100</f>
        <v>0</v>
      </c>
      <c r="S362" s="1185">
        <f>'Step 3.1 Site Details'!O100</f>
        <v>0</v>
      </c>
      <c r="T362" s="1185">
        <f>'Step 3.1 Site Details'!P100</f>
        <v>0</v>
      </c>
      <c r="U362" s="1185">
        <f>'Step 3.1 Site Details'!Q100</f>
        <v>0</v>
      </c>
      <c r="V362" s="1185">
        <f>'Step 3.1 Site Details'!R100</f>
        <v>0</v>
      </c>
      <c r="W362" s="1185">
        <f>'Step 3.1 Site Details'!T100</f>
        <v>0</v>
      </c>
      <c r="X362" s="1044">
        <f>IFERROR(((_xlfn.XLOOKUP(G362,'Step 4 Support Tool'!$E$220:$E$319,'Step 4 Support Tool'!$I$220:$I$319,"",0,1)*PETREAD!N362)/100),"")</f>
        <v>0</v>
      </c>
      <c r="Y362" s="1044">
        <f>IFERROR(((_xlfn.XLOOKUP(G362,'Step 4 Support Tool'!$E$220:$E$319,'Step 4 Support Tool'!$K$220:$K$319,"",0,1)*PETREAD!O362)/100),"")</f>
        <v>0</v>
      </c>
      <c r="Z362" s="1044">
        <f t="shared" si="65"/>
        <v>0</v>
      </c>
      <c r="AA362" s="1044">
        <f>IFERROR(Z362-(SUMIFS('Step 4 Support Tool'!$O$16:$O$215,'Step 4 Support Tool'!$E$16:$E$215,PETREAD!G362)+SUMIFS('Step 4 Support Tool'!$O$220:$O$319,'Step 4 Support Tool'!$E$220:$E$319,PETREAD!G362)),"")</f>
        <v>0</v>
      </c>
      <c r="AB362" s="1045" t="str">
        <f t="shared" si="66"/>
        <v/>
      </c>
      <c r="AC362" s="1122">
        <f>SUMIFS('Step 3.2 Heating System'!$J$10:$J$109,'Step 3.2 Heating System'!$C$10:$C$109,PETREAD!$G362,'Step 3.2 Heating System'!$G$10:$G$109,"Removed")</f>
        <v>0</v>
      </c>
      <c r="AD362" s="1122">
        <f>SUMIFS('Step 3.2 Heating System'!$J$10:$J$109,'Step 3.2 Heating System'!$C$10:$C$109,PETREAD!$G362,'Step 3.2 Heating System'!$G$10:$G$109,"Retained")</f>
        <v>0</v>
      </c>
      <c r="AE362" s="1119" t="str">
        <f t="shared" si="67"/>
        <v/>
      </c>
      <c r="AF362" s="1057">
        <f>(SUMIFS('Step 4 Support Tool'!$N$16:$N$215,'Step 4 Support Tool'!$E$16:$E$215,PETREAD!G362)+SUMIFS('Step 4 Support Tool'!$N$220:$N$319,'Step 4 Support Tool'!$E$220:$E$319,PETREAD!G362))</f>
        <v>0</v>
      </c>
      <c r="AG362" s="1057" t="str">
        <f>IFERROR(AR362*'Step 5 Project Governance'!$D$14,"")</f>
        <v/>
      </c>
      <c r="AH362" s="1117" t="str">
        <f t="shared" si="63"/>
        <v/>
      </c>
      <c r="AI362" s="1122">
        <f>(SUMIFS('Step 4 Support Tool'!$S$16:$S$215,'Step 4 Support Tool'!$E$16:$E$215,PETREAD!G362)+SUMIFS('Step 4 Support Tool'!$S$220:$S$319,'Step 4 Support Tool'!$E$220:$E$319,PETREAD!G362))</f>
        <v>0</v>
      </c>
      <c r="AJ362" s="1122" t="str">
        <f t="shared" si="64"/>
        <v/>
      </c>
      <c r="AK362" s="1045" t="str">
        <f>IFERROR(SUMIF('Step 4 Support Tool'!$E$16:$E$215,PETREAD!G362,'Step 4 Support Tool'!$N$16:$N$215)/(SUMIF('Step 4 Support Tool'!$E$16:$E$215,PETREAD!G362,'Step 4 Support Tool'!$N$16:$N$215)+SUMIF('Step 4 Support Tool'!$E$220:$E$319,PETREAD!G362,'Step 4 Support Tool'!$N$220:$N$319)),"")</f>
        <v/>
      </c>
      <c r="AL362" s="1119" t="str">
        <f>_xlfn.XLOOKUP($G362,'Step 3.2 Heating System'!$C$118:$C$217,'Step 3.2 Heating System'!$AA$118:$AA$217,"",0,1)</f>
        <v/>
      </c>
      <c r="AM362" s="1119" t="str">
        <f>_xlfn.XLOOKUP($G362,'Step 3.2 Heating System'!$C$118:$C$217,'Step 3.2 Heating System'!$AB$118:$AB$217,"",0,1)</f>
        <v/>
      </c>
      <c r="AO362" s="971" t="s">
        <v>599</v>
      </c>
      <c r="AP362" s="971"/>
      <c r="AR362" s="1045" t="str">
        <f>IFERROR((SUMIFS('Step 4 Support Tool'!$N$16:$N$215,'Step 4 Support Tool'!$E$16:$E$215,PETREAD!G362)+SUMIFS('Step 4 Support Tool'!$N$220:$N$319,'Step 4 Support Tool'!$E$220:$E$319,PETREAD!G362))/'Step 4 Support Tool'!$O$7,"")</f>
        <v/>
      </c>
      <c r="AW362" s="491"/>
      <c r="AX362" s="491"/>
      <c r="AY362" s="491"/>
      <c r="BB362" s="491"/>
      <c r="BC362" s="491"/>
      <c r="BD362" s="491"/>
      <c r="BE362" s="491"/>
      <c r="BF362" s="491"/>
      <c r="BG362" s="491"/>
      <c r="BH362" s="491"/>
      <c r="BI362" s="491"/>
      <c r="BJ362" s="491"/>
      <c r="BK362" s="491"/>
      <c r="BL362" s="491"/>
      <c r="BM362" s="491"/>
      <c r="BN362" s="491"/>
      <c r="BO362" s="491"/>
      <c r="BP362" s="491"/>
      <c r="BQ362" s="491"/>
      <c r="BR362" s="491"/>
      <c r="BS362" s="491"/>
      <c r="BT362" s="491"/>
      <c r="BU362" s="491"/>
      <c r="BV362" s="491"/>
      <c r="BW362" s="491"/>
      <c r="BX362" s="491"/>
      <c r="BY362" s="491"/>
      <c r="BZ362" s="491"/>
      <c r="CA362" s="491"/>
      <c r="CB362" s="491"/>
      <c r="CC362" s="491"/>
      <c r="CD362" s="491"/>
      <c r="CE362" s="491"/>
      <c r="CF362" s="491"/>
      <c r="CG362" s="491"/>
      <c r="CH362" s="491"/>
      <c r="CI362" s="491"/>
      <c r="CJ362" s="491"/>
      <c r="CK362" s="491"/>
      <c r="CL362" s="491"/>
      <c r="CM362" s="491"/>
      <c r="CN362" s="491"/>
      <c r="CO362" s="491"/>
      <c r="CP362" s="491"/>
      <c r="CQ362" s="491"/>
      <c r="CR362" s="491"/>
      <c r="CS362" s="491"/>
      <c r="CT362" s="491"/>
      <c r="CU362" s="491"/>
      <c r="CV362" s="491"/>
      <c r="CW362" s="491"/>
      <c r="CX362" s="491"/>
      <c r="CY362" s="491"/>
      <c r="CZ362" s="491"/>
      <c r="DA362" s="491"/>
      <c r="DB362" s="491"/>
      <c r="DC362" s="491"/>
      <c r="DD362" s="491"/>
      <c r="DE362" s="491"/>
      <c r="DF362" s="491"/>
      <c r="DG362" s="491"/>
      <c r="DH362" s="491"/>
      <c r="DI362" s="491"/>
      <c r="DJ362" s="491"/>
      <c r="DK362" s="491"/>
      <c r="DL362" s="491"/>
      <c r="DM362" s="491"/>
      <c r="DN362" s="491"/>
      <c r="DO362" s="491"/>
      <c r="DP362" s="491"/>
      <c r="DQ362" s="491"/>
      <c r="DR362" s="491"/>
      <c r="DS362" s="491"/>
      <c r="DT362" s="491"/>
      <c r="DU362" s="491"/>
      <c r="DV362" s="491"/>
      <c r="DW362" s="491"/>
      <c r="DX362" s="491"/>
      <c r="DY362" s="491"/>
      <c r="DZ362" s="491"/>
      <c r="EA362" s="491"/>
      <c r="EB362" s="491"/>
      <c r="EC362" s="491"/>
      <c r="ED362" s="491"/>
      <c r="EE362" s="491"/>
      <c r="EF362" s="491"/>
      <c r="EG362" s="491"/>
      <c r="EH362" s="491"/>
      <c r="EI362" s="491"/>
    </row>
    <row r="363" spans="1:139" ht="12" customHeight="1" x14ac:dyDescent="0.2">
      <c r="A363" s="517" t="str">
        <f t="shared" si="60"/>
        <v/>
      </c>
      <c r="B363" s="517" t="str">
        <f t="shared" si="61"/>
        <v/>
      </c>
      <c r="C363" s="515" t="str">
        <f t="shared" si="62"/>
        <v/>
      </c>
      <c r="D363" s="517" t="str">
        <f>'Step 3.1 Site Details'!C101</f>
        <v>Building 94</v>
      </c>
      <c r="E363" s="517" t="str">
        <f>TRIM('Step 3.1 Site Details'!A101)</f>
        <v/>
      </c>
      <c r="F363" s="515">
        <f>'Step 3.1 Site Details'!I101</f>
        <v>0</v>
      </c>
      <c r="G363" s="517" t="str">
        <f>IF('Step 3.1 Site Details'!D101="","",TRIM('Step 3.1 Site Details'!D101))</f>
        <v/>
      </c>
      <c r="H363" s="515">
        <f>'Step 3.1 Site Details'!E101</f>
        <v>0</v>
      </c>
      <c r="I363" s="515">
        <f>'Step 3.1 Site Details'!D101</f>
        <v>0</v>
      </c>
      <c r="J363" s="515">
        <f>'Step 3.1 Site Details'!F101</f>
        <v>0</v>
      </c>
      <c r="K363" s="1225">
        <f>'Step 3.1 Site Details'!G101</f>
        <v>0</v>
      </c>
      <c r="L363" s="515">
        <f>'Step 3.1 Site Details'!H101</f>
        <v>0</v>
      </c>
      <c r="M363" s="1226">
        <f>'Step 3.1 Site Details'!B101</f>
        <v>0</v>
      </c>
      <c r="N363" s="1189">
        <f>'Step 3.1 Site Details'!J101</f>
        <v>0</v>
      </c>
      <c r="O363" s="1189">
        <f>'Step 3.1 Site Details'!K101</f>
        <v>0</v>
      </c>
      <c r="P363" s="1185">
        <f>'Step 3.1 Site Details'!L101</f>
        <v>0</v>
      </c>
      <c r="Q363" s="1185">
        <f>'Step 3.1 Site Details'!M101</f>
        <v>0</v>
      </c>
      <c r="R363" s="1185">
        <f>'Step 3.1 Site Details'!N101</f>
        <v>0</v>
      </c>
      <c r="S363" s="1185">
        <f>'Step 3.1 Site Details'!O101</f>
        <v>0</v>
      </c>
      <c r="T363" s="1185">
        <f>'Step 3.1 Site Details'!P101</f>
        <v>0</v>
      </c>
      <c r="U363" s="1185">
        <f>'Step 3.1 Site Details'!Q101</f>
        <v>0</v>
      </c>
      <c r="V363" s="1185">
        <f>'Step 3.1 Site Details'!R101</f>
        <v>0</v>
      </c>
      <c r="W363" s="1185">
        <f>'Step 3.1 Site Details'!T101</f>
        <v>0</v>
      </c>
      <c r="X363" s="1044">
        <f>IFERROR(((_xlfn.XLOOKUP(G363,'Step 4 Support Tool'!$E$220:$E$319,'Step 4 Support Tool'!$I$220:$I$319,"",0,1)*PETREAD!N363)/100),"")</f>
        <v>0</v>
      </c>
      <c r="Y363" s="1044">
        <f>IFERROR(((_xlfn.XLOOKUP(G363,'Step 4 Support Tool'!$E$220:$E$319,'Step 4 Support Tool'!$K$220:$K$319,"",0,1)*PETREAD!O363)/100),"")</f>
        <v>0</v>
      </c>
      <c r="Z363" s="1044">
        <f t="shared" si="65"/>
        <v>0</v>
      </c>
      <c r="AA363" s="1044">
        <f>IFERROR(Z363-(SUMIFS('Step 4 Support Tool'!$O$16:$O$215,'Step 4 Support Tool'!$E$16:$E$215,PETREAD!G363)+SUMIFS('Step 4 Support Tool'!$O$220:$O$319,'Step 4 Support Tool'!$E$220:$E$319,PETREAD!G363)),"")</f>
        <v>0</v>
      </c>
      <c r="AB363" s="1045" t="str">
        <f t="shared" si="66"/>
        <v/>
      </c>
      <c r="AC363" s="1122">
        <f>SUMIFS('Step 3.2 Heating System'!$J$10:$J$109,'Step 3.2 Heating System'!$C$10:$C$109,PETREAD!$G363,'Step 3.2 Heating System'!$G$10:$G$109,"Removed")</f>
        <v>0</v>
      </c>
      <c r="AD363" s="1122">
        <f>SUMIFS('Step 3.2 Heating System'!$J$10:$J$109,'Step 3.2 Heating System'!$C$10:$C$109,PETREAD!$G363,'Step 3.2 Heating System'!$G$10:$G$109,"Retained")</f>
        <v>0</v>
      </c>
      <c r="AE363" s="1119" t="str">
        <f t="shared" si="67"/>
        <v/>
      </c>
      <c r="AF363" s="1057">
        <f>(SUMIFS('Step 4 Support Tool'!$N$16:$N$215,'Step 4 Support Tool'!$E$16:$E$215,PETREAD!G363)+SUMIFS('Step 4 Support Tool'!$N$220:$N$319,'Step 4 Support Tool'!$E$220:$E$319,PETREAD!G363))</f>
        <v>0</v>
      </c>
      <c r="AG363" s="1057" t="str">
        <f>IFERROR(AR363*'Step 5 Project Governance'!$D$14,"")</f>
        <v/>
      </c>
      <c r="AH363" s="1117" t="str">
        <f t="shared" si="63"/>
        <v/>
      </c>
      <c r="AI363" s="1122">
        <f>(SUMIFS('Step 4 Support Tool'!$S$16:$S$215,'Step 4 Support Tool'!$E$16:$E$215,PETREAD!G363)+SUMIFS('Step 4 Support Tool'!$S$220:$S$319,'Step 4 Support Tool'!$E$220:$E$319,PETREAD!G363))</f>
        <v>0</v>
      </c>
      <c r="AJ363" s="1122" t="str">
        <f t="shared" si="64"/>
        <v/>
      </c>
      <c r="AK363" s="1045" t="str">
        <f>IFERROR(SUMIF('Step 4 Support Tool'!$E$16:$E$215,PETREAD!G363,'Step 4 Support Tool'!$N$16:$N$215)/(SUMIF('Step 4 Support Tool'!$E$16:$E$215,PETREAD!G363,'Step 4 Support Tool'!$N$16:$N$215)+SUMIF('Step 4 Support Tool'!$E$220:$E$319,PETREAD!G363,'Step 4 Support Tool'!$N$220:$N$319)),"")</f>
        <v/>
      </c>
      <c r="AL363" s="1119" t="str">
        <f>_xlfn.XLOOKUP($G363,'Step 3.2 Heating System'!$C$118:$C$217,'Step 3.2 Heating System'!$AA$118:$AA$217,"",0,1)</f>
        <v/>
      </c>
      <c r="AM363" s="1119" t="str">
        <f>_xlfn.XLOOKUP($G363,'Step 3.2 Heating System'!$C$118:$C$217,'Step 3.2 Heating System'!$AB$118:$AB$217,"",0,1)</f>
        <v/>
      </c>
      <c r="AO363" s="971" t="s">
        <v>601</v>
      </c>
      <c r="AP363" s="971"/>
      <c r="AR363" s="1045" t="str">
        <f>IFERROR((SUMIFS('Step 4 Support Tool'!$N$16:$N$215,'Step 4 Support Tool'!$E$16:$E$215,PETREAD!G363)+SUMIFS('Step 4 Support Tool'!$N$220:$N$319,'Step 4 Support Tool'!$E$220:$E$319,PETREAD!G363))/'Step 4 Support Tool'!$O$7,"")</f>
        <v/>
      </c>
      <c r="AW363" s="491"/>
      <c r="AX363" s="491"/>
      <c r="AY363" s="491"/>
      <c r="BB363" s="491"/>
      <c r="BC363" s="491"/>
      <c r="BD363" s="491"/>
      <c r="BE363" s="491"/>
      <c r="BF363" s="491"/>
      <c r="BG363" s="491"/>
      <c r="BH363" s="491"/>
      <c r="BI363" s="491"/>
      <c r="BJ363" s="491"/>
      <c r="BK363" s="491"/>
      <c r="BL363" s="491"/>
      <c r="BM363" s="491"/>
      <c r="BN363" s="491"/>
      <c r="BO363" s="491"/>
      <c r="BP363" s="491"/>
      <c r="BQ363" s="491"/>
      <c r="BR363" s="491"/>
      <c r="BS363" s="491"/>
      <c r="BT363" s="491"/>
      <c r="BU363" s="491"/>
      <c r="BV363" s="491"/>
      <c r="BW363" s="491"/>
      <c r="BX363" s="491"/>
      <c r="BY363" s="491"/>
      <c r="BZ363" s="491"/>
      <c r="CA363" s="491"/>
      <c r="CB363" s="491"/>
      <c r="CC363" s="491"/>
      <c r="CD363" s="491"/>
      <c r="CE363" s="491"/>
      <c r="CF363" s="491"/>
      <c r="CG363" s="491"/>
      <c r="CH363" s="491"/>
      <c r="CI363" s="491"/>
      <c r="CJ363" s="491"/>
      <c r="CK363" s="491"/>
      <c r="CL363" s="491"/>
      <c r="CM363" s="491"/>
      <c r="CN363" s="491"/>
      <c r="CO363" s="491"/>
      <c r="CP363" s="491"/>
      <c r="CQ363" s="491"/>
      <c r="CR363" s="491"/>
      <c r="CS363" s="491"/>
      <c r="CT363" s="491"/>
      <c r="CU363" s="491"/>
      <c r="CV363" s="491"/>
      <c r="CW363" s="491"/>
      <c r="CX363" s="491"/>
      <c r="CY363" s="491"/>
      <c r="CZ363" s="491"/>
      <c r="DA363" s="491"/>
      <c r="DB363" s="491"/>
      <c r="DC363" s="491"/>
      <c r="DD363" s="491"/>
      <c r="DE363" s="491"/>
      <c r="DF363" s="491"/>
      <c r="DG363" s="491"/>
      <c r="DH363" s="491"/>
      <c r="DI363" s="491"/>
      <c r="DJ363" s="491"/>
      <c r="DK363" s="491"/>
      <c r="DL363" s="491"/>
      <c r="DM363" s="491"/>
      <c r="DN363" s="491"/>
      <c r="DO363" s="491"/>
      <c r="DP363" s="491"/>
      <c r="DQ363" s="491"/>
      <c r="DR363" s="491"/>
      <c r="DS363" s="491"/>
      <c r="DT363" s="491"/>
      <c r="DU363" s="491"/>
      <c r="DV363" s="491"/>
      <c r="DW363" s="491"/>
      <c r="DX363" s="491"/>
      <c r="DY363" s="491"/>
      <c r="DZ363" s="491"/>
      <c r="EA363" s="491"/>
      <c r="EB363" s="491"/>
      <c r="EC363" s="491"/>
      <c r="ED363" s="491"/>
      <c r="EE363" s="491"/>
      <c r="EF363" s="491"/>
      <c r="EG363" s="491"/>
      <c r="EH363" s="491"/>
      <c r="EI363" s="491"/>
    </row>
    <row r="364" spans="1:139" ht="12" customHeight="1" x14ac:dyDescent="0.2">
      <c r="A364" s="517" t="str">
        <f t="shared" si="60"/>
        <v/>
      </c>
      <c r="B364" s="517" t="str">
        <f t="shared" si="61"/>
        <v/>
      </c>
      <c r="C364" s="515" t="str">
        <f t="shared" si="62"/>
        <v/>
      </c>
      <c r="D364" s="517" t="str">
        <f>'Step 3.1 Site Details'!C102</f>
        <v>Building 95</v>
      </c>
      <c r="E364" s="517" t="str">
        <f>TRIM('Step 3.1 Site Details'!A102)</f>
        <v/>
      </c>
      <c r="F364" s="515">
        <f>'Step 3.1 Site Details'!I102</f>
        <v>0</v>
      </c>
      <c r="G364" s="517" t="str">
        <f>IF('Step 3.1 Site Details'!D102="","",TRIM('Step 3.1 Site Details'!D102))</f>
        <v/>
      </c>
      <c r="H364" s="515">
        <f>'Step 3.1 Site Details'!E102</f>
        <v>0</v>
      </c>
      <c r="I364" s="515">
        <f>'Step 3.1 Site Details'!D102</f>
        <v>0</v>
      </c>
      <c r="J364" s="515">
        <f>'Step 3.1 Site Details'!F102</f>
        <v>0</v>
      </c>
      <c r="K364" s="1225">
        <f>'Step 3.1 Site Details'!G102</f>
        <v>0</v>
      </c>
      <c r="L364" s="515">
        <f>'Step 3.1 Site Details'!H102</f>
        <v>0</v>
      </c>
      <c r="M364" s="1226">
        <f>'Step 3.1 Site Details'!B102</f>
        <v>0</v>
      </c>
      <c r="N364" s="1189">
        <f>'Step 3.1 Site Details'!J102</f>
        <v>0</v>
      </c>
      <c r="O364" s="1189">
        <f>'Step 3.1 Site Details'!K102</f>
        <v>0</v>
      </c>
      <c r="P364" s="1185">
        <f>'Step 3.1 Site Details'!L102</f>
        <v>0</v>
      </c>
      <c r="Q364" s="1185">
        <f>'Step 3.1 Site Details'!M102</f>
        <v>0</v>
      </c>
      <c r="R364" s="1185">
        <f>'Step 3.1 Site Details'!N102</f>
        <v>0</v>
      </c>
      <c r="S364" s="1185">
        <f>'Step 3.1 Site Details'!O102</f>
        <v>0</v>
      </c>
      <c r="T364" s="1185">
        <f>'Step 3.1 Site Details'!P102</f>
        <v>0</v>
      </c>
      <c r="U364" s="1185">
        <f>'Step 3.1 Site Details'!Q102</f>
        <v>0</v>
      </c>
      <c r="V364" s="1185">
        <f>'Step 3.1 Site Details'!R102</f>
        <v>0</v>
      </c>
      <c r="W364" s="1185">
        <f>'Step 3.1 Site Details'!T102</f>
        <v>0</v>
      </c>
      <c r="X364" s="1044">
        <f>IFERROR(((_xlfn.XLOOKUP(G364,'Step 4 Support Tool'!$E$220:$E$319,'Step 4 Support Tool'!$I$220:$I$319,"",0,1)*PETREAD!N364)/100),"")</f>
        <v>0</v>
      </c>
      <c r="Y364" s="1044">
        <f>IFERROR(((_xlfn.XLOOKUP(G364,'Step 4 Support Tool'!$E$220:$E$319,'Step 4 Support Tool'!$K$220:$K$319,"",0,1)*PETREAD!O364)/100),"")</f>
        <v>0</v>
      </c>
      <c r="Z364" s="1044">
        <f t="shared" si="65"/>
        <v>0</v>
      </c>
      <c r="AA364" s="1044">
        <f>IFERROR(Z364-(SUMIFS('Step 4 Support Tool'!$O$16:$O$215,'Step 4 Support Tool'!$E$16:$E$215,PETREAD!G364)+SUMIFS('Step 4 Support Tool'!$O$220:$O$319,'Step 4 Support Tool'!$E$220:$E$319,PETREAD!G364)),"")</f>
        <v>0</v>
      </c>
      <c r="AB364" s="1045" t="str">
        <f t="shared" si="66"/>
        <v/>
      </c>
      <c r="AC364" s="1122">
        <f>SUMIFS('Step 3.2 Heating System'!$J$10:$J$109,'Step 3.2 Heating System'!$C$10:$C$109,PETREAD!$G364,'Step 3.2 Heating System'!$G$10:$G$109,"Removed")</f>
        <v>0</v>
      </c>
      <c r="AD364" s="1122">
        <f>SUMIFS('Step 3.2 Heating System'!$J$10:$J$109,'Step 3.2 Heating System'!$C$10:$C$109,PETREAD!$G364,'Step 3.2 Heating System'!$G$10:$G$109,"Retained")</f>
        <v>0</v>
      </c>
      <c r="AE364" s="1119" t="str">
        <f t="shared" si="67"/>
        <v/>
      </c>
      <c r="AF364" s="1057">
        <f>(SUMIFS('Step 4 Support Tool'!$N$16:$N$215,'Step 4 Support Tool'!$E$16:$E$215,PETREAD!G364)+SUMIFS('Step 4 Support Tool'!$N$220:$N$319,'Step 4 Support Tool'!$E$220:$E$319,PETREAD!G364))</f>
        <v>0</v>
      </c>
      <c r="AG364" s="1057" t="str">
        <f>IFERROR(AR364*'Step 5 Project Governance'!$D$14,"")</f>
        <v/>
      </c>
      <c r="AH364" s="1117" t="str">
        <f t="shared" si="63"/>
        <v/>
      </c>
      <c r="AI364" s="1122">
        <f>(SUMIFS('Step 4 Support Tool'!$S$16:$S$215,'Step 4 Support Tool'!$E$16:$E$215,PETREAD!G364)+SUMIFS('Step 4 Support Tool'!$S$220:$S$319,'Step 4 Support Tool'!$E$220:$E$319,PETREAD!G364))</f>
        <v>0</v>
      </c>
      <c r="AJ364" s="1122" t="str">
        <f t="shared" si="64"/>
        <v/>
      </c>
      <c r="AK364" s="1045" t="str">
        <f>IFERROR(SUMIF('Step 4 Support Tool'!$E$16:$E$215,PETREAD!G364,'Step 4 Support Tool'!$N$16:$N$215)/(SUMIF('Step 4 Support Tool'!$E$16:$E$215,PETREAD!G364,'Step 4 Support Tool'!$N$16:$N$215)+SUMIF('Step 4 Support Tool'!$E$220:$E$319,PETREAD!G364,'Step 4 Support Tool'!$N$220:$N$319)),"")</f>
        <v/>
      </c>
      <c r="AL364" s="1119" t="str">
        <f>_xlfn.XLOOKUP($G364,'Step 3.2 Heating System'!$C$118:$C$217,'Step 3.2 Heating System'!$AA$118:$AA$217,"",0,1)</f>
        <v/>
      </c>
      <c r="AM364" s="1119" t="str">
        <f>_xlfn.XLOOKUP($G364,'Step 3.2 Heating System'!$C$118:$C$217,'Step 3.2 Heating System'!$AB$118:$AB$217,"",0,1)</f>
        <v/>
      </c>
      <c r="AO364" s="971" t="s">
        <v>603</v>
      </c>
      <c r="AP364" s="971"/>
      <c r="AR364" s="1045" t="str">
        <f>IFERROR((SUMIFS('Step 4 Support Tool'!$N$16:$N$215,'Step 4 Support Tool'!$E$16:$E$215,PETREAD!G364)+SUMIFS('Step 4 Support Tool'!$N$220:$N$319,'Step 4 Support Tool'!$E$220:$E$319,PETREAD!G364))/'Step 4 Support Tool'!$O$7,"")</f>
        <v/>
      </c>
      <c r="AW364" s="491"/>
      <c r="AX364" s="491"/>
      <c r="AY364" s="491"/>
      <c r="BB364" s="491"/>
      <c r="BC364" s="491"/>
      <c r="BD364" s="491"/>
      <c r="BE364" s="491"/>
      <c r="BF364" s="491"/>
      <c r="BG364" s="491"/>
      <c r="BH364" s="491"/>
      <c r="BI364" s="491"/>
      <c r="BJ364" s="491"/>
      <c r="BK364" s="491"/>
      <c r="BL364" s="491"/>
      <c r="BM364" s="491"/>
      <c r="BN364" s="491"/>
      <c r="BO364" s="491"/>
      <c r="BP364" s="491"/>
      <c r="BQ364" s="491"/>
      <c r="BR364" s="491"/>
      <c r="BS364" s="491"/>
      <c r="BT364" s="491"/>
      <c r="BU364" s="491"/>
      <c r="BV364" s="491"/>
      <c r="BW364" s="491"/>
      <c r="BX364" s="491"/>
      <c r="BY364" s="491"/>
      <c r="BZ364" s="491"/>
      <c r="CA364" s="491"/>
      <c r="CB364" s="491"/>
      <c r="CC364" s="491"/>
      <c r="CD364" s="491"/>
      <c r="CE364" s="491"/>
      <c r="CF364" s="491"/>
      <c r="CG364" s="491"/>
      <c r="CH364" s="491"/>
      <c r="CI364" s="491"/>
      <c r="CJ364" s="491"/>
      <c r="CK364" s="491"/>
      <c r="CL364" s="491"/>
      <c r="CM364" s="491"/>
      <c r="CN364" s="491"/>
      <c r="CO364" s="491"/>
      <c r="CP364" s="491"/>
      <c r="CQ364" s="491"/>
      <c r="CR364" s="491"/>
      <c r="CS364" s="491"/>
      <c r="CT364" s="491"/>
      <c r="CU364" s="491"/>
      <c r="CV364" s="491"/>
      <c r="CW364" s="491"/>
      <c r="CX364" s="491"/>
      <c r="CY364" s="491"/>
      <c r="CZ364" s="491"/>
      <c r="DA364" s="491"/>
      <c r="DB364" s="491"/>
      <c r="DC364" s="491"/>
      <c r="DD364" s="491"/>
      <c r="DE364" s="491"/>
      <c r="DF364" s="491"/>
      <c r="DG364" s="491"/>
      <c r="DH364" s="491"/>
      <c r="DI364" s="491"/>
      <c r="DJ364" s="491"/>
      <c r="DK364" s="491"/>
      <c r="DL364" s="491"/>
      <c r="DM364" s="491"/>
      <c r="DN364" s="491"/>
      <c r="DO364" s="491"/>
      <c r="DP364" s="491"/>
      <c r="DQ364" s="491"/>
      <c r="DR364" s="491"/>
      <c r="DS364" s="491"/>
      <c r="DT364" s="491"/>
      <c r="DU364" s="491"/>
      <c r="DV364" s="491"/>
      <c r="DW364" s="491"/>
      <c r="DX364" s="491"/>
      <c r="DY364" s="491"/>
      <c r="DZ364" s="491"/>
      <c r="EA364" s="491"/>
      <c r="EB364" s="491"/>
      <c r="EC364" s="491"/>
      <c r="ED364" s="491"/>
      <c r="EE364" s="491"/>
      <c r="EF364" s="491"/>
      <c r="EG364" s="491"/>
      <c r="EH364" s="491"/>
      <c r="EI364" s="491"/>
    </row>
    <row r="365" spans="1:139" ht="12" customHeight="1" x14ac:dyDescent="0.2">
      <c r="A365" s="517" t="str">
        <f t="shared" si="60"/>
        <v/>
      </c>
      <c r="B365" s="517" t="str">
        <f t="shared" si="61"/>
        <v/>
      </c>
      <c r="C365" s="515" t="str">
        <f t="shared" si="62"/>
        <v/>
      </c>
      <c r="D365" s="517" t="str">
        <f>'Step 3.1 Site Details'!C103</f>
        <v>Building 96</v>
      </c>
      <c r="E365" s="517" t="str">
        <f>TRIM('Step 3.1 Site Details'!A103)</f>
        <v/>
      </c>
      <c r="F365" s="515">
        <f>'Step 3.1 Site Details'!I103</f>
        <v>0</v>
      </c>
      <c r="G365" s="517" t="str">
        <f>IF('Step 3.1 Site Details'!D103="","",TRIM('Step 3.1 Site Details'!D103))</f>
        <v/>
      </c>
      <c r="H365" s="515">
        <f>'Step 3.1 Site Details'!E103</f>
        <v>0</v>
      </c>
      <c r="I365" s="515">
        <f>'Step 3.1 Site Details'!D103</f>
        <v>0</v>
      </c>
      <c r="J365" s="515">
        <f>'Step 3.1 Site Details'!F103</f>
        <v>0</v>
      </c>
      <c r="K365" s="1225">
        <f>'Step 3.1 Site Details'!G103</f>
        <v>0</v>
      </c>
      <c r="L365" s="515">
        <f>'Step 3.1 Site Details'!H103</f>
        <v>0</v>
      </c>
      <c r="M365" s="1226">
        <f>'Step 3.1 Site Details'!B103</f>
        <v>0</v>
      </c>
      <c r="N365" s="1189">
        <f>'Step 3.1 Site Details'!J103</f>
        <v>0</v>
      </c>
      <c r="O365" s="1189">
        <f>'Step 3.1 Site Details'!K103</f>
        <v>0</v>
      </c>
      <c r="P365" s="1185">
        <f>'Step 3.1 Site Details'!L103</f>
        <v>0</v>
      </c>
      <c r="Q365" s="1185">
        <f>'Step 3.1 Site Details'!M103</f>
        <v>0</v>
      </c>
      <c r="R365" s="1185">
        <f>'Step 3.1 Site Details'!N103</f>
        <v>0</v>
      </c>
      <c r="S365" s="1185">
        <f>'Step 3.1 Site Details'!O103</f>
        <v>0</v>
      </c>
      <c r="T365" s="1185">
        <f>'Step 3.1 Site Details'!P103</f>
        <v>0</v>
      </c>
      <c r="U365" s="1185">
        <f>'Step 3.1 Site Details'!Q103</f>
        <v>0</v>
      </c>
      <c r="V365" s="1185">
        <f>'Step 3.1 Site Details'!R103</f>
        <v>0</v>
      </c>
      <c r="W365" s="1185">
        <f>'Step 3.1 Site Details'!T103</f>
        <v>0</v>
      </c>
      <c r="X365" s="1044">
        <f>IFERROR(((_xlfn.XLOOKUP(G365,'Step 4 Support Tool'!$E$220:$E$319,'Step 4 Support Tool'!$I$220:$I$319,"",0,1)*PETREAD!N365)/100),"")</f>
        <v>0</v>
      </c>
      <c r="Y365" s="1044">
        <f>IFERROR(((_xlfn.XLOOKUP(G365,'Step 4 Support Tool'!$E$220:$E$319,'Step 4 Support Tool'!$K$220:$K$319,"",0,1)*PETREAD!O365)/100),"")</f>
        <v>0</v>
      </c>
      <c r="Z365" s="1044">
        <f t="shared" si="65"/>
        <v>0</v>
      </c>
      <c r="AA365" s="1044">
        <f>IFERROR(Z365-(SUMIFS('Step 4 Support Tool'!$O$16:$O$215,'Step 4 Support Tool'!$E$16:$E$215,PETREAD!G365)+SUMIFS('Step 4 Support Tool'!$O$220:$O$319,'Step 4 Support Tool'!$E$220:$E$319,PETREAD!G365)),"")</f>
        <v>0</v>
      </c>
      <c r="AB365" s="1045" t="str">
        <f t="shared" si="66"/>
        <v/>
      </c>
      <c r="AC365" s="1122">
        <f>SUMIFS('Step 3.2 Heating System'!$J$10:$J$109,'Step 3.2 Heating System'!$C$10:$C$109,PETREAD!$G365,'Step 3.2 Heating System'!$G$10:$G$109,"Removed")</f>
        <v>0</v>
      </c>
      <c r="AD365" s="1122">
        <f>SUMIFS('Step 3.2 Heating System'!$J$10:$J$109,'Step 3.2 Heating System'!$C$10:$C$109,PETREAD!$G365,'Step 3.2 Heating System'!$G$10:$G$109,"Retained")</f>
        <v>0</v>
      </c>
      <c r="AE365" s="1119" t="str">
        <f t="shared" si="67"/>
        <v/>
      </c>
      <c r="AF365" s="1057">
        <f>(SUMIFS('Step 4 Support Tool'!$N$16:$N$215,'Step 4 Support Tool'!$E$16:$E$215,PETREAD!G365)+SUMIFS('Step 4 Support Tool'!$N$220:$N$319,'Step 4 Support Tool'!$E$220:$E$319,PETREAD!G365))</f>
        <v>0</v>
      </c>
      <c r="AG365" s="1057" t="str">
        <f>IFERROR(AR365*'Step 5 Project Governance'!$D$14,"")</f>
        <v/>
      </c>
      <c r="AH365" s="1117" t="str">
        <f t="shared" si="63"/>
        <v/>
      </c>
      <c r="AI365" s="1122">
        <f>(SUMIFS('Step 4 Support Tool'!$S$16:$S$215,'Step 4 Support Tool'!$E$16:$E$215,PETREAD!G365)+SUMIFS('Step 4 Support Tool'!$S$220:$S$319,'Step 4 Support Tool'!$E$220:$E$319,PETREAD!G365))</f>
        <v>0</v>
      </c>
      <c r="AJ365" s="1122" t="str">
        <f t="shared" si="64"/>
        <v/>
      </c>
      <c r="AK365" s="1045" t="str">
        <f>IFERROR(SUMIF('Step 4 Support Tool'!$E$16:$E$215,PETREAD!G365,'Step 4 Support Tool'!$N$16:$N$215)/(SUMIF('Step 4 Support Tool'!$E$16:$E$215,PETREAD!G365,'Step 4 Support Tool'!$N$16:$N$215)+SUMIF('Step 4 Support Tool'!$E$220:$E$319,PETREAD!G365,'Step 4 Support Tool'!$N$220:$N$319)),"")</f>
        <v/>
      </c>
      <c r="AL365" s="1119" t="str">
        <f>_xlfn.XLOOKUP($G365,'Step 3.2 Heating System'!$C$118:$C$217,'Step 3.2 Heating System'!$AA$118:$AA$217,"",0,1)</f>
        <v/>
      </c>
      <c r="AM365" s="1119" t="str">
        <f>_xlfn.XLOOKUP($G365,'Step 3.2 Heating System'!$C$118:$C$217,'Step 3.2 Heating System'!$AB$118:$AB$217,"",0,1)</f>
        <v/>
      </c>
      <c r="AO365" s="971" t="s">
        <v>605</v>
      </c>
      <c r="AP365" s="971"/>
      <c r="AR365" s="1045" t="str">
        <f>IFERROR((SUMIFS('Step 4 Support Tool'!$N$16:$N$215,'Step 4 Support Tool'!$E$16:$E$215,PETREAD!G365)+SUMIFS('Step 4 Support Tool'!$N$220:$N$319,'Step 4 Support Tool'!$E$220:$E$319,PETREAD!G365))/'Step 4 Support Tool'!$O$7,"")</f>
        <v/>
      </c>
      <c r="AW365" s="491"/>
      <c r="AX365" s="491"/>
      <c r="AY365" s="491"/>
      <c r="BB365" s="491"/>
      <c r="BC365" s="491"/>
      <c r="BD365" s="491"/>
      <c r="BE365" s="491"/>
      <c r="BF365" s="491"/>
      <c r="BG365" s="491"/>
      <c r="BH365" s="491"/>
      <c r="BI365" s="491"/>
      <c r="BJ365" s="491"/>
      <c r="BK365" s="491"/>
      <c r="BL365" s="491"/>
      <c r="BM365" s="491"/>
      <c r="BN365" s="491"/>
      <c r="BO365" s="491"/>
      <c r="BP365" s="491"/>
      <c r="BQ365" s="491"/>
      <c r="BR365" s="491"/>
      <c r="BS365" s="491"/>
      <c r="BT365" s="491"/>
      <c r="BU365" s="491"/>
      <c r="BV365" s="491"/>
      <c r="BW365" s="491"/>
      <c r="BX365" s="491"/>
      <c r="BY365" s="491"/>
      <c r="BZ365" s="491"/>
      <c r="CA365" s="491"/>
      <c r="CB365" s="491"/>
      <c r="CC365" s="491"/>
      <c r="CD365" s="491"/>
      <c r="CE365" s="491"/>
      <c r="CF365" s="491"/>
      <c r="CG365" s="491"/>
      <c r="CH365" s="491"/>
      <c r="CI365" s="491"/>
      <c r="CJ365" s="491"/>
      <c r="CK365" s="491"/>
      <c r="CL365" s="491"/>
      <c r="CM365" s="491"/>
      <c r="CN365" s="491"/>
      <c r="CO365" s="491"/>
      <c r="CP365" s="491"/>
      <c r="CQ365" s="491"/>
      <c r="CR365" s="491"/>
      <c r="CS365" s="491"/>
      <c r="CT365" s="491"/>
      <c r="CU365" s="491"/>
      <c r="CV365" s="491"/>
      <c r="CW365" s="491"/>
      <c r="CX365" s="491"/>
      <c r="CY365" s="491"/>
      <c r="CZ365" s="491"/>
      <c r="DA365" s="491"/>
      <c r="DB365" s="491"/>
      <c r="DC365" s="491"/>
      <c r="DD365" s="491"/>
      <c r="DE365" s="491"/>
      <c r="DF365" s="491"/>
      <c r="DG365" s="491"/>
      <c r="DH365" s="491"/>
      <c r="DI365" s="491"/>
      <c r="DJ365" s="491"/>
      <c r="DK365" s="491"/>
      <c r="DL365" s="491"/>
      <c r="DM365" s="491"/>
      <c r="DN365" s="491"/>
      <c r="DO365" s="491"/>
      <c r="DP365" s="491"/>
      <c r="DQ365" s="491"/>
      <c r="DR365" s="491"/>
      <c r="DS365" s="491"/>
      <c r="DT365" s="491"/>
      <c r="DU365" s="491"/>
      <c r="DV365" s="491"/>
      <c r="DW365" s="491"/>
      <c r="DX365" s="491"/>
      <c r="DY365" s="491"/>
      <c r="DZ365" s="491"/>
      <c r="EA365" s="491"/>
      <c r="EB365" s="491"/>
      <c r="EC365" s="491"/>
      <c r="ED365" s="491"/>
      <c r="EE365" s="491"/>
      <c r="EF365" s="491"/>
      <c r="EG365" s="491"/>
      <c r="EH365" s="491"/>
      <c r="EI365" s="491"/>
    </row>
    <row r="366" spans="1:139" ht="12" customHeight="1" x14ac:dyDescent="0.2">
      <c r="A366" s="517" t="str">
        <f t="shared" si="60"/>
        <v/>
      </c>
      <c r="B366" s="517" t="str">
        <f t="shared" ref="B366:B369" si="68">IF(E366="","",A366&amp;IF(E366="","",_xlfn.XLOOKUP(E366,$AP$270:$AP$369,$AO$270:$AO$369,"N/A",0,1)))</f>
        <v/>
      </c>
      <c r="C366" s="515" t="str">
        <f t="shared" ref="C366:C369" si="69">IF(G366="","",A366&amp;SUBSTITUTE(D366,"uilding ",""))</f>
        <v/>
      </c>
      <c r="D366" s="517" t="str">
        <f>'Step 3.1 Site Details'!C104</f>
        <v>Building 97</v>
      </c>
      <c r="E366" s="517" t="str">
        <f>TRIM('Step 3.1 Site Details'!A104)</f>
        <v/>
      </c>
      <c r="F366" s="515">
        <f>'Step 3.1 Site Details'!I104</f>
        <v>0</v>
      </c>
      <c r="G366" s="517" t="str">
        <f>IF('Step 3.1 Site Details'!D104="","",TRIM('Step 3.1 Site Details'!D104))</f>
        <v/>
      </c>
      <c r="H366" s="515">
        <f>'Step 3.1 Site Details'!E104</f>
        <v>0</v>
      </c>
      <c r="I366" s="515">
        <f>'Step 3.1 Site Details'!D104</f>
        <v>0</v>
      </c>
      <c r="J366" s="515">
        <f>'Step 3.1 Site Details'!F104</f>
        <v>0</v>
      </c>
      <c r="K366" s="1225">
        <f>'Step 3.1 Site Details'!G104</f>
        <v>0</v>
      </c>
      <c r="L366" s="515">
        <f>'Step 3.1 Site Details'!H104</f>
        <v>0</v>
      </c>
      <c r="M366" s="1226">
        <f>'Step 3.1 Site Details'!B104</f>
        <v>0</v>
      </c>
      <c r="N366" s="1189">
        <f>'Step 3.1 Site Details'!J104</f>
        <v>0</v>
      </c>
      <c r="O366" s="1189">
        <f>'Step 3.1 Site Details'!K104</f>
        <v>0</v>
      </c>
      <c r="P366" s="1185">
        <f>'Step 3.1 Site Details'!L104</f>
        <v>0</v>
      </c>
      <c r="Q366" s="1185">
        <f>'Step 3.1 Site Details'!M104</f>
        <v>0</v>
      </c>
      <c r="R366" s="1185">
        <f>'Step 3.1 Site Details'!N104</f>
        <v>0</v>
      </c>
      <c r="S366" s="1185">
        <f>'Step 3.1 Site Details'!O104</f>
        <v>0</v>
      </c>
      <c r="T366" s="1185">
        <f>'Step 3.1 Site Details'!P104</f>
        <v>0</v>
      </c>
      <c r="U366" s="1185">
        <f>'Step 3.1 Site Details'!Q104</f>
        <v>0</v>
      </c>
      <c r="V366" s="1185">
        <f>'Step 3.1 Site Details'!R104</f>
        <v>0</v>
      </c>
      <c r="W366" s="1185">
        <f>'Step 3.1 Site Details'!T104</f>
        <v>0</v>
      </c>
      <c r="X366" s="1044">
        <f>IFERROR(((_xlfn.XLOOKUP(G366,'Step 4 Support Tool'!$E$220:$E$319,'Step 4 Support Tool'!$I$220:$I$319,"",0,1)*PETREAD!N366)/100),"")</f>
        <v>0</v>
      </c>
      <c r="Y366" s="1044">
        <f>IFERROR(((_xlfn.XLOOKUP(G366,'Step 4 Support Tool'!$E$220:$E$319,'Step 4 Support Tool'!$K$220:$K$319,"",0,1)*PETREAD!O366)/100),"")</f>
        <v>0</v>
      </c>
      <c r="Z366" s="1044">
        <f t="shared" si="65"/>
        <v>0</v>
      </c>
      <c r="AA366" s="1044">
        <f>IFERROR(Z366-(SUMIFS('Step 4 Support Tool'!$O$16:$O$215,'Step 4 Support Tool'!$E$16:$E$215,PETREAD!G366)+SUMIFS('Step 4 Support Tool'!$O$220:$O$319,'Step 4 Support Tool'!$E$220:$E$319,PETREAD!G366)),"")</f>
        <v>0</v>
      </c>
      <c r="AB366" s="1045" t="str">
        <f t="shared" si="66"/>
        <v/>
      </c>
      <c r="AC366" s="1122">
        <f>SUMIFS('Step 3.2 Heating System'!$J$10:$J$109,'Step 3.2 Heating System'!$C$10:$C$109,PETREAD!$G366,'Step 3.2 Heating System'!$G$10:$G$109,"Removed")</f>
        <v>0</v>
      </c>
      <c r="AD366" s="1122">
        <f>SUMIFS('Step 3.2 Heating System'!$J$10:$J$109,'Step 3.2 Heating System'!$C$10:$C$109,PETREAD!$G366,'Step 3.2 Heating System'!$G$10:$G$109,"Retained")</f>
        <v>0</v>
      </c>
      <c r="AE366" s="1119" t="str">
        <f t="shared" si="67"/>
        <v/>
      </c>
      <c r="AF366" s="1057">
        <f>(SUMIFS('Step 4 Support Tool'!$N$16:$N$215,'Step 4 Support Tool'!$E$16:$E$215,PETREAD!G366)+SUMIFS('Step 4 Support Tool'!$N$220:$N$319,'Step 4 Support Tool'!$E$220:$E$319,PETREAD!G366))</f>
        <v>0</v>
      </c>
      <c r="AG366" s="1057" t="str">
        <f>IFERROR(AR366*'Step 5 Project Governance'!$D$14,"")</f>
        <v/>
      </c>
      <c r="AH366" s="1117" t="str">
        <f t="shared" ref="AH366:AH369" si="70">IFERROR(AF366-AG366,"")</f>
        <v/>
      </c>
      <c r="AI366" s="1122">
        <f>(SUMIFS('Step 4 Support Tool'!$S$16:$S$215,'Step 4 Support Tool'!$E$16:$E$215,PETREAD!G366)+SUMIFS('Step 4 Support Tool'!$S$220:$S$319,'Step 4 Support Tool'!$E$220:$E$319,PETREAD!G366))</f>
        <v>0</v>
      </c>
      <c r="AJ366" s="1122" t="str">
        <f t="shared" ref="AJ366:AJ369" si="71">IFERROR(AF366/AI366,"")</f>
        <v/>
      </c>
      <c r="AK366" s="1045" t="str">
        <f>IFERROR(SUMIF('Step 4 Support Tool'!$E$16:$E$215,PETREAD!G366,'Step 4 Support Tool'!$N$16:$N$215)/(SUMIF('Step 4 Support Tool'!$E$16:$E$215,PETREAD!G366,'Step 4 Support Tool'!$N$16:$N$215)+SUMIF('Step 4 Support Tool'!$E$220:$E$319,PETREAD!G366,'Step 4 Support Tool'!$N$220:$N$319)),"")</f>
        <v/>
      </c>
      <c r="AL366" s="1119" t="str">
        <f>_xlfn.XLOOKUP($G366,'Step 3.2 Heating System'!$C$118:$C$217,'Step 3.2 Heating System'!$AA$118:$AA$217,"",0,1)</f>
        <v/>
      </c>
      <c r="AM366" s="1119" t="str">
        <f>_xlfn.XLOOKUP($G366,'Step 3.2 Heating System'!$C$118:$C$217,'Step 3.2 Heating System'!$AB$118:$AB$217,"",0,1)</f>
        <v/>
      </c>
      <c r="AO366" s="971" t="s">
        <v>607</v>
      </c>
      <c r="AP366" s="971"/>
      <c r="AR366" s="1045" t="str">
        <f>IFERROR((SUMIFS('Step 4 Support Tool'!$N$16:$N$215,'Step 4 Support Tool'!$E$16:$E$215,PETREAD!G366)+SUMIFS('Step 4 Support Tool'!$N$220:$N$319,'Step 4 Support Tool'!$E$220:$E$319,PETREAD!G366))/'Step 4 Support Tool'!$O$7,"")</f>
        <v/>
      </c>
      <c r="AW366" s="491"/>
      <c r="AX366" s="491"/>
      <c r="AY366" s="491"/>
      <c r="BB366" s="491"/>
      <c r="BC366" s="491"/>
      <c r="BD366" s="491"/>
      <c r="BE366" s="491"/>
      <c r="BF366" s="491"/>
      <c r="BG366" s="491"/>
      <c r="BH366" s="491"/>
      <c r="BI366" s="491"/>
      <c r="BJ366" s="491"/>
      <c r="BK366" s="491"/>
      <c r="BL366" s="491"/>
      <c r="BM366" s="491"/>
      <c r="BN366" s="491"/>
      <c r="BO366" s="491"/>
      <c r="BP366" s="491"/>
      <c r="BQ366" s="491"/>
      <c r="BR366" s="491"/>
      <c r="BS366" s="491"/>
      <c r="BT366" s="491"/>
      <c r="BU366" s="491"/>
      <c r="BV366" s="491"/>
      <c r="BW366" s="491"/>
      <c r="BX366" s="491"/>
      <c r="BY366" s="491"/>
      <c r="BZ366" s="491"/>
      <c r="CA366" s="491"/>
      <c r="CB366" s="491"/>
      <c r="CC366" s="491"/>
      <c r="CD366" s="491"/>
      <c r="CE366" s="491"/>
      <c r="CF366" s="491"/>
      <c r="CG366" s="491"/>
      <c r="CH366" s="491"/>
      <c r="CI366" s="491"/>
      <c r="CJ366" s="491"/>
      <c r="CK366" s="491"/>
      <c r="CL366" s="491"/>
      <c r="CM366" s="491"/>
      <c r="CN366" s="491"/>
      <c r="CO366" s="491"/>
      <c r="CP366" s="491"/>
      <c r="CQ366" s="491"/>
      <c r="CR366" s="491"/>
      <c r="CS366" s="491"/>
      <c r="CT366" s="491"/>
      <c r="CU366" s="491"/>
      <c r="CV366" s="491"/>
      <c r="CW366" s="491"/>
      <c r="CX366" s="491"/>
      <c r="CY366" s="491"/>
      <c r="CZ366" s="491"/>
      <c r="DA366" s="491"/>
      <c r="DB366" s="491"/>
      <c r="DC366" s="491"/>
      <c r="DD366" s="491"/>
      <c r="DE366" s="491"/>
      <c r="DF366" s="491"/>
      <c r="DG366" s="491"/>
      <c r="DH366" s="491"/>
      <c r="DI366" s="491"/>
      <c r="DJ366" s="491"/>
      <c r="DK366" s="491"/>
      <c r="DL366" s="491"/>
      <c r="DM366" s="491"/>
      <c r="DN366" s="491"/>
      <c r="DO366" s="491"/>
      <c r="DP366" s="491"/>
      <c r="DQ366" s="491"/>
      <c r="DR366" s="491"/>
      <c r="DS366" s="491"/>
      <c r="DT366" s="491"/>
      <c r="DU366" s="491"/>
      <c r="DV366" s="491"/>
      <c r="DW366" s="491"/>
      <c r="DX366" s="491"/>
      <c r="DY366" s="491"/>
      <c r="DZ366" s="491"/>
      <c r="EA366" s="491"/>
      <c r="EB366" s="491"/>
      <c r="EC366" s="491"/>
      <c r="ED366" s="491"/>
      <c r="EE366" s="491"/>
      <c r="EF366" s="491"/>
      <c r="EG366" s="491"/>
      <c r="EH366" s="491"/>
      <c r="EI366" s="491"/>
    </row>
    <row r="367" spans="1:139" ht="12" customHeight="1" x14ac:dyDescent="0.2">
      <c r="A367" s="517" t="str">
        <f t="shared" si="60"/>
        <v/>
      </c>
      <c r="B367" s="517" t="str">
        <f t="shared" si="68"/>
        <v/>
      </c>
      <c r="C367" s="515" t="str">
        <f t="shared" si="69"/>
        <v/>
      </c>
      <c r="D367" s="517" t="str">
        <f>'Step 3.1 Site Details'!C105</f>
        <v>Building 98</v>
      </c>
      <c r="E367" s="517" t="str">
        <f>TRIM('Step 3.1 Site Details'!A105)</f>
        <v/>
      </c>
      <c r="F367" s="515">
        <f>'Step 3.1 Site Details'!I105</f>
        <v>0</v>
      </c>
      <c r="G367" s="517" t="str">
        <f>IF('Step 3.1 Site Details'!D105="","",TRIM('Step 3.1 Site Details'!D105))</f>
        <v/>
      </c>
      <c r="H367" s="515">
        <f>'Step 3.1 Site Details'!E105</f>
        <v>0</v>
      </c>
      <c r="I367" s="515">
        <f>'Step 3.1 Site Details'!D105</f>
        <v>0</v>
      </c>
      <c r="J367" s="515">
        <f>'Step 3.1 Site Details'!F105</f>
        <v>0</v>
      </c>
      <c r="K367" s="1225">
        <f>'Step 3.1 Site Details'!G105</f>
        <v>0</v>
      </c>
      <c r="L367" s="515">
        <f>'Step 3.1 Site Details'!H105</f>
        <v>0</v>
      </c>
      <c r="M367" s="1226">
        <f>'Step 3.1 Site Details'!B105</f>
        <v>0</v>
      </c>
      <c r="N367" s="1189">
        <f>'Step 3.1 Site Details'!J105</f>
        <v>0</v>
      </c>
      <c r="O367" s="1189">
        <f>'Step 3.1 Site Details'!K105</f>
        <v>0</v>
      </c>
      <c r="P367" s="1185">
        <f>'Step 3.1 Site Details'!L105</f>
        <v>0</v>
      </c>
      <c r="Q367" s="1185">
        <f>'Step 3.1 Site Details'!M105</f>
        <v>0</v>
      </c>
      <c r="R367" s="1185">
        <f>'Step 3.1 Site Details'!N105</f>
        <v>0</v>
      </c>
      <c r="S367" s="1185">
        <f>'Step 3.1 Site Details'!O105</f>
        <v>0</v>
      </c>
      <c r="T367" s="1185">
        <f>'Step 3.1 Site Details'!P105</f>
        <v>0</v>
      </c>
      <c r="U367" s="1185">
        <f>'Step 3.1 Site Details'!Q105</f>
        <v>0</v>
      </c>
      <c r="V367" s="1185">
        <f>'Step 3.1 Site Details'!R105</f>
        <v>0</v>
      </c>
      <c r="W367" s="1185">
        <f>'Step 3.1 Site Details'!T105</f>
        <v>0</v>
      </c>
      <c r="X367" s="1044">
        <f>IFERROR(((_xlfn.XLOOKUP(G367,'Step 4 Support Tool'!$E$220:$E$319,'Step 4 Support Tool'!$I$220:$I$319,"",0,1)*PETREAD!N367)/100),"")</f>
        <v>0</v>
      </c>
      <c r="Y367" s="1044">
        <f>IFERROR(((_xlfn.XLOOKUP(G367,'Step 4 Support Tool'!$E$220:$E$319,'Step 4 Support Tool'!$K$220:$K$319,"",0,1)*PETREAD!O367)/100),"")</f>
        <v>0</v>
      </c>
      <c r="Z367" s="1044">
        <f t="shared" si="65"/>
        <v>0</v>
      </c>
      <c r="AA367" s="1044">
        <f>IFERROR(Z367-(SUMIFS('Step 4 Support Tool'!$O$16:$O$215,'Step 4 Support Tool'!$E$16:$E$215,PETREAD!G367)+SUMIFS('Step 4 Support Tool'!$O$220:$O$319,'Step 4 Support Tool'!$E$220:$E$319,PETREAD!G367)),"")</f>
        <v>0</v>
      </c>
      <c r="AB367" s="1045" t="str">
        <f t="shared" si="66"/>
        <v/>
      </c>
      <c r="AC367" s="1122">
        <f>SUMIFS('Step 3.2 Heating System'!$J$10:$J$109,'Step 3.2 Heating System'!$C$10:$C$109,PETREAD!$G367,'Step 3.2 Heating System'!$G$10:$G$109,"Removed")</f>
        <v>0</v>
      </c>
      <c r="AD367" s="1122">
        <f>SUMIFS('Step 3.2 Heating System'!$J$10:$J$109,'Step 3.2 Heating System'!$C$10:$C$109,PETREAD!$G367,'Step 3.2 Heating System'!$G$10:$G$109,"Retained")</f>
        <v>0</v>
      </c>
      <c r="AE367" s="1119" t="str">
        <f t="shared" si="67"/>
        <v/>
      </c>
      <c r="AF367" s="1057">
        <f>(SUMIFS('Step 4 Support Tool'!$N$16:$N$215,'Step 4 Support Tool'!$E$16:$E$215,PETREAD!G367)+SUMIFS('Step 4 Support Tool'!$N$220:$N$319,'Step 4 Support Tool'!$E$220:$E$319,PETREAD!G367))</f>
        <v>0</v>
      </c>
      <c r="AG367" s="1057" t="str">
        <f>IFERROR(AR367*'Step 5 Project Governance'!$D$14,"")</f>
        <v/>
      </c>
      <c r="AH367" s="1117" t="str">
        <f t="shared" si="70"/>
        <v/>
      </c>
      <c r="AI367" s="1122">
        <f>(SUMIFS('Step 4 Support Tool'!$S$16:$S$215,'Step 4 Support Tool'!$E$16:$E$215,PETREAD!G367)+SUMIFS('Step 4 Support Tool'!$S$220:$S$319,'Step 4 Support Tool'!$E$220:$E$319,PETREAD!G367))</f>
        <v>0</v>
      </c>
      <c r="AJ367" s="1122" t="str">
        <f t="shared" si="71"/>
        <v/>
      </c>
      <c r="AK367" s="1045" t="str">
        <f>IFERROR(SUMIF('Step 4 Support Tool'!$E$16:$E$215,PETREAD!G367,'Step 4 Support Tool'!$N$16:$N$215)/(SUMIF('Step 4 Support Tool'!$E$16:$E$215,PETREAD!G367,'Step 4 Support Tool'!$N$16:$N$215)+SUMIF('Step 4 Support Tool'!$E$220:$E$319,PETREAD!G367,'Step 4 Support Tool'!$N$220:$N$319)),"")</f>
        <v/>
      </c>
      <c r="AL367" s="1119" t="str">
        <f>_xlfn.XLOOKUP($G367,'Step 3.2 Heating System'!$C$118:$C$217,'Step 3.2 Heating System'!$AA$118:$AA$217,"",0,1)</f>
        <v/>
      </c>
      <c r="AM367" s="1119" t="str">
        <f>_xlfn.XLOOKUP($G367,'Step 3.2 Heating System'!$C$118:$C$217,'Step 3.2 Heating System'!$AB$118:$AB$217,"",0,1)</f>
        <v/>
      </c>
      <c r="AO367" s="971" t="s">
        <v>609</v>
      </c>
      <c r="AP367" s="971"/>
      <c r="AR367" s="1045" t="str">
        <f>IFERROR((SUMIFS('Step 4 Support Tool'!$N$16:$N$215,'Step 4 Support Tool'!$E$16:$E$215,PETREAD!G367)+SUMIFS('Step 4 Support Tool'!$N$220:$N$319,'Step 4 Support Tool'!$E$220:$E$319,PETREAD!G367))/'Step 4 Support Tool'!$O$7,"")</f>
        <v/>
      </c>
    </row>
    <row r="368" spans="1:139" ht="12" customHeight="1" x14ac:dyDescent="0.2">
      <c r="A368" s="517" t="str">
        <f t="shared" si="60"/>
        <v/>
      </c>
      <c r="B368" s="517" t="str">
        <f t="shared" si="68"/>
        <v/>
      </c>
      <c r="C368" s="515" t="str">
        <f t="shared" si="69"/>
        <v/>
      </c>
      <c r="D368" s="517" t="str">
        <f>'Step 3.1 Site Details'!C106</f>
        <v>Building 99</v>
      </c>
      <c r="E368" s="517" t="str">
        <f>TRIM('Step 3.1 Site Details'!A106)</f>
        <v/>
      </c>
      <c r="F368" s="515">
        <f>'Step 3.1 Site Details'!I106</f>
        <v>0</v>
      </c>
      <c r="G368" s="517" t="str">
        <f>IF('Step 3.1 Site Details'!D106="","",TRIM('Step 3.1 Site Details'!D106))</f>
        <v/>
      </c>
      <c r="H368" s="515">
        <f>'Step 3.1 Site Details'!E106</f>
        <v>0</v>
      </c>
      <c r="I368" s="515">
        <f>'Step 3.1 Site Details'!D106</f>
        <v>0</v>
      </c>
      <c r="J368" s="515">
        <f>'Step 3.1 Site Details'!F106</f>
        <v>0</v>
      </c>
      <c r="K368" s="1225">
        <f>'Step 3.1 Site Details'!G106</f>
        <v>0</v>
      </c>
      <c r="L368" s="515">
        <f>'Step 3.1 Site Details'!H106</f>
        <v>0</v>
      </c>
      <c r="M368" s="1226">
        <f>'Step 3.1 Site Details'!B106</f>
        <v>0</v>
      </c>
      <c r="N368" s="1189">
        <f>'Step 3.1 Site Details'!J106</f>
        <v>0</v>
      </c>
      <c r="O368" s="1189">
        <f>'Step 3.1 Site Details'!K106</f>
        <v>0</v>
      </c>
      <c r="P368" s="1185">
        <f>'Step 3.1 Site Details'!L106</f>
        <v>0</v>
      </c>
      <c r="Q368" s="1185">
        <f>'Step 3.1 Site Details'!M106</f>
        <v>0</v>
      </c>
      <c r="R368" s="1185">
        <f>'Step 3.1 Site Details'!N106</f>
        <v>0</v>
      </c>
      <c r="S368" s="1185">
        <f>'Step 3.1 Site Details'!O106</f>
        <v>0</v>
      </c>
      <c r="T368" s="1185">
        <f>'Step 3.1 Site Details'!P106</f>
        <v>0</v>
      </c>
      <c r="U368" s="1185">
        <f>'Step 3.1 Site Details'!Q106</f>
        <v>0</v>
      </c>
      <c r="V368" s="1185">
        <f>'Step 3.1 Site Details'!R106</f>
        <v>0</v>
      </c>
      <c r="W368" s="1185">
        <f>'Step 3.1 Site Details'!T106</f>
        <v>0</v>
      </c>
      <c r="X368" s="1044">
        <f>IFERROR(((_xlfn.XLOOKUP(G368,'Step 4 Support Tool'!$E$220:$E$319,'Step 4 Support Tool'!$I$220:$I$319,"",0,1)*PETREAD!N368)/100),"")</f>
        <v>0</v>
      </c>
      <c r="Y368" s="1044">
        <f>IFERROR(((_xlfn.XLOOKUP(G368,'Step 4 Support Tool'!$E$220:$E$319,'Step 4 Support Tool'!$K$220:$K$319,"",0,1)*PETREAD!O368)/100),"")</f>
        <v>0</v>
      </c>
      <c r="Z368" s="1044">
        <f t="shared" si="65"/>
        <v>0</v>
      </c>
      <c r="AA368" s="1044">
        <f>IFERROR(Z368-(SUMIFS('Step 4 Support Tool'!$O$16:$O$215,'Step 4 Support Tool'!$E$16:$E$215,PETREAD!G368)+SUMIFS('Step 4 Support Tool'!$O$220:$O$319,'Step 4 Support Tool'!$E$220:$E$319,PETREAD!G368)),"")</f>
        <v>0</v>
      </c>
      <c r="AB368" s="1045" t="str">
        <f t="shared" si="66"/>
        <v/>
      </c>
      <c r="AC368" s="1122">
        <f>SUMIFS('Step 3.2 Heating System'!$J$10:$J$109,'Step 3.2 Heating System'!$C$10:$C$109,PETREAD!$G368,'Step 3.2 Heating System'!$G$10:$G$109,"Removed")</f>
        <v>0</v>
      </c>
      <c r="AD368" s="1122">
        <f>SUMIFS('Step 3.2 Heating System'!$J$10:$J$109,'Step 3.2 Heating System'!$C$10:$C$109,PETREAD!$G368,'Step 3.2 Heating System'!$G$10:$G$109,"Retained")</f>
        <v>0</v>
      </c>
      <c r="AE368" s="1119" t="str">
        <f t="shared" si="67"/>
        <v/>
      </c>
      <c r="AF368" s="1057">
        <f>(SUMIFS('Step 4 Support Tool'!$N$16:$N$215,'Step 4 Support Tool'!$E$16:$E$215,PETREAD!G368)+SUMIFS('Step 4 Support Tool'!$N$220:$N$319,'Step 4 Support Tool'!$E$220:$E$319,PETREAD!G368))</f>
        <v>0</v>
      </c>
      <c r="AG368" s="1057" t="str">
        <f>IFERROR(AR368*'Step 5 Project Governance'!$D$14,"")</f>
        <v/>
      </c>
      <c r="AH368" s="1117" t="str">
        <f t="shared" si="70"/>
        <v/>
      </c>
      <c r="AI368" s="1122">
        <f>(SUMIFS('Step 4 Support Tool'!$S$16:$S$215,'Step 4 Support Tool'!$E$16:$E$215,PETREAD!G368)+SUMIFS('Step 4 Support Tool'!$S$220:$S$319,'Step 4 Support Tool'!$E$220:$E$319,PETREAD!G368))</f>
        <v>0</v>
      </c>
      <c r="AJ368" s="1122" t="str">
        <f t="shared" si="71"/>
        <v/>
      </c>
      <c r="AK368" s="1045" t="str">
        <f>IFERROR(SUMIF('Step 4 Support Tool'!$E$16:$E$215,PETREAD!G368,'Step 4 Support Tool'!$N$16:$N$215)/(SUMIF('Step 4 Support Tool'!$E$16:$E$215,PETREAD!G368,'Step 4 Support Tool'!$N$16:$N$215)+SUMIF('Step 4 Support Tool'!$E$220:$E$319,PETREAD!G368,'Step 4 Support Tool'!$N$220:$N$319)),"")</f>
        <v/>
      </c>
      <c r="AL368" s="1119" t="str">
        <f>_xlfn.XLOOKUP($G368,'Step 3.2 Heating System'!$C$118:$C$217,'Step 3.2 Heating System'!$AA$118:$AA$217,"",0,1)</f>
        <v/>
      </c>
      <c r="AM368" s="1119" t="str">
        <f>_xlfn.XLOOKUP($G368,'Step 3.2 Heating System'!$C$118:$C$217,'Step 3.2 Heating System'!$AB$118:$AB$217,"",0,1)</f>
        <v/>
      </c>
      <c r="AO368" s="971" t="s">
        <v>611</v>
      </c>
      <c r="AP368" s="971"/>
      <c r="AR368" s="1045" t="str">
        <f>IFERROR((SUMIFS('Step 4 Support Tool'!$N$16:$N$215,'Step 4 Support Tool'!$E$16:$E$215,PETREAD!G368)+SUMIFS('Step 4 Support Tool'!$N$220:$N$319,'Step 4 Support Tool'!$E$220:$E$319,PETREAD!G368))/'Step 4 Support Tool'!$O$7,"")</f>
        <v/>
      </c>
    </row>
    <row r="369" spans="1:44" ht="12" customHeight="1" x14ac:dyDescent="0.2">
      <c r="A369" s="517" t="str">
        <f t="shared" si="60"/>
        <v/>
      </c>
      <c r="B369" s="517" t="str">
        <f t="shared" si="68"/>
        <v/>
      </c>
      <c r="C369" s="515" t="str">
        <f t="shared" si="69"/>
        <v/>
      </c>
      <c r="D369" s="517" t="str">
        <f>'Step 3.1 Site Details'!C107</f>
        <v>Building 100</v>
      </c>
      <c r="E369" s="517" t="str">
        <f>TRIM('Step 3.1 Site Details'!A107)</f>
        <v/>
      </c>
      <c r="F369" s="515">
        <f>'Step 3.1 Site Details'!I107</f>
        <v>0</v>
      </c>
      <c r="G369" s="517" t="str">
        <f>IF('Step 3.1 Site Details'!D107="","",TRIM('Step 3.1 Site Details'!D107))</f>
        <v/>
      </c>
      <c r="H369" s="515">
        <f>'Step 3.1 Site Details'!E107</f>
        <v>0</v>
      </c>
      <c r="I369" s="515">
        <f>'Step 3.1 Site Details'!D107</f>
        <v>0</v>
      </c>
      <c r="J369" s="515">
        <f>'Step 3.1 Site Details'!F107</f>
        <v>0</v>
      </c>
      <c r="K369" s="1225">
        <f>'Step 3.1 Site Details'!G107</f>
        <v>0</v>
      </c>
      <c r="L369" s="515">
        <f>'Step 3.1 Site Details'!H107</f>
        <v>0</v>
      </c>
      <c r="M369" s="1226">
        <f>'Step 3.1 Site Details'!B107</f>
        <v>0</v>
      </c>
      <c r="N369" s="1189">
        <f>'Step 3.1 Site Details'!J107</f>
        <v>0</v>
      </c>
      <c r="O369" s="1189">
        <f>'Step 3.1 Site Details'!K107</f>
        <v>0</v>
      </c>
      <c r="P369" s="1185">
        <f>'Step 3.1 Site Details'!L107</f>
        <v>0</v>
      </c>
      <c r="Q369" s="1185">
        <f>'Step 3.1 Site Details'!M107</f>
        <v>0</v>
      </c>
      <c r="R369" s="1185">
        <f>'Step 3.1 Site Details'!N107</f>
        <v>0</v>
      </c>
      <c r="S369" s="1185">
        <f>'Step 3.1 Site Details'!O107</f>
        <v>0</v>
      </c>
      <c r="T369" s="1185">
        <f>'Step 3.1 Site Details'!P107</f>
        <v>0</v>
      </c>
      <c r="U369" s="1185">
        <f>'Step 3.1 Site Details'!Q107</f>
        <v>0</v>
      </c>
      <c r="V369" s="1185">
        <f>'Step 3.1 Site Details'!R107</f>
        <v>0</v>
      </c>
      <c r="W369" s="1185">
        <f>'Step 3.1 Site Details'!T107</f>
        <v>0</v>
      </c>
      <c r="X369" s="1044">
        <f>IFERROR(((_xlfn.XLOOKUP(G369,'Step 4 Support Tool'!$E$220:$E$319,'Step 4 Support Tool'!$I$220:$I$319,"",0,1)*PETREAD!N369)/100),"")</f>
        <v>0</v>
      </c>
      <c r="Y369" s="1044">
        <f>IFERROR(((_xlfn.XLOOKUP(G369,'Step 4 Support Tool'!$E$220:$E$319,'Step 4 Support Tool'!$K$220:$K$319,"",0,1)*PETREAD!O369)/100),"")</f>
        <v>0</v>
      </c>
      <c r="Z369" s="1044">
        <f t="shared" si="65"/>
        <v>0</v>
      </c>
      <c r="AA369" s="1044">
        <f>IFERROR(Z369-(SUMIFS('Step 4 Support Tool'!$O$16:$O$215,'Step 4 Support Tool'!$E$16:$E$215,PETREAD!G369)+SUMIFS('Step 4 Support Tool'!$O$220:$O$319,'Step 4 Support Tool'!$E$220:$E$319,PETREAD!G369)),"")</f>
        <v>0</v>
      </c>
      <c r="AB369" s="1045" t="str">
        <f t="shared" si="66"/>
        <v/>
      </c>
      <c r="AC369" s="1122">
        <f>SUMIFS('Step 3.2 Heating System'!$J$10:$J$109,'Step 3.2 Heating System'!$C$10:$C$109,PETREAD!$G369,'Step 3.2 Heating System'!$G$10:$G$109,"Removed")</f>
        <v>0</v>
      </c>
      <c r="AD369" s="1122">
        <f>SUMIFS('Step 3.2 Heating System'!$J$10:$J$109,'Step 3.2 Heating System'!$C$10:$C$109,PETREAD!$G369,'Step 3.2 Heating System'!$G$10:$G$109,"Retained")</f>
        <v>0</v>
      </c>
      <c r="AE369" s="1119" t="str">
        <f t="shared" si="67"/>
        <v/>
      </c>
      <c r="AF369" s="1057">
        <f>(SUMIFS('Step 4 Support Tool'!$N$16:$N$215,'Step 4 Support Tool'!$E$16:$E$215,PETREAD!G369)+SUMIFS('Step 4 Support Tool'!$N$220:$N$319,'Step 4 Support Tool'!$E$220:$E$319,PETREAD!G369))</f>
        <v>0</v>
      </c>
      <c r="AG369" s="1057" t="str">
        <f>IFERROR(AR369*'Step 5 Project Governance'!$D$14,"")</f>
        <v/>
      </c>
      <c r="AH369" s="1117" t="str">
        <f t="shared" si="70"/>
        <v/>
      </c>
      <c r="AI369" s="1122">
        <f>(SUMIFS('Step 4 Support Tool'!$S$16:$S$215,'Step 4 Support Tool'!$E$16:$E$215,PETREAD!G369)+SUMIFS('Step 4 Support Tool'!$S$220:$S$319,'Step 4 Support Tool'!$E$220:$E$319,PETREAD!G369))</f>
        <v>0</v>
      </c>
      <c r="AJ369" s="1122" t="str">
        <f t="shared" si="71"/>
        <v/>
      </c>
      <c r="AK369" s="1045" t="str">
        <f>IFERROR(SUMIF('Step 4 Support Tool'!$E$16:$E$215,PETREAD!G369,'Step 4 Support Tool'!$N$16:$N$215)/(SUMIF('Step 4 Support Tool'!$E$16:$E$215,PETREAD!G369,'Step 4 Support Tool'!$N$16:$N$215)+SUMIF('Step 4 Support Tool'!$E$220:$E$319,PETREAD!G369,'Step 4 Support Tool'!$N$220:$N$319)),"")</f>
        <v/>
      </c>
      <c r="AL369" s="1119" t="str">
        <f>_xlfn.XLOOKUP($G369,'Step 3.2 Heating System'!$C$118:$C$217,'Step 3.2 Heating System'!$AA$118:$AA$217,"",0,1)</f>
        <v/>
      </c>
      <c r="AM369" s="1119" t="str">
        <f>_xlfn.XLOOKUP($G369,'Step 3.2 Heating System'!$C$118:$C$217,'Step 3.2 Heating System'!$AB$118:$AB$217,"",0,1)</f>
        <v/>
      </c>
      <c r="AO369" s="971" t="s">
        <v>613</v>
      </c>
      <c r="AP369" s="971"/>
      <c r="AR369" s="1045" t="str">
        <f>IFERROR((SUMIFS('Step 4 Support Tool'!$N$16:$N$215,'Step 4 Support Tool'!$E$16:$E$215,PETREAD!G369)+SUMIFS('Step 4 Support Tool'!$N$220:$N$319,'Step 4 Support Tool'!$E$220:$E$319,PETREAD!G369))/'Step 4 Support Tool'!$O$7,"")</f>
        <v/>
      </c>
    </row>
    <row r="371" spans="1:44" x14ac:dyDescent="0.2">
      <c r="A371" s="418" t="s">
        <v>1295</v>
      </c>
      <c r="B371" s="418" t="s">
        <v>1295</v>
      </c>
      <c r="C371" s="418" t="s">
        <v>1295</v>
      </c>
      <c r="D371" s="418" t="s">
        <v>1295</v>
      </c>
      <c r="E371" s="418" t="s">
        <v>1295</v>
      </c>
      <c r="F371" s="418" t="s">
        <v>1295</v>
      </c>
      <c r="G371" s="418" t="s">
        <v>1295</v>
      </c>
      <c r="H371" s="418" t="s">
        <v>1295</v>
      </c>
      <c r="I371" s="418" t="s">
        <v>1295</v>
      </c>
      <c r="J371" s="418" t="s">
        <v>1295</v>
      </c>
      <c r="K371" s="418" t="s">
        <v>1295</v>
      </c>
      <c r="L371" s="418" t="s">
        <v>1295</v>
      </c>
      <c r="M371" s="418" t="s">
        <v>1295</v>
      </c>
      <c r="N371" s="418" t="s">
        <v>1295</v>
      </c>
      <c r="O371" s="418" t="s">
        <v>1295</v>
      </c>
      <c r="P371" s="418" t="s">
        <v>1295</v>
      </c>
      <c r="Q371" s="418" t="s">
        <v>1295</v>
      </c>
      <c r="R371" s="418" t="s">
        <v>1295</v>
      </c>
      <c r="S371" s="418" t="s">
        <v>1295</v>
      </c>
      <c r="T371" s="418" t="s">
        <v>1295</v>
      </c>
      <c r="U371" s="418" t="s">
        <v>1295</v>
      </c>
      <c r="V371" s="418" t="s">
        <v>1295</v>
      </c>
    </row>
    <row r="374" spans="1:44" ht="41.65" customHeight="1" x14ac:dyDescent="0.2">
      <c r="A374" s="1628" t="s">
        <v>1296</v>
      </c>
      <c r="B374" s="1628"/>
      <c r="C374" s="916"/>
      <c r="D374" s="916"/>
      <c r="E374" s="916"/>
      <c r="F374" s="916"/>
      <c r="G374" s="916"/>
      <c r="H374" s="916"/>
      <c r="I374" s="916"/>
      <c r="J374" s="916"/>
      <c r="K374" s="916"/>
      <c r="L374" s="916"/>
      <c r="M374" s="916"/>
      <c r="N374" s="916"/>
      <c r="O374" s="916"/>
      <c r="P374" s="916"/>
      <c r="Q374" s="916"/>
      <c r="R374" s="916"/>
      <c r="S374" s="916"/>
      <c r="T374" s="916"/>
      <c r="U374" s="916"/>
      <c r="V374" s="916"/>
      <c r="W374" s="916"/>
      <c r="X374" s="916"/>
      <c r="Y374" s="916"/>
      <c r="Z374" s="916"/>
      <c r="AA374" s="491"/>
    </row>
    <row r="375" spans="1:44" ht="63.75" x14ac:dyDescent="0.2">
      <c r="A375" s="914" t="s">
        <v>1059</v>
      </c>
      <c r="B375" s="914" t="s">
        <v>1218</v>
      </c>
      <c r="C375" s="914" t="s">
        <v>621</v>
      </c>
      <c r="D375" s="914" t="s">
        <v>1297</v>
      </c>
      <c r="E375" s="914" t="s">
        <v>280</v>
      </c>
      <c r="F375" s="914" t="s">
        <v>1275</v>
      </c>
      <c r="G375" s="914" t="s">
        <v>283</v>
      </c>
      <c r="H375" s="914" t="s">
        <v>623</v>
      </c>
      <c r="I375" s="914" t="s">
        <v>624</v>
      </c>
      <c r="J375" s="914" t="s">
        <v>1298</v>
      </c>
      <c r="K375" s="914" t="s">
        <v>1299</v>
      </c>
      <c r="L375" s="914" t="s">
        <v>1300</v>
      </c>
      <c r="M375" s="914" t="s">
        <v>1301</v>
      </c>
      <c r="N375" s="914" t="s">
        <v>1302</v>
      </c>
      <c r="O375" s="914" t="s">
        <v>630</v>
      </c>
      <c r="P375" s="914" t="s">
        <v>1303</v>
      </c>
      <c r="Q375" s="914" t="s">
        <v>632</v>
      </c>
      <c r="R375" s="914" t="s">
        <v>1304</v>
      </c>
      <c r="S375" s="914" t="s">
        <v>1305</v>
      </c>
      <c r="T375" s="914" t="s">
        <v>1306</v>
      </c>
      <c r="U375" s="914" t="s">
        <v>636</v>
      </c>
      <c r="V375" s="914" t="s">
        <v>1307</v>
      </c>
      <c r="W375" s="914" t="s">
        <v>1308</v>
      </c>
      <c r="X375" s="914" t="s">
        <v>639</v>
      </c>
      <c r="Y375" s="914" t="s">
        <v>640</v>
      </c>
      <c r="Z375" s="914" t="s">
        <v>1309</v>
      </c>
      <c r="AA375" s="914" t="s">
        <v>1310</v>
      </c>
      <c r="AB375" s="914" t="s">
        <v>1311</v>
      </c>
      <c r="AC375" s="914" t="s">
        <v>1312</v>
      </c>
      <c r="AD375" s="914" t="s">
        <v>643</v>
      </c>
    </row>
    <row r="376" spans="1:44" x14ac:dyDescent="0.2">
      <c r="A376" s="517" t="str">
        <f t="shared" ref="A376:A439" si="72">IF($A$2="","",$A$2)</f>
        <v/>
      </c>
      <c r="B376" s="517" t="str">
        <f>IF(G376="","",A376&amp;SUBSTITUTE(_xlfn.XLOOKUP(G376,'Step 3.2 Heating System'!$C$10:$C$109,'Step 3.1 Site Details'!$C$8:$C$107,"",0,1),"uilding ",""))</f>
        <v/>
      </c>
      <c r="C376" s="517" t="str">
        <f>'Step 3.2 Heating System'!A10</f>
        <v>FF System 1</v>
      </c>
      <c r="D376" s="1048" t="str">
        <f>IF(E376="","",_xlfn.CONCAT(A376,SUBSTITUTE(C376," System ","")))</f>
        <v/>
      </c>
      <c r="E376" s="515" t="str">
        <f>IF('Step 3.2 Heating System'!B10=0,"",'Step 3.2 Heating System'!B10)</f>
        <v/>
      </c>
      <c r="F376" s="515" t="str">
        <f>_xlfn.XLOOKUP(B376,$C$270:$C$369,$B$270:$B$369,"",0,1)</f>
        <v/>
      </c>
      <c r="G376" s="515" t="str">
        <f>IF('Step 3.2 Heating System'!C10=0,"",TRIM('Step 3.2 Heating System'!C10))</f>
        <v/>
      </c>
      <c r="H376" s="515">
        <f>'Step 3.2 Heating System'!D10</f>
        <v>0</v>
      </c>
      <c r="I376" s="515">
        <f>'Step 3.2 Heating System'!E10</f>
        <v>0</v>
      </c>
      <c r="J376" s="1225">
        <f>'Step 3.2 Heating System'!F10</f>
        <v>0</v>
      </c>
      <c r="K376" s="1182">
        <f>'Step 3.2 Heating System'!G10</f>
        <v>0</v>
      </c>
      <c r="L376" s="1226">
        <f>'Step 3.2 Heating System'!H10</f>
        <v>0</v>
      </c>
      <c r="M376" s="1226">
        <f>'Step 3.2 Heating System'!I10</f>
        <v>0</v>
      </c>
      <c r="N376" s="1226" t="str">
        <f>'Step 3.2 Heating System'!J10</f>
        <v/>
      </c>
      <c r="O376" s="1183">
        <f>'Step 3.2 Heating System'!K10</f>
        <v>0</v>
      </c>
      <c r="P376" s="1226">
        <f>'Step 3.2 Heating System'!L10</f>
        <v>0</v>
      </c>
      <c r="Q376" s="1225">
        <f>'Step 3.2 Heating System'!M10</f>
        <v>0</v>
      </c>
      <c r="R376" s="1225">
        <f>'Step 3.2 Heating System'!N10</f>
        <v>0</v>
      </c>
      <c r="S376" s="1225">
        <f>'Step 3.2 Heating System'!O10</f>
        <v>0</v>
      </c>
      <c r="T376" s="1225">
        <f>'Step 3.2 Heating System'!P10</f>
        <v>0</v>
      </c>
      <c r="U376" s="1227">
        <f>'Step 3.2 Heating System'!Q10</f>
        <v>0</v>
      </c>
      <c r="V376" s="1227">
        <f>'Step 3.2 Heating System'!R10</f>
        <v>0</v>
      </c>
      <c r="W376" s="1227">
        <f>'Step 3.2 Heating System'!S10</f>
        <v>0</v>
      </c>
      <c r="X376" s="1227">
        <f>'Step 3.2 Heating System'!T10</f>
        <v>0</v>
      </c>
      <c r="Y376" s="1227">
        <f>'Step 3.2 Heating System'!U10</f>
        <v>0</v>
      </c>
      <c r="Z376" s="1227" t="str">
        <f>'Step 3.2 Heating System'!V10</f>
        <v/>
      </c>
      <c r="AA376" s="1182">
        <f>'Step 3.2 Heating System'!W10</f>
        <v>0</v>
      </c>
      <c r="AB376" s="1227" t="str">
        <f t="shared" ref="AB376:AB407" si="73">IFERROR(Z376/N376,"")</f>
        <v/>
      </c>
      <c r="AC376" s="1228" t="str">
        <f>IFERROR((Z376/M376)/(L376),"")</f>
        <v/>
      </c>
      <c r="AD376" s="1123" t="str">
        <f>'Step 3.2 Heating System'!AA10</f>
        <v/>
      </c>
    </row>
    <row r="377" spans="1:44" x14ac:dyDescent="0.2">
      <c r="A377" s="517" t="str">
        <f t="shared" si="72"/>
        <v/>
      </c>
      <c r="B377" s="517" t="str">
        <f>IF(G377="","",A377&amp;SUBSTITUTE(_xlfn.XLOOKUP(G377,'Step 3.2 Heating System'!$C$10:$C$109,'Step 3.1 Site Details'!$C$8:$C$107,"",0,1),"uilding ",""))</f>
        <v/>
      </c>
      <c r="C377" s="517" t="str">
        <f>'Step 3.2 Heating System'!A11</f>
        <v>FF System 2</v>
      </c>
      <c r="D377" s="1048" t="str">
        <f t="shared" ref="D377:D440" si="74">IF(E377="","",_xlfn.CONCAT(A377,SUBSTITUTE(C377," System ","")))</f>
        <v/>
      </c>
      <c r="E377" s="515" t="str">
        <f>IF('Step 3.2 Heating System'!B11=0,"",'Step 3.2 Heating System'!B11)</f>
        <v/>
      </c>
      <c r="F377" s="515" t="str">
        <f t="shared" ref="F377:F440" si="75">_xlfn.XLOOKUP(B377,$C$270:$C$369,$B$270:$B$369,"",0,1)</f>
        <v/>
      </c>
      <c r="G377" s="515" t="str">
        <f>IF('Step 3.2 Heating System'!C11=0,"",TRIM('Step 3.2 Heating System'!C11))</f>
        <v/>
      </c>
      <c r="H377" s="515">
        <f>'Step 3.2 Heating System'!D11</f>
        <v>0</v>
      </c>
      <c r="I377" s="515">
        <f>'Step 3.2 Heating System'!E11</f>
        <v>0</v>
      </c>
      <c r="J377" s="1225">
        <f>'Step 3.2 Heating System'!F11</f>
        <v>0</v>
      </c>
      <c r="K377" s="1182">
        <f>'Step 3.2 Heating System'!G11</f>
        <v>0</v>
      </c>
      <c r="L377" s="1226">
        <f>'Step 3.2 Heating System'!H11</f>
        <v>0</v>
      </c>
      <c r="M377" s="1226">
        <f>'Step 3.2 Heating System'!I11</f>
        <v>0</v>
      </c>
      <c r="N377" s="1226" t="str">
        <f>'Step 3.2 Heating System'!J11</f>
        <v/>
      </c>
      <c r="O377" s="1183">
        <f>'Step 3.2 Heating System'!K11</f>
        <v>0</v>
      </c>
      <c r="P377" s="1226">
        <f>'Step 3.2 Heating System'!L11</f>
        <v>0</v>
      </c>
      <c r="Q377" s="1225">
        <f>'Step 3.2 Heating System'!M11</f>
        <v>0</v>
      </c>
      <c r="R377" s="1225">
        <f>'Step 3.2 Heating System'!N11</f>
        <v>0</v>
      </c>
      <c r="S377" s="1225">
        <f>'Step 3.2 Heating System'!O11</f>
        <v>0</v>
      </c>
      <c r="T377" s="1225">
        <f>'Step 3.2 Heating System'!P11</f>
        <v>0</v>
      </c>
      <c r="U377" s="1227">
        <f>'Step 3.2 Heating System'!Q11</f>
        <v>0</v>
      </c>
      <c r="V377" s="1227">
        <f>'Step 3.2 Heating System'!R11</f>
        <v>0</v>
      </c>
      <c r="W377" s="1227">
        <f>'Step 3.2 Heating System'!S11</f>
        <v>0</v>
      </c>
      <c r="X377" s="1227">
        <f>'Step 3.2 Heating System'!T11</f>
        <v>0</v>
      </c>
      <c r="Y377" s="1227">
        <f>'Step 3.2 Heating System'!U11</f>
        <v>0</v>
      </c>
      <c r="Z377" s="1227" t="str">
        <f>'Step 3.2 Heating System'!V11</f>
        <v/>
      </c>
      <c r="AA377" s="1182">
        <f>'Step 3.2 Heating System'!W11</f>
        <v>0</v>
      </c>
      <c r="AB377" s="1227" t="str">
        <f t="shared" si="73"/>
        <v/>
      </c>
      <c r="AC377" s="515" t="str">
        <f t="shared" ref="AC377:AC440" si="76">IFERROR(Z377/(L377/M377),"")</f>
        <v/>
      </c>
      <c r="AD377" s="1123" t="str">
        <f>'Step 3.2 Heating System'!AA11</f>
        <v/>
      </c>
    </row>
    <row r="378" spans="1:44" x14ac:dyDescent="0.2">
      <c r="A378" s="517" t="str">
        <f t="shared" si="72"/>
        <v/>
      </c>
      <c r="B378" s="517" t="str">
        <f>IF(G378="","",A378&amp;SUBSTITUTE(_xlfn.XLOOKUP(G378,'Step 3.2 Heating System'!$C$10:$C$109,'Step 3.1 Site Details'!$C$8:$C$107,"",0,1),"uilding ",""))</f>
        <v/>
      </c>
      <c r="C378" s="517" t="str">
        <f>'Step 3.2 Heating System'!A12</f>
        <v>FF System 3</v>
      </c>
      <c r="D378" s="1048" t="str">
        <f t="shared" si="74"/>
        <v/>
      </c>
      <c r="E378" s="515" t="str">
        <f>IF('Step 3.2 Heating System'!B12=0,"",'Step 3.2 Heating System'!B12)</f>
        <v/>
      </c>
      <c r="F378" s="515" t="str">
        <f t="shared" si="75"/>
        <v/>
      </c>
      <c r="G378" s="515" t="str">
        <f>IF('Step 3.2 Heating System'!C12=0,"",TRIM('Step 3.2 Heating System'!C12))</f>
        <v/>
      </c>
      <c r="H378" s="515">
        <f>'Step 3.2 Heating System'!D12</f>
        <v>0</v>
      </c>
      <c r="I378" s="515">
        <f>'Step 3.2 Heating System'!E12</f>
        <v>0</v>
      </c>
      <c r="J378" s="1225">
        <f>'Step 3.2 Heating System'!F12</f>
        <v>0</v>
      </c>
      <c r="K378" s="1182">
        <f>'Step 3.2 Heating System'!G12</f>
        <v>0</v>
      </c>
      <c r="L378" s="1226">
        <f>'Step 3.2 Heating System'!H12</f>
        <v>0</v>
      </c>
      <c r="M378" s="1226">
        <f>'Step 3.2 Heating System'!I12</f>
        <v>0</v>
      </c>
      <c r="N378" s="1226" t="str">
        <f>'Step 3.2 Heating System'!J12</f>
        <v/>
      </c>
      <c r="O378" s="1183">
        <f>'Step 3.2 Heating System'!K12</f>
        <v>0</v>
      </c>
      <c r="P378" s="1226">
        <f>'Step 3.2 Heating System'!L12</f>
        <v>0</v>
      </c>
      <c r="Q378" s="1225">
        <f>'Step 3.2 Heating System'!M12</f>
        <v>0</v>
      </c>
      <c r="R378" s="1225">
        <f>'Step 3.2 Heating System'!N12</f>
        <v>0</v>
      </c>
      <c r="S378" s="1225">
        <f>'Step 3.2 Heating System'!O12</f>
        <v>0</v>
      </c>
      <c r="T378" s="1225">
        <f>'Step 3.2 Heating System'!P12</f>
        <v>0</v>
      </c>
      <c r="U378" s="1227">
        <f>'Step 3.2 Heating System'!Q12</f>
        <v>0</v>
      </c>
      <c r="V378" s="1227">
        <f>'Step 3.2 Heating System'!R12</f>
        <v>0</v>
      </c>
      <c r="W378" s="1227">
        <f>'Step 3.2 Heating System'!S12</f>
        <v>0</v>
      </c>
      <c r="X378" s="1227">
        <f>'Step 3.2 Heating System'!T12</f>
        <v>0</v>
      </c>
      <c r="Y378" s="1227">
        <f>'Step 3.2 Heating System'!U12</f>
        <v>0</v>
      </c>
      <c r="Z378" s="1227" t="str">
        <f>'Step 3.2 Heating System'!V12</f>
        <v/>
      </c>
      <c r="AA378" s="1182">
        <f>'Step 3.2 Heating System'!W12</f>
        <v>0</v>
      </c>
      <c r="AB378" s="1227" t="str">
        <f t="shared" si="73"/>
        <v/>
      </c>
      <c r="AC378" s="515" t="str">
        <f t="shared" si="76"/>
        <v/>
      </c>
      <c r="AD378" s="1123" t="str">
        <f>'Step 3.2 Heating System'!AA12</f>
        <v/>
      </c>
    </row>
    <row r="379" spans="1:44" x14ac:dyDescent="0.2">
      <c r="A379" s="517" t="str">
        <f t="shared" si="72"/>
        <v/>
      </c>
      <c r="B379" s="517" t="str">
        <f>IF(G379="","",A379&amp;SUBSTITUTE(_xlfn.XLOOKUP(G379,'Step 3.2 Heating System'!$C$10:$C$109,'Step 3.1 Site Details'!$C$8:$C$107,"",0,1),"uilding ",""))</f>
        <v/>
      </c>
      <c r="C379" s="517" t="str">
        <f>'Step 3.2 Heating System'!A13</f>
        <v>FF System 4</v>
      </c>
      <c r="D379" s="1048" t="str">
        <f t="shared" si="74"/>
        <v/>
      </c>
      <c r="E379" s="515" t="str">
        <f>IF('Step 3.2 Heating System'!B13=0,"",'Step 3.2 Heating System'!B13)</f>
        <v/>
      </c>
      <c r="F379" s="515" t="str">
        <f t="shared" si="75"/>
        <v/>
      </c>
      <c r="G379" s="515" t="str">
        <f>IF('Step 3.2 Heating System'!C13=0,"",TRIM('Step 3.2 Heating System'!C13))</f>
        <v/>
      </c>
      <c r="H379" s="515">
        <f>'Step 3.2 Heating System'!D13</f>
        <v>0</v>
      </c>
      <c r="I379" s="515">
        <f>'Step 3.2 Heating System'!E13</f>
        <v>0</v>
      </c>
      <c r="J379" s="1225">
        <f>'Step 3.2 Heating System'!F13</f>
        <v>0</v>
      </c>
      <c r="K379" s="1182">
        <f>'Step 3.2 Heating System'!G13</f>
        <v>0</v>
      </c>
      <c r="L379" s="1226">
        <f>'Step 3.2 Heating System'!H13</f>
        <v>0</v>
      </c>
      <c r="M379" s="1226">
        <f>'Step 3.2 Heating System'!I13</f>
        <v>0</v>
      </c>
      <c r="N379" s="1226" t="str">
        <f>'Step 3.2 Heating System'!J13</f>
        <v/>
      </c>
      <c r="O379" s="1183">
        <f>'Step 3.2 Heating System'!K13</f>
        <v>0</v>
      </c>
      <c r="P379" s="1226">
        <f>'Step 3.2 Heating System'!L13</f>
        <v>0</v>
      </c>
      <c r="Q379" s="1225">
        <f>'Step 3.2 Heating System'!M13</f>
        <v>0</v>
      </c>
      <c r="R379" s="1225">
        <f>'Step 3.2 Heating System'!N13</f>
        <v>0</v>
      </c>
      <c r="S379" s="1225">
        <f>'Step 3.2 Heating System'!O13</f>
        <v>0</v>
      </c>
      <c r="T379" s="1225">
        <f>'Step 3.2 Heating System'!P13</f>
        <v>0</v>
      </c>
      <c r="U379" s="1227">
        <f>'Step 3.2 Heating System'!Q13</f>
        <v>0</v>
      </c>
      <c r="V379" s="1227">
        <f>'Step 3.2 Heating System'!R13</f>
        <v>0</v>
      </c>
      <c r="W379" s="1227">
        <f>'Step 3.2 Heating System'!S13</f>
        <v>0</v>
      </c>
      <c r="X379" s="1227">
        <f>'Step 3.2 Heating System'!T13</f>
        <v>0</v>
      </c>
      <c r="Y379" s="1227">
        <f>'Step 3.2 Heating System'!U13</f>
        <v>0</v>
      </c>
      <c r="Z379" s="1227" t="str">
        <f>'Step 3.2 Heating System'!V13</f>
        <v/>
      </c>
      <c r="AA379" s="1182">
        <f>'Step 3.2 Heating System'!W13</f>
        <v>0</v>
      </c>
      <c r="AB379" s="1227" t="str">
        <f t="shared" si="73"/>
        <v/>
      </c>
      <c r="AC379" s="515" t="str">
        <f t="shared" si="76"/>
        <v/>
      </c>
      <c r="AD379" s="1123" t="str">
        <f>'Step 3.2 Heating System'!AA13</f>
        <v/>
      </c>
    </row>
    <row r="380" spans="1:44" x14ac:dyDescent="0.2">
      <c r="A380" s="517" t="str">
        <f t="shared" si="72"/>
        <v/>
      </c>
      <c r="B380" s="517" t="str">
        <f>IF(G380="","",A380&amp;SUBSTITUTE(_xlfn.XLOOKUP(G380,'Step 3.2 Heating System'!$C$10:$C$109,'Step 3.1 Site Details'!$C$8:$C$107,"",0,1),"uilding ",""))</f>
        <v/>
      </c>
      <c r="C380" s="517" t="str">
        <f>'Step 3.2 Heating System'!A14</f>
        <v>FF System 5</v>
      </c>
      <c r="D380" s="1048" t="str">
        <f t="shared" si="74"/>
        <v/>
      </c>
      <c r="E380" s="515" t="str">
        <f>IF('Step 3.2 Heating System'!B14=0,"",'Step 3.2 Heating System'!B14)</f>
        <v/>
      </c>
      <c r="F380" s="515" t="str">
        <f t="shared" si="75"/>
        <v/>
      </c>
      <c r="G380" s="515" t="str">
        <f>IF('Step 3.2 Heating System'!C14=0,"",TRIM('Step 3.2 Heating System'!C14))</f>
        <v/>
      </c>
      <c r="H380" s="515">
        <f>'Step 3.2 Heating System'!D14</f>
        <v>0</v>
      </c>
      <c r="I380" s="515">
        <f>'Step 3.2 Heating System'!E14</f>
        <v>0</v>
      </c>
      <c r="J380" s="1225">
        <f>'Step 3.2 Heating System'!F14</f>
        <v>0</v>
      </c>
      <c r="K380" s="1182">
        <f>'Step 3.2 Heating System'!G14</f>
        <v>0</v>
      </c>
      <c r="L380" s="1226">
        <f>'Step 3.2 Heating System'!H14</f>
        <v>0</v>
      </c>
      <c r="M380" s="1226">
        <f>'Step 3.2 Heating System'!I14</f>
        <v>0</v>
      </c>
      <c r="N380" s="1226" t="str">
        <f>'Step 3.2 Heating System'!J14</f>
        <v/>
      </c>
      <c r="O380" s="1183">
        <f>'Step 3.2 Heating System'!K14</f>
        <v>0</v>
      </c>
      <c r="P380" s="1226">
        <f>'Step 3.2 Heating System'!L14</f>
        <v>0</v>
      </c>
      <c r="Q380" s="1225">
        <f>'Step 3.2 Heating System'!M14</f>
        <v>0</v>
      </c>
      <c r="R380" s="1225">
        <f>'Step 3.2 Heating System'!N14</f>
        <v>0</v>
      </c>
      <c r="S380" s="1225">
        <f>'Step 3.2 Heating System'!O14</f>
        <v>0</v>
      </c>
      <c r="T380" s="1225">
        <f>'Step 3.2 Heating System'!P14</f>
        <v>0</v>
      </c>
      <c r="U380" s="1227">
        <f>'Step 3.2 Heating System'!Q14</f>
        <v>0</v>
      </c>
      <c r="V380" s="1227">
        <f>'Step 3.2 Heating System'!R14</f>
        <v>0</v>
      </c>
      <c r="W380" s="1227">
        <f>'Step 3.2 Heating System'!S14</f>
        <v>0</v>
      </c>
      <c r="X380" s="1227">
        <f>'Step 3.2 Heating System'!T14</f>
        <v>0</v>
      </c>
      <c r="Y380" s="1227">
        <f>'Step 3.2 Heating System'!U14</f>
        <v>0</v>
      </c>
      <c r="Z380" s="1227" t="str">
        <f>'Step 3.2 Heating System'!V14</f>
        <v/>
      </c>
      <c r="AA380" s="1182">
        <f>'Step 3.2 Heating System'!W14</f>
        <v>0</v>
      </c>
      <c r="AB380" s="1227" t="str">
        <f t="shared" si="73"/>
        <v/>
      </c>
      <c r="AC380" s="515" t="str">
        <f t="shared" si="76"/>
        <v/>
      </c>
      <c r="AD380" s="1123" t="str">
        <f>'Step 3.2 Heating System'!AA14</f>
        <v/>
      </c>
    </row>
    <row r="381" spans="1:44" x14ac:dyDescent="0.2">
      <c r="A381" s="517" t="str">
        <f t="shared" si="72"/>
        <v/>
      </c>
      <c r="B381" s="517" t="str">
        <f>IF(G381="","",A381&amp;SUBSTITUTE(_xlfn.XLOOKUP(G381,'Step 3.2 Heating System'!$C$10:$C$109,'Step 3.1 Site Details'!$C$8:$C$107,"",0,1),"uilding ",""))</f>
        <v/>
      </c>
      <c r="C381" s="517" t="str">
        <f>'Step 3.2 Heating System'!A15</f>
        <v>FF System 6</v>
      </c>
      <c r="D381" s="1048" t="str">
        <f t="shared" si="74"/>
        <v/>
      </c>
      <c r="E381" s="515" t="str">
        <f>IF('Step 3.2 Heating System'!B15=0,"",'Step 3.2 Heating System'!B15)</f>
        <v/>
      </c>
      <c r="F381" s="515" t="str">
        <f t="shared" si="75"/>
        <v/>
      </c>
      <c r="G381" s="515" t="str">
        <f>IF('Step 3.2 Heating System'!C15=0,"",TRIM('Step 3.2 Heating System'!C15))</f>
        <v/>
      </c>
      <c r="H381" s="515">
        <f>'Step 3.2 Heating System'!D15</f>
        <v>0</v>
      </c>
      <c r="I381" s="515">
        <f>'Step 3.2 Heating System'!E15</f>
        <v>0</v>
      </c>
      <c r="J381" s="1225">
        <f>'Step 3.2 Heating System'!F15</f>
        <v>0</v>
      </c>
      <c r="K381" s="1182">
        <f>'Step 3.2 Heating System'!G15</f>
        <v>0</v>
      </c>
      <c r="L381" s="1226">
        <f>'Step 3.2 Heating System'!H15</f>
        <v>0</v>
      </c>
      <c r="M381" s="1226">
        <f>'Step 3.2 Heating System'!I15</f>
        <v>0</v>
      </c>
      <c r="N381" s="1226" t="str">
        <f>'Step 3.2 Heating System'!J15</f>
        <v/>
      </c>
      <c r="O381" s="1183">
        <f>'Step 3.2 Heating System'!K15</f>
        <v>0</v>
      </c>
      <c r="P381" s="1226">
        <f>'Step 3.2 Heating System'!L15</f>
        <v>0</v>
      </c>
      <c r="Q381" s="1225">
        <f>'Step 3.2 Heating System'!M15</f>
        <v>0</v>
      </c>
      <c r="R381" s="1225">
        <f>'Step 3.2 Heating System'!N15</f>
        <v>0</v>
      </c>
      <c r="S381" s="1225">
        <f>'Step 3.2 Heating System'!O15</f>
        <v>0</v>
      </c>
      <c r="T381" s="1225">
        <f>'Step 3.2 Heating System'!P15</f>
        <v>0</v>
      </c>
      <c r="U381" s="1227">
        <f>'Step 3.2 Heating System'!Q15</f>
        <v>0</v>
      </c>
      <c r="V381" s="1227">
        <f>'Step 3.2 Heating System'!R15</f>
        <v>0</v>
      </c>
      <c r="W381" s="1227">
        <f>'Step 3.2 Heating System'!S15</f>
        <v>0</v>
      </c>
      <c r="X381" s="1227">
        <f>'Step 3.2 Heating System'!T15</f>
        <v>0</v>
      </c>
      <c r="Y381" s="1227">
        <f>'Step 3.2 Heating System'!U15</f>
        <v>0</v>
      </c>
      <c r="Z381" s="1227" t="str">
        <f>'Step 3.2 Heating System'!V15</f>
        <v/>
      </c>
      <c r="AA381" s="1182">
        <f>'Step 3.2 Heating System'!W15</f>
        <v>0</v>
      </c>
      <c r="AB381" s="1227" t="str">
        <f t="shared" si="73"/>
        <v/>
      </c>
      <c r="AC381" s="515" t="str">
        <f t="shared" si="76"/>
        <v/>
      </c>
      <c r="AD381" s="1123" t="str">
        <f>'Step 3.2 Heating System'!AA15</f>
        <v/>
      </c>
    </row>
    <row r="382" spans="1:44" x14ac:dyDescent="0.2">
      <c r="A382" s="517" t="str">
        <f t="shared" si="72"/>
        <v/>
      </c>
      <c r="B382" s="517" t="str">
        <f>IF(G382="","",A382&amp;SUBSTITUTE(_xlfn.XLOOKUP(G382,'Step 3.2 Heating System'!$C$10:$C$109,'Step 3.1 Site Details'!$C$8:$C$107,"",0,1),"uilding ",""))</f>
        <v/>
      </c>
      <c r="C382" s="517" t="str">
        <f>'Step 3.2 Heating System'!A16</f>
        <v>FF System 7</v>
      </c>
      <c r="D382" s="1048" t="str">
        <f t="shared" si="74"/>
        <v/>
      </c>
      <c r="E382" s="515" t="str">
        <f>IF('Step 3.2 Heating System'!B16=0,"",'Step 3.2 Heating System'!B16)</f>
        <v/>
      </c>
      <c r="F382" s="515" t="str">
        <f t="shared" si="75"/>
        <v/>
      </c>
      <c r="G382" s="515" t="str">
        <f>IF('Step 3.2 Heating System'!C16=0,"",TRIM('Step 3.2 Heating System'!C16))</f>
        <v/>
      </c>
      <c r="H382" s="515">
        <f>'Step 3.2 Heating System'!D16</f>
        <v>0</v>
      </c>
      <c r="I382" s="515">
        <f>'Step 3.2 Heating System'!E16</f>
        <v>0</v>
      </c>
      <c r="J382" s="1225">
        <f>'Step 3.2 Heating System'!F16</f>
        <v>0</v>
      </c>
      <c r="K382" s="1182">
        <f>'Step 3.2 Heating System'!G16</f>
        <v>0</v>
      </c>
      <c r="L382" s="1226">
        <f>'Step 3.2 Heating System'!H16</f>
        <v>0</v>
      </c>
      <c r="M382" s="1226">
        <f>'Step 3.2 Heating System'!I16</f>
        <v>0</v>
      </c>
      <c r="N382" s="1226" t="str">
        <f>'Step 3.2 Heating System'!J16</f>
        <v/>
      </c>
      <c r="O382" s="1183">
        <f>'Step 3.2 Heating System'!K16</f>
        <v>0</v>
      </c>
      <c r="P382" s="1226">
        <f>'Step 3.2 Heating System'!L16</f>
        <v>0</v>
      </c>
      <c r="Q382" s="1225">
        <f>'Step 3.2 Heating System'!M16</f>
        <v>0</v>
      </c>
      <c r="R382" s="1225">
        <f>'Step 3.2 Heating System'!N16</f>
        <v>0</v>
      </c>
      <c r="S382" s="1225">
        <f>'Step 3.2 Heating System'!O16</f>
        <v>0</v>
      </c>
      <c r="T382" s="1225">
        <f>'Step 3.2 Heating System'!P16</f>
        <v>0</v>
      </c>
      <c r="U382" s="1227">
        <f>'Step 3.2 Heating System'!Q16</f>
        <v>0</v>
      </c>
      <c r="V382" s="1227">
        <f>'Step 3.2 Heating System'!R16</f>
        <v>0</v>
      </c>
      <c r="W382" s="1227">
        <f>'Step 3.2 Heating System'!S16</f>
        <v>0</v>
      </c>
      <c r="X382" s="1227">
        <f>'Step 3.2 Heating System'!T16</f>
        <v>0</v>
      </c>
      <c r="Y382" s="1227">
        <f>'Step 3.2 Heating System'!U16</f>
        <v>0</v>
      </c>
      <c r="Z382" s="1227" t="str">
        <f>'Step 3.2 Heating System'!V16</f>
        <v/>
      </c>
      <c r="AA382" s="1182">
        <f>'Step 3.2 Heating System'!W16</f>
        <v>0</v>
      </c>
      <c r="AB382" s="1227" t="str">
        <f t="shared" si="73"/>
        <v/>
      </c>
      <c r="AC382" s="515" t="str">
        <f t="shared" si="76"/>
        <v/>
      </c>
      <c r="AD382" s="1123" t="str">
        <f>'Step 3.2 Heating System'!AA16</f>
        <v/>
      </c>
    </row>
    <row r="383" spans="1:44" x14ac:dyDescent="0.2">
      <c r="A383" s="517" t="str">
        <f t="shared" si="72"/>
        <v/>
      </c>
      <c r="B383" s="517" t="str">
        <f>IF(G383="","",A383&amp;SUBSTITUTE(_xlfn.XLOOKUP(G383,'Step 3.2 Heating System'!$C$10:$C$109,'Step 3.1 Site Details'!$C$8:$C$107,"",0,1),"uilding ",""))</f>
        <v/>
      </c>
      <c r="C383" s="517" t="str">
        <f>'Step 3.2 Heating System'!A17</f>
        <v>FF System 8</v>
      </c>
      <c r="D383" s="1048" t="str">
        <f t="shared" si="74"/>
        <v/>
      </c>
      <c r="E383" s="515" t="str">
        <f>IF('Step 3.2 Heating System'!B17=0,"",'Step 3.2 Heating System'!B17)</f>
        <v/>
      </c>
      <c r="F383" s="515" t="str">
        <f t="shared" si="75"/>
        <v/>
      </c>
      <c r="G383" s="515" t="str">
        <f>IF('Step 3.2 Heating System'!C17=0,"",TRIM('Step 3.2 Heating System'!C17))</f>
        <v/>
      </c>
      <c r="H383" s="515">
        <f>'Step 3.2 Heating System'!D17</f>
        <v>0</v>
      </c>
      <c r="I383" s="515">
        <f>'Step 3.2 Heating System'!E17</f>
        <v>0</v>
      </c>
      <c r="J383" s="1225">
        <f>'Step 3.2 Heating System'!F17</f>
        <v>0</v>
      </c>
      <c r="K383" s="1182">
        <f>'Step 3.2 Heating System'!G17</f>
        <v>0</v>
      </c>
      <c r="L383" s="1226">
        <f>'Step 3.2 Heating System'!H17</f>
        <v>0</v>
      </c>
      <c r="M383" s="1226">
        <f>'Step 3.2 Heating System'!I17</f>
        <v>0</v>
      </c>
      <c r="N383" s="1226" t="str">
        <f>'Step 3.2 Heating System'!J17</f>
        <v/>
      </c>
      <c r="O383" s="1183">
        <f>'Step 3.2 Heating System'!K17</f>
        <v>0</v>
      </c>
      <c r="P383" s="1226">
        <f>'Step 3.2 Heating System'!L17</f>
        <v>0</v>
      </c>
      <c r="Q383" s="1225">
        <f>'Step 3.2 Heating System'!M17</f>
        <v>0</v>
      </c>
      <c r="R383" s="1225">
        <f>'Step 3.2 Heating System'!N17</f>
        <v>0</v>
      </c>
      <c r="S383" s="1225">
        <f>'Step 3.2 Heating System'!O17</f>
        <v>0</v>
      </c>
      <c r="T383" s="1225">
        <f>'Step 3.2 Heating System'!P17</f>
        <v>0</v>
      </c>
      <c r="U383" s="1227">
        <f>'Step 3.2 Heating System'!Q17</f>
        <v>0</v>
      </c>
      <c r="V383" s="1227">
        <f>'Step 3.2 Heating System'!R17</f>
        <v>0</v>
      </c>
      <c r="W383" s="1227">
        <f>'Step 3.2 Heating System'!S17</f>
        <v>0</v>
      </c>
      <c r="X383" s="1227">
        <f>'Step 3.2 Heating System'!T17</f>
        <v>0</v>
      </c>
      <c r="Y383" s="1227">
        <f>'Step 3.2 Heating System'!U17</f>
        <v>0</v>
      </c>
      <c r="Z383" s="1227" t="str">
        <f>'Step 3.2 Heating System'!V17</f>
        <v/>
      </c>
      <c r="AA383" s="1182">
        <f>'Step 3.2 Heating System'!W17</f>
        <v>0</v>
      </c>
      <c r="AB383" s="1227" t="str">
        <f t="shared" si="73"/>
        <v/>
      </c>
      <c r="AC383" s="515" t="str">
        <f t="shared" si="76"/>
        <v/>
      </c>
      <c r="AD383" s="1123" t="str">
        <f>'Step 3.2 Heating System'!AA17</f>
        <v/>
      </c>
    </row>
    <row r="384" spans="1:44" x14ac:dyDescent="0.2">
      <c r="A384" s="517" t="str">
        <f t="shared" si="72"/>
        <v/>
      </c>
      <c r="B384" s="517" t="str">
        <f>IF(G384="","",A384&amp;SUBSTITUTE(_xlfn.XLOOKUP(G384,'Step 3.2 Heating System'!$C$10:$C$109,'Step 3.1 Site Details'!$C$8:$C$107,"",0,1),"uilding ",""))</f>
        <v/>
      </c>
      <c r="C384" s="517" t="str">
        <f>'Step 3.2 Heating System'!A18</f>
        <v>FF System 9</v>
      </c>
      <c r="D384" s="1048" t="str">
        <f t="shared" si="74"/>
        <v/>
      </c>
      <c r="E384" s="515" t="str">
        <f>IF('Step 3.2 Heating System'!B18=0,"",'Step 3.2 Heating System'!B18)</f>
        <v/>
      </c>
      <c r="F384" s="515" t="str">
        <f t="shared" si="75"/>
        <v/>
      </c>
      <c r="G384" s="515" t="str">
        <f>IF('Step 3.2 Heating System'!C18=0,"",TRIM('Step 3.2 Heating System'!C18))</f>
        <v/>
      </c>
      <c r="H384" s="515">
        <f>'Step 3.2 Heating System'!D18</f>
        <v>0</v>
      </c>
      <c r="I384" s="515">
        <f>'Step 3.2 Heating System'!E18</f>
        <v>0</v>
      </c>
      <c r="J384" s="1225">
        <f>'Step 3.2 Heating System'!F18</f>
        <v>0</v>
      </c>
      <c r="K384" s="1182">
        <f>'Step 3.2 Heating System'!G18</f>
        <v>0</v>
      </c>
      <c r="L384" s="1226">
        <f>'Step 3.2 Heating System'!H18</f>
        <v>0</v>
      </c>
      <c r="M384" s="1226">
        <f>'Step 3.2 Heating System'!I18</f>
        <v>0</v>
      </c>
      <c r="N384" s="1226" t="str">
        <f>'Step 3.2 Heating System'!J18</f>
        <v/>
      </c>
      <c r="O384" s="1183">
        <f>'Step 3.2 Heating System'!K18</f>
        <v>0</v>
      </c>
      <c r="P384" s="1226">
        <f>'Step 3.2 Heating System'!L18</f>
        <v>0</v>
      </c>
      <c r="Q384" s="1225">
        <f>'Step 3.2 Heating System'!M18</f>
        <v>0</v>
      </c>
      <c r="R384" s="1225">
        <f>'Step 3.2 Heating System'!N18</f>
        <v>0</v>
      </c>
      <c r="S384" s="1225">
        <f>'Step 3.2 Heating System'!O18</f>
        <v>0</v>
      </c>
      <c r="T384" s="1225">
        <f>'Step 3.2 Heating System'!P18</f>
        <v>0</v>
      </c>
      <c r="U384" s="1227">
        <f>'Step 3.2 Heating System'!Q18</f>
        <v>0</v>
      </c>
      <c r="V384" s="1227">
        <f>'Step 3.2 Heating System'!R18</f>
        <v>0</v>
      </c>
      <c r="W384" s="1227">
        <f>'Step 3.2 Heating System'!S18</f>
        <v>0</v>
      </c>
      <c r="X384" s="1227">
        <f>'Step 3.2 Heating System'!T18</f>
        <v>0</v>
      </c>
      <c r="Y384" s="1227">
        <f>'Step 3.2 Heating System'!U18</f>
        <v>0</v>
      </c>
      <c r="Z384" s="1227" t="str">
        <f>'Step 3.2 Heating System'!V18</f>
        <v/>
      </c>
      <c r="AA384" s="1182">
        <f>'Step 3.2 Heating System'!W18</f>
        <v>0</v>
      </c>
      <c r="AB384" s="1227" t="str">
        <f t="shared" si="73"/>
        <v/>
      </c>
      <c r="AC384" s="515" t="str">
        <f t="shared" si="76"/>
        <v/>
      </c>
      <c r="AD384" s="1123" t="str">
        <f>'Step 3.2 Heating System'!AA18</f>
        <v/>
      </c>
    </row>
    <row r="385" spans="1:30" x14ac:dyDescent="0.2">
      <c r="A385" s="517" t="str">
        <f t="shared" si="72"/>
        <v/>
      </c>
      <c r="B385" s="517" t="str">
        <f>IF(G385="","",A385&amp;SUBSTITUTE(_xlfn.XLOOKUP(G385,'Step 3.2 Heating System'!$C$10:$C$109,'Step 3.1 Site Details'!$C$8:$C$107,"",0,1),"uilding ",""))</f>
        <v/>
      </c>
      <c r="C385" s="517" t="str">
        <f>'Step 3.2 Heating System'!A19</f>
        <v>FF System 10</v>
      </c>
      <c r="D385" s="1048" t="str">
        <f t="shared" si="74"/>
        <v/>
      </c>
      <c r="E385" s="515" t="str">
        <f>IF('Step 3.2 Heating System'!B19=0,"",'Step 3.2 Heating System'!B19)</f>
        <v/>
      </c>
      <c r="F385" s="515" t="str">
        <f t="shared" si="75"/>
        <v/>
      </c>
      <c r="G385" s="515" t="str">
        <f>IF('Step 3.2 Heating System'!C19=0,"",TRIM('Step 3.2 Heating System'!C19))</f>
        <v/>
      </c>
      <c r="H385" s="515">
        <f>'Step 3.2 Heating System'!D19</f>
        <v>0</v>
      </c>
      <c r="I385" s="515">
        <f>'Step 3.2 Heating System'!E19</f>
        <v>0</v>
      </c>
      <c r="J385" s="1225">
        <f>'Step 3.2 Heating System'!F19</f>
        <v>0</v>
      </c>
      <c r="K385" s="1182">
        <f>'Step 3.2 Heating System'!G19</f>
        <v>0</v>
      </c>
      <c r="L385" s="1226">
        <f>'Step 3.2 Heating System'!H19</f>
        <v>0</v>
      </c>
      <c r="M385" s="1226">
        <f>'Step 3.2 Heating System'!I19</f>
        <v>0</v>
      </c>
      <c r="N385" s="1226" t="str">
        <f>'Step 3.2 Heating System'!J19</f>
        <v/>
      </c>
      <c r="O385" s="1183">
        <f>'Step 3.2 Heating System'!K19</f>
        <v>0</v>
      </c>
      <c r="P385" s="1226">
        <f>'Step 3.2 Heating System'!L19</f>
        <v>0</v>
      </c>
      <c r="Q385" s="1225">
        <f>'Step 3.2 Heating System'!M19</f>
        <v>0</v>
      </c>
      <c r="R385" s="1225">
        <f>'Step 3.2 Heating System'!N19</f>
        <v>0</v>
      </c>
      <c r="S385" s="1225">
        <f>'Step 3.2 Heating System'!O19</f>
        <v>0</v>
      </c>
      <c r="T385" s="1225">
        <f>'Step 3.2 Heating System'!P19</f>
        <v>0</v>
      </c>
      <c r="U385" s="1227">
        <f>'Step 3.2 Heating System'!Q19</f>
        <v>0</v>
      </c>
      <c r="V385" s="1227">
        <f>'Step 3.2 Heating System'!R19</f>
        <v>0</v>
      </c>
      <c r="W385" s="1227">
        <f>'Step 3.2 Heating System'!S19</f>
        <v>0</v>
      </c>
      <c r="X385" s="1227">
        <f>'Step 3.2 Heating System'!T19</f>
        <v>0</v>
      </c>
      <c r="Y385" s="1227">
        <f>'Step 3.2 Heating System'!U19</f>
        <v>0</v>
      </c>
      <c r="Z385" s="1227" t="str">
        <f>'Step 3.2 Heating System'!V19</f>
        <v/>
      </c>
      <c r="AA385" s="1182">
        <f>'Step 3.2 Heating System'!W19</f>
        <v>0</v>
      </c>
      <c r="AB385" s="1227" t="str">
        <f t="shared" si="73"/>
        <v/>
      </c>
      <c r="AC385" s="515" t="str">
        <f t="shared" si="76"/>
        <v/>
      </c>
      <c r="AD385" s="1123" t="str">
        <f>'Step 3.2 Heating System'!AA19</f>
        <v/>
      </c>
    </row>
    <row r="386" spans="1:30" x14ac:dyDescent="0.2">
      <c r="A386" s="517" t="str">
        <f t="shared" si="72"/>
        <v/>
      </c>
      <c r="B386" s="517" t="str">
        <f>IF(G386="","",A386&amp;SUBSTITUTE(_xlfn.XLOOKUP(G386,'Step 3.2 Heating System'!$C$10:$C$109,'Step 3.1 Site Details'!$C$8:$C$107,"",0,1),"uilding ",""))</f>
        <v/>
      </c>
      <c r="C386" s="517" t="str">
        <f>'Step 3.2 Heating System'!A20</f>
        <v>FF System 11</v>
      </c>
      <c r="D386" s="1048" t="str">
        <f t="shared" si="74"/>
        <v/>
      </c>
      <c r="E386" s="515" t="str">
        <f>IF('Step 3.2 Heating System'!B20=0,"",'Step 3.2 Heating System'!B20)</f>
        <v/>
      </c>
      <c r="F386" s="515" t="str">
        <f t="shared" si="75"/>
        <v/>
      </c>
      <c r="G386" s="515" t="str">
        <f>IF('Step 3.2 Heating System'!C20=0,"",TRIM('Step 3.2 Heating System'!C20))</f>
        <v/>
      </c>
      <c r="H386" s="515">
        <f>'Step 3.2 Heating System'!D20</f>
        <v>0</v>
      </c>
      <c r="I386" s="515">
        <f>'Step 3.2 Heating System'!E20</f>
        <v>0</v>
      </c>
      <c r="J386" s="1225">
        <f>'Step 3.2 Heating System'!F20</f>
        <v>0</v>
      </c>
      <c r="K386" s="1182">
        <f>'Step 3.2 Heating System'!G20</f>
        <v>0</v>
      </c>
      <c r="L386" s="1226">
        <f>'Step 3.2 Heating System'!H20</f>
        <v>0</v>
      </c>
      <c r="M386" s="1226">
        <f>'Step 3.2 Heating System'!I20</f>
        <v>0</v>
      </c>
      <c r="N386" s="1226" t="str">
        <f>'Step 3.2 Heating System'!J20</f>
        <v/>
      </c>
      <c r="O386" s="1183">
        <f>'Step 3.2 Heating System'!K20</f>
        <v>0</v>
      </c>
      <c r="P386" s="1226">
        <f>'Step 3.2 Heating System'!L20</f>
        <v>0</v>
      </c>
      <c r="Q386" s="1225">
        <f>'Step 3.2 Heating System'!M20</f>
        <v>0</v>
      </c>
      <c r="R386" s="1225">
        <f>'Step 3.2 Heating System'!N20</f>
        <v>0</v>
      </c>
      <c r="S386" s="1225">
        <f>'Step 3.2 Heating System'!O20</f>
        <v>0</v>
      </c>
      <c r="T386" s="1225">
        <f>'Step 3.2 Heating System'!P20</f>
        <v>0</v>
      </c>
      <c r="U386" s="1227">
        <f>'Step 3.2 Heating System'!Q20</f>
        <v>0</v>
      </c>
      <c r="V386" s="1227">
        <f>'Step 3.2 Heating System'!R20</f>
        <v>0</v>
      </c>
      <c r="W386" s="1227">
        <f>'Step 3.2 Heating System'!S20</f>
        <v>0</v>
      </c>
      <c r="X386" s="1227">
        <f>'Step 3.2 Heating System'!T20</f>
        <v>0</v>
      </c>
      <c r="Y386" s="1227">
        <f>'Step 3.2 Heating System'!U20</f>
        <v>0</v>
      </c>
      <c r="Z386" s="1227" t="str">
        <f>'Step 3.2 Heating System'!V20</f>
        <v/>
      </c>
      <c r="AA386" s="1182">
        <f>'Step 3.2 Heating System'!W20</f>
        <v>0</v>
      </c>
      <c r="AB386" s="1227" t="str">
        <f t="shared" si="73"/>
        <v/>
      </c>
      <c r="AC386" s="515" t="str">
        <f t="shared" si="76"/>
        <v/>
      </c>
      <c r="AD386" s="1123" t="str">
        <f>'Step 3.2 Heating System'!AA20</f>
        <v/>
      </c>
    </row>
    <row r="387" spans="1:30" x14ac:dyDescent="0.2">
      <c r="A387" s="517" t="str">
        <f t="shared" si="72"/>
        <v/>
      </c>
      <c r="B387" s="517" t="str">
        <f>IF(G387="","",A387&amp;SUBSTITUTE(_xlfn.XLOOKUP(G387,'Step 3.2 Heating System'!$C$10:$C$109,'Step 3.1 Site Details'!$C$8:$C$107,"",0,1),"uilding ",""))</f>
        <v/>
      </c>
      <c r="C387" s="517" t="str">
        <f>'Step 3.2 Heating System'!A21</f>
        <v>FF System 12</v>
      </c>
      <c r="D387" s="1048" t="str">
        <f t="shared" si="74"/>
        <v/>
      </c>
      <c r="E387" s="515" t="str">
        <f>IF('Step 3.2 Heating System'!B21=0,"",'Step 3.2 Heating System'!B21)</f>
        <v/>
      </c>
      <c r="F387" s="515" t="str">
        <f t="shared" si="75"/>
        <v/>
      </c>
      <c r="G387" s="515" t="str">
        <f>IF('Step 3.2 Heating System'!C21=0,"",TRIM('Step 3.2 Heating System'!C21))</f>
        <v/>
      </c>
      <c r="H387" s="515">
        <f>'Step 3.2 Heating System'!D21</f>
        <v>0</v>
      </c>
      <c r="I387" s="515">
        <f>'Step 3.2 Heating System'!E21</f>
        <v>0</v>
      </c>
      <c r="J387" s="1225">
        <f>'Step 3.2 Heating System'!F21</f>
        <v>0</v>
      </c>
      <c r="K387" s="1182">
        <f>'Step 3.2 Heating System'!G21</f>
        <v>0</v>
      </c>
      <c r="L387" s="1226">
        <f>'Step 3.2 Heating System'!H21</f>
        <v>0</v>
      </c>
      <c r="M387" s="1226">
        <f>'Step 3.2 Heating System'!I21</f>
        <v>0</v>
      </c>
      <c r="N387" s="1226" t="str">
        <f>'Step 3.2 Heating System'!J21</f>
        <v/>
      </c>
      <c r="O387" s="1183">
        <f>'Step 3.2 Heating System'!K21</f>
        <v>0</v>
      </c>
      <c r="P387" s="1226">
        <f>'Step 3.2 Heating System'!L21</f>
        <v>0</v>
      </c>
      <c r="Q387" s="1225">
        <f>'Step 3.2 Heating System'!M21</f>
        <v>0</v>
      </c>
      <c r="R387" s="1225">
        <f>'Step 3.2 Heating System'!N21</f>
        <v>0</v>
      </c>
      <c r="S387" s="1225">
        <f>'Step 3.2 Heating System'!O21</f>
        <v>0</v>
      </c>
      <c r="T387" s="1225">
        <f>'Step 3.2 Heating System'!P21</f>
        <v>0</v>
      </c>
      <c r="U387" s="1227">
        <f>'Step 3.2 Heating System'!Q21</f>
        <v>0</v>
      </c>
      <c r="V387" s="1227">
        <f>'Step 3.2 Heating System'!R21</f>
        <v>0</v>
      </c>
      <c r="W387" s="1227">
        <f>'Step 3.2 Heating System'!S21</f>
        <v>0</v>
      </c>
      <c r="X387" s="1227">
        <f>'Step 3.2 Heating System'!T21</f>
        <v>0</v>
      </c>
      <c r="Y387" s="1227">
        <f>'Step 3.2 Heating System'!U21</f>
        <v>0</v>
      </c>
      <c r="Z387" s="1227" t="str">
        <f>'Step 3.2 Heating System'!V21</f>
        <v/>
      </c>
      <c r="AA387" s="1182">
        <f>'Step 3.2 Heating System'!W21</f>
        <v>0</v>
      </c>
      <c r="AB387" s="1227" t="str">
        <f t="shared" si="73"/>
        <v/>
      </c>
      <c r="AC387" s="515" t="str">
        <f t="shared" si="76"/>
        <v/>
      </c>
      <c r="AD387" s="1123" t="str">
        <f>'Step 3.2 Heating System'!AA21</f>
        <v/>
      </c>
    </row>
    <row r="388" spans="1:30" x14ac:dyDescent="0.2">
      <c r="A388" s="517" t="str">
        <f t="shared" si="72"/>
        <v/>
      </c>
      <c r="B388" s="517" t="str">
        <f>IF(G388="","",A388&amp;SUBSTITUTE(_xlfn.XLOOKUP(G388,'Step 3.2 Heating System'!$C$10:$C$109,'Step 3.1 Site Details'!$C$8:$C$107,"",0,1),"uilding ",""))</f>
        <v/>
      </c>
      <c r="C388" s="517" t="str">
        <f>'Step 3.2 Heating System'!A22</f>
        <v>FF System 13</v>
      </c>
      <c r="D388" s="1048" t="str">
        <f t="shared" si="74"/>
        <v/>
      </c>
      <c r="E388" s="515" t="str">
        <f>IF('Step 3.2 Heating System'!B22=0,"",'Step 3.2 Heating System'!B22)</f>
        <v/>
      </c>
      <c r="F388" s="515" t="str">
        <f t="shared" si="75"/>
        <v/>
      </c>
      <c r="G388" s="515" t="str">
        <f>IF('Step 3.2 Heating System'!C22=0,"",TRIM('Step 3.2 Heating System'!C22))</f>
        <v/>
      </c>
      <c r="H388" s="515">
        <f>'Step 3.2 Heating System'!D22</f>
        <v>0</v>
      </c>
      <c r="I388" s="515">
        <f>'Step 3.2 Heating System'!E22</f>
        <v>0</v>
      </c>
      <c r="J388" s="1225">
        <f>'Step 3.2 Heating System'!F22</f>
        <v>0</v>
      </c>
      <c r="K388" s="1182">
        <f>'Step 3.2 Heating System'!G22</f>
        <v>0</v>
      </c>
      <c r="L388" s="1226">
        <f>'Step 3.2 Heating System'!H22</f>
        <v>0</v>
      </c>
      <c r="M388" s="1226">
        <f>'Step 3.2 Heating System'!I22</f>
        <v>0</v>
      </c>
      <c r="N388" s="1226" t="str">
        <f>'Step 3.2 Heating System'!J22</f>
        <v/>
      </c>
      <c r="O388" s="1183">
        <f>'Step 3.2 Heating System'!K22</f>
        <v>0</v>
      </c>
      <c r="P388" s="1226">
        <f>'Step 3.2 Heating System'!L22</f>
        <v>0</v>
      </c>
      <c r="Q388" s="1225">
        <f>'Step 3.2 Heating System'!M22</f>
        <v>0</v>
      </c>
      <c r="R388" s="1225">
        <f>'Step 3.2 Heating System'!N22</f>
        <v>0</v>
      </c>
      <c r="S388" s="1225">
        <f>'Step 3.2 Heating System'!O22</f>
        <v>0</v>
      </c>
      <c r="T388" s="1225">
        <f>'Step 3.2 Heating System'!P22</f>
        <v>0</v>
      </c>
      <c r="U388" s="1227">
        <f>'Step 3.2 Heating System'!Q22</f>
        <v>0</v>
      </c>
      <c r="V388" s="1227">
        <f>'Step 3.2 Heating System'!R22</f>
        <v>0</v>
      </c>
      <c r="W388" s="1227">
        <f>'Step 3.2 Heating System'!S22</f>
        <v>0</v>
      </c>
      <c r="X388" s="1227">
        <f>'Step 3.2 Heating System'!T22</f>
        <v>0</v>
      </c>
      <c r="Y388" s="1227">
        <f>'Step 3.2 Heating System'!U22</f>
        <v>0</v>
      </c>
      <c r="Z388" s="1227" t="str">
        <f>'Step 3.2 Heating System'!V22</f>
        <v/>
      </c>
      <c r="AA388" s="1182">
        <f>'Step 3.2 Heating System'!W22</f>
        <v>0</v>
      </c>
      <c r="AB388" s="1227" t="str">
        <f t="shared" si="73"/>
        <v/>
      </c>
      <c r="AC388" s="515" t="str">
        <f t="shared" si="76"/>
        <v/>
      </c>
      <c r="AD388" s="1123" t="str">
        <f>'Step 3.2 Heating System'!AA22</f>
        <v/>
      </c>
    </row>
    <row r="389" spans="1:30" x14ac:dyDescent="0.2">
      <c r="A389" s="517" t="str">
        <f t="shared" si="72"/>
        <v/>
      </c>
      <c r="B389" s="517" t="str">
        <f>IF(G389="","",A389&amp;SUBSTITUTE(_xlfn.XLOOKUP(G389,'Step 3.2 Heating System'!$C$10:$C$109,'Step 3.1 Site Details'!$C$8:$C$107,"",0,1),"uilding ",""))</f>
        <v/>
      </c>
      <c r="C389" s="517" t="str">
        <f>'Step 3.2 Heating System'!A23</f>
        <v>FF System 14</v>
      </c>
      <c r="D389" s="1048" t="str">
        <f t="shared" si="74"/>
        <v/>
      </c>
      <c r="E389" s="515" t="str">
        <f>IF('Step 3.2 Heating System'!B23=0,"",'Step 3.2 Heating System'!B23)</f>
        <v/>
      </c>
      <c r="F389" s="515" t="str">
        <f t="shared" si="75"/>
        <v/>
      </c>
      <c r="G389" s="515" t="str">
        <f>IF('Step 3.2 Heating System'!C23=0,"",TRIM('Step 3.2 Heating System'!C23))</f>
        <v/>
      </c>
      <c r="H389" s="515">
        <f>'Step 3.2 Heating System'!D23</f>
        <v>0</v>
      </c>
      <c r="I389" s="515">
        <f>'Step 3.2 Heating System'!E23</f>
        <v>0</v>
      </c>
      <c r="J389" s="1225">
        <f>'Step 3.2 Heating System'!F23</f>
        <v>0</v>
      </c>
      <c r="K389" s="1182">
        <f>'Step 3.2 Heating System'!G23</f>
        <v>0</v>
      </c>
      <c r="L389" s="1226">
        <f>'Step 3.2 Heating System'!H23</f>
        <v>0</v>
      </c>
      <c r="M389" s="1226">
        <f>'Step 3.2 Heating System'!I23</f>
        <v>0</v>
      </c>
      <c r="N389" s="1226" t="str">
        <f>'Step 3.2 Heating System'!J23</f>
        <v/>
      </c>
      <c r="O389" s="1183">
        <f>'Step 3.2 Heating System'!K23</f>
        <v>0</v>
      </c>
      <c r="P389" s="1226">
        <f>'Step 3.2 Heating System'!L23</f>
        <v>0</v>
      </c>
      <c r="Q389" s="1225">
        <f>'Step 3.2 Heating System'!M23</f>
        <v>0</v>
      </c>
      <c r="R389" s="1225">
        <f>'Step 3.2 Heating System'!N23</f>
        <v>0</v>
      </c>
      <c r="S389" s="1225">
        <f>'Step 3.2 Heating System'!O23</f>
        <v>0</v>
      </c>
      <c r="T389" s="1225">
        <f>'Step 3.2 Heating System'!P23</f>
        <v>0</v>
      </c>
      <c r="U389" s="1227">
        <f>'Step 3.2 Heating System'!Q23</f>
        <v>0</v>
      </c>
      <c r="V389" s="1227">
        <f>'Step 3.2 Heating System'!R23</f>
        <v>0</v>
      </c>
      <c r="W389" s="1227">
        <f>'Step 3.2 Heating System'!S23</f>
        <v>0</v>
      </c>
      <c r="X389" s="1227">
        <f>'Step 3.2 Heating System'!T23</f>
        <v>0</v>
      </c>
      <c r="Y389" s="1227">
        <f>'Step 3.2 Heating System'!U23</f>
        <v>0</v>
      </c>
      <c r="Z389" s="1227" t="str">
        <f>'Step 3.2 Heating System'!V23</f>
        <v/>
      </c>
      <c r="AA389" s="1182">
        <f>'Step 3.2 Heating System'!W23</f>
        <v>0</v>
      </c>
      <c r="AB389" s="1227" t="str">
        <f t="shared" si="73"/>
        <v/>
      </c>
      <c r="AC389" s="515" t="str">
        <f t="shared" si="76"/>
        <v/>
      </c>
      <c r="AD389" s="1123" t="str">
        <f>'Step 3.2 Heating System'!AA23</f>
        <v/>
      </c>
    </row>
    <row r="390" spans="1:30" x14ac:dyDescent="0.2">
      <c r="A390" s="517" t="str">
        <f t="shared" si="72"/>
        <v/>
      </c>
      <c r="B390" s="517" t="str">
        <f>IF(G390="","",A390&amp;SUBSTITUTE(_xlfn.XLOOKUP(G390,'Step 3.2 Heating System'!$C$10:$C$109,'Step 3.1 Site Details'!$C$8:$C$107,"",0,1),"uilding ",""))</f>
        <v/>
      </c>
      <c r="C390" s="517" t="str">
        <f>'Step 3.2 Heating System'!A24</f>
        <v>FF System 15</v>
      </c>
      <c r="D390" s="1048" t="str">
        <f t="shared" si="74"/>
        <v/>
      </c>
      <c r="E390" s="515" t="str">
        <f>IF('Step 3.2 Heating System'!B24=0,"",'Step 3.2 Heating System'!B24)</f>
        <v/>
      </c>
      <c r="F390" s="515" t="str">
        <f t="shared" si="75"/>
        <v/>
      </c>
      <c r="G390" s="515" t="str">
        <f>IF('Step 3.2 Heating System'!C24=0,"",TRIM('Step 3.2 Heating System'!C24))</f>
        <v/>
      </c>
      <c r="H390" s="515">
        <f>'Step 3.2 Heating System'!D24</f>
        <v>0</v>
      </c>
      <c r="I390" s="515">
        <f>'Step 3.2 Heating System'!E24</f>
        <v>0</v>
      </c>
      <c r="J390" s="1225">
        <f>'Step 3.2 Heating System'!F24</f>
        <v>0</v>
      </c>
      <c r="K390" s="1182">
        <f>'Step 3.2 Heating System'!G24</f>
        <v>0</v>
      </c>
      <c r="L390" s="1226">
        <f>'Step 3.2 Heating System'!H24</f>
        <v>0</v>
      </c>
      <c r="M390" s="1226">
        <f>'Step 3.2 Heating System'!I24</f>
        <v>0</v>
      </c>
      <c r="N390" s="1226" t="str">
        <f>'Step 3.2 Heating System'!J24</f>
        <v/>
      </c>
      <c r="O390" s="1183">
        <f>'Step 3.2 Heating System'!K24</f>
        <v>0</v>
      </c>
      <c r="P390" s="1226">
        <f>'Step 3.2 Heating System'!L24</f>
        <v>0</v>
      </c>
      <c r="Q390" s="1225">
        <f>'Step 3.2 Heating System'!M24</f>
        <v>0</v>
      </c>
      <c r="R390" s="1225">
        <f>'Step 3.2 Heating System'!N24</f>
        <v>0</v>
      </c>
      <c r="S390" s="1225">
        <f>'Step 3.2 Heating System'!O24</f>
        <v>0</v>
      </c>
      <c r="T390" s="1225">
        <f>'Step 3.2 Heating System'!P24</f>
        <v>0</v>
      </c>
      <c r="U390" s="1227">
        <f>'Step 3.2 Heating System'!Q24</f>
        <v>0</v>
      </c>
      <c r="V390" s="1227">
        <f>'Step 3.2 Heating System'!R24</f>
        <v>0</v>
      </c>
      <c r="W390" s="1227">
        <f>'Step 3.2 Heating System'!S24</f>
        <v>0</v>
      </c>
      <c r="X390" s="1227">
        <f>'Step 3.2 Heating System'!T24</f>
        <v>0</v>
      </c>
      <c r="Y390" s="1227">
        <f>'Step 3.2 Heating System'!U24</f>
        <v>0</v>
      </c>
      <c r="Z390" s="1227" t="str">
        <f>'Step 3.2 Heating System'!V24</f>
        <v/>
      </c>
      <c r="AA390" s="1182">
        <f>'Step 3.2 Heating System'!W24</f>
        <v>0</v>
      </c>
      <c r="AB390" s="1227" t="str">
        <f t="shared" si="73"/>
        <v/>
      </c>
      <c r="AC390" s="515" t="str">
        <f t="shared" si="76"/>
        <v/>
      </c>
      <c r="AD390" s="1123" t="str">
        <f>'Step 3.2 Heating System'!AA24</f>
        <v/>
      </c>
    </row>
    <row r="391" spans="1:30" x14ac:dyDescent="0.2">
      <c r="A391" s="517" t="str">
        <f t="shared" si="72"/>
        <v/>
      </c>
      <c r="B391" s="517" t="str">
        <f>IF(G391="","",A391&amp;SUBSTITUTE(_xlfn.XLOOKUP(G391,'Step 3.2 Heating System'!$C$10:$C$109,'Step 3.1 Site Details'!$C$8:$C$107,"",0,1),"uilding ",""))</f>
        <v/>
      </c>
      <c r="C391" s="517" t="str">
        <f>'Step 3.2 Heating System'!A25</f>
        <v>FF System 16</v>
      </c>
      <c r="D391" s="1048" t="str">
        <f t="shared" si="74"/>
        <v/>
      </c>
      <c r="E391" s="515" t="str">
        <f>IF('Step 3.2 Heating System'!B25=0,"",'Step 3.2 Heating System'!B25)</f>
        <v/>
      </c>
      <c r="F391" s="515" t="str">
        <f t="shared" si="75"/>
        <v/>
      </c>
      <c r="G391" s="515" t="str">
        <f>IF('Step 3.2 Heating System'!C25=0,"",TRIM('Step 3.2 Heating System'!C25))</f>
        <v/>
      </c>
      <c r="H391" s="515">
        <f>'Step 3.2 Heating System'!D25</f>
        <v>0</v>
      </c>
      <c r="I391" s="515">
        <f>'Step 3.2 Heating System'!E25</f>
        <v>0</v>
      </c>
      <c r="J391" s="1225">
        <f>'Step 3.2 Heating System'!F25</f>
        <v>0</v>
      </c>
      <c r="K391" s="1182">
        <f>'Step 3.2 Heating System'!G25</f>
        <v>0</v>
      </c>
      <c r="L391" s="1226">
        <f>'Step 3.2 Heating System'!H25</f>
        <v>0</v>
      </c>
      <c r="M391" s="1226">
        <f>'Step 3.2 Heating System'!I25</f>
        <v>0</v>
      </c>
      <c r="N391" s="1226" t="str">
        <f>'Step 3.2 Heating System'!J25</f>
        <v/>
      </c>
      <c r="O391" s="1183">
        <f>'Step 3.2 Heating System'!K25</f>
        <v>0</v>
      </c>
      <c r="P391" s="1226">
        <f>'Step 3.2 Heating System'!L25</f>
        <v>0</v>
      </c>
      <c r="Q391" s="1225">
        <f>'Step 3.2 Heating System'!M25</f>
        <v>0</v>
      </c>
      <c r="R391" s="1225">
        <f>'Step 3.2 Heating System'!N25</f>
        <v>0</v>
      </c>
      <c r="S391" s="1225">
        <f>'Step 3.2 Heating System'!O25</f>
        <v>0</v>
      </c>
      <c r="T391" s="1225">
        <f>'Step 3.2 Heating System'!P25</f>
        <v>0</v>
      </c>
      <c r="U391" s="1227">
        <f>'Step 3.2 Heating System'!Q25</f>
        <v>0</v>
      </c>
      <c r="V391" s="1227">
        <f>'Step 3.2 Heating System'!R25</f>
        <v>0</v>
      </c>
      <c r="W391" s="1227">
        <f>'Step 3.2 Heating System'!S25</f>
        <v>0</v>
      </c>
      <c r="X391" s="1227">
        <f>'Step 3.2 Heating System'!T25</f>
        <v>0</v>
      </c>
      <c r="Y391" s="1227">
        <f>'Step 3.2 Heating System'!U25</f>
        <v>0</v>
      </c>
      <c r="Z391" s="1227" t="str">
        <f>'Step 3.2 Heating System'!V25</f>
        <v/>
      </c>
      <c r="AA391" s="1182">
        <f>'Step 3.2 Heating System'!W25</f>
        <v>0</v>
      </c>
      <c r="AB391" s="1227" t="str">
        <f t="shared" si="73"/>
        <v/>
      </c>
      <c r="AC391" s="515" t="str">
        <f t="shared" si="76"/>
        <v/>
      </c>
      <c r="AD391" s="1123" t="str">
        <f>'Step 3.2 Heating System'!AA25</f>
        <v/>
      </c>
    </row>
    <row r="392" spans="1:30" x14ac:dyDescent="0.2">
      <c r="A392" s="517" t="str">
        <f t="shared" si="72"/>
        <v/>
      </c>
      <c r="B392" s="517" t="str">
        <f>IF(G392="","",A392&amp;SUBSTITUTE(_xlfn.XLOOKUP(G392,'Step 3.2 Heating System'!$C$10:$C$109,'Step 3.1 Site Details'!$C$8:$C$107,"",0,1),"uilding ",""))</f>
        <v/>
      </c>
      <c r="C392" s="517" t="str">
        <f>'Step 3.2 Heating System'!A26</f>
        <v>FF System 17</v>
      </c>
      <c r="D392" s="1048" t="str">
        <f t="shared" si="74"/>
        <v/>
      </c>
      <c r="E392" s="515" t="str">
        <f>IF('Step 3.2 Heating System'!B26=0,"",'Step 3.2 Heating System'!B26)</f>
        <v/>
      </c>
      <c r="F392" s="515" t="str">
        <f t="shared" si="75"/>
        <v/>
      </c>
      <c r="G392" s="515" t="str">
        <f>IF('Step 3.2 Heating System'!C26=0,"",TRIM('Step 3.2 Heating System'!C26))</f>
        <v/>
      </c>
      <c r="H392" s="515">
        <f>'Step 3.2 Heating System'!D26</f>
        <v>0</v>
      </c>
      <c r="I392" s="515">
        <f>'Step 3.2 Heating System'!E26</f>
        <v>0</v>
      </c>
      <c r="J392" s="1225">
        <f>'Step 3.2 Heating System'!F26</f>
        <v>0</v>
      </c>
      <c r="K392" s="1182">
        <f>'Step 3.2 Heating System'!G26</f>
        <v>0</v>
      </c>
      <c r="L392" s="1226">
        <f>'Step 3.2 Heating System'!H26</f>
        <v>0</v>
      </c>
      <c r="M392" s="1226">
        <f>'Step 3.2 Heating System'!I26</f>
        <v>0</v>
      </c>
      <c r="N392" s="1226" t="str">
        <f>'Step 3.2 Heating System'!J26</f>
        <v/>
      </c>
      <c r="O392" s="1183">
        <f>'Step 3.2 Heating System'!K26</f>
        <v>0</v>
      </c>
      <c r="P392" s="1226">
        <f>'Step 3.2 Heating System'!L26</f>
        <v>0</v>
      </c>
      <c r="Q392" s="1225">
        <f>'Step 3.2 Heating System'!M26</f>
        <v>0</v>
      </c>
      <c r="R392" s="1225">
        <f>'Step 3.2 Heating System'!N26</f>
        <v>0</v>
      </c>
      <c r="S392" s="1225">
        <f>'Step 3.2 Heating System'!O26</f>
        <v>0</v>
      </c>
      <c r="T392" s="1225">
        <f>'Step 3.2 Heating System'!P26</f>
        <v>0</v>
      </c>
      <c r="U392" s="1227">
        <f>'Step 3.2 Heating System'!Q26</f>
        <v>0</v>
      </c>
      <c r="V392" s="1227">
        <f>'Step 3.2 Heating System'!R26</f>
        <v>0</v>
      </c>
      <c r="W392" s="1227">
        <f>'Step 3.2 Heating System'!S26</f>
        <v>0</v>
      </c>
      <c r="X392" s="1227">
        <f>'Step 3.2 Heating System'!T26</f>
        <v>0</v>
      </c>
      <c r="Y392" s="1227">
        <f>'Step 3.2 Heating System'!U26</f>
        <v>0</v>
      </c>
      <c r="Z392" s="1227" t="str">
        <f>'Step 3.2 Heating System'!V26</f>
        <v/>
      </c>
      <c r="AA392" s="1182">
        <f>'Step 3.2 Heating System'!W26</f>
        <v>0</v>
      </c>
      <c r="AB392" s="1227" t="str">
        <f t="shared" si="73"/>
        <v/>
      </c>
      <c r="AC392" s="515" t="str">
        <f t="shared" si="76"/>
        <v/>
      </c>
      <c r="AD392" s="1123" t="str">
        <f>'Step 3.2 Heating System'!AA26</f>
        <v/>
      </c>
    </row>
    <row r="393" spans="1:30" x14ac:dyDescent="0.2">
      <c r="A393" s="517" t="str">
        <f t="shared" si="72"/>
        <v/>
      </c>
      <c r="B393" s="517" t="str">
        <f>IF(G393="","",A393&amp;SUBSTITUTE(_xlfn.XLOOKUP(G393,'Step 3.2 Heating System'!$C$10:$C$109,'Step 3.1 Site Details'!$C$8:$C$107,"",0,1),"uilding ",""))</f>
        <v/>
      </c>
      <c r="C393" s="517" t="str">
        <f>'Step 3.2 Heating System'!A27</f>
        <v>FF System 18</v>
      </c>
      <c r="D393" s="1048" t="str">
        <f t="shared" si="74"/>
        <v/>
      </c>
      <c r="E393" s="515" t="str">
        <f>IF('Step 3.2 Heating System'!B27=0,"",'Step 3.2 Heating System'!B27)</f>
        <v/>
      </c>
      <c r="F393" s="515" t="str">
        <f t="shared" si="75"/>
        <v/>
      </c>
      <c r="G393" s="515" t="str">
        <f>IF('Step 3.2 Heating System'!C27=0,"",TRIM('Step 3.2 Heating System'!C27))</f>
        <v/>
      </c>
      <c r="H393" s="515">
        <f>'Step 3.2 Heating System'!D27</f>
        <v>0</v>
      </c>
      <c r="I393" s="515">
        <f>'Step 3.2 Heating System'!E27</f>
        <v>0</v>
      </c>
      <c r="J393" s="1225">
        <f>'Step 3.2 Heating System'!F27</f>
        <v>0</v>
      </c>
      <c r="K393" s="1182">
        <f>'Step 3.2 Heating System'!G27</f>
        <v>0</v>
      </c>
      <c r="L393" s="1226">
        <f>'Step 3.2 Heating System'!H27</f>
        <v>0</v>
      </c>
      <c r="M393" s="1226">
        <f>'Step 3.2 Heating System'!I27</f>
        <v>0</v>
      </c>
      <c r="N393" s="1226" t="str">
        <f>'Step 3.2 Heating System'!J27</f>
        <v/>
      </c>
      <c r="O393" s="1183">
        <f>'Step 3.2 Heating System'!K27</f>
        <v>0</v>
      </c>
      <c r="P393" s="1226">
        <f>'Step 3.2 Heating System'!L27</f>
        <v>0</v>
      </c>
      <c r="Q393" s="1225">
        <f>'Step 3.2 Heating System'!M27</f>
        <v>0</v>
      </c>
      <c r="R393" s="1225">
        <f>'Step 3.2 Heating System'!N27</f>
        <v>0</v>
      </c>
      <c r="S393" s="1225">
        <f>'Step 3.2 Heating System'!O27</f>
        <v>0</v>
      </c>
      <c r="T393" s="1225">
        <f>'Step 3.2 Heating System'!P27</f>
        <v>0</v>
      </c>
      <c r="U393" s="1227">
        <f>'Step 3.2 Heating System'!Q27</f>
        <v>0</v>
      </c>
      <c r="V393" s="1227">
        <f>'Step 3.2 Heating System'!R27</f>
        <v>0</v>
      </c>
      <c r="W393" s="1227">
        <f>'Step 3.2 Heating System'!S27</f>
        <v>0</v>
      </c>
      <c r="X393" s="1227">
        <f>'Step 3.2 Heating System'!T27</f>
        <v>0</v>
      </c>
      <c r="Y393" s="1227">
        <f>'Step 3.2 Heating System'!U27</f>
        <v>0</v>
      </c>
      <c r="Z393" s="1227" t="str">
        <f>'Step 3.2 Heating System'!V27</f>
        <v/>
      </c>
      <c r="AA393" s="1182">
        <f>'Step 3.2 Heating System'!W27</f>
        <v>0</v>
      </c>
      <c r="AB393" s="1227" t="str">
        <f t="shared" si="73"/>
        <v/>
      </c>
      <c r="AC393" s="515" t="str">
        <f t="shared" si="76"/>
        <v/>
      </c>
      <c r="AD393" s="1123" t="str">
        <f>'Step 3.2 Heating System'!AA27</f>
        <v/>
      </c>
    </row>
    <row r="394" spans="1:30" x14ac:dyDescent="0.2">
      <c r="A394" s="517" t="str">
        <f t="shared" si="72"/>
        <v/>
      </c>
      <c r="B394" s="517" t="str">
        <f>IF(G394="","",A394&amp;SUBSTITUTE(_xlfn.XLOOKUP(G394,'Step 3.2 Heating System'!$C$10:$C$109,'Step 3.1 Site Details'!$C$8:$C$107,"",0,1),"uilding ",""))</f>
        <v/>
      </c>
      <c r="C394" s="517" t="str">
        <f>'Step 3.2 Heating System'!A28</f>
        <v>FF System 19</v>
      </c>
      <c r="D394" s="1048" t="str">
        <f t="shared" si="74"/>
        <v/>
      </c>
      <c r="E394" s="515" t="str">
        <f>IF('Step 3.2 Heating System'!B28=0,"",'Step 3.2 Heating System'!B28)</f>
        <v/>
      </c>
      <c r="F394" s="515" t="str">
        <f t="shared" si="75"/>
        <v/>
      </c>
      <c r="G394" s="515" t="str">
        <f>IF('Step 3.2 Heating System'!C28=0,"",TRIM('Step 3.2 Heating System'!C28))</f>
        <v/>
      </c>
      <c r="H394" s="515">
        <f>'Step 3.2 Heating System'!D28</f>
        <v>0</v>
      </c>
      <c r="I394" s="515">
        <f>'Step 3.2 Heating System'!E28</f>
        <v>0</v>
      </c>
      <c r="J394" s="1225">
        <f>'Step 3.2 Heating System'!F28</f>
        <v>0</v>
      </c>
      <c r="K394" s="1182">
        <f>'Step 3.2 Heating System'!G28</f>
        <v>0</v>
      </c>
      <c r="L394" s="1226">
        <f>'Step 3.2 Heating System'!H28</f>
        <v>0</v>
      </c>
      <c r="M394" s="1226">
        <f>'Step 3.2 Heating System'!I28</f>
        <v>0</v>
      </c>
      <c r="N394" s="1226" t="str">
        <f>'Step 3.2 Heating System'!J28</f>
        <v/>
      </c>
      <c r="O394" s="1183">
        <f>'Step 3.2 Heating System'!K28</f>
        <v>0</v>
      </c>
      <c r="P394" s="1226">
        <f>'Step 3.2 Heating System'!L28</f>
        <v>0</v>
      </c>
      <c r="Q394" s="1225">
        <f>'Step 3.2 Heating System'!M28</f>
        <v>0</v>
      </c>
      <c r="R394" s="1225">
        <f>'Step 3.2 Heating System'!N28</f>
        <v>0</v>
      </c>
      <c r="S394" s="1225">
        <f>'Step 3.2 Heating System'!O28</f>
        <v>0</v>
      </c>
      <c r="T394" s="1225">
        <f>'Step 3.2 Heating System'!P28</f>
        <v>0</v>
      </c>
      <c r="U394" s="1227">
        <f>'Step 3.2 Heating System'!Q28</f>
        <v>0</v>
      </c>
      <c r="V394" s="1227">
        <f>'Step 3.2 Heating System'!R28</f>
        <v>0</v>
      </c>
      <c r="W394" s="1227">
        <f>'Step 3.2 Heating System'!S28</f>
        <v>0</v>
      </c>
      <c r="X394" s="1227">
        <f>'Step 3.2 Heating System'!T28</f>
        <v>0</v>
      </c>
      <c r="Y394" s="1227">
        <f>'Step 3.2 Heating System'!U28</f>
        <v>0</v>
      </c>
      <c r="Z394" s="1227" t="str">
        <f>'Step 3.2 Heating System'!V28</f>
        <v/>
      </c>
      <c r="AA394" s="1182">
        <f>'Step 3.2 Heating System'!W28</f>
        <v>0</v>
      </c>
      <c r="AB394" s="1227" t="str">
        <f t="shared" si="73"/>
        <v/>
      </c>
      <c r="AC394" s="515" t="str">
        <f t="shared" si="76"/>
        <v/>
      </c>
      <c r="AD394" s="1123" t="str">
        <f>'Step 3.2 Heating System'!AA28</f>
        <v/>
      </c>
    </row>
    <row r="395" spans="1:30" x14ac:dyDescent="0.2">
      <c r="A395" s="517" t="str">
        <f t="shared" si="72"/>
        <v/>
      </c>
      <c r="B395" s="517" t="str">
        <f>IF(G395="","",A395&amp;SUBSTITUTE(_xlfn.XLOOKUP(G395,'Step 3.2 Heating System'!$C$10:$C$109,'Step 3.1 Site Details'!$C$8:$C$107,"",0,1),"uilding ",""))</f>
        <v/>
      </c>
      <c r="C395" s="517" t="str">
        <f>'Step 3.2 Heating System'!A29</f>
        <v>FF System 20</v>
      </c>
      <c r="D395" s="1048" t="str">
        <f t="shared" si="74"/>
        <v/>
      </c>
      <c r="E395" s="515" t="str">
        <f>IF('Step 3.2 Heating System'!B29=0,"",'Step 3.2 Heating System'!B29)</f>
        <v/>
      </c>
      <c r="F395" s="515" t="str">
        <f t="shared" si="75"/>
        <v/>
      </c>
      <c r="G395" s="515" t="str">
        <f>IF('Step 3.2 Heating System'!C29=0,"",TRIM('Step 3.2 Heating System'!C29))</f>
        <v/>
      </c>
      <c r="H395" s="515">
        <f>'Step 3.2 Heating System'!D29</f>
        <v>0</v>
      </c>
      <c r="I395" s="515">
        <f>'Step 3.2 Heating System'!E29</f>
        <v>0</v>
      </c>
      <c r="J395" s="1225">
        <f>'Step 3.2 Heating System'!F29</f>
        <v>0</v>
      </c>
      <c r="K395" s="1182">
        <f>'Step 3.2 Heating System'!G29</f>
        <v>0</v>
      </c>
      <c r="L395" s="1226">
        <f>'Step 3.2 Heating System'!H29</f>
        <v>0</v>
      </c>
      <c r="M395" s="1226">
        <f>'Step 3.2 Heating System'!I29</f>
        <v>0</v>
      </c>
      <c r="N395" s="1226" t="str">
        <f>'Step 3.2 Heating System'!J29</f>
        <v/>
      </c>
      <c r="O395" s="1183">
        <f>'Step 3.2 Heating System'!K29</f>
        <v>0</v>
      </c>
      <c r="P395" s="1226">
        <f>'Step 3.2 Heating System'!L29</f>
        <v>0</v>
      </c>
      <c r="Q395" s="1225">
        <f>'Step 3.2 Heating System'!M29</f>
        <v>0</v>
      </c>
      <c r="R395" s="1225">
        <f>'Step 3.2 Heating System'!N29</f>
        <v>0</v>
      </c>
      <c r="S395" s="1225">
        <f>'Step 3.2 Heating System'!O29</f>
        <v>0</v>
      </c>
      <c r="T395" s="1225">
        <f>'Step 3.2 Heating System'!P29</f>
        <v>0</v>
      </c>
      <c r="U395" s="1227">
        <f>'Step 3.2 Heating System'!Q29</f>
        <v>0</v>
      </c>
      <c r="V395" s="1227">
        <f>'Step 3.2 Heating System'!R29</f>
        <v>0</v>
      </c>
      <c r="W395" s="1227">
        <f>'Step 3.2 Heating System'!S29</f>
        <v>0</v>
      </c>
      <c r="X395" s="1227">
        <f>'Step 3.2 Heating System'!T29</f>
        <v>0</v>
      </c>
      <c r="Y395" s="1227">
        <f>'Step 3.2 Heating System'!U29</f>
        <v>0</v>
      </c>
      <c r="Z395" s="1227" t="str">
        <f>'Step 3.2 Heating System'!V29</f>
        <v/>
      </c>
      <c r="AA395" s="1182">
        <f>'Step 3.2 Heating System'!W29</f>
        <v>0</v>
      </c>
      <c r="AB395" s="1227" t="str">
        <f t="shared" si="73"/>
        <v/>
      </c>
      <c r="AC395" s="515" t="str">
        <f t="shared" si="76"/>
        <v/>
      </c>
      <c r="AD395" s="1123" t="str">
        <f>'Step 3.2 Heating System'!AA29</f>
        <v/>
      </c>
    </row>
    <row r="396" spans="1:30" x14ac:dyDescent="0.2">
      <c r="A396" s="517" t="str">
        <f t="shared" si="72"/>
        <v/>
      </c>
      <c r="B396" s="517" t="str">
        <f>IF(G396="","",A396&amp;SUBSTITUTE(_xlfn.XLOOKUP(G396,'Step 3.2 Heating System'!$C$10:$C$109,'Step 3.1 Site Details'!$C$8:$C$107,"",0,1),"uilding ",""))</f>
        <v/>
      </c>
      <c r="C396" s="517" t="str">
        <f>'Step 3.2 Heating System'!A30</f>
        <v>FF System 21</v>
      </c>
      <c r="D396" s="1048" t="str">
        <f t="shared" si="74"/>
        <v/>
      </c>
      <c r="E396" s="515" t="str">
        <f>IF('Step 3.2 Heating System'!B30=0,"",'Step 3.2 Heating System'!B30)</f>
        <v/>
      </c>
      <c r="F396" s="515" t="str">
        <f t="shared" si="75"/>
        <v/>
      </c>
      <c r="G396" s="515" t="str">
        <f>IF('Step 3.2 Heating System'!C30=0,"",TRIM('Step 3.2 Heating System'!C30))</f>
        <v/>
      </c>
      <c r="H396" s="515">
        <f>'Step 3.2 Heating System'!D30</f>
        <v>0</v>
      </c>
      <c r="I396" s="515">
        <f>'Step 3.2 Heating System'!E30</f>
        <v>0</v>
      </c>
      <c r="J396" s="1225">
        <f>'Step 3.2 Heating System'!F30</f>
        <v>0</v>
      </c>
      <c r="K396" s="1182">
        <f>'Step 3.2 Heating System'!G30</f>
        <v>0</v>
      </c>
      <c r="L396" s="1226">
        <f>'Step 3.2 Heating System'!H30</f>
        <v>0</v>
      </c>
      <c r="M396" s="1226">
        <f>'Step 3.2 Heating System'!I30</f>
        <v>0</v>
      </c>
      <c r="N396" s="1226" t="str">
        <f>'Step 3.2 Heating System'!J30</f>
        <v/>
      </c>
      <c r="O396" s="1183">
        <f>'Step 3.2 Heating System'!K30</f>
        <v>0</v>
      </c>
      <c r="P396" s="1226">
        <f>'Step 3.2 Heating System'!L30</f>
        <v>0</v>
      </c>
      <c r="Q396" s="1225">
        <f>'Step 3.2 Heating System'!M30</f>
        <v>0</v>
      </c>
      <c r="R396" s="1225">
        <f>'Step 3.2 Heating System'!N30</f>
        <v>0</v>
      </c>
      <c r="S396" s="1225">
        <f>'Step 3.2 Heating System'!O30</f>
        <v>0</v>
      </c>
      <c r="T396" s="1225">
        <f>'Step 3.2 Heating System'!P30</f>
        <v>0</v>
      </c>
      <c r="U396" s="1227">
        <f>'Step 3.2 Heating System'!Q30</f>
        <v>0</v>
      </c>
      <c r="V396" s="1227">
        <f>'Step 3.2 Heating System'!R30</f>
        <v>0</v>
      </c>
      <c r="W396" s="1227">
        <f>'Step 3.2 Heating System'!S30</f>
        <v>0</v>
      </c>
      <c r="X396" s="1227">
        <f>'Step 3.2 Heating System'!T30</f>
        <v>0</v>
      </c>
      <c r="Y396" s="1227">
        <f>'Step 3.2 Heating System'!U30</f>
        <v>0</v>
      </c>
      <c r="Z396" s="1227" t="str">
        <f>'Step 3.2 Heating System'!V30</f>
        <v/>
      </c>
      <c r="AA396" s="1182">
        <f>'Step 3.2 Heating System'!W30</f>
        <v>0</v>
      </c>
      <c r="AB396" s="1227" t="str">
        <f t="shared" si="73"/>
        <v/>
      </c>
      <c r="AC396" s="515" t="str">
        <f t="shared" si="76"/>
        <v/>
      </c>
      <c r="AD396" s="1123" t="str">
        <f>'Step 3.2 Heating System'!AA30</f>
        <v/>
      </c>
    </row>
    <row r="397" spans="1:30" x14ac:dyDescent="0.2">
      <c r="A397" s="517" t="str">
        <f t="shared" si="72"/>
        <v/>
      </c>
      <c r="B397" s="517" t="str">
        <f>IF(G397="","",A397&amp;SUBSTITUTE(_xlfn.XLOOKUP(G397,'Step 3.2 Heating System'!$C$10:$C$109,'Step 3.1 Site Details'!$C$8:$C$107,"",0,1),"uilding ",""))</f>
        <v/>
      </c>
      <c r="C397" s="517" t="str">
        <f>'Step 3.2 Heating System'!A31</f>
        <v>FF System 22</v>
      </c>
      <c r="D397" s="1048" t="str">
        <f t="shared" si="74"/>
        <v/>
      </c>
      <c r="E397" s="515" t="str">
        <f>IF('Step 3.2 Heating System'!B31=0,"",'Step 3.2 Heating System'!B31)</f>
        <v/>
      </c>
      <c r="F397" s="515" t="str">
        <f t="shared" si="75"/>
        <v/>
      </c>
      <c r="G397" s="515" t="str">
        <f>IF('Step 3.2 Heating System'!C31=0,"",TRIM('Step 3.2 Heating System'!C31))</f>
        <v/>
      </c>
      <c r="H397" s="515">
        <f>'Step 3.2 Heating System'!D31</f>
        <v>0</v>
      </c>
      <c r="I397" s="515">
        <f>'Step 3.2 Heating System'!E31</f>
        <v>0</v>
      </c>
      <c r="J397" s="1225">
        <f>'Step 3.2 Heating System'!F31</f>
        <v>0</v>
      </c>
      <c r="K397" s="1182">
        <f>'Step 3.2 Heating System'!G31</f>
        <v>0</v>
      </c>
      <c r="L397" s="1226">
        <f>'Step 3.2 Heating System'!H31</f>
        <v>0</v>
      </c>
      <c r="M397" s="1226">
        <f>'Step 3.2 Heating System'!I31</f>
        <v>0</v>
      </c>
      <c r="N397" s="1226" t="str">
        <f>'Step 3.2 Heating System'!J31</f>
        <v/>
      </c>
      <c r="O397" s="1183">
        <f>'Step 3.2 Heating System'!K31</f>
        <v>0</v>
      </c>
      <c r="P397" s="1226">
        <f>'Step 3.2 Heating System'!L31</f>
        <v>0</v>
      </c>
      <c r="Q397" s="1225">
        <f>'Step 3.2 Heating System'!M31</f>
        <v>0</v>
      </c>
      <c r="R397" s="1225">
        <f>'Step 3.2 Heating System'!N31</f>
        <v>0</v>
      </c>
      <c r="S397" s="1225">
        <f>'Step 3.2 Heating System'!O31</f>
        <v>0</v>
      </c>
      <c r="T397" s="1225">
        <f>'Step 3.2 Heating System'!P31</f>
        <v>0</v>
      </c>
      <c r="U397" s="1227">
        <f>'Step 3.2 Heating System'!Q31</f>
        <v>0</v>
      </c>
      <c r="V397" s="1227">
        <f>'Step 3.2 Heating System'!R31</f>
        <v>0</v>
      </c>
      <c r="W397" s="1227">
        <f>'Step 3.2 Heating System'!S31</f>
        <v>0</v>
      </c>
      <c r="X397" s="1227">
        <f>'Step 3.2 Heating System'!T31</f>
        <v>0</v>
      </c>
      <c r="Y397" s="1227">
        <f>'Step 3.2 Heating System'!U31</f>
        <v>0</v>
      </c>
      <c r="Z397" s="1227" t="str">
        <f>'Step 3.2 Heating System'!V31</f>
        <v/>
      </c>
      <c r="AA397" s="1182">
        <f>'Step 3.2 Heating System'!W31</f>
        <v>0</v>
      </c>
      <c r="AB397" s="1227" t="str">
        <f t="shared" si="73"/>
        <v/>
      </c>
      <c r="AC397" s="515" t="str">
        <f t="shared" si="76"/>
        <v/>
      </c>
      <c r="AD397" s="1123" t="str">
        <f>'Step 3.2 Heating System'!AA31</f>
        <v/>
      </c>
    </row>
    <row r="398" spans="1:30" x14ac:dyDescent="0.2">
      <c r="A398" s="517" t="str">
        <f t="shared" si="72"/>
        <v/>
      </c>
      <c r="B398" s="517" t="str">
        <f>IF(G398="","",A398&amp;SUBSTITUTE(_xlfn.XLOOKUP(G398,'Step 3.2 Heating System'!$C$10:$C$109,'Step 3.1 Site Details'!$C$8:$C$107,"",0,1),"uilding ",""))</f>
        <v/>
      </c>
      <c r="C398" s="517" t="str">
        <f>'Step 3.2 Heating System'!A32</f>
        <v>FF System 23</v>
      </c>
      <c r="D398" s="1048" t="str">
        <f t="shared" si="74"/>
        <v/>
      </c>
      <c r="E398" s="515" t="str">
        <f>IF('Step 3.2 Heating System'!B32=0,"",'Step 3.2 Heating System'!B32)</f>
        <v/>
      </c>
      <c r="F398" s="515" t="str">
        <f t="shared" si="75"/>
        <v/>
      </c>
      <c r="G398" s="515" t="str">
        <f>IF('Step 3.2 Heating System'!C32=0,"",TRIM('Step 3.2 Heating System'!C32))</f>
        <v/>
      </c>
      <c r="H398" s="515">
        <f>'Step 3.2 Heating System'!D32</f>
        <v>0</v>
      </c>
      <c r="I398" s="515">
        <f>'Step 3.2 Heating System'!E32</f>
        <v>0</v>
      </c>
      <c r="J398" s="1225">
        <f>'Step 3.2 Heating System'!F32</f>
        <v>0</v>
      </c>
      <c r="K398" s="1182">
        <f>'Step 3.2 Heating System'!G32</f>
        <v>0</v>
      </c>
      <c r="L398" s="1226">
        <f>'Step 3.2 Heating System'!H32</f>
        <v>0</v>
      </c>
      <c r="M398" s="1226">
        <f>'Step 3.2 Heating System'!I32</f>
        <v>0</v>
      </c>
      <c r="N398" s="1226" t="str">
        <f>'Step 3.2 Heating System'!J32</f>
        <v/>
      </c>
      <c r="O398" s="1183">
        <f>'Step 3.2 Heating System'!K32</f>
        <v>0</v>
      </c>
      <c r="P398" s="1226">
        <f>'Step 3.2 Heating System'!L32</f>
        <v>0</v>
      </c>
      <c r="Q398" s="1225">
        <f>'Step 3.2 Heating System'!M32</f>
        <v>0</v>
      </c>
      <c r="R398" s="1225">
        <f>'Step 3.2 Heating System'!N32</f>
        <v>0</v>
      </c>
      <c r="S398" s="1225">
        <f>'Step 3.2 Heating System'!O32</f>
        <v>0</v>
      </c>
      <c r="T398" s="1225">
        <f>'Step 3.2 Heating System'!P32</f>
        <v>0</v>
      </c>
      <c r="U398" s="1227">
        <f>'Step 3.2 Heating System'!Q32</f>
        <v>0</v>
      </c>
      <c r="V398" s="1227">
        <f>'Step 3.2 Heating System'!R32</f>
        <v>0</v>
      </c>
      <c r="W398" s="1227">
        <f>'Step 3.2 Heating System'!S32</f>
        <v>0</v>
      </c>
      <c r="X398" s="1227">
        <f>'Step 3.2 Heating System'!T32</f>
        <v>0</v>
      </c>
      <c r="Y398" s="1227">
        <f>'Step 3.2 Heating System'!U32</f>
        <v>0</v>
      </c>
      <c r="Z398" s="1227" t="str">
        <f>'Step 3.2 Heating System'!V32</f>
        <v/>
      </c>
      <c r="AA398" s="1182">
        <f>'Step 3.2 Heating System'!W32</f>
        <v>0</v>
      </c>
      <c r="AB398" s="1227" t="str">
        <f t="shared" si="73"/>
        <v/>
      </c>
      <c r="AC398" s="515" t="str">
        <f t="shared" si="76"/>
        <v/>
      </c>
      <c r="AD398" s="1123" t="str">
        <f>'Step 3.2 Heating System'!AA32</f>
        <v/>
      </c>
    </row>
    <row r="399" spans="1:30" x14ac:dyDescent="0.2">
      <c r="A399" s="517" t="str">
        <f t="shared" si="72"/>
        <v/>
      </c>
      <c r="B399" s="517" t="str">
        <f>IF(G399="","",A399&amp;SUBSTITUTE(_xlfn.XLOOKUP(G399,'Step 3.2 Heating System'!$C$10:$C$109,'Step 3.1 Site Details'!$C$8:$C$107,"",0,1),"uilding ",""))</f>
        <v/>
      </c>
      <c r="C399" s="517" t="str">
        <f>'Step 3.2 Heating System'!A33</f>
        <v>FF System 24</v>
      </c>
      <c r="D399" s="1048" t="str">
        <f t="shared" si="74"/>
        <v/>
      </c>
      <c r="E399" s="515" t="str">
        <f>IF('Step 3.2 Heating System'!B33=0,"",'Step 3.2 Heating System'!B33)</f>
        <v/>
      </c>
      <c r="F399" s="515" t="str">
        <f t="shared" si="75"/>
        <v/>
      </c>
      <c r="G399" s="515" t="str">
        <f>IF('Step 3.2 Heating System'!C33=0,"",TRIM('Step 3.2 Heating System'!C33))</f>
        <v/>
      </c>
      <c r="H399" s="515">
        <f>'Step 3.2 Heating System'!D33</f>
        <v>0</v>
      </c>
      <c r="I399" s="515">
        <f>'Step 3.2 Heating System'!E33</f>
        <v>0</v>
      </c>
      <c r="J399" s="1225">
        <f>'Step 3.2 Heating System'!F33</f>
        <v>0</v>
      </c>
      <c r="K399" s="1182">
        <f>'Step 3.2 Heating System'!G33</f>
        <v>0</v>
      </c>
      <c r="L399" s="1226">
        <f>'Step 3.2 Heating System'!H33</f>
        <v>0</v>
      </c>
      <c r="M399" s="1226">
        <f>'Step 3.2 Heating System'!I33</f>
        <v>0</v>
      </c>
      <c r="N399" s="1226" t="str">
        <f>'Step 3.2 Heating System'!J33</f>
        <v/>
      </c>
      <c r="O399" s="1183">
        <f>'Step 3.2 Heating System'!K33</f>
        <v>0</v>
      </c>
      <c r="P399" s="1226">
        <f>'Step 3.2 Heating System'!L33</f>
        <v>0</v>
      </c>
      <c r="Q399" s="1225">
        <f>'Step 3.2 Heating System'!M33</f>
        <v>0</v>
      </c>
      <c r="R399" s="1225">
        <f>'Step 3.2 Heating System'!N33</f>
        <v>0</v>
      </c>
      <c r="S399" s="1225">
        <f>'Step 3.2 Heating System'!O33</f>
        <v>0</v>
      </c>
      <c r="T399" s="1225">
        <f>'Step 3.2 Heating System'!P33</f>
        <v>0</v>
      </c>
      <c r="U399" s="1227">
        <f>'Step 3.2 Heating System'!Q33</f>
        <v>0</v>
      </c>
      <c r="V399" s="1227">
        <f>'Step 3.2 Heating System'!R33</f>
        <v>0</v>
      </c>
      <c r="W399" s="1227">
        <f>'Step 3.2 Heating System'!S33</f>
        <v>0</v>
      </c>
      <c r="X399" s="1227">
        <f>'Step 3.2 Heating System'!T33</f>
        <v>0</v>
      </c>
      <c r="Y399" s="1227">
        <f>'Step 3.2 Heating System'!U33</f>
        <v>0</v>
      </c>
      <c r="Z399" s="1227" t="str">
        <f>'Step 3.2 Heating System'!V33</f>
        <v/>
      </c>
      <c r="AA399" s="1182">
        <f>'Step 3.2 Heating System'!W33</f>
        <v>0</v>
      </c>
      <c r="AB399" s="1227" t="str">
        <f t="shared" si="73"/>
        <v/>
      </c>
      <c r="AC399" s="515" t="str">
        <f t="shared" si="76"/>
        <v/>
      </c>
      <c r="AD399" s="1123" t="str">
        <f>'Step 3.2 Heating System'!AA33</f>
        <v/>
      </c>
    </row>
    <row r="400" spans="1:30" x14ac:dyDescent="0.2">
      <c r="A400" s="517" t="str">
        <f t="shared" si="72"/>
        <v/>
      </c>
      <c r="B400" s="517" t="str">
        <f>IF(G400="","",A400&amp;SUBSTITUTE(_xlfn.XLOOKUP(G400,'Step 3.2 Heating System'!$C$10:$C$109,'Step 3.1 Site Details'!$C$8:$C$107,"",0,1),"uilding ",""))</f>
        <v/>
      </c>
      <c r="C400" s="517" t="str">
        <f>'Step 3.2 Heating System'!A34</f>
        <v>FF System 25</v>
      </c>
      <c r="D400" s="1048" t="str">
        <f t="shared" si="74"/>
        <v/>
      </c>
      <c r="E400" s="515" t="str">
        <f>IF('Step 3.2 Heating System'!B34=0,"",'Step 3.2 Heating System'!B34)</f>
        <v/>
      </c>
      <c r="F400" s="515" t="str">
        <f t="shared" si="75"/>
        <v/>
      </c>
      <c r="G400" s="515" t="str">
        <f>IF('Step 3.2 Heating System'!C34=0,"",TRIM('Step 3.2 Heating System'!C34))</f>
        <v/>
      </c>
      <c r="H400" s="515">
        <f>'Step 3.2 Heating System'!D34</f>
        <v>0</v>
      </c>
      <c r="I400" s="515">
        <f>'Step 3.2 Heating System'!E34</f>
        <v>0</v>
      </c>
      <c r="J400" s="1225">
        <f>'Step 3.2 Heating System'!F34</f>
        <v>0</v>
      </c>
      <c r="K400" s="1182">
        <f>'Step 3.2 Heating System'!G34</f>
        <v>0</v>
      </c>
      <c r="L400" s="1226">
        <f>'Step 3.2 Heating System'!H34</f>
        <v>0</v>
      </c>
      <c r="M400" s="1226">
        <f>'Step 3.2 Heating System'!I34</f>
        <v>0</v>
      </c>
      <c r="N400" s="1226" t="str">
        <f>'Step 3.2 Heating System'!J34</f>
        <v/>
      </c>
      <c r="O400" s="1183">
        <f>'Step 3.2 Heating System'!K34</f>
        <v>0</v>
      </c>
      <c r="P400" s="1226">
        <f>'Step 3.2 Heating System'!L34</f>
        <v>0</v>
      </c>
      <c r="Q400" s="1225">
        <f>'Step 3.2 Heating System'!M34</f>
        <v>0</v>
      </c>
      <c r="R400" s="1225">
        <f>'Step 3.2 Heating System'!N34</f>
        <v>0</v>
      </c>
      <c r="S400" s="1225">
        <f>'Step 3.2 Heating System'!O34</f>
        <v>0</v>
      </c>
      <c r="T400" s="1225">
        <f>'Step 3.2 Heating System'!P34</f>
        <v>0</v>
      </c>
      <c r="U400" s="1227">
        <f>'Step 3.2 Heating System'!Q34</f>
        <v>0</v>
      </c>
      <c r="V400" s="1227">
        <f>'Step 3.2 Heating System'!R34</f>
        <v>0</v>
      </c>
      <c r="W400" s="1227">
        <f>'Step 3.2 Heating System'!S34</f>
        <v>0</v>
      </c>
      <c r="X400" s="1227">
        <f>'Step 3.2 Heating System'!T34</f>
        <v>0</v>
      </c>
      <c r="Y400" s="1227">
        <f>'Step 3.2 Heating System'!U34</f>
        <v>0</v>
      </c>
      <c r="Z400" s="1227" t="str">
        <f>'Step 3.2 Heating System'!V34</f>
        <v/>
      </c>
      <c r="AA400" s="1182">
        <f>'Step 3.2 Heating System'!W34</f>
        <v>0</v>
      </c>
      <c r="AB400" s="1227" t="str">
        <f t="shared" si="73"/>
        <v/>
      </c>
      <c r="AC400" s="515" t="str">
        <f t="shared" si="76"/>
        <v/>
      </c>
      <c r="AD400" s="1123" t="str">
        <f>'Step 3.2 Heating System'!AA34</f>
        <v/>
      </c>
    </row>
    <row r="401" spans="1:30" x14ac:dyDescent="0.2">
      <c r="A401" s="517" t="str">
        <f t="shared" si="72"/>
        <v/>
      </c>
      <c r="B401" s="517" t="str">
        <f>IF(G401="","",A401&amp;SUBSTITUTE(_xlfn.XLOOKUP(G401,'Step 3.2 Heating System'!$C$10:$C$109,'Step 3.1 Site Details'!$C$8:$C$107,"",0,1),"uilding ",""))</f>
        <v/>
      </c>
      <c r="C401" s="517" t="str">
        <f>'Step 3.2 Heating System'!A35</f>
        <v>FF System 26</v>
      </c>
      <c r="D401" s="1048" t="str">
        <f t="shared" si="74"/>
        <v/>
      </c>
      <c r="E401" s="515" t="str">
        <f>IF('Step 3.2 Heating System'!B35=0,"",'Step 3.2 Heating System'!B35)</f>
        <v/>
      </c>
      <c r="F401" s="515" t="str">
        <f t="shared" si="75"/>
        <v/>
      </c>
      <c r="G401" s="515" t="str">
        <f>IF('Step 3.2 Heating System'!C35=0,"",TRIM('Step 3.2 Heating System'!C35))</f>
        <v/>
      </c>
      <c r="H401" s="515">
        <f>'Step 3.2 Heating System'!D35</f>
        <v>0</v>
      </c>
      <c r="I401" s="515">
        <f>'Step 3.2 Heating System'!E35</f>
        <v>0</v>
      </c>
      <c r="J401" s="1225">
        <f>'Step 3.2 Heating System'!F35</f>
        <v>0</v>
      </c>
      <c r="K401" s="1182">
        <f>'Step 3.2 Heating System'!G35</f>
        <v>0</v>
      </c>
      <c r="L401" s="1226">
        <f>'Step 3.2 Heating System'!H35</f>
        <v>0</v>
      </c>
      <c r="M401" s="1226">
        <f>'Step 3.2 Heating System'!I35</f>
        <v>0</v>
      </c>
      <c r="N401" s="1226" t="str">
        <f>'Step 3.2 Heating System'!J35</f>
        <v/>
      </c>
      <c r="O401" s="1183">
        <f>'Step 3.2 Heating System'!K35</f>
        <v>0</v>
      </c>
      <c r="P401" s="1226">
        <f>'Step 3.2 Heating System'!L35</f>
        <v>0</v>
      </c>
      <c r="Q401" s="1225">
        <f>'Step 3.2 Heating System'!M35</f>
        <v>0</v>
      </c>
      <c r="R401" s="1225">
        <f>'Step 3.2 Heating System'!N35</f>
        <v>0</v>
      </c>
      <c r="S401" s="1225">
        <f>'Step 3.2 Heating System'!O35</f>
        <v>0</v>
      </c>
      <c r="T401" s="1225">
        <f>'Step 3.2 Heating System'!P35</f>
        <v>0</v>
      </c>
      <c r="U401" s="1227">
        <f>'Step 3.2 Heating System'!Q35</f>
        <v>0</v>
      </c>
      <c r="V401" s="1227">
        <f>'Step 3.2 Heating System'!R35</f>
        <v>0</v>
      </c>
      <c r="W401" s="1227">
        <f>'Step 3.2 Heating System'!S35</f>
        <v>0</v>
      </c>
      <c r="X401" s="1227">
        <f>'Step 3.2 Heating System'!T35</f>
        <v>0</v>
      </c>
      <c r="Y401" s="1227">
        <f>'Step 3.2 Heating System'!U35</f>
        <v>0</v>
      </c>
      <c r="Z401" s="1227" t="str">
        <f>'Step 3.2 Heating System'!V35</f>
        <v/>
      </c>
      <c r="AA401" s="1182">
        <f>'Step 3.2 Heating System'!W35</f>
        <v>0</v>
      </c>
      <c r="AB401" s="1227" t="str">
        <f t="shared" si="73"/>
        <v/>
      </c>
      <c r="AC401" s="515" t="str">
        <f t="shared" si="76"/>
        <v/>
      </c>
      <c r="AD401" s="1123" t="str">
        <f>'Step 3.2 Heating System'!AA35</f>
        <v/>
      </c>
    </row>
    <row r="402" spans="1:30" x14ac:dyDescent="0.2">
      <c r="A402" s="517" t="str">
        <f t="shared" si="72"/>
        <v/>
      </c>
      <c r="B402" s="517" t="str">
        <f>IF(G402="","",A402&amp;SUBSTITUTE(_xlfn.XLOOKUP(G402,'Step 3.2 Heating System'!$C$10:$C$109,'Step 3.1 Site Details'!$C$8:$C$107,"",0,1),"uilding ",""))</f>
        <v/>
      </c>
      <c r="C402" s="517" t="str">
        <f>'Step 3.2 Heating System'!A36</f>
        <v>FF System 27</v>
      </c>
      <c r="D402" s="1048" t="str">
        <f t="shared" si="74"/>
        <v/>
      </c>
      <c r="E402" s="515" t="str">
        <f>IF('Step 3.2 Heating System'!B36=0,"",'Step 3.2 Heating System'!B36)</f>
        <v/>
      </c>
      <c r="F402" s="515" t="str">
        <f t="shared" si="75"/>
        <v/>
      </c>
      <c r="G402" s="515" t="str">
        <f>IF('Step 3.2 Heating System'!C36=0,"",TRIM('Step 3.2 Heating System'!C36))</f>
        <v/>
      </c>
      <c r="H402" s="515">
        <f>'Step 3.2 Heating System'!D36</f>
        <v>0</v>
      </c>
      <c r="I402" s="515">
        <f>'Step 3.2 Heating System'!E36</f>
        <v>0</v>
      </c>
      <c r="J402" s="1225">
        <f>'Step 3.2 Heating System'!F36</f>
        <v>0</v>
      </c>
      <c r="K402" s="1182">
        <f>'Step 3.2 Heating System'!G36</f>
        <v>0</v>
      </c>
      <c r="L402" s="1226">
        <f>'Step 3.2 Heating System'!H36</f>
        <v>0</v>
      </c>
      <c r="M402" s="1226">
        <f>'Step 3.2 Heating System'!I36</f>
        <v>0</v>
      </c>
      <c r="N402" s="1226" t="str">
        <f>'Step 3.2 Heating System'!J36</f>
        <v/>
      </c>
      <c r="O402" s="1183">
        <f>'Step 3.2 Heating System'!K36</f>
        <v>0</v>
      </c>
      <c r="P402" s="1226">
        <f>'Step 3.2 Heating System'!L36</f>
        <v>0</v>
      </c>
      <c r="Q402" s="1225">
        <f>'Step 3.2 Heating System'!M36</f>
        <v>0</v>
      </c>
      <c r="R402" s="1225">
        <f>'Step 3.2 Heating System'!N36</f>
        <v>0</v>
      </c>
      <c r="S402" s="1225">
        <f>'Step 3.2 Heating System'!O36</f>
        <v>0</v>
      </c>
      <c r="T402" s="1225">
        <f>'Step 3.2 Heating System'!P36</f>
        <v>0</v>
      </c>
      <c r="U402" s="1227">
        <f>'Step 3.2 Heating System'!Q36</f>
        <v>0</v>
      </c>
      <c r="V402" s="1227">
        <f>'Step 3.2 Heating System'!R36</f>
        <v>0</v>
      </c>
      <c r="W402" s="1227">
        <f>'Step 3.2 Heating System'!S36</f>
        <v>0</v>
      </c>
      <c r="X402" s="1227">
        <f>'Step 3.2 Heating System'!T36</f>
        <v>0</v>
      </c>
      <c r="Y402" s="1227">
        <f>'Step 3.2 Heating System'!U36</f>
        <v>0</v>
      </c>
      <c r="Z402" s="1227" t="str">
        <f>'Step 3.2 Heating System'!V36</f>
        <v/>
      </c>
      <c r="AA402" s="1182">
        <f>'Step 3.2 Heating System'!W36</f>
        <v>0</v>
      </c>
      <c r="AB402" s="1227" t="str">
        <f t="shared" si="73"/>
        <v/>
      </c>
      <c r="AC402" s="515" t="str">
        <f t="shared" si="76"/>
        <v/>
      </c>
      <c r="AD402" s="1123" t="str">
        <f>'Step 3.2 Heating System'!AA36</f>
        <v/>
      </c>
    </row>
    <row r="403" spans="1:30" x14ac:dyDescent="0.2">
      <c r="A403" s="517" t="str">
        <f t="shared" si="72"/>
        <v/>
      </c>
      <c r="B403" s="517" t="str">
        <f>IF(G403="","",A403&amp;SUBSTITUTE(_xlfn.XLOOKUP(G403,'Step 3.2 Heating System'!$C$10:$C$109,'Step 3.1 Site Details'!$C$8:$C$107,"",0,1),"uilding ",""))</f>
        <v/>
      </c>
      <c r="C403" s="517" t="str">
        <f>'Step 3.2 Heating System'!A37</f>
        <v>FF System 28</v>
      </c>
      <c r="D403" s="1048" t="str">
        <f t="shared" si="74"/>
        <v/>
      </c>
      <c r="E403" s="515" t="str">
        <f>IF('Step 3.2 Heating System'!B37=0,"",'Step 3.2 Heating System'!B37)</f>
        <v/>
      </c>
      <c r="F403" s="515" t="str">
        <f t="shared" si="75"/>
        <v/>
      </c>
      <c r="G403" s="515" t="str">
        <f>IF('Step 3.2 Heating System'!C37=0,"",TRIM('Step 3.2 Heating System'!C37))</f>
        <v/>
      </c>
      <c r="H403" s="515">
        <f>'Step 3.2 Heating System'!D37</f>
        <v>0</v>
      </c>
      <c r="I403" s="515">
        <f>'Step 3.2 Heating System'!E37</f>
        <v>0</v>
      </c>
      <c r="J403" s="1225">
        <f>'Step 3.2 Heating System'!F37</f>
        <v>0</v>
      </c>
      <c r="K403" s="1182">
        <f>'Step 3.2 Heating System'!G37</f>
        <v>0</v>
      </c>
      <c r="L403" s="1226">
        <f>'Step 3.2 Heating System'!H37</f>
        <v>0</v>
      </c>
      <c r="M403" s="1226">
        <f>'Step 3.2 Heating System'!I37</f>
        <v>0</v>
      </c>
      <c r="N403" s="1226" t="str">
        <f>'Step 3.2 Heating System'!J37</f>
        <v/>
      </c>
      <c r="O403" s="1183">
        <f>'Step 3.2 Heating System'!K37</f>
        <v>0</v>
      </c>
      <c r="P403" s="1226">
        <f>'Step 3.2 Heating System'!L37</f>
        <v>0</v>
      </c>
      <c r="Q403" s="1225">
        <f>'Step 3.2 Heating System'!M37</f>
        <v>0</v>
      </c>
      <c r="R403" s="1225">
        <f>'Step 3.2 Heating System'!N37</f>
        <v>0</v>
      </c>
      <c r="S403" s="1225">
        <f>'Step 3.2 Heating System'!O37</f>
        <v>0</v>
      </c>
      <c r="T403" s="1225">
        <f>'Step 3.2 Heating System'!P37</f>
        <v>0</v>
      </c>
      <c r="U403" s="1227">
        <f>'Step 3.2 Heating System'!Q37</f>
        <v>0</v>
      </c>
      <c r="V403" s="1227">
        <f>'Step 3.2 Heating System'!R37</f>
        <v>0</v>
      </c>
      <c r="W403" s="1227">
        <f>'Step 3.2 Heating System'!S37</f>
        <v>0</v>
      </c>
      <c r="X403" s="1227">
        <f>'Step 3.2 Heating System'!T37</f>
        <v>0</v>
      </c>
      <c r="Y403" s="1227">
        <f>'Step 3.2 Heating System'!U37</f>
        <v>0</v>
      </c>
      <c r="Z403" s="1227" t="str">
        <f>'Step 3.2 Heating System'!V37</f>
        <v/>
      </c>
      <c r="AA403" s="1182">
        <f>'Step 3.2 Heating System'!W37</f>
        <v>0</v>
      </c>
      <c r="AB403" s="1227" t="str">
        <f t="shared" si="73"/>
        <v/>
      </c>
      <c r="AC403" s="515" t="str">
        <f t="shared" si="76"/>
        <v/>
      </c>
      <c r="AD403" s="1123" t="str">
        <f>'Step 3.2 Heating System'!AA37</f>
        <v/>
      </c>
    </row>
    <row r="404" spans="1:30" x14ac:dyDescent="0.2">
      <c r="A404" s="517" t="str">
        <f t="shared" si="72"/>
        <v/>
      </c>
      <c r="B404" s="517" t="str">
        <f>IF(G404="","",A404&amp;SUBSTITUTE(_xlfn.XLOOKUP(G404,'Step 3.2 Heating System'!$C$10:$C$109,'Step 3.1 Site Details'!$C$8:$C$107,"",0,1),"uilding ",""))</f>
        <v/>
      </c>
      <c r="C404" s="517" t="str">
        <f>'Step 3.2 Heating System'!A38</f>
        <v>FF System 29</v>
      </c>
      <c r="D404" s="1048" t="str">
        <f t="shared" si="74"/>
        <v/>
      </c>
      <c r="E404" s="515" t="str">
        <f>IF('Step 3.2 Heating System'!B38=0,"",'Step 3.2 Heating System'!B38)</f>
        <v/>
      </c>
      <c r="F404" s="515" t="str">
        <f t="shared" si="75"/>
        <v/>
      </c>
      <c r="G404" s="515" t="str">
        <f>IF('Step 3.2 Heating System'!C38=0,"",TRIM('Step 3.2 Heating System'!C38))</f>
        <v/>
      </c>
      <c r="H404" s="515">
        <f>'Step 3.2 Heating System'!D38</f>
        <v>0</v>
      </c>
      <c r="I404" s="515">
        <f>'Step 3.2 Heating System'!E38</f>
        <v>0</v>
      </c>
      <c r="J404" s="1225">
        <f>'Step 3.2 Heating System'!F38</f>
        <v>0</v>
      </c>
      <c r="K404" s="1182">
        <f>'Step 3.2 Heating System'!G38</f>
        <v>0</v>
      </c>
      <c r="L404" s="1226">
        <f>'Step 3.2 Heating System'!H38</f>
        <v>0</v>
      </c>
      <c r="M404" s="1226">
        <f>'Step 3.2 Heating System'!I38</f>
        <v>0</v>
      </c>
      <c r="N404" s="1226" t="str">
        <f>'Step 3.2 Heating System'!J38</f>
        <v/>
      </c>
      <c r="O404" s="1183">
        <f>'Step 3.2 Heating System'!K38</f>
        <v>0</v>
      </c>
      <c r="P404" s="1226">
        <f>'Step 3.2 Heating System'!L38</f>
        <v>0</v>
      </c>
      <c r="Q404" s="1225">
        <f>'Step 3.2 Heating System'!M38</f>
        <v>0</v>
      </c>
      <c r="R404" s="1225">
        <f>'Step 3.2 Heating System'!N38</f>
        <v>0</v>
      </c>
      <c r="S404" s="1225">
        <f>'Step 3.2 Heating System'!O38</f>
        <v>0</v>
      </c>
      <c r="T404" s="1225">
        <f>'Step 3.2 Heating System'!P38</f>
        <v>0</v>
      </c>
      <c r="U404" s="1227">
        <f>'Step 3.2 Heating System'!Q38</f>
        <v>0</v>
      </c>
      <c r="V404" s="1227">
        <f>'Step 3.2 Heating System'!R38</f>
        <v>0</v>
      </c>
      <c r="W404" s="1227">
        <f>'Step 3.2 Heating System'!S38</f>
        <v>0</v>
      </c>
      <c r="X404" s="1227">
        <f>'Step 3.2 Heating System'!T38</f>
        <v>0</v>
      </c>
      <c r="Y404" s="1227">
        <f>'Step 3.2 Heating System'!U38</f>
        <v>0</v>
      </c>
      <c r="Z404" s="1227" t="str">
        <f>'Step 3.2 Heating System'!V38</f>
        <v/>
      </c>
      <c r="AA404" s="1182">
        <f>'Step 3.2 Heating System'!W38</f>
        <v>0</v>
      </c>
      <c r="AB404" s="1227" t="str">
        <f t="shared" si="73"/>
        <v/>
      </c>
      <c r="AC404" s="515" t="str">
        <f t="shared" si="76"/>
        <v/>
      </c>
      <c r="AD404" s="1123" t="str">
        <f>'Step 3.2 Heating System'!AA38</f>
        <v/>
      </c>
    </row>
    <row r="405" spans="1:30" x14ac:dyDescent="0.2">
      <c r="A405" s="517" t="str">
        <f t="shared" si="72"/>
        <v/>
      </c>
      <c r="B405" s="517" t="str">
        <f>IF(G405="","",A405&amp;SUBSTITUTE(_xlfn.XLOOKUP(G405,'Step 3.2 Heating System'!$C$10:$C$109,'Step 3.1 Site Details'!$C$8:$C$107,"",0,1),"uilding ",""))</f>
        <v/>
      </c>
      <c r="C405" s="517" t="str">
        <f>'Step 3.2 Heating System'!A39</f>
        <v>FF System 30</v>
      </c>
      <c r="D405" s="1048" t="str">
        <f t="shared" si="74"/>
        <v/>
      </c>
      <c r="E405" s="515" t="str">
        <f>IF('Step 3.2 Heating System'!B39=0,"",'Step 3.2 Heating System'!B39)</f>
        <v/>
      </c>
      <c r="F405" s="515" t="str">
        <f t="shared" si="75"/>
        <v/>
      </c>
      <c r="G405" s="515" t="str">
        <f>IF('Step 3.2 Heating System'!C39=0,"",TRIM('Step 3.2 Heating System'!C39))</f>
        <v/>
      </c>
      <c r="H405" s="515">
        <f>'Step 3.2 Heating System'!D39</f>
        <v>0</v>
      </c>
      <c r="I405" s="515">
        <f>'Step 3.2 Heating System'!E39</f>
        <v>0</v>
      </c>
      <c r="J405" s="1225">
        <f>'Step 3.2 Heating System'!F39</f>
        <v>0</v>
      </c>
      <c r="K405" s="1182">
        <f>'Step 3.2 Heating System'!G39</f>
        <v>0</v>
      </c>
      <c r="L405" s="1226">
        <f>'Step 3.2 Heating System'!H39</f>
        <v>0</v>
      </c>
      <c r="M405" s="1226">
        <f>'Step 3.2 Heating System'!I39</f>
        <v>0</v>
      </c>
      <c r="N405" s="1226" t="str">
        <f>'Step 3.2 Heating System'!J39</f>
        <v/>
      </c>
      <c r="O405" s="1183">
        <f>'Step 3.2 Heating System'!K39</f>
        <v>0</v>
      </c>
      <c r="P405" s="1226">
        <f>'Step 3.2 Heating System'!L39</f>
        <v>0</v>
      </c>
      <c r="Q405" s="1225">
        <f>'Step 3.2 Heating System'!M39</f>
        <v>0</v>
      </c>
      <c r="R405" s="1225">
        <f>'Step 3.2 Heating System'!N39</f>
        <v>0</v>
      </c>
      <c r="S405" s="1225">
        <f>'Step 3.2 Heating System'!O39</f>
        <v>0</v>
      </c>
      <c r="T405" s="1225">
        <f>'Step 3.2 Heating System'!P39</f>
        <v>0</v>
      </c>
      <c r="U405" s="1227">
        <f>'Step 3.2 Heating System'!Q39</f>
        <v>0</v>
      </c>
      <c r="V405" s="1227">
        <f>'Step 3.2 Heating System'!R39</f>
        <v>0</v>
      </c>
      <c r="W405" s="1227">
        <f>'Step 3.2 Heating System'!S39</f>
        <v>0</v>
      </c>
      <c r="X405" s="1227">
        <f>'Step 3.2 Heating System'!T39</f>
        <v>0</v>
      </c>
      <c r="Y405" s="1227">
        <f>'Step 3.2 Heating System'!U39</f>
        <v>0</v>
      </c>
      <c r="Z405" s="1227" t="str">
        <f>'Step 3.2 Heating System'!V39</f>
        <v/>
      </c>
      <c r="AA405" s="1182">
        <f>'Step 3.2 Heating System'!W39</f>
        <v>0</v>
      </c>
      <c r="AB405" s="1227" t="str">
        <f t="shared" si="73"/>
        <v/>
      </c>
      <c r="AC405" s="515" t="str">
        <f t="shared" si="76"/>
        <v/>
      </c>
      <c r="AD405" s="1123" t="str">
        <f>'Step 3.2 Heating System'!AA39</f>
        <v/>
      </c>
    </row>
    <row r="406" spans="1:30" x14ac:dyDescent="0.2">
      <c r="A406" s="517" t="str">
        <f t="shared" si="72"/>
        <v/>
      </c>
      <c r="B406" s="517" t="str">
        <f>IF(G406="","",A406&amp;SUBSTITUTE(_xlfn.XLOOKUP(G406,'Step 3.2 Heating System'!$C$10:$C$109,'Step 3.1 Site Details'!$C$8:$C$107,"",0,1),"uilding ",""))</f>
        <v/>
      </c>
      <c r="C406" s="517" t="str">
        <f>'Step 3.2 Heating System'!A40</f>
        <v>FF System 31</v>
      </c>
      <c r="D406" s="1048" t="str">
        <f t="shared" si="74"/>
        <v/>
      </c>
      <c r="E406" s="515" t="str">
        <f>IF('Step 3.2 Heating System'!B40=0,"",'Step 3.2 Heating System'!B40)</f>
        <v/>
      </c>
      <c r="F406" s="515" t="str">
        <f t="shared" si="75"/>
        <v/>
      </c>
      <c r="G406" s="515" t="str">
        <f>IF('Step 3.2 Heating System'!C40=0,"",TRIM('Step 3.2 Heating System'!C40))</f>
        <v/>
      </c>
      <c r="H406" s="515">
        <f>'Step 3.2 Heating System'!D40</f>
        <v>0</v>
      </c>
      <c r="I406" s="515">
        <f>'Step 3.2 Heating System'!E40</f>
        <v>0</v>
      </c>
      <c r="J406" s="1225">
        <f>'Step 3.2 Heating System'!F40</f>
        <v>0</v>
      </c>
      <c r="K406" s="1182">
        <f>'Step 3.2 Heating System'!G40</f>
        <v>0</v>
      </c>
      <c r="L406" s="1226">
        <f>'Step 3.2 Heating System'!H40</f>
        <v>0</v>
      </c>
      <c r="M406" s="1226">
        <f>'Step 3.2 Heating System'!I40</f>
        <v>0</v>
      </c>
      <c r="N406" s="1226" t="str">
        <f>'Step 3.2 Heating System'!J40</f>
        <v/>
      </c>
      <c r="O406" s="1183">
        <f>'Step 3.2 Heating System'!K40</f>
        <v>0</v>
      </c>
      <c r="P406" s="1226">
        <f>'Step 3.2 Heating System'!L40</f>
        <v>0</v>
      </c>
      <c r="Q406" s="1225">
        <f>'Step 3.2 Heating System'!M40</f>
        <v>0</v>
      </c>
      <c r="R406" s="1225">
        <f>'Step 3.2 Heating System'!N40</f>
        <v>0</v>
      </c>
      <c r="S406" s="1225">
        <f>'Step 3.2 Heating System'!O40</f>
        <v>0</v>
      </c>
      <c r="T406" s="1225">
        <f>'Step 3.2 Heating System'!P40</f>
        <v>0</v>
      </c>
      <c r="U406" s="1227">
        <f>'Step 3.2 Heating System'!Q40</f>
        <v>0</v>
      </c>
      <c r="V406" s="1227">
        <f>'Step 3.2 Heating System'!R40</f>
        <v>0</v>
      </c>
      <c r="W406" s="1227">
        <f>'Step 3.2 Heating System'!S40</f>
        <v>0</v>
      </c>
      <c r="X406" s="1227">
        <f>'Step 3.2 Heating System'!T40</f>
        <v>0</v>
      </c>
      <c r="Y406" s="1227">
        <f>'Step 3.2 Heating System'!U40</f>
        <v>0</v>
      </c>
      <c r="Z406" s="1227" t="str">
        <f>'Step 3.2 Heating System'!V40</f>
        <v/>
      </c>
      <c r="AA406" s="1182">
        <f>'Step 3.2 Heating System'!W40</f>
        <v>0</v>
      </c>
      <c r="AB406" s="1227" t="str">
        <f t="shared" si="73"/>
        <v/>
      </c>
      <c r="AC406" s="515" t="str">
        <f t="shared" si="76"/>
        <v/>
      </c>
      <c r="AD406" s="1123" t="str">
        <f>'Step 3.2 Heating System'!AA40</f>
        <v/>
      </c>
    </row>
    <row r="407" spans="1:30" x14ac:dyDescent="0.2">
      <c r="A407" s="517" t="str">
        <f t="shared" si="72"/>
        <v/>
      </c>
      <c r="B407" s="517" t="str">
        <f>IF(G407="","",A407&amp;SUBSTITUTE(_xlfn.XLOOKUP(G407,'Step 3.2 Heating System'!$C$10:$C$109,'Step 3.1 Site Details'!$C$8:$C$107,"",0,1),"uilding ",""))</f>
        <v/>
      </c>
      <c r="C407" s="517" t="str">
        <f>'Step 3.2 Heating System'!A41</f>
        <v>FF System 32</v>
      </c>
      <c r="D407" s="1048" t="str">
        <f t="shared" si="74"/>
        <v/>
      </c>
      <c r="E407" s="515" t="str">
        <f>IF('Step 3.2 Heating System'!B41=0,"",'Step 3.2 Heating System'!B41)</f>
        <v/>
      </c>
      <c r="F407" s="515" t="str">
        <f t="shared" si="75"/>
        <v/>
      </c>
      <c r="G407" s="515" t="str">
        <f>IF('Step 3.2 Heating System'!C41=0,"",TRIM('Step 3.2 Heating System'!C41))</f>
        <v/>
      </c>
      <c r="H407" s="515">
        <f>'Step 3.2 Heating System'!D41</f>
        <v>0</v>
      </c>
      <c r="I407" s="515">
        <f>'Step 3.2 Heating System'!E41</f>
        <v>0</v>
      </c>
      <c r="J407" s="1225">
        <f>'Step 3.2 Heating System'!F41</f>
        <v>0</v>
      </c>
      <c r="K407" s="1182">
        <f>'Step 3.2 Heating System'!G41</f>
        <v>0</v>
      </c>
      <c r="L407" s="1226">
        <f>'Step 3.2 Heating System'!H41</f>
        <v>0</v>
      </c>
      <c r="M407" s="1226">
        <f>'Step 3.2 Heating System'!I41</f>
        <v>0</v>
      </c>
      <c r="N407" s="1226" t="str">
        <f>'Step 3.2 Heating System'!J41</f>
        <v/>
      </c>
      <c r="O407" s="1183">
        <f>'Step 3.2 Heating System'!K41</f>
        <v>0</v>
      </c>
      <c r="P407" s="1226">
        <f>'Step 3.2 Heating System'!L41</f>
        <v>0</v>
      </c>
      <c r="Q407" s="1225">
        <f>'Step 3.2 Heating System'!M41</f>
        <v>0</v>
      </c>
      <c r="R407" s="1225">
        <f>'Step 3.2 Heating System'!N41</f>
        <v>0</v>
      </c>
      <c r="S407" s="1225">
        <f>'Step 3.2 Heating System'!O41</f>
        <v>0</v>
      </c>
      <c r="T407" s="1225">
        <f>'Step 3.2 Heating System'!P41</f>
        <v>0</v>
      </c>
      <c r="U407" s="1227">
        <f>'Step 3.2 Heating System'!Q41</f>
        <v>0</v>
      </c>
      <c r="V407" s="1227">
        <f>'Step 3.2 Heating System'!R41</f>
        <v>0</v>
      </c>
      <c r="W407" s="1227">
        <f>'Step 3.2 Heating System'!S41</f>
        <v>0</v>
      </c>
      <c r="X407" s="1227">
        <f>'Step 3.2 Heating System'!T41</f>
        <v>0</v>
      </c>
      <c r="Y407" s="1227">
        <f>'Step 3.2 Heating System'!U41</f>
        <v>0</v>
      </c>
      <c r="Z407" s="1227" t="str">
        <f>'Step 3.2 Heating System'!V41</f>
        <v/>
      </c>
      <c r="AA407" s="1182">
        <f>'Step 3.2 Heating System'!W41</f>
        <v>0</v>
      </c>
      <c r="AB407" s="1227" t="str">
        <f t="shared" si="73"/>
        <v/>
      </c>
      <c r="AC407" s="515" t="str">
        <f t="shared" si="76"/>
        <v/>
      </c>
      <c r="AD407" s="1123" t="str">
        <f>'Step 3.2 Heating System'!AA41</f>
        <v/>
      </c>
    </row>
    <row r="408" spans="1:30" x14ac:dyDescent="0.2">
      <c r="A408" s="517" t="str">
        <f t="shared" si="72"/>
        <v/>
      </c>
      <c r="B408" s="517" t="str">
        <f>IF(G408="","",A408&amp;SUBSTITUTE(_xlfn.XLOOKUP(G408,'Step 3.2 Heating System'!$C$10:$C$109,'Step 3.1 Site Details'!$C$8:$C$107,"",0,1),"uilding ",""))</f>
        <v/>
      </c>
      <c r="C408" s="517" t="str">
        <f>'Step 3.2 Heating System'!A42</f>
        <v>FF System 33</v>
      </c>
      <c r="D408" s="1048" t="str">
        <f t="shared" si="74"/>
        <v/>
      </c>
      <c r="E408" s="515" t="str">
        <f>IF('Step 3.2 Heating System'!B42=0,"",'Step 3.2 Heating System'!B42)</f>
        <v/>
      </c>
      <c r="F408" s="515" t="str">
        <f t="shared" si="75"/>
        <v/>
      </c>
      <c r="G408" s="515" t="str">
        <f>IF('Step 3.2 Heating System'!C42=0,"",TRIM('Step 3.2 Heating System'!C42))</f>
        <v/>
      </c>
      <c r="H408" s="515">
        <f>'Step 3.2 Heating System'!D42</f>
        <v>0</v>
      </c>
      <c r="I408" s="515">
        <f>'Step 3.2 Heating System'!E42</f>
        <v>0</v>
      </c>
      <c r="J408" s="1225">
        <f>'Step 3.2 Heating System'!F42</f>
        <v>0</v>
      </c>
      <c r="K408" s="1182">
        <f>'Step 3.2 Heating System'!G42</f>
        <v>0</v>
      </c>
      <c r="L408" s="1226">
        <f>'Step 3.2 Heating System'!H42</f>
        <v>0</v>
      </c>
      <c r="M408" s="1226">
        <f>'Step 3.2 Heating System'!I42</f>
        <v>0</v>
      </c>
      <c r="N408" s="1226" t="str">
        <f>'Step 3.2 Heating System'!J42</f>
        <v/>
      </c>
      <c r="O408" s="1183">
        <f>'Step 3.2 Heating System'!K42</f>
        <v>0</v>
      </c>
      <c r="P408" s="1226">
        <f>'Step 3.2 Heating System'!L42</f>
        <v>0</v>
      </c>
      <c r="Q408" s="1225">
        <f>'Step 3.2 Heating System'!M42</f>
        <v>0</v>
      </c>
      <c r="R408" s="1225">
        <f>'Step 3.2 Heating System'!N42</f>
        <v>0</v>
      </c>
      <c r="S408" s="1225">
        <f>'Step 3.2 Heating System'!O42</f>
        <v>0</v>
      </c>
      <c r="T408" s="1225">
        <f>'Step 3.2 Heating System'!P42</f>
        <v>0</v>
      </c>
      <c r="U408" s="1227">
        <f>'Step 3.2 Heating System'!Q42</f>
        <v>0</v>
      </c>
      <c r="V408" s="1227">
        <f>'Step 3.2 Heating System'!R42</f>
        <v>0</v>
      </c>
      <c r="W408" s="1227">
        <f>'Step 3.2 Heating System'!S42</f>
        <v>0</v>
      </c>
      <c r="X408" s="1227">
        <f>'Step 3.2 Heating System'!T42</f>
        <v>0</v>
      </c>
      <c r="Y408" s="1227">
        <f>'Step 3.2 Heating System'!U42</f>
        <v>0</v>
      </c>
      <c r="Z408" s="1227" t="str">
        <f>'Step 3.2 Heating System'!V42</f>
        <v/>
      </c>
      <c r="AA408" s="1182">
        <f>'Step 3.2 Heating System'!W42</f>
        <v>0</v>
      </c>
      <c r="AB408" s="1227" t="str">
        <f t="shared" ref="AB408:AB439" si="77">IFERROR(Z408/N408,"")</f>
        <v/>
      </c>
      <c r="AC408" s="515" t="str">
        <f t="shared" si="76"/>
        <v/>
      </c>
      <c r="AD408" s="1123" t="str">
        <f>'Step 3.2 Heating System'!AA42</f>
        <v/>
      </c>
    </row>
    <row r="409" spans="1:30" x14ac:dyDescent="0.2">
      <c r="A409" s="517" t="str">
        <f t="shared" si="72"/>
        <v/>
      </c>
      <c r="B409" s="517" t="str">
        <f>IF(G409="","",A409&amp;SUBSTITUTE(_xlfn.XLOOKUP(G409,'Step 3.2 Heating System'!$C$10:$C$109,'Step 3.1 Site Details'!$C$8:$C$107,"",0,1),"uilding ",""))</f>
        <v/>
      </c>
      <c r="C409" s="517" t="str">
        <f>'Step 3.2 Heating System'!A43</f>
        <v>FF System 34</v>
      </c>
      <c r="D409" s="1048" t="str">
        <f t="shared" si="74"/>
        <v/>
      </c>
      <c r="E409" s="515" t="str">
        <f>IF('Step 3.2 Heating System'!B43=0,"",'Step 3.2 Heating System'!B43)</f>
        <v/>
      </c>
      <c r="F409" s="515" t="str">
        <f t="shared" si="75"/>
        <v/>
      </c>
      <c r="G409" s="515" t="str">
        <f>IF('Step 3.2 Heating System'!C43=0,"",TRIM('Step 3.2 Heating System'!C43))</f>
        <v/>
      </c>
      <c r="H409" s="515">
        <f>'Step 3.2 Heating System'!D43</f>
        <v>0</v>
      </c>
      <c r="I409" s="515">
        <f>'Step 3.2 Heating System'!E43</f>
        <v>0</v>
      </c>
      <c r="J409" s="1225">
        <f>'Step 3.2 Heating System'!F43</f>
        <v>0</v>
      </c>
      <c r="K409" s="1182">
        <f>'Step 3.2 Heating System'!G43</f>
        <v>0</v>
      </c>
      <c r="L409" s="1226">
        <f>'Step 3.2 Heating System'!H43</f>
        <v>0</v>
      </c>
      <c r="M409" s="1226">
        <f>'Step 3.2 Heating System'!I43</f>
        <v>0</v>
      </c>
      <c r="N409" s="1226" t="str">
        <f>'Step 3.2 Heating System'!J43</f>
        <v/>
      </c>
      <c r="O409" s="1183">
        <f>'Step 3.2 Heating System'!K43</f>
        <v>0</v>
      </c>
      <c r="P409" s="1226">
        <f>'Step 3.2 Heating System'!L43</f>
        <v>0</v>
      </c>
      <c r="Q409" s="1225">
        <f>'Step 3.2 Heating System'!M43</f>
        <v>0</v>
      </c>
      <c r="R409" s="1225">
        <f>'Step 3.2 Heating System'!N43</f>
        <v>0</v>
      </c>
      <c r="S409" s="1225">
        <f>'Step 3.2 Heating System'!O43</f>
        <v>0</v>
      </c>
      <c r="T409" s="1225">
        <f>'Step 3.2 Heating System'!P43</f>
        <v>0</v>
      </c>
      <c r="U409" s="1227">
        <f>'Step 3.2 Heating System'!Q43</f>
        <v>0</v>
      </c>
      <c r="V409" s="1227">
        <f>'Step 3.2 Heating System'!R43</f>
        <v>0</v>
      </c>
      <c r="W409" s="1227">
        <f>'Step 3.2 Heating System'!S43</f>
        <v>0</v>
      </c>
      <c r="X409" s="1227">
        <f>'Step 3.2 Heating System'!T43</f>
        <v>0</v>
      </c>
      <c r="Y409" s="1227">
        <f>'Step 3.2 Heating System'!U43</f>
        <v>0</v>
      </c>
      <c r="Z409" s="1227" t="str">
        <f>'Step 3.2 Heating System'!V43</f>
        <v/>
      </c>
      <c r="AA409" s="1182">
        <f>'Step 3.2 Heating System'!W43</f>
        <v>0</v>
      </c>
      <c r="AB409" s="1227" t="str">
        <f t="shared" si="77"/>
        <v/>
      </c>
      <c r="AC409" s="515" t="str">
        <f t="shared" si="76"/>
        <v/>
      </c>
      <c r="AD409" s="1123" t="str">
        <f>'Step 3.2 Heating System'!AA43</f>
        <v/>
      </c>
    </row>
    <row r="410" spans="1:30" x14ac:dyDescent="0.2">
      <c r="A410" s="517" t="str">
        <f t="shared" si="72"/>
        <v/>
      </c>
      <c r="B410" s="517" t="str">
        <f>IF(G410="","",A410&amp;SUBSTITUTE(_xlfn.XLOOKUP(G410,'Step 3.2 Heating System'!$C$10:$C$109,'Step 3.1 Site Details'!$C$8:$C$107,"",0,1),"uilding ",""))</f>
        <v/>
      </c>
      <c r="C410" s="517" t="str">
        <f>'Step 3.2 Heating System'!A44</f>
        <v>FF System 35</v>
      </c>
      <c r="D410" s="1048" t="str">
        <f t="shared" si="74"/>
        <v/>
      </c>
      <c r="E410" s="515" t="str">
        <f>IF('Step 3.2 Heating System'!B44=0,"",'Step 3.2 Heating System'!B44)</f>
        <v/>
      </c>
      <c r="F410" s="515" t="str">
        <f t="shared" si="75"/>
        <v/>
      </c>
      <c r="G410" s="515" t="str">
        <f>IF('Step 3.2 Heating System'!C44=0,"",TRIM('Step 3.2 Heating System'!C44))</f>
        <v/>
      </c>
      <c r="H410" s="515">
        <f>'Step 3.2 Heating System'!D44</f>
        <v>0</v>
      </c>
      <c r="I410" s="515">
        <f>'Step 3.2 Heating System'!E44</f>
        <v>0</v>
      </c>
      <c r="J410" s="1225">
        <f>'Step 3.2 Heating System'!F44</f>
        <v>0</v>
      </c>
      <c r="K410" s="1182">
        <f>'Step 3.2 Heating System'!G44</f>
        <v>0</v>
      </c>
      <c r="L410" s="1226">
        <f>'Step 3.2 Heating System'!H44</f>
        <v>0</v>
      </c>
      <c r="M410" s="1226">
        <f>'Step 3.2 Heating System'!I44</f>
        <v>0</v>
      </c>
      <c r="N410" s="1226" t="str">
        <f>'Step 3.2 Heating System'!J44</f>
        <v/>
      </c>
      <c r="O410" s="1183">
        <f>'Step 3.2 Heating System'!K44</f>
        <v>0</v>
      </c>
      <c r="P410" s="1226">
        <f>'Step 3.2 Heating System'!L44</f>
        <v>0</v>
      </c>
      <c r="Q410" s="1225">
        <f>'Step 3.2 Heating System'!M44</f>
        <v>0</v>
      </c>
      <c r="R410" s="1225">
        <f>'Step 3.2 Heating System'!N44</f>
        <v>0</v>
      </c>
      <c r="S410" s="1225">
        <f>'Step 3.2 Heating System'!O44</f>
        <v>0</v>
      </c>
      <c r="T410" s="1225">
        <f>'Step 3.2 Heating System'!P44</f>
        <v>0</v>
      </c>
      <c r="U410" s="1227">
        <f>'Step 3.2 Heating System'!Q44</f>
        <v>0</v>
      </c>
      <c r="V410" s="1227">
        <f>'Step 3.2 Heating System'!R44</f>
        <v>0</v>
      </c>
      <c r="W410" s="1227">
        <f>'Step 3.2 Heating System'!S44</f>
        <v>0</v>
      </c>
      <c r="X410" s="1227">
        <f>'Step 3.2 Heating System'!T44</f>
        <v>0</v>
      </c>
      <c r="Y410" s="1227">
        <f>'Step 3.2 Heating System'!U44</f>
        <v>0</v>
      </c>
      <c r="Z410" s="1227" t="str">
        <f>'Step 3.2 Heating System'!V44</f>
        <v/>
      </c>
      <c r="AA410" s="1182">
        <f>'Step 3.2 Heating System'!W44</f>
        <v>0</v>
      </c>
      <c r="AB410" s="1227" t="str">
        <f t="shared" si="77"/>
        <v/>
      </c>
      <c r="AC410" s="515" t="str">
        <f t="shared" si="76"/>
        <v/>
      </c>
      <c r="AD410" s="1123" t="str">
        <f>'Step 3.2 Heating System'!AA44</f>
        <v/>
      </c>
    </row>
    <row r="411" spans="1:30" x14ac:dyDescent="0.2">
      <c r="A411" s="517" t="str">
        <f t="shared" si="72"/>
        <v/>
      </c>
      <c r="B411" s="517" t="str">
        <f>IF(G411="","",A411&amp;SUBSTITUTE(_xlfn.XLOOKUP(G411,'Step 3.2 Heating System'!$C$10:$C$109,'Step 3.1 Site Details'!$C$8:$C$107,"",0,1),"uilding ",""))</f>
        <v/>
      </c>
      <c r="C411" s="517" t="str">
        <f>'Step 3.2 Heating System'!A45</f>
        <v>FF System 36</v>
      </c>
      <c r="D411" s="1048" t="str">
        <f t="shared" si="74"/>
        <v/>
      </c>
      <c r="E411" s="515" t="str">
        <f>IF('Step 3.2 Heating System'!B45=0,"",'Step 3.2 Heating System'!B45)</f>
        <v/>
      </c>
      <c r="F411" s="515" t="str">
        <f t="shared" si="75"/>
        <v/>
      </c>
      <c r="G411" s="515" t="str">
        <f>IF('Step 3.2 Heating System'!C45=0,"",TRIM('Step 3.2 Heating System'!C45))</f>
        <v/>
      </c>
      <c r="H411" s="515">
        <f>'Step 3.2 Heating System'!D45</f>
        <v>0</v>
      </c>
      <c r="I411" s="515">
        <f>'Step 3.2 Heating System'!E45</f>
        <v>0</v>
      </c>
      <c r="J411" s="1225">
        <f>'Step 3.2 Heating System'!F45</f>
        <v>0</v>
      </c>
      <c r="K411" s="1182">
        <f>'Step 3.2 Heating System'!G45</f>
        <v>0</v>
      </c>
      <c r="L411" s="1226">
        <f>'Step 3.2 Heating System'!H45</f>
        <v>0</v>
      </c>
      <c r="M411" s="1226">
        <f>'Step 3.2 Heating System'!I45</f>
        <v>0</v>
      </c>
      <c r="N411" s="1226" t="str">
        <f>'Step 3.2 Heating System'!J45</f>
        <v/>
      </c>
      <c r="O411" s="1183">
        <f>'Step 3.2 Heating System'!K45</f>
        <v>0</v>
      </c>
      <c r="P411" s="1226">
        <f>'Step 3.2 Heating System'!L45</f>
        <v>0</v>
      </c>
      <c r="Q411" s="1225">
        <f>'Step 3.2 Heating System'!M45</f>
        <v>0</v>
      </c>
      <c r="R411" s="1225">
        <f>'Step 3.2 Heating System'!N45</f>
        <v>0</v>
      </c>
      <c r="S411" s="1225">
        <f>'Step 3.2 Heating System'!O45</f>
        <v>0</v>
      </c>
      <c r="T411" s="1225">
        <f>'Step 3.2 Heating System'!P45</f>
        <v>0</v>
      </c>
      <c r="U411" s="1227">
        <f>'Step 3.2 Heating System'!Q45</f>
        <v>0</v>
      </c>
      <c r="V411" s="1227">
        <f>'Step 3.2 Heating System'!R45</f>
        <v>0</v>
      </c>
      <c r="W411" s="1227">
        <f>'Step 3.2 Heating System'!S45</f>
        <v>0</v>
      </c>
      <c r="X411" s="1227">
        <f>'Step 3.2 Heating System'!T45</f>
        <v>0</v>
      </c>
      <c r="Y411" s="1227">
        <f>'Step 3.2 Heating System'!U45</f>
        <v>0</v>
      </c>
      <c r="Z411" s="1227" t="str">
        <f>'Step 3.2 Heating System'!V45</f>
        <v/>
      </c>
      <c r="AA411" s="1182">
        <f>'Step 3.2 Heating System'!W45</f>
        <v>0</v>
      </c>
      <c r="AB411" s="1227" t="str">
        <f t="shared" si="77"/>
        <v/>
      </c>
      <c r="AC411" s="515" t="str">
        <f t="shared" si="76"/>
        <v/>
      </c>
      <c r="AD411" s="1123" t="str">
        <f>'Step 3.2 Heating System'!AA45</f>
        <v/>
      </c>
    </row>
    <row r="412" spans="1:30" x14ac:dyDescent="0.2">
      <c r="A412" s="517" t="str">
        <f t="shared" si="72"/>
        <v/>
      </c>
      <c r="B412" s="517" t="str">
        <f>IF(G412="","",A412&amp;SUBSTITUTE(_xlfn.XLOOKUP(G412,'Step 3.2 Heating System'!$C$10:$C$109,'Step 3.1 Site Details'!$C$8:$C$107,"",0,1),"uilding ",""))</f>
        <v/>
      </c>
      <c r="C412" s="517" t="str">
        <f>'Step 3.2 Heating System'!A46</f>
        <v>FF System 37</v>
      </c>
      <c r="D412" s="1048" t="str">
        <f t="shared" si="74"/>
        <v/>
      </c>
      <c r="E412" s="515" t="str">
        <f>IF('Step 3.2 Heating System'!B46=0,"",'Step 3.2 Heating System'!B46)</f>
        <v/>
      </c>
      <c r="F412" s="515" t="str">
        <f t="shared" si="75"/>
        <v/>
      </c>
      <c r="G412" s="515" t="str">
        <f>IF('Step 3.2 Heating System'!C46=0,"",TRIM('Step 3.2 Heating System'!C46))</f>
        <v/>
      </c>
      <c r="H412" s="515">
        <f>'Step 3.2 Heating System'!D46</f>
        <v>0</v>
      </c>
      <c r="I412" s="515">
        <f>'Step 3.2 Heating System'!E46</f>
        <v>0</v>
      </c>
      <c r="J412" s="1225">
        <f>'Step 3.2 Heating System'!F46</f>
        <v>0</v>
      </c>
      <c r="K412" s="1182">
        <f>'Step 3.2 Heating System'!G46</f>
        <v>0</v>
      </c>
      <c r="L412" s="1226">
        <f>'Step 3.2 Heating System'!H46</f>
        <v>0</v>
      </c>
      <c r="M412" s="1226">
        <f>'Step 3.2 Heating System'!I46</f>
        <v>0</v>
      </c>
      <c r="N412" s="1226" t="str">
        <f>'Step 3.2 Heating System'!J46</f>
        <v/>
      </c>
      <c r="O412" s="1183">
        <f>'Step 3.2 Heating System'!K46</f>
        <v>0</v>
      </c>
      <c r="P412" s="1226">
        <f>'Step 3.2 Heating System'!L46</f>
        <v>0</v>
      </c>
      <c r="Q412" s="1225">
        <f>'Step 3.2 Heating System'!M46</f>
        <v>0</v>
      </c>
      <c r="R412" s="1225">
        <f>'Step 3.2 Heating System'!N46</f>
        <v>0</v>
      </c>
      <c r="S412" s="1225">
        <f>'Step 3.2 Heating System'!O46</f>
        <v>0</v>
      </c>
      <c r="T412" s="1225">
        <f>'Step 3.2 Heating System'!P46</f>
        <v>0</v>
      </c>
      <c r="U412" s="1227">
        <f>'Step 3.2 Heating System'!Q46</f>
        <v>0</v>
      </c>
      <c r="V412" s="1227">
        <f>'Step 3.2 Heating System'!R46</f>
        <v>0</v>
      </c>
      <c r="W412" s="1227">
        <f>'Step 3.2 Heating System'!S46</f>
        <v>0</v>
      </c>
      <c r="X412" s="1227">
        <f>'Step 3.2 Heating System'!T46</f>
        <v>0</v>
      </c>
      <c r="Y412" s="1227">
        <f>'Step 3.2 Heating System'!U46</f>
        <v>0</v>
      </c>
      <c r="Z412" s="1227" t="str">
        <f>'Step 3.2 Heating System'!V46</f>
        <v/>
      </c>
      <c r="AA412" s="1182">
        <f>'Step 3.2 Heating System'!W46</f>
        <v>0</v>
      </c>
      <c r="AB412" s="1227" t="str">
        <f t="shared" si="77"/>
        <v/>
      </c>
      <c r="AC412" s="515" t="str">
        <f t="shared" si="76"/>
        <v/>
      </c>
      <c r="AD412" s="1123" t="str">
        <f>'Step 3.2 Heating System'!AA46</f>
        <v/>
      </c>
    </row>
    <row r="413" spans="1:30" x14ac:dyDescent="0.2">
      <c r="A413" s="517" t="str">
        <f t="shared" si="72"/>
        <v/>
      </c>
      <c r="B413" s="517" t="str">
        <f>IF(G413="","",A413&amp;SUBSTITUTE(_xlfn.XLOOKUP(G413,'Step 3.2 Heating System'!$C$10:$C$109,'Step 3.1 Site Details'!$C$8:$C$107,"",0,1),"uilding ",""))</f>
        <v/>
      </c>
      <c r="C413" s="517" t="str">
        <f>'Step 3.2 Heating System'!A47</f>
        <v>FF System 38</v>
      </c>
      <c r="D413" s="1048" t="str">
        <f t="shared" si="74"/>
        <v/>
      </c>
      <c r="E413" s="515" t="str">
        <f>IF('Step 3.2 Heating System'!B47=0,"",'Step 3.2 Heating System'!B47)</f>
        <v/>
      </c>
      <c r="F413" s="515" t="str">
        <f t="shared" si="75"/>
        <v/>
      </c>
      <c r="G413" s="515" t="str">
        <f>IF('Step 3.2 Heating System'!C47=0,"",TRIM('Step 3.2 Heating System'!C47))</f>
        <v/>
      </c>
      <c r="H413" s="515">
        <f>'Step 3.2 Heating System'!D47</f>
        <v>0</v>
      </c>
      <c r="I413" s="515">
        <f>'Step 3.2 Heating System'!E47</f>
        <v>0</v>
      </c>
      <c r="J413" s="1225">
        <f>'Step 3.2 Heating System'!F47</f>
        <v>0</v>
      </c>
      <c r="K413" s="1182">
        <f>'Step 3.2 Heating System'!G47</f>
        <v>0</v>
      </c>
      <c r="L413" s="1226">
        <f>'Step 3.2 Heating System'!H47</f>
        <v>0</v>
      </c>
      <c r="M413" s="1226">
        <f>'Step 3.2 Heating System'!I47</f>
        <v>0</v>
      </c>
      <c r="N413" s="1226" t="str">
        <f>'Step 3.2 Heating System'!J47</f>
        <v/>
      </c>
      <c r="O413" s="1183">
        <f>'Step 3.2 Heating System'!K47</f>
        <v>0</v>
      </c>
      <c r="P413" s="1226">
        <f>'Step 3.2 Heating System'!L47</f>
        <v>0</v>
      </c>
      <c r="Q413" s="1225">
        <f>'Step 3.2 Heating System'!M47</f>
        <v>0</v>
      </c>
      <c r="R413" s="1225">
        <f>'Step 3.2 Heating System'!N47</f>
        <v>0</v>
      </c>
      <c r="S413" s="1225">
        <f>'Step 3.2 Heating System'!O47</f>
        <v>0</v>
      </c>
      <c r="T413" s="1225">
        <f>'Step 3.2 Heating System'!P47</f>
        <v>0</v>
      </c>
      <c r="U413" s="1227">
        <f>'Step 3.2 Heating System'!Q47</f>
        <v>0</v>
      </c>
      <c r="V413" s="1227">
        <f>'Step 3.2 Heating System'!R47</f>
        <v>0</v>
      </c>
      <c r="W413" s="1227">
        <f>'Step 3.2 Heating System'!S47</f>
        <v>0</v>
      </c>
      <c r="X413" s="1227">
        <f>'Step 3.2 Heating System'!T47</f>
        <v>0</v>
      </c>
      <c r="Y413" s="1227">
        <f>'Step 3.2 Heating System'!U47</f>
        <v>0</v>
      </c>
      <c r="Z413" s="1227" t="str">
        <f>'Step 3.2 Heating System'!V47</f>
        <v/>
      </c>
      <c r="AA413" s="1182">
        <f>'Step 3.2 Heating System'!W47</f>
        <v>0</v>
      </c>
      <c r="AB413" s="1227" t="str">
        <f t="shared" si="77"/>
        <v/>
      </c>
      <c r="AC413" s="515" t="str">
        <f t="shared" si="76"/>
        <v/>
      </c>
      <c r="AD413" s="1123" t="str">
        <f>'Step 3.2 Heating System'!AA47</f>
        <v/>
      </c>
    </row>
    <row r="414" spans="1:30" x14ac:dyDescent="0.2">
      <c r="A414" s="517" t="str">
        <f t="shared" si="72"/>
        <v/>
      </c>
      <c r="B414" s="517" t="str">
        <f>IF(G414="","",A414&amp;SUBSTITUTE(_xlfn.XLOOKUP(G414,'Step 3.2 Heating System'!$C$10:$C$109,'Step 3.1 Site Details'!$C$8:$C$107,"",0,1),"uilding ",""))</f>
        <v/>
      </c>
      <c r="C414" s="517" t="str">
        <f>'Step 3.2 Heating System'!A48</f>
        <v>FF System 39</v>
      </c>
      <c r="D414" s="1048" t="str">
        <f t="shared" si="74"/>
        <v/>
      </c>
      <c r="E414" s="515" t="str">
        <f>IF('Step 3.2 Heating System'!B48=0,"",'Step 3.2 Heating System'!B48)</f>
        <v/>
      </c>
      <c r="F414" s="515" t="str">
        <f t="shared" si="75"/>
        <v/>
      </c>
      <c r="G414" s="515" t="str">
        <f>IF('Step 3.2 Heating System'!C48=0,"",TRIM('Step 3.2 Heating System'!C48))</f>
        <v/>
      </c>
      <c r="H414" s="515">
        <f>'Step 3.2 Heating System'!D48</f>
        <v>0</v>
      </c>
      <c r="I414" s="515">
        <f>'Step 3.2 Heating System'!E48</f>
        <v>0</v>
      </c>
      <c r="J414" s="1225">
        <f>'Step 3.2 Heating System'!F48</f>
        <v>0</v>
      </c>
      <c r="K414" s="1182">
        <f>'Step 3.2 Heating System'!G48</f>
        <v>0</v>
      </c>
      <c r="L414" s="1226">
        <f>'Step 3.2 Heating System'!H48</f>
        <v>0</v>
      </c>
      <c r="M414" s="1226">
        <f>'Step 3.2 Heating System'!I48</f>
        <v>0</v>
      </c>
      <c r="N414" s="1226" t="str">
        <f>'Step 3.2 Heating System'!J48</f>
        <v/>
      </c>
      <c r="O414" s="1183">
        <f>'Step 3.2 Heating System'!K48</f>
        <v>0</v>
      </c>
      <c r="P414" s="1226">
        <f>'Step 3.2 Heating System'!L48</f>
        <v>0</v>
      </c>
      <c r="Q414" s="1225">
        <f>'Step 3.2 Heating System'!M48</f>
        <v>0</v>
      </c>
      <c r="R414" s="1225">
        <f>'Step 3.2 Heating System'!N48</f>
        <v>0</v>
      </c>
      <c r="S414" s="1225">
        <f>'Step 3.2 Heating System'!O48</f>
        <v>0</v>
      </c>
      <c r="T414" s="1225">
        <f>'Step 3.2 Heating System'!P48</f>
        <v>0</v>
      </c>
      <c r="U414" s="1227">
        <f>'Step 3.2 Heating System'!Q48</f>
        <v>0</v>
      </c>
      <c r="V414" s="1227">
        <f>'Step 3.2 Heating System'!R48</f>
        <v>0</v>
      </c>
      <c r="W414" s="1227">
        <f>'Step 3.2 Heating System'!S48</f>
        <v>0</v>
      </c>
      <c r="X414" s="1227">
        <f>'Step 3.2 Heating System'!T48</f>
        <v>0</v>
      </c>
      <c r="Y414" s="1227">
        <f>'Step 3.2 Heating System'!U48</f>
        <v>0</v>
      </c>
      <c r="Z414" s="1227" t="str">
        <f>'Step 3.2 Heating System'!V48</f>
        <v/>
      </c>
      <c r="AA414" s="1182">
        <f>'Step 3.2 Heating System'!W48</f>
        <v>0</v>
      </c>
      <c r="AB414" s="1227" t="str">
        <f t="shared" si="77"/>
        <v/>
      </c>
      <c r="AC414" s="515" t="str">
        <f t="shared" si="76"/>
        <v/>
      </c>
      <c r="AD414" s="1123" t="str">
        <f>'Step 3.2 Heating System'!AA48</f>
        <v/>
      </c>
    </row>
    <row r="415" spans="1:30" x14ac:dyDescent="0.2">
      <c r="A415" s="517" t="str">
        <f t="shared" si="72"/>
        <v/>
      </c>
      <c r="B415" s="517" t="str">
        <f>IF(G415="","",A415&amp;SUBSTITUTE(_xlfn.XLOOKUP(G415,'Step 3.2 Heating System'!$C$10:$C$109,'Step 3.1 Site Details'!$C$8:$C$107,"",0,1),"uilding ",""))</f>
        <v/>
      </c>
      <c r="C415" s="517" t="str">
        <f>'Step 3.2 Heating System'!A49</f>
        <v>FF System 40</v>
      </c>
      <c r="D415" s="1048" t="str">
        <f t="shared" si="74"/>
        <v/>
      </c>
      <c r="E415" s="515" t="str">
        <f>IF('Step 3.2 Heating System'!B49=0,"",'Step 3.2 Heating System'!B49)</f>
        <v/>
      </c>
      <c r="F415" s="515" t="str">
        <f t="shared" si="75"/>
        <v/>
      </c>
      <c r="G415" s="515" t="str">
        <f>IF('Step 3.2 Heating System'!C49=0,"",TRIM('Step 3.2 Heating System'!C49))</f>
        <v/>
      </c>
      <c r="H415" s="515">
        <f>'Step 3.2 Heating System'!D49</f>
        <v>0</v>
      </c>
      <c r="I415" s="515">
        <f>'Step 3.2 Heating System'!E49</f>
        <v>0</v>
      </c>
      <c r="J415" s="1225">
        <f>'Step 3.2 Heating System'!F49</f>
        <v>0</v>
      </c>
      <c r="K415" s="1182">
        <f>'Step 3.2 Heating System'!G49</f>
        <v>0</v>
      </c>
      <c r="L415" s="1226">
        <f>'Step 3.2 Heating System'!H49</f>
        <v>0</v>
      </c>
      <c r="M415" s="1226">
        <f>'Step 3.2 Heating System'!I49</f>
        <v>0</v>
      </c>
      <c r="N415" s="1226" t="str">
        <f>'Step 3.2 Heating System'!J49</f>
        <v/>
      </c>
      <c r="O415" s="1183">
        <f>'Step 3.2 Heating System'!K49</f>
        <v>0</v>
      </c>
      <c r="P415" s="1226">
        <f>'Step 3.2 Heating System'!L49</f>
        <v>0</v>
      </c>
      <c r="Q415" s="1225">
        <f>'Step 3.2 Heating System'!M49</f>
        <v>0</v>
      </c>
      <c r="R415" s="1225">
        <f>'Step 3.2 Heating System'!N49</f>
        <v>0</v>
      </c>
      <c r="S415" s="1225">
        <f>'Step 3.2 Heating System'!O49</f>
        <v>0</v>
      </c>
      <c r="T415" s="1225">
        <f>'Step 3.2 Heating System'!P49</f>
        <v>0</v>
      </c>
      <c r="U415" s="1227">
        <f>'Step 3.2 Heating System'!Q49</f>
        <v>0</v>
      </c>
      <c r="V415" s="1227">
        <f>'Step 3.2 Heating System'!R49</f>
        <v>0</v>
      </c>
      <c r="W415" s="1227">
        <f>'Step 3.2 Heating System'!S49</f>
        <v>0</v>
      </c>
      <c r="X415" s="1227">
        <f>'Step 3.2 Heating System'!T49</f>
        <v>0</v>
      </c>
      <c r="Y415" s="1227">
        <f>'Step 3.2 Heating System'!U49</f>
        <v>0</v>
      </c>
      <c r="Z415" s="1227" t="str">
        <f>'Step 3.2 Heating System'!V49</f>
        <v/>
      </c>
      <c r="AA415" s="1182">
        <f>'Step 3.2 Heating System'!W49</f>
        <v>0</v>
      </c>
      <c r="AB415" s="1227" t="str">
        <f t="shared" si="77"/>
        <v/>
      </c>
      <c r="AC415" s="515" t="str">
        <f t="shared" si="76"/>
        <v/>
      </c>
      <c r="AD415" s="1123" t="str">
        <f>'Step 3.2 Heating System'!AA49</f>
        <v/>
      </c>
    </row>
    <row r="416" spans="1:30" x14ac:dyDescent="0.2">
      <c r="A416" s="517" t="str">
        <f t="shared" si="72"/>
        <v/>
      </c>
      <c r="B416" s="517" t="str">
        <f>IF(G416="","",A416&amp;SUBSTITUTE(_xlfn.XLOOKUP(G416,'Step 3.2 Heating System'!$C$10:$C$109,'Step 3.1 Site Details'!$C$8:$C$107,"",0,1),"uilding ",""))</f>
        <v/>
      </c>
      <c r="C416" s="517" t="str">
        <f>'Step 3.2 Heating System'!A50</f>
        <v>FF System 41</v>
      </c>
      <c r="D416" s="1048" t="str">
        <f t="shared" si="74"/>
        <v/>
      </c>
      <c r="E416" s="515" t="str">
        <f>IF('Step 3.2 Heating System'!B50=0,"",'Step 3.2 Heating System'!B50)</f>
        <v/>
      </c>
      <c r="F416" s="515" t="str">
        <f t="shared" si="75"/>
        <v/>
      </c>
      <c r="G416" s="515" t="str">
        <f>IF('Step 3.2 Heating System'!C50=0,"",TRIM('Step 3.2 Heating System'!C50))</f>
        <v/>
      </c>
      <c r="H416" s="515">
        <f>'Step 3.2 Heating System'!D50</f>
        <v>0</v>
      </c>
      <c r="I416" s="515">
        <f>'Step 3.2 Heating System'!E50</f>
        <v>0</v>
      </c>
      <c r="J416" s="1225">
        <f>'Step 3.2 Heating System'!F50</f>
        <v>0</v>
      </c>
      <c r="K416" s="1182">
        <f>'Step 3.2 Heating System'!G50</f>
        <v>0</v>
      </c>
      <c r="L416" s="1226">
        <f>'Step 3.2 Heating System'!H50</f>
        <v>0</v>
      </c>
      <c r="M416" s="1226">
        <f>'Step 3.2 Heating System'!I50</f>
        <v>0</v>
      </c>
      <c r="N416" s="1226" t="str">
        <f>'Step 3.2 Heating System'!J50</f>
        <v/>
      </c>
      <c r="O416" s="1183">
        <f>'Step 3.2 Heating System'!K50</f>
        <v>0</v>
      </c>
      <c r="P416" s="1226">
        <f>'Step 3.2 Heating System'!L50</f>
        <v>0</v>
      </c>
      <c r="Q416" s="1225">
        <f>'Step 3.2 Heating System'!M50</f>
        <v>0</v>
      </c>
      <c r="R416" s="1225">
        <f>'Step 3.2 Heating System'!N50</f>
        <v>0</v>
      </c>
      <c r="S416" s="1225">
        <f>'Step 3.2 Heating System'!O50</f>
        <v>0</v>
      </c>
      <c r="T416" s="1225">
        <f>'Step 3.2 Heating System'!P50</f>
        <v>0</v>
      </c>
      <c r="U416" s="1227">
        <f>'Step 3.2 Heating System'!Q50</f>
        <v>0</v>
      </c>
      <c r="V416" s="1227">
        <f>'Step 3.2 Heating System'!R50</f>
        <v>0</v>
      </c>
      <c r="W416" s="1227">
        <f>'Step 3.2 Heating System'!S50</f>
        <v>0</v>
      </c>
      <c r="X416" s="1227">
        <f>'Step 3.2 Heating System'!T50</f>
        <v>0</v>
      </c>
      <c r="Y416" s="1227">
        <f>'Step 3.2 Heating System'!U50</f>
        <v>0</v>
      </c>
      <c r="Z416" s="1227" t="str">
        <f>'Step 3.2 Heating System'!V50</f>
        <v/>
      </c>
      <c r="AA416" s="1182">
        <f>'Step 3.2 Heating System'!W50</f>
        <v>0</v>
      </c>
      <c r="AB416" s="1227" t="str">
        <f t="shared" si="77"/>
        <v/>
      </c>
      <c r="AC416" s="515" t="str">
        <f t="shared" si="76"/>
        <v/>
      </c>
      <c r="AD416" s="1123" t="str">
        <f>'Step 3.2 Heating System'!AA50</f>
        <v/>
      </c>
    </row>
    <row r="417" spans="1:30" x14ac:dyDescent="0.2">
      <c r="A417" s="517" t="str">
        <f t="shared" si="72"/>
        <v/>
      </c>
      <c r="B417" s="517" t="str">
        <f>IF(G417="","",A417&amp;SUBSTITUTE(_xlfn.XLOOKUP(G417,'Step 3.2 Heating System'!$C$10:$C$109,'Step 3.1 Site Details'!$C$8:$C$107,"",0,1),"uilding ",""))</f>
        <v/>
      </c>
      <c r="C417" s="517" t="str">
        <f>'Step 3.2 Heating System'!A51</f>
        <v>FF System 42</v>
      </c>
      <c r="D417" s="1048" t="str">
        <f t="shared" si="74"/>
        <v/>
      </c>
      <c r="E417" s="515" t="str">
        <f>IF('Step 3.2 Heating System'!B51=0,"",'Step 3.2 Heating System'!B51)</f>
        <v/>
      </c>
      <c r="F417" s="515" t="str">
        <f t="shared" si="75"/>
        <v/>
      </c>
      <c r="G417" s="515" t="str">
        <f>IF('Step 3.2 Heating System'!C51=0,"",TRIM('Step 3.2 Heating System'!C51))</f>
        <v/>
      </c>
      <c r="H417" s="515">
        <f>'Step 3.2 Heating System'!D51</f>
        <v>0</v>
      </c>
      <c r="I417" s="515">
        <f>'Step 3.2 Heating System'!E51</f>
        <v>0</v>
      </c>
      <c r="J417" s="1225">
        <f>'Step 3.2 Heating System'!F51</f>
        <v>0</v>
      </c>
      <c r="K417" s="1182">
        <f>'Step 3.2 Heating System'!G51</f>
        <v>0</v>
      </c>
      <c r="L417" s="1226">
        <f>'Step 3.2 Heating System'!H51</f>
        <v>0</v>
      </c>
      <c r="M417" s="1226">
        <f>'Step 3.2 Heating System'!I51</f>
        <v>0</v>
      </c>
      <c r="N417" s="1226" t="str">
        <f>'Step 3.2 Heating System'!J51</f>
        <v/>
      </c>
      <c r="O417" s="1183">
        <f>'Step 3.2 Heating System'!K51</f>
        <v>0</v>
      </c>
      <c r="P417" s="1226">
        <f>'Step 3.2 Heating System'!L51</f>
        <v>0</v>
      </c>
      <c r="Q417" s="1225">
        <f>'Step 3.2 Heating System'!M51</f>
        <v>0</v>
      </c>
      <c r="R417" s="1225">
        <f>'Step 3.2 Heating System'!N51</f>
        <v>0</v>
      </c>
      <c r="S417" s="1225">
        <f>'Step 3.2 Heating System'!O51</f>
        <v>0</v>
      </c>
      <c r="T417" s="1225">
        <f>'Step 3.2 Heating System'!P51</f>
        <v>0</v>
      </c>
      <c r="U417" s="1227">
        <f>'Step 3.2 Heating System'!Q51</f>
        <v>0</v>
      </c>
      <c r="V417" s="1227">
        <f>'Step 3.2 Heating System'!R51</f>
        <v>0</v>
      </c>
      <c r="W417" s="1227">
        <f>'Step 3.2 Heating System'!S51</f>
        <v>0</v>
      </c>
      <c r="X417" s="1227">
        <f>'Step 3.2 Heating System'!T51</f>
        <v>0</v>
      </c>
      <c r="Y417" s="1227">
        <f>'Step 3.2 Heating System'!U51</f>
        <v>0</v>
      </c>
      <c r="Z417" s="1227" t="str">
        <f>'Step 3.2 Heating System'!V51</f>
        <v/>
      </c>
      <c r="AA417" s="1182">
        <f>'Step 3.2 Heating System'!W51</f>
        <v>0</v>
      </c>
      <c r="AB417" s="1227" t="str">
        <f t="shared" si="77"/>
        <v/>
      </c>
      <c r="AC417" s="515" t="str">
        <f t="shared" si="76"/>
        <v/>
      </c>
      <c r="AD417" s="1123" t="str">
        <f>'Step 3.2 Heating System'!AA51</f>
        <v/>
      </c>
    </row>
    <row r="418" spans="1:30" x14ac:dyDescent="0.2">
      <c r="A418" s="517" t="str">
        <f t="shared" si="72"/>
        <v/>
      </c>
      <c r="B418" s="517" t="str">
        <f>IF(G418="","",A418&amp;SUBSTITUTE(_xlfn.XLOOKUP(G418,'Step 3.2 Heating System'!$C$10:$C$109,'Step 3.1 Site Details'!$C$8:$C$107,"",0,1),"uilding ",""))</f>
        <v/>
      </c>
      <c r="C418" s="517" t="str">
        <f>'Step 3.2 Heating System'!A52</f>
        <v>FF System 43</v>
      </c>
      <c r="D418" s="1048" t="str">
        <f t="shared" si="74"/>
        <v/>
      </c>
      <c r="E418" s="515" t="str">
        <f>IF('Step 3.2 Heating System'!B52=0,"",'Step 3.2 Heating System'!B52)</f>
        <v/>
      </c>
      <c r="F418" s="515" t="str">
        <f t="shared" si="75"/>
        <v/>
      </c>
      <c r="G418" s="515" t="str">
        <f>IF('Step 3.2 Heating System'!C52=0,"",TRIM('Step 3.2 Heating System'!C52))</f>
        <v/>
      </c>
      <c r="H418" s="515">
        <f>'Step 3.2 Heating System'!D52</f>
        <v>0</v>
      </c>
      <c r="I418" s="515">
        <f>'Step 3.2 Heating System'!E52</f>
        <v>0</v>
      </c>
      <c r="J418" s="1225">
        <f>'Step 3.2 Heating System'!F52</f>
        <v>0</v>
      </c>
      <c r="K418" s="1182">
        <f>'Step 3.2 Heating System'!G52</f>
        <v>0</v>
      </c>
      <c r="L418" s="1226">
        <f>'Step 3.2 Heating System'!H52</f>
        <v>0</v>
      </c>
      <c r="M418" s="1226">
        <f>'Step 3.2 Heating System'!I52</f>
        <v>0</v>
      </c>
      <c r="N418" s="1226" t="str">
        <f>'Step 3.2 Heating System'!J52</f>
        <v/>
      </c>
      <c r="O418" s="1183">
        <f>'Step 3.2 Heating System'!K52</f>
        <v>0</v>
      </c>
      <c r="P418" s="1226">
        <f>'Step 3.2 Heating System'!L52</f>
        <v>0</v>
      </c>
      <c r="Q418" s="1225">
        <f>'Step 3.2 Heating System'!M52</f>
        <v>0</v>
      </c>
      <c r="R418" s="1225">
        <f>'Step 3.2 Heating System'!N52</f>
        <v>0</v>
      </c>
      <c r="S418" s="1225">
        <f>'Step 3.2 Heating System'!O52</f>
        <v>0</v>
      </c>
      <c r="T418" s="1225">
        <f>'Step 3.2 Heating System'!P52</f>
        <v>0</v>
      </c>
      <c r="U418" s="1227">
        <f>'Step 3.2 Heating System'!Q52</f>
        <v>0</v>
      </c>
      <c r="V418" s="1227">
        <f>'Step 3.2 Heating System'!R52</f>
        <v>0</v>
      </c>
      <c r="W418" s="1227">
        <f>'Step 3.2 Heating System'!S52</f>
        <v>0</v>
      </c>
      <c r="X418" s="1227">
        <f>'Step 3.2 Heating System'!T52</f>
        <v>0</v>
      </c>
      <c r="Y418" s="1227">
        <f>'Step 3.2 Heating System'!U52</f>
        <v>0</v>
      </c>
      <c r="Z418" s="1227" t="str">
        <f>'Step 3.2 Heating System'!V52</f>
        <v/>
      </c>
      <c r="AA418" s="1182">
        <f>'Step 3.2 Heating System'!W52</f>
        <v>0</v>
      </c>
      <c r="AB418" s="1227" t="str">
        <f t="shared" si="77"/>
        <v/>
      </c>
      <c r="AC418" s="515" t="str">
        <f t="shared" si="76"/>
        <v/>
      </c>
      <c r="AD418" s="1123" t="str">
        <f>'Step 3.2 Heating System'!AA52</f>
        <v/>
      </c>
    </row>
    <row r="419" spans="1:30" x14ac:dyDescent="0.2">
      <c r="A419" s="517" t="str">
        <f t="shared" si="72"/>
        <v/>
      </c>
      <c r="B419" s="517" t="str">
        <f>IF(G419="","",A419&amp;SUBSTITUTE(_xlfn.XLOOKUP(G419,'Step 3.2 Heating System'!$C$10:$C$109,'Step 3.1 Site Details'!$C$8:$C$107,"",0,1),"uilding ",""))</f>
        <v/>
      </c>
      <c r="C419" s="517" t="str">
        <f>'Step 3.2 Heating System'!A53</f>
        <v>FF System 44</v>
      </c>
      <c r="D419" s="1048" t="str">
        <f t="shared" si="74"/>
        <v/>
      </c>
      <c r="E419" s="515" t="str">
        <f>IF('Step 3.2 Heating System'!B53=0,"",'Step 3.2 Heating System'!B53)</f>
        <v/>
      </c>
      <c r="F419" s="515" t="str">
        <f t="shared" si="75"/>
        <v/>
      </c>
      <c r="G419" s="515" t="str">
        <f>IF('Step 3.2 Heating System'!C53=0,"",TRIM('Step 3.2 Heating System'!C53))</f>
        <v/>
      </c>
      <c r="H419" s="515">
        <f>'Step 3.2 Heating System'!D53</f>
        <v>0</v>
      </c>
      <c r="I419" s="515">
        <f>'Step 3.2 Heating System'!E53</f>
        <v>0</v>
      </c>
      <c r="J419" s="1225">
        <f>'Step 3.2 Heating System'!F53</f>
        <v>0</v>
      </c>
      <c r="K419" s="1182">
        <f>'Step 3.2 Heating System'!G53</f>
        <v>0</v>
      </c>
      <c r="L419" s="1226">
        <f>'Step 3.2 Heating System'!H53</f>
        <v>0</v>
      </c>
      <c r="M419" s="1226">
        <f>'Step 3.2 Heating System'!I53</f>
        <v>0</v>
      </c>
      <c r="N419" s="1226" t="str">
        <f>'Step 3.2 Heating System'!J53</f>
        <v/>
      </c>
      <c r="O419" s="1183">
        <f>'Step 3.2 Heating System'!K53</f>
        <v>0</v>
      </c>
      <c r="P419" s="1226">
        <f>'Step 3.2 Heating System'!L53</f>
        <v>0</v>
      </c>
      <c r="Q419" s="1225">
        <f>'Step 3.2 Heating System'!M53</f>
        <v>0</v>
      </c>
      <c r="R419" s="1225">
        <f>'Step 3.2 Heating System'!N53</f>
        <v>0</v>
      </c>
      <c r="S419" s="1225">
        <f>'Step 3.2 Heating System'!O53</f>
        <v>0</v>
      </c>
      <c r="T419" s="1225">
        <f>'Step 3.2 Heating System'!P53</f>
        <v>0</v>
      </c>
      <c r="U419" s="1227">
        <f>'Step 3.2 Heating System'!Q53</f>
        <v>0</v>
      </c>
      <c r="V419" s="1227">
        <f>'Step 3.2 Heating System'!R53</f>
        <v>0</v>
      </c>
      <c r="W419" s="1227">
        <f>'Step 3.2 Heating System'!S53</f>
        <v>0</v>
      </c>
      <c r="X419" s="1227">
        <f>'Step 3.2 Heating System'!T53</f>
        <v>0</v>
      </c>
      <c r="Y419" s="1227">
        <f>'Step 3.2 Heating System'!U53</f>
        <v>0</v>
      </c>
      <c r="Z419" s="1227" t="str">
        <f>'Step 3.2 Heating System'!V53</f>
        <v/>
      </c>
      <c r="AA419" s="1182">
        <f>'Step 3.2 Heating System'!W53</f>
        <v>0</v>
      </c>
      <c r="AB419" s="1227" t="str">
        <f t="shared" si="77"/>
        <v/>
      </c>
      <c r="AC419" s="515" t="str">
        <f t="shared" si="76"/>
        <v/>
      </c>
      <c r="AD419" s="1123" t="str">
        <f>'Step 3.2 Heating System'!AA53</f>
        <v/>
      </c>
    </row>
    <row r="420" spans="1:30" x14ac:dyDescent="0.2">
      <c r="A420" s="517" t="str">
        <f t="shared" si="72"/>
        <v/>
      </c>
      <c r="B420" s="517" t="str">
        <f>IF(G420="","",A420&amp;SUBSTITUTE(_xlfn.XLOOKUP(G420,'Step 3.2 Heating System'!$C$10:$C$109,'Step 3.1 Site Details'!$C$8:$C$107,"",0,1),"uilding ",""))</f>
        <v/>
      </c>
      <c r="C420" s="517" t="str">
        <f>'Step 3.2 Heating System'!A54</f>
        <v>FF System 45</v>
      </c>
      <c r="D420" s="1048" t="str">
        <f t="shared" si="74"/>
        <v/>
      </c>
      <c r="E420" s="515" t="str">
        <f>IF('Step 3.2 Heating System'!B54=0,"",'Step 3.2 Heating System'!B54)</f>
        <v/>
      </c>
      <c r="F420" s="515" t="str">
        <f t="shared" si="75"/>
        <v/>
      </c>
      <c r="G420" s="515" t="str">
        <f>IF('Step 3.2 Heating System'!C54=0,"",TRIM('Step 3.2 Heating System'!C54))</f>
        <v/>
      </c>
      <c r="H420" s="515">
        <f>'Step 3.2 Heating System'!D54</f>
        <v>0</v>
      </c>
      <c r="I420" s="515">
        <f>'Step 3.2 Heating System'!E54</f>
        <v>0</v>
      </c>
      <c r="J420" s="1225">
        <f>'Step 3.2 Heating System'!F54</f>
        <v>0</v>
      </c>
      <c r="K420" s="1182">
        <f>'Step 3.2 Heating System'!G54</f>
        <v>0</v>
      </c>
      <c r="L420" s="1226">
        <f>'Step 3.2 Heating System'!H54</f>
        <v>0</v>
      </c>
      <c r="M420" s="1226">
        <f>'Step 3.2 Heating System'!I54</f>
        <v>0</v>
      </c>
      <c r="N420" s="1226" t="str">
        <f>'Step 3.2 Heating System'!J54</f>
        <v/>
      </c>
      <c r="O420" s="1183">
        <f>'Step 3.2 Heating System'!K54</f>
        <v>0</v>
      </c>
      <c r="P420" s="1226">
        <f>'Step 3.2 Heating System'!L54</f>
        <v>0</v>
      </c>
      <c r="Q420" s="1225">
        <f>'Step 3.2 Heating System'!M54</f>
        <v>0</v>
      </c>
      <c r="R420" s="1225">
        <f>'Step 3.2 Heating System'!N54</f>
        <v>0</v>
      </c>
      <c r="S420" s="1225">
        <f>'Step 3.2 Heating System'!O54</f>
        <v>0</v>
      </c>
      <c r="T420" s="1225">
        <f>'Step 3.2 Heating System'!P54</f>
        <v>0</v>
      </c>
      <c r="U420" s="1227">
        <f>'Step 3.2 Heating System'!Q54</f>
        <v>0</v>
      </c>
      <c r="V420" s="1227">
        <f>'Step 3.2 Heating System'!R54</f>
        <v>0</v>
      </c>
      <c r="W420" s="1227">
        <f>'Step 3.2 Heating System'!S54</f>
        <v>0</v>
      </c>
      <c r="X420" s="1227">
        <f>'Step 3.2 Heating System'!T54</f>
        <v>0</v>
      </c>
      <c r="Y420" s="1227">
        <f>'Step 3.2 Heating System'!U54</f>
        <v>0</v>
      </c>
      <c r="Z420" s="1227" t="str">
        <f>'Step 3.2 Heating System'!V54</f>
        <v/>
      </c>
      <c r="AA420" s="1182">
        <f>'Step 3.2 Heating System'!W54</f>
        <v>0</v>
      </c>
      <c r="AB420" s="1227" t="str">
        <f t="shared" si="77"/>
        <v/>
      </c>
      <c r="AC420" s="515" t="str">
        <f t="shared" si="76"/>
        <v/>
      </c>
      <c r="AD420" s="1123" t="str">
        <f>'Step 3.2 Heating System'!AA54</f>
        <v/>
      </c>
    </row>
    <row r="421" spans="1:30" x14ac:dyDescent="0.2">
      <c r="A421" s="517" t="str">
        <f t="shared" si="72"/>
        <v/>
      </c>
      <c r="B421" s="517" t="str">
        <f>IF(G421="","",A421&amp;SUBSTITUTE(_xlfn.XLOOKUP(G421,'Step 3.2 Heating System'!$C$10:$C$109,'Step 3.1 Site Details'!$C$8:$C$107,"",0,1),"uilding ",""))</f>
        <v/>
      </c>
      <c r="C421" s="517" t="str">
        <f>'Step 3.2 Heating System'!A55</f>
        <v>FF System 46</v>
      </c>
      <c r="D421" s="1048" t="str">
        <f t="shared" si="74"/>
        <v/>
      </c>
      <c r="E421" s="515" t="str">
        <f>IF('Step 3.2 Heating System'!B55=0,"",'Step 3.2 Heating System'!B55)</f>
        <v/>
      </c>
      <c r="F421" s="515" t="str">
        <f t="shared" si="75"/>
        <v/>
      </c>
      <c r="G421" s="515" t="str">
        <f>IF('Step 3.2 Heating System'!C55=0,"",TRIM('Step 3.2 Heating System'!C55))</f>
        <v/>
      </c>
      <c r="H421" s="515">
        <f>'Step 3.2 Heating System'!D55</f>
        <v>0</v>
      </c>
      <c r="I421" s="515">
        <f>'Step 3.2 Heating System'!E55</f>
        <v>0</v>
      </c>
      <c r="J421" s="1225">
        <f>'Step 3.2 Heating System'!F55</f>
        <v>0</v>
      </c>
      <c r="K421" s="1182">
        <f>'Step 3.2 Heating System'!G55</f>
        <v>0</v>
      </c>
      <c r="L421" s="1226">
        <f>'Step 3.2 Heating System'!H55</f>
        <v>0</v>
      </c>
      <c r="M421" s="1226">
        <f>'Step 3.2 Heating System'!I55</f>
        <v>0</v>
      </c>
      <c r="N421" s="1226" t="str">
        <f>'Step 3.2 Heating System'!J55</f>
        <v/>
      </c>
      <c r="O421" s="1183">
        <f>'Step 3.2 Heating System'!K55</f>
        <v>0</v>
      </c>
      <c r="P421" s="1226">
        <f>'Step 3.2 Heating System'!L55</f>
        <v>0</v>
      </c>
      <c r="Q421" s="1225">
        <f>'Step 3.2 Heating System'!M55</f>
        <v>0</v>
      </c>
      <c r="R421" s="1225">
        <f>'Step 3.2 Heating System'!N55</f>
        <v>0</v>
      </c>
      <c r="S421" s="1225">
        <f>'Step 3.2 Heating System'!O55</f>
        <v>0</v>
      </c>
      <c r="T421" s="1225">
        <f>'Step 3.2 Heating System'!P55</f>
        <v>0</v>
      </c>
      <c r="U421" s="1227">
        <f>'Step 3.2 Heating System'!Q55</f>
        <v>0</v>
      </c>
      <c r="V421" s="1227">
        <f>'Step 3.2 Heating System'!R55</f>
        <v>0</v>
      </c>
      <c r="W421" s="1227">
        <f>'Step 3.2 Heating System'!S55</f>
        <v>0</v>
      </c>
      <c r="X421" s="1227">
        <f>'Step 3.2 Heating System'!T55</f>
        <v>0</v>
      </c>
      <c r="Y421" s="1227">
        <f>'Step 3.2 Heating System'!U55</f>
        <v>0</v>
      </c>
      <c r="Z421" s="1227" t="str">
        <f>'Step 3.2 Heating System'!V55</f>
        <v/>
      </c>
      <c r="AA421" s="1182">
        <f>'Step 3.2 Heating System'!W55</f>
        <v>0</v>
      </c>
      <c r="AB421" s="1227" t="str">
        <f t="shared" si="77"/>
        <v/>
      </c>
      <c r="AC421" s="515" t="str">
        <f t="shared" si="76"/>
        <v/>
      </c>
      <c r="AD421" s="1123" t="str">
        <f>'Step 3.2 Heating System'!AA55</f>
        <v/>
      </c>
    </row>
    <row r="422" spans="1:30" x14ac:dyDescent="0.2">
      <c r="A422" s="517" t="str">
        <f t="shared" si="72"/>
        <v/>
      </c>
      <c r="B422" s="517" t="str">
        <f>IF(G422="","",A422&amp;SUBSTITUTE(_xlfn.XLOOKUP(G422,'Step 3.2 Heating System'!$C$10:$C$109,'Step 3.1 Site Details'!$C$8:$C$107,"",0,1),"uilding ",""))</f>
        <v/>
      </c>
      <c r="C422" s="517" t="str">
        <f>'Step 3.2 Heating System'!A56</f>
        <v>FF System 47</v>
      </c>
      <c r="D422" s="1048" t="str">
        <f t="shared" si="74"/>
        <v/>
      </c>
      <c r="E422" s="515" t="str">
        <f>IF('Step 3.2 Heating System'!B56=0,"",'Step 3.2 Heating System'!B56)</f>
        <v/>
      </c>
      <c r="F422" s="515" t="str">
        <f t="shared" si="75"/>
        <v/>
      </c>
      <c r="G422" s="515" t="str">
        <f>IF('Step 3.2 Heating System'!C56=0,"",TRIM('Step 3.2 Heating System'!C56))</f>
        <v/>
      </c>
      <c r="H422" s="515">
        <f>'Step 3.2 Heating System'!D56</f>
        <v>0</v>
      </c>
      <c r="I422" s="515">
        <f>'Step 3.2 Heating System'!E56</f>
        <v>0</v>
      </c>
      <c r="J422" s="1225">
        <f>'Step 3.2 Heating System'!F56</f>
        <v>0</v>
      </c>
      <c r="K422" s="1182">
        <f>'Step 3.2 Heating System'!G56</f>
        <v>0</v>
      </c>
      <c r="L422" s="1226">
        <f>'Step 3.2 Heating System'!H56</f>
        <v>0</v>
      </c>
      <c r="M422" s="1226">
        <f>'Step 3.2 Heating System'!I56</f>
        <v>0</v>
      </c>
      <c r="N422" s="1226" t="str">
        <f>'Step 3.2 Heating System'!J56</f>
        <v/>
      </c>
      <c r="O422" s="1183">
        <f>'Step 3.2 Heating System'!K56</f>
        <v>0</v>
      </c>
      <c r="P422" s="1226">
        <f>'Step 3.2 Heating System'!L56</f>
        <v>0</v>
      </c>
      <c r="Q422" s="1225">
        <f>'Step 3.2 Heating System'!M56</f>
        <v>0</v>
      </c>
      <c r="R422" s="1225">
        <f>'Step 3.2 Heating System'!N56</f>
        <v>0</v>
      </c>
      <c r="S422" s="1225">
        <f>'Step 3.2 Heating System'!O56</f>
        <v>0</v>
      </c>
      <c r="T422" s="1225">
        <f>'Step 3.2 Heating System'!P56</f>
        <v>0</v>
      </c>
      <c r="U422" s="1227">
        <f>'Step 3.2 Heating System'!Q56</f>
        <v>0</v>
      </c>
      <c r="V422" s="1227">
        <f>'Step 3.2 Heating System'!R56</f>
        <v>0</v>
      </c>
      <c r="W422" s="1227">
        <f>'Step 3.2 Heating System'!S56</f>
        <v>0</v>
      </c>
      <c r="X422" s="1227">
        <f>'Step 3.2 Heating System'!T56</f>
        <v>0</v>
      </c>
      <c r="Y422" s="1227">
        <f>'Step 3.2 Heating System'!U56</f>
        <v>0</v>
      </c>
      <c r="Z422" s="1227" t="str">
        <f>'Step 3.2 Heating System'!V56</f>
        <v/>
      </c>
      <c r="AA422" s="1182">
        <f>'Step 3.2 Heating System'!W56</f>
        <v>0</v>
      </c>
      <c r="AB422" s="1227" t="str">
        <f t="shared" si="77"/>
        <v/>
      </c>
      <c r="AC422" s="515" t="str">
        <f t="shared" si="76"/>
        <v/>
      </c>
      <c r="AD422" s="1123" t="str">
        <f>'Step 3.2 Heating System'!AA56</f>
        <v/>
      </c>
    </row>
    <row r="423" spans="1:30" x14ac:dyDescent="0.2">
      <c r="A423" s="517" t="str">
        <f t="shared" si="72"/>
        <v/>
      </c>
      <c r="B423" s="517" t="str">
        <f>IF(G423="","",A423&amp;SUBSTITUTE(_xlfn.XLOOKUP(G423,'Step 3.2 Heating System'!$C$10:$C$109,'Step 3.1 Site Details'!$C$8:$C$107,"",0,1),"uilding ",""))</f>
        <v/>
      </c>
      <c r="C423" s="517" t="str">
        <f>'Step 3.2 Heating System'!A57</f>
        <v>FF System 48</v>
      </c>
      <c r="D423" s="1048" t="str">
        <f t="shared" si="74"/>
        <v/>
      </c>
      <c r="E423" s="515" t="str">
        <f>IF('Step 3.2 Heating System'!B57=0,"",'Step 3.2 Heating System'!B57)</f>
        <v/>
      </c>
      <c r="F423" s="515" t="str">
        <f t="shared" si="75"/>
        <v/>
      </c>
      <c r="G423" s="515" t="str">
        <f>IF('Step 3.2 Heating System'!C57=0,"",TRIM('Step 3.2 Heating System'!C57))</f>
        <v/>
      </c>
      <c r="H423" s="515">
        <f>'Step 3.2 Heating System'!D57</f>
        <v>0</v>
      </c>
      <c r="I423" s="515">
        <f>'Step 3.2 Heating System'!E57</f>
        <v>0</v>
      </c>
      <c r="J423" s="1225">
        <f>'Step 3.2 Heating System'!F57</f>
        <v>0</v>
      </c>
      <c r="K423" s="1182">
        <f>'Step 3.2 Heating System'!G57</f>
        <v>0</v>
      </c>
      <c r="L423" s="1226">
        <f>'Step 3.2 Heating System'!H57</f>
        <v>0</v>
      </c>
      <c r="M423" s="1226">
        <f>'Step 3.2 Heating System'!I57</f>
        <v>0</v>
      </c>
      <c r="N423" s="1226" t="str">
        <f>'Step 3.2 Heating System'!J57</f>
        <v/>
      </c>
      <c r="O423" s="1183">
        <f>'Step 3.2 Heating System'!K57</f>
        <v>0</v>
      </c>
      <c r="P423" s="1226">
        <f>'Step 3.2 Heating System'!L57</f>
        <v>0</v>
      </c>
      <c r="Q423" s="1225">
        <f>'Step 3.2 Heating System'!M57</f>
        <v>0</v>
      </c>
      <c r="R423" s="1225">
        <f>'Step 3.2 Heating System'!N57</f>
        <v>0</v>
      </c>
      <c r="S423" s="1225">
        <f>'Step 3.2 Heating System'!O57</f>
        <v>0</v>
      </c>
      <c r="T423" s="1225">
        <f>'Step 3.2 Heating System'!P57</f>
        <v>0</v>
      </c>
      <c r="U423" s="1227">
        <f>'Step 3.2 Heating System'!Q57</f>
        <v>0</v>
      </c>
      <c r="V423" s="1227">
        <f>'Step 3.2 Heating System'!R57</f>
        <v>0</v>
      </c>
      <c r="W423" s="1227">
        <f>'Step 3.2 Heating System'!S57</f>
        <v>0</v>
      </c>
      <c r="X423" s="1227">
        <f>'Step 3.2 Heating System'!T57</f>
        <v>0</v>
      </c>
      <c r="Y423" s="1227">
        <f>'Step 3.2 Heating System'!U57</f>
        <v>0</v>
      </c>
      <c r="Z423" s="1227" t="str">
        <f>'Step 3.2 Heating System'!V57</f>
        <v/>
      </c>
      <c r="AA423" s="1182">
        <f>'Step 3.2 Heating System'!W57</f>
        <v>0</v>
      </c>
      <c r="AB423" s="1227" t="str">
        <f t="shared" si="77"/>
        <v/>
      </c>
      <c r="AC423" s="515" t="str">
        <f t="shared" si="76"/>
        <v/>
      </c>
      <c r="AD423" s="1123" t="str">
        <f>'Step 3.2 Heating System'!AA57</f>
        <v/>
      </c>
    </row>
    <row r="424" spans="1:30" x14ac:dyDescent="0.2">
      <c r="A424" s="517" t="str">
        <f t="shared" si="72"/>
        <v/>
      </c>
      <c r="B424" s="517" t="str">
        <f>IF(G424="","",A424&amp;SUBSTITUTE(_xlfn.XLOOKUP(G424,'Step 3.2 Heating System'!$C$10:$C$109,'Step 3.1 Site Details'!$C$8:$C$107,"",0,1),"uilding ",""))</f>
        <v/>
      </c>
      <c r="C424" s="517" t="str">
        <f>'Step 3.2 Heating System'!A58</f>
        <v>FF System 49</v>
      </c>
      <c r="D424" s="1048" t="str">
        <f t="shared" si="74"/>
        <v/>
      </c>
      <c r="E424" s="515" t="str">
        <f>IF('Step 3.2 Heating System'!B58=0,"",'Step 3.2 Heating System'!B58)</f>
        <v/>
      </c>
      <c r="F424" s="515" t="str">
        <f t="shared" si="75"/>
        <v/>
      </c>
      <c r="G424" s="515" t="str">
        <f>IF('Step 3.2 Heating System'!C58=0,"",TRIM('Step 3.2 Heating System'!C58))</f>
        <v/>
      </c>
      <c r="H424" s="515">
        <f>'Step 3.2 Heating System'!D58</f>
        <v>0</v>
      </c>
      <c r="I424" s="515">
        <f>'Step 3.2 Heating System'!E58</f>
        <v>0</v>
      </c>
      <c r="J424" s="1225">
        <f>'Step 3.2 Heating System'!F58</f>
        <v>0</v>
      </c>
      <c r="K424" s="1182">
        <f>'Step 3.2 Heating System'!G58</f>
        <v>0</v>
      </c>
      <c r="L424" s="1226">
        <f>'Step 3.2 Heating System'!H58</f>
        <v>0</v>
      </c>
      <c r="M424" s="1226">
        <f>'Step 3.2 Heating System'!I58</f>
        <v>0</v>
      </c>
      <c r="N424" s="1226" t="str">
        <f>'Step 3.2 Heating System'!J58</f>
        <v/>
      </c>
      <c r="O424" s="1183">
        <f>'Step 3.2 Heating System'!K58</f>
        <v>0</v>
      </c>
      <c r="P424" s="1226">
        <f>'Step 3.2 Heating System'!L58</f>
        <v>0</v>
      </c>
      <c r="Q424" s="1225">
        <f>'Step 3.2 Heating System'!M58</f>
        <v>0</v>
      </c>
      <c r="R424" s="1225">
        <f>'Step 3.2 Heating System'!N58</f>
        <v>0</v>
      </c>
      <c r="S424" s="1225">
        <f>'Step 3.2 Heating System'!O58</f>
        <v>0</v>
      </c>
      <c r="T424" s="1225">
        <f>'Step 3.2 Heating System'!P58</f>
        <v>0</v>
      </c>
      <c r="U424" s="1227">
        <f>'Step 3.2 Heating System'!Q58</f>
        <v>0</v>
      </c>
      <c r="V424" s="1227">
        <f>'Step 3.2 Heating System'!R58</f>
        <v>0</v>
      </c>
      <c r="W424" s="1227">
        <f>'Step 3.2 Heating System'!S58</f>
        <v>0</v>
      </c>
      <c r="X424" s="1227">
        <f>'Step 3.2 Heating System'!T58</f>
        <v>0</v>
      </c>
      <c r="Y424" s="1227">
        <f>'Step 3.2 Heating System'!U58</f>
        <v>0</v>
      </c>
      <c r="Z424" s="1227" t="str">
        <f>'Step 3.2 Heating System'!V58</f>
        <v/>
      </c>
      <c r="AA424" s="1182">
        <f>'Step 3.2 Heating System'!W58</f>
        <v>0</v>
      </c>
      <c r="AB424" s="1227" t="str">
        <f t="shared" si="77"/>
        <v/>
      </c>
      <c r="AC424" s="515" t="str">
        <f t="shared" si="76"/>
        <v/>
      </c>
      <c r="AD424" s="1123" t="str">
        <f>'Step 3.2 Heating System'!AA58</f>
        <v/>
      </c>
    </row>
    <row r="425" spans="1:30" x14ac:dyDescent="0.2">
      <c r="A425" s="517" t="str">
        <f t="shared" si="72"/>
        <v/>
      </c>
      <c r="B425" s="517" t="str">
        <f>IF(G425="","",A425&amp;SUBSTITUTE(_xlfn.XLOOKUP(G425,'Step 3.2 Heating System'!$C$10:$C$109,'Step 3.1 Site Details'!$C$8:$C$107,"",0,1),"uilding ",""))</f>
        <v/>
      </c>
      <c r="C425" s="517" t="str">
        <f>'Step 3.2 Heating System'!A59</f>
        <v>FF System 50</v>
      </c>
      <c r="D425" s="1048" t="str">
        <f t="shared" si="74"/>
        <v/>
      </c>
      <c r="E425" s="515" t="str">
        <f>IF('Step 3.2 Heating System'!B59=0,"",'Step 3.2 Heating System'!B59)</f>
        <v/>
      </c>
      <c r="F425" s="515" t="str">
        <f t="shared" si="75"/>
        <v/>
      </c>
      <c r="G425" s="515" t="str">
        <f>IF('Step 3.2 Heating System'!C59=0,"",TRIM('Step 3.2 Heating System'!C59))</f>
        <v/>
      </c>
      <c r="H425" s="515">
        <f>'Step 3.2 Heating System'!D59</f>
        <v>0</v>
      </c>
      <c r="I425" s="515">
        <f>'Step 3.2 Heating System'!E59</f>
        <v>0</v>
      </c>
      <c r="J425" s="1225">
        <f>'Step 3.2 Heating System'!F59</f>
        <v>0</v>
      </c>
      <c r="K425" s="1182">
        <f>'Step 3.2 Heating System'!G59</f>
        <v>0</v>
      </c>
      <c r="L425" s="1226">
        <f>'Step 3.2 Heating System'!H59</f>
        <v>0</v>
      </c>
      <c r="M425" s="1226">
        <f>'Step 3.2 Heating System'!I59</f>
        <v>0</v>
      </c>
      <c r="N425" s="1226" t="str">
        <f>'Step 3.2 Heating System'!J59</f>
        <v/>
      </c>
      <c r="O425" s="1183">
        <f>'Step 3.2 Heating System'!K59</f>
        <v>0</v>
      </c>
      <c r="P425" s="1226">
        <f>'Step 3.2 Heating System'!L59</f>
        <v>0</v>
      </c>
      <c r="Q425" s="1225">
        <f>'Step 3.2 Heating System'!M59</f>
        <v>0</v>
      </c>
      <c r="R425" s="1225">
        <f>'Step 3.2 Heating System'!N59</f>
        <v>0</v>
      </c>
      <c r="S425" s="1225">
        <f>'Step 3.2 Heating System'!O59</f>
        <v>0</v>
      </c>
      <c r="T425" s="1225">
        <f>'Step 3.2 Heating System'!P59</f>
        <v>0</v>
      </c>
      <c r="U425" s="1227">
        <f>'Step 3.2 Heating System'!Q59</f>
        <v>0</v>
      </c>
      <c r="V425" s="1227">
        <f>'Step 3.2 Heating System'!R59</f>
        <v>0</v>
      </c>
      <c r="W425" s="1227">
        <f>'Step 3.2 Heating System'!S59</f>
        <v>0</v>
      </c>
      <c r="X425" s="1227">
        <f>'Step 3.2 Heating System'!T59</f>
        <v>0</v>
      </c>
      <c r="Y425" s="1227">
        <f>'Step 3.2 Heating System'!U59</f>
        <v>0</v>
      </c>
      <c r="Z425" s="1227" t="str">
        <f>'Step 3.2 Heating System'!V59</f>
        <v/>
      </c>
      <c r="AA425" s="1182">
        <f>'Step 3.2 Heating System'!W59</f>
        <v>0</v>
      </c>
      <c r="AB425" s="1227" t="str">
        <f t="shared" si="77"/>
        <v/>
      </c>
      <c r="AC425" s="515" t="str">
        <f t="shared" si="76"/>
        <v/>
      </c>
      <c r="AD425" s="1123" t="str">
        <f>'Step 3.2 Heating System'!AA59</f>
        <v/>
      </c>
    </row>
    <row r="426" spans="1:30" x14ac:dyDescent="0.2">
      <c r="A426" s="517" t="str">
        <f t="shared" si="72"/>
        <v/>
      </c>
      <c r="B426" s="517" t="str">
        <f>IF(G426="","",A426&amp;SUBSTITUTE(_xlfn.XLOOKUP(G426,'Step 3.2 Heating System'!$C$10:$C$109,'Step 3.1 Site Details'!$C$8:$C$107,"",0,1),"uilding ",""))</f>
        <v/>
      </c>
      <c r="C426" s="517" t="str">
        <f>'Step 3.2 Heating System'!A60</f>
        <v>FF System 51</v>
      </c>
      <c r="D426" s="1048" t="str">
        <f t="shared" si="74"/>
        <v/>
      </c>
      <c r="E426" s="515" t="str">
        <f>IF('Step 3.2 Heating System'!B60=0,"",'Step 3.2 Heating System'!B60)</f>
        <v/>
      </c>
      <c r="F426" s="515" t="str">
        <f t="shared" si="75"/>
        <v/>
      </c>
      <c r="G426" s="515" t="str">
        <f>IF('Step 3.2 Heating System'!C60=0,"",TRIM('Step 3.2 Heating System'!C60))</f>
        <v/>
      </c>
      <c r="H426" s="515">
        <f>'Step 3.2 Heating System'!D60</f>
        <v>0</v>
      </c>
      <c r="I426" s="515">
        <f>'Step 3.2 Heating System'!E60</f>
        <v>0</v>
      </c>
      <c r="J426" s="1225">
        <f>'Step 3.2 Heating System'!F60</f>
        <v>0</v>
      </c>
      <c r="K426" s="1182">
        <f>'Step 3.2 Heating System'!G60</f>
        <v>0</v>
      </c>
      <c r="L426" s="1226">
        <f>'Step 3.2 Heating System'!H60</f>
        <v>0</v>
      </c>
      <c r="M426" s="1226">
        <f>'Step 3.2 Heating System'!I60</f>
        <v>0</v>
      </c>
      <c r="N426" s="1226" t="str">
        <f>'Step 3.2 Heating System'!J60</f>
        <v/>
      </c>
      <c r="O426" s="1183">
        <f>'Step 3.2 Heating System'!K60</f>
        <v>0</v>
      </c>
      <c r="P426" s="1226">
        <f>'Step 3.2 Heating System'!L60</f>
        <v>0</v>
      </c>
      <c r="Q426" s="1225">
        <f>'Step 3.2 Heating System'!M60</f>
        <v>0</v>
      </c>
      <c r="R426" s="1225">
        <f>'Step 3.2 Heating System'!N60</f>
        <v>0</v>
      </c>
      <c r="S426" s="1225">
        <f>'Step 3.2 Heating System'!O60</f>
        <v>0</v>
      </c>
      <c r="T426" s="1225">
        <f>'Step 3.2 Heating System'!P60</f>
        <v>0</v>
      </c>
      <c r="U426" s="1227">
        <f>'Step 3.2 Heating System'!Q60</f>
        <v>0</v>
      </c>
      <c r="V426" s="1227">
        <f>'Step 3.2 Heating System'!R60</f>
        <v>0</v>
      </c>
      <c r="W426" s="1227">
        <f>'Step 3.2 Heating System'!S60</f>
        <v>0</v>
      </c>
      <c r="X426" s="1227">
        <f>'Step 3.2 Heating System'!T60</f>
        <v>0</v>
      </c>
      <c r="Y426" s="1227">
        <f>'Step 3.2 Heating System'!U60</f>
        <v>0</v>
      </c>
      <c r="Z426" s="1227" t="str">
        <f>'Step 3.2 Heating System'!V60</f>
        <v/>
      </c>
      <c r="AA426" s="1182">
        <f>'Step 3.2 Heating System'!W60</f>
        <v>0</v>
      </c>
      <c r="AB426" s="1227" t="str">
        <f t="shared" si="77"/>
        <v/>
      </c>
      <c r="AC426" s="515" t="str">
        <f t="shared" si="76"/>
        <v/>
      </c>
      <c r="AD426" s="1123" t="str">
        <f>'Step 3.2 Heating System'!AA60</f>
        <v/>
      </c>
    </row>
    <row r="427" spans="1:30" x14ac:dyDescent="0.2">
      <c r="A427" s="517" t="str">
        <f t="shared" si="72"/>
        <v/>
      </c>
      <c r="B427" s="517" t="str">
        <f>IF(G427="","",A427&amp;SUBSTITUTE(_xlfn.XLOOKUP(G427,'Step 3.2 Heating System'!$C$10:$C$109,'Step 3.1 Site Details'!$C$8:$C$107,"",0,1),"uilding ",""))</f>
        <v/>
      </c>
      <c r="C427" s="517" t="str">
        <f>'Step 3.2 Heating System'!A61</f>
        <v>FF System 52</v>
      </c>
      <c r="D427" s="1048" t="str">
        <f t="shared" si="74"/>
        <v/>
      </c>
      <c r="E427" s="515" t="str">
        <f>IF('Step 3.2 Heating System'!B61=0,"",'Step 3.2 Heating System'!B61)</f>
        <v/>
      </c>
      <c r="F427" s="515" t="str">
        <f t="shared" si="75"/>
        <v/>
      </c>
      <c r="G427" s="515" t="str">
        <f>IF('Step 3.2 Heating System'!C61=0,"",TRIM('Step 3.2 Heating System'!C61))</f>
        <v/>
      </c>
      <c r="H427" s="515">
        <f>'Step 3.2 Heating System'!D61</f>
        <v>0</v>
      </c>
      <c r="I427" s="515">
        <f>'Step 3.2 Heating System'!E61</f>
        <v>0</v>
      </c>
      <c r="J427" s="1225">
        <f>'Step 3.2 Heating System'!F61</f>
        <v>0</v>
      </c>
      <c r="K427" s="1182">
        <f>'Step 3.2 Heating System'!G61</f>
        <v>0</v>
      </c>
      <c r="L427" s="1226">
        <f>'Step 3.2 Heating System'!H61</f>
        <v>0</v>
      </c>
      <c r="M427" s="1226">
        <f>'Step 3.2 Heating System'!I61</f>
        <v>0</v>
      </c>
      <c r="N427" s="1226" t="str">
        <f>'Step 3.2 Heating System'!J61</f>
        <v/>
      </c>
      <c r="O427" s="1183">
        <f>'Step 3.2 Heating System'!K61</f>
        <v>0</v>
      </c>
      <c r="P427" s="1226">
        <f>'Step 3.2 Heating System'!L61</f>
        <v>0</v>
      </c>
      <c r="Q427" s="1225">
        <f>'Step 3.2 Heating System'!M61</f>
        <v>0</v>
      </c>
      <c r="R427" s="1225">
        <f>'Step 3.2 Heating System'!N61</f>
        <v>0</v>
      </c>
      <c r="S427" s="1225">
        <f>'Step 3.2 Heating System'!O61</f>
        <v>0</v>
      </c>
      <c r="T427" s="1225">
        <f>'Step 3.2 Heating System'!P61</f>
        <v>0</v>
      </c>
      <c r="U427" s="1227">
        <f>'Step 3.2 Heating System'!Q61</f>
        <v>0</v>
      </c>
      <c r="V427" s="1227">
        <f>'Step 3.2 Heating System'!R61</f>
        <v>0</v>
      </c>
      <c r="W427" s="1227">
        <f>'Step 3.2 Heating System'!S61</f>
        <v>0</v>
      </c>
      <c r="X427" s="1227">
        <f>'Step 3.2 Heating System'!T61</f>
        <v>0</v>
      </c>
      <c r="Y427" s="1227">
        <f>'Step 3.2 Heating System'!U61</f>
        <v>0</v>
      </c>
      <c r="Z427" s="1227" t="str">
        <f>'Step 3.2 Heating System'!V61</f>
        <v/>
      </c>
      <c r="AA427" s="1182">
        <f>'Step 3.2 Heating System'!W61</f>
        <v>0</v>
      </c>
      <c r="AB427" s="1227" t="str">
        <f t="shared" si="77"/>
        <v/>
      </c>
      <c r="AC427" s="515" t="str">
        <f t="shared" si="76"/>
        <v/>
      </c>
      <c r="AD427" s="1123" t="str">
        <f>'Step 3.2 Heating System'!AA61</f>
        <v/>
      </c>
    </row>
    <row r="428" spans="1:30" x14ac:dyDescent="0.2">
      <c r="A428" s="517" t="str">
        <f t="shared" si="72"/>
        <v/>
      </c>
      <c r="B428" s="517" t="str">
        <f>IF(G428="","",A428&amp;SUBSTITUTE(_xlfn.XLOOKUP(G428,'Step 3.2 Heating System'!$C$10:$C$109,'Step 3.1 Site Details'!$C$8:$C$107,"",0,1),"uilding ",""))</f>
        <v/>
      </c>
      <c r="C428" s="517" t="str">
        <f>'Step 3.2 Heating System'!A62</f>
        <v>FF System 53</v>
      </c>
      <c r="D428" s="1048" t="str">
        <f t="shared" si="74"/>
        <v/>
      </c>
      <c r="E428" s="515" t="str">
        <f>IF('Step 3.2 Heating System'!B62=0,"",'Step 3.2 Heating System'!B62)</f>
        <v/>
      </c>
      <c r="F428" s="515" t="str">
        <f t="shared" si="75"/>
        <v/>
      </c>
      <c r="G428" s="515" t="str">
        <f>IF('Step 3.2 Heating System'!C62=0,"",TRIM('Step 3.2 Heating System'!C62))</f>
        <v/>
      </c>
      <c r="H428" s="515">
        <f>'Step 3.2 Heating System'!D62</f>
        <v>0</v>
      </c>
      <c r="I428" s="515">
        <f>'Step 3.2 Heating System'!E62</f>
        <v>0</v>
      </c>
      <c r="J428" s="1225">
        <f>'Step 3.2 Heating System'!F62</f>
        <v>0</v>
      </c>
      <c r="K428" s="1182">
        <f>'Step 3.2 Heating System'!G62</f>
        <v>0</v>
      </c>
      <c r="L428" s="1226">
        <f>'Step 3.2 Heating System'!H62</f>
        <v>0</v>
      </c>
      <c r="M428" s="1226">
        <f>'Step 3.2 Heating System'!I62</f>
        <v>0</v>
      </c>
      <c r="N428" s="1226" t="str">
        <f>'Step 3.2 Heating System'!J62</f>
        <v/>
      </c>
      <c r="O428" s="1183">
        <f>'Step 3.2 Heating System'!K62</f>
        <v>0</v>
      </c>
      <c r="P428" s="1226">
        <f>'Step 3.2 Heating System'!L62</f>
        <v>0</v>
      </c>
      <c r="Q428" s="1225">
        <f>'Step 3.2 Heating System'!M62</f>
        <v>0</v>
      </c>
      <c r="R428" s="1225">
        <f>'Step 3.2 Heating System'!N62</f>
        <v>0</v>
      </c>
      <c r="S428" s="1225">
        <f>'Step 3.2 Heating System'!O62</f>
        <v>0</v>
      </c>
      <c r="T428" s="1225">
        <f>'Step 3.2 Heating System'!P62</f>
        <v>0</v>
      </c>
      <c r="U428" s="1227">
        <f>'Step 3.2 Heating System'!Q62</f>
        <v>0</v>
      </c>
      <c r="V428" s="1227">
        <f>'Step 3.2 Heating System'!R62</f>
        <v>0</v>
      </c>
      <c r="W428" s="1227">
        <f>'Step 3.2 Heating System'!S62</f>
        <v>0</v>
      </c>
      <c r="X428" s="1227">
        <f>'Step 3.2 Heating System'!T62</f>
        <v>0</v>
      </c>
      <c r="Y428" s="1227">
        <f>'Step 3.2 Heating System'!U62</f>
        <v>0</v>
      </c>
      <c r="Z428" s="1227" t="str">
        <f>'Step 3.2 Heating System'!V62</f>
        <v/>
      </c>
      <c r="AA428" s="1182">
        <f>'Step 3.2 Heating System'!W62</f>
        <v>0</v>
      </c>
      <c r="AB428" s="1227" t="str">
        <f t="shared" si="77"/>
        <v/>
      </c>
      <c r="AC428" s="515" t="str">
        <f t="shared" si="76"/>
        <v/>
      </c>
      <c r="AD428" s="1123" t="str">
        <f>'Step 3.2 Heating System'!AA62</f>
        <v/>
      </c>
    </row>
    <row r="429" spans="1:30" x14ac:dyDescent="0.2">
      <c r="A429" s="517" t="str">
        <f t="shared" si="72"/>
        <v/>
      </c>
      <c r="B429" s="517" t="str">
        <f>IF(G429="","",A429&amp;SUBSTITUTE(_xlfn.XLOOKUP(G429,'Step 3.2 Heating System'!$C$10:$C$109,'Step 3.1 Site Details'!$C$8:$C$107,"",0,1),"uilding ",""))</f>
        <v/>
      </c>
      <c r="C429" s="517" t="str">
        <f>'Step 3.2 Heating System'!A63</f>
        <v>FF System 54</v>
      </c>
      <c r="D429" s="1048" t="str">
        <f t="shared" si="74"/>
        <v/>
      </c>
      <c r="E429" s="515" t="str">
        <f>IF('Step 3.2 Heating System'!B63=0,"",'Step 3.2 Heating System'!B63)</f>
        <v/>
      </c>
      <c r="F429" s="515" t="str">
        <f t="shared" si="75"/>
        <v/>
      </c>
      <c r="G429" s="515" t="str">
        <f>IF('Step 3.2 Heating System'!C63=0,"",TRIM('Step 3.2 Heating System'!C63))</f>
        <v/>
      </c>
      <c r="H429" s="515">
        <f>'Step 3.2 Heating System'!D63</f>
        <v>0</v>
      </c>
      <c r="I429" s="515">
        <f>'Step 3.2 Heating System'!E63</f>
        <v>0</v>
      </c>
      <c r="J429" s="1225">
        <f>'Step 3.2 Heating System'!F63</f>
        <v>0</v>
      </c>
      <c r="K429" s="1182">
        <f>'Step 3.2 Heating System'!G63</f>
        <v>0</v>
      </c>
      <c r="L429" s="1226">
        <f>'Step 3.2 Heating System'!H63</f>
        <v>0</v>
      </c>
      <c r="M429" s="1226">
        <f>'Step 3.2 Heating System'!I63</f>
        <v>0</v>
      </c>
      <c r="N429" s="1226" t="str">
        <f>'Step 3.2 Heating System'!J63</f>
        <v/>
      </c>
      <c r="O429" s="1183">
        <f>'Step 3.2 Heating System'!K63</f>
        <v>0</v>
      </c>
      <c r="P429" s="1226">
        <f>'Step 3.2 Heating System'!L63</f>
        <v>0</v>
      </c>
      <c r="Q429" s="1225">
        <f>'Step 3.2 Heating System'!M63</f>
        <v>0</v>
      </c>
      <c r="R429" s="1225">
        <f>'Step 3.2 Heating System'!N63</f>
        <v>0</v>
      </c>
      <c r="S429" s="1225">
        <f>'Step 3.2 Heating System'!O63</f>
        <v>0</v>
      </c>
      <c r="T429" s="1225">
        <f>'Step 3.2 Heating System'!P63</f>
        <v>0</v>
      </c>
      <c r="U429" s="1227">
        <f>'Step 3.2 Heating System'!Q63</f>
        <v>0</v>
      </c>
      <c r="V429" s="1227">
        <f>'Step 3.2 Heating System'!R63</f>
        <v>0</v>
      </c>
      <c r="W429" s="1227">
        <f>'Step 3.2 Heating System'!S63</f>
        <v>0</v>
      </c>
      <c r="X429" s="1227">
        <f>'Step 3.2 Heating System'!T63</f>
        <v>0</v>
      </c>
      <c r="Y429" s="1227">
        <f>'Step 3.2 Heating System'!U63</f>
        <v>0</v>
      </c>
      <c r="Z429" s="1227" t="str">
        <f>'Step 3.2 Heating System'!V63</f>
        <v/>
      </c>
      <c r="AA429" s="1182">
        <f>'Step 3.2 Heating System'!W63</f>
        <v>0</v>
      </c>
      <c r="AB429" s="1227" t="str">
        <f t="shared" si="77"/>
        <v/>
      </c>
      <c r="AC429" s="515" t="str">
        <f t="shared" si="76"/>
        <v/>
      </c>
      <c r="AD429" s="1123" t="str">
        <f>'Step 3.2 Heating System'!AA63</f>
        <v/>
      </c>
    </row>
    <row r="430" spans="1:30" x14ac:dyDescent="0.2">
      <c r="A430" s="517" t="str">
        <f t="shared" si="72"/>
        <v/>
      </c>
      <c r="B430" s="517" t="str">
        <f>IF(G430="","",A430&amp;SUBSTITUTE(_xlfn.XLOOKUP(G430,'Step 3.2 Heating System'!$C$10:$C$109,'Step 3.1 Site Details'!$C$8:$C$107,"",0,1),"uilding ",""))</f>
        <v/>
      </c>
      <c r="C430" s="517" t="str">
        <f>'Step 3.2 Heating System'!A64</f>
        <v>FF System 55</v>
      </c>
      <c r="D430" s="1048" t="str">
        <f t="shared" si="74"/>
        <v/>
      </c>
      <c r="E430" s="515" t="str">
        <f>IF('Step 3.2 Heating System'!B64=0,"",'Step 3.2 Heating System'!B64)</f>
        <v/>
      </c>
      <c r="F430" s="515" t="str">
        <f t="shared" si="75"/>
        <v/>
      </c>
      <c r="G430" s="515" t="str">
        <f>IF('Step 3.2 Heating System'!C64=0,"",TRIM('Step 3.2 Heating System'!C64))</f>
        <v/>
      </c>
      <c r="H430" s="515">
        <f>'Step 3.2 Heating System'!D64</f>
        <v>0</v>
      </c>
      <c r="I430" s="515">
        <f>'Step 3.2 Heating System'!E64</f>
        <v>0</v>
      </c>
      <c r="J430" s="1225">
        <f>'Step 3.2 Heating System'!F64</f>
        <v>0</v>
      </c>
      <c r="K430" s="1182">
        <f>'Step 3.2 Heating System'!G64</f>
        <v>0</v>
      </c>
      <c r="L430" s="1226">
        <f>'Step 3.2 Heating System'!H64</f>
        <v>0</v>
      </c>
      <c r="M430" s="1226">
        <f>'Step 3.2 Heating System'!I64</f>
        <v>0</v>
      </c>
      <c r="N430" s="1226" t="str">
        <f>'Step 3.2 Heating System'!J64</f>
        <v/>
      </c>
      <c r="O430" s="1183">
        <f>'Step 3.2 Heating System'!K64</f>
        <v>0</v>
      </c>
      <c r="P430" s="1226">
        <f>'Step 3.2 Heating System'!L64</f>
        <v>0</v>
      </c>
      <c r="Q430" s="1225">
        <f>'Step 3.2 Heating System'!M64</f>
        <v>0</v>
      </c>
      <c r="R430" s="1225">
        <f>'Step 3.2 Heating System'!N64</f>
        <v>0</v>
      </c>
      <c r="S430" s="1225">
        <f>'Step 3.2 Heating System'!O64</f>
        <v>0</v>
      </c>
      <c r="T430" s="1225">
        <f>'Step 3.2 Heating System'!P64</f>
        <v>0</v>
      </c>
      <c r="U430" s="1227">
        <f>'Step 3.2 Heating System'!Q64</f>
        <v>0</v>
      </c>
      <c r="V430" s="1227">
        <f>'Step 3.2 Heating System'!R64</f>
        <v>0</v>
      </c>
      <c r="W430" s="1227">
        <f>'Step 3.2 Heating System'!S64</f>
        <v>0</v>
      </c>
      <c r="X430" s="1227">
        <f>'Step 3.2 Heating System'!T64</f>
        <v>0</v>
      </c>
      <c r="Y430" s="1227">
        <f>'Step 3.2 Heating System'!U64</f>
        <v>0</v>
      </c>
      <c r="Z430" s="1227" t="str">
        <f>'Step 3.2 Heating System'!V64</f>
        <v/>
      </c>
      <c r="AA430" s="1182">
        <f>'Step 3.2 Heating System'!W64</f>
        <v>0</v>
      </c>
      <c r="AB430" s="1227" t="str">
        <f t="shared" si="77"/>
        <v/>
      </c>
      <c r="AC430" s="515" t="str">
        <f t="shared" si="76"/>
        <v/>
      </c>
      <c r="AD430" s="1123" t="str">
        <f>'Step 3.2 Heating System'!AA64</f>
        <v/>
      </c>
    </row>
    <row r="431" spans="1:30" x14ac:dyDescent="0.2">
      <c r="A431" s="517" t="str">
        <f t="shared" si="72"/>
        <v/>
      </c>
      <c r="B431" s="517" t="str">
        <f>IF(G431="","",A431&amp;SUBSTITUTE(_xlfn.XLOOKUP(G431,'Step 3.2 Heating System'!$C$10:$C$109,'Step 3.1 Site Details'!$C$8:$C$107,"",0,1),"uilding ",""))</f>
        <v/>
      </c>
      <c r="C431" s="517" t="str">
        <f>'Step 3.2 Heating System'!A65</f>
        <v>FF System 56</v>
      </c>
      <c r="D431" s="1048" t="str">
        <f t="shared" si="74"/>
        <v/>
      </c>
      <c r="E431" s="515" t="str">
        <f>IF('Step 3.2 Heating System'!B65=0,"",'Step 3.2 Heating System'!B65)</f>
        <v/>
      </c>
      <c r="F431" s="515" t="str">
        <f t="shared" si="75"/>
        <v/>
      </c>
      <c r="G431" s="515" t="str">
        <f>IF('Step 3.2 Heating System'!C65=0,"",TRIM('Step 3.2 Heating System'!C65))</f>
        <v/>
      </c>
      <c r="H431" s="515">
        <f>'Step 3.2 Heating System'!D65</f>
        <v>0</v>
      </c>
      <c r="I431" s="515">
        <f>'Step 3.2 Heating System'!E65</f>
        <v>0</v>
      </c>
      <c r="J431" s="1225">
        <f>'Step 3.2 Heating System'!F65</f>
        <v>0</v>
      </c>
      <c r="K431" s="1182">
        <f>'Step 3.2 Heating System'!G65</f>
        <v>0</v>
      </c>
      <c r="L431" s="1226">
        <f>'Step 3.2 Heating System'!H65</f>
        <v>0</v>
      </c>
      <c r="M431" s="1226">
        <f>'Step 3.2 Heating System'!I65</f>
        <v>0</v>
      </c>
      <c r="N431" s="1226" t="str">
        <f>'Step 3.2 Heating System'!J65</f>
        <v/>
      </c>
      <c r="O431" s="1183">
        <f>'Step 3.2 Heating System'!K65</f>
        <v>0</v>
      </c>
      <c r="P431" s="1226">
        <f>'Step 3.2 Heating System'!L65</f>
        <v>0</v>
      </c>
      <c r="Q431" s="1225">
        <f>'Step 3.2 Heating System'!M65</f>
        <v>0</v>
      </c>
      <c r="R431" s="1225">
        <f>'Step 3.2 Heating System'!N65</f>
        <v>0</v>
      </c>
      <c r="S431" s="1225">
        <f>'Step 3.2 Heating System'!O65</f>
        <v>0</v>
      </c>
      <c r="T431" s="1225">
        <f>'Step 3.2 Heating System'!P65</f>
        <v>0</v>
      </c>
      <c r="U431" s="1227">
        <f>'Step 3.2 Heating System'!Q65</f>
        <v>0</v>
      </c>
      <c r="V431" s="1227">
        <f>'Step 3.2 Heating System'!R65</f>
        <v>0</v>
      </c>
      <c r="W431" s="1227">
        <f>'Step 3.2 Heating System'!S65</f>
        <v>0</v>
      </c>
      <c r="X431" s="1227">
        <f>'Step 3.2 Heating System'!T65</f>
        <v>0</v>
      </c>
      <c r="Y431" s="1227">
        <f>'Step 3.2 Heating System'!U65</f>
        <v>0</v>
      </c>
      <c r="Z431" s="1227" t="str">
        <f>'Step 3.2 Heating System'!V65</f>
        <v/>
      </c>
      <c r="AA431" s="1182">
        <f>'Step 3.2 Heating System'!W65</f>
        <v>0</v>
      </c>
      <c r="AB431" s="1227" t="str">
        <f t="shared" si="77"/>
        <v/>
      </c>
      <c r="AC431" s="515" t="str">
        <f t="shared" si="76"/>
        <v/>
      </c>
      <c r="AD431" s="1123" t="str">
        <f>'Step 3.2 Heating System'!AA65</f>
        <v/>
      </c>
    </row>
    <row r="432" spans="1:30" x14ac:dyDescent="0.2">
      <c r="A432" s="517" t="str">
        <f t="shared" si="72"/>
        <v/>
      </c>
      <c r="B432" s="517" t="str">
        <f>IF(G432="","",A432&amp;SUBSTITUTE(_xlfn.XLOOKUP(G432,'Step 3.2 Heating System'!$C$10:$C$109,'Step 3.1 Site Details'!$C$8:$C$107,"",0,1),"uilding ",""))</f>
        <v/>
      </c>
      <c r="C432" s="517" t="str">
        <f>'Step 3.2 Heating System'!A66</f>
        <v>FF System 57</v>
      </c>
      <c r="D432" s="1048" t="str">
        <f t="shared" si="74"/>
        <v/>
      </c>
      <c r="E432" s="515" t="str">
        <f>IF('Step 3.2 Heating System'!B66=0,"",'Step 3.2 Heating System'!B66)</f>
        <v/>
      </c>
      <c r="F432" s="515" t="str">
        <f t="shared" si="75"/>
        <v/>
      </c>
      <c r="G432" s="515" t="str">
        <f>IF('Step 3.2 Heating System'!C66=0,"",TRIM('Step 3.2 Heating System'!C66))</f>
        <v/>
      </c>
      <c r="H432" s="515">
        <f>'Step 3.2 Heating System'!D66</f>
        <v>0</v>
      </c>
      <c r="I432" s="515">
        <f>'Step 3.2 Heating System'!E66</f>
        <v>0</v>
      </c>
      <c r="J432" s="1225">
        <f>'Step 3.2 Heating System'!F66</f>
        <v>0</v>
      </c>
      <c r="K432" s="1182">
        <f>'Step 3.2 Heating System'!G66</f>
        <v>0</v>
      </c>
      <c r="L432" s="1226">
        <f>'Step 3.2 Heating System'!H66</f>
        <v>0</v>
      </c>
      <c r="M432" s="1226">
        <f>'Step 3.2 Heating System'!I66</f>
        <v>0</v>
      </c>
      <c r="N432" s="1226" t="str">
        <f>'Step 3.2 Heating System'!J66</f>
        <v/>
      </c>
      <c r="O432" s="1183">
        <f>'Step 3.2 Heating System'!K66</f>
        <v>0</v>
      </c>
      <c r="P432" s="1226">
        <f>'Step 3.2 Heating System'!L66</f>
        <v>0</v>
      </c>
      <c r="Q432" s="1225">
        <f>'Step 3.2 Heating System'!M66</f>
        <v>0</v>
      </c>
      <c r="R432" s="1225">
        <f>'Step 3.2 Heating System'!N66</f>
        <v>0</v>
      </c>
      <c r="S432" s="1225">
        <f>'Step 3.2 Heating System'!O66</f>
        <v>0</v>
      </c>
      <c r="T432" s="1225">
        <f>'Step 3.2 Heating System'!P66</f>
        <v>0</v>
      </c>
      <c r="U432" s="1227">
        <f>'Step 3.2 Heating System'!Q66</f>
        <v>0</v>
      </c>
      <c r="V432" s="1227">
        <f>'Step 3.2 Heating System'!R66</f>
        <v>0</v>
      </c>
      <c r="W432" s="1227">
        <f>'Step 3.2 Heating System'!S66</f>
        <v>0</v>
      </c>
      <c r="X432" s="1227">
        <f>'Step 3.2 Heating System'!T66</f>
        <v>0</v>
      </c>
      <c r="Y432" s="1227">
        <f>'Step 3.2 Heating System'!U66</f>
        <v>0</v>
      </c>
      <c r="Z432" s="1227" t="str">
        <f>'Step 3.2 Heating System'!V66</f>
        <v/>
      </c>
      <c r="AA432" s="1182">
        <f>'Step 3.2 Heating System'!W66</f>
        <v>0</v>
      </c>
      <c r="AB432" s="1227" t="str">
        <f t="shared" si="77"/>
        <v/>
      </c>
      <c r="AC432" s="515" t="str">
        <f t="shared" si="76"/>
        <v/>
      </c>
      <c r="AD432" s="1123" t="str">
        <f>'Step 3.2 Heating System'!AA66</f>
        <v/>
      </c>
    </row>
    <row r="433" spans="1:30" x14ac:dyDescent="0.2">
      <c r="A433" s="517" t="str">
        <f t="shared" si="72"/>
        <v/>
      </c>
      <c r="B433" s="517" t="str">
        <f>IF(G433="","",A433&amp;SUBSTITUTE(_xlfn.XLOOKUP(G433,'Step 3.2 Heating System'!$C$10:$C$109,'Step 3.1 Site Details'!$C$8:$C$107,"",0,1),"uilding ",""))</f>
        <v/>
      </c>
      <c r="C433" s="517" t="str">
        <f>'Step 3.2 Heating System'!A67</f>
        <v>FF System 58</v>
      </c>
      <c r="D433" s="1048" t="str">
        <f t="shared" si="74"/>
        <v/>
      </c>
      <c r="E433" s="515" t="str">
        <f>IF('Step 3.2 Heating System'!B67=0,"",'Step 3.2 Heating System'!B67)</f>
        <v/>
      </c>
      <c r="F433" s="515" t="str">
        <f t="shared" si="75"/>
        <v/>
      </c>
      <c r="G433" s="515" t="str">
        <f>IF('Step 3.2 Heating System'!C67=0,"",TRIM('Step 3.2 Heating System'!C67))</f>
        <v/>
      </c>
      <c r="H433" s="515">
        <f>'Step 3.2 Heating System'!D67</f>
        <v>0</v>
      </c>
      <c r="I433" s="515">
        <f>'Step 3.2 Heating System'!E67</f>
        <v>0</v>
      </c>
      <c r="J433" s="1225">
        <f>'Step 3.2 Heating System'!F67</f>
        <v>0</v>
      </c>
      <c r="K433" s="1182">
        <f>'Step 3.2 Heating System'!G67</f>
        <v>0</v>
      </c>
      <c r="L433" s="1226">
        <f>'Step 3.2 Heating System'!H67</f>
        <v>0</v>
      </c>
      <c r="M433" s="1226">
        <f>'Step 3.2 Heating System'!I67</f>
        <v>0</v>
      </c>
      <c r="N433" s="1226" t="str">
        <f>'Step 3.2 Heating System'!J67</f>
        <v/>
      </c>
      <c r="O433" s="1183">
        <f>'Step 3.2 Heating System'!K67</f>
        <v>0</v>
      </c>
      <c r="P433" s="1226">
        <f>'Step 3.2 Heating System'!L67</f>
        <v>0</v>
      </c>
      <c r="Q433" s="1225">
        <f>'Step 3.2 Heating System'!M67</f>
        <v>0</v>
      </c>
      <c r="R433" s="1225">
        <f>'Step 3.2 Heating System'!N67</f>
        <v>0</v>
      </c>
      <c r="S433" s="1225">
        <f>'Step 3.2 Heating System'!O67</f>
        <v>0</v>
      </c>
      <c r="T433" s="1225">
        <f>'Step 3.2 Heating System'!P67</f>
        <v>0</v>
      </c>
      <c r="U433" s="1227">
        <f>'Step 3.2 Heating System'!Q67</f>
        <v>0</v>
      </c>
      <c r="V433" s="1227">
        <f>'Step 3.2 Heating System'!R67</f>
        <v>0</v>
      </c>
      <c r="W433" s="1227">
        <f>'Step 3.2 Heating System'!S67</f>
        <v>0</v>
      </c>
      <c r="X433" s="1227">
        <f>'Step 3.2 Heating System'!T67</f>
        <v>0</v>
      </c>
      <c r="Y433" s="1227">
        <f>'Step 3.2 Heating System'!U67</f>
        <v>0</v>
      </c>
      <c r="Z433" s="1227" t="str">
        <f>'Step 3.2 Heating System'!V67</f>
        <v/>
      </c>
      <c r="AA433" s="1182">
        <f>'Step 3.2 Heating System'!W67</f>
        <v>0</v>
      </c>
      <c r="AB433" s="1227" t="str">
        <f t="shared" si="77"/>
        <v/>
      </c>
      <c r="AC433" s="515" t="str">
        <f t="shared" si="76"/>
        <v/>
      </c>
      <c r="AD433" s="1123" t="str">
        <f>'Step 3.2 Heating System'!AA67</f>
        <v/>
      </c>
    </row>
    <row r="434" spans="1:30" x14ac:dyDescent="0.2">
      <c r="A434" s="517" t="str">
        <f t="shared" si="72"/>
        <v/>
      </c>
      <c r="B434" s="517" t="str">
        <f>IF(G434="","",A434&amp;SUBSTITUTE(_xlfn.XLOOKUP(G434,'Step 3.2 Heating System'!$C$10:$C$109,'Step 3.1 Site Details'!$C$8:$C$107,"",0,1),"uilding ",""))</f>
        <v/>
      </c>
      <c r="C434" s="517" t="str">
        <f>'Step 3.2 Heating System'!A68</f>
        <v>FF System 59</v>
      </c>
      <c r="D434" s="1048" t="str">
        <f t="shared" si="74"/>
        <v/>
      </c>
      <c r="E434" s="515" t="str">
        <f>IF('Step 3.2 Heating System'!B68=0,"",'Step 3.2 Heating System'!B68)</f>
        <v/>
      </c>
      <c r="F434" s="515" t="str">
        <f t="shared" si="75"/>
        <v/>
      </c>
      <c r="G434" s="515" t="str">
        <f>IF('Step 3.2 Heating System'!C68=0,"",TRIM('Step 3.2 Heating System'!C68))</f>
        <v/>
      </c>
      <c r="H434" s="515">
        <f>'Step 3.2 Heating System'!D68</f>
        <v>0</v>
      </c>
      <c r="I434" s="515">
        <f>'Step 3.2 Heating System'!E68</f>
        <v>0</v>
      </c>
      <c r="J434" s="1225">
        <f>'Step 3.2 Heating System'!F68</f>
        <v>0</v>
      </c>
      <c r="K434" s="1182">
        <f>'Step 3.2 Heating System'!G68</f>
        <v>0</v>
      </c>
      <c r="L434" s="1226">
        <f>'Step 3.2 Heating System'!H68</f>
        <v>0</v>
      </c>
      <c r="M434" s="1226">
        <f>'Step 3.2 Heating System'!I68</f>
        <v>0</v>
      </c>
      <c r="N434" s="1226" t="str">
        <f>'Step 3.2 Heating System'!J68</f>
        <v/>
      </c>
      <c r="O434" s="1183">
        <f>'Step 3.2 Heating System'!K68</f>
        <v>0</v>
      </c>
      <c r="P434" s="1226">
        <f>'Step 3.2 Heating System'!L68</f>
        <v>0</v>
      </c>
      <c r="Q434" s="1225">
        <f>'Step 3.2 Heating System'!M68</f>
        <v>0</v>
      </c>
      <c r="R434" s="1225">
        <f>'Step 3.2 Heating System'!N68</f>
        <v>0</v>
      </c>
      <c r="S434" s="1225">
        <f>'Step 3.2 Heating System'!O68</f>
        <v>0</v>
      </c>
      <c r="T434" s="1225">
        <f>'Step 3.2 Heating System'!P68</f>
        <v>0</v>
      </c>
      <c r="U434" s="1227">
        <f>'Step 3.2 Heating System'!Q68</f>
        <v>0</v>
      </c>
      <c r="V434" s="1227">
        <f>'Step 3.2 Heating System'!R68</f>
        <v>0</v>
      </c>
      <c r="W434" s="1227">
        <f>'Step 3.2 Heating System'!S68</f>
        <v>0</v>
      </c>
      <c r="X434" s="1227">
        <f>'Step 3.2 Heating System'!T68</f>
        <v>0</v>
      </c>
      <c r="Y434" s="1227">
        <f>'Step 3.2 Heating System'!U68</f>
        <v>0</v>
      </c>
      <c r="Z434" s="1227" t="str">
        <f>'Step 3.2 Heating System'!V68</f>
        <v/>
      </c>
      <c r="AA434" s="1182">
        <f>'Step 3.2 Heating System'!W68</f>
        <v>0</v>
      </c>
      <c r="AB434" s="1227" t="str">
        <f t="shared" si="77"/>
        <v/>
      </c>
      <c r="AC434" s="515" t="str">
        <f t="shared" si="76"/>
        <v/>
      </c>
      <c r="AD434" s="1123" t="str">
        <f>'Step 3.2 Heating System'!AA68</f>
        <v/>
      </c>
    </row>
    <row r="435" spans="1:30" x14ac:dyDescent="0.2">
      <c r="A435" s="517" t="str">
        <f t="shared" si="72"/>
        <v/>
      </c>
      <c r="B435" s="517" t="str">
        <f>IF(G435="","",A435&amp;SUBSTITUTE(_xlfn.XLOOKUP(G435,'Step 3.2 Heating System'!$C$10:$C$109,'Step 3.1 Site Details'!$C$8:$C$107,"",0,1),"uilding ",""))</f>
        <v/>
      </c>
      <c r="C435" s="517" t="str">
        <f>'Step 3.2 Heating System'!A69</f>
        <v>FF System 60</v>
      </c>
      <c r="D435" s="1048" t="str">
        <f t="shared" si="74"/>
        <v/>
      </c>
      <c r="E435" s="515" t="str">
        <f>IF('Step 3.2 Heating System'!B69=0,"",'Step 3.2 Heating System'!B69)</f>
        <v/>
      </c>
      <c r="F435" s="515" t="str">
        <f t="shared" si="75"/>
        <v/>
      </c>
      <c r="G435" s="515" t="str">
        <f>IF('Step 3.2 Heating System'!C69=0,"",TRIM('Step 3.2 Heating System'!C69))</f>
        <v/>
      </c>
      <c r="H435" s="515">
        <f>'Step 3.2 Heating System'!D69</f>
        <v>0</v>
      </c>
      <c r="I435" s="515">
        <f>'Step 3.2 Heating System'!E69</f>
        <v>0</v>
      </c>
      <c r="J435" s="1225">
        <f>'Step 3.2 Heating System'!F69</f>
        <v>0</v>
      </c>
      <c r="K435" s="1182">
        <f>'Step 3.2 Heating System'!G69</f>
        <v>0</v>
      </c>
      <c r="L435" s="1226">
        <f>'Step 3.2 Heating System'!H69</f>
        <v>0</v>
      </c>
      <c r="M435" s="1226">
        <f>'Step 3.2 Heating System'!I69</f>
        <v>0</v>
      </c>
      <c r="N435" s="1226" t="str">
        <f>'Step 3.2 Heating System'!J69</f>
        <v/>
      </c>
      <c r="O435" s="1183">
        <f>'Step 3.2 Heating System'!K69</f>
        <v>0</v>
      </c>
      <c r="P435" s="1226">
        <f>'Step 3.2 Heating System'!L69</f>
        <v>0</v>
      </c>
      <c r="Q435" s="1225">
        <f>'Step 3.2 Heating System'!M69</f>
        <v>0</v>
      </c>
      <c r="R435" s="1225">
        <f>'Step 3.2 Heating System'!N69</f>
        <v>0</v>
      </c>
      <c r="S435" s="1225">
        <f>'Step 3.2 Heating System'!O69</f>
        <v>0</v>
      </c>
      <c r="T435" s="1225">
        <f>'Step 3.2 Heating System'!P69</f>
        <v>0</v>
      </c>
      <c r="U435" s="1227">
        <f>'Step 3.2 Heating System'!Q69</f>
        <v>0</v>
      </c>
      <c r="V435" s="1227">
        <f>'Step 3.2 Heating System'!R69</f>
        <v>0</v>
      </c>
      <c r="W435" s="1227">
        <f>'Step 3.2 Heating System'!S69</f>
        <v>0</v>
      </c>
      <c r="X435" s="1227">
        <f>'Step 3.2 Heating System'!T69</f>
        <v>0</v>
      </c>
      <c r="Y435" s="1227">
        <f>'Step 3.2 Heating System'!U69</f>
        <v>0</v>
      </c>
      <c r="Z435" s="1227" t="str">
        <f>'Step 3.2 Heating System'!V69</f>
        <v/>
      </c>
      <c r="AA435" s="1182">
        <f>'Step 3.2 Heating System'!W69</f>
        <v>0</v>
      </c>
      <c r="AB435" s="1227" t="str">
        <f t="shared" si="77"/>
        <v/>
      </c>
      <c r="AC435" s="515" t="str">
        <f t="shared" si="76"/>
        <v/>
      </c>
      <c r="AD435" s="1123" t="str">
        <f>'Step 3.2 Heating System'!AA69</f>
        <v/>
      </c>
    </row>
    <row r="436" spans="1:30" x14ac:dyDescent="0.2">
      <c r="A436" s="517" t="str">
        <f t="shared" si="72"/>
        <v/>
      </c>
      <c r="B436" s="517" t="str">
        <f>IF(G436="","",A436&amp;SUBSTITUTE(_xlfn.XLOOKUP(G436,'Step 3.2 Heating System'!$C$10:$C$109,'Step 3.1 Site Details'!$C$8:$C$107,"",0,1),"uilding ",""))</f>
        <v/>
      </c>
      <c r="C436" s="517" t="str">
        <f>'Step 3.2 Heating System'!A70</f>
        <v>FF System 61</v>
      </c>
      <c r="D436" s="1048" t="str">
        <f t="shared" si="74"/>
        <v/>
      </c>
      <c r="E436" s="515" t="str">
        <f>IF('Step 3.2 Heating System'!B70=0,"",'Step 3.2 Heating System'!B70)</f>
        <v/>
      </c>
      <c r="F436" s="515" t="str">
        <f t="shared" si="75"/>
        <v/>
      </c>
      <c r="G436" s="515" t="str">
        <f>IF('Step 3.2 Heating System'!C70=0,"",TRIM('Step 3.2 Heating System'!C70))</f>
        <v/>
      </c>
      <c r="H436" s="515">
        <f>'Step 3.2 Heating System'!D70</f>
        <v>0</v>
      </c>
      <c r="I436" s="515">
        <f>'Step 3.2 Heating System'!E70</f>
        <v>0</v>
      </c>
      <c r="J436" s="1225">
        <f>'Step 3.2 Heating System'!F70</f>
        <v>0</v>
      </c>
      <c r="K436" s="1182">
        <f>'Step 3.2 Heating System'!G70</f>
        <v>0</v>
      </c>
      <c r="L436" s="1226">
        <f>'Step 3.2 Heating System'!H70</f>
        <v>0</v>
      </c>
      <c r="M436" s="1226">
        <f>'Step 3.2 Heating System'!I70</f>
        <v>0</v>
      </c>
      <c r="N436" s="1226" t="str">
        <f>'Step 3.2 Heating System'!J70</f>
        <v/>
      </c>
      <c r="O436" s="1183">
        <f>'Step 3.2 Heating System'!K70</f>
        <v>0</v>
      </c>
      <c r="P436" s="1226">
        <f>'Step 3.2 Heating System'!L70</f>
        <v>0</v>
      </c>
      <c r="Q436" s="1225">
        <f>'Step 3.2 Heating System'!M70</f>
        <v>0</v>
      </c>
      <c r="R436" s="1225">
        <f>'Step 3.2 Heating System'!N70</f>
        <v>0</v>
      </c>
      <c r="S436" s="1225">
        <f>'Step 3.2 Heating System'!O70</f>
        <v>0</v>
      </c>
      <c r="T436" s="1225">
        <f>'Step 3.2 Heating System'!P70</f>
        <v>0</v>
      </c>
      <c r="U436" s="1227">
        <f>'Step 3.2 Heating System'!Q70</f>
        <v>0</v>
      </c>
      <c r="V436" s="1227">
        <f>'Step 3.2 Heating System'!R70</f>
        <v>0</v>
      </c>
      <c r="W436" s="1227">
        <f>'Step 3.2 Heating System'!S70</f>
        <v>0</v>
      </c>
      <c r="X436" s="1227">
        <f>'Step 3.2 Heating System'!T70</f>
        <v>0</v>
      </c>
      <c r="Y436" s="1227">
        <f>'Step 3.2 Heating System'!U70</f>
        <v>0</v>
      </c>
      <c r="Z436" s="1227" t="str">
        <f>'Step 3.2 Heating System'!V70</f>
        <v/>
      </c>
      <c r="AA436" s="1182">
        <f>'Step 3.2 Heating System'!W70</f>
        <v>0</v>
      </c>
      <c r="AB436" s="1227" t="str">
        <f t="shared" si="77"/>
        <v/>
      </c>
      <c r="AC436" s="515" t="str">
        <f t="shared" si="76"/>
        <v/>
      </c>
      <c r="AD436" s="1123" t="str">
        <f>'Step 3.2 Heating System'!AA70</f>
        <v/>
      </c>
    </row>
    <row r="437" spans="1:30" x14ac:dyDescent="0.2">
      <c r="A437" s="517" t="str">
        <f t="shared" si="72"/>
        <v/>
      </c>
      <c r="B437" s="517" t="str">
        <f>IF(G437="","",A437&amp;SUBSTITUTE(_xlfn.XLOOKUP(G437,'Step 3.2 Heating System'!$C$10:$C$109,'Step 3.1 Site Details'!$C$8:$C$107,"",0,1),"uilding ",""))</f>
        <v/>
      </c>
      <c r="C437" s="517" t="str">
        <f>'Step 3.2 Heating System'!A71</f>
        <v>FF System 62</v>
      </c>
      <c r="D437" s="1048" t="str">
        <f t="shared" si="74"/>
        <v/>
      </c>
      <c r="E437" s="515" t="str">
        <f>IF('Step 3.2 Heating System'!B71=0,"",'Step 3.2 Heating System'!B71)</f>
        <v/>
      </c>
      <c r="F437" s="515" t="str">
        <f t="shared" si="75"/>
        <v/>
      </c>
      <c r="G437" s="515" t="str">
        <f>IF('Step 3.2 Heating System'!C71=0,"",TRIM('Step 3.2 Heating System'!C71))</f>
        <v/>
      </c>
      <c r="H437" s="515">
        <f>'Step 3.2 Heating System'!D71</f>
        <v>0</v>
      </c>
      <c r="I437" s="515">
        <f>'Step 3.2 Heating System'!E71</f>
        <v>0</v>
      </c>
      <c r="J437" s="1225">
        <f>'Step 3.2 Heating System'!F71</f>
        <v>0</v>
      </c>
      <c r="K437" s="1182">
        <f>'Step 3.2 Heating System'!G71</f>
        <v>0</v>
      </c>
      <c r="L437" s="1226">
        <f>'Step 3.2 Heating System'!H71</f>
        <v>0</v>
      </c>
      <c r="M437" s="1226">
        <f>'Step 3.2 Heating System'!I71</f>
        <v>0</v>
      </c>
      <c r="N437" s="1226" t="str">
        <f>'Step 3.2 Heating System'!J71</f>
        <v/>
      </c>
      <c r="O437" s="1183">
        <f>'Step 3.2 Heating System'!K71</f>
        <v>0</v>
      </c>
      <c r="P437" s="1226">
        <f>'Step 3.2 Heating System'!L71</f>
        <v>0</v>
      </c>
      <c r="Q437" s="1225">
        <f>'Step 3.2 Heating System'!M71</f>
        <v>0</v>
      </c>
      <c r="R437" s="1225">
        <f>'Step 3.2 Heating System'!N71</f>
        <v>0</v>
      </c>
      <c r="S437" s="1225">
        <f>'Step 3.2 Heating System'!O71</f>
        <v>0</v>
      </c>
      <c r="T437" s="1225">
        <f>'Step 3.2 Heating System'!P71</f>
        <v>0</v>
      </c>
      <c r="U437" s="1227">
        <f>'Step 3.2 Heating System'!Q71</f>
        <v>0</v>
      </c>
      <c r="V437" s="1227">
        <f>'Step 3.2 Heating System'!R71</f>
        <v>0</v>
      </c>
      <c r="W437" s="1227">
        <f>'Step 3.2 Heating System'!S71</f>
        <v>0</v>
      </c>
      <c r="X437" s="1227">
        <f>'Step 3.2 Heating System'!T71</f>
        <v>0</v>
      </c>
      <c r="Y437" s="1227">
        <f>'Step 3.2 Heating System'!U71</f>
        <v>0</v>
      </c>
      <c r="Z437" s="1227" t="str">
        <f>'Step 3.2 Heating System'!V71</f>
        <v/>
      </c>
      <c r="AA437" s="1182">
        <f>'Step 3.2 Heating System'!W71</f>
        <v>0</v>
      </c>
      <c r="AB437" s="1227" t="str">
        <f t="shared" si="77"/>
        <v/>
      </c>
      <c r="AC437" s="515" t="str">
        <f t="shared" si="76"/>
        <v/>
      </c>
      <c r="AD437" s="1123" t="str">
        <f>'Step 3.2 Heating System'!AA71</f>
        <v/>
      </c>
    </row>
    <row r="438" spans="1:30" x14ac:dyDescent="0.2">
      <c r="A438" s="517" t="str">
        <f t="shared" si="72"/>
        <v/>
      </c>
      <c r="B438" s="517" t="str">
        <f>IF(G438="","",A438&amp;SUBSTITUTE(_xlfn.XLOOKUP(G438,'Step 3.2 Heating System'!$C$10:$C$109,'Step 3.1 Site Details'!$C$8:$C$107,"",0,1),"uilding ",""))</f>
        <v/>
      </c>
      <c r="C438" s="517" t="str">
        <f>'Step 3.2 Heating System'!A72</f>
        <v>FF System 63</v>
      </c>
      <c r="D438" s="1048" t="str">
        <f t="shared" si="74"/>
        <v/>
      </c>
      <c r="E438" s="515" t="str">
        <f>IF('Step 3.2 Heating System'!B72=0,"",'Step 3.2 Heating System'!B72)</f>
        <v/>
      </c>
      <c r="F438" s="515" t="str">
        <f t="shared" si="75"/>
        <v/>
      </c>
      <c r="G438" s="515" t="str">
        <f>IF('Step 3.2 Heating System'!C72=0,"",TRIM('Step 3.2 Heating System'!C72))</f>
        <v/>
      </c>
      <c r="H438" s="515">
        <f>'Step 3.2 Heating System'!D72</f>
        <v>0</v>
      </c>
      <c r="I438" s="515">
        <f>'Step 3.2 Heating System'!E72</f>
        <v>0</v>
      </c>
      <c r="J438" s="1225">
        <f>'Step 3.2 Heating System'!F72</f>
        <v>0</v>
      </c>
      <c r="K438" s="1182">
        <f>'Step 3.2 Heating System'!G72</f>
        <v>0</v>
      </c>
      <c r="L438" s="1226">
        <f>'Step 3.2 Heating System'!H72</f>
        <v>0</v>
      </c>
      <c r="M438" s="1226">
        <f>'Step 3.2 Heating System'!I72</f>
        <v>0</v>
      </c>
      <c r="N438" s="1226" t="str">
        <f>'Step 3.2 Heating System'!J72</f>
        <v/>
      </c>
      <c r="O438" s="1183">
        <f>'Step 3.2 Heating System'!K72</f>
        <v>0</v>
      </c>
      <c r="P438" s="1226">
        <f>'Step 3.2 Heating System'!L72</f>
        <v>0</v>
      </c>
      <c r="Q438" s="1225">
        <f>'Step 3.2 Heating System'!M72</f>
        <v>0</v>
      </c>
      <c r="R438" s="1225">
        <f>'Step 3.2 Heating System'!N72</f>
        <v>0</v>
      </c>
      <c r="S438" s="1225">
        <f>'Step 3.2 Heating System'!O72</f>
        <v>0</v>
      </c>
      <c r="T438" s="1225">
        <f>'Step 3.2 Heating System'!P72</f>
        <v>0</v>
      </c>
      <c r="U438" s="1227">
        <f>'Step 3.2 Heating System'!Q72</f>
        <v>0</v>
      </c>
      <c r="V438" s="1227">
        <f>'Step 3.2 Heating System'!R72</f>
        <v>0</v>
      </c>
      <c r="W438" s="1227">
        <f>'Step 3.2 Heating System'!S72</f>
        <v>0</v>
      </c>
      <c r="X438" s="1227">
        <f>'Step 3.2 Heating System'!T72</f>
        <v>0</v>
      </c>
      <c r="Y438" s="1227">
        <f>'Step 3.2 Heating System'!U72</f>
        <v>0</v>
      </c>
      <c r="Z438" s="1227" t="str">
        <f>'Step 3.2 Heating System'!V72</f>
        <v/>
      </c>
      <c r="AA438" s="1182">
        <f>'Step 3.2 Heating System'!W72</f>
        <v>0</v>
      </c>
      <c r="AB438" s="1227" t="str">
        <f t="shared" si="77"/>
        <v/>
      </c>
      <c r="AC438" s="515" t="str">
        <f t="shared" si="76"/>
        <v/>
      </c>
      <c r="AD438" s="1123" t="str">
        <f>'Step 3.2 Heating System'!AA72</f>
        <v/>
      </c>
    </row>
    <row r="439" spans="1:30" x14ac:dyDescent="0.2">
      <c r="A439" s="517" t="str">
        <f t="shared" si="72"/>
        <v/>
      </c>
      <c r="B439" s="517" t="str">
        <f>IF(G439="","",A439&amp;SUBSTITUTE(_xlfn.XLOOKUP(G439,'Step 3.2 Heating System'!$C$10:$C$109,'Step 3.1 Site Details'!$C$8:$C$107,"",0,1),"uilding ",""))</f>
        <v/>
      </c>
      <c r="C439" s="517" t="str">
        <f>'Step 3.2 Heating System'!A73</f>
        <v>FF System 64</v>
      </c>
      <c r="D439" s="1048" t="str">
        <f t="shared" si="74"/>
        <v/>
      </c>
      <c r="E439" s="515" t="str">
        <f>IF('Step 3.2 Heating System'!B73=0,"",'Step 3.2 Heating System'!B73)</f>
        <v/>
      </c>
      <c r="F439" s="515" t="str">
        <f t="shared" si="75"/>
        <v/>
      </c>
      <c r="G439" s="515" t="str">
        <f>IF('Step 3.2 Heating System'!C73=0,"",TRIM('Step 3.2 Heating System'!C73))</f>
        <v/>
      </c>
      <c r="H439" s="515">
        <f>'Step 3.2 Heating System'!D73</f>
        <v>0</v>
      </c>
      <c r="I439" s="515">
        <f>'Step 3.2 Heating System'!E73</f>
        <v>0</v>
      </c>
      <c r="J439" s="1225">
        <f>'Step 3.2 Heating System'!F73</f>
        <v>0</v>
      </c>
      <c r="K439" s="1182">
        <f>'Step 3.2 Heating System'!G73</f>
        <v>0</v>
      </c>
      <c r="L439" s="1226">
        <f>'Step 3.2 Heating System'!H73</f>
        <v>0</v>
      </c>
      <c r="M439" s="1226">
        <f>'Step 3.2 Heating System'!I73</f>
        <v>0</v>
      </c>
      <c r="N439" s="1226" t="str">
        <f>'Step 3.2 Heating System'!J73</f>
        <v/>
      </c>
      <c r="O439" s="1183">
        <f>'Step 3.2 Heating System'!K73</f>
        <v>0</v>
      </c>
      <c r="P439" s="1226">
        <f>'Step 3.2 Heating System'!L73</f>
        <v>0</v>
      </c>
      <c r="Q439" s="1225">
        <f>'Step 3.2 Heating System'!M73</f>
        <v>0</v>
      </c>
      <c r="R439" s="1225">
        <f>'Step 3.2 Heating System'!N73</f>
        <v>0</v>
      </c>
      <c r="S439" s="1225">
        <f>'Step 3.2 Heating System'!O73</f>
        <v>0</v>
      </c>
      <c r="T439" s="1225">
        <f>'Step 3.2 Heating System'!P73</f>
        <v>0</v>
      </c>
      <c r="U439" s="1227">
        <f>'Step 3.2 Heating System'!Q73</f>
        <v>0</v>
      </c>
      <c r="V439" s="1227">
        <f>'Step 3.2 Heating System'!R73</f>
        <v>0</v>
      </c>
      <c r="W439" s="1227">
        <f>'Step 3.2 Heating System'!S73</f>
        <v>0</v>
      </c>
      <c r="X439" s="1227">
        <f>'Step 3.2 Heating System'!T73</f>
        <v>0</v>
      </c>
      <c r="Y439" s="1227">
        <f>'Step 3.2 Heating System'!U73</f>
        <v>0</v>
      </c>
      <c r="Z439" s="1227" t="str">
        <f>'Step 3.2 Heating System'!V73</f>
        <v/>
      </c>
      <c r="AA439" s="1182">
        <f>'Step 3.2 Heating System'!W73</f>
        <v>0</v>
      </c>
      <c r="AB439" s="1227" t="str">
        <f t="shared" si="77"/>
        <v/>
      </c>
      <c r="AC439" s="515" t="str">
        <f t="shared" si="76"/>
        <v/>
      </c>
      <c r="AD439" s="1123" t="str">
        <f>'Step 3.2 Heating System'!AA73</f>
        <v/>
      </c>
    </row>
    <row r="440" spans="1:30" x14ac:dyDescent="0.2">
      <c r="A440" s="517" t="str">
        <f t="shared" ref="A440:A475" si="78">IF($A$2="","",$A$2)</f>
        <v/>
      </c>
      <c r="B440" s="517" t="str">
        <f>IF(G440="","",A440&amp;SUBSTITUTE(_xlfn.XLOOKUP(G440,'Step 3.2 Heating System'!$C$10:$C$109,'Step 3.1 Site Details'!$C$8:$C$107,"",0,1),"uilding ",""))</f>
        <v/>
      </c>
      <c r="C440" s="517" t="str">
        <f>'Step 3.2 Heating System'!A74</f>
        <v>FF System 65</v>
      </c>
      <c r="D440" s="1048" t="str">
        <f t="shared" si="74"/>
        <v/>
      </c>
      <c r="E440" s="515" t="str">
        <f>IF('Step 3.2 Heating System'!B74=0,"",'Step 3.2 Heating System'!B74)</f>
        <v/>
      </c>
      <c r="F440" s="515" t="str">
        <f t="shared" si="75"/>
        <v/>
      </c>
      <c r="G440" s="515" t="str">
        <f>IF('Step 3.2 Heating System'!C74=0,"",TRIM('Step 3.2 Heating System'!C74))</f>
        <v/>
      </c>
      <c r="H440" s="515">
        <f>'Step 3.2 Heating System'!D74</f>
        <v>0</v>
      </c>
      <c r="I440" s="515">
        <f>'Step 3.2 Heating System'!E74</f>
        <v>0</v>
      </c>
      <c r="J440" s="1225">
        <f>'Step 3.2 Heating System'!F74</f>
        <v>0</v>
      </c>
      <c r="K440" s="1182">
        <f>'Step 3.2 Heating System'!G74</f>
        <v>0</v>
      </c>
      <c r="L440" s="1226">
        <f>'Step 3.2 Heating System'!H74</f>
        <v>0</v>
      </c>
      <c r="M440" s="1226">
        <f>'Step 3.2 Heating System'!I74</f>
        <v>0</v>
      </c>
      <c r="N440" s="1226" t="str">
        <f>'Step 3.2 Heating System'!J74</f>
        <v/>
      </c>
      <c r="O440" s="1183">
        <f>'Step 3.2 Heating System'!K74</f>
        <v>0</v>
      </c>
      <c r="P440" s="1226">
        <f>'Step 3.2 Heating System'!L74</f>
        <v>0</v>
      </c>
      <c r="Q440" s="1225">
        <f>'Step 3.2 Heating System'!M74</f>
        <v>0</v>
      </c>
      <c r="R440" s="1225">
        <f>'Step 3.2 Heating System'!N74</f>
        <v>0</v>
      </c>
      <c r="S440" s="1225">
        <f>'Step 3.2 Heating System'!O74</f>
        <v>0</v>
      </c>
      <c r="T440" s="1225">
        <f>'Step 3.2 Heating System'!P74</f>
        <v>0</v>
      </c>
      <c r="U440" s="1227">
        <f>'Step 3.2 Heating System'!Q74</f>
        <v>0</v>
      </c>
      <c r="V440" s="1227">
        <f>'Step 3.2 Heating System'!R74</f>
        <v>0</v>
      </c>
      <c r="W440" s="1227">
        <f>'Step 3.2 Heating System'!S74</f>
        <v>0</v>
      </c>
      <c r="X440" s="1227">
        <f>'Step 3.2 Heating System'!T74</f>
        <v>0</v>
      </c>
      <c r="Y440" s="1227">
        <f>'Step 3.2 Heating System'!U74</f>
        <v>0</v>
      </c>
      <c r="Z440" s="1227" t="str">
        <f>'Step 3.2 Heating System'!V74</f>
        <v/>
      </c>
      <c r="AA440" s="1182">
        <f>'Step 3.2 Heating System'!W74</f>
        <v>0</v>
      </c>
      <c r="AB440" s="1227" t="str">
        <f t="shared" ref="AB440:AB475" si="79">IFERROR(Z440/N440,"")</f>
        <v/>
      </c>
      <c r="AC440" s="515" t="str">
        <f t="shared" si="76"/>
        <v/>
      </c>
      <c r="AD440" s="1123" t="str">
        <f>'Step 3.2 Heating System'!AA74</f>
        <v/>
      </c>
    </row>
    <row r="441" spans="1:30" x14ac:dyDescent="0.2">
      <c r="A441" s="517" t="str">
        <f t="shared" si="78"/>
        <v/>
      </c>
      <c r="B441" s="517" t="str">
        <f>IF(G441="","",A441&amp;SUBSTITUTE(_xlfn.XLOOKUP(G441,'Step 3.2 Heating System'!$C$10:$C$109,'Step 3.1 Site Details'!$C$8:$C$107,"",0,1),"uilding ",""))</f>
        <v/>
      </c>
      <c r="C441" s="517" t="str">
        <f>'Step 3.2 Heating System'!A75</f>
        <v>FF System 66</v>
      </c>
      <c r="D441" s="1048" t="str">
        <f t="shared" ref="D441:D475" si="80">IF(E441="","",_xlfn.CONCAT(A441,SUBSTITUTE(C441," System ","")))</f>
        <v/>
      </c>
      <c r="E441" s="515" t="str">
        <f>IF('Step 3.2 Heating System'!B75=0,"",'Step 3.2 Heating System'!B75)</f>
        <v/>
      </c>
      <c r="F441" s="515" t="str">
        <f t="shared" ref="F441:F475" si="81">_xlfn.XLOOKUP(B441,$C$270:$C$369,$B$270:$B$369,"",0,1)</f>
        <v/>
      </c>
      <c r="G441" s="515" t="str">
        <f>IF('Step 3.2 Heating System'!C75=0,"",TRIM('Step 3.2 Heating System'!C75))</f>
        <v/>
      </c>
      <c r="H441" s="515">
        <f>'Step 3.2 Heating System'!D75</f>
        <v>0</v>
      </c>
      <c r="I441" s="515">
        <f>'Step 3.2 Heating System'!E75</f>
        <v>0</v>
      </c>
      <c r="J441" s="1225">
        <f>'Step 3.2 Heating System'!F75</f>
        <v>0</v>
      </c>
      <c r="K441" s="1182">
        <f>'Step 3.2 Heating System'!G75</f>
        <v>0</v>
      </c>
      <c r="L441" s="1226">
        <f>'Step 3.2 Heating System'!H75</f>
        <v>0</v>
      </c>
      <c r="M441" s="1226">
        <f>'Step 3.2 Heating System'!I75</f>
        <v>0</v>
      </c>
      <c r="N441" s="1226" t="str">
        <f>'Step 3.2 Heating System'!J75</f>
        <v/>
      </c>
      <c r="O441" s="1183">
        <f>'Step 3.2 Heating System'!K75</f>
        <v>0</v>
      </c>
      <c r="P441" s="1226">
        <f>'Step 3.2 Heating System'!L75</f>
        <v>0</v>
      </c>
      <c r="Q441" s="1225">
        <f>'Step 3.2 Heating System'!M75</f>
        <v>0</v>
      </c>
      <c r="R441" s="1225">
        <f>'Step 3.2 Heating System'!N75</f>
        <v>0</v>
      </c>
      <c r="S441" s="1225">
        <f>'Step 3.2 Heating System'!O75</f>
        <v>0</v>
      </c>
      <c r="T441" s="1225">
        <f>'Step 3.2 Heating System'!P75</f>
        <v>0</v>
      </c>
      <c r="U441" s="1227">
        <f>'Step 3.2 Heating System'!Q75</f>
        <v>0</v>
      </c>
      <c r="V441" s="1227">
        <f>'Step 3.2 Heating System'!R75</f>
        <v>0</v>
      </c>
      <c r="W441" s="1227">
        <f>'Step 3.2 Heating System'!S75</f>
        <v>0</v>
      </c>
      <c r="X441" s="1227">
        <f>'Step 3.2 Heating System'!T75</f>
        <v>0</v>
      </c>
      <c r="Y441" s="1227">
        <f>'Step 3.2 Heating System'!U75</f>
        <v>0</v>
      </c>
      <c r="Z441" s="1227" t="str">
        <f>'Step 3.2 Heating System'!V75</f>
        <v/>
      </c>
      <c r="AA441" s="1182">
        <f>'Step 3.2 Heating System'!W75</f>
        <v>0</v>
      </c>
      <c r="AB441" s="1227" t="str">
        <f t="shared" si="79"/>
        <v/>
      </c>
      <c r="AC441" s="515" t="str">
        <f t="shared" ref="AC441:AC475" si="82">IFERROR(Z441/(L441/M441),"")</f>
        <v/>
      </c>
      <c r="AD441" s="1123" t="str">
        <f>'Step 3.2 Heating System'!AA75</f>
        <v/>
      </c>
    </row>
    <row r="442" spans="1:30" x14ac:dyDescent="0.2">
      <c r="A442" s="517" t="str">
        <f t="shared" si="78"/>
        <v/>
      </c>
      <c r="B442" s="517" t="str">
        <f>IF(G442="","",A442&amp;SUBSTITUTE(_xlfn.XLOOKUP(G442,'Step 3.2 Heating System'!$C$10:$C$109,'Step 3.1 Site Details'!$C$8:$C$107,"",0,1),"uilding ",""))</f>
        <v/>
      </c>
      <c r="C442" s="517" t="str">
        <f>'Step 3.2 Heating System'!A76</f>
        <v>FF System 67</v>
      </c>
      <c r="D442" s="1048" t="str">
        <f t="shared" si="80"/>
        <v/>
      </c>
      <c r="E442" s="515" t="str">
        <f>IF('Step 3.2 Heating System'!B76=0,"",'Step 3.2 Heating System'!B76)</f>
        <v/>
      </c>
      <c r="F442" s="515" t="str">
        <f t="shared" si="81"/>
        <v/>
      </c>
      <c r="G442" s="515" t="str">
        <f>IF('Step 3.2 Heating System'!C76=0,"",TRIM('Step 3.2 Heating System'!C76))</f>
        <v/>
      </c>
      <c r="H442" s="515">
        <f>'Step 3.2 Heating System'!D76</f>
        <v>0</v>
      </c>
      <c r="I442" s="515">
        <f>'Step 3.2 Heating System'!E76</f>
        <v>0</v>
      </c>
      <c r="J442" s="1225">
        <f>'Step 3.2 Heating System'!F76</f>
        <v>0</v>
      </c>
      <c r="K442" s="1182">
        <f>'Step 3.2 Heating System'!G76</f>
        <v>0</v>
      </c>
      <c r="L442" s="1226">
        <f>'Step 3.2 Heating System'!H76</f>
        <v>0</v>
      </c>
      <c r="M442" s="1226">
        <f>'Step 3.2 Heating System'!I76</f>
        <v>0</v>
      </c>
      <c r="N442" s="1226" t="str">
        <f>'Step 3.2 Heating System'!J76</f>
        <v/>
      </c>
      <c r="O442" s="1183">
        <f>'Step 3.2 Heating System'!K76</f>
        <v>0</v>
      </c>
      <c r="P442" s="1226">
        <f>'Step 3.2 Heating System'!L76</f>
        <v>0</v>
      </c>
      <c r="Q442" s="1225">
        <f>'Step 3.2 Heating System'!M76</f>
        <v>0</v>
      </c>
      <c r="R442" s="1225">
        <f>'Step 3.2 Heating System'!N76</f>
        <v>0</v>
      </c>
      <c r="S442" s="1225">
        <f>'Step 3.2 Heating System'!O76</f>
        <v>0</v>
      </c>
      <c r="T442" s="1225">
        <f>'Step 3.2 Heating System'!P76</f>
        <v>0</v>
      </c>
      <c r="U442" s="1227">
        <f>'Step 3.2 Heating System'!Q76</f>
        <v>0</v>
      </c>
      <c r="V442" s="1227">
        <f>'Step 3.2 Heating System'!R76</f>
        <v>0</v>
      </c>
      <c r="W442" s="1227">
        <f>'Step 3.2 Heating System'!S76</f>
        <v>0</v>
      </c>
      <c r="X442" s="1227">
        <f>'Step 3.2 Heating System'!T76</f>
        <v>0</v>
      </c>
      <c r="Y442" s="1227">
        <f>'Step 3.2 Heating System'!U76</f>
        <v>0</v>
      </c>
      <c r="Z442" s="1227" t="str">
        <f>'Step 3.2 Heating System'!V76</f>
        <v/>
      </c>
      <c r="AA442" s="1182">
        <f>'Step 3.2 Heating System'!W76</f>
        <v>0</v>
      </c>
      <c r="AB442" s="1227" t="str">
        <f t="shared" si="79"/>
        <v/>
      </c>
      <c r="AC442" s="515" t="str">
        <f t="shared" si="82"/>
        <v/>
      </c>
      <c r="AD442" s="1123" t="str">
        <f>'Step 3.2 Heating System'!AA76</f>
        <v/>
      </c>
    </row>
    <row r="443" spans="1:30" x14ac:dyDescent="0.2">
      <c r="A443" s="517" t="str">
        <f t="shared" si="78"/>
        <v/>
      </c>
      <c r="B443" s="517" t="str">
        <f>IF(G443="","",A443&amp;SUBSTITUTE(_xlfn.XLOOKUP(G443,'Step 3.2 Heating System'!$C$10:$C$109,'Step 3.1 Site Details'!$C$8:$C$107,"",0,1),"uilding ",""))</f>
        <v/>
      </c>
      <c r="C443" s="517" t="str">
        <f>'Step 3.2 Heating System'!A77</f>
        <v>FF System 68</v>
      </c>
      <c r="D443" s="1048" t="str">
        <f t="shared" si="80"/>
        <v/>
      </c>
      <c r="E443" s="515" t="str">
        <f>IF('Step 3.2 Heating System'!B77=0,"",'Step 3.2 Heating System'!B77)</f>
        <v/>
      </c>
      <c r="F443" s="515" t="str">
        <f t="shared" si="81"/>
        <v/>
      </c>
      <c r="G443" s="515" t="str">
        <f>IF('Step 3.2 Heating System'!C77=0,"",TRIM('Step 3.2 Heating System'!C77))</f>
        <v/>
      </c>
      <c r="H443" s="515">
        <f>'Step 3.2 Heating System'!D77</f>
        <v>0</v>
      </c>
      <c r="I443" s="515">
        <f>'Step 3.2 Heating System'!E77</f>
        <v>0</v>
      </c>
      <c r="J443" s="1225">
        <f>'Step 3.2 Heating System'!F77</f>
        <v>0</v>
      </c>
      <c r="K443" s="1182">
        <f>'Step 3.2 Heating System'!G77</f>
        <v>0</v>
      </c>
      <c r="L443" s="1226">
        <f>'Step 3.2 Heating System'!H77</f>
        <v>0</v>
      </c>
      <c r="M443" s="1226">
        <f>'Step 3.2 Heating System'!I77</f>
        <v>0</v>
      </c>
      <c r="N443" s="1226" t="str">
        <f>'Step 3.2 Heating System'!J77</f>
        <v/>
      </c>
      <c r="O443" s="1183">
        <f>'Step 3.2 Heating System'!K77</f>
        <v>0</v>
      </c>
      <c r="P443" s="1226">
        <f>'Step 3.2 Heating System'!L77</f>
        <v>0</v>
      </c>
      <c r="Q443" s="1225">
        <f>'Step 3.2 Heating System'!M77</f>
        <v>0</v>
      </c>
      <c r="R443" s="1225">
        <f>'Step 3.2 Heating System'!N77</f>
        <v>0</v>
      </c>
      <c r="S443" s="1225">
        <f>'Step 3.2 Heating System'!O77</f>
        <v>0</v>
      </c>
      <c r="T443" s="1225">
        <f>'Step 3.2 Heating System'!P77</f>
        <v>0</v>
      </c>
      <c r="U443" s="1227">
        <f>'Step 3.2 Heating System'!Q77</f>
        <v>0</v>
      </c>
      <c r="V443" s="1227">
        <f>'Step 3.2 Heating System'!R77</f>
        <v>0</v>
      </c>
      <c r="W443" s="1227">
        <f>'Step 3.2 Heating System'!S77</f>
        <v>0</v>
      </c>
      <c r="X443" s="1227">
        <f>'Step 3.2 Heating System'!T77</f>
        <v>0</v>
      </c>
      <c r="Y443" s="1227">
        <f>'Step 3.2 Heating System'!U77</f>
        <v>0</v>
      </c>
      <c r="Z443" s="1227" t="str">
        <f>'Step 3.2 Heating System'!V77</f>
        <v/>
      </c>
      <c r="AA443" s="1182">
        <f>'Step 3.2 Heating System'!W77</f>
        <v>0</v>
      </c>
      <c r="AB443" s="1227" t="str">
        <f t="shared" si="79"/>
        <v/>
      </c>
      <c r="AC443" s="515" t="str">
        <f t="shared" si="82"/>
        <v/>
      </c>
      <c r="AD443" s="1123" t="str">
        <f>'Step 3.2 Heating System'!AA77</f>
        <v/>
      </c>
    </row>
    <row r="444" spans="1:30" x14ac:dyDescent="0.2">
      <c r="A444" s="517" t="str">
        <f t="shared" si="78"/>
        <v/>
      </c>
      <c r="B444" s="517" t="str">
        <f>IF(G444="","",A444&amp;SUBSTITUTE(_xlfn.XLOOKUP(G444,'Step 3.2 Heating System'!$C$10:$C$109,'Step 3.1 Site Details'!$C$8:$C$107,"",0,1),"uilding ",""))</f>
        <v/>
      </c>
      <c r="C444" s="517" t="str">
        <f>'Step 3.2 Heating System'!A78</f>
        <v>FF System 69</v>
      </c>
      <c r="D444" s="1048" t="str">
        <f t="shared" si="80"/>
        <v/>
      </c>
      <c r="E444" s="515" t="str">
        <f>IF('Step 3.2 Heating System'!B78=0,"",'Step 3.2 Heating System'!B78)</f>
        <v/>
      </c>
      <c r="F444" s="515" t="str">
        <f t="shared" si="81"/>
        <v/>
      </c>
      <c r="G444" s="515" t="str">
        <f>IF('Step 3.2 Heating System'!C78=0,"",TRIM('Step 3.2 Heating System'!C78))</f>
        <v/>
      </c>
      <c r="H444" s="515">
        <f>'Step 3.2 Heating System'!D78</f>
        <v>0</v>
      </c>
      <c r="I444" s="515">
        <f>'Step 3.2 Heating System'!E78</f>
        <v>0</v>
      </c>
      <c r="J444" s="1225">
        <f>'Step 3.2 Heating System'!F78</f>
        <v>0</v>
      </c>
      <c r="K444" s="1182">
        <f>'Step 3.2 Heating System'!G78</f>
        <v>0</v>
      </c>
      <c r="L444" s="1226">
        <f>'Step 3.2 Heating System'!H78</f>
        <v>0</v>
      </c>
      <c r="M444" s="1226">
        <f>'Step 3.2 Heating System'!I78</f>
        <v>0</v>
      </c>
      <c r="N444" s="1226" t="str">
        <f>'Step 3.2 Heating System'!J78</f>
        <v/>
      </c>
      <c r="O444" s="1183">
        <f>'Step 3.2 Heating System'!K78</f>
        <v>0</v>
      </c>
      <c r="P444" s="1226">
        <f>'Step 3.2 Heating System'!L78</f>
        <v>0</v>
      </c>
      <c r="Q444" s="1225">
        <f>'Step 3.2 Heating System'!M78</f>
        <v>0</v>
      </c>
      <c r="R444" s="1225">
        <f>'Step 3.2 Heating System'!N78</f>
        <v>0</v>
      </c>
      <c r="S444" s="1225">
        <f>'Step 3.2 Heating System'!O78</f>
        <v>0</v>
      </c>
      <c r="T444" s="1225">
        <f>'Step 3.2 Heating System'!P78</f>
        <v>0</v>
      </c>
      <c r="U444" s="1227">
        <f>'Step 3.2 Heating System'!Q78</f>
        <v>0</v>
      </c>
      <c r="V444" s="1227">
        <f>'Step 3.2 Heating System'!R78</f>
        <v>0</v>
      </c>
      <c r="W444" s="1227">
        <f>'Step 3.2 Heating System'!S78</f>
        <v>0</v>
      </c>
      <c r="X444" s="1227">
        <f>'Step 3.2 Heating System'!T78</f>
        <v>0</v>
      </c>
      <c r="Y444" s="1227">
        <f>'Step 3.2 Heating System'!U78</f>
        <v>0</v>
      </c>
      <c r="Z444" s="1227" t="str">
        <f>'Step 3.2 Heating System'!V78</f>
        <v/>
      </c>
      <c r="AA444" s="1182">
        <f>'Step 3.2 Heating System'!W78</f>
        <v>0</v>
      </c>
      <c r="AB444" s="1227" t="str">
        <f t="shared" si="79"/>
        <v/>
      </c>
      <c r="AC444" s="515" t="str">
        <f t="shared" si="82"/>
        <v/>
      </c>
      <c r="AD444" s="1123" t="str">
        <f>'Step 3.2 Heating System'!AA78</f>
        <v/>
      </c>
    </row>
    <row r="445" spans="1:30" x14ac:dyDescent="0.2">
      <c r="A445" s="517" t="str">
        <f t="shared" si="78"/>
        <v/>
      </c>
      <c r="B445" s="517" t="str">
        <f>IF(G445="","",A445&amp;SUBSTITUTE(_xlfn.XLOOKUP(G445,'Step 3.2 Heating System'!$C$10:$C$109,'Step 3.1 Site Details'!$C$8:$C$107,"",0,1),"uilding ",""))</f>
        <v/>
      </c>
      <c r="C445" s="517" t="str">
        <f>'Step 3.2 Heating System'!A79</f>
        <v>FF System 70</v>
      </c>
      <c r="D445" s="1048" t="str">
        <f t="shared" si="80"/>
        <v/>
      </c>
      <c r="E445" s="515" t="str">
        <f>IF('Step 3.2 Heating System'!B79=0,"",'Step 3.2 Heating System'!B79)</f>
        <v/>
      </c>
      <c r="F445" s="515" t="str">
        <f t="shared" si="81"/>
        <v/>
      </c>
      <c r="G445" s="515" t="str">
        <f>IF('Step 3.2 Heating System'!C79=0,"",TRIM('Step 3.2 Heating System'!C79))</f>
        <v/>
      </c>
      <c r="H445" s="515">
        <f>'Step 3.2 Heating System'!D79</f>
        <v>0</v>
      </c>
      <c r="I445" s="515">
        <f>'Step 3.2 Heating System'!E79</f>
        <v>0</v>
      </c>
      <c r="J445" s="1225">
        <f>'Step 3.2 Heating System'!F79</f>
        <v>0</v>
      </c>
      <c r="K445" s="1182">
        <f>'Step 3.2 Heating System'!G79</f>
        <v>0</v>
      </c>
      <c r="L445" s="1226">
        <f>'Step 3.2 Heating System'!H79</f>
        <v>0</v>
      </c>
      <c r="M445" s="1226">
        <f>'Step 3.2 Heating System'!I79</f>
        <v>0</v>
      </c>
      <c r="N445" s="1226" t="str">
        <f>'Step 3.2 Heating System'!J79</f>
        <v/>
      </c>
      <c r="O445" s="1183">
        <f>'Step 3.2 Heating System'!K79</f>
        <v>0</v>
      </c>
      <c r="P445" s="1226">
        <f>'Step 3.2 Heating System'!L79</f>
        <v>0</v>
      </c>
      <c r="Q445" s="1225">
        <f>'Step 3.2 Heating System'!M79</f>
        <v>0</v>
      </c>
      <c r="R445" s="1225">
        <f>'Step 3.2 Heating System'!N79</f>
        <v>0</v>
      </c>
      <c r="S445" s="1225">
        <f>'Step 3.2 Heating System'!O79</f>
        <v>0</v>
      </c>
      <c r="T445" s="1225">
        <f>'Step 3.2 Heating System'!P79</f>
        <v>0</v>
      </c>
      <c r="U445" s="1227">
        <f>'Step 3.2 Heating System'!Q79</f>
        <v>0</v>
      </c>
      <c r="V445" s="1227">
        <f>'Step 3.2 Heating System'!R79</f>
        <v>0</v>
      </c>
      <c r="W445" s="1227">
        <f>'Step 3.2 Heating System'!S79</f>
        <v>0</v>
      </c>
      <c r="X445" s="1227">
        <f>'Step 3.2 Heating System'!T79</f>
        <v>0</v>
      </c>
      <c r="Y445" s="1227">
        <f>'Step 3.2 Heating System'!U79</f>
        <v>0</v>
      </c>
      <c r="Z445" s="1227" t="str">
        <f>'Step 3.2 Heating System'!V79</f>
        <v/>
      </c>
      <c r="AA445" s="1182">
        <f>'Step 3.2 Heating System'!W79</f>
        <v>0</v>
      </c>
      <c r="AB445" s="1227" t="str">
        <f t="shared" si="79"/>
        <v/>
      </c>
      <c r="AC445" s="515" t="str">
        <f t="shared" si="82"/>
        <v/>
      </c>
      <c r="AD445" s="1123" t="str">
        <f>'Step 3.2 Heating System'!AA79</f>
        <v/>
      </c>
    </row>
    <row r="446" spans="1:30" x14ac:dyDescent="0.2">
      <c r="A446" s="517" t="str">
        <f t="shared" si="78"/>
        <v/>
      </c>
      <c r="B446" s="517" t="str">
        <f>IF(G446="","",A446&amp;SUBSTITUTE(_xlfn.XLOOKUP(G446,'Step 3.2 Heating System'!$C$10:$C$109,'Step 3.1 Site Details'!$C$8:$C$107,"",0,1),"uilding ",""))</f>
        <v/>
      </c>
      <c r="C446" s="517" t="str">
        <f>'Step 3.2 Heating System'!A80</f>
        <v>FF System 71</v>
      </c>
      <c r="D446" s="1048" t="str">
        <f t="shared" si="80"/>
        <v/>
      </c>
      <c r="E446" s="515" t="str">
        <f>IF('Step 3.2 Heating System'!B80=0,"",'Step 3.2 Heating System'!B80)</f>
        <v/>
      </c>
      <c r="F446" s="515" t="str">
        <f t="shared" si="81"/>
        <v/>
      </c>
      <c r="G446" s="515" t="str">
        <f>IF('Step 3.2 Heating System'!C80=0,"",TRIM('Step 3.2 Heating System'!C80))</f>
        <v/>
      </c>
      <c r="H446" s="515">
        <f>'Step 3.2 Heating System'!D80</f>
        <v>0</v>
      </c>
      <c r="I446" s="515">
        <f>'Step 3.2 Heating System'!E80</f>
        <v>0</v>
      </c>
      <c r="J446" s="1225">
        <f>'Step 3.2 Heating System'!F80</f>
        <v>0</v>
      </c>
      <c r="K446" s="1182">
        <f>'Step 3.2 Heating System'!G80</f>
        <v>0</v>
      </c>
      <c r="L446" s="1226">
        <f>'Step 3.2 Heating System'!H80</f>
        <v>0</v>
      </c>
      <c r="M446" s="1226">
        <f>'Step 3.2 Heating System'!I80</f>
        <v>0</v>
      </c>
      <c r="N446" s="1226" t="str">
        <f>'Step 3.2 Heating System'!J80</f>
        <v/>
      </c>
      <c r="O446" s="1183">
        <f>'Step 3.2 Heating System'!K80</f>
        <v>0</v>
      </c>
      <c r="P446" s="1226">
        <f>'Step 3.2 Heating System'!L80</f>
        <v>0</v>
      </c>
      <c r="Q446" s="1225">
        <f>'Step 3.2 Heating System'!M80</f>
        <v>0</v>
      </c>
      <c r="R446" s="1225">
        <f>'Step 3.2 Heating System'!N80</f>
        <v>0</v>
      </c>
      <c r="S446" s="1225">
        <f>'Step 3.2 Heating System'!O80</f>
        <v>0</v>
      </c>
      <c r="T446" s="1225">
        <f>'Step 3.2 Heating System'!P80</f>
        <v>0</v>
      </c>
      <c r="U446" s="1227">
        <f>'Step 3.2 Heating System'!Q80</f>
        <v>0</v>
      </c>
      <c r="V446" s="1227">
        <f>'Step 3.2 Heating System'!R80</f>
        <v>0</v>
      </c>
      <c r="W446" s="1227">
        <f>'Step 3.2 Heating System'!S80</f>
        <v>0</v>
      </c>
      <c r="X446" s="1227">
        <f>'Step 3.2 Heating System'!T80</f>
        <v>0</v>
      </c>
      <c r="Y446" s="1227">
        <f>'Step 3.2 Heating System'!U80</f>
        <v>0</v>
      </c>
      <c r="Z446" s="1227" t="str">
        <f>'Step 3.2 Heating System'!V80</f>
        <v/>
      </c>
      <c r="AA446" s="1182">
        <f>'Step 3.2 Heating System'!W80</f>
        <v>0</v>
      </c>
      <c r="AB446" s="1227" t="str">
        <f t="shared" si="79"/>
        <v/>
      </c>
      <c r="AC446" s="515" t="str">
        <f t="shared" si="82"/>
        <v/>
      </c>
      <c r="AD446" s="1123" t="str">
        <f>'Step 3.2 Heating System'!AA80</f>
        <v/>
      </c>
    </row>
    <row r="447" spans="1:30" x14ac:dyDescent="0.2">
      <c r="A447" s="517" t="str">
        <f t="shared" si="78"/>
        <v/>
      </c>
      <c r="B447" s="517" t="str">
        <f>IF(G447="","",A447&amp;SUBSTITUTE(_xlfn.XLOOKUP(G447,'Step 3.2 Heating System'!$C$10:$C$109,'Step 3.1 Site Details'!$C$8:$C$107,"",0,1),"uilding ",""))</f>
        <v/>
      </c>
      <c r="C447" s="517" t="str">
        <f>'Step 3.2 Heating System'!A81</f>
        <v>FF System 72</v>
      </c>
      <c r="D447" s="1048" t="str">
        <f t="shared" si="80"/>
        <v/>
      </c>
      <c r="E447" s="515" t="str">
        <f>IF('Step 3.2 Heating System'!B81=0,"",'Step 3.2 Heating System'!B81)</f>
        <v/>
      </c>
      <c r="F447" s="515" t="str">
        <f t="shared" si="81"/>
        <v/>
      </c>
      <c r="G447" s="515" t="str">
        <f>IF('Step 3.2 Heating System'!C81=0,"",TRIM('Step 3.2 Heating System'!C81))</f>
        <v/>
      </c>
      <c r="H447" s="515">
        <f>'Step 3.2 Heating System'!D81</f>
        <v>0</v>
      </c>
      <c r="I447" s="515">
        <f>'Step 3.2 Heating System'!E81</f>
        <v>0</v>
      </c>
      <c r="J447" s="1225">
        <f>'Step 3.2 Heating System'!F81</f>
        <v>0</v>
      </c>
      <c r="K447" s="1182">
        <f>'Step 3.2 Heating System'!G81</f>
        <v>0</v>
      </c>
      <c r="L447" s="1226">
        <f>'Step 3.2 Heating System'!H81</f>
        <v>0</v>
      </c>
      <c r="M447" s="1226">
        <f>'Step 3.2 Heating System'!I81</f>
        <v>0</v>
      </c>
      <c r="N447" s="1226" t="str">
        <f>'Step 3.2 Heating System'!J81</f>
        <v/>
      </c>
      <c r="O447" s="1183">
        <f>'Step 3.2 Heating System'!K81</f>
        <v>0</v>
      </c>
      <c r="P447" s="1226">
        <f>'Step 3.2 Heating System'!L81</f>
        <v>0</v>
      </c>
      <c r="Q447" s="1225">
        <f>'Step 3.2 Heating System'!M81</f>
        <v>0</v>
      </c>
      <c r="R447" s="1225">
        <f>'Step 3.2 Heating System'!N81</f>
        <v>0</v>
      </c>
      <c r="S447" s="1225">
        <f>'Step 3.2 Heating System'!O81</f>
        <v>0</v>
      </c>
      <c r="T447" s="1225">
        <f>'Step 3.2 Heating System'!P81</f>
        <v>0</v>
      </c>
      <c r="U447" s="1227">
        <f>'Step 3.2 Heating System'!Q81</f>
        <v>0</v>
      </c>
      <c r="V447" s="1227">
        <f>'Step 3.2 Heating System'!R81</f>
        <v>0</v>
      </c>
      <c r="W447" s="1227">
        <f>'Step 3.2 Heating System'!S81</f>
        <v>0</v>
      </c>
      <c r="X447" s="1227">
        <f>'Step 3.2 Heating System'!T81</f>
        <v>0</v>
      </c>
      <c r="Y447" s="1227">
        <f>'Step 3.2 Heating System'!U81</f>
        <v>0</v>
      </c>
      <c r="Z447" s="1227" t="str">
        <f>'Step 3.2 Heating System'!V81</f>
        <v/>
      </c>
      <c r="AA447" s="1182">
        <f>'Step 3.2 Heating System'!W81</f>
        <v>0</v>
      </c>
      <c r="AB447" s="1227" t="str">
        <f t="shared" si="79"/>
        <v/>
      </c>
      <c r="AC447" s="515" t="str">
        <f t="shared" si="82"/>
        <v/>
      </c>
      <c r="AD447" s="1123" t="str">
        <f>'Step 3.2 Heating System'!AA81</f>
        <v/>
      </c>
    </row>
    <row r="448" spans="1:30" x14ac:dyDescent="0.2">
      <c r="A448" s="517" t="str">
        <f t="shared" si="78"/>
        <v/>
      </c>
      <c r="B448" s="517" t="str">
        <f>IF(G448="","",A448&amp;SUBSTITUTE(_xlfn.XLOOKUP(G448,'Step 3.2 Heating System'!$C$10:$C$109,'Step 3.1 Site Details'!$C$8:$C$107,"",0,1),"uilding ",""))</f>
        <v/>
      </c>
      <c r="C448" s="517" t="str">
        <f>'Step 3.2 Heating System'!A82</f>
        <v>FF System 73</v>
      </c>
      <c r="D448" s="1048" t="str">
        <f t="shared" si="80"/>
        <v/>
      </c>
      <c r="E448" s="515" t="str">
        <f>IF('Step 3.2 Heating System'!B82=0,"",'Step 3.2 Heating System'!B82)</f>
        <v/>
      </c>
      <c r="F448" s="515" t="str">
        <f t="shared" si="81"/>
        <v/>
      </c>
      <c r="G448" s="515" t="str">
        <f>IF('Step 3.2 Heating System'!C82=0,"",TRIM('Step 3.2 Heating System'!C82))</f>
        <v/>
      </c>
      <c r="H448" s="515">
        <f>'Step 3.2 Heating System'!D82</f>
        <v>0</v>
      </c>
      <c r="I448" s="515">
        <f>'Step 3.2 Heating System'!E82</f>
        <v>0</v>
      </c>
      <c r="J448" s="1225">
        <f>'Step 3.2 Heating System'!F82</f>
        <v>0</v>
      </c>
      <c r="K448" s="1182">
        <f>'Step 3.2 Heating System'!G82</f>
        <v>0</v>
      </c>
      <c r="L448" s="1226">
        <f>'Step 3.2 Heating System'!H82</f>
        <v>0</v>
      </c>
      <c r="M448" s="1226">
        <f>'Step 3.2 Heating System'!I82</f>
        <v>0</v>
      </c>
      <c r="N448" s="1226" t="str">
        <f>'Step 3.2 Heating System'!J82</f>
        <v/>
      </c>
      <c r="O448" s="1183">
        <f>'Step 3.2 Heating System'!K82</f>
        <v>0</v>
      </c>
      <c r="P448" s="1226">
        <f>'Step 3.2 Heating System'!L82</f>
        <v>0</v>
      </c>
      <c r="Q448" s="1225">
        <f>'Step 3.2 Heating System'!M82</f>
        <v>0</v>
      </c>
      <c r="R448" s="1225">
        <f>'Step 3.2 Heating System'!N82</f>
        <v>0</v>
      </c>
      <c r="S448" s="1225">
        <f>'Step 3.2 Heating System'!O82</f>
        <v>0</v>
      </c>
      <c r="T448" s="1225">
        <f>'Step 3.2 Heating System'!P82</f>
        <v>0</v>
      </c>
      <c r="U448" s="1227">
        <f>'Step 3.2 Heating System'!Q82</f>
        <v>0</v>
      </c>
      <c r="V448" s="1227">
        <f>'Step 3.2 Heating System'!R82</f>
        <v>0</v>
      </c>
      <c r="W448" s="1227">
        <f>'Step 3.2 Heating System'!S82</f>
        <v>0</v>
      </c>
      <c r="X448" s="1227">
        <f>'Step 3.2 Heating System'!T82</f>
        <v>0</v>
      </c>
      <c r="Y448" s="1227">
        <f>'Step 3.2 Heating System'!U82</f>
        <v>0</v>
      </c>
      <c r="Z448" s="1227" t="str">
        <f>'Step 3.2 Heating System'!V82</f>
        <v/>
      </c>
      <c r="AA448" s="1182">
        <f>'Step 3.2 Heating System'!W82</f>
        <v>0</v>
      </c>
      <c r="AB448" s="1227" t="str">
        <f t="shared" si="79"/>
        <v/>
      </c>
      <c r="AC448" s="515" t="str">
        <f t="shared" si="82"/>
        <v/>
      </c>
      <c r="AD448" s="1123" t="str">
        <f>'Step 3.2 Heating System'!AA82</f>
        <v/>
      </c>
    </row>
    <row r="449" spans="1:30" x14ac:dyDescent="0.2">
      <c r="A449" s="517" t="str">
        <f t="shared" si="78"/>
        <v/>
      </c>
      <c r="B449" s="517" t="str">
        <f>IF(G449="","",A449&amp;SUBSTITUTE(_xlfn.XLOOKUP(G449,'Step 3.2 Heating System'!$C$10:$C$109,'Step 3.1 Site Details'!$C$8:$C$107,"",0,1),"uilding ",""))</f>
        <v/>
      </c>
      <c r="C449" s="517" t="str">
        <f>'Step 3.2 Heating System'!A83</f>
        <v>FF System 74</v>
      </c>
      <c r="D449" s="1048" t="str">
        <f t="shared" si="80"/>
        <v/>
      </c>
      <c r="E449" s="515" t="str">
        <f>IF('Step 3.2 Heating System'!B83=0,"",'Step 3.2 Heating System'!B83)</f>
        <v/>
      </c>
      <c r="F449" s="515" t="str">
        <f t="shared" si="81"/>
        <v/>
      </c>
      <c r="G449" s="515" t="str">
        <f>IF('Step 3.2 Heating System'!C83=0,"",TRIM('Step 3.2 Heating System'!C83))</f>
        <v/>
      </c>
      <c r="H449" s="515">
        <f>'Step 3.2 Heating System'!D83</f>
        <v>0</v>
      </c>
      <c r="I449" s="515">
        <f>'Step 3.2 Heating System'!E83</f>
        <v>0</v>
      </c>
      <c r="J449" s="1225">
        <f>'Step 3.2 Heating System'!F83</f>
        <v>0</v>
      </c>
      <c r="K449" s="1182">
        <f>'Step 3.2 Heating System'!G83</f>
        <v>0</v>
      </c>
      <c r="L449" s="1226">
        <f>'Step 3.2 Heating System'!H83</f>
        <v>0</v>
      </c>
      <c r="M449" s="1226">
        <f>'Step 3.2 Heating System'!I83</f>
        <v>0</v>
      </c>
      <c r="N449" s="1226" t="str">
        <f>'Step 3.2 Heating System'!J83</f>
        <v/>
      </c>
      <c r="O449" s="1183">
        <f>'Step 3.2 Heating System'!K83</f>
        <v>0</v>
      </c>
      <c r="P449" s="1226">
        <f>'Step 3.2 Heating System'!L83</f>
        <v>0</v>
      </c>
      <c r="Q449" s="1225">
        <f>'Step 3.2 Heating System'!M83</f>
        <v>0</v>
      </c>
      <c r="R449" s="1225">
        <f>'Step 3.2 Heating System'!N83</f>
        <v>0</v>
      </c>
      <c r="S449" s="1225">
        <f>'Step 3.2 Heating System'!O83</f>
        <v>0</v>
      </c>
      <c r="T449" s="1225">
        <f>'Step 3.2 Heating System'!P83</f>
        <v>0</v>
      </c>
      <c r="U449" s="1227">
        <f>'Step 3.2 Heating System'!Q83</f>
        <v>0</v>
      </c>
      <c r="V449" s="1227">
        <f>'Step 3.2 Heating System'!R83</f>
        <v>0</v>
      </c>
      <c r="W449" s="1227">
        <f>'Step 3.2 Heating System'!S83</f>
        <v>0</v>
      </c>
      <c r="X449" s="1227">
        <f>'Step 3.2 Heating System'!T83</f>
        <v>0</v>
      </c>
      <c r="Y449" s="1227">
        <f>'Step 3.2 Heating System'!U83</f>
        <v>0</v>
      </c>
      <c r="Z449" s="1227" t="str">
        <f>'Step 3.2 Heating System'!V83</f>
        <v/>
      </c>
      <c r="AA449" s="1182">
        <f>'Step 3.2 Heating System'!W83</f>
        <v>0</v>
      </c>
      <c r="AB449" s="1227" t="str">
        <f t="shared" si="79"/>
        <v/>
      </c>
      <c r="AC449" s="515" t="str">
        <f t="shared" si="82"/>
        <v/>
      </c>
      <c r="AD449" s="1123" t="str">
        <f>'Step 3.2 Heating System'!AA83</f>
        <v/>
      </c>
    </row>
    <row r="450" spans="1:30" x14ac:dyDescent="0.2">
      <c r="A450" s="517" t="str">
        <f t="shared" si="78"/>
        <v/>
      </c>
      <c r="B450" s="517" t="str">
        <f>IF(G450="","",A450&amp;SUBSTITUTE(_xlfn.XLOOKUP(G450,'Step 3.2 Heating System'!$C$10:$C$109,'Step 3.1 Site Details'!$C$8:$C$107,"",0,1),"uilding ",""))</f>
        <v/>
      </c>
      <c r="C450" s="517" t="str">
        <f>'Step 3.2 Heating System'!A84</f>
        <v>FF System 75</v>
      </c>
      <c r="D450" s="1048" t="str">
        <f t="shared" si="80"/>
        <v/>
      </c>
      <c r="E450" s="515" t="str">
        <f>IF('Step 3.2 Heating System'!B84=0,"",'Step 3.2 Heating System'!B84)</f>
        <v/>
      </c>
      <c r="F450" s="515" t="str">
        <f t="shared" si="81"/>
        <v/>
      </c>
      <c r="G450" s="515" t="str">
        <f>IF('Step 3.2 Heating System'!C84=0,"",TRIM('Step 3.2 Heating System'!C84))</f>
        <v/>
      </c>
      <c r="H450" s="515">
        <f>'Step 3.2 Heating System'!D84</f>
        <v>0</v>
      </c>
      <c r="I450" s="515">
        <f>'Step 3.2 Heating System'!E84</f>
        <v>0</v>
      </c>
      <c r="J450" s="1225">
        <f>'Step 3.2 Heating System'!F84</f>
        <v>0</v>
      </c>
      <c r="K450" s="1182">
        <f>'Step 3.2 Heating System'!G84</f>
        <v>0</v>
      </c>
      <c r="L450" s="1226">
        <f>'Step 3.2 Heating System'!H84</f>
        <v>0</v>
      </c>
      <c r="M450" s="1226">
        <f>'Step 3.2 Heating System'!I84</f>
        <v>0</v>
      </c>
      <c r="N450" s="1226" t="str">
        <f>'Step 3.2 Heating System'!J84</f>
        <v/>
      </c>
      <c r="O450" s="1183">
        <f>'Step 3.2 Heating System'!K84</f>
        <v>0</v>
      </c>
      <c r="P450" s="1226">
        <f>'Step 3.2 Heating System'!L84</f>
        <v>0</v>
      </c>
      <c r="Q450" s="1225">
        <f>'Step 3.2 Heating System'!M84</f>
        <v>0</v>
      </c>
      <c r="R450" s="1225">
        <f>'Step 3.2 Heating System'!N84</f>
        <v>0</v>
      </c>
      <c r="S450" s="1225">
        <f>'Step 3.2 Heating System'!O84</f>
        <v>0</v>
      </c>
      <c r="T450" s="1225">
        <f>'Step 3.2 Heating System'!P84</f>
        <v>0</v>
      </c>
      <c r="U450" s="1227">
        <f>'Step 3.2 Heating System'!Q84</f>
        <v>0</v>
      </c>
      <c r="V450" s="1227">
        <f>'Step 3.2 Heating System'!R84</f>
        <v>0</v>
      </c>
      <c r="W450" s="1227">
        <f>'Step 3.2 Heating System'!S84</f>
        <v>0</v>
      </c>
      <c r="X450" s="1227">
        <f>'Step 3.2 Heating System'!T84</f>
        <v>0</v>
      </c>
      <c r="Y450" s="1227">
        <f>'Step 3.2 Heating System'!U84</f>
        <v>0</v>
      </c>
      <c r="Z450" s="1227" t="str">
        <f>'Step 3.2 Heating System'!V84</f>
        <v/>
      </c>
      <c r="AA450" s="1182">
        <f>'Step 3.2 Heating System'!W84</f>
        <v>0</v>
      </c>
      <c r="AB450" s="1227" t="str">
        <f t="shared" si="79"/>
        <v/>
      </c>
      <c r="AC450" s="515" t="str">
        <f t="shared" si="82"/>
        <v/>
      </c>
      <c r="AD450" s="1123" t="str">
        <f>'Step 3.2 Heating System'!AA84</f>
        <v/>
      </c>
    </row>
    <row r="451" spans="1:30" x14ac:dyDescent="0.2">
      <c r="A451" s="517" t="str">
        <f t="shared" si="78"/>
        <v/>
      </c>
      <c r="B451" s="517" t="str">
        <f>IF(G451="","",A451&amp;SUBSTITUTE(_xlfn.XLOOKUP(G451,'Step 3.2 Heating System'!$C$10:$C$109,'Step 3.1 Site Details'!$C$8:$C$107,"",0,1),"uilding ",""))</f>
        <v/>
      </c>
      <c r="C451" s="517" t="str">
        <f>'Step 3.2 Heating System'!A85</f>
        <v>FF System 76</v>
      </c>
      <c r="D451" s="1048" t="str">
        <f t="shared" si="80"/>
        <v/>
      </c>
      <c r="E451" s="515" t="str">
        <f>IF('Step 3.2 Heating System'!B85=0,"",'Step 3.2 Heating System'!B85)</f>
        <v/>
      </c>
      <c r="F451" s="515" t="str">
        <f t="shared" si="81"/>
        <v/>
      </c>
      <c r="G451" s="515" t="str">
        <f>IF('Step 3.2 Heating System'!C85=0,"",TRIM('Step 3.2 Heating System'!C85))</f>
        <v/>
      </c>
      <c r="H451" s="515">
        <f>'Step 3.2 Heating System'!D85</f>
        <v>0</v>
      </c>
      <c r="I451" s="515">
        <f>'Step 3.2 Heating System'!E85</f>
        <v>0</v>
      </c>
      <c r="J451" s="1225">
        <f>'Step 3.2 Heating System'!F85</f>
        <v>0</v>
      </c>
      <c r="K451" s="1182">
        <f>'Step 3.2 Heating System'!G85</f>
        <v>0</v>
      </c>
      <c r="L451" s="1226">
        <f>'Step 3.2 Heating System'!H85</f>
        <v>0</v>
      </c>
      <c r="M451" s="1226">
        <f>'Step 3.2 Heating System'!I85</f>
        <v>0</v>
      </c>
      <c r="N451" s="1226" t="str">
        <f>'Step 3.2 Heating System'!J85</f>
        <v/>
      </c>
      <c r="O451" s="1183">
        <f>'Step 3.2 Heating System'!K85</f>
        <v>0</v>
      </c>
      <c r="P451" s="1226">
        <f>'Step 3.2 Heating System'!L85</f>
        <v>0</v>
      </c>
      <c r="Q451" s="1225">
        <f>'Step 3.2 Heating System'!M85</f>
        <v>0</v>
      </c>
      <c r="R451" s="1225">
        <f>'Step 3.2 Heating System'!N85</f>
        <v>0</v>
      </c>
      <c r="S451" s="1225">
        <f>'Step 3.2 Heating System'!O85</f>
        <v>0</v>
      </c>
      <c r="T451" s="1225">
        <f>'Step 3.2 Heating System'!P85</f>
        <v>0</v>
      </c>
      <c r="U451" s="1227">
        <f>'Step 3.2 Heating System'!Q85</f>
        <v>0</v>
      </c>
      <c r="V451" s="1227">
        <f>'Step 3.2 Heating System'!R85</f>
        <v>0</v>
      </c>
      <c r="W451" s="1227">
        <f>'Step 3.2 Heating System'!S85</f>
        <v>0</v>
      </c>
      <c r="X451" s="1227">
        <f>'Step 3.2 Heating System'!T85</f>
        <v>0</v>
      </c>
      <c r="Y451" s="1227">
        <f>'Step 3.2 Heating System'!U85</f>
        <v>0</v>
      </c>
      <c r="Z451" s="1227" t="str">
        <f>'Step 3.2 Heating System'!V85</f>
        <v/>
      </c>
      <c r="AA451" s="1182">
        <f>'Step 3.2 Heating System'!W85</f>
        <v>0</v>
      </c>
      <c r="AB451" s="1227" t="str">
        <f t="shared" si="79"/>
        <v/>
      </c>
      <c r="AC451" s="515" t="str">
        <f t="shared" si="82"/>
        <v/>
      </c>
      <c r="AD451" s="1123" t="str">
        <f>'Step 3.2 Heating System'!AA85</f>
        <v/>
      </c>
    </row>
    <row r="452" spans="1:30" x14ac:dyDescent="0.2">
      <c r="A452" s="517" t="str">
        <f t="shared" si="78"/>
        <v/>
      </c>
      <c r="B452" s="517" t="str">
        <f>IF(G452="","",A452&amp;SUBSTITUTE(_xlfn.XLOOKUP(G452,'Step 3.2 Heating System'!$C$10:$C$109,'Step 3.1 Site Details'!$C$8:$C$107,"",0,1),"uilding ",""))</f>
        <v/>
      </c>
      <c r="C452" s="517" t="str">
        <f>'Step 3.2 Heating System'!A86</f>
        <v>FF System 77</v>
      </c>
      <c r="D452" s="1048" t="str">
        <f t="shared" si="80"/>
        <v/>
      </c>
      <c r="E452" s="515" t="str">
        <f>IF('Step 3.2 Heating System'!B86=0,"",'Step 3.2 Heating System'!B86)</f>
        <v/>
      </c>
      <c r="F452" s="515" t="str">
        <f t="shared" si="81"/>
        <v/>
      </c>
      <c r="G452" s="515" t="str">
        <f>IF('Step 3.2 Heating System'!C86=0,"",TRIM('Step 3.2 Heating System'!C86))</f>
        <v/>
      </c>
      <c r="H452" s="515">
        <f>'Step 3.2 Heating System'!D86</f>
        <v>0</v>
      </c>
      <c r="I452" s="515">
        <f>'Step 3.2 Heating System'!E86</f>
        <v>0</v>
      </c>
      <c r="J452" s="1225">
        <f>'Step 3.2 Heating System'!F86</f>
        <v>0</v>
      </c>
      <c r="K452" s="1182">
        <f>'Step 3.2 Heating System'!G86</f>
        <v>0</v>
      </c>
      <c r="L452" s="1226">
        <f>'Step 3.2 Heating System'!H86</f>
        <v>0</v>
      </c>
      <c r="M452" s="1226">
        <f>'Step 3.2 Heating System'!I86</f>
        <v>0</v>
      </c>
      <c r="N452" s="1226" t="str">
        <f>'Step 3.2 Heating System'!J86</f>
        <v/>
      </c>
      <c r="O452" s="1183">
        <f>'Step 3.2 Heating System'!K86</f>
        <v>0</v>
      </c>
      <c r="P452" s="1226">
        <f>'Step 3.2 Heating System'!L86</f>
        <v>0</v>
      </c>
      <c r="Q452" s="1225">
        <f>'Step 3.2 Heating System'!M86</f>
        <v>0</v>
      </c>
      <c r="R452" s="1225">
        <f>'Step 3.2 Heating System'!N86</f>
        <v>0</v>
      </c>
      <c r="S452" s="1225">
        <f>'Step 3.2 Heating System'!O86</f>
        <v>0</v>
      </c>
      <c r="T452" s="1225">
        <f>'Step 3.2 Heating System'!P86</f>
        <v>0</v>
      </c>
      <c r="U452" s="1227">
        <f>'Step 3.2 Heating System'!Q86</f>
        <v>0</v>
      </c>
      <c r="V452" s="1227">
        <f>'Step 3.2 Heating System'!R86</f>
        <v>0</v>
      </c>
      <c r="W452" s="1227">
        <f>'Step 3.2 Heating System'!S86</f>
        <v>0</v>
      </c>
      <c r="X452" s="1227">
        <f>'Step 3.2 Heating System'!T86</f>
        <v>0</v>
      </c>
      <c r="Y452" s="1227">
        <f>'Step 3.2 Heating System'!U86</f>
        <v>0</v>
      </c>
      <c r="Z452" s="1227" t="str">
        <f>'Step 3.2 Heating System'!V86</f>
        <v/>
      </c>
      <c r="AA452" s="1182">
        <f>'Step 3.2 Heating System'!W86</f>
        <v>0</v>
      </c>
      <c r="AB452" s="1227" t="str">
        <f t="shared" si="79"/>
        <v/>
      </c>
      <c r="AC452" s="515" t="str">
        <f t="shared" si="82"/>
        <v/>
      </c>
      <c r="AD452" s="1123" t="str">
        <f>'Step 3.2 Heating System'!AA86</f>
        <v/>
      </c>
    </row>
    <row r="453" spans="1:30" x14ac:dyDescent="0.2">
      <c r="A453" s="517" t="str">
        <f t="shared" si="78"/>
        <v/>
      </c>
      <c r="B453" s="517" t="str">
        <f>IF(G453="","",A453&amp;SUBSTITUTE(_xlfn.XLOOKUP(G453,'Step 3.2 Heating System'!$C$10:$C$109,'Step 3.1 Site Details'!$C$8:$C$107,"",0,1),"uilding ",""))</f>
        <v/>
      </c>
      <c r="C453" s="517" t="str">
        <f>'Step 3.2 Heating System'!A87</f>
        <v>FF System 78</v>
      </c>
      <c r="D453" s="1048" t="str">
        <f t="shared" si="80"/>
        <v/>
      </c>
      <c r="E453" s="515" t="str">
        <f>IF('Step 3.2 Heating System'!B87=0,"",'Step 3.2 Heating System'!B87)</f>
        <v/>
      </c>
      <c r="F453" s="515" t="str">
        <f t="shared" si="81"/>
        <v/>
      </c>
      <c r="G453" s="515" t="str">
        <f>IF('Step 3.2 Heating System'!C87=0,"",TRIM('Step 3.2 Heating System'!C87))</f>
        <v/>
      </c>
      <c r="H453" s="515">
        <f>'Step 3.2 Heating System'!D87</f>
        <v>0</v>
      </c>
      <c r="I453" s="515">
        <f>'Step 3.2 Heating System'!E87</f>
        <v>0</v>
      </c>
      <c r="J453" s="1225">
        <f>'Step 3.2 Heating System'!F87</f>
        <v>0</v>
      </c>
      <c r="K453" s="1182">
        <f>'Step 3.2 Heating System'!G87</f>
        <v>0</v>
      </c>
      <c r="L453" s="1226">
        <f>'Step 3.2 Heating System'!H87</f>
        <v>0</v>
      </c>
      <c r="M453" s="1226">
        <f>'Step 3.2 Heating System'!I87</f>
        <v>0</v>
      </c>
      <c r="N453" s="1226" t="str">
        <f>'Step 3.2 Heating System'!J87</f>
        <v/>
      </c>
      <c r="O453" s="1183">
        <f>'Step 3.2 Heating System'!K87</f>
        <v>0</v>
      </c>
      <c r="P453" s="1226">
        <f>'Step 3.2 Heating System'!L87</f>
        <v>0</v>
      </c>
      <c r="Q453" s="1225">
        <f>'Step 3.2 Heating System'!M87</f>
        <v>0</v>
      </c>
      <c r="R453" s="1225">
        <f>'Step 3.2 Heating System'!N87</f>
        <v>0</v>
      </c>
      <c r="S453" s="1225">
        <f>'Step 3.2 Heating System'!O87</f>
        <v>0</v>
      </c>
      <c r="T453" s="1225">
        <f>'Step 3.2 Heating System'!P87</f>
        <v>0</v>
      </c>
      <c r="U453" s="1227">
        <f>'Step 3.2 Heating System'!Q87</f>
        <v>0</v>
      </c>
      <c r="V453" s="1227">
        <f>'Step 3.2 Heating System'!R87</f>
        <v>0</v>
      </c>
      <c r="W453" s="1227">
        <f>'Step 3.2 Heating System'!S87</f>
        <v>0</v>
      </c>
      <c r="X453" s="1227">
        <f>'Step 3.2 Heating System'!T87</f>
        <v>0</v>
      </c>
      <c r="Y453" s="1227">
        <f>'Step 3.2 Heating System'!U87</f>
        <v>0</v>
      </c>
      <c r="Z453" s="1227" t="str">
        <f>'Step 3.2 Heating System'!V87</f>
        <v/>
      </c>
      <c r="AA453" s="1182">
        <f>'Step 3.2 Heating System'!W87</f>
        <v>0</v>
      </c>
      <c r="AB453" s="1227" t="str">
        <f t="shared" si="79"/>
        <v/>
      </c>
      <c r="AC453" s="515" t="str">
        <f t="shared" si="82"/>
        <v/>
      </c>
      <c r="AD453" s="1123" t="str">
        <f>'Step 3.2 Heating System'!AA87</f>
        <v/>
      </c>
    </row>
    <row r="454" spans="1:30" x14ac:dyDescent="0.2">
      <c r="A454" s="517" t="str">
        <f t="shared" si="78"/>
        <v/>
      </c>
      <c r="B454" s="517" t="str">
        <f>IF(G454="","",A454&amp;SUBSTITUTE(_xlfn.XLOOKUP(G454,'Step 3.2 Heating System'!$C$10:$C$109,'Step 3.1 Site Details'!$C$8:$C$107,"",0,1),"uilding ",""))</f>
        <v/>
      </c>
      <c r="C454" s="517" t="str">
        <f>'Step 3.2 Heating System'!A88</f>
        <v>FF System 79</v>
      </c>
      <c r="D454" s="1048" t="str">
        <f t="shared" si="80"/>
        <v/>
      </c>
      <c r="E454" s="515" t="str">
        <f>IF('Step 3.2 Heating System'!B88=0,"",'Step 3.2 Heating System'!B88)</f>
        <v/>
      </c>
      <c r="F454" s="515" t="str">
        <f t="shared" si="81"/>
        <v/>
      </c>
      <c r="G454" s="515" t="str">
        <f>IF('Step 3.2 Heating System'!C88=0,"",TRIM('Step 3.2 Heating System'!C88))</f>
        <v/>
      </c>
      <c r="H454" s="515">
        <f>'Step 3.2 Heating System'!D88</f>
        <v>0</v>
      </c>
      <c r="I454" s="515">
        <f>'Step 3.2 Heating System'!E88</f>
        <v>0</v>
      </c>
      <c r="J454" s="1225">
        <f>'Step 3.2 Heating System'!F88</f>
        <v>0</v>
      </c>
      <c r="K454" s="1182">
        <f>'Step 3.2 Heating System'!G88</f>
        <v>0</v>
      </c>
      <c r="L454" s="1226">
        <f>'Step 3.2 Heating System'!H88</f>
        <v>0</v>
      </c>
      <c r="M454" s="1226">
        <f>'Step 3.2 Heating System'!I88</f>
        <v>0</v>
      </c>
      <c r="N454" s="1226" t="str">
        <f>'Step 3.2 Heating System'!J88</f>
        <v/>
      </c>
      <c r="O454" s="1183">
        <f>'Step 3.2 Heating System'!K88</f>
        <v>0</v>
      </c>
      <c r="P454" s="1226">
        <f>'Step 3.2 Heating System'!L88</f>
        <v>0</v>
      </c>
      <c r="Q454" s="1225">
        <f>'Step 3.2 Heating System'!M88</f>
        <v>0</v>
      </c>
      <c r="R454" s="1225">
        <f>'Step 3.2 Heating System'!N88</f>
        <v>0</v>
      </c>
      <c r="S454" s="1225">
        <f>'Step 3.2 Heating System'!O88</f>
        <v>0</v>
      </c>
      <c r="T454" s="1225">
        <f>'Step 3.2 Heating System'!P88</f>
        <v>0</v>
      </c>
      <c r="U454" s="1227">
        <f>'Step 3.2 Heating System'!Q88</f>
        <v>0</v>
      </c>
      <c r="V454" s="1227">
        <f>'Step 3.2 Heating System'!R88</f>
        <v>0</v>
      </c>
      <c r="W454" s="1227">
        <f>'Step 3.2 Heating System'!S88</f>
        <v>0</v>
      </c>
      <c r="X454" s="1227">
        <f>'Step 3.2 Heating System'!T88</f>
        <v>0</v>
      </c>
      <c r="Y454" s="1227">
        <f>'Step 3.2 Heating System'!U88</f>
        <v>0</v>
      </c>
      <c r="Z454" s="1227" t="str">
        <f>'Step 3.2 Heating System'!V88</f>
        <v/>
      </c>
      <c r="AA454" s="1182">
        <f>'Step 3.2 Heating System'!W88</f>
        <v>0</v>
      </c>
      <c r="AB454" s="1227" t="str">
        <f t="shared" si="79"/>
        <v/>
      </c>
      <c r="AC454" s="515" t="str">
        <f t="shared" si="82"/>
        <v/>
      </c>
      <c r="AD454" s="1123" t="str">
        <f>'Step 3.2 Heating System'!AA88</f>
        <v/>
      </c>
    </row>
    <row r="455" spans="1:30" x14ac:dyDescent="0.2">
      <c r="A455" s="517" t="str">
        <f t="shared" si="78"/>
        <v/>
      </c>
      <c r="B455" s="517" t="str">
        <f>IF(G455="","",A455&amp;SUBSTITUTE(_xlfn.XLOOKUP(G455,'Step 3.2 Heating System'!$C$10:$C$109,'Step 3.1 Site Details'!$C$8:$C$107,"",0,1),"uilding ",""))</f>
        <v/>
      </c>
      <c r="C455" s="517" t="str">
        <f>'Step 3.2 Heating System'!A89</f>
        <v>FF System 80</v>
      </c>
      <c r="D455" s="1048" t="str">
        <f t="shared" si="80"/>
        <v/>
      </c>
      <c r="E455" s="515" t="str">
        <f>IF('Step 3.2 Heating System'!B89=0,"",'Step 3.2 Heating System'!B89)</f>
        <v/>
      </c>
      <c r="F455" s="515" t="str">
        <f t="shared" si="81"/>
        <v/>
      </c>
      <c r="G455" s="515" t="str">
        <f>IF('Step 3.2 Heating System'!C89=0,"",TRIM('Step 3.2 Heating System'!C89))</f>
        <v/>
      </c>
      <c r="H455" s="515">
        <f>'Step 3.2 Heating System'!D89</f>
        <v>0</v>
      </c>
      <c r="I455" s="515">
        <f>'Step 3.2 Heating System'!E89</f>
        <v>0</v>
      </c>
      <c r="J455" s="1225">
        <f>'Step 3.2 Heating System'!F89</f>
        <v>0</v>
      </c>
      <c r="K455" s="1182">
        <f>'Step 3.2 Heating System'!G89</f>
        <v>0</v>
      </c>
      <c r="L455" s="1226">
        <f>'Step 3.2 Heating System'!H89</f>
        <v>0</v>
      </c>
      <c r="M455" s="1226">
        <f>'Step 3.2 Heating System'!I89</f>
        <v>0</v>
      </c>
      <c r="N455" s="1226" t="str">
        <f>'Step 3.2 Heating System'!J89</f>
        <v/>
      </c>
      <c r="O455" s="1183">
        <f>'Step 3.2 Heating System'!K89</f>
        <v>0</v>
      </c>
      <c r="P455" s="1226">
        <f>'Step 3.2 Heating System'!L89</f>
        <v>0</v>
      </c>
      <c r="Q455" s="1225">
        <f>'Step 3.2 Heating System'!M89</f>
        <v>0</v>
      </c>
      <c r="R455" s="1225">
        <f>'Step 3.2 Heating System'!N89</f>
        <v>0</v>
      </c>
      <c r="S455" s="1225">
        <f>'Step 3.2 Heating System'!O89</f>
        <v>0</v>
      </c>
      <c r="T455" s="1225">
        <f>'Step 3.2 Heating System'!P89</f>
        <v>0</v>
      </c>
      <c r="U455" s="1227">
        <f>'Step 3.2 Heating System'!Q89</f>
        <v>0</v>
      </c>
      <c r="V455" s="1227">
        <f>'Step 3.2 Heating System'!R89</f>
        <v>0</v>
      </c>
      <c r="W455" s="1227">
        <f>'Step 3.2 Heating System'!S89</f>
        <v>0</v>
      </c>
      <c r="X455" s="1227">
        <f>'Step 3.2 Heating System'!T89</f>
        <v>0</v>
      </c>
      <c r="Y455" s="1227">
        <f>'Step 3.2 Heating System'!U89</f>
        <v>0</v>
      </c>
      <c r="Z455" s="1227" t="str">
        <f>'Step 3.2 Heating System'!V89</f>
        <v/>
      </c>
      <c r="AA455" s="1182">
        <f>'Step 3.2 Heating System'!W89</f>
        <v>0</v>
      </c>
      <c r="AB455" s="1227" t="str">
        <f t="shared" si="79"/>
        <v/>
      </c>
      <c r="AC455" s="515" t="str">
        <f t="shared" si="82"/>
        <v/>
      </c>
      <c r="AD455" s="1123" t="str">
        <f>'Step 3.2 Heating System'!AA89</f>
        <v/>
      </c>
    </row>
    <row r="456" spans="1:30" x14ac:dyDescent="0.2">
      <c r="A456" s="517" t="str">
        <f t="shared" si="78"/>
        <v/>
      </c>
      <c r="B456" s="517" t="str">
        <f>IF(G456="","",A456&amp;SUBSTITUTE(_xlfn.XLOOKUP(G456,'Step 3.2 Heating System'!$C$10:$C$109,'Step 3.1 Site Details'!$C$8:$C$107,"",0,1),"uilding ",""))</f>
        <v/>
      </c>
      <c r="C456" s="517" t="str">
        <f>'Step 3.2 Heating System'!A90</f>
        <v>FF System 81</v>
      </c>
      <c r="D456" s="1048" t="str">
        <f t="shared" si="80"/>
        <v/>
      </c>
      <c r="E456" s="515" t="str">
        <f>IF('Step 3.2 Heating System'!B90=0,"",'Step 3.2 Heating System'!B90)</f>
        <v/>
      </c>
      <c r="F456" s="515" t="str">
        <f t="shared" si="81"/>
        <v/>
      </c>
      <c r="G456" s="515" t="str">
        <f>IF('Step 3.2 Heating System'!C90=0,"",TRIM('Step 3.2 Heating System'!C90))</f>
        <v/>
      </c>
      <c r="H456" s="515">
        <f>'Step 3.2 Heating System'!D90</f>
        <v>0</v>
      </c>
      <c r="I456" s="515">
        <f>'Step 3.2 Heating System'!E90</f>
        <v>0</v>
      </c>
      <c r="J456" s="1225">
        <f>'Step 3.2 Heating System'!F90</f>
        <v>0</v>
      </c>
      <c r="K456" s="1182">
        <f>'Step 3.2 Heating System'!G90</f>
        <v>0</v>
      </c>
      <c r="L456" s="1226">
        <f>'Step 3.2 Heating System'!H90</f>
        <v>0</v>
      </c>
      <c r="M456" s="1226">
        <f>'Step 3.2 Heating System'!I90</f>
        <v>0</v>
      </c>
      <c r="N456" s="1226" t="str">
        <f>'Step 3.2 Heating System'!J90</f>
        <v/>
      </c>
      <c r="O456" s="1183">
        <f>'Step 3.2 Heating System'!K90</f>
        <v>0</v>
      </c>
      <c r="P456" s="1226">
        <f>'Step 3.2 Heating System'!L90</f>
        <v>0</v>
      </c>
      <c r="Q456" s="1225">
        <f>'Step 3.2 Heating System'!M90</f>
        <v>0</v>
      </c>
      <c r="R456" s="1225">
        <f>'Step 3.2 Heating System'!N90</f>
        <v>0</v>
      </c>
      <c r="S456" s="1225">
        <f>'Step 3.2 Heating System'!O90</f>
        <v>0</v>
      </c>
      <c r="T456" s="1225">
        <f>'Step 3.2 Heating System'!P90</f>
        <v>0</v>
      </c>
      <c r="U456" s="1227">
        <f>'Step 3.2 Heating System'!Q90</f>
        <v>0</v>
      </c>
      <c r="V456" s="1227">
        <f>'Step 3.2 Heating System'!R90</f>
        <v>0</v>
      </c>
      <c r="W456" s="1227">
        <f>'Step 3.2 Heating System'!S90</f>
        <v>0</v>
      </c>
      <c r="X456" s="1227">
        <f>'Step 3.2 Heating System'!T90</f>
        <v>0</v>
      </c>
      <c r="Y456" s="1227">
        <f>'Step 3.2 Heating System'!U90</f>
        <v>0</v>
      </c>
      <c r="Z456" s="1227" t="str">
        <f>'Step 3.2 Heating System'!V90</f>
        <v/>
      </c>
      <c r="AA456" s="1182">
        <f>'Step 3.2 Heating System'!W90</f>
        <v>0</v>
      </c>
      <c r="AB456" s="1227" t="str">
        <f t="shared" si="79"/>
        <v/>
      </c>
      <c r="AC456" s="515" t="str">
        <f t="shared" si="82"/>
        <v/>
      </c>
      <c r="AD456" s="1123" t="str">
        <f>'Step 3.2 Heating System'!AA90</f>
        <v/>
      </c>
    </row>
    <row r="457" spans="1:30" x14ac:dyDescent="0.2">
      <c r="A457" s="517" t="str">
        <f t="shared" si="78"/>
        <v/>
      </c>
      <c r="B457" s="517" t="str">
        <f>IF(G457="","",A457&amp;SUBSTITUTE(_xlfn.XLOOKUP(G457,'Step 3.2 Heating System'!$C$10:$C$109,'Step 3.1 Site Details'!$C$8:$C$107,"",0,1),"uilding ",""))</f>
        <v/>
      </c>
      <c r="C457" s="517" t="str">
        <f>'Step 3.2 Heating System'!A91</f>
        <v>FF System 82</v>
      </c>
      <c r="D457" s="1048" t="str">
        <f t="shared" si="80"/>
        <v/>
      </c>
      <c r="E457" s="515" t="str">
        <f>IF('Step 3.2 Heating System'!B91=0,"",'Step 3.2 Heating System'!B91)</f>
        <v/>
      </c>
      <c r="F457" s="515" t="str">
        <f t="shared" si="81"/>
        <v/>
      </c>
      <c r="G457" s="515" t="str">
        <f>IF('Step 3.2 Heating System'!C91=0,"",TRIM('Step 3.2 Heating System'!C91))</f>
        <v/>
      </c>
      <c r="H457" s="515">
        <f>'Step 3.2 Heating System'!D91</f>
        <v>0</v>
      </c>
      <c r="I457" s="515">
        <f>'Step 3.2 Heating System'!E91</f>
        <v>0</v>
      </c>
      <c r="J457" s="1225">
        <f>'Step 3.2 Heating System'!F91</f>
        <v>0</v>
      </c>
      <c r="K457" s="1182">
        <f>'Step 3.2 Heating System'!G91</f>
        <v>0</v>
      </c>
      <c r="L457" s="1226">
        <f>'Step 3.2 Heating System'!H91</f>
        <v>0</v>
      </c>
      <c r="M457" s="1226">
        <f>'Step 3.2 Heating System'!I91</f>
        <v>0</v>
      </c>
      <c r="N457" s="1226" t="str">
        <f>'Step 3.2 Heating System'!J91</f>
        <v/>
      </c>
      <c r="O457" s="1183">
        <f>'Step 3.2 Heating System'!K91</f>
        <v>0</v>
      </c>
      <c r="P457" s="1226">
        <f>'Step 3.2 Heating System'!L91</f>
        <v>0</v>
      </c>
      <c r="Q457" s="1225">
        <f>'Step 3.2 Heating System'!M91</f>
        <v>0</v>
      </c>
      <c r="R457" s="1225">
        <f>'Step 3.2 Heating System'!N91</f>
        <v>0</v>
      </c>
      <c r="S457" s="1225">
        <f>'Step 3.2 Heating System'!O91</f>
        <v>0</v>
      </c>
      <c r="T457" s="1225">
        <f>'Step 3.2 Heating System'!P91</f>
        <v>0</v>
      </c>
      <c r="U457" s="1227">
        <f>'Step 3.2 Heating System'!Q91</f>
        <v>0</v>
      </c>
      <c r="V457" s="1227">
        <f>'Step 3.2 Heating System'!R91</f>
        <v>0</v>
      </c>
      <c r="W457" s="1227">
        <f>'Step 3.2 Heating System'!S91</f>
        <v>0</v>
      </c>
      <c r="X457" s="1227">
        <f>'Step 3.2 Heating System'!T91</f>
        <v>0</v>
      </c>
      <c r="Y457" s="1227">
        <f>'Step 3.2 Heating System'!U91</f>
        <v>0</v>
      </c>
      <c r="Z457" s="1227" t="str">
        <f>'Step 3.2 Heating System'!V91</f>
        <v/>
      </c>
      <c r="AA457" s="1182">
        <f>'Step 3.2 Heating System'!W91</f>
        <v>0</v>
      </c>
      <c r="AB457" s="1227" t="str">
        <f t="shared" si="79"/>
        <v/>
      </c>
      <c r="AC457" s="515" t="str">
        <f t="shared" si="82"/>
        <v/>
      </c>
      <c r="AD457" s="1123" t="str">
        <f>'Step 3.2 Heating System'!AA91</f>
        <v/>
      </c>
    </row>
    <row r="458" spans="1:30" x14ac:dyDescent="0.2">
      <c r="A458" s="517" t="str">
        <f t="shared" si="78"/>
        <v/>
      </c>
      <c r="B458" s="517" t="str">
        <f>IF(G458="","",A458&amp;SUBSTITUTE(_xlfn.XLOOKUP(G458,'Step 3.2 Heating System'!$C$10:$C$109,'Step 3.1 Site Details'!$C$8:$C$107,"",0,1),"uilding ",""))</f>
        <v/>
      </c>
      <c r="C458" s="517" t="str">
        <f>'Step 3.2 Heating System'!A92</f>
        <v>FF System 83</v>
      </c>
      <c r="D458" s="1048" t="str">
        <f t="shared" si="80"/>
        <v/>
      </c>
      <c r="E458" s="515" t="str">
        <f>IF('Step 3.2 Heating System'!B92=0,"",'Step 3.2 Heating System'!B92)</f>
        <v/>
      </c>
      <c r="F458" s="515" t="str">
        <f t="shared" si="81"/>
        <v/>
      </c>
      <c r="G458" s="515" t="str">
        <f>IF('Step 3.2 Heating System'!C92=0,"",TRIM('Step 3.2 Heating System'!C92))</f>
        <v/>
      </c>
      <c r="H458" s="515">
        <f>'Step 3.2 Heating System'!D92</f>
        <v>0</v>
      </c>
      <c r="I458" s="515">
        <f>'Step 3.2 Heating System'!E92</f>
        <v>0</v>
      </c>
      <c r="J458" s="1225">
        <f>'Step 3.2 Heating System'!F92</f>
        <v>0</v>
      </c>
      <c r="K458" s="1182">
        <f>'Step 3.2 Heating System'!G92</f>
        <v>0</v>
      </c>
      <c r="L458" s="1226">
        <f>'Step 3.2 Heating System'!H92</f>
        <v>0</v>
      </c>
      <c r="M458" s="1226">
        <f>'Step 3.2 Heating System'!I92</f>
        <v>0</v>
      </c>
      <c r="N458" s="1226" t="str">
        <f>'Step 3.2 Heating System'!J92</f>
        <v/>
      </c>
      <c r="O458" s="1183">
        <f>'Step 3.2 Heating System'!K92</f>
        <v>0</v>
      </c>
      <c r="P458" s="1226">
        <f>'Step 3.2 Heating System'!L92</f>
        <v>0</v>
      </c>
      <c r="Q458" s="1225">
        <f>'Step 3.2 Heating System'!M92</f>
        <v>0</v>
      </c>
      <c r="R458" s="1225">
        <f>'Step 3.2 Heating System'!N92</f>
        <v>0</v>
      </c>
      <c r="S458" s="1225">
        <f>'Step 3.2 Heating System'!O92</f>
        <v>0</v>
      </c>
      <c r="T458" s="1225">
        <f>'Step 3.2 Heating System'!P92</f>
        <v>0</v>
      </c>
      <c r="U458" s="1227">
        <f>'Step 3.2 Heating System'!Q92</f>
        <v>0</v>
      </c>
      <c r="V458" s="1227">
        <f>'Step 3.2 Heating System'!R92</f>
        <v>0</v>
      </c>
      <c r="W458" s="1227">
        <f>'Step 3.2 Heating System'!S92</f>
        <v>0</v>
      </c>
      <c r="X458" s="1227">
        <f>'Step 3.2 Heating System'!T92</f>
        <v>0</v>
      </c>
      <c r="Y458" s="1227">
        <f>'Step 3.2 Heating System'!U92</f>
        <v>0</v>
      </c>
      <c r="Z458" s="1227" t="str">
        <f>'Step 3.2 Heating System'!V92</f>
        <v/>
      </c>
      <c r="AA458" s="1182">
        <f>'Step 3.2 Heating System'!W92</f>
        <v>0</v>
      </c>
      <c r="AB458" s="1227" t="str">
        <f t="shared" si="79"/>
        <v/>
      </c>
      <c r="AC458" s="515" t="str">
        <f t="shared" si="82"/>
        <v/>
      </c>
      <c r="AD458" s="1123" t="str">
        <f>'Step 3.2 Heating System'!AA92</f>
        <v/>
      </c>
    </row>
    <row r="459" spans="1:30" x14ac:dyDescent="0.2">
      <c r="A459" s="517" t="str">
        <f t="shared" si="78"/>
        <v/>
      </c>
      <c r="B459" s="517" t="str">
        <f>IF(G459="","",A459&amp;SUBSTITUTE(_xlfn.XLOOKUP(G459,'Step 3.2 Heating System'!$C$10:$C$109,'Step 3.1 Site Details'!$C$8:$C$107,"",0,1),"uilding ",""))</f>
        <v/>
      </c>
      <c r="C459" s="517" t="str">
        <f>'Step 3.2 Heating System'!A93</f>
        <v>FF System 84</v>
      </c>
      <c r="D459" s="1048" t="str">
        <f t="shared" si="80"/>
        <v/>
      </c>
      <c r="E459" s="515" t="str">
        <f>IF('Step 3.2 Heating System'!B93=0,"",'Step 3.2 Heating System'!B93)</f>
        <v/>
      </c>
      <c r="F459" s="515" t="str">
        <f t="shared" si="81"/>
        <v/>
      </c>
      <c r="G459" s="515" t="str">
        <f>IF('Step 3.2 Heating System'!C93=0,"",TRIM('Step 3.2 Heating System'!C93))</f>
        <v/>
      </c>
      <c r="H459" s="515">
        <f>'Step 3.2 Heating System'!D93</f>
        <v>0</v>
      </c>
      <c r="I459" s="515">
        <f>'Step 3.2 Heating System'!E93</f>
        <v>0</v>
      </c>
      <c r="J459" s="1225">
        <f>'Step 3.2 Heating System'!F93</f>
        <v>0</v>
      </c>
      <c r="K459" s="1182">
        <f>'Step 3.2 Heating System'!G93</f>
        <v>0</v>
      </c>
      <c r="L459" s="1226">
        <f>'Step 3.2 Heating System'!H93</f>
        <v>0</v>
      </c>
      <c r="M459" s="1226">
        <f>'Step 3.2 Heating System'!I93</f>
        <v>0</v>
      </c>
      <c r="N459" s="1226" t="str">
        <f>'Step 3.2 Heating System'!J93</f>
        <v/>
      </c>
      <c r="O459" s="1183">
        <f>'Step 3.2 Heating System'!K93</f>
        <v>0</v>
      </c>
      <c r="P459" s="1226">
        <f>'Step 3.2 Heating System'!L93</f>
        <v>0</v>
      </c>
      <c r="Q459" s="1225">
        <f>'Step 3.2 Heating System'!M93</f>
        <v>0</v>
      </c>
      <c r="R459" s="1225">
        <f>'Step 3.2 Heating System'!N93</f>
        <v>0</v>
      </c>
      <c r="S459" s="1225">
        <f>'Step 3.2 Heating System'!O93</f>
        <v>0</v>
      </c>
      <c r="T459" s="1225">
        <f>'Step 3.2 Heating System'!P93</f>
        <v>0</v>
      </c>
      <c r="U459" s="1227">
        <f>'Step 3.2 Heating System'!Q93</f>
        <v>0</v>
      </c>
      <c r="V459" s="1227">
        <f>'Step 3.2 Heating System'!R93</f>
        <v>0</v>
      </c>
      <c r="W459" s="1227">
        <f>'Step 3.2 Heating System'!S93</f>
        <v>0</v>
      </c>
      <c r="X459" s="1227">
        <f>'Step 3.2 Heating System'!T93</f>
        <v>0</v>
      </c>
      <c r="Y459" s="1227">
        <f>'Step 3.2 Heating System'!U93</f>
        <v>0</v>
      </c>
      <c r="Z459" s="1227" t="str">
        <f>'Step 3.2 Heating System'!V93</f>
        <v/>
      </c>
      <c r="AA459" s="1182">
        <f>'Step 3.2 Heating System'!W93</f>
        <v>0</v>
      </c>
      <c r="AB459" s="1227" t="str">
        <f t="shared" si="79"/>
        <v/>
      </c>
      <c r="AC459" s="515" t="str">
        <f t="shared" si="82"/>
        <v/>
      </c>
      <c r="AD459" s="1123" t="str">
        <f>'Step 3.2 Heating System'!AA93</f>
        <v/>
      </c>
    </row>
    <row r="460" spans="1:30" x14ac:dyDescent="0.2">
      <c r="A460" s="517" t="str">
        <f t="shared" si="78"/>
        <v/>
      </c>
      <c r="B460" s="517" t="str">
        <f>IF(G460="","",A460&amp;SUBSTITUTE(_xlfn.XLOOKUP(G460,'Step 3.2 Heating System'!$C$10:$C$109,'Step 3.1 Site Details'!$C$8:$C$107,"",0,1),"uilding ",""))</f>
        <v/>
      </c>
      <c r="C460" s="517" t="str">
        <f>'Step 3.2 Heating System'!A94</f>
        <v>FF System 85</v>
      </c>
      <c r="D460" s="1048" t="str">
        <f t="shared" si="80"/>
        <v/>
      </c>
      <c r="E460" s="515" t="str">
        <f>IF('Step 3.2 Heating System'!B94=0,"",'Step 3.2 Heating System'!B94)</f>
        <v/>
      </c>
      <c r="F460" s="515" t="str">
        <f t="shared" si="81"/>
        <v/>
      </c>
      <c r="G460" s="515" t="str">
        <f>IF('Step 3.2 Heating System'!C94=0,"",TRIM('Step 3.2 Heating System'!C94))</f>
        <v/>
      </c>
      <c r="H460" s="515">
        <f>'Step 3.2 Heating System'!D94</f>
        <v>0</v>
      </c>
      <c r="I460" s="515">
        <f>'Step 3.2 Heating System'!E94</f>
        <v>0</v>
      </c>
      <c r="J460" s="1225">
        <f>'Step 3.2 Heating System'!F94</f>
        <v>0</v>
      </c>
      <c r="K460" s="1182">
        <f>'Step 3.2 Heating System'!G94</f>
        <v>0</v>
      </c>
      <c r="L460" s="1226">
        <f>'Step 3.2 Heating System'!H94</f>
        <v>0</v>
      </c>
      <c r="M460" s="1226">
        <f>'Step 3.2 Heating System'!I94</f>
        <v>0</v>
      </c>
      <c r="N460" s="1226" t="str">
        <f>'Step 3.2 Heating System'!J94</f>
        <v/>
      </c>
      <c r="O460" s="1183">
        <f>'Step 3.2 Heating System'!K94</f>
        <v>0</v>
      </c>
      <c r="P460" s="1226">
        <f>'Step 3.2 Heating System'!L94</f>
        <v>0</v>
      </c>
      <c r="Q460" s="1225">
        <f>'Step 3.2 Heating System'!M94</f>
        <v>0</v>
      </c>
      <c r="R460" s="1225">
        <f>'Step 3.2 Heating System'!N94</f>
        <v>0</v>
      </c>
      <c r="S460" s="1225">
        <f>'Step 3.2 Heating System'!O94</f>
        <v>0</v>
      </c>
      <c r="T460" s="1225">
        <f>'Step 3.2 Heating System'!P94</f>
        <v>0</v>
      </c>
      <c r="U460" s="1227">
        <f>'Step 3.2 Heating System'!Q94</f>
        <v>0</v>
      </c>
      <c r="V460" s="1227">
        <f>'Step 3.2 Heating System'!R94</f>
        <v>0</v>
      </c>
      <c r="W460" s="1227">
        <f>'Step 3.2 Heating System'!S94</f>
        <v>0</v>
      </c>
      <c r="X460" s="1227">
        <f>'Step 3.2 Heating System'!T94</f>
        <v>0</v>
      </c>
      <c r="Y460" s="1227">
        <f>'Step 3.2 Heating System'!U94</f>
        <v>0</v>
      </c>
      <c r="Z460" s="1227" t="str">
        <f>'Step 3.2 Heating System'!V94</f>
        <v/>
      </c>
      <c r="AA460" s="1182">
        <f>'Step 3.2 Heating System'!W94</f>
        <v>0</v>
      </c>
      <c r="AB460" s="1227" t="str">
        <f t="shared" si="79"/>
        <v/>
      </c>
      <c r="AC460" s="515" t="str">
        <f t="shared" si="82"/>
        <v/>
      </c>
      <c r="AD460" s="1123" t="str">
        <f>'Step 3.2 Heating System'!AA94</f>
        <v/>
      </c>
    </row>
    <row r="461" spans="1:30" x14ac:dyDescent="0.2">
      <c r="A461" s="517" t="str">
        <f t="shared" si="78"/>
        <v/>
      </c>
      <c r="B461" s="517" t="str">
        <f>IF(G461="","",A461&amp;SUBSTITUTE(_xlfn.XLOOKUP(G461,'Step 3.2 Heating System'!$C$10:$C$109,'Step 3.1 Site Details'!$C$8:$C$107,"",0,1),"uilding ",""))</f>
        <v/>
      </c>
      <c r="C461" s="517" t="str">
        <f>'Step 3.2 Heating System'!A95</f>
        <v>FF System 86</v>
      </c>
      <c r="D461" s="1048" t="str">
        <f t="shared" si="80"/>
        <v/>
      </c>
      <c r="E461" s="515" t="str">
        <f>IF('Step 3.2 Heating System'!B95=0,"",'Step 3.2 Heating System'!B95)</f>
        <v/>
      </c>
      <c r="F461" s="515" t="str">
        <f t="shared" si="81"/>
        <v/>
      </c>
      <c r="G461" s="515" t="str">
        <f>IF('Step 3.2 Heating System'!C95=0,"",TRIM('Step 3.2 Heating System'!C95))</f>
        <v/>
      </c>
      <c r="H461" s="515">
        <f>'Step 3.2 Heating System'!D95</f>
        <v>0</v>
      </c>
      <c r="I461" s="515">
        <f>'Step 3.2 Heating System'!E95</f>
        <v>0</v>
      </c>
      <c r="J461" s="1225">
        <f>'Step 3.2 Heating System'!F95</f>
        <v>0</v>
      </c>
      <c r="K461" s="1182">
        <f>'Step 3.2 Heating System'!G95</f>
        <v>0</v>
      </c>
      <c r="L461" s="1226">
        <f>'Step 3.2 Heating System'!H95</f>
        <v>0</v>
      </c>
      <c r="M461" s="1226">
        <f>'Step 3.2 Heating System'!I95</f>
        <v>0</v>
      </c>
      <c r="N461" s="1226" t="str">
        <f>'Step 3.2 Heating System'!J95</f>
        <v/>
      </c>
      <c r="O461" s="1183">
        <f>'Step 3.2 Heating System'!K95</f>
        <v>0</v>
      </c>
      <c r="P461" s="1226">
        <f>'Step 3.2 Heating System'!L95</f>
        <v>0</v>
      </c>
      <c r="Q461" s="1225">
        <f>'Step 3.2 Heating System'!M95</f>
        <v>0</v>
      </c>
      <c r="R461" s="1225">
        <f>'Step 3.2 Heating System'!N95</f>
        <v>0</v>
      </c>
      <c r="S461" s="1225">
        <f>'Step 3.2 Heating System'!O95</f>
        <v>0</v>
      </c>
      <c r="T461" s="1225">
        <f>'Step 3.2 Heating System'!P95</f>
        <v>0</v>
      </c>
      <c r="U461" s="1227">
        <f>'Step 3.2 Heating System'!Q95</f>
        <v>0</v>
      </c>
      <c r="V461" s="1227">
        <f>'Step 3.2 Heating System'!R95</f>
        <v>0</v>
      </c>
      <c r="W461" s="1227">
        <f>'Step 3.2 Heating System'!S95</f>
        <v>0</v>
      </c>
      <c r="X461" s="1227">
        <f>'Step 3.2 Heating System'!T95</f>
        <v>0</v>
      </c>
      <c r="Y461" s="1227">
        <f>'Step 3.2 Heating System'!U95</f>
        <v>0</v>
      </c>
      <c r="Z461" s="1227" t="str">
        <f>'Step 3.2 Heating System'!V95</f>
        <v/>
      </c>
      <c r="AA461" s="1182">
        <f>'Step 3.2 Heating System'!W95</f>
        <v>0</v>
      </c>
      <c r="AB461" s="1227" t="str">
        <f t="shared" si="79"/>
        <v/>
      </c>
      <c r="AC461" s="515" t="str">
        <f t="shared" si="82"/>
        <v/>
      </c>
      <c r="AD461" s="1123" t="str">
        <f>'Step 3.2 Heating System'!AA95</f>
        <v/>
      </c>
    </row>
    <row r="462" spans="1:30" x14ac:dyDescent="0.2">
      <c r="A462" s="517" t="str">
        <f t="shared" si="78"/>
        <v/>
      </c>
      <c r="B462" s="517" t="str">
        <f>IF(G462="","",A462&amp;SUBSTITUTE(_xlfn.XLOOKUP(G462,'Step 3.2 Heating System'!$C$10:$C$109,'Step 3.1 Site Details'!$C$8:$C$107,"",0,1),"uilding ",""))</f>
        <v/>
      </c>
      <c r="C462" s="517" t="str">
        <f>'Step 3.2 Heating System'!A96</f>
        <v>FF System 87</v>
      </c>
      <c r="D462" s="1048" t="str">
        <f t="shared" si="80"/>
        <v/>
      </c>
      <c r="E462" s="515" t="str">
        <f>IF('Step 3.2 Heating System'!B96=0,"",'Step 3.2 Heating System'!B96)</f>
        <v/>
      </c>
      <c r="F462" s="515" t="str">
        <f t="shared" si="81"/>
        <v/>
      </c>
      <c r="G462" s="515" t="str">
        <f>IF('Step 3.2 Heating System'!C96=0,"",TRIM('Step 3.2 Heating System'!C96))</f>
        <v/>
      </c>
      <c r="H462" s="515">
        <f>'Step 3.2 Heating System'!D96</f>
        <v>0</v>
      </c>
      <c r="I462" s="515">
        <f>'Step 3.2 Heating System'!E96</f>
        <v>0</v>
      </c>
      <c r="J462" s="1225">
        <f>'Step 3.2 Heating System'!F96</f>
        <v>0</v>
      </c>
      <c r="K462" s="1182">
        <f>'Step 3.2 Heating System'!G96</f>
        <v>0</v>
      </c>
      <c r="L462" s="1226">
        <f>'Step 3.2 Heating System'!H96</f>
        <v>0</v>
      </c>
      <c r="M462" s="1226">
        <f>'Step 3.2 Heating System'!I96</f>
        <v>0</v>
      </c>
      <c r="N462" s="1226" t="str">
        <f>'Step 3.2 Heating System'!J96</f>
        <v/>
      </c>
      <c r="O462" s="1183">
        <f>'Step 3.2 Heating System'!K96</f>
        <v>0</v>
      </c>
      <c r="P462" s="1226">
        <f>'Step 3.2 Heating System'!L96</f>
        <v>0</v>
      </c>
      <c r="Q462" s="1225">
        <f>'Step 3.2 Heating System'!M96</f>
        <v>0</v>
      </c>
      <c r="R462" s="1225">
        <f>'Step 3.2 Heating System'!N96</f>
        <v>0</v>
      </c>
      <c r="S462" s="1225">
        <f>'Step 3.2 Heating System'!O96</f>
        <v>0</v>
      </c>
      <c r="T462" s="1225">
        <f>'Step 3.2 Heating System'!P96</f>
        <v>0</v>
      </c>
      <c r="U462" s="1227">
        <f>'Step 3.2 Heating System'!Q96</f>
        <v>0</v>
      </c>
      <c r="V462" s="1227">
        <f>'Step 3.2 Heating System'!R96</f>
        <v>0</v>
      </c>
      <c r="W462" s="1227">
        <f>'Step 3.2 Heating System'!S96</f>
        <v>0</v>
      </c>
      <c r="X462" s="1227">
        <f>'Step 3.2 Heating System'!T96</f>
        <v>0</v>
      </c>
      <c r="Y462" s="1227">
        <f>'Step 3.2 Heating System'!U96</f>
        <v>0</v>
      </c>
      <c r="Z462" s="1227" t="str">
        <f>'Step 3.2 Heating System'!V96</f>
        <v/>
      </c>
      <c r="AA462" s="1182">
        <f>'Step 3.2 Heating System'!W96</f>
        <v>0</v>
      </c>
      <c r="AB462" s="1227" t="str">
        <f t="shared" si="79"/>
        <v/>
      </c>
      <c r="AC462" s="515" t="str">
        <f t="shared" si="82"/>
        <v/>
      </c>
      <c r="AD462" s="1123" t="str">
        <f>'Step 3.2 Heating System'!AA96</f>
        <v/>
      </c>
    </row>
    <row r="463" spans="1:30" x14ac:dyDescent="0.2">
      <c r="A463" s="517" t="str">
        <f t="shared" si="78"/>
        <v/>
      </c>
      <c r="B463" s="517" t="str">
        <f>IF(G463="","",A463&amp;SUBSTITUTE(_xlfn.XLOOKUP(G463,'Step 3.2 Heating System'!$C$10:$C$109,'Step 3.1 Site Details'!$C$8:$C$107,"",0,1),"uilding ",""))</f>
        <v/>
      </c>
      <c r="C463" s="517" t="str">
        <f>'Step 3.2 Heating System'!A97</f>
        <v>FF System 88</v>
      </c>
      <c r="D463" s="1048" t="str">
        <f t="shared" si="80"/>
        <v/>
      </c>
      <c r="E463" s="515" t="str">
        <f>IF('Step 3.2 Heating System'!B97=0,"",'Step 3.2 Heating System'!B97)</f>
        <v/>
      </c>
      <c r="F463" s="515" t="str">
        <f t="shared" si="81"/>
        <v/>
      </c>
      <c r="G463" s="515" t="str">
        <f>IF('Step 3.2 Heating System'!C97=0,"",TRIM('Step 3.2 Heating System'!C97))</f>
        <v/>
      </c>
      <c r="H463" s="515">
        <f>'Step 3.2 Heating System'!D97</f>
        <v>0</v>
      </c>
      <c r="I463" s="515">
        <f>'Step 3.2 Heating System'!E97</f>
        <v>0</v>
      </c>
      <c r="J463" s="1225">
        <f>'Step 3.2 Heating System'!F97</f>
        <v>0</v>
      </c>
      <c r="K463" s="1182">
        <f>'Step 3.2 Heating System'!G97</f>
        <v>0</v>
      </c>
      <c r="L463" s="1226">
        <f>'Step 3.2 Heating System'!H97</f>
        <v>0</v>
      </c>
      <c r="M463" s="1226">
        <f>'Step 3.2 Heating System'!I97</f>
        <v>0</v>
      </c>
      <c r="N463" s="1226" t="str">
        <f>'Step 3.2 Heating System'!J97</f>
        <v/>
      </c>
      <c r="O463" s="1183">
        <f>'Step 3.2 Heating System'!K97</f>
        <v>0</v>
      </c>
      <c r="P463" s="1226">
        <f>'Step 3.2 Heating System'!L97</f>
        <v>0</v>
      </c>
      <c r="Q463" s="1225">
        <f>'Step 3.2 Heating System'!M97</f>
        <v>0</v>
      </c>
      <c r="R463" s="1225">
        <f>'Step 3.2 Heating System'!N97</f>
        <v>0</v>
      </c>
      <c r="S463" s="1225">
        <f>'Step 3.2 Heating System'!O97</f>
        <v>0</v>
      </c>
      <c r="T463" s="1225">
        <f>'Step 3.2 Heating System'!P97</f>
        <v>0</v>
      </c>
      <c r="U463" s="1227">
        <f>'Step 3.2 Heating System'!Q97</f>
        <v>0</v>
      </c>
      <c r="V463" s="1227">
        <f>'Step 3.2 Heating System'!R97</f>
        <v>0</v>
      </c>
      <c r="W463" s="1227">
        <f>'Step 3.2 Heating System'!S97</f>
        <v>0</v>
      </c>
      <c r="X463" s="1227">
        <f>'Step 3.2 Heating System'!T97</f>
        <v>0</v>
      </c>
      <c r="Y463" s="1227">
        <f>'Step 3.2 Heating System'!U97</f>
        <v>0</v>
      </c>
      <c r="Z463" s="1227" t="str">
        <f>'Step 3.2 Heating System'!V97</f>
        <v/>
      </c>
      <c r="AA463" s="1182">
        <f>'Step 3.2 Heating System'!W97</f>
        <v>0</v>
      </c>
      <c r="AB463" s="1227" t="str">
        <f t="shared" si="79"/>
        <v/>
      </c>
      <c r="AC463" s="515" t="str">
        <f t="shared" si="82"/>
        <v/>
      </c>
      <c r="AD463" s="1123" t="str">
        <f>'Step 3.2 Heating System'!AA97</f>
        <v/>
      </c>
    </row>
    <row r="464" spans="1:30" x14ac:dyDescent="0.2">
      <c r="A464" s="517" t="str">
        <f t="shared" si="78"/>
        <v/>
      </c>
      <c r="B464" s="517" t="str">
        <f>IF(G464="","",A464&amp;SUBSTITUTE(_xlfn.XLOOKUP(G464,'Step 3.2 Heating System'!$C$10:$C$109,'Step 3.1 Site Details'!$C$8:$C$107,"",0,1),"uilding ",""))</f>
        <v/>
      </c>
      <c r="C464" s="517" t="str">
        <f>'Step 3.2 Heating System'!A98</f>
        <v>FF System 89</v>
      </c>
      <c r="D464" s="1048" t="str">
        <f t="shared" si="80"/>
        <v/>
      </c>
      <c r="E464" s="515" t="str">
        <f>IF('Step 3.2 Heating System'!B98=0,"",'Step 3.2 Heating System'!B98)</f>
        <v/>
      </c>
      <c r="F464" s="515" t="str">
        <f t="shared" si="81"/>
        <v/>
      </c>
      <c r="G464" s="515" t="str">
        <f>IF('Step 3.2 Heating System'!C98=0,"",TRIM('Step 3.2 Heating System'!C98))</f>
        <v/>
      </c>
      <c r="H464" s="515">
        <f>'Step 3.2 Heating System'!D98</f>
        <v>0</v>
      </c>
      <c r="I464" s="515">
        <f>'Step 3.2 Heating System'!E98</f>
        <v>0</v>
      </c>
      <c r="J464" s="1225">
        <f>'Step 3.2 Heating System'!F98</f>
        <v>0</v>
      </c>
      <c r="K464" s="1182">
        <f>'Step 3.2 Heating System'!G98</f>
        <v>0</v>
      </c>
      <c r="L464" s="1226">
        <f>'Step 3.2 Heating System'!H98</f>
        <v>0</v>
      </c>
      <c r="M464" s="1226">
        <f>'Step 3.2 Heating System'!I98</f>
        <v>0</v>
      </c>
      <c r="N464" s="1226" t="str">
        <f>'Step 3.2 Heating System'!J98</f>
        <v/>
      </c>
      <c r="O464" s="1183">
        <f>'Step 3.2 Heating System'!K98</f>
        <v>0</v>
      </c>
      <c r="P464" s="1226">
        <f>'Step 3.2 Heating System'!L98</f>
        <v>0</v>
      </c>
      <c r="Q464" s="1225">
        <f>'Step 3.2 Heating System'!M98</f>
        <v>0</v>
      </c>
      <c r="R464" s="1225">
        <f>'Step 3.2 Heating System'!N98</f>
        <v>0</v>
      </c>
      <c r="S464" s="1225">
        <f>'Step 3.2 Heating System'!O98</f>
        <v>0</v>
      </c>
      <c r="T464" s="1225">
        <f>'Step 3.2 Heating System'!P98</f>
        <v>0</v>
      </c>
      <c r="U464" s="1227">
        <f>'Step 3.2 Heating System'!Q98</f>
        <v>0</v>
      </c>
      <c r="V464" s="1227">
        <f>'Step 3.2 Heating System'!R98</f>
        <v>0</v>
      </c>
      <c r="W464" s="1227">
        <f>'Step 3.2 Heating System'!S98</f>
        <v>0</v>
      </c>
      <c r="X464" s="1227">
        <f>'Step 3.2 Heating System'!T98</f>
        <v>0</v>
      </c>
      <c r="Y464" s="1227">
        <f>'Step 3.2 Heating System'!U98</f>
        <v>0</v>
      </c>
      <c r="Z464" s="1227" t="str">
        <f>'Step 3.2 Heating System'!V98</f>
        <v/>
      </c>
      <c r="AA464" s="1182">
        <f>'Step 3.2 Heating System'!W98</f>
        <v>0</v>
      </c>
      <c r="AB464" s="1227" t="str">
        <f t="shared" si="79"/>
        <v/>
      </c>
      <c r="AC464" s="515" t="str">
        <f t="shared" si="82"/>
        <v/>
      </c>
      <c r="AD464" s="1123" t="str">
        <f>'Step 3.2 Heating System'!AA98</f>
        <v/>
      </c>
    </row>
    <row r="465" spans="1:30" x14ac:dyDescent="0.2">
      <c r="A465" s="517" t="str">
        <f t="shared" si="78"/>
        <v/>
      </c>
      <c r="B465" s="517" t="str">
        <f>IF(G465="","",A465&amp;SUBSTITUTE(_xlfn.XLOOKUP(G465,'Step 3.2 Heating System'!$C$10:$C$109,'Step 3.1 Site Details'!$C$8:$C$107,"",0,1),"uilding ",""))</f>
        <v/>
      </c>
      <c r="C465" s="517" t="str">
        <f>'Step 3.2 Heating System'!A99</f>
        <v>FF System 90</v>
      </c>
      <c r="D465" s="1048" t="str">
        <f t="shared" si="80"/>
        <v/>
      </c>
      <c r="E465" s="515" t="str">
        <f>IF('Step 3.2 Heating System'!B99=0,"",'Step 3.2 Heating System'!B99)</f>
        <v/>
      </c>
      <c r="F465" s="515" t="str">
        <f t="shared" si="81"/>
        <v/>
      </c>
      <c r="G465" s="515" t="str">
        <f>IF('Step 3.2 Heating System'!C99=0,"",TRIM('Step 3.2 Heating System'!C99))</f>
        <v/>
      </c>
      <c r="H465" s="515">
        <f>'Step 3.2 Heating System'!D99</f>
        <v>0</v>
      </c>
      <c r="I465" s="515">
        <f>'Step 3.2 Heating System'!E99</f>
        <v>0</v>
      </c>
      <c r="J465" s="1225">
        <f>'Step 3.2 Heating System'!F99</f>
        <v>0</v>
      </c>
      <c r="K465" s="1182">
        <f>'Step 3.2 Heating System'!G99</f>
        <v>0</v>
      </c>
      <c r="L465" s="1226">
        <f>'Step 3.2 Heating System'!H99</f>
        <v>0</v>
      </c>
      <c r="M465" s="1226">
        <f>'Step 3.2 Heating System'!I99</f>
        <v>0</v>
      </c>
      <c r="N465" s="1226" t="str">
        <f>'Step 3.2 Heating System'!J99</f>
        <v/>
      </c>
      <c r="O465" s="1183">
        <f>'Step 3.2 Heating System'!K99</f>
        <v>0</v>
      </c>
      <c r="P465" s="1226">
        <f>'Step 3.2 Heating System'!L99</f>
        <v>0</v>
      </c>
      <c r="Q465" s="1225">
        <f>'Step 3.2 Heating System'!M99</f>
        <v>0</v>
      </c>
      <c r="R465" s="1225">
        <f>'Step 3.2 Heating System'!N99</f>
        <v>0</v>
      </c>
      <c r="S465" s="1225">
        <f>'Step 3.2 Heating System'!O99</f>
        <v>0</v>
      </c>
      <c r="T465" s="1225">
        <f>'Step 3.2 Heating System'!P99</f>
        <v>0</v>
      </c>
      <c r="U465" s="1227">
        <f>'Step 3.2 Heating System'!Q99</f>
        <v>0</v>
      </c>
      <c r="V465" s="1227">
        <f>'Step 3.2 Heating System'!R99</f>
        <v>0</v>
      </c>
      <c r="W465" s="1227">
        <f>'Step 3.2 Heating System'!S99</f>
        <v>0</v>
      </c>
      <c r="X465" s="1227">
        <f>'Step 3.2 Heating System'!T99</f>
        <v>0</v>
      </c>
      <c r="Y465" s="1227">
        <f>'Step 3.2 Heating System'!U99</f>
        <v>0</v>
      </c>
      <c r="Z465" s="1227" t="str">
        <f>'Step 3.2 Heating System'!V99</f>
        <v/>
      </c>
      <c r="AA465" s="1182">
        <f>'Step 3.2 Heating System'!W99</f>
        <v>0</v>
      </c>
      <c r="AB465" s="1227" t="str">
        <f t="shared" si="79"/>
        <v/>
      </c>
      <c r="AC465" s="515" t="str">
        <f t="shared" si="82"/>
        <v/>
      </c>
      <c r="AD465" s="1123" t="str">
        <f>'Step 3.2 Heating System'!AA99</f>
        <v/>
      </c>
    </row>
    <row r="466" spans="1:30" x14ac:dyDescent="0.2">
      <c r="A466" s="517" t="str">
        <f t="shared" si="78"/>
        <v/>
      </c>
      <c r="B466" s="517" t="str">
        <f>IF(G466="","",A466&amp;SUBSTITUTE(_xlfn.XLOOKUP(G466,'Step 3.2 Heating System'!$C$10:$C$109,'Step 3.1 Site Details'!$C$8:$C$107,"",0,1),"uilding ",""))</f>
        <v/>
      </c>
      <c r="C466" s="517" t="str">
        <f>'Step 3.2 Heating System'!A100</f>
        <v>FF System 91</v>
      </c>
      <c r="D466" s="1048" t="str">
        <f t="shared" si="80"/>
        <v/>
      </c>
      <c r="E466" s="515" t="str">
        <f>IF('Step 3.2 Heating System'!B100=0,"",'Step 3.2 Heating System'!B100)</f>
        <v/>
      </c>
      <c r="F466" s="515" t="str">
        <f t="shared" si="81"/>
        <v/>
      </c>
      <c r="G466" s="515" t="str">
        <f>IF('Step 3.2 Heating System'!C100=0,"",TRIM('Step 3.2 Heating System'!C100))</f>
        <v/>
      </c>
      <c r="H466" s="515">
        <f>'Step 3.2 Heating System'!D100</f>
        <v>0</v>
      </c>
      <c r="I466" s="515">
        <f>'Step 3.2 Heating System'!E100</f>
        <v>0</v>
      </c>
      <c r="J466" s="1225">
        <f>'Step 3.2 Heating System'!F100</f>
        <v>0</v>
      </c>
      <c r="K466" s="1182">
        <f>'Step 3.2 Heating System'!G100</f>
        <v>0</v>
      </c>
      <c r="L466" s="1226">
        <f>'Step 3.2 Heating System'!H100</f>
        <v>0</v>
      </c>
      <c r="M466" s="1226">
        <f>'Step 3.2 Heating System'!I100</f>
        <v>0</v>
      </c>
      <c r="N466" s="1226" t="str">
        <f>'Step 3.2 Heating System'!J100</f>
        <v/>
      </c>
      <c r="O466" s="1183">
        <f>'Step 3.2 Heating System'!K100</f>
        <v>0</v>
      </c>
      <c r="P466" s="1226">
        <f>'Step 3.2 Heating System'!L100</f>
        <v>0</v>
      </c>
      <c r="Q466" s="1225">
        <f>'Step 3.2 Heating System'!M100</f>
        <v>0</v>
      </c>
      <c r="R466" s="1225">
        <f>'Step 3.2 Heating System'!N100</f>
        <v>0</v>
      </c>
      <c r="S466" s="1225">
        <f>'Step 3.2 Heating System'!O100</f>
        <v>0</v>
      </c>
      <c r="T466" s="1225">
        <f>'Step 3.2 Heating System'!P100</f>
        <v>0</v>
      </c>
      <c r="U466" s="1227">
        <f>'Step 3.2 Heating System'!Q100</f>
        <v>0</v>
      </c>
      <c r="V466" s="1227">
        <f>'Step 3.2 Heating System'!R100</f>
        <v>0</v>
      </c>
      <c r="W466" s="1227">
        <f>'Step 3.2 Heating System'!S100</f>
        <v>0</v>
      </c>
      <c r="X466" s="1227">
        <f>'Step 3.2 Heating System'!T100</f>
        <v>0</v>
      </c>
      <c r="Y466" s="1227">
        <f>'Step 3.2 Heating System'!U100</f>
        <v>0</v>
      </c>
      <c r="Z466" s="1227" t="str">
        <f>'Step 3.2 Heating System'!V100</f>
        <v/>
      </c>
      <c r="AA466" s="1182">
        <f>'Step 3.2 Heating System'!W100</f>
        <v>0</v>
      </c>
      <c r="AB466" s="1227" t="str">
        <f t="shared" si="79"/>
        <v/>
      </c>
      <c r="AC466" s="515" t="str">
        <f t="shared" si="82"/>
        <v/>
      </c>
      <c r="AD466" s="1123" t="str">
        <f>'Step 3.2 Heating System'!AA100</f>
        <v/>
      </c>
    </row>
    <row r="467" spans="1:30" x14ac:dyDescent="0.2">
      <c r="A467" s="517" t="str">
        <f t="shared" si="78"/>
        <v/>
      </c>
      <c r="B467" s="517" t="str">
        <f>IF(G467="","",A467&amp;SUBSTITUTE(_xlfn.XLOOKUP(G467,'Step 3.2 Heating System'!$C$10:$C$109,'Step 3.1 Site Details'!$C$8:$C$107,"",0,1),"uilding ",""))</f>
        <v/>
      </c>
      <c r="C467" s="517" t="str">
        <f>'Step 3.2 Heating System'!A101</f>
        <v>FF System 92</v>
      </c>
      <c r="D467" s="1048" t="str">
        <f t="shared" si="80"/>
        <v/>
      </c>
      <c r="E467" s="515" t="str">
        <f>IF('Step 3.2 Heating System'!B101=0,"",'Step 3.2 Heating System'!B101)</f>
        <v/>
      </c>
      <c r="F467" s="515" t="str">
        <f t="shared" si="81"/>
        <v/>
      </c>
      <c r="G467" s="515" t="str">
        <f>IF('Step 3.2 Heating System'!C101=0,"",TRIM('Step 3.2 Heating System'!C101))</f>
        <v/>
      </c>
      <c r="H467" s="515">
        <f>'Step 3.2 Heating System'!D101</f>
        <v>0</v>
      </c>
      <c r="I467" s="515">
        <f>'Step 3.2 Heating System'!E101</f>
        <v>0</v>
      </c>
      <c r="J467" s="1225">
        <f>'Step 3.2 Heating System'!F101</f>
        <v>0</v>
      </c>
      <c r="K467" s="1182">
        <f>'Step 3.2 Heating System'!G101</f>
        <v>0</v>
      </c>
      <c r="L467" s="1226">
        <f>'Step 3.2 Heating System'!H101</f>
        <v>0</v>
      </c>
      <c r="M467" s="1226">
        <f>'Step 3.2 Heating System'!I101</f>
        <v>0</v>
      </c>
      <c r="N467" s="1226" t="str">
        <f>'Step 3.2 Heating System'!J101</f>
        <v/>
      </c>
      <c r="O467" s="1183">
        <f>'Step 3.2 Heating System'!K101</f>
        <v>0</v>
      </c>
      <c r="P467" s="1226">
        <f>'Step 3.2 Heating System'!L101</f>
        <v>0</v>
      </c>
      <c r="Q467" s="1225">
        <f>'Step 3.2 Heating System'!M101</f>
        <v>0</v>
      </c>
      <c r="R467" s="1225">
        <f>'Step 3.2 Heating System'!N101</f>
        <v>0</v>
      </c>
      <c r="S467" s="1225">
        <f>'Step 3.2 Heating System'!O101</f>
        <v>0</v>
      </c>
      <c r="T467" s="1225">
        <f>'Step 3.2 Heating System'!P101</f>
        <v>0</v>
      </c>
      <c r="U467" s="1227">
        <f>'Step 3.2 Heating System'!Q101</f>
        <v>0</v>
      </c>
      <c r="V467" s="1227">
        <f>'Step 3.2 Heating System'!R101</f>
        <v>0</v>
      </c>
      <c r="W467" s="1227">
        <f>'Step 3.2 Heating System'!S101</f>
        <v>0</v>
      </c>
      <c r="X467" s="1227">
        <f>'Step 3.2 Heating System'!T101</f>
        <v>0</v>
      </c>
      <c r="Y467" s="1227">
        <f>'Step 3.2 Heating System'!U101</f>
        <v>0</v>
      </c>
      <c r="Z467" s="1227" t="str">
        <f>'Step 3.2 Heating System'!V101</f>
        <v/>
      </c>
      <c r="AA467" s="1182">
        <f>'Step 3.2 Heating System'!W101</f>
        <v>0</v>
      </c>
      <c r="AB467" s="1227" t="str">
        <f t="shared" si="79"/>
        <v/>
      </c>
      <c r="AC467" s="515" t="str">
        <f t="shared" si="82"/>
        <v/>
      </c>
      <c r="AD467" s="1123" t="str">
        <f>'Step 3.2 Heating System'!AA101</f>
        <v/>
      </c>
    </row>
    <row r="468" spans="1:30" x14ac:dyDescent="0.2">
      <c r="A468" s="517" t="str">
        <f t="shared" si="78"/>
        <v/>
      </c>
      <c r="B468" s="517" t="str">
        <f>IF(G468="","",A468&amp;SUBSTITUTE(_xlfn.XLOOKUP(G468,'Step 3.2 Heating System'!$C$10:$C$109,'Step 3.1 Site Details'!$C$8:$C$107,"",0,1),"uilding ",""))</f>
        <v/>
      </c>
      <c r="C468" s="517" t="str">
        <f>'Step 3.2 Heating System'!A102</f>
        <v>FF System 93</v>
      </c>
      <c r="D468" s="1048" t="str">
        <f t="shared" si="80"/>
        <v/>
      </c>
      <c r="E468" s="515" t="str">
        <f>IF('Step 3.2 Heating System'!B102=0,"",'Step 3.2 Heating System'!B102)</f>
        <v/>
      </c>
      <c r="F468" s="515" t="str">
        <f t="shared" si="81"/>
        <v/>
      </c>
      <c r="G468" s="515" t="str">
        <f>IF('Step 3.2 Heating System'!C102=0,"",TRIM('Step 3.2 Heating System'!C102))</f>
        <v/>
      </c>
      <c r="H468" s="515">
        <f>'Step 3.2 Heating System'!D102</f>
        <v>0</v>
      </c>
      <c r="I468" s="515">
        <f>'Step 3.2 Heating System'!E102</f>
        <v>0</v>
      </c>
      <c r="J468" s="1225">
        <f>'Step 3.2 Heating System'!F102</f>
        <v>0</v>
      </c>
      <c r="K468" s="1182">
        <f>'Step 3.2 Heating System'!G102</f>
        <v>0</v>
      </c>
      <c r="L468" s="1226">
        <f>'Step 3.2 Heating System'!H102</f>
        <v>0</v>
      </c>
      <c r="M468" s="1226">
        <f>'Step 3.2 Heating System'!I102</f>
        <v>0</v>
      </c>
      <c r="N468" s="1226" t="str">
        <f>'Step 3.2 Heating System'!J102</f>
        <v/>
      </c>
      <c r="O468" s="1183">
        <f>'Step 3.2 Heating System'!K102</f>
        <v>0</v>
      </c>
      <c r="P468" s="1226">
        <f>'Step 3.2 Heating System'!L102</f>
        <v>0</v>
      </c>
      <c r="Q468" s="1225">
        <f>'Step 3.2 Heating System'!M102</f>
        <v>0</v>
      </c>
      <c r="R468" s="1225">
        <f>'Step 3.2 Heating System'!N102</f>
        <v>0</v>
      </c>
      <c r="S468" s="1225">
        <f>'Step 3.2 Heating System'!O102</f>
        <v>0</v>
      </c>
      <c r="T468" s="1225">
        <f>'Step 3.2 Heating System'!P102</f>
        <v>0</v>
      </c>
      <c r="U468" s="1227">
        <f>'Step 3.2 Heating System'!Q102</f>
        <v>0</v>
      </c>
      <c r="V468" s="1227">
        <f>'Step 3.2 Heating System'!R102</f>
        <v>0</v>
      </c>
      <c r="W468" s="1227">
        <f>'Step 3.2 Heating System'!S102</f>
        <v>0</v>
      </c>
      <c r="X468" s="1227">
        <f>'Step 3.2 Heating System'!T102</f>
        <v>0</v>
      </c>
      <c r="Y468" s="1227">
        <f>'Step 3.2 Heating System'!U102</f>
        <v>0</v>
      </c>
      <c r="Z468" s="1227" t="str">
        <f>'Step 3.2 Heating System'!V102</f>
        <v/>
      </c>
      <c r="AA468" s="1182">
        <f>'Step 3.2 Heating System'!W102</f>
        <v>0</v>
      </c>
      <c r="AB468" s="1227" t="str">
        <f t="shared" si="79"/>
        <v/>
      </c>
      <c r="AC468" s="515" t="str">
        <f t="shared" si="82"/>
        <v/>
      </c>
      <c r="AD468" s="1123" t="str">
        <f>'Step 3.2 Heating System'!AA102</f>
        <v/>
      </c>
    </row>
    <row r="469" spans="1:30" x14ac:dyDescent="0.2">
      <c r="A469" s="517" t="str">
        <f t="shared" si="78"/>
        <v/>
      </c>
      <c r="B469" s="517" t="str">
        <f>IF(G469="","",A469&amp;SUBSTITUTE(_xlfn.XLOOKUP(G469,'Step 3.2 Heating System'!$C$10:$C$109,'Step 3.1 Site Details'!$C$8:$C$107,"",0,1),"uilding ",""))</f>
        <v/>
      </c>
      <c r="C469" s="517" t="str">
        <f>'Step 3.2 Heating System'!A103</f>
        <v>FF System 94</v>
      </c>
      <c r="D469" s="1048" t="str">
        <f t="shared" si="80"/>
        <v/>
      </c>
      <c r="E469" s="515" t="str">
        <f>IF('Step 3.2 Heating System'!B103=0,"",'Step 3.2 Heating System'!B103)</f>
        <v/>
      </c>
      <c r="F469" s="515" t="str">
        <f t="shared" si="81"/>
        <v/>
      </c>
      <c r="G469" s="515" t="str">
        <f>IF('Step 3.2 Heating System'!C103=0,"",TRIM('Step 3.2 Heating System'!C103))</f>
        <v/>
      </c>
      <c r="H469" s="515">
        <f>'Step 3.2 Heating System'!D103</f>
        <v>0</v>
      </c>
      <c r="I469" s="515">
        <f>'Step 3.2 Heating System'!E103</f>
        <v>0</v>
      </c>
      <c r="J469" s="1225">
        <f>'Step 3.2 Heating System'!F103</f>
        <v>0</v>
      </c>
      <c r="K469" s="1182">
        <f>'Step 3.2 Heating System'!G103</f>
        <v>0</v>
      </c>
      <c r="L469" s="1226">
        <f>'Step 3.2 Heating System'!H103</f>
        <v>0</v>
      </c>
      <c r="M469" s="1226">
        <f>'Step 3.2 Heating System'!I103</f>
        <v>0</v>
      </c>
      <c r="N469" s="1226" t="str">
        <f>'Step 3.2 Heating System'!J103</f>
        <v/>
      </c>
      <c r="O469" s="1183">
        <f>'Step 3.2 Heating System'!K103</f>
        <v>0</v>
      </c>
      <c r="P469" s="1226">
        <f>'Step 3.2 Heating System'!L103</f>
        <v>0</v>
      </c>
      <c r="Q469" s="1225">
        <f>'Step 3.2 Heating System'!M103</f>
        <v>0</v>
      </c>
      <c r="R469" s="1225">
        <f>'Step 3.2 Heating System'!N103</f>
        <v>0</v>
      </c>
      <c r="S469" s="1225">
        <f>'Step 3.2 Heating System'!O103</f>
        <v>0</v>
      </c>
      <c r="T469" s="1225">
        <f>'Step 3.2 Heating System'!P103</f>
        <v>0</v>
      </c>
      <c r="U469" s="1227">
        <f>'Step 3.2 Heating System'!Q103</f>
        <v>0</v>
      </c>
      <c r="V469" s="1227">
        <f>'Step 3.2 Heating System'!R103</f>
        <v>0</v>
      </c>
      <c r="W469" s="1227">
        <f>'Step 3.2 Heating System'!S103</f>
        <v>0</v>
      </c>
      <c r="X469" s="1227">
        <f>'Step 3.2 Heating System'!T103</f>
        <v>0</v>
      </c>
      <c r="Y469" s="1227">
        <f>'Step 3.2 Heating System'!U103</f>
        <v>0</v>
      </c>
      <c r="Z469" s="1227" t="str">
        <f>'Step 3.2 Heating System'!V103</f>
        <v/>
      </c>
      <c r="AA469" s="1182">
        <f>'Step 3.2 Heating System'!W103</f>
        <v>0</v>
      </c>
      <c r="AB469" s="1227" t="str">
        <f t="shared" si="79"/>
        <v/>
      </c>
      <c r="AC469" s="515" t="str">
        <f t="shared" si="82"/>
        <v/>
      </c>
      <c r="AD469" s="1123" t="str">
        <f>'Step 3.2 Heating System'!AA103</f>
        <v/>
      </c>
    </row>
    <row r="470" spans="1:30" x14ac:dyDescent="0.2">
      <c r="A470" s="517" t="str">
        <f t="shared" si="78"/>
        <v/>
      </c>
      <c r="B470" s="517" t="str">
        <f>IF(G470="","",A470&amp;SUBSTITUTE(_xlfn.XLOOKUP(G470,'Step 3.2 Heating System'!$C$10:$C$109,'Step 3.1 Site Details'!$C$8:$C$107,"",0,1),"uilding ",""))</f>
        <v/>
      </c>
      <c r="C470" s="517" t="str">
        <f>'Step 3.2 Heating System'!A104</f>
        <v>FF System 95</v>
      </c>
      <c r="D470" s="1048" t="str">
        <f t="shared" si="80"/>
        <v/>
      </c>
      <c r="E470" s="515" t="str">
        <f>IF('Step 3.2 Heating System'!B104=0,"",'Step 3.2 Heating System'!B104)</f>
        <v/>
      </c>
      <c r="F470" s="515" t="str">
        <f t="shared" si="81"/>
        <v/>
      </c>
      <c r="G470" s="515" t="str">
        <f>IF('Step 3.2 Heating System'!C104=0,"",TRIM('Step 3.2 Heating System'!C104))</f>
        <v/>
      </c>
      <c r="H470" s="515">
        <f>'Step 3.2 Heating System'!D104</f>
        <v>0</v>
      </c>
      <c r="I470" s="515">
        <f>'Step 3.2 Heating System'!E104</f>
        <v>0</v>
      </c>
      <c r="J470" s="1225">
        <f>'Step 3.2 Heating System'!F104</f>
        <v>0</v>
      </c>
      <c r="K470" s="1182">
        <f>'Step 3.2 Heating System'!G104</f>
        <v>0</v>
      </c>
      <c r="L470" s="1226">
        <f>'Step 3.2 Heating System'!H104</f>
        <v>0</v>
      </c>
      <c r="M470" s="1226">
        <f>'Step 3.2 Heating System'!I104</f>
        <v>0</v>
      </c>
      <c r="N470" s="1226" t="str">
        <f>'Step 3.2 Heating System'!J104</f>
        <v/>
      </c>
      <c r="O470" s="1183">
        <f>'Step 3.2 Heating System'!K104</f>
        <v>0</v>
      </c>
      <c r="P470" s="1226">
        <f>'Step 3.2 Heating System'!L104</f>
        <v>0</v>
      </c>
      <c r="Q470" s="1225">
        <f>'Step 3.2 Heating System'!M104</f>
        <v>0</v>
      </c>
      <c r="R470" s="1225">
        <f>'Step 3.2 Heating System'!N104</f>
        <v>0</v>
      </c>
      <c r="S470" s="1225">
        <f>'Step 3.2 Heating System'!O104</f>
        <v>0</v>
      </c>
      <c r="T470" s="1225">
        <f>'Step 3.2 Heating System'!P104</f>
        <v>0</v>
      </c>
      <c r="U470" s="1227">
        <f>'Step 3.2 Heating System'!Q104</f>
        <v>0</v>
      </c>
      <c r="V470" s="1227">
        <f>'Step 3.2 Heating System'!R104</f>
        <v>0</v>
      </c>
      <c r="W470" s="1227">
        <f>'Step 3.2 Heating System'!S104</f>
        <v>0</v>
      </c>
      <c r="X470" s="1227">
        <f>'Step 3.2 Heating System'!T104</f>
        <v>0</v>
      </c>
      <c r="Y470" s="1227">
        <f>'Step 3.2 Heating System'!U104</f>
        <v>0</v>
      </c>
      <c r="Z470" s="1227" t="str">
        <f>'Step 3.2 Heating System'!V104</f>
        <v/>
      </c>
      <c r="AA470" s="1182">
        <f>'Step 3.2 Heating System'!W104</f>
        <v>0</v>
      </c>
      <c r="AB470" s="1227" t="str">
        <f t="shared" si="79"/>
        <v/>
      </c>
      <c r="AC470" s="515" t="str">
        <f t="shared" si="82"/>
        <v/>
      </c>
      <c r="AD470" s="1123" t="str">
        <f>'Step 3.2 Heating System'!AA104</f>
        <v/>
      </c>
    </row>
    <row r="471" spans="1:30" x14ac:dyDescent="0.2">
      <c r="A471" s="517" t="str">
        <f t="shared" si="78"/>
        <v/>
      </c>
      <c r="B471" s="517" t="str">
        <f>IF(G471="","",A471&amp;SUBSTITUTE(_xlfn.XLOOKUP(G471,'Step 3.2 Heating System'!$C$10:$C$109,'Step 3.1 Site Details'!$C$8:$C$107,"",0,1),"uilding ",""))</f>
        <v/>
      </c>
      <c r="C471" s="517" t="str">
        <f>'Step 3.2 Heating System'!A105</f>
        <v>FF System 96</v>
      </c>
      <c r="D471" s="1048" t="str">
        <f t="shared" si="80"/>
        <v/>
      </c>
      <c r="E471" s="515" t="str">
        <f>IF('Step 3.2 Heating System'!B105=0,"",'Step 3.2 Heating System'!B105)</f>
        <v/>
      </c>
      <c r="F471" s="515" t="str">
        <f t="shared" si="81"/>
        <v/>
      </c>
      <c r="G471" s="515" t="str">
        <f>IF('Step 3.2 Heating System'!C105=0,"",TRIM('Step 3.2 Heating System'!C105))</f>
        <v/>
      </c>
      <c r="H471" s="515">
        <f>'Step 3.2 Heating System'!D105</f>
        <v>0</v>
      </c>
      <c r="I471" s="515">
        <f>'Step 3.2 Heating System'!E105</f>
        <v>0</v>
      </c>
      <c r="J471" s="1225">
        <f>'Step 3.2 Heating System'!F105</f>
        <v>0</v>
      </c>
      <c r="K471" s="1182">
        <f>'Step 3.2 Heating System'!G105</f>
        <v>0</v>
      </c>
      <c r="L471" s="1226">
        <f>'Step 3.2 Heating System'!H105</f>
        <v>0</v>
      </c>
      <c r="M471" s="1226">
        <f>'Step 3.2 Heating System'!I105</f>
        <v>0</v>
      </c>
      <c r="N471" s="1226" t="str">
        <f>'Step 3.2 Heating System'!J105</f>
        <v/>
      </c>
      <c r="O471" s="1183">
        <f>'Step 3.2 Heating System'!K105</f>
        <v>0</v>
      </c>
      <c r="P471" s="1226">
        <f>'Step 3.2 Heating System'!L105</f>
        <v>0</v>
      </c>
      <c r="Q471" s="1225">
        <f>'Step 3.2 Heating System'!M105</f>
        <v>0</v>
      </c>
      <c r="R471" s="1225">
        <f>'Step 3.2 Heating System'!N105</f>
        <v>0</v>
      </c>
      <c r="S471" s="1225">
        <f>'Step 3.2 Heating System'!O105</f>
        <v>0</v>
      </c>
      <c r="T471" s="1225">
        <f>'Step 3.2 Heating System'!P105</f>
        <v>0</v>
      </c>
      <c r="U471" s="1227">
        <f>'Step 3.2 Heating System'!Q105</f>
        <v>0</v>
      </c>
      <c r="V471" s="1227">
        <f>'Step 3.2 Heating System'!R105</f>
        <v>0</v>
      </c>
      <c r="W471" s="1227">
        <f>'Step 3.2 Heating System'!S105</f>
        <v>0</v>
      </c>
      <c r="X471" s="1227">
        <f>'Step 3.2 Heating System'!T105</f>
        <v>0</v>
      </c>
      <c r="Y471" s="1227">
        <f>'Step 3.2 Heating System'!U105</f>
        <v>0</v>
      </c>
      <c r="Z471" s="1227" t="str">
        <f>'Step 3.2 Heating System'!V105</f>
        <v/>
      </c>
      <c r="AA471" s="1182">
        <f>'Step 3.2 Heating System'!W105</f>
        <v>0</v>
      </c>
      <c r="AB471" s="1227" t="str">
        <f t="shared" si="79"/>
        <v/>
      </c>
      <c r="AC471" s="515" t="str">
        <f t="shared" si="82"/>
        <v/>
      </c>
      <c r="AD471" s="1123" t="str">
        <f>'Step 3.2 Heating System'!AA105</f>
        <v/>
      </c>
    </row>
    <row r="472" spans="1:30" x14ac:dyDescent="0.2">
      <c r="A472" s="517" t="str">
        <f t="shared" si="78"/>
        <v/>
      </c>
      <c r="B472" s="517" t="str">
        <f>IF(G472="","",A472&amp;SUBSTITUTE(_xlfn.XLOOKUP(G472,'Step 3.2 Heating System'!$C$10:$C$109,'Step 3.1 Site Details'!$C$8:$C$107,"",0,1),"uilding ",""))</f>
        <v/>
      </c>
      <c r="C472" s="517" t="str">
        <f>'Step 3.2 Heating System'!A106</f>
        <v>FF System 97</v>
      </c>
      <c r="D472" s="1048" t="str">
        <f t="shared" si="80"/>
        <v/>
      </c>
      <c r="E472" s="515" t="str">
        <f>IF('Step 3.2 Heating System'!B106=0,"",'Step 3.2 Heating System'!B106)</f>
        <v/>
      </c>
      <c r="F472" s="515" t="str">
        <f t="shared" si="81"/>
        <v/>
      </c>
      <c r="G472" s="515" t="str">
        <f>IF('Step 3.2 Heating System'!C106=0,"",TRIM('Step 3.2 Heating System'!C106))</f>
        <v/>
      </c>
      <c r="H472" s="515">
        <f>'Step 3.2 Heating System'!D106</f>
        <v>0</v>
      </c>
      <c r="I472" s="515">
        <f>'Step 3.2 Heating System'!E106</f>
        <v>0</v>
      </c>
      <c r="J472" s="1225">
        <f>'Step 3.2 Heating System'!F106</f>
        <v>0</v>
      </c>
      <c r="K472" s="1182">
        <f>'Step 3.2 Heating System'!G106</f>
        <v>0</v>
      </c>
      <c r="L472" s="1226">
        <f>'Step 3.2 Heating System'!H106</f>
        <v>0</v>
      </c>
      <c r="M472" s="1226">
        <f>'Step 3.2 Heating System'!I106</f>
        <v>0</v>
      </c>
      <c r="N472" s="1226" t="str">
        <f>'Step 3.2 Heating System'!J106</f>
        <v/>
      </c>
      <c r="O472" s="1183">
        <f>'Step 3.2 Heating System'!K106</f>
        <v>0</v>
      </c>
      <c r="P472" s="1226">
        <f>'Step 3.2 Heating System'!L106</f>
        <v>0</v>
      </c>
      <c r="Q472" s="1225">
        <f>'Step 3.2 Heating System'!M106</f>
        <v>0</v>
      </c>
      <c r="R472" s="1225">
        <f>'Step 3.2 Heating System'!N106</f>
        <v>0</v>
      </c>
      <c r="S472" s="1225">
        <f>'Step 3.2 Heating System'!O106</f>
        <v>0</v>
      </c>
      <c r="T472" s="1225">
        <f>'Step 3.2 Heating System'!P106</f>
        <v>0</v>
      </c>
      <c r="U472" s="1227">
        <f>'Step 3.2 Heating System'!Q106</f>
        <v>0</v>
      </c>
      <c r="V472" s="1227">
        <f>'Step 3.2 Heating System'!R106</f>
        <v>0</v>
      </c>
      <c r="W472" s="1227">
        <f>'Step 3.2 Heating System'!S106</f>
        <v>0</v>
      </c>
      <c r="X472" s="1227">
        <f>'Step 3.2 Heating System'!T106</f>
        <v>0</v>
      </c>
      <c r="Y472" s="1227">
        <f>'Step 3.2 Heating System'!U106</f>
        <v>0</v>
      </c>
      <c r="Z472" s="1227" t="str">
        <f>'Step 3.2 Heating System'!V106</f>
        <v/>
      </c>
      <c r="AA472" s="1182">
        <f>'Step 3.2 Heating System'!W106</f>
        <v>0</v>
      </c>
      <c r="AB472" s="1227" t="str">
        <f t="shared" si="79"/>
        <v/>
      </c>
      <c r="AC472" s="515" t="str">
        <f t="shared" si="82"/>
        <v/>
      </c>
      <c r="AD472" s="1123" t="str">
        <f>'Step 3.2 Heating System'!AA106</f>
        <v/>
      </c>
    </row>
    <row r="473" spans="1:30" x14ac:dyDescent="0.2">
      <c r="A473" s="1042" t="str">
        <f t="shared" si="78"/>
        <v/>
      </c>
      <c r="B473" s="517" t="str">
        <f>IF(G473="","",A473&amp;SUBSTITUTE(_xlfn.XLOOKUP(G473,'Step 3.2 Heating System'!$C$10:$C$109,'Step 3.1 Site Details'!$C$8:$C$107,"",0,1),"uilding ",""))</f>
        <v/>
      </c>
      <c r="C473" s="1042" t="str">
        <f>'Step 3.2 Heating System'!A107</f>
        <v>FF System 98</v>
      </c>
      <c r="D473" s="1048" t="str">
        <f t="shared" si="80"/>
        <v/>
      </c>
      <c r="E473" s="476" t="str">
        <f>IF('Step 3.2 Heating System'!B107=0,"",'Step 3.2 Heating System'!B107)</f>
        <v/>
      </c>
      <c r="F473" s="515" t="str">
        <f t="shared" si="81"/>
        <v/>
      </c>
      <c r="G473" s="515" t="str">
        <f>IF('Step 3.2 Heating System'!C107=0,"",TRIM('Step 3.2 Heating System'!C107))</f>
        <v/>
      </c>
      <c r="H473" s="476">
        <f>'Step 3.2 Heating System'!D107</f>
        <v>0</v>
      </c>
      <c r="I473" s="476">
        <f>'Step 3.2 Heating System'!E107</f>
        <v>0</v>
      </c>
      <c r="J473" s="468">
        <f>'Step 3.2 Heating System'!F107</f>
        <v>0</v>
      </c>
      <c r="K473" s="467">
        <f>'Step 3.2 Heating System'!G107</f>
        <v>0</v>
      </c>
      <c r="L473" s="1229">
        <f>'Step 3.2 Heating System'!H107</f>
        <v>0</v>
      </c>
      <c r="M473" s="1229">
        <f>'Step 3.2 Heating System'!I107</f>
        <v>0</v>
      </c>
      <c r="N473" s="1229" t="str">
        <f>'Step 3.2 Heating System'!J107</f>
        <v/>
      </c>
      <c r="O473" s="470">
        <f>'Step 3.2 Heating System'!K107</f>
        <v>0</v>
      </c>
      <c r="P473" s="1229">
        <f>'Step 3.2 Heating System'!L107</f>
        <v>0</v>
      </c>
      <c r="Q473" s="468">
        <f>'Step 3.2 Heating System'!M107</f>
        <v>0</v>
      </c>
      <c r="R473" s="468">
        <f>'Step 3.2 Heating System'!N107</f>
        <v>0</v>
      </c>
      <c r="S473" s="468">
        <f>'Step 3.2 Heating System'!O107</f>
        <v>0</v>
      </c>
      <c r="T473" s="1225">
        <f>'Step 3.2 Heating System'!P107</f>
        <v>0</v>
      </c>
      <c r="U473" s="1230">
        <f>'Step 3.2 Heating System'!Q107</f>
        <v>0</v>
      </c>
      <c r="V473" s="1230">
        <f>'Step 3.2 Heating System'!R107</f>
        <v>0</v>
      </c>
      <c r="W473" s="1230">
        <f>'Step 3.2 Heating System'!S107</f>
        <v>0</v>
      </c>
      <c r="X473" s="1230">
        <f>'Step 3.2 Heating System'!T107</f>
        <v>0</v>
      </c>
      <c r="Y473" s="1230">
        <f>'Step 3.2 Heating System'!U107</f>
        <v>0</v>
      </c>
      <c r="Z473" s="1230" t="str">
        <f>'Step 3.2 Heating System'!V107</f>
        <v/>
      </c>
      <c r="AA473" s="467">
        <f>'Step 3.2 Heating System'!W107</f>
        <v>0</v>
      </c>
      <c r="AB473" s="1230" t="str">
        <f t="shared" si="79"/>
        <v/>
      </c>
      <c r="AC473" s="515" t="str">
        <f t="shared" si="82"/>
        <v/>
      </c>
      <c r="AD473" s="1123" t="str">
        <f>'Step 3.2 Heating System'!AA107</f>
        <v/>
      </c>
    </row>
    <row r="474" spans="1:30" x14ac:dyDescent="0.2">
      <c r="A474" s="1042" t="str">
        <f t="shared" si="78"/>
        <v/>
      </c>
      <c r="B474" s="517" t="str">
        <f>IF(G474="","",A474&amp;SUBSTITUTE(_xlfn.XLOOKUP(G474,'Step 3.2 Heating System'!$C$10:$C$109,'Step 3.1 Site Details'!$C$8:$C$107,"",0,1),"uilding ",""))</f>
        <v/>
      </c>
      <c r="C474" s="1042" t="str">
        <f>'Step 3.2 Heating System'!A108</f>
        <v>FF System 99</v>
      </c>
      <c r="D474" s="1048" t="str">
        <f t="shared" si="80"/>
        <v/>
      </c>
      <c r="E474" s="476" t="str">
        <f>IF('Step 3.2 Heating System'!B108=0,"",'Step 3.2 Heating System'!B108)</f>
        <v/>
      </c>
      <c r="F474" s="515" t="str">
        <f t="shared" si="81"/>
        <v/>
      </c>
      <c r="G474" s="515" t="str">
        <f>IF('Step 3.2 Heating System'!C108=0,"",TRIM('Step 3.2 Heating System'!C108))</f>
        <v/>
      </c>
      <c r="H474" s="476">
        <f>'Step 3.2 Heating System'!D108</f>
        <v>0</v>
      </c>
      <c r="I474" s="476">
        <f>'Step 3.2 Heating System'!E108</f>
        <v>0</v>
      </c>
      <c r="J474" s="468">
        <f>'Step 3.2 Heating System'!F108</f>
        <v>0</v>
      </c>
      <c r="K474" s="467">
        <f>'Step 3.2 Heating System'!G108</f>
        <v>0</v>
      </c>
      <c r="L474" s="1229">
        <f>'Step 3.2 Heating System'!H108</f>
        <v>0</v>
      </c>
      <c r="M474" s="1229">
        <f>'Step 3.2 Heating System'!I108</f>
        <v>0</v>
      </c>
      <c r="N474" s="1229" t="str">
        <f>'Step 3.2 Heating System'!J108</f>
        <v/>
      </c>
      <c r="O474" s="470">
        <f>'Step 3.2 Heating System'!K108</f>
        <v>0</v>
      </c>
      <c r="P474" s="1229">
        <f>'Step 3.2 Heating System'!L108</f>
        <v>0</v>
      </c>
      <c r="Q474" s="468">
        <f>'Step 3.2 Heating System'!M108</f>
        <v>0</v>
      </c>
      <c r="R474" s="468">
        <f>'Step 3.2 Heating System'!N108</f>
        <v>0</v>
      </c>
      <c r="S474" s="468">
        <f>'Step 3.2 Heating System'!O108</f>
        <v>0</v>
      </c>
      <c r="T474" s="1225">
        <f>'Step 3.2 Heating System'!P108</f>
        <v>0</v>
      </c>
      <c r="U474" s="1230">
        <f>'Step 3.2 Heating System'!Q108</f>
        <v>0</v>
      </c>
      <c r="V474" s="1230">
        <f>'Step 3.2 Heating System'!R108</f>
        <v>0</v>
      </c>
      <c r="W474" s="1230">
        <f>'Step 3.2 Heating System'!S108</f>
        <v>0</v>
      </c>
      <c r="X474" s="1230">
        <f>'Step 3.2 Heating System'!T108</f>
        <v>0</v>
      </c>
      <c r="Y474" s="1230">
        <f>'Step 3.2 Heating System'!U108</f>
        <v>0</v>
      </c>
      <c r="Z474" s="1230" t="str">
        <f>'Step 3.2 Heating System'!V108</f>
        <v/>
      </c>
      <c r="AA474" s="467">
        <f>'Step 3.2 Heating System'!W108</f>
        <v>0</v>
      </c>
      <c r="AB474" s="1230" t="str">
        <f t="shared" si="79"/>
        <v/>
      </c>
      <c r="AC474" s="515" t="str">
        <f t="shared" si="82"/>
        <v/>
      </c>
      <c r="AD474" s="1123" t="str">
        <f>'Step 3.2 Heating System'!AA108</f>
        <v/>
      </c>
    </row>
    <row r="475" spans="1:30" x14ac:dyDescent="0.2">
      <c r="A475" s="1042" t="str">
        <f t="shared" si="78"/>
        <v/>
      </c>
      <c r="B475" s="517" t="str">
        <f>IF(G475="","",A475&amp;SUBSTITUTE(_xlfn.XLOOKUP(G475,'Step 3.2 Heating System'!$C$10:$C$109,'Step 3.1 Site Details'!$C$8:$C$107,"",0,1),"uilding ",""))</f>
        <v/>
      </c>
      <c r="C475" s="1042" t="str">
        <f>'Step 3.2 Heating System'!A109</f>
        <v>FF System 100</v>
      </c>
      <c r="D475" s="1048" t="str">
        <f t="shared" si="80"/>
        <v/>
      </c>
      <c r="E475" s="476" t="str">
        <f>IF('Step 3.2 Heating System'!B109=0,"",'Step 3.2 Heating System'!B109)</f>
        <v/>
      </c>
      <c r="F475" s="515" t="str">
        <f t="shared" si="81"/>
        <v/>
      </c>
      <c r="G475" s="515" t="str">
        <f>IF('Step 3.2 Heating System'!C109=0,"",TRIM('Step 3.2 Heating System'!C109))</f>
        <v/>
      </c>
      <c r="H475" s="476">
        <f>'Step 3.2 Heating System'!D109</f>
        <v>0</v>
      </c>
      <c r="I475" s="476">
        <f>'Step 3.2 Heating System'!E109</f>
        <v>0</v>
      </c>
      <c r="J475" s="468">
        <f>'Step 3.2 Heating System'!F109</f>
        <v>0</v>
      </c>
      <c r="K475" s="467">
        <f>'Step 3.2 Heating System'!G109</f>
        <v>0</v>
      </c>
      <c r="L475" s="1229">
        <f>'Step 3.2 Heating System'!H109</f>
        <v>0</v>
      </c>
      <c r="M475" s="1229">
        <f>'Step 3.2 Heating System'!I109</f>
        <v>0</v>
      </c>
      <c r="N475" s="1229" t="str">
        <f>'Step 3.2 Heating System'!J109</f>
        <v/>
      </c>
      <c r="O475" s="470">
        <f>'Step 3.2 Heating System'!K109</f>
        <v>0</v>
      </c>
      <c r="P475" s="1229">
        <f>'Step 3.2 Heating System'!L109</f>
        <v>0</v>
      </c>
      <c r="Q475" s="468">
        <f>'Step 3.2 Heating System'!M109</f>
        <v>0</v>
      </c>
      <c r="R475" s="468">
        <f>'Step 3.2 Heating System'!N109</f>
        <v>0</v>
      </c>
      <c r="S475" s="468">
        <f>'Step 3.2 Heating System'!O109</f>
        <v>0</v>
      </c>
      <c r="T475" s="1225">
        <f>'Step 3.2 Heating System'!P109</f>
        <v>0</v>
      </c>
      <c r="U475" s="1230">
        <f>'Step 3.2 Heating System'!Q109</f>
        <v>0</v>
      </c>
      <c r="V475" s="1230">
        <f>'Step 3.2 Heating System'!R109</f>
        <v>0</v>
      </c>
      <c r="W475" s="1230">
        <f>'Step 3.2 Heating System'!S109</f>
        <v>0</v>
      </c>
      <c r="X475" s="1230">
        <f>'Step 3.2 Heating System'!T109</f>
        <v>0</v>
      </c>
      <c r="Y475" s="1230">
        <f>'Step 3.2 Heating System'!U109</f>
        <v>0</v>
      </c>
      <c r="Z475" s="1230" t="str">
        <f>'Step 3.2 Heating System'!V109</f>
        <v/>
      </c>
      <c r="AA475" s="467">
        <f>'Step 3.2 Heating System'!W109</f>
        <v>0</v>
      </c>
      <c r="AB475" s="1230" t="str">
        <f t="shared" si="79"/>
        <v/>
      </c>
      <c r="AC475" s="515" t="str">
        <f t="shared" si="82"/>
        <v/>
      </c>
      <c r="AD475" s="1123" t="str">
        <f>'Step 3.2 Heating System'!AA109</f>
        <v/>
      </c>
    </row>
    <row r="478" spans="1:30" x14ac:dyDescent="0.2">
      <c r="A478" s="418" t="s">
        <v>1251</v>
      </c>
      <c r="B478" s="418" t="s">
        <v>1251</v>
      </c>
      <c r="C478" s="418" t="s">
        <v>1251</v>
      </c>
      <c r="D478" s="418" t="s">
        <v>1251</v>
      </c>
      <c r="E478" s="418" t="s">
        <v>1251</v>
      </c>
      <c r="F478" s="418" t="s">
        <v>1251</v>
      </c>
      <c r="G478" s="418" t="s">
        <v>1251</v>
      </c>
      <c r="H478" s="418" t="s">
        <v>1251</v>
      </c>
      <c r="I478" s="418" t="s">
        <v>1251</v>
      </c>
      <c r="J478" s="418" t="s">
        <v>1251</v>
      </c>
      <c r="K478" s="418" t="s">
        <v>1251</v>
      </c>
      <c r="L478" s="418" t="s">
        <v>1251</v>
      </c>
      <c r="M478" s="418" t="s">
        <v>1251</v>
      </c>
      <c r="N478" s="418" t="s">
        <v>1251</v>
      </c>
      <c r="O478" s="418" t="s">
        <v>1251</v>
      </c>
      <c r="P478" s="418" t="s">
        <v>1251</v>
      </c>
      <c r="Q478" s="418" t="s">
        <v>1251</v>
      </c>
      <c r="R478" s="418" t="s">
        <v>1251</v>
      </c>
      <c r="S478" s="418" t="s">
        <v>1251</v>
      </c>
      <c r="T478" s="418" t="s">
        <v>1251</v>
      </c>
      <c r="U478" s="418" t="s">
        <v>1295</v>
      </c>
      <c r="V478" s="418" t="s">
        <v>1251</v>
      </c>
      <c r="W478" s="418" t="s">
        <v>1251</v>
      </c>
      <c r="X478" s="418" t="s">
        <v>1251</v>
      </c>
      <c r="Y478" s="418" t="s">
        <v>1251</v>
      </c>
    </row>
  </sheetData>
  <mergeCells count="2">
    <mergeCell ref="A267:B268"/>
    <mergeCell ref="A374:B374"/>
  </mergeCells>
  <phoneticPr fontId="60" type="noConversion"/>
  <dataValidations xWindow="583" yWindow="309" count="5">
    <dataValidation allowBlank="1" showInputMessage="1" showErrorMessage="1" prompt="tnCO2e per annum for direct emissions (fossil fuel)" sqref="U12" xr:uid="{E0CA216C-9096-4CCE-AC0A-9831E91D6632}"/>
    <dataValidation allowBlank="1" showInputMessage="1" showErrorMessage="1" prompt="tnCO2e per annum for traded emissions (electricity)" sqref="W12" xr:uid="{6574010B-D235-463C-B0C1-5B5E2FB9CCED}"/>
    <dataValidation allowBlank="1" showInputMessage="1" showErrorMessage="1" prompt="ensure the reference is two digits long (i.e., 01)." sqref="F2" xr:uid="{DB6E9D80-818B-461F-A8FF-4758943DB4CE}"/>
    <dataValidation type="textLength" errorStyle="warning" operator="equal" allowBlank="1" showInputMessage="1" showErrorMessage="1" error="Submission ID must be 5 digits long" sqref="E2" xr:uid="{6C2EAA9F-F643-4C63-86AD-5C03B97E5BD8}">
      <formula1>5</formula1>
    </dataValidation>
    <dataValidation allowBlank="1" showErrorMessage="1" errorTitle="Invalid Entry" error="Please enter value as a number" sqref="AL269" xr:uid="{FB6A4444-5418-4FE7-88A1-7582256D7067}"/>
  </dataValidations>
  <pageMargins left="0.7" right="0.7" top="0.75" bottom="0.75" header="0.3" footer="0.3"/>
  <pageSetup paperSize="9" orientation="portrait" horizontalDpi="4294967293" verticalDpi="300" r:id="rId1"/>
  <customProperties>
    <customPr name="GUID" r:id="rId2"/>
  </customPropertie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N215"/>
  <sheetViews>
    <sheetView zoomScale="105" zoomScaleNormal="70" workbookViewId="0">
      <selection activeCell="C15" sqref="C15"/>
    </sheetView>
  </sheetViews>
  <sheetFormatPr defaultColWidth="9.42578125" defaultRowHeight="12.75" x14ac:dyDescent="0.2"/>
  <cols>
    <col min="1" max="1" width="27.42578125" style="281" bestFit="1" customWidth="1"/>
    <col min="2" max="3" width="27.42578125" style="15" customWidth="1"/>
    <col min="4" max="4" width="22.42578125" style="281" bestFit="1" customWidth="1"/>
    <col min="5" max="5" width="29.42578125" style="15" bestFit="1" customWidth="1"/>
    <col min="6" max="6" width="30.42578125" style="15" bestFit="1" customWidth="1"/>
    <col min="7" max="7" width="43.42578125" style="15" customWidth="1"/>
    <col min="8" max="8" width="22.42578125" style="15" customWidth="1"/>
    <col min="9" max="9" width="48" style="15" bestFit="1" customWidth="1"/>
    <col min="10" max="10" width="41.42578125" style="15" bestFit="1" customWidth="1"/>
    <col min="11" max="11" width="17.42578125" style="15" bestFit="1" customWidth="1"/>
    <col min="12" max="12" width="43.42578125" style="15" bestFit="1" customWidth="1"/>
    <col min="13" max="13" width="32.42578125" style="17" bestFit="1" customWidth="1"/>
    <col min="14" max="14" width="31.42578125" style="15" bestFit="1" customWidth="1"/>
    <col min="15" max="15" width="32.42578125" style="15" bestFit="1" customWidth="1"/>
    <col min="16" max="16" width="22.42578125" style="15" bestFit="1" customWidth="1"/>
    <col min="17" max="17" width="24.42578125" style="15" bestFit="1" customWidth="1"/>
    <col min="18" max="18" width="24.42578125" style="15" customWidth="1"/>
    <col min="19" max="19" width="31.42578125" style="15" customWidth="1"/>
    <col min="20" max="16384" width="9.42578125" style="15"/>
  </cols>
  <sheetData>
    <row r="1" spans="1:14" x14ac:dyDescent="0.2">
      <c r="A1" s="280"/>
      <c r="B1" s="280"/>
    </row>
    <row r="2" spans="1:14" s="93" customFormat="1" ht="21" customHeight="1" x14ac:dyDescent="0.2">
      <c r="A2" s="282" t="s">
        <v>816</v>
      </c>
      <c r="B2" s="282" t="s">
        <v>1636</v>
      </c>
      <c r="D2" s="283"/>
      <c r="E2" s="284"/>
      <c r="F2" s="284"/>
      <c r="G2" s="284"/>
      <c r="H2" s="284"/>
      <c r="K2" s="284"/>
      <c r="L2" s="284"/>
      <c r="M2" s="285"/>
      <c r="N2" s="284"/>
    </row>
    <row r="3" spans="1:14" ht="18.75" customHeight="1" x14ac:dyDescent="0.2">
      <c r="A3" s="1372" t="s">
        <v>1637</v>
      </c>
      <c r="B3" s="1373" t="s">
        <v>1638</v>
      </c>
      <c r="D3" s="15" t="s">
        <v>1436</v>
      </c>
      <c r="F3" s="281"/>
      <c r="G3" s="17"/>
    </row>
    <row r="4" spans="1:14" ht="18.75" customHeight="1" x14ac:dyDescent="0.2">
      <c r="A4" s="1372" t="s">
        <v>1327</v>
      </c>
      <c r="B4" s="1373" t="s">
        <v>1327</v>
      </c>
      <c r="D4" s="15" t="s">
        <v>1429</v>
      </c>
      <c r="E4" s="15" t="s">
        <v>1639</v>
      </c>
      <c r="F4" s="287" t="s">
        <v>1556</v>
      </c>
      <c r="G4" s="17"/>
    </row>
    <row r="5" spans="1:14" ht="18.75" customHeight="1" x14ac:dyDescent="0.25">
      <c r="A5" s="1372" t="s">
        <v>1640</v>
      </c>
      <c r="B5" s="1373" t="s">
        <v>1641</v>
      </c>
      <c r="D5" s="15" t="s">
        <v>1433</v>
      </c>
      <c r="E5" s="15" t="s">
        <v>1642</v>
      </c>
      <c r="F5" s="287" t="s">
        <v>1557</v>
      </c>
      <c r="G5" s="13" t="s">
        <v>1643</v>
      </c>
      <c r="H5" s="14" t="s">
        <v>1644</v>
      </c>
      <c r="I5" s="14" t="s">
        <v>1645</v>
      </c>
    </row>
    <row r="6" spans="1:14" ht="18.75" customHeight="1" x14ac:dyDescent="0.2">
      <c r="A6" s="1372" t="s">
        <v>1336</v>
      </c>
      <c r="B6" s="1373" t="s">
        <v>1336</v>
      </c>
      <c r="D6" s="15" t="s">
        <v>1560</v>
      </c>
      <c r="E6" s="15" t="s">
        <v>1585</v>
      </c>
      <c r="F6" s="288" t="s">
        <v>1558</v>
      </c>
      <c r="G6" s="281" t="s">
        <v>1646</v>
      </c>
      <c r="H6" s="16" t="s">
        <v>1560</v>
      </c>
      <c r="I6" s="16">
        <v>325</v>
      </c>
    </row>
    <row r="7" spans="1:14" ht="18.75" customHeight="1" x14ac:dyDescent="0.2">
      <c r="A7" s="1373" t="s">
        <v>1647</v>
      </c>
      <c r="B7" s="1373" t="s">
        <v>1648</v>
      </c>
      <c r="D7" s="15"/>
      <c r="E7" s="15" t="s">
        <v>1649</v>
      </c>
      <c r="F7" s="15" t="s">
        <v>1560</v>
      </c>
      <c r="G7" s="15" t="s">
        <v>1650</v>
      </c>
      <c r="H7" s="17"/>
      <c r="I7" s="18" t="str">
        <f>'Step 4 Support Tool'!T7</f>
        <v/>
      </c>
    </row>
    <row r="8" spans="1:14" ht="18.75" customHeight="1" x14ac:dyDescent="0.2">
      <c r="A8" s="93" t="s">
        <v>1835</v>
      </c>
      <c r="B8" s="93" t="s">
        <v>1839</v>
      </c>
      <c r="D8" s="15" t="s">
        <v>1429</v>
      </c>
      <c r="G8" s="15" t="s">
        <v>1652</v>
      </c>
      <c r="H8" s="15" t="str">
        <f>IFERROR(VLOOKUP('Step 4 Support Tool'!#REF!,G5:I6,2,FALSE),"")</f>
        <v/>
      </c>
      <c r="I8" s="15">
        <v>325</v>
      </c>
    </row>
    <row r="9" spans="1:14" ht="18.75" customHeight="1" x14ac:dyDescent="0.2">
      <c r="A9" s="1373" t="s">
        <v>1349</v>
      </c>
      <c r="B9" s="1373" t="s">
        <v>1651</v>
      </c>
      <c r="D9" s="15" t="s">
        <v>1433</v>
      </c>
      <c r="G9" s="15" t="s">
        <v>1085</v>
      </c>
      <c r="I9" s="15" t="str">
        <f>IF(I7&lt;=I8,"Compliant","Non-compliant")</f>
        <v>Non-compliant</v>
      </c>
      <c r="J9" s="15" t="str">
        <f>IF(I9="Compliant","Compliant","Non-compliant")</f>
        <v>Non-compliant</v>
      </c>
    </row>
    <row r="10" spans="1:14" ht="18.75" customHeight="1" x14ac:dyDescent="0.2">
      <c r="A10" s="1373" t="s">
        <v>1359</v>
      </c>
      <c r="B10" s="1373" t="s">
        <v>1653</v>
      </c>
      <c r="D10" s="281" t="s">
        <v>1655</v>
      </c>
    </row>
    <row r="11" spans="1:14" ht="18.75" customHeight="1" x14ac:dyDescent="0.2">
      <c r="A11" s="1373" t="s">
        <v>1360</v>
      </c>
      <c r="B11" s="1373" t="s">
        <v>1654</v>
      </c>
    </row>
    <row r="12" spans="1:14" ht="18.75" customHeight="1" x14ac:dyDescent="0.2">
      <c r="A12" s="1373" t="s">
        <v>1366</v>
      </c>
      <c r="B12" s="1373" t="s">
        <v>1656</v>
      </c>
    </row>
    <row r="13" spans="1:14" ht="18.75" customHeight="1" x14ac:dyDescent="0.2">
      <c r="A13" s="1373" t="s">
        <v>1369</v>
      </c>
      <c r="B13" s="1373" t="s">
        <v>1657</v>
      </c>
    </row>
    <row r="14" spans="1:14" ht="18.75" customHeight="1" x14ac:dyDescent="0.2">
      <c r="A14" s="1373" t="s">
        <v>1658</v>
      </c>
      <c r="B14" s="1373" t="s">
        <v>1659</v>
      </c>
      <c r="E14" s="17"/>
    </row>
    <row r="15" spans="1:14" ht="18.75" customHeight="1" x14ac:dyDescent="0.2">
      <c r="A15" s="1373" t="s">
        <v>1660</v>
      </c>
      <c r="B15" s="1373" t="s">
        <v>1661</v>
      </c>
      <c r="D15" s="1339" t="s">
        <v>1662</v>
      </c>
      <c r="E15" s="1340" t="s">
        <v>1663</v>
      </c>
      <c r="F15" s="1340" t="s">
        <v>1636</v>
      </c>
      <c r="G15" s="1340" t="s">
        <v>1664</v>
      </c>
      <c r="H15" s="1340" t="s">
        <v>1665</v>
      </c>
      <c r="I15" s="1341" t="s">
        <v>1666</v>
      </c>
    </row>
    <row r="16" spans="1:14" ht="18.75" customHeight="1" x14ac:dyDescent="0.2">
      <c r="A16" s="1373" t="s">
        <v>1667</v>
      </c>
      <c r="B16" s="1373" t="s">
        <v>1668</v>
      </c>
      <c r="D16" s="281" t="str">
        <f>'Step 4 Support Tool'!A16</f>
        <v>EE 1</v>
      </c>
      <c r="E16" s="17">
        <f>'Step 4 Support Tool'!F16</f>
        <v>0</v>
      </c>
      <c r="F16" s="15" t="str">
        <f t="shared" ref="F16:F47" si="0">IF(ISERROR(VLOOKUP(E16,$A$3:$B$20,2,FALSE)),"",VLOOKUP(E16,$A$3:$B$20,2,FALSE))</f>
        <v/>
      </c>
      <c r="G16" s="15">
        <f>'Step 4 Support Tool'!G16</f>
        <v>0</v>
      </c>
      <c r="H16" s="15" t="str">
        <f ca="1">IF(AND(F16&lt;&gt;0,G16=0),"OK",IF(ISERROR(VLOOKUP(G16,INDIRECT(F16),1,FALSE)),"Work Type","OK"))</f>
        <v>OK</v>
      </c>
      <c r="I16" s="15">
        <f ca="1">IF(H16="OK",1,0)</f>
        <v>1</v>
      </c>
    </row>
    <row r="17" spans="1:9" ht="18.75" customHeight="1" x14ac:dyDescent="0.2">
      <c r="A17" s="1373" t="s">
        <v>1669</v>
      </c>
      <c r="B17" s="1373" t="s">
        <v>1670</v>
      </c>
      <c r="D17" s="281" t="str">
        <f>'Step 4 Support Tool'!A17</f>
        <v>EE 2</v>
      </c>
      <c r="E17" s="17">
        <f>'Step 4 Support Tool'!F17</f>
        <v>0</v>
      </c>
      <c r="F17" s="15" t="str">
        <f t="shared" si="0"/>
        <v/>
      </c>
      <c r="G17" s="15">
        <f>'Step 4 Support Tool'!G17</f>
        <v>0</v>
      </c>
      <c r="H17" s="15" t="str">
        <f t="shared" ref="H17:H24" ca="1" si="1">IF(AND(F17&lt;&gt;0,G17=0),"OK",IF(ISERROR(VLOOKUP(G17,INDIRECT(F17),1,FALSE)),"Work Type","OK"))</f>
        <v>OK</v>
      </c>
      <c r="I17" s="15">
        <f t="shared" ref="I17:I33" ca="1" si="2">IF(H17="OK",1,0)</f>
        <v>1</v>
      </c>
    </row>
    <row r="18" spans="1:9" ht="18.75" customHeight="1" x14ac:dyDescent="0.2">
      <c r="A18" s="1373" t="s">
        <v>1386</v>
      </c>
      <c r="B18" s="1373" t="s">
        <v>1671</v>
      </c>
      <c r="D18" s="281" t="str">
        <f>'Step 4 Support Tool'!A18</f>
        <v>EE 3</v>
      </c>
      <c r="E18" s="17">
        <f>'Step 4 Support Tool'!F18</f>
        <v>0</v>
      </c>
      <c r="F18" s="15" t="str">
        <f t="shared" si="0"/>
        <v/>
      </c>
      <c r="G18" s="15">
        <f>'Step 4 Support Tool'!G18</f>
        <v>0</v>
      </c>
      <c r="H18" s="15" t="str">
        <f t="shared" ca="1" si="1"/>
        <v>OK</v>
      </c>
      <c r="I18" s="15">
        <f t="shared" ca="1" si="2"/>
        <v>1</v>
      </c>
    </row>
    <row r="19" spans="1:9" ht="18.75" customHeight="1" x14ac:dyDescent="0.2">
      <c r="A19" s="1373" t="s">
        <v>1387</v>
      </c>
      <c r="B19" s="1373" t="s">
        <v>1387</v>
      </c>
      <c r="D19" s="281" t="str">
        <f>'Step 4 Support Tool'!A19</f>
        <v>EE 4</v>
      </c>
      <c r="E19" s="17">
        <f>'Step 4 Support Tool'!F19</f>
        <v>0</v>
      </c>
      <c r="F19" s="15" t="str">
        <f t="shared" si="0"/>
        <v/>
      </c>
      <c r="G19" s="15">
        <f>'Step 4 Support Tool'!G19</f>
        <v>0</v>
      </c>
      <c r="H19" s="15" t="str">
        <f t="shared" ca="1" si="1"/>
        <v>OK</v>
      </c>
      <c r="I19" s="15">
        <f t="shared" ca="1" si="2"/>
        <v>1</v>
      </c>
    </row>
    <row r="20" spans="1:9" ht="18.75" customHeight="1" x14ac:dyDescent="0.2">
      <c r="A20" s="1373" t="s">
        <v>1390</v>
      </c>
      <c r="B20" s="1373" t="s">
        <v>1390</v>
      </c>
      <c r="D20" s="281" t="str">
        <f>'Step 4 Support Tool'!A20</f>
        <v>EE 5</v>
      </c>
      <c r="E20" s="17">
        <f>'Step 4 Support Tool'!F20</f>
        <v>0</v>
      </c>
      <c r="F20" s="15" t="str">
        <f t="shared" si="0"/>
        <v/>
      </c>
      <c r="G20" s="15">
        <f>'Step 4 Support Tool'!G20</f>
        <v>0</v>
      </c>
      <c r="H20" s="15" t="str">
        <f t="shared" ca="1" si="1"/>
        <v>OK</v>
      </c>
      <c r="I20" s="15">
        <f t="shared" ca="1" si="2"/>
        <v>1</v>
      </c>
    </row>
    <row r="21" spans="1:9" ht="18.75" customHeight="1" x14ac:dyDescent="0.2">
      <c r="D21" s="281" t="str">
        <f>'Step 4 Support Tool'!A21</f>
        <v>EE 6</v>
      </c>
      <c r="E21" s="17">
        <f>'Step 4 Support Tool'!F21</f>
        <v>0</v>
      </c>
      <c r="F21" s="15" t="str">
        <f t="shared" si="0"/>
        <v/>
      </c>
      <c r="G21" s="15">
        <f>'Step 4 Support Tool'!G21</f>
        <v>0</v>
      </c>
      <c r="H21" s="15" t="str">
        <f t="shared" ca="1" si="1"/>
        <v>OK</v>
      </c>
      <c r="I21" s="15">
        <f t="shared" ca="1" si="2"/>
        <v>1</v>
      </c>
    </row>
    <row r="22" spans="1:9" ht="18.75" customHeight="1" x14ac:dyDescent="0.2">
      <c r="A22" s="287" t="s">
        <v>1672</v>
      </c>
      <c r="D22" s="281" t="str">
        <f>'Step 4 Support Tool'!A22</f>
        <v>EE 7</v>
      </c>
      <c r="E22" s="17">
        <f>'Step 4 Support Tool'!F22</f>
        <v>0</v>
      </c>
      <c r="F22" s="15" t="str">
        <f t="shared" si="0"/>
        <v/>
      </c>
      <c r="G22" s="15">
        <f>'Step 4 Support Tool'!G22</f>
        <v>0</v>
      </c>
      <c r="H22" s="15" t="str">
        <f t="shared" ca="1" si="1"/>
        <v>OK</v>
      </c>
      <c r="I22" s="15">
        <f t="shared" ca="1" si="2"/>
        <v>1</v>
      </c>
    </row>
    <row r="23" spans="1:9" ht="18.75" customHeight="1" x14ac:dyDescent="0.2">
      <c r="A23" s="287" t="s">
        <v>1673</v>
      </c>
      <c r="B23" s="280"/>
      <c r="D23" s="281" t="str">
        <f>'Step 4 Support Tool'!A23</f>
        <v>EE 8</v>
      </c>
      <c r="E23" s="17">
        <f>'Step 4 Support Tool'!F23</f>
        <v>0</v>
      </c>
      <c r="F23" s="15" t="str">
        <f t="shared" si="0"/>
        <v/>
      </c>
      <c r="G23" s="15">
        <f>'Step 4 Support Tool'!G23</f>
        <v>0</v>
      </c>
      <c r="H23" s="15" t="str">
        <f t="shared" ca="1" si="1"/>
        <v>OK</v>
      </c>
      <c r="I23" s="15">
        <f t="shared" ca="1" si="2"/>
        <v>1</v>
      </c>
    </row>
    <row r="24" spans="1:9" ht="18.75" customHeight="1" x14ac:dyDescent="0.2">
      <c r="D24" s="281" t="str">
        <f>'Step 4 Support Tool'!A24</f>
        <v>EE 9</v>
      </c>
      <c r="E24" s="17">
        <f>'Step 4 Support Tool'!F24</f>
        <v>0</v>
      </c>
      <c r="F24" s="15" t="str">
        <f t="shared" si="0"/>
        <v/>
      </c>
      <c r="G24" s="15">
        <f>'Step 4 Support Tool'!G24</f>
        <v>0</v>
      </c>
      <c r="H24" s="15" t="str">
        <f t="shared" ca="1" si="1"/>
        <v>OK</v>
      </c>
      <c r="I24" s="15">
        <f t="shared" ca="1" si="2"/>
        <v>1</v>
      </c>
    </row>
    <row r="25" spans="1:9" ht="18.75" customHeight="1" x14ac:dyDescent="0.2">
      <c r="A25" s="280"/>
      <c r="D25" s="281" t="str">
        <f>'Step 4 Support Tool'!A25</f>
        <v>EE 10</v>
      </c>
      <c r="E25" s="17">
        <f>'Step 4 Support Tool'!F25</f>
        <v>0</v>
      </c>
      <c r="F25" s="15" t="str">
        <f t="shared" si="0"/>
        <v/>
      </c>
      <c r="G25" s="15">
        <f>'Step 4 Support Tool'!G25</f>
        <v>0</v>
      </c>
      <c r="H25" s="15" t="str">
        <f t="shared" ref="H25:H56" ca="1" si="3">IF(AND(F25&lt;&gt;0,G25=0),"OK",IF(ISERROR(VLOOKUP(G25,INDIRECT(F25),1,FALSE)),"Work Type","OK"))</f>
        <v>OK</v>
      </c>
      <c r="I25" s="15">
        <f t="shared" ca="1" si="2"/>
        <v>1</v>
      </c>
    </row>
    <row r="26" spans="1:9" ht="18.75" customHeight="1" x14ac:dyDescent="0.2">
      <c r="A26" s="287"/>
      <c r="D26" s="281" t="str">
        <f>'Step 4 Support Tool'!A26</f>
        <v>EE 11</v>
      </c>
      <c r="E26" s="17">
        <f>'Step 4 Support Tool'!F26</f>
        <v>0</v>
      </c>
      <c r="F26" s="15" t="str">
        <f t="shared" si="0"/>
        <v/>
      </c>
      <c r="G26" s="15">
        <f>'Step 4 Support Tool'!G26</f>
        <v>0</v>
      </c>
      <c r="H26" s="15" t="str">
        <f t="shared" ca="1" si="3"/>
        <v>OK</v>
      </c>
      <c r="I26" s="15">
        <f t="shared" ca="1" si="2"/>
        <v>1</v>
      </c>
    </row>
    <row r="27" spans="1:9" ht="18.75" customHeight="1" x14ac:dyDescent="0.2">
      <c r="A27" s="287"/>
      <c r="D27" s="281" t="str">
        <f>'Step 4 Support Tool'!A27</f>
        <v>EE 12</v>
      </c>
      <c r="E27" s="17">
        <f>'Step 4 Support Tool'!F27</f>
        <v>0</v>
      </c>
      <c r="F27" s="15" t="str">
        <f t="shared" si="0"/>
        <v/>
      </c>
      <c r="G27" s="15">
        <f>'Step 4 Support Tool'!G27</f>
        <v>0</v>
      </c>
      <c r="H27" s="15" t="str">
        <f t="shared" ca="1" si="3"/>
        <v>OK</v>
      </c>
      <c r="I27" s="15">
        <f t="shared" ca="1" si="2"/>
        <v>1</v>
      </c>
    </row>
    <row r="28" spans="1:9" ht="18.75" customHeight="1" x14ac:dyDescent="0.2">
      <c r="A28" s="287"/>
      <c r="B28" s="280"/>
      <c r="D28" s="281" t="str">
        <f>'Step 4 Support Tool'!A28</f>
        <v>EE 13</v>
      </c>
      <c r="E28" s="17">
        <f>'Step 4 Support Tool'!F28</f>
        <v>0</v>
      </c>
      <c r="F28" s="15" t="str">
        <f t="shared" si="0"/>
        <v/>
      </c>
      <c r="G28" s="15">
        <f>'Step 4 Support Tool'!G28</f>
        <v>0</v>
      </c>
      <c r="H28" s="15" t="str">
        <f t="shared" ca="1" si="3"/>
        <v>OK</v>
      </c>
      <c r="I28" s="15">
        <f t="shared" ca="1" si="2"/>
        <v>1</v>
      </c>
    </row>
    <row r="29" spans="1:9" ht="18.75" customHeight="1" x14ac:dyDescent="0.2">
      <c r="A29" s="287"/>
      <c r="D29" s="281" t="str">
        <f>'Step 4 Support Tool'!A29</f>
        <v>EE 14</v>
      </c>
      <c r="E29" s="17">
        <f>'Step 4 Support Tool'!F29</f>
        <v>0</v>
      </c>
      <c r="F29" s="15" t="str">
        <f t="shared" si="0"/>
        <v/>
      </c>
      <c r="G29" s="15">
        <f>'Step 4 Support Tool'!G29</f>
        <v>0</v>
      </c>
      <c r="H29" s="15" t="str">
        <f t="shared" ca="1" si="3"/>
        <v>OK</v>
      </c>
      <c r="I29" s="15">
        <f t="shared" ca="1" si="2"/>
        <v>1</v>
      </c>
    </row>
    <row r="30" spans="1:9" ht="18.75" customHeight="1" x14ac:dyDescent="0.2">
      <c r="A30" s="286"/>
      <c r="D30" s="281" t="str">
        <f>'Step 4 Support Tool'!A30</f>
        <v>EE 15</v>
      </c>
      <c r="E30" s="17">
        <f>'Step 4 Support Tool'!F30</f>
        <v>0</v>
      </c>
      <c r="F30" s="15" t="str">
        <f t="shared" si="0"/>
        <v/>
      </c>
      <c r="G30" s="15">
        <f>'Step 4 Support Tool'!G30</f>
        <v>0</v>
      </c>
      <c r="H30" s="15" t="str">
        <f t="shared" ca="1" si="3"/>
        <v>OK</v>
      </c>
      <c r="I30" s="15">
        <f t="shared" ca="1" si="2"/>
        <v>1</v>
      </c>
    </row>
    <row r="31" spans="1:9" ht="18.75" customHeight="1" x14ac:dyDescent="0.2">
      <c r="A31" s="281" t="s">
        <v>1674</v>
      </c>
      <c r="B31" s="286"/>
      <c r="D31" s="281" t="str">
        <f>'Step 4 Support Tool'!A31</f>
        <v>EE 16</v>
      </c>
      <c r="E31" s="17">
        <f>'Step 4 Support Tool'!F31</f>
        <v>0</v>
      </c>
      <c r="F31" s="15" t="str">
        <f t="shared" si="0"/>
        <v/>
      </c>
      <c r="G31" s="15">
        <f>'Step 4 Support Tool'!G31</f>
        <v>0</v>
      </c>
      <c r="H31" s="15" t="str">
        <f t="shared" ca="1" si="3"/>
        <v>OK</v>
      </c>
      <c r="I31" s="15">
        <f t="shared" ca="1" si="2"/>
        <v>1</v>
      </c>
    </row>
    <row r="32" spans="1:9" ht="18.75" customHeight="1" x14ac:dyDescent="0.2">
      <c r="A32" s="15" t="s">
        <v>1675</v>
      </c>
      <c r="D32" s="281" t="str">
        <f>'Step 4 Support Tool'!A32</f>
        <v>EE 17</v>
      </c>
      <c r="E32" s="17">
        <f>'Step 4 Support Tool'!F32</f>
        <v>0</v>
      </c>
      <c r="F32" s="15" t="str">
        <f t="shared" si="0"/>
        <v/>
      </c>
      <c r="G32" s="15">
        <f>'Step 4 Support Tool'!G32</f>
        <v>0</v>
      </c>
      <c r="H32" s="15" t="str">
        <f t="shared" ca="1" si="3"/>
        <v>OK</v>
      </c>
      <c r="I32" s="15">
        <f t="shared" ca="1" si="2"/>
        <v>1</v>
      </c>
    </row>
    <row r="33" spans="1:14" ht="18.75" customHeight="1" x14ac:dyDescent="0.3">
      <c r="A33" s="430" t="s">
        <v>1676</v>
      </c>
      <c r="D33" s="281" t="str">
        <f>'Step 4 Support Tool'!A33</f>
        <v>EE 18</v>
      </c>
      <c r="E33" s="17">
        <f>'Step 4 Support Tool'!F33</f>
        <v>0</v>
      </c>
      <c r="F33" s="15" t="str">
        <f t="shared" si="0"/>
        <v/>
      </c>
      <c r="G33" s="15">
        <f>'Step 4 Support Tool'!G33</f>
        <v>0</v>
      </c>
      <c r="H33" s="15" t="str">
        <f t="shared" ca="1" si="3"/>
        <v>OK</v>
      </c>
      <c r="I33" s="15">
        <f t="shared" ca="1" si="2"/>
        <v>1</v>
      </c>
      <c r="M33" s="15"/>
      <c r="N33" s="17"/>
    </row>
    <row r="34" spans="1:14" ht="18.75" customHeight="1" x14ac:dyDescent="0.3">
      <c r="A34" s="430" t="s">
        <v>1677</v>
      </c>
      <c r="D34" s="281" t="str">
        <f>'Step 4 Support Tool'!A34</f>
        <v>EE 19</v>
      </c>
      <c r="E34" s="17">
        <f>'Step 4 Support Tool'!F34</f>
        <v>0</v>
      </c>
      <c r="F34" s="15" t="str">
        <f t="shared" si="0"/>
        <v/>
      </c>
      <c r="G34" s="15">
        <f>'Step 4 Support Tool'!G34</f>
        <v>0</v>
      </c>
      <c r="H34" s="15" t="str">
        <f t="shared" ca="1" si="3"/>
        <v>OK</v>
      </c>
      <c r="I34" s="15">
        <f t="shared" ref="I34:I53" ca="1" si="4">IF(H34="OK",1,0)</f>
        <v>1</v>
      </c>
      <c r="M34" s="15"/>
      <c r="N34" s="17"/>
    </row>
    <row r="35" spans="1:14" ht="18.75" customHeight="1" x14ac:dyDescent="0.3">
      <c r="A35" s="430" t="s">
        <v>1678</v>
      </c>
      <c r="D35" s="281" t="str">
        <f>'Step 4 Support Tool'!A35</f>
        <v>EE 20</v>
      </c>
      <c r="E35" s="17">
        <f>'Step 4 Support Tool'!F35</f>
        <v>0</v>
      </c>
      <c r="F35" s="15" t="str">
        <f t="shared" si="0"/>
        <v/>
      </c>
      <c r="G35" s="15">
        <f>'Step 4 Support Tool'!G35</f>
        <v>0</v>
      </c>
      <c r="H35" s="15" t="str">
        <f t="shared" ca="1" si="3"/>
        <v>OK</v>
      </c>
      <c r="I35" s="15">
        <f t="shared" ca="1" si="4"/>
        <v>1</v>
      </c>
      <c r="M35" s="15"/>
      <c r="N35" s="17"/>
    </row>
    <row r="36" spans="1:14" ht="18.75" customHeight="1" x14ac:dyDescent="0.2">
      <c r="A36" s="15" t="s">
        <v>1085</v>
      </c>
      <c r="D36" s="281" t="str">
        <f>'Step 4 Support Tool'!A36</f>
        <v>EE 21</v>
      </c>
      <c r="E36" s="17">
        <f>'Step 4 Support Tool'!F36</f>
        <v>0</v>
      </c>
      <c r="F36" s="15" t="str">
        <f t="shared" si="0"/>
        <v/>
      </c>
      <c r="G36" s="15">
        <f>'Step 4 Support Tool'!G36</f>
        <v>0</v>
      </c>
      <c r="H36" s="15" t="str">
        <f t="shared" ca="1" si="3"/>
        <v>OK</v>
      </c>
      <c r="I36" s="15">
        <f t="shared" ca="1" si="4"/>
        <v>1</v>
      </c>
      <c r="M36" s="15"/>
      <c r="N36" s="17"/>
    </row>
    <row r="37" spans="1:14" ht="18.75" customHeight="1" x14ac:dyDescent="0.2">
      <c r="A37" s="15" t="s">
        <v>1679</v>
      </c>
      <c r="D37" s="281" t="str">
        <f>'Step 4 Support Tool'!A37</f>
        <v>EE 22</v>
      </c>
      <c r="E37" s="17">
        <f>'Step 4 Support Tool'!F37</f>
        <v>0</v>
      </c>
      <c r="F37" s="15" t="str">
        <f t="shared" si="0"/>
        <v/>
      </c>
      <c r="G37" s="15">
        <f>'Step 4 Support Tool'!G37</f>
        <v>0</v>
      </c>
      <c r="H37" s="15" t="str">
        <f t="shared" ca="1" si="3"/>
        <v>OK</v>
      </c>
      <c r="I37" s="15">
        <f t="shared" ca="1" si="4"/>
        <v>1</v>
      </c>
      <c r="M37" s="15"/>
      <c r="N37" s="17"/>
    </row>
    <row r="38" spans="1:14" ht="18.75" customHeight="1" x14ac:dyDescent="0.2">
      <c r="A38" s="15" t="s">
        <v>1680</v>
      </c>
      <c r="D38" s="281" t="str">
        <f>'Step 4 Support Tool'!A38</f>
        <v>EE 23</v>
      </c>
      <c r="E38" s="17">
        <f>'Step 4 Support Tool'!F38</f>
        <v>0</v>
      </c>
      <c r="F38" s="15" t="str">
        <f t="shared" si="0"/>
        <v/>
      </c>
      <c r="G38" s="15">
        <f>'Step 4 Support Tool'!G38</f>
        <v>0</v>
      </c>
      <c r="H38" s="15" t="str">
        <f t="shared" ca="1" si="3"/>
        <v>OK</v>
      </c>
      <c r="I38" s="15">
        <f t="shared" ca="1" si="4"/>
        <v>1</v>
      </c>
      <c r="M38" s="15"/>
      <c r="N38" s="17"/>
    </row>
    <row r="39" spans="1:14" ht="18.75" customHeight="1" x14ac:dyDescent="0.2">
      <c r="A39" s="287" t="s">
        <v>1681</v>
      </c>
      <c r="D39" s="281" t="str">
        <f>'Step 4 Support Tool'!A39</f>
        <v>EE 24</v>
      </c>
      <c r="E39" s="17">
        <f>'Step 4 Support Tool'!F39</f>
        <v>0</v>
      </c>
      <c r="F39" s="15" t="str">
        <f t="shared" si="0"/>
        <v/>
      </c>
      <c r="G39" s="15">
        <f>'Step 4 Support Tool'!G39</f>
        <v>0</v>
      </c>
      <c r="H39" s="15" t="str">
        <f t="shared" ca="1" si="3"/>
        <v>OK</v>
      </c>
      <c r="I39" s="15">
        <f t="shared" ca="1" si="4"/>
        <v>1</v>
      </c>
      <c r="M39" s="15"/>
      <c r="N39" s="17"/>
    </row>
    <row r="40" spans="1:14" ht="18.75" customHeight="1" x14ac:dyDescent="0.2">
      <c r="A40" s="15" t="s">
        <v>110</v>
      </c>
      <c r="D40" s="281" t="str">
        <f>'Step 4 Support Tool'!A40</f>
        <v>EE 25</v>
      </c>
      <c r="E40" s="17">
        <f>'Step 4 Support Tool'!F40</f>
        <v>0</v>
      </c>
      <c r="F40" s="15" t="str">
        <f t="shared" si="0"/>
        <v/>
      </c>
      <c r="G40" s="15">
        <f>'Step 4 Support Tool'!G40</f>
        <v>0</v>
      </c>
      <c r="H40" s="15" t="str">
        <f t="shared" ca="1" si="3"/>
        <v>OK</v>
      </c>
      <c r="I40" s="15">
        <f t="shared" ca="1" si="4"/>
        <v>1</v>
      </c>
      <c r="M40" s="15"/>
      <c r="N40" s="17"/>
    </row>
    <row r="41" spans="1:14" ht="18.75" customHeight="1" x14ac:dyDescent="0.2">
      <c r="D41" s="281" t="str">
        <f>'Step 4 Support Tool'!A41</f>
        <v>EE 26</v>
      </c>
      <c r="E41" s="17">
        <f>'Step 4 Support Tool'!F41</f>
        <v>0</v>
      </c>
      <c r="F41" s="15" t="str">
        <f t="shared" si="0"/>
        <v/>
      </c>
      <c r="G41" s="15">
        <f>'Step 4 Support Tool'!G41</f>
        <v>0</v>
      </c>
      <c r="H41" s="15" t="str">
        <f t="shared" ca="1" si="3"/>
        <v>OK</v>
      </c>
      <c r="I41" s="15">
        <f t="shared" ca="1" si="4"/>
        <v>1</v>
      </c>
      <c r="M41" s="15"/>
      <c r="N41" s="17"/>
    </row>
    <row r="42" spans="1:14" ht="18.75" customHeight="1" x14ac:dyDescent="0.2">
      <c r="D42" s="281" t="str">
        <f>'Step 4 Support Tool'!A42</f>
        <v>EE 27</v>
      </c>
      <c r="E42" s="17">
        <f>'Step 4 Support Tool'!F42</f>
        <v>0</v>
      </c>
      <c r="F42" s="15" t="str">
        <f t="shared" si="0"/>
        <v/>
      </c>
      <c r="G42" s="15">
        <f>'Step 4 Support Tool'!G42</f>
        <v>0</v>
      </c>
      <c r="H42" s="15" t="str">
        <f t="shared" ca="1" si="3"/>
        <v>OK</v>
      </c>
      <c r="I42" s="15">
        <f t="shared" ca="1" si="4"/>
        <v>1</v>
      </c>
      <c r="M42" s="15"/>
      <c r="N42" s="17"/>
    </row>
    <row r="43" spans="1:14" ht="18.75" customHeight="1" x14ac:dyDescent="0.2">
      <c r="A43" s="287"/>
      <c r="D43" s="281" t="str">
        <f>'Step 4 Support Tool'!A43</f>
        <v>EE 28</v>
      </c>
      <c r="E43" s="17">
        <f>'Step 4 Support Tool'!F43</f>
        <v>0</v>
      </c>
      <c r="F43" s="15" t="str">
        <f t="shared" si="0"/>
        <v/>
      </c>
      <c r="G43" s="15">
        <f>'Step 4 Support Tool'!G43</f>
        <v>0</v>
      </c>
      <c r="H43" s="15" t="str">
        <f t="shared" ca="1" si="3"/>
        <v>OK</v>
      </c>
      <c r="I43" s="15">
        <f t="shared" ca="1" si="4"/>
        <v>1</v>
      </c>
      <c r="M43" s="15"/>
      <c r="N43" s="17"/>
    </row>
    <row r="44" spans="1:14" ht="18.75" customHeight="1" x14ac:dyDescent="0.2">
      <c r="A44" s="391" t="s">
        <v>1682</v>
      </c>
      <c r="B44" s="392" t="s">
        <v>1683</v>
      </c>
      <c r="C44" s="392" t="s">
        <v>1684</v>
      </c>
      <c r="D44" s="281" t="str">
        <f>'Step 4 Support Tool'!A44</f>
        <v>EE 29</v>
      </c>
      <c r="E44" s="17">
        <f>'Step 4 Support Tool'!F44</f>
        <v>0</v>
      </c>
      <c r="F44" s="15" t="str">
        <f t="shared" si="0"/>
        <v/>
      </c>
      <c r="G44" s="15">
        <f>'Step 4 Support Tool'!G44</f>
        <v>0</v>
      </c>
      <c r="H44" s="15" t="str">
        <f t="shared" ca="1" si="3"/>
        <v>OK</v>
      </c>
      <c r="I44" s="15">
        <f t="shared" ca="1" si="4"/>
        <v>1</v>
      </c>
      <c r="M44" s="15"/>
      <c r="N44" s="17"/>
    </row>
    <row r="45" spans="1:14" ht="18.75" customHeight="1" x14ac:dyDescent="0.2">
      <c r="A45" s="15" t="s">
        <v>985</v>
      </c>
      <c r="B45" s="15" t="s">
        <v>1685</v>
      </c>
      <c r="C45" s="15" t="s">
        <v>1686</v>
      </c>
      <c r="D45" s="281" t="str">
        <f>'Step 4 Support Tool'!A45</f>
        <v>EE 30</v>
      </c>
      <c r="E45" s="17">
        <f>'Step 4 Support Tool'!F45</f>
        <v>0</v>
      </c>
      <c r="F45" s="15" t="str">
        <f t="shared" si="0"/>
        <v/>
      </c>
      <c r="G45" s="15">
        <f>'Step 4 Support Tool'!G45</f>
        <v>0</v>
      </c>
      <c r="H45" s="15" t="str">
        <f t="shared" ca="1" si="3"/>
        <v>OK</v>
      </c>
      <c r="I45" s="15">
        <f t="shared" ca="1" si="4"/>
        <v>1</v>
      </c>
      <c r="M45" s="15"/>
      <c r="N45" s="17"/>
    </row>
    <row r="46" spans="1:14" ht="18.75" customHeight="1" x14ac:dyDescent="0.2">
      <c r="A46" s="15" t="s">
        <v>1687</v>
      </c>
      <c r="B46" s="287" t="s">
        <v>1688</v>
      </c>
      <c r="C46" s="15" t="s">
        <v>1686</v>
      </c>
      <c r="D46" s="281" t="str">
        <f>'Step 4 Support Tool'!A46</f>
        <v>EE 31</v>
      </c>
      <c r="E46" s="17">
        <f>'Step 4 Support Tool'!F46</f>
        <v>0</v>
      </c>
      <c r="F46" s="15" t="str">
        <f t="shared" si="0"/>
        <v/>
      </c>
      <c r="G46" s="15">
        <f>'Step 4 Support Tool'!G46</f>
        <v>0</v>
      </c>
      <c r="H46" s="15" t="str">
        <f t="shared" ca="1" si="3"/>
        <v>OK</v>
      </c>
      <c r="I46" s="15">
        <f t="shared" ca="1" si="4"/>
        <v>1</v>
      </c>
      <c r="M46" s="15"/>
      <c r="N46" s="17"/>
    </row>
    <row r="47" spans="1:14" ht="18.75" customHeight="1" x14ac:dyDescent="0.2">
      <c r="A47" s="15" t="s">
        <v>987</v>
      </c>
      <c r="B47" s="287" t="s">
        <v>1689</v>
      </c>
      <c r="C47" s="15" t="s">
        <v>1690</v>
      </c>
      <c r="D47" s="281" t="str">
        <f>'Step 4 Support Tool'!A47</f>
        <v>EE 32</v>
      </c>
      <c r="E47" s="17">
        <f>'Step 4 Support Tool'!F47</f>
        <v>0</v>
      </c>
      <c r="F47" s="15" t="str">
        <f t="shared" si="0"/>
        <v/>
      </c>
      <c r="G47" s="15">
        <f>'Step 4 Support Tool'!G47</f>
        <v>0</v>
      </c>
      <c r="H47" s="15" t="str">
        <f t="shared" ca="1" si="3"/>
        <v>OK</v>
      </c>
      <c r="I47" s="15">
        <f t="shared" ca="1" si="4"/>
        <v>1</v>
      </c>
      <c r="M47" s="15"/>
      <c r="N47" s="17"/>
    </row>
    <row r="48" spans="1:14" ht="18.75" customHeight="1" x14ac:dyDescent="0.2">
      <c r="A48" s="15" t="s">
        <v>988</v>
      </c>
      <c r="B48" s="15" t="s">
        <v>1691</v>
      </c>
      <c r="C48" s="15" t="s">
        <v>1686</v>
      </c>
      <c r="D48" s="281" t="str">
        <f>'Step 4 Support Tool'!A48</f>
        <v>EE 33</v>
      </c>
      <c r="E48" s="17">
        <f>'Step 4 Support Tool'!F48</f>
        <v>0</v>
      </c>
      <c r="F48" s="15" t="str">
        <f t="shared" ref="F48:F79" si="5">IF(ISERROR(VLOOKUP(E48,$A$3:$B$20,2,FALSE)),"",VLOOKUP(E48,$A$3:$B$20,2,FALSE))</f>
        <v/>
      </c>
      <c r="G48" s="15">
        <f>'Step 4 Support Tool'!G48</f>
        <v>0</v>
      </c>
      <c r="H48" s="15" t="str">
        <f t="shared" ca="1" si="3"/>
        <v>OK</v>
      </c>
      <c r="I48" s="15">
        <f t="shared" ca="1" si="4"/>
        <v>1</v>
      </c>
      <c r="M48" s="15"/>
      <c r="N48" s="17"/>
    </row>
    <row r="49" spans="1:14" ht="18.75" customHeight="1" x14ac:dyDescent="0.2">
      <c r="A49" s="15" t="s">
        <v>989</v>
      </c>
      <c r="B49" s="287" t="s">
        <v>1692</v>
      </c>
      <c r="C49" s="15" t="s">
        <v>1690</v>
      </c>
      <c r="D49" s="281" t="str">
        <f>'Step 4 Support Tool'!A49</f>
        <v>EE 34</v>
      </c>
      <c r="E49" s="17">
        <f>'Step 4 Support Tool'!F49</f>
        <v>0</v>
      </c>
      <c r="F49" s="15" t="str">
        <f t="shared" si="5"/>
        <v/>
      </c>
      <c r="G49" s="15">
        <f>'Step 4 Support Tool'!G49</f>
        <v>0</v>
      </c>
      <c r="H49" s="15" t="str">
        <f t="shared" ca="1" si="3"/>
        <v>OK</v>
      </c>
      <c r="I49" s="15">
        <f t="shared" ca="1" si="4"/>
        <v>1</v>
      </c>
      <c r="M49" s="15"/>
      <c r="N49" s="17"/>
    </row>
    <row r="50" spans="1:14" ht="18.75" customHeight="1" x14ac:dyDescent="0.2">
      <c r="A50" s="15" t="s">
        <v>990</v>
      </c>
      <c r="B50" s="15" t="s">
        <v>1693</v>
      </c>
      <c r="C50" s="15" t="s">
        <v>1686</v>
      </c>
      <c r="D50" s="281" t="str">
        <f>'Step 4 Support Tool'!A50</f>
        <v>EE 35</v>
      </c>
      <c r="E50" s="17">
        <f>'Step 4 Support Tool'!F50</f>
        <v>0</v>
      </c>
      <c r="F50" s="15" t="str">
        <f t="shared" si="5"/>
        <v/>
      </c>
      <c r="G50" s="15">
        <f>'Step 4 Support Tool'!G50</f>
        <v>0</v>
      </c>
      <c r="H50" s="15" t="str">
        <f t="shared" ca="1" si="3"/>
        <v>OK</v>
      </c>
      <c r="I50" s="15">
        <f t="shared" ca="1" si="4"/>
        <v>1</v>
      </c>
      <c r="M50" s="15"/>
      <c r="N50" s="17"/>
    </row>
    <row r="51" spans="1:14" ht="18.75" customHeight="1" x14ac:dyDescent="0.2">
      <c r="A51" s="15" t="s">
        <v>991</v>
      </c>
      <c r="B51" s="15" t="s">
        <v>1694</v>
      </c>
      <c r="C51" s="15" t="s">
        <v>1690</v>
      </c>
      <c r="D51" s="281" t="str">
        <f>'Step 4 Support Tool'!A51</f>
        <v>EE 36</v>
      </c>
      <c r="E51" s="17">
        <f>'Step 4 Support Tool'!F51</f>
        <v>0</v>
      </c>
      <c r="F51" s="15" t="str">
        <f t="shared" si="5"/>
        <v/>
      </c>
      <c r="G51" s="15">
        <f>'Step 4 Support Tool'!G51</f>
        <v>0</v>
      </c>
      <c r="H51" s="15" t="str">
        <f t="shared" ca="1" si="3"/>
        <v>OK</v>
      </c>
      <c r="I51" s="15">
        <f t="shared" ca="1" si="4"/>
        <v>1</v>
      </c>
      <c r="M51" s="15"/>
      <c r="N51" s="17"/>
    </row>
    <row r="52" spans="1:14" ht="18.75" customHeight="1" x14ac:dyDescent="0.2">
      <c r="A52" s="15" t="s">
        <v>992</v>
      </c>
      <c r="B52" s="15" t="s">
        <v>1695</v>
      </c>
      <c r="C52" s="15" t="s">
        <v>1686</v>
      </c>
      <c r="D52" s="281" t="str">
        <f>'Step 4 Support Tool'!A52</f>
        <v>EE 37</v>
      </c>
      <c r="E52" s="17">
        <f>'Step 4 Support Tool'!F52</f>
        <v>0</v>
      </c>
      <c r="F52" s="15" t="str">
        <f t="shared" si="5"/>
        <v/>
      </c>
      <c r="G52" s="15">
        <f>'Step 4 Support Tool'!G52</f>
        <v>0</v>
      </c>
      <c r="H52" s="15" t="str">
        <f t="shared" ca="1" si="3"/>
        <v>OK</v>
      </c>
      <c r="I52" s="15">
        <f t="shared" ca="1" si="4"/>
        <v>1</v>
      </c>
      <c r="M52" s="15"/>
      <c r="N52" s="17"/>
    </row>
    <row r="53" spans="1:14" ht="18.75" customHeight="1" x14ac:dyDescent="0.2">
      <c r="A53" s="15" t="s">
        <v>993</v>
      </c>
      <c r="B53" s="15" t="s">
        <v>1696</v>
      </c>
      <c r="C53" s="15" t="s">
        <v>1686</v>
      </c>
      <c r="D53" s="281" t="str">
        <f>'Step 4 Support Tool'!A53</f>
        <v>EE 38</v>
      </c>
      <c r="E53" s="17">
        <f>'Step 4 Support Tool'!F53</f>
        <v>0</v>
      </c>
      <c r="F53" s="15" t="str">
        <f t="shared" si="5"/>
        <v/>
      </c>
      <c r="G53" s="15">
        <f>'Step 4 Support Tool'!G53</f>
        <v>0</v>
      </c>
      <c r="H53" s="15" t="str">
        <f t="shared" ca="1" si="3"/>
        <v>OK</v>
      </c>
      <c r="I53" s="15">
        <f t="shared" ca="1" si="4"/>
        <v>1</v>
      </c>
      <c r="M53" s="15"/>
      <c r="N53" s="17"/>
    </row>
    <row r="54" spans="1:14" ht="18.75" customHeight="1" x14ac:dyDescent="0.2">
      <c r="A54" s="15" t="s">
        <v>1697</v>
      </c>
      <c r="B54" s="15" t="s">
        <v>940</v>
      </c>
      <c r="C54" s="15" t="s">
        <v>1690</v>
      </c>
      <c r="D54" s="281" t="str">
        <f>'Step 4 Support Tool'!A54</f>
        <v>EE 39</v>
      </c>
      <c r="E54" s="17">
        <f>'Step 4 Support Tool'!F54</f>
        <v>0</v>
      </c>
      <c r="F54" s="15" t="str">
        <f t="shared" si="5"/>
        <v/>
      </c>
      <c r="G54" s="15">
        <f>'Step 4 Support Tool'!G54</f>
        <v>0</v>
      </c>
      <c r="H54" s="15" t="str">
        <f t="shared" ca="1" si="3"/>
        <v>OK</v>
      </c>
      <c r="I54" s="15">
        <f t="shared" ref="I54:I89" ca="1" si="6">IF(H54="OK",1,0)</f>
        <v>1</v>
      </c>
    </row>
    <row r="55" spans="1:14" ht="18.75" customHeight="1" x14ac:dyDescent="0.2">
      <c r="D55" s="281" t="str">
        <f>'Step 4 Support Tool'!A55</f>
        <v>EE 40</v>
      </c>
      <c r="E55" s="17">
        <f>'Step 4 Support Tool'!F55</f>
        <v>0</v>
      </c>
      <c r="F55" s="15" t="str">
        <f t="shared" si="5"/>
        <v/>
      </c>
      <c r="G55" s="15">
        <f>'Step 4 Support Tool'!G55</f>
        <v>0</v>
      </c>
      <c r="H55" s="15" t="str">
        <f t="shared" ca="1" si="3"/>
        <v>OK</v>
      </c>
      <c r="I55" s="15">
        <f t="shared" ca="1" si="6"/>
        <v>1</v>
      </c>
      <c r="M55" s="15"/>
      <c r="N55" s="17"/>
    </row>
    <row r="56" spans="1:14" ht="18.75" customHeight="1" x14ac:dyDescent="0.2">
      <c r="D56" s="281" t="str">
        <f>'Step 4 Support Tool'!A56</f>
        <v>EE 41</v>
      </c>
      <c r="E56" s="17">
        <f>'Step 4 Support Tool'!F56</f>
        <v>0</v>
      </c>
      <c r="F56" s="15" t="str">
        <f t="shared" si="5"/>
        <v/>
      </c>
      <c r="G56" s="15">
        <f>'Step 4 Support Tool'!G56</f>
        <v>0</v>
      </c>
      <c r="H56" s="15" t="str">
        <f t="shared" ca="1" si="3"/>
        <v>OK</v>
      </c>
      <c r="I56" s="15">
        <f t="shared" ca="1" si="6"/>
        <v>1</v>
      </c>
      <c r="M56" s="15"/>
      <c r="N56" s="17"/>
    </row>
    <row r="57" spans="1:14" ht="18.75" customHeight="1" x14ac:dyDescent="0.2">
      <c r="D57" s="281" t="str">
        <f>'Step 4 Support Tool'!A57</f>
        <v>EE 42</v>
      </c>
      <c r="E57" s="17">
        <f>'Step 4 Support Tool'!F57</f>
        <v>0</v>
      </c>
      <c r="F57" s="15" t="str">
        <f t="shared" si="5"/>
        <v/>
      </c>
      <c r="G57" s="15">
        <f>'Step 4 Support Tool'!G57</f>
        <v>0</v>
      </c>
      <c r="H57" s="15" t="str">
        <f t="shared" ref="H57:H88" ca="1" si="7">IF(AND(F57&lt;&gt;0,G57=0),"OK",IF(ISERROR(VLOOKUP(G57,INDIRECT(F57),1,FALSE)),"Work Type","OK"))</f>
        <v>OK</v>
      </c>
      <c r="I57" s="15">
        <f t="shared" ca="1" si="6"/>
        <v>1</v>
      </c>
    </row>
    <row r="58" spans="1:14" ht="18.75" customHeight="1" x14ac:dyDescent="0.2">
      <c r="D58" s="281" t="str">
        <f>'Step 4 Support Tool'!A58</f>
        <v>EE 43</v>
      </c>
      <c r="E58" s="17">
        <f>'Step 4 Support Tool'!F58</f>
        <v>0</v>
      </c>
      <c r="F58" s="15" t="str">
        <f t="shared" si="5"/>
        <v/>
      </c>
      <c r="G58" s="15">
        <f>'Step 4 Support Tool'!G58</f>
        <v>0</v>
      </c>
      <c r="H58" s="15" t="str">
        <f t="shared" ca="1" si="7"/>
        <v>OK</v>
      </c>
      <c r="I58" s="15">
        <f t="shared" ca="1" si="6"/>
        <v>1</v>
      </c>
    </row>
    <row r="59" spans="1:14" ht="18.75" customHeight="1" x14ac:dyDescent="0.2">
      <c r="D59" s="281" t="str">
        <f>'Step 4 Support Tool'!A59</f>
        <v>EE 44</v>
      </c>
      <c r="E59" s="17">
        <f>'Step 4 Support Tool'!F59</f>
        <v>0</v>
      </c>
      <c r="F59" s="15" t="str">
        <f t="shared" si="5"/>
        <v/>
      </c>
      <c r="G59" s="15">
        <f>'Step 4 Support Tool'!G59</f>
        <v>0</v>
      </c>
      <c r="H59" s="15" t="str">
        <f t="shared" ca="1" si="7"/>
        <v>OK</v>
      </c>
      <c r="I59" s="15">
        <f t="shared" ca="1" si="6"/>
        <v>1</v>
      </c>
    </row>
    <row r="60" spans="1:14" ht="18.75" customHeight="1" x14ac:dyDescent="0.2">
      <c r="D60" s="281" t="str">
        <f>'Step 4 Support Tool'!A60</f>
        <v>EE 45</v>
      </c>
      <c r="E60" s="17">
        <f>'Step 4 Support Tool'!F60</f>
        <v>0</v>
      </c>
      <c r="F60" s="15" t="str">
        <f t="shared" si="5"/>
        <v/>
      </c>
      <c r="G60" s="15">
        <f>'Step 4 Support Tool'!G60</f>
        <v>0</v>
      </c>
      <c r="H60" s="15" t="str">
        <f t="shared" ca="1" si="7"/>
        <v>OK</v>
      </c>
      <c r="I60" s="15">
        <f t="shared" ca="1" si="6"/>
        <v>1</v>
      </c>
    </row>
    <row r="61" spans="1:14" ht="18.75" customHeight="1" x14ac:dyDescent="0.2">
      <c r="D61" s="281" t="str">
        <f>'Step 4 Support Tool'!A61</f>
        <v>EE 46</v>
      </c>
      <c r="E61" s="17">
        <f>'Step 4 Support Tool'!F61</f>
        <v>0</v>
      </c>
      <c r="F61" s="15" t="str">
        <f t="shared" si="5"/>
        <v/>
      </c>
      <c r="G61" s="15">
        <f>'Step 4 Support Tool'!G61</f>
        <v>0</v>
      </c>
      <c r="H61" s="15" t="str">
        <f t="shared" ca="1" si="7"/>
        <v>OK</v>
      </c>
      <c r="I61" s="15">
        <f t="shared" ca="1" si="6"/>
        <v>1</v>
      </c>
    </row>
    <row r="62" spans="1:14" ht="18.75" customHeight="1" x14ac:dyDescent="0.2">
      <c r="D62" s="281" t="str">
        <f>'Step 4 Support Tool'!A62</f>
        <v>EE 47</v>
      </c>
      <c r="E62" s="17">
        <f>'Step 4 Support Tool'!F62</f>
        <v>0</v>
      </c>
      <c r="F62" s="15" t="str">
        <f t="shared" si="5"/>
        <v/>
      </c>
      <c r="G62" s="15">
        <f>'Step 4 Support Tool'!G62</f>
        <v>0</v>
      </c>
      <c r="H62" s="15" t="str">
        <f t="shared" ca="1" si="7"/>
        <v>OK</v>
      </c>
      <c r="I62" s="15">
        <f t="shared" ca="1" si="6"/>
        <v>1</v>
      </c>
    </row>
    <row r="63" spans="1:14" ht="18.75" customHeight="1" x14ac:dyDescent="0.2">
      <c r="D63" s="281" t="str">
        <f>'Step 4 Support Tool'!A63</f>
        <v>EE 48</v>
      </c>
      <c r="E63" s="17">
        <f>'Step 4 Support Tool'!F63</f>
        <v>0</v>
      </c>
      <c r="F63" s="15" t="str">
        <f t="shared" si="5"/>
        <v/>
      </c>
      <c r="G63" s="15">
        <f>'Step 4 Support Tool'!G63</f>
        <v>0</v>
      </c>
      <c r="H63" s="15" t="str">
        <f t="shared" ca="1" si="7"/>
        <v>OK</v>
      </c>
      <c r="I63" s="15">
        <f t="shared" ca="1" si="6"/>
        <v>1</v>
      </c>
    </row>
    <row r="64" spans="1:14" ht="18.75" customHeight="1" x14ac:dyDescent="0.2">
      <c r="D64" s="281" t="str">
        <f>'Step 4 Support Tool'!A64</f>
        <v>EE 49</v>
      </c>
      <c r="E64" s="17">
        <f>'Step 4 Support Tool'!F64</f>
        <v>0</v>
      </c>
      <c r="F64" s="15" t="str">
        <f t="shared" si="5"/>
        <v/>
      </c>
      <c r="G64" s="15">
        <f>'Step 4 Support Tool'!G64</f>
        <v>0</v>
      </c>
      <c r="H64" s="15" t="str">
        <f t="shared" ca="1" si="7"/>
        <v>OK</v>
      </c>
      <c r="I64" s="15">
        <f t="shared" ca="1" si="6"/>
        <v>1</v>
      </c>
    </row>
    <row r="65" spans="1:9" ht="18.75" customHeight="1" x14ac:dyDescent="0.2">
      <c r="D65" s="281" t="str">
        <f>'Step 4 Support Tool'!A65</f>
        <v>EE 50</v>
      </c>
      <c r="E65" s="17">
        <f>'Step 4 Support Tool'!F65</f>
        <v>0</v>
      </c>
      <c r="F65" s="15" t="str">
        <f t="shared" si="5"/>
        <v/>
      </c>
      <c r="G65" s="15">
        <f>'Step 4 Support Tool'!G65</f>
        <v>0</v>
      </c>
      <c r="H65" s="15" t="str">
        <f t="shared" ca="1" si="7"/>
        <v>OK</v>
      </c>
      <c r="I65" s="15">
        <f t="shared" ca="1" si="6"/>
        <v>1</v>
      </c>
    </row>
    <row r="66" spans="1:9" ht="18.75" customHeight="1" x14ac:dyDescent="0.2">
      <c r="D66" s="281" t="str">
        <f>'Step 4 Support Tool'!A66</f>
        <v>EE 51</v>
      </c>
      <c r="E66" s="17">
        <f>'Step 4 Support Tool'!F66</f>
        <v>0</v>
      </c>
      <c r="F66" s="15" t="str">
        <f t="shared" si="5"/>
        <v/>
      </c>
      <c r="G66" s="15">
        <f>'Step 4 Support Tool'!G66</f>
        <v>0</v>
      </c>
      <c r="H66" s="15" t="str">
        <f t="shared" ca="1" si="7"/>
        <v>OK</v>
      </c>
      <c r="I66" s="15">
        <f t="shared" ca="1" si="6"/>
        <v>1</v>
      </c>
    </row>
    <row r="67" spans="1:9" ht="18.75" customHeight="1" x14ac:dyDescent="0.2">
      <c r="A67" s="289"/>
      <c r="D67" s="281" t="str">
        <f>'Step 4 Support Tool'!A67</f>
        <v>EE 52</v>
      </c>
      <c r="E67" s="17">
        <f>'Step 4 Support Tool'!F67</f>
        <v>0</v>
      </c>
      <c r="F67" s="15" t="str">
        <f t="shared" si="5"/>
        <v/>
      </c>
      <c r="G67" s="15">
        <f>'Step 4 Support Tool'!G67</f>
        <v>0</v>
      </c>
      <c r="H67" s="15" t="str">
        <f t="shared" ca="1" si="7"/>
        <v>OK</v>
      </c>
      <c r="I67" s="15">
        <f t="shared" ca="1" si="6"/>
        <v>1</v>
      </c>
    </row>
    <row r="68" spans="1:9" ht="18.75" customHeight="1" x14ac:dyDescent="0.2">
      <c r="D68" s="281" t="str">
        <f>'Step 4 Support Tool'!A68</f>
        <v>EE 53</v>
      </c>
      <c r="E68" s="17">
        <f>'Step 4 Support Tool'!F68</f>
        <v>0</v>
      </c>
      <c r="F68" s="15" t="str">
        <f t="shared" si="5"/>
        <v/>
      </c>
      <c r="G68" s="15">
        <f>'Step 4 Support Tool'!G68</f>
        <v>0</v>
      </c>
      <c r="H68" s="15" t="str">
        <f t="shared" ca="1" si="7"/>
        <v>OK</v>
      </c>
      <c r="I68" s="15">
        <f t="shared" ca="1" si="6"/>
        <v>1</v>
      </c>
    </row>
    <row r="69" spans="1:9" ht="18.75" customHeight="1" x14ac:dyDescent="0.2">
      <c r="D69" s="281" t="str">
        <f>'Step 4 Support Tool'!A69</f>
        <v>EE 54</v>
      </c>
      <c r="E69" s="17">
        <f>'Step 4 Support Tool'!F69</f>
        <v>0</v>
      </c>
      <c r="F69" s="15" t="str">
        <f t="shared" si="5"/>
        <v/>
      </c>
      <c r="G69" s="15">
        <f>'Step 4 Support Tool'!G69</f>
        <v>0</v>
      </c>
      <c r="H69" s="15" t="str">
        <f t="shared" ca="1" si="7"/>
        <v>OK</v>
      </c>
      <c r="I69" s="15">
        <f t="shared" ca="1" si="6"/>
        <v>1</v>
      </c>
    </row>
    <row r="70" spans="1:9" ht="18.75" customHeight="1" x14ac:dyDescent="0.2">
      <c r="D70" s="281" t="str">
        <f>'Step 4 Support Tool'!A70</f>
        <v>EE 55</v>
      </c>
      <c r="E70" s="17">
        <f>'Step 4 Support Tool'!F70</f>
        <v>0</v>
      </c>
      <c r="F70" s="15" t="str">
        <f t="shared" si="5"/>
        <v/>
      </c>
      <c r="G70" s="15">
        <f>'Step 4 Support Tool'!G70</f>
        <v>0</v>
      </c>
      <c r="H70" s="15" t="str">
        <f t="shared" ca="1" si="7"/>
        <v>OK</v>
      </c>
      <c r="I70" s="15">
        <f t="shared" ca="1" si="6"/>
        <v>1</v>
      </c>
    </row>
    <row r="71" spans="1:9" ht="18.75" customHeight="1" x14ac:dyDescent="0.2">
      <c r="D71" s="281" t="str">
        <f>'Step 4 Support Tool'!A71</f>
        <v>EE 56</v>
      </c>
      <c r="E71" s="17">
        <f>'Step 4 Support Tool'!F71</f>
        <v>0</v>
      </c>
      <c r="F71" s="15" t="str">
        <f t="shared" si="5"/>
        <v/>
      </c>
      <c r="G71" s="15">
        <f>'Step 4 Support Tool'!G71</f>
        <v>0</v>
      </c>
      <c r="H71" s="15" t="str">
        <f t="shared" ca="1" si="7"/>
        <v>OK</v>
      </c>
      <c r="I71" s="15">
        <f t="shared" ca="1" si="6"/>
        <v>1</v>
      </c>
    </row>
    <row r="72" spans="1:9" ht="18.75" customHeight="1" x14ac:dyDescent="0.2">
      <c r="D72" s="281" t="str">
        <f>'Step 4 Support Tool'!A72</f>
        <v>EE 57</v>
      </c>
      <c r="E72" s="17">
        <f>'Step 4 Support Tool'!F72</f>
        <v>0</v>
      </c>
      <c r="F72" s="15" t="str">
        <f t="shared" si="5"/>
        <v/>
      </c>
      <c r="G72" s="15">
        <f>'Step 4 Support Tool'!G72</f>
        <v>0</v>
      </c>
      <c r="H72" s="15" t="str">
        <f t="shared" ca="1" si="7"/>
        <v>OK</v>
      </c>
      <c r="I72" s="15">
        <f t="shared" ca="1" si="6"/>
        <v>1</v>
      </c>
    </row>
    <row r="73" spans="1:9" ht="18.75" customHeight="1" x14ac:dyDescent="0.2">
      <c r="D73" s="281" t="str">
        <f>'Step 4 Support Tool'!A73</f>
        <v>EE 58</v>
      </c>
      <c r="E73" s="17">
        <f>'Step 4 Support Tool'!F73</f>
        <v>0</v>
      </c>
      <c r="F73" s="15" t="str">
        <f t="shared" si="5"/>
        <v/>
      </c>
      <c r="G73" s="15">
        <f>'Step 4 Support Tool'!G73</f>
        <v>0</v>
      </c>
      <c r="H73" s="15" t="str">
        <f t="shared" ca="1" si="7"/>
        <v>OK</v>
      </c>
      <c r="I73" s="15">
        <f t="shared" ca="1" si="6"/>
        <v>1</v>
      </c>
    </row>
    <row r="74" spans="1:9" ht="18.75" customHeight="1" x14ac:dyDescent="0.2">
      <c r="D74" s="281" t="str">
        <f>'Step 4 Support Tool'!A74</f>
        <v>EE 59</v>
      </c>
      <c r="E74" s="17">
        <f>'Step 4 Support Tool'!F74</f>
        <v>0</v>
      </c>
      <c r="F74" s="15" t="str">
        <f t="shared" si="5"/>
        <v/>
      </c>
      <c r="G74" s="15">
        <f>'Step 4 Support Tool'!G74</f>
        <v>0</v>
      </c>
      <c r="H74" s="15" t="str">
        <f t="shared" ca="1" si="7"/>
        <v>OK</v>
      </c>
      <c r="I74" s="15">
        <f t="shared" ca="1" si="6"/>
        <v>1</v>
      </c>
    </row>
    <row r="75" spans="1:9" ht="18.75" customHeight="1" x14ac:dyDescent="0.2">
      <c r="D75" s="281" t="str">
        <f>'Step 4 Support Tool'!A75</f>
        <v>EE 60</v>
      </c>
      <c r="E75" s="17">
        <f>'Step 4 Support Tool'!F75</f>
        <v>0</v>
      </c>
      <c r="F75" s="15" t="str">
        <f t="shared" si="5"/>
        <v/>
      </c>
      <c r="G75" s="15">
        <f>'Step 4 Support Tool'!G75</f>
        <v>0</v>
      </c>
      <c r="H75" s="15" t="str">
        <f t="shared" ca="1" si="7"/>
        <v>OK</v>
      </c>
      <c r="I75" s="15">
        <f t="shared" ca="1" si="6"/>
        <v>1</v>
      </c>
    </row>
    <row r="76" spans="1:9" ht="18.75" customHeight="1" x14ac:dyDescent="0.2">
      <c r="D76" s="281" t="str">
        <f>'Step 4 Support Tool'!A76</f>
        <v>EE 61</v>
      </c>
      <c r="E76" s="17">
        <f>'Step 4 Support Tool'!F76</f>
        <v>0</v>
      </c>
      <c r="F76" s="15" t="str">
        <f t="shared" si="5"/>
        <v/>
      </c>
      <c r="G76" s="15">
        <f>'Step 4 Support Tool'!G76</f>
        <v>0</v>
      </c>
      <c r="H76" s="15" t="str">
        <f t="shared" ca="1" si="7"/>
        <v>OK</v>
      </c>
      <c r="I76" s="15">
        <f t="shared" ca="1" si="6"/>
        <v>1</v>
      </c>
    </row>
    <row r="77" spans="1:9" ht="18.75" customHeight="1" x14ac:dyDescent="0.2">
      <c r="D77" s="281" t="str">
        <f>'Step 4 Support Tool'!A77</f>
        <v>EE 62</v>
      </c>
      <c r="E77" s="17">
        <f>'Step 4 Support Tool'!F77</f>
        <v>0</v>
      </c>
      <c r="F77" s="15" t="str">
        <f t="shared" si="5"/>
        <v/>
      </c>
      <c r="G77" s="15">
        <f>'Step 4 Support Tool'!G77</f>
        <v>0</v>
      </c>
      <c r="H77" s="15" t="str">
        <f t="shared" ca="1" si="7"/>
        <v>OK</v>
      </c>
      <c r="I77" s="15">
        <f t="shared" ca="1" si="6"/>
        <v>1</v>
      </c>
    </row>
    <row r="78" spans="1:9" ht="18.75" customHeight="1" x14ac:dyDescent="0.2">
      <c r="D78" s="281" t="str">
        <f>'Step 4 Support Tool'!A78</f>
        <v>EE 63</v>
      </c>
      <c r="E78" s="17">
        <f>'Step 4 Support Tool'!F78</f>
        <v>0</v>
      </c>
      <c r="F78" s="15" t="str">
        <f t="shared" si="5"/>
        <v/>
      </c>
      <c r="G78" s="15">
        <f>'Step 4 Support Tool'!G78</f>
        <v>0</v>
      </c>
      <c r="H78" s="15" t="str">
        <f t="shared" ca="1" si="7"/>
        <v>OK</v>
      </c>
      <c r="I78" s="15">
        <f t="shared" ca="1" si="6"/>
        <v>1</v>
      </c>
    </row>
    <row r="79" spans="1:9" ht="18.75" customHeight="1" x14ac:dyDescent="0.2">
      <c r="D79" s="281" t="str">
        <f>'Step 4 Support Tool'!A79</f>
        <v>EE 64</v>
      </c>
      <c r="E79" s="17">
        <f>'Step 4 Support Tool'!F79</f>
        <v>0</v>
      </c>
      <c r="F79" s="15" t="str">
        <f t="shared" si="5"/>
        <v/>
      </c>
      <c r="G79" s="15">
        <f>'Step 4 Support Tool'!G79</f>
        <v>0</v>
      </c>
      <c r="H79" s="15" t="str">
        <f t="shared" ca="1" si="7"/>
        <v>OK</v>
      </c>
      <c r="I79" s="15">
        <f t="shared" ca="1" si="6"/>
        <v>1</v>
      </c>
    </row>
    <row r="80" spans="1:9" ht="18.75" customHeight="1" x14ac:dyDescent="0.2">
      <c r="D80" s="281" t="str">
        <f>'Step 4 Support Tool'!A80</f>
        <v>EE 65</v>
      </c>
      <c r="E80" s="17">
        <f>'Step 4 Support Tool'!F80</f>
        <v>0</v>
      </c>
      <c r="F80" s="15" t="str">
        <f t="shared" ref="F80:F111" si="8">IF(ISERROR(VLOOKUP(E80,$A$3:$B$20,2,FALSE)),"",VLOOKUP(E80,$A$3:$B$20,2,FALSE))</f>
        <v/>
      </c>
      <c r="G80" s="15">
        <f>'Step 4 Support Tool'!G80</f>
        <v>0</v>
      </c>
      <c r="H80" s="15" t="str">
        <f t="shared" ca="1" si="7"/>
        <v>OK</v>
      </c>
      <c r="I80" s="15">
        <f t="shared" ca="1" si="6"/>
        <v>1</v>
      </c>
    </row>
    <row r="81" spans="4:9" ht="18.75" customHeight="1" x14ac:dyDescent="0.2">
      <c r="D81" s="281" t="str">
        <f>'Step 4 Support Tool'!A81</f>
        <v>EE 66</v>
      </c>
      <c r="E81" s="17">
        <f>'Step 4 Support Tool'!F81</f>
        <v>0</v>
      </c>
      <c r="F81" s="15" t="str">
        <f t="shared" si="8"/>
        <v/>
      </c>
      <c r="G81" s="15">
        <f>'Step 4 Support Tool'!G81</f>
        <v>0</v>
      </c>
      <c r="H81" s="15" t="str">
        <f t="shared" ca="1" si="7"/>
        <v>OK</v>
      </c>
      <c r="I81" s="15">
        <f t="shared" ca="1" si="6"/>
        <v>1</v>
      </c>
    </row>
    <row r="82" spans="4:9" ht="18.75" customHeight="1" x14ac:dyDescent="0.2">
      <c r="D82" s="281" t="str">
        <f>'Step 4 Support Tool'!A82</f>
        <v>EE 67</v>
      </c>
      <c r="E82" s="17">
        <f>'Step 4 Support Tool'!F82</f>
        <v>0</v>
      </c>
      <c r="F82" s="15" t="str">
        <f t="shared" si="8"/>
        <v/>
      </c>
      <c r="G82" s="15">
        <f>'Step 4 Support Tool'!G82</f>
        <v>0</v>
      </c>
      <c r="H82" s="15" t="str">
        <f t="shared" ca="1" si="7"/>
        <v>OK</v>
      </c>
      <c r="I82" s="15">
        <f t="shared" ca="1" si="6"/>
        <v>1</v>
      </c>
    </row>
    <row r="83" spans="4:9" ht="18.75" customHeight="1" x14ac:dyDescent="0.2">
      <c r="D83" s="281" t="str">
        <f>'Step 4 Support Tool'!A83</f>
        <v>EE 68</v>
      </c>
      <c r="E83" s="17">
        <f>'Step 4 Support Tool'!F83</f>
        <v>0</v>
      </c>
      <c r="F83" s="15" t="str">
        <f t="shared" si="8"/>
        <v/>
      </c>
      <c r="G83" s="15">
        <f>'Step 4 Support Tool'!G83</f>
        <v>0</v>
      </c>
      <c r="H83" s="15" t="str">
        <f t="shared" ca="1" si="7"/>
        <v>OK</v>
      </c>
      <c r="I83" s="15">
        <f t="shared" ca="1" si="6"/>
        <v>1</v>
      </c>
    </row>
    <row r="84" spans="4:9" ht="18.75" customHeight="1" x14ac:dyDescent="0.2">
      <c r="D84" s="281" t="str">
        <f>'Step 4 Support Tool'!A84</f>
        <v>EE 69</v>
      </c>
      <c r="E84" s="17">
        <f>'Step 4 Support Tool'!F84</f>
        <v>0</v>
      </c>
      <c r="F84" s="15" t="str">
        <f t="shared" si="8"/>
        <v/>
      </c>
      <c r="G84" s="15">
        <f>'Step 4 Support Tool'!G84</f>
        <v>0</v>
      </c>
      <c r="H84" s="15" t="str">
        <f t="shared" ca="1" si="7"/>
        <v>OK</v>
      </c>
      <c r="I84" s="15">
        <f t="shared" ca="1" si="6"/>
        <v>1</v>
      </c>
    </row>
    <row r="85" spans="4:9" ht="18.75" customHeight="1" x14ac:dyDescent="0.2">
      <c r="D85" s="281" t="str">
        <f>'Step 4 Support Tool'!A85</f>
        <v>EE 70</v>
      </c>
      <c r="E85" s="17">
        <f>'Step 4 Support Tool'!F85</f>
        <v>0</v>
      </c>
      <c r="F85" s="15" t="str">
        <f t="shared" si="8"/>
        <v/>
      </c>
      <c r="G85" s="15">
        <f>'Step 4 Support Tool'!G85</f>
        <v>0</v>
      </c>
      <c r="H85" s="15" t="str">
        <f t="shared" ca="1" si="7"/>
        <v>OK</v>
      </c>
      <c r="I85" s="15">
        <f t="shared" ca="1" si="6"/>
        <v>1</v>
      </c>
    </row>
    <row r="86" spans="4:9" ht="18.75" customHeight="1" x14ac:dyDescent="0.2">
      <c r="D86" s="281" t="str">
        <f>'Step 4 Support Tool'!A86</f>
        <v>EE 71</v>
      </c>
      <c r="E86" s="17">
        <f>'Step 4 Support Tool'!F86</f>
        <v>0</v>
      </c>
      <c r="F86" s="15" t="str">
        <f t="shared" si="8"/>
        <v/>
      </c>
      <c r="G86" s="15">
        <f>'Step 4 Support Tool'!G86</f>
        <v>0</v>
      </c>
      <c r="H86" s="15" t="str">
        <f t="shared" ca="1" si="7"/>
        <v>OK</v>
      </c>
      <c r="I86" s="15">
        <f t="shared" ca="1" si="6"/>
        <v>1</v>
      </c>
    </row>
    <row r="87" spans="4:9" ht="18.75" customHeight="1" x14ac:dyDescent="0.2">
      <c r="D87" s="281" t="str">
        <f>'Step 4 Support Tool'!A87</f>
        <v>EE 72</v>
      </c>
      <c r="E87" s="17">
        <f>'Step 4 Support Tool'!F87</f>
        <v>0</v>
      </c>
      <c r="F87" s="15" t="str">
        <f t="shared" si="8"/>
        <v/>
      </c>
      <c r="G87" s="15">
        <f>'Step 4 Support Tool'!G87</f>
        <v>0</v>
      </c>
      <c r="H87" s="15" t="str">
        <f t="shared" ca="1" si="7"/>
        <v>OK</v>
      </c>
      <c r="I87" s="15">
        <f t="shared" ca="1" si="6"/>
        <v>1</v>
      </c>
    </row>
    <row r="88" spans="4:9" ht="18.75" customHeight="1" x14ac:dyDescent="0.2">
      <c r="D88" s="281" t="str">
        <f>'Step 4 Support Tool'!A88</f>
        <v>EE 73</v>
      </c>
      <c r="E88" s="17">
        <f>'Step 4 Support Tool'!F88</f>
        <v>0</v>
      </c>
      <c r="F88" s="15" t="str">
        <f t="shared" si="8"/>
        <v/>
      </c>
      <c r="G88" s="15">
        <f>'Step 4 Support Tool'!G88</f>
        <v>0</v>
      </c>
      <c r="H88" s="15" t="str">
        <f t="shared" ca="1" si="7"/>
        <v>OK</v>
      </c>
      <c r="I88" s="15">
        <f t="shared" ca="1" si="6"/>
        <v>1</v>
      </c>
    </row>
    <row r="89" spans="4:9" ht="18.75" customHeight="1" x14ac:dyDescent="0.2">
      <c r="D89" s="281" t="str">
        <f>'Step 4 Support Tool'!A89</f>
        <v>EE 74</v>
      </c>
      <c r="E89" s="17">
        <f>'Step 4 Support Tool'!F89</f>
        <v>0</v>
      </c>
      <c r="F89" s="15" t="str">
        <f t="shared" si="8"/>
        <v/>
      </c>
      <c r="G89" s="15">
        <f>'Step 4 Support Tool'!G89</f>
        <v>0</v>
      </c>
      <c r="H89" s="15" t="str">
        <f t="shared" ref="H89:H92" ca="1" si="9">IF(AND(F89&lt;&gt;0,G89=0),"OK",IF(ISERROR(VLOOKUP(G89,INDIRECT(F89),1,FALSE)),"Work Type","OK"))</f>
        <v>OK</v>
      </c>
      <c r="I89" s="15">
        <f t="shared" ca="1" si="6"/>
        <v>1</v>
      </c>
    </row>
    <row r="90" spans="4:9" ht="18.75" customHeight="1" x14ac:dyDescent="0.2">
      <c r="D90" s="281" t="str">
        <f>'Step 4 Support Tool'!A90</f>
        <v>EE 75</v>
      </c>
      <c r="E90" s="17">
        <f>'Step 4 Support Tool'!F90</f>
        <v>0</v>
      </c>
      <c r="F90" s="15" t="str">
        <f t="shared" si="8"/>
        <v/>
      </c>
      <c r="G90" s="15">
        <f>'Step 4 Support Tool'!G90</f>
        <v>0</v>
      </c>
      <c r="H90" s="15" t="str">
        <f t="shared" ca="1" si="9"/>
        <v>OK</v>
      </c>
      <c r="I90" s="15">
        <f t="shared" ref="I90:I153" ca="1" si="10">IF(H90="OK",1,0)</f>
        <v>1</v>
      </c>
    </row>
    <row r="91" spans="4:9" ht="18.75" customHeight="1" x14ac:dyDescent="0.2">
      <c r="D91" s="281" t="str">
        <f>'Step 4 Support Tool'!A91</f>
        <v>EE 76</v>
      </c>
      <c r="E91" s="17">
        <f>'Step 4 Support Tool'!F91</f>
        <v>0</v>
      </c>
      <c r="F91" s="15" t="str">
        <f t="shared" si="8"/>
        <v/>
      </c>
      <c r="G91" s="15">
        <f>'Step 4 Support Tool'!G91</f>
        <v>0</v>
      </c>
      <c r="H91" s="15" t="str">
        <f t="shared" ca="1" si="9"/>
        <v>OK</v>
      </c>
      <c r="I91" s="15">
        <f t="shared" ca="1" si="10"/>
        <v>1</v>
      </c>
    </row>
    <row r="92" spans="4:9" ht="18.75" customHeight="1" x14ac:dyDescent="0.2">
      <c r="D92" s="281" t="str">
        <f>'Step 4 Support Tool'!A92</f>
        <v>EE 77</v>
      </c>
      <c r="E92" s="17">
        <f>'Step 4 Support Tool'!F92</f>
        <v>0</v>
      </c>
      <c r="F92" s="15" t="str">
        <f t="shared" si="8"/>
        <v/>
      </c>
      <c r="G92" s="15">
        <f>'Step 4 Support Tool'!G92</f>
        <v>0</v>
      </c>
      <c r="H92" s="15" t="str">
        <f t="shared" ca="1" si="9"/>
        <v>OK</v>
      </c>
      <c r="I92" s="15">
        <f t="shared" ca="1" si="10"/>
        <v>1</v>
      </c>
    </row>
    <row r="93" spans="4:9" ht="18.75" customHeight="1" x14ac:dyDescent="0.2">
      <c r="D93" s="281" t="str">
        <f>'Step 4 Support Tool'!A93</f>
        <v>EE 78</v>
      </c>
      <c r="E93" s="17">
        <f>'Step 4 Support Tool'!F93</f>
        <v>0</v>
      </c>
      <c r="F93" s="15" t="str">
        <f t="shared" si="8"/>
        <v/>
      </c>
      <c r="G93" s="15">
        <f>'Step 4 Support Tool'!G93</f>
        <v>0</v>
      </c>
      <c r="H93" s="15" t="str">
        <f t="shared" ref="H93:H156" ca="1" si="11">IF(AND(F93&lt;&gt;0,G93=0),"OK",IF(ISERROR(VLOOKUP(G93,INDIRECT(F93),1,FALSE)),"Work Type","OK"))</f>
        <v>OK</v>
      </c>
      <c r="I93" s="15">
        <f t="shared" ca="1" si="10"/>
        <v>1</v>
      </c>
    </row>
    <row r="94" spans="4:9" ht="18.75" customHeight="1" x14ac:dyDescent="0.2">
      <c r="D94" s="281" t="str">
        <f>'Step 4 Support Tool'!A94</f>
        <v>EE 79</v>
      </c>
      <c r="E94" s="17">
        <f>'Step 4 Support Tool'!F94</f>
        <v>0</v>
      </c>
      <c r="F94" s="15" t="str">
        <f t="shared" si="8"/>
        <v/>
      </c>
      <c r="G94" s="15">
        <f>'Step 4 Support Tool'!G94</f>
        <v>0</v>
      </c>
      <c r="H94" s="15" t="str">
        <f t="shared" ca="1" si="11"/>
        <v>OK</v>
      </c>
      <c r="I94" s="15">
        <f t="shared" ca="1" si="10"/>
        <v>1</v>
      </c>
    </row>
    <row r="95" spans="4:9" ht="18.75" customHeight="1" x14ac:dyDescent="0.2">
      <c r="D95" s="281" t="str">
        <f>'Step 4 Support Tool'!A95</f>
        <v>EE 80</v>
      </c>
      <c r="E95" s="17">
        <f>'Step 4 Support Tool'!F95</f>
        <v>0</v>
      </c>
      <c r="F95" s="15" t="str">
        <f t="shared" si="8"/>
        <v/>
      </c>
      <c r="G95" s="15">
        <f>'Step 4 Support Tool'!G95</f>
        <v>0</v>
      </c>
      <c r="H95" s="15" t="str">
        <f t="shared" ca="1" si="11"/>
        <v>OK</v>
      </c>
      <c r="I95" s="15">
        <f t="shared" ca="1" si="10"/>
        <v>1</v>
      </c>
    </row>
    <row r="96" spans="4:9" ht="18.75" customHeight="1" x14ac:dyDescent="0.2">
      <c r="D96" s="281" t="str">
        <f>'Step 4 Support Tool'!A96</f>
        <v>EE 81</v>
      </c>
      <c r="E96" s="17">
        <f>'Step 4 Support Tool'!F96</f>
        <v>0</v>
      </c>
      <c r="F96" s="15" t="str">
        <f t="shared" si="8"/>
        <v/>
      </c>
      <c r="G96" s="15">
        <f>'Step 4 Support Tool'!G96</f>
        <v>0</v>
      </c>
      <c r="H96" s="15" t="str">
        <f t="shared" ca="1" si="11"/>
        <v>OK</v>
      </c>
      <c r="I96" s="15">
        <f t="shared" ca="1" si="10"/>
        <v>1</v>
      </c>
    </row>
    <row r="97" spans="4:9" ht="18.75" customHeight="1" x14ac:dyDescent="0.2">
      <c r="D97" s="281" t="str">
        <f>'Step 4 Support Tool'!A97</f>
        <v>EE 82</v>
      </c>
      <c r="E97" s="17">
        <f>'Step 4 Support Tool'!F97</f>
        <v>0</v>
      </c>
      <c r="F97" s="15" t="str">
        <f t="shared" si="8"/>
        <v/>
      </c>
      <c r="G97" s="15">
        <f>'Step 4 Support Tool'!G97</f>
        <v>0</v>
      </c>
      <c r="H97" s="15" t="str">
        <f t="shared" ca="1" si="11"/>
        <v>OK</v>
      </c>
      <c r="I97" s="15">
        <f t="shared" ca="1" si="10"/>
        <v>1</v>
      </c>
    </row>
    <row r="98" spans="4:9" ht="18.75" customHeight="1" x14ac:dyDescent="0.2">
      <c r="D98" s="281" t="str">
        <f>'Step 4 Support Tool'!A98</f>
        <v>EE 83</v>
      </c>
      <c r="E98" s="17">
        <f>'Step 4 Support Tool'!F98</f>
        <v>0</v>
      </c>
      <c r="F98" s="15" t="str">
        <f t="shared" si="8"/>
        <v/>
      </c>
      <c r="G98" s="15">
        <f>'Step 4 Support Tool'!G98</f>
        <v>0</v>
      </c>
      <c r="H98" s="15" t="str">
        <f t="shared" ca="1" si="11"/>
        <v>OK</v>
      </c>
      <c r="I98" s="15">
        <f t="shared" ca="1" si="10"/>
        <v>1</v>
      </c>
    </row>
    <row r="99" spans="4:9" ht="18.75" customHeight="1" x14ac:dyDescent="0.2">
      <c r="D99" s="281" t="str">
        <f>'Step 4 Support Tool'!A99</f>
        <v>EE 84</v>
      </c>
      <c r="E99" s="17">
        <f>'Step 4 Support Tool'!F99</f>
        <v>0</v>
      </c>
      <c r="F99" s="15" t="str">
        <f t="shared" si="8"/>
        <v/>
      </c>
      <c r="G99" s="15">
        <f>'Step 4 Support Tool'!G99</f>
        <v>0</v>
      </c>
      <c r="H99" s="15" t="str">
        <f t="shared" ca="1" si="11"/>
        <v>OK</v>
      </c>
      <c r="I99" s="15">
        <f t="shared" ca="1" si="10"/>
        <v>1</v>
      </c>
    </row>
    <row r="100" spans="4:9" ht="18.75" customHeight="1" x14ac:dyDescent="0.2">
      <c r="D100" s="281" t="str">
        <f>'Step 4 Support Tool'!A100</f>
        <v>EE 85</v>
      </c>
      <c r="E100" s="17">
        <f>'Step 4 Support Tool'!F100</f>
        <v>0</v>
      </c>
      <c r="F100" s="15" t="str">
        <f t="shared" si="8"/>
        <v/>
      </c>
      <c r="G100" s="15">
        <f>'Step 4 Support Tool'!G100</f>
        <v>0</v>
      </c>
      <c r="H100" s="15" t="str">
        <f t="shared" ca="1" si="11"/>
        <v>OK</v>
      </c>
      <c r="I100" s="15">
        <f t="shared" ca="1" si="10"/>
        <v>1</v>
      </c>
    </row>
    <row r="101" spans="4:9" ht="18.75" customHeight="1" x14ac:dyDescent="0.2">
      <c r="D101" s="281" t="str">
        <f>'Step 4 Support Tool'!A101</f>
        <v>EE 86</v>
      </c>
      <c r="E101" s="17">
        <f>'Step 4 Support Tool'!F101</f>
        <v>0</v>
      </c>
      <c r="F101" s="15" t="str">
        <f t="shared" si="8"/>
        <v/>
      </c>
      <c r="G101" s="15">
        <f>'Step 4 Support Tool'!G101</f>
        <v>0</v>
      </c>
      <c r="H101" s="15" t="str">
        <f t="shared" ca="1" si="11"/>
        <v>OK</v>
      </c>
      <c r="I101" s="15">
        <f t="shared" ca="1" si="10"/>
        <v>1</v>
      </c>
    </row>
    <row r="102" spans="4:9" ht="18.75" customHeight="1" x14ac:dyDescent="0.2">
      <c r="D102" s="281" t="str">
        <f>'Step 4 Support Tool'!A102</f>
        <v>EE 87</v>
      </c>
      <c r="E102" s="17">
        <f>'Step 4 Support Tool'!F102</f>
        <v>0</v>
      </c>
      <c r="F102" s="15" t="str">
        <f t="shared" si="8"/>
        <v/>
      </c>
      <c r="G102" s="15">
        <f>'Step 4 Support Tool'!G102</f>
        <v>0</v>
      </c>
      <c r="H102" s="15" t="str">
        <f t="shared" ca="1" si="11"/>
        <v>OK</v>
      </c>
      <c r="I102" s="15">
        <f t="shared" ca="1" si="10"/>
        <v>1</v>
      </c>
    </row>
    <row r="103" spans="4:9" ht="18.75" customHeight="1" x14ac:dyDescent="0.2">
      <c r="D103" s="281" t="str">
        <f>'Step 4 Support Tool'!A103</f>
        <v>EE 88</v>
      </c>
      <c r="E103" s="17">
        <f>'Step 4 Support Tool'!F103</f>
        <v>0</v>
      </c>
      <c r="F103" s="15" t="str">
        <f t="shared" si="8"/>
        <v/>
      </c>
      <c r="G103" s="15">
        <f>'Step 4 Support Tool'!G103</f>
        <v>0</v>
      </c>
      <c r="H103" s="15" t="str">
        <f t="shared" ca="1" si="11"/>
        <v>OK</v>
      </c>
      <c r="I103" s="15">
        <f t="shared" ca="1" si="10"/>
        <v>1</v>
      </c>
    </row>
    <row r="104" spans="4:9" ht="18.75" customHeight="1" x14ac:dyDescent="0.2">
      <c r="D104" s="281" t="str">
        <f>'Step 4 Support Tool'!A104</f>
        <v>EE 89</v>
      </c>
      <c r="E104" s="17">
        <f>'Step 4 Support Tool'!F104</f>
        <v>0</v>
      </c>
      <c r="F104" s="15" t="str">
        <f t="shared" si="8"/>
        <v/>
      </c>
      <c r="G104" s="15">
        <f>'Step 4 Support Tool'!G104</f>
        <v>0</v>
      </c>
      <c r="H104" s="15" t="str">
        <f t="shared" ca="1" si="11"/>
        <v>OK</v>
      </c>
      <c r="I104" s="15">
        <f t="shared" ca="1" si="10"/>
        <v>1</v>
      </c>
    </row>
    <row r="105" spans="4:9" ht="18.75" customHeight="1" x14ac:dyDescent="0.2">
      <c r="D105" s="281" t="str">
        <f>'Step 4 Support Tool'!A105</f>
        <v>EE 90</v>
      </c>
      <c r="E105" s="17">
        <f>'Step 4 Support Tool'!F105</f>
        <v>0</v>
      </c>
      <c r="F105" s="15" t="str">
        <f t="shared" si="8"/>
        <v/>
      </c>
      <c r="G105" s="15">
        <f>'Step 4 Support Tool'!G105</f>
        <v>0</v>
      </c>
      <c r="H105" s="15" t="str">
        <f t="shared" ca="1" si="11"/>
        <v>OK</v>
      </c>
      <c r="I105" s="15">
        <f t="shared" ca="1" si="10"/>
        <v>1</v>
      </c>
    </row>
    <row r="106" spans="4:9" ht="18.75" customHeight="1" x14ac:dyDescent="0.2">
      <c r="D106" s="281" t="str">
        <f>'Step 4 Support Tool'!A106</f>
        <v>EE 91</v>
      </c>
      <c r="E106" s="17">
        <f>'Step 4 Support Tool'!F106</f>
        <v>0</v>
      </c>
      <c r="F106" s="15" t="str">
        <f t="shared" si="8"/>
        <v/>
      </c>
      <c r="G106" s="15">
        <f>'Step 4 Support Tool'!G106</f>
        <v>0</v>
      </c>
      <c r="H106" s="15" t="str">
        <f t="shared" ca="1" si="11"/>
        <v>OK</v>
      </c>
      <c r="I106" s="15">
        <f t="shared" ca="1" si="10"/>
        <v>1</v>
      </c>
    </row>
    <row r="107" spans="4:9" ht="18.75" customHeight="1" x14ac:dyDescent="0.2">
      <c r="D107" s="281" t="str">
        <f>'Step 4 Support Tool'!A107</f>
        <v>EE 92</v>
      </c>
      <c r="E107" s="17">
        <f>'Step 4 Support Tool'!F107</f>
        <v>0</v>
      </c>
      <c r="F107" s="15" t="str">
        <f t="shared" si="8"/>
        <v/>
      </c>
      <c r="G107" s="15">
        <f>'Step 4 Support Tool'!G107</f>
        <v>0</v>
      </c>
      <c r="H107" s="15" t="str">
        <f t="shared" ca="1" si="11"/>
        <v>OK</v>
      </c>
      <c r="I107" s="15">
        <f t="shared" ca="1" si="10"/>
        <v>1</v>
      </c>
    </row>
    <row r="108" spans="4:9" ht="18.75" customHeight="1" x14ac:dyDescent="0.2">
      <c r="D108" s="281" t="str">
        <f>'Step 4 Support Tool'!A108</f>
        <v>EE 93</v>
      </c>
      <c r="E108" s="17">
        <f>'Step 4 Support Tool'!F108</f>
        <v>0</v>
      </c>
      <c r="F108" s="15" t="str">
        <f t="shared" si="8"/>
        <v/>
      </c>
      <c r="G108" s="15">
        <f>'Step 4 Support Tool'!G108</f>
        <v>0</v>
      </c>
      <c r="H108" s="15" t="str">
        <f t="shared" ca="1" si="11"/>
        <v>OK</v>
      </c>
      <c r="I108" s="15">
        <f t="shared" ca="1" si="10"/>
        <v>1</v>
      </c>
    </row>
    <row r="109" spans="4:9" ht="18.75" customHeight="1" x14ac:dyDescent="0.2">
      <c r="D109" s="281" t="str">
        <f>'Step 4 Support Tool'!A109</f>
        <v>EE 94</v>
      </c>
      <c r="E109" s="17">
        <f>'Step 4 Support Tool'!F109</f>
        <v>0</v>
      </c>
      <c r="F109" s="15" t="str">
        <f t="shared" si="8"/>
        <v/>
      </c>
      <c r="G109" s="15">
        <f>'Step 4 Support Tool'!G109</f>
        <v>0</v>
      </c>
      <c r="H109" s="15" t="str">
        <f t="shared" ca="1" si="11"/>
        <v>OK</v>
      </c>
      <c r="I109" s="15">
        <f t="shared" ca="1" si="10"/>
        <v>1</v>
      </c>
    </row>
    <row r="110" spans="4:9" ht="18.75" customHeight="1" x14ac:dyDescent="0.2">
      <c r="D110" s="281" t="str">
        <f>'Step 4 Support Tool'!A110</f>
        <v>EE 95</v>
      </c>
      <c r="E110" s="17">
        <f>'Step 4 Support Tool'!F110</f>
        <v>0</v>
      </c>
      <c r="F110" s="15" t="str">
        <f t="shared" si="8"/>
        <v/>
      </c>
      <c r="G110" s="15">
        <f>'Step 4 Support Tool'!G110</f>
        <v>0</v>
      </c>
      <c r="H110" s="15" t="str">
        <f t="shared" ca="1" si="11"/>
        <v>OK</v>
      </c>
      <c r="I110" s="15">
        <f t="shared" ca="1" si="10"/>
        <v>1</v>
      </c>
    </row>
    <row r="111" spans="4:9" ht="18.75" customHeight="1" x14ac:dyDescent="0.2">
      <c r="D111" s="281" t="str">
        <f>'Step 4 Support Tool'!A111</f>
        <v>EE 96</v>
      </c>
      <c r="E111" s="17">
        <f>'Step 4 Support Tool'!F111</f>
        <v>0</v>
      </c>
      <c r="F111" s="15" t="str">
        <f t="shared" si="8"/>
        <v/>
      </c>
      <c r="G111" s="15">
        <f>'Step 4 Support Tool'!G111</f>
        <v>0</v>
      </c>
      <c r="H111" s="15" t="str">
        <f t="shared" ca="1" si="11"/>
        <v>OK</v>
      </c>
      <c r="I111" s="15">
        <f t="shared" ca="1" si="10"/>
        <v>1</v>
      </c>
    </row>
    <row r="112" spans="4:9" ht="18.75" customHeight="1" x14ac:dyDescent="0.2">
      <c r="D112" s="281" t="str">
        <f>'Step 4 Support Tool'!A112</f>
        <v>EE 97</v>
      </c>
      <c r="E112" s="17">
        <f>'Step 4 Support Tool'!F112</f>
        <v>0</v>
      </c>
      <c r="F112" s="15" t="str">
        <f t="shared" ref="F112:F143" si="12">IF(ISERROR(VLOOKUP(E112,$A$3:$B$20,2,FALSE)),"",VLOOKUP(E112,$A$3:$B$20,2,FALSE))</f>
        <v/>
      </c>
      <c r="G112" s="15">
        <f>'Step 4 Support Tool'!G112</f>
        <v>0</v>
      </c>
      <c r="H112" s="15" t="str">
        <f t="shared" ca="1" si="11"/>
        <v>OK</v>
      </c>
      <c r="I112" s="15">
        <f t="shared" ca="1" si="10"/>
        <v>1</v>
      </c>
    </row>
    <row r="113" spans="4:9" ht="18.75" customHeight="1" x14ac:dyDescent="0.2">
      <c r="D113" s="281" t="str">
        <f>'Step 4 Support Tool'!A113</f>
        <v>EE 98</v>
      </c>
      <c r="E113" s="17">
        <f>'Step 4 Support Tool'!F113</f>
        <v>0</v>
      </c>
      <c r="F113" s="15" t="str">
        <f t="shared" si="12"/>
        <v/>
      </c>
      <c r="G113" s="15">
        <f>'Step 4 Support Tool'!G113</f>
        <v>0</v>
      </c>
      <c r="H113" s="15" t="str">
        <f t="shared" ca="1" si="11"/>
        <v>OK</v>
      </c>
      <c r="I113" s="15">
        <f t="shared" ca="1" si="10"/>
        <v>1</v>
      </c>
    </row>
    <row r="114" spans="4:9" ht="18.75" customHeight="1" x14ac:dyDescent="0.2">
      <c r="D114" s="281" t="str">
        <f>'Step 4 Support Tool'!A114</f>
        <v>EE 99</v>
      </c>
      <c r="E114" s="17">
        <f>'Step 4 Support Tool'!F114</f>
        <v>0</v>
      </c>
      <c r="F114" s="15" t="str">
        <f t="shared" si="12"/>
        <v/>
      </c>
      <c r="G114" s="15">
        <f>'Step 4 Support Tool'!G114</f>
        <v>0</v>
      </c>
      <c r="H114" s="15" t="str">
        <f t="shared" ca="1" si="11"/>
        <v>OK</v>
      </c>
      <c r="I114" s="15">
        <f t="shared" ca="1" si="10"/>
        <v>1</v>
      </c>
    </row>
    <row r="115" spans="4:9" ht="18.75" customHeight="1" x14ac:dyDescent="0.2">
      <c r="D115" s="281" t="str">
        <f>'Step 4 Support Tool'!A115</f>
        <v>EE 100</v>
      </c>
      <c r="E115" s="17">
        <f>'Step 4 Support Tool'!F115</f>
        <v>0</v>
      </c>
      <c r="F115" s="15" t="str">
        <f t="shared" si="12"/>
        <v/>
      </c>
      <c r="G115" s="15">
        <f>'Step 4 Support Tool'!G115</f>
        <v>0</v>
      </c>
      <c r="H115" s="15" t="str">
        <f t="shared" ca="1" si="11"/>
        <v>OK</v>
      </c>
      <c r="I115" s="15">
        <f t="shared" ca="1" si="10"/>
        <v>1</v>
      </c>
    </row>
    <row r="116" spans="4:9" ht="18.75" customHeight="1" x14ac:dyDescent="0.2">
      <c r="D116" s="281" t="str">
        <f>'Step 4 Support Tool'!A116</f>
        <v>EE 101</v>
      </c>
      <c r="E116" s="17">
        <f>'Step 4 Support Tool'!F116</f>
        <v>0</v>
      </c>
      <c r="F116" s="15" t="str">
        <f t="shared" si="12"/>
        <v/>
      </c>
      <c r="G116" s="15">
        <f>'Step 4 Support Tool'!G116</f>
        <v>0</v>
      </c>
      <c r="H116" s="15" t="str">
        <f t="shared" ca="1" si="11"/>
        <v>OK</v>
      </c>
      <c r="I116" s="15">
        <f t="shared" ca="1" si="10"/>
        <v>1</v>
      </c>
    </row>
    <row r="117" spans="4:9" ht="18.75" customHeight="1" x14ac:dyDescent="0.2">
      <c r="D117" s="281" t="str">
        <f>'Step 4 Support Tool'!A117</f>
        <v>EE 102</v>
      </c>
      <c r="E117" s="17">
        <f>'Step 4 Support Tool'!F117</f>
        <v>0</v>
      </c>
      <c r="F117" s="15" t="str">
        <f t="shared" si="12"/>
        <v/>
      </c>
      <c r="G117" s="15">
        <f>'Step 4 Support Tool'!G117</f>
        <v>0</v>
      </c>
      <c r="H117" s="15" t="str">
        <f t="shared" ca="1" si="11"/>
        <v>OK</v>
      </c>
      <c r="I117" s="15">
        <f t="shared" ca="1" si="10"/>
        <v>1</v>
      </c>
    </row>
    <row r="118" spans="4:9" x14ac:dyDescent="0.2">
      <c r="D118" s="281" t="str">
        <f>'Step 4 Support Tool'!A118</f>
        <v>EE 103</v>
      </c>
      <c r="E118" s="17">
        <f>'Step 4 Support Tool'!F118</f>
        <v>0</v>
      </c>
      <c r="F118" s="15" t="str">
        <f t="shared" si="12"/>
        <v/>
      </c>
      <c r="G118" s="15">
        <f>'Step 4 Support Tool'!G118</f>
        <v>0</v>
      </c>
      <c r="H118" s="15" t="str">
        <f t="shared" ca="1" si="11"/>
        <v>OK</v>
      </c>
      <c r="I118" s="15">
        <f t="shared" ca="1" si="10"/>
        <v>1</v>
      </c>
    </row>
    <row r="119" spans="4:9" x14ac:dyDescent="0.2">
      <c r="D119" s="281" t="str">
        <f>'Step 4 Support Tool'!A119</f>
        <v>EE 104</v>
      </c>
      <c r="E119" s="17">
        <f>'Step 4 Support Tool'!F119</f>
        <v>0</v>
      </c>
      <c r="F119" s="15" t="str">
        <f t="shared" si="12"/>
        <v/>
      </c>
      <c r="G119" s="15">
        <f>'Step 4 Support Tool'!G119</f>
        <v>0</v>
      </c>
      <c r="H119" s="15" t="str">
        <f t="shared" ca="1" si="11"/>
        <v>OK</v>
      </c>
      <c r="I119" s="15">
        <f t="shared" ca="1" si="10"/>
        <v>1</v>
      </c>
    </row>
    <row r="120" spans="4:9" x14ac:dyDescent="0.2">
      <c r="D120" s="281" t="str">
        <f>'Step 4 Support Tool'!A120</f>
        <v>EE 105</v>
      </c>
      <c r="E120" s="17">
        <f>'Step 4 Support Tool'!F120</f>
        <v>0</v>
      </c>
      <c r="F120" s="15" t="str">
        <f t="shared" si="12"/>
        <v/>
      </c>
      <c r="G120" s="15">
        <f>'Step 4 Support Tool'!G120</f>
        <v>0</v>
      </c>
      <c r="H120" s="15" t="str">
        <f t="shared" ca="1" si="11"/>
        <v>OK</v>
      </c>
      <c r="I120" s="15">
        <f t="shared" ca="1" si="10"/>
        <v>1</v>
      </c>
    </row>
    <row r="121" spans="4:9" x14ac:dyDescent="0.2">
      <c r="D121" s="281" t="str">
        <f>'Step 4 Support Tool'!A121</f>
        <v>EE 106</v>
      </c>
      <c r="E121" s="17">
        <f>'Step 4 Support Tool'!F121</f>
        <v>0</v>
      </c>
      <c r="F121" s="15" t="str">
        <f t="shared" si="12"/>
        <v/>
      </c>
      <c r="G121" s="15">
        <f>'Step 4 Support Tool'!G121</f>
        <v>0</v>
      </c>
      <c r="H121" s="15" t="str">
        <f t="shared" ca="1" si="11"/>
        <v>OK</v>
      </c>
      <c r="I121" s="15">
        <f t="shared" ca="1" si="10"/>
        <v>1</v>
      </c>
    </row>
    <row r="122" spans="4:9" x14ac:dyDescent="0.2">
      <c r="D122" s="281" t="str">
        <f>'Step 4 Support Tool'!A122</f>
        <v>EE 107</v>
      </c>
      <c r="E122" s="17">
        <f>'Step 4 Support Tool'!F122</f>
        <v>0</v>
      </c>
      <c r="F122" s="15" t="str">
        <f t="shared" si="12"/>
        <v/>
      </c>
      <c r="G122" s="15">
        <f>'Step 4 Support Tool'!G122</f>
        <v>0</v>
      </c>
      <c r="H122" s="15" t="str">
        <f t="shared" ca="1" si="11"/>
        <v>OK</v>
      </c>
      <c r="I122" s="15">
        <f t="shared" ca="1" si="10"/>
        <v>1</v>
      </c>
    </row>
    <row r="123" spans="4:9" x14ac:dyDescent="0.2">
      <c r="D123" s="281" t="str">
        <f>'Step 4 Support Tool'!A123</f>
        <v>EE 108</v>
      </c>
      <c r="E123" s="17">
        <f>'Step 4 Support Tool'!F123</f>
        <v>0</v>
      </c>
      <c r="F123" s="15" t="str">
        <f t="shared" si="12"/>
        <v/>
      </c>
      <c r="G123" s="15">
        <f>'Step 4 Support Tool'!G123</f>
        <v>0</v>
      </c>
      <c r="H123" s="15" t="str">
        <f t="shared" ca="1" si="11"/>
        <v>OK</v>
      </c>
      <c r="I123" s="15">
        <f t="shared" ca="1" si="10"/>
        <v>1</v>
      </c>
    </row>
    <row r="124" spans="4:9" x14ac:dyDescent="0.2">
      <c r="D124" s="281" t="str">
        <f>'Step 4 Support Tool'!A124</f>
        <v>EE 109</v>
      </c>
      <c r="E124" s="17">
        <f>'Step 4 Support Tool'!F124</f>
        <v>0</v>
      </c>
      <c r="F124" s="15" t="str">
        <f t="shared" si="12"/>
        <v/>
      </c>
      <c r="G124" s="15">
        <f>'Step 4 Support Tool'!G124</f>
        <v>0</v>
      </c>
      <c r="H124" s="15" t="str">
        <f t="shared" ca="1" si="11"/>
        <v>OK</v>
      </c>
      <c r="I124" s="15">
        <f t="shared" ca="1" si="10"/>
        <v>1</v>
      </c>
    </row>
    <row r="125" spans="4:9" x14ac:dyDescent="0.2">
      <c r="D125" s="281" t="str">
        <f>'Step 4 Support Tool'!A125</f>
        <v>EE 110</v>
      </c>
      <c r="E125" s="17">
        <f>'Step 4 Support Tool'!F125</f>
        <v>0</v>
      </c>
      <c r="F125" s="15" t="str">
        <f t="shared" si="12"/>
        <v/>
      </c>
      <c r="G125" s="15">
        <f>'Step 4 Support Tool'!G125</f>
        <v>0</v>
      </c>
      <c r="H125" s="15" t="str">
        <f t="shared" ca="1" si="11"/>
        <v>OK</v>
      </c>
      <c r="I125" s="15">
        <f t="shared" ca="1" si="10"/>
        <v>1</v>
      </c>
    </row>
    <row r="126" spans="4:9" x14ac:dyDescent="0.2">
      <c r="D126" s="281" t="str">
        <f>'Step 4 Support Tool'!A126</f>
        <v>EE 111</v>
      </c>
      <c r="E126" s="17">
        <f>'Step 4 Support Tool'!F126</f>
        <v>0</v>
      </c>
      <c r="F126" s="15" t="str">
        <f t="shared" si="12"/>
        <v/>
      </c>
      <c r="G126" s="15">
        <f>'Step 4 Support Tool'!G126</f>
        <v>0</v>
      </c>
      <c r="H126" s="15" t="str">
        <f t="shared" ca="1" si="11"/>
        <v>OK</v>
      </c>
      <c r="I126" s="15">
        <f t="shared" ca="1" si="10"/>
        <v>1</v>
      </c>
    </row>
    <row r="127" spans="4:9" x14ac:dyDescent="0.2">
      <c r="D127" s="281" t="str">
        <f>'Step 4 Support Tool'!A127</f>
        <v>EE 112</v>
      </c>
      <c r="E127" s="17">
        <f>'Step 4 Support Tool'!F127</f>
        <v>0</v>
      </c>
      <c r="F127" s="15" t="str">
        <f t="shared" si="12"/>
        <v/>
      </c>
      <c r="G127" s="15">
        <f>'Step 4 Support Tool'!G127</f>
        <v>0</v>
      </c>
      <c r="H127" s="15" t="str">
        <f t="shared" ca="1" si="11"/>
        <v>OK</v>
      </c>
      <c r="I127" s="15">
        <f t="shared" ca="1" si="10"/>
        <v>1</v>
      </c>
    </row>
    <row r="128" spans="4:9" x14ac:dyDescent="0.2">
      <c r="D128" s="281" t="str">
        <f>'Step 4 Support Tool'!A128</f>
        <v>EE 113</v>
      </c>
      <c r="E128" s="17">
        <f>'Step 4 Support Tool'!F128</f>
        <v>0</v>
      </c>
      <c r="F128" s="15" t="str">
        <f t="shared" si="12"/>
        <v/>
      </c>
      <c r="G128" s="15">
        <f>'Step 4 Support Tool'!G128</f>
        <v>0</v>
      </c>
      <c r="H128" s="15" t="str">
        <f t="shared" ca="1" si="11"/>
        <v>OK</v>
      </c>
      <c r="I128" s="15">
        <f t="shared" ca="1" si="10"/>
        <v>1</v>
      </c>
    </row>
    <row r="129" spans="4:9" x14ac:dyDescent="0.2">
      <c r="D129" s="281" t="str">
        <f>'Step 4 Support Tool'!A129</f>
        <v>EE 114</v>
      </c>
      <c r="E129" s="17">
        <f>'Step 4 Support Tool'!F129</f>
        <v>0</v>
      </c>
      <c r="F129" s="15" t="str">
        <f t="shared" si="12"/>
        <v/>
      </c>
      <c r="G129" s="15">
        <f>'Step 4 Support Tool'!G129</f>
        <v>0</v>
      </c>
      <c r="H129" s="15" t="str">
        <f t="shared" ca="1" si="11"/>
        <v>OK</v>
      </c>
      <c r="I129" s="15">
        <f t="shared" ca="1" si="10"/>
        <v>1</v>
      </c>
    </row>
    <row r="130" spans="4:9" x14ac:dyDescent="0.2">
      <c r="D130" s="281" t="str">
        <f>'Step 4 Support Tool'!A130</f>
        <v>EE 115</v>
      </c>
      <c r="E130" s="17">
        <f>'Step 4 Support Tool'!F130</f>
        <v>0</v>
      </c>
      <c r="F130" s="15" t="str">
        <f t="shared" si="12"/>
        <v/>
      </c>
      <c r="G130" s="15">
        <f>'Step 4 Support Tool'!G130</f>
        <v>0</v>
      </c>
      <c r="H130" s="15" t="str">
        <f t="shared" ca="1" si="11"/>
        <v>OK</v>
      </c>
      <c r="I130" s="15">
        <f t="shared" ca="1" si="10"/>
        <v>1</v>
      </c>
    </row>
    <row r="131" spans="4:9" x14ac:dyDescent="0.2">
      <c r="D131" s="281" t="str">
        <f>'Step 4 Support Tool'!A131</f>
        <v>EE 116</v>
      </c>
      <c r="E131" s="17">
        <f>'Step 4 Support Tool'!F131</f>
        <v>0</v>
      </c>
      <c r="F131" s="15" t="str">
        <f t="shared" si="12"/>
        <v/>
      </c>
      <c r="G131" s="15">
        <f>'Step 4 Support Tool'!G131</f>
        <v>0</v>
      </c>
      <c r="H131" s="15" t="str">
        <f t="shared" ca="1" si="11"/>
        <v>OK</v>
      </c>
      <c r="I131" s="15">
        <f t="shared" ca="1" si="10"/>
        <v>1</v>
      </c>
    </row>
    <row r="132" spans="4:9" x14ac:dyDescent="0.2">
      <c r="D132" s="281" t="str">
        <f>'Step 4 Support Tool'!A132</f>
        <v>EE 117</v>
      </c>
      <c r="E132" s="17">
        <f>'Step 4 Support Tool'!F132</f>
        <v>0</v>
      </c>
      <c r="F132" s="15" t="str">
        <f t="shared" si="12"/>
        <v/>
      </c>
      <c r="G132" s="15">
        <f>'Step 4 Support Tool'!G132</f>
        <v>0</v>
      </c>
      <c r="H132" s="15" t="str">
        <f t="shared" ca="1" si="11"/>
        <v>OK</v>
      </c>
      <c r="I132" s="15">
        <f t="shared" ca="1" si="10"/>
        <v>1</v>
      </c>
    </row>
    <row r="133" spans="4:9" x14ac:dyDescent="0.2">
      <c r="D133" s="281" t="str">
        <f>'Step 4 Support Tool'!A133</f>
        <v>EE 118</v>
      </c>
      <c r="E133" s="17">
        <f>'Step 4 Support Tool'!F133</f>
        <v>0</v>
      </c>
      <c r="F133" s="15" t="str">
        <f t="shared" si="12"/>
        <v/>
      </c>
      <c r="G133" s="15">
        <f>'Step 4 Support Tool'!G133</f>
        <v>0</v>
      </c>
      <c r="H133" s="15" t="str">
        <f t="shared" ca="1" si="11"/>
        <v>OK</v>
      </c>
      <c r="I133" s="15">
        <f t="shared" ca="1" si="10"/>
        <v>1</v>
      </c>
    </row>
    <row r="134" spans="4:9" x14ac:dyDescent="0.2">
      <c r="D134" s="281" t="str">
        <f>'Step 4 Support Tool'!A134</f>
        <v>EE 119</v>
      </c>
      <c r="E134" s="17">
        <f>'Step 4 Support Tool'!F134</f>
        <v>0</v>
      </c>
      <c r="F134" s="15" t="str">
        <f t="shared" si="12"/>
        <v/>
      </c>
      <c r="G134" s="15">
        <f>'Step 4 Support Tool'!G134</f>
        <v>0</v>
      </c>
      <c r="H134" s="15" t="str">
        <f t="shared" ca="1" si="11"/>
        <v>OK</v>
      </c>
      <c r="I134" s="15">
        <f t="shared" ca="1" si="10"/>
        <v>1</v>
      </c>
    </row>
    <row r="135" spans="4:9" x14ac:dyDescent="0.2">
      <c r="D135" s="281" t="str">
        <f>'Step 4 Support Tool'!A135</f>
        <v>EE 120</v>
      </c>
      <c r="E135" s="17">
        <f>'Step 4 Support Tool'!F135</f>
        <v>0</v>
      </c>
      <c r="F135" s="15" t="str">
        <f t="shared" si="12"/>
        <v/>
      </c>
      <c r="G135" s="15">
        <f>'Step 4 Support Tool'!G135</f>
        <v>0</v>
      </c>
      <c r="H135" s="15" t="str">
        <f t="shared" ca="1" si="11"/>
        <v>OK</v>
      </c>
      <c r="I135" s="15">
        <f t="shared" ca="1" si="10"/>
        <v>1</v>
      </c>
    </row>
    <row r="136" spans="4:9" x14ac:dyDescent="0.2">
      <c r="D136" s="281" t="str">
        <f>'Step 4 Support Tool'!A136</f>
        <v>EE 121</v>
      </c>
      <c r="E136" s="17">
        <f>'Step 4 Support Tool'!F136</f>
        <v>0</v>
      </c>
      <c r="F136" s="15" t="str">
        <f t="shared" si="12"/>
        <v/>
      </c>
      <c r="G136" s="15">
        <f>'Step 4 Support Tool'!G136</f>
        <v>0</v>
      </c>
      <c r="H136" s="15" t="str">
        <f t="shared" ca="1" si="11"/>
        <v>OK</v>
      </c>
      <c r="I136" s="15">
        <f t="shared" ca="1" si="10"/>
        <v>1</v>
      </c>
    </row>
    <row r="137" spans="4:9" x14ac:dyDescent="0.2">
      <c r="D137" s="281" t="str">
        <f>'Step 4 Support Tool'!A137</f>
        <v>EE 122</v>
      </c>
      <c r="E137" s="17">
        <f>'Step 4 Support Tool'!F137</f>
        <v>0</v>
      </c>
      <c r="F137" s="15" t="str">
        <f t="shared" si="12"/>
        <v/>
      </c>
      <c r="G137" s="15">
        <f>'Step 4 Support Tool'!G137</f>
        <v>0</v>
      </c>
      <c r="H137" s="15" t="str">
        <f t="shared" ca="1" si="11"/>
        <v>OK</v>
      </c>
      <c r="I137" s="15">
        <f t="shared" ca="1" si="10"/>
        <v>1</v>
      </c>
    </row>
    <row r="138" spans="4:9" x14ac:dyDescent="0.2">
      <c r="D138" s="281" t="str">
        <f>'Step 4 Support Tool'!A138</f>
        <v>EE 123</v>
      </c>
      <c r="E138" s="17">
        <f>'Step 4 Support Tool'!F138</f>
        <v>0</v>
      </c>
      <c r="F138" s="15" t="str">
        <f t="shared" si="12"/>
        <v/>
      </c>
      <c r="G138" s="15">
        <f>'Step 4 Support Tool'!G138</f>
        <v>0</v>
      </c>
      <c r="H138" s="15" t="str">
        <f t="shared" ca="1" si="11"/>
        <v>OK</v>
      </c>
      <c r="I138" s="15">
        <f t="shared" ca="1" si="10"/>
        <v>1</v>
      </c>
    </row>
    <row r="139" spans="4:9" x14ac:dyDescent="0.2">
      <c r="D139" s="281" t="str">
        <f>'Step 4 Support Tool'!A139</f>
        <v>EE 124</v>
      </c>
      <c r="E139" s="17">
        <f>'Step 4 Support Tool'!F139</f>
        <v>0</v>
      </c>
      <c r="F139" s="15" t="str">
        <f t="shared" si="12"/>
        <v/>
      </c>
      <c r="G139" s="15">
        <f>'Step 4 Support Tool'!G139</f>
        <v>0</v>
      </c>
      <c r="H139" s="15" t="str">
        <f t="shared" ca="1" si="11"/>
        <v>OK</v>
      </c>
      <c r="I139" s="15">
        <f t="shared" ca="1" si="10"/>
        <v>1</v>
      </c>
    </row>
    <row r="140" spans="4:9" x14ac:dyDescent="0.2">
      <c r="D140" s="281" t="str">
        <f>'Step 4 Support Tool'!A140</f>
        <v>EE 125</v>
      </c>
      <c r="E140" s="17">
        <f>'Step 4 Support Tool'!F140</f>
        <v>0</v>
      </c>
      <c r="F140" s="15" t="str">
        <f t="shared" si="12"/>
        <v/>
      </c>
      <c r="G140" s="15">
        <f>'Step 4 Support Tool'!G140</f>
        <v>0</v>
      </c>
      <c r="H140" s="15" t="str">
        <f t="shared" ca="1" si="11"/>
        <v>OK</v>
      </c>
      <c r="I140" s="15">
        <f t="shared" ca="1" si="10"/>
        <v>1</v>
      </c>
    </row>
    <row r="141" spans="4:9" x14ac:dyDescent="0.2">
      <c r="D141" s="281" t="str">
        <f>'Step 4 Support Tool'!A141</f>
        <v>EE 126</v>
      </c>
      <c r="E141" s="17">
        <f>'Step 4 Support Tool'!F141</f>
        <v>0</v>
      </c>
      <c r="F141" s="15" t="str">
        <f t="shared" si="12"/>
        <v/>
      </c>
      <c r="G141" s="15">
        <f>'Step 4 Support Tool'!G141</f>
        <v>0</v>
      </c>
      <c r="H141" s="15" t="str">
        <f t="shared" ca="1" si="11"/>
        <v>OK</v>
      </c>
      <c r="I141" s="15">
        <f t="shared" ca="1" si="10"/>
        <v>1</v>
      </c>
    </row>
    <row r="142" spans="4:9" x14ac:dyDescent="0.2">
      <c r="D142" s="281" t="str">
        <f>'Step 4 Support Tool'!A142</f>
        <v>EE 127</v>
      </c>
      <c r="E142" s="17">
        <f>'Step 4 Support Tool'!F142</f>
        <v>0</v>
      </c>
      <c r="F142" s="15" t="str">
        <f t="shared" si="12"/>
        <v/>
      </c>
      <c r="G142" s="15">
        <f>'Step 4 Support Tool'!G142</f>
        <v>0</v>
      </c>
      <c r="H142" s="15" t="str">
        <f t="shared" ca="1" si="11"/>
        <v>OK</v>
      </c>
      <c r="I142" s="15">
        <f t="shared" ca="1" si="10"/>
        <v>1</v>
      </c>
    </row>
    <row r="143" spans="4:9" x14ac:dyDescent="0.2">
      <c r="D143" s="281" t="str">
        <f>'Step 4 Support Tool'!A143</f>
        <v>EE 128</v>
      </c>
      <c r="E143" s="17">
        <f>'Step 4 Support Tool'!F143</f>
        <v>0</v>
      </c>
      <c r="F143" s="15" t="str">
        <f t="shared" si="12"/>
        <v/>
      </c>
      <c r="G143" s="15">
        <f>'Step 4 Support Tool'!G143</f>
        <v>0</v>
      </c>
      <c r="H143" s="15" t="str">
        <f t="shared" ca="1" si="11"/>
        <v>OK</v>
      </c>
      <c r="I143" s="15">
        <f t="shared" ca="1" si="10"/>
        <v>1</v>
      </c>
    </row>
    <row r="144" spans="4:9" x14ac:dyDescent="0.2">
      <c r="D144" s="281" t="str">
        <f>'Step 4 Support Tool'!A144</f>
        <v>EE 129</v>
      </c>
      <c r="E144" s="17">
        <f>'Step 4 Support Tool'!F144</f>
        <v>0</v>
      </c>
      <c r="F144" s="15" t="str">
        <f t="shared" ref="F144:F175" si="13">IF(ISERROR(VLOOKUP(E144,$A$3:$B$20,2,FALSE)),"",VLOOKUP(E144,$A$3:$B$20,2,FALSE))</f>
        <v/>
      </c>
      <c r="G144" s="15">
        <f>'Step 4 Support Tool'!G144</f>
        <v>0</v>
      </c>
      <c r="H144" s="15" t="str">
        <f t="shared" ca="1" si="11"/>
        <v>OK</v>
      </c>
      <c r="I144" s="15">
        <f t="shared" ca="1" si="10"/>
        <v>1</v>
      </c>
    </row>
    <row r="145" spans="4:9" x14ac:dyDescent="0.2">
      <c r="D145" s="281" t="str">
        <f>'Step 4 Support Tool'!A145</f>
        <v>EE 130</v>
      </c>
      <c r="E145" s="17">
        <f>'Step 4 Support Tool'!F145</f>
        <v>0</v>
      </c>
      <c r="F145" s="15" t="str">
        <f t="shared" si="13"/>
        <v/>
      </c>
      <c r="G145" s="15">
        <f>'Step 4 Support Tool'!G145</f>
        <v>0</v>
      </c>
      <c r="H145" s="15" t="str">
        <f t="shared" ca="1" si="11"/>
        <v>OK</v>
      </c>
      <c r="I145" s="15">
        <f t="shared" ca="1" si="10"/>
        <v>1</v>
      </c>
    </row>
    <row r="146" spans="4:9" x14ac:dyDescent="0.2">
      <c r="D146" s="281" t="str">
        <f>'Step 4 Support Tool'!A146</f>
        <v>EE 131</v>
      </c>
      <c r="E146" s="17">
        <f>'Step 4 Support Tool'!F146</f>
        <v>0</v>
      </c>
      <c r="F146" s="15" t="str">
        <f t="shared" si="13"/>
        <v/>
      </c>
      <c r="G146" s="15">
        <f>'Step 4 Support Tool'!G146</f>
        <v>0</v>
      </c>
      <c r="H146" s="15" t="str">
        <f t="shared" ca="1" si="11"/>
        <v>OK</v>
      </c>
      <c r="I146" s="15">
        <f t="shared" ca="1" si="10"/>
        <v>1</v>
      </c>
    </row>
    <row r="147" spans="4:9" x14ac:dyDescent="0.2">
      <c r="D147" s="281" t="str">
        <f>'Step 4 Support Tool'!A147</f>
        <v>EE 132</v>
      </c>
      <c r="E147" s="17">
        <f>'Step 4 Support Tool'!F147</f>
        <v>0</v>
      </c>
      <c r="F147" s="15" t="str">
        <f t="shared" si="13"/>
        <v/>
      </c>
      <c r="G147" s="15">
        <f>'Step 4 Support Tool'!G147</f>
        <v>0</v>
      </c>
      <c r="H147" s="15" t="str">
        <f t="shared" ca="1" si="11"/>
        <v>OK</v>
      </c>
      <c r="I147" s="15">
        <f t="shared" ca="1" si="10"/>
        <v>1</v>
      </c>
    </row>
    <row r="148" spans="4:9" x14ac:dyDescent="0.2">
      <c r="D148" s="281" t="str">
        <f>'Step 4 Support Tool'!A148</f>
        <v>EE 133</v>
      </c>
      <c r="E148" s="17">
        <f>'Step 4 Support Tool'!F148</f>
        <v>0</v>
      </c>
      <c r="F148" s="15" t="str">
        <f t="shared" si="13"/>
        <v/>
      </c>
      <c r="G148" s="15">
        <f>'Step 4 Support Tool'!G148</f>
        <v>0</v>
      </c>
      <c r="H148" s="15" t="str">
        <f t="shared" ca="1" si="11"/>
        <v>OK</v>
      </c>
      <c r="I148" s="15">
        <f t="shared" ca="1" si="10"/>
        <v>1</v>
      </c>
    </row>
    <row r="149" spans="4:9" x14ac:dyDescent="0.2">
      <c r="D149" s="281" t="str">
        <f>'Step 4 Support Tool'!A149</f>
        <v>EE 134</v>
      </c>
      <c r="E149" s="17">
        <f>'Step 4 Support Tool'!F149</f>
        <v>0</v>
      </c>
      <c r="F149" s="15" t="str">
        <f t="shared" si="13"/>
        <v/>
      </c>
      <c r="G149" s="15">
        <f>'Step 4 Support Tool'!G149</f>
        <v>0</v>
      </c>
      <c r="H149" s="15" t="str">
        <f t="shared" ca="1" si="11"/>
        <v>OK</v>
      </c>
      <c r="I149" s="15">
        <f t="shared" ca="1" si="10"/>
        <v>1</v>
      </c>
    </row>
    <row r="150" spans="4:9" x14ac:dyDescent="0.2">
      <c r="D150" s="281" t="str">
        <f>'Step 4 Support Tool'!A150</f>
        <v>EE 135</v>
      </c>
      <c r="E150" s="17">
        <f>'Step 4 Support Tool'!F150</f>
        <v>0</v>
      </c>
      <c r="F150" s="15" t="str">
        <f t="shared" si="13"/>
        <v/>
      </c>
      <c r="G150" s="15">
        <f>'Step 4 Support Tool'!G150</f>
        <v>0</v>
      </c>
      <c r="H150" s="15" t="str">
        <f t="shared" ca="1" si="11"/>
        <v>OK</v>
      </c>
      <c r="I150" s="15">
        <f t="shared" ca="1" si="10"/>
        <v>1</v>
      </c>
    </row>
    <row r="151" spans="4:9" x14ac:dyDescent="0.2">
      <c r="D151" s="281" t="str">
        <f>'Step 4 Support Tool'!A151</f>
        <v>EE 136</v>
      </c>
      <c r="E151" s="17">
        <f>'Step 4 Support Tool'!F151</f>
        <v>0</v>
      </c>
      <c r="F151" s="15" t="str">
        <f t="shared" si="13"/>
        <v/>
      </c>
      <c r="G151" s="15">
        <f>'Step 4 Support Tool'!G151</f>
        <v>0</v>
      </c>
      <c r="H151" s="15" t="str">
        <f t="shared" ca="1" si="11"/>
        <v>OK</v>
      </c>
      <c r="I151" s="15">
        <f t="shared" ca="1" si="10"/>
        <v>1</v>
      </c>
    </row>
    <row r="152" spans="4:9" x14ac:dyDescent="0.2">
      <c r="D152" s="281" t="str">
        <f>'Step 4 Support Tool'!A152</f>
        <v>EE 137</v>
      </c>
      <c r="E152" s="17">
        <f>'Step 4 Support Tool'!F152</f>
        <v>0</v>
      </c>
      <c r="F152" s="15" t="str">
        <f t="shared" si="13"/>
        <v/>
      </c>
      <c r="G152" s="15">
        <f>'Step 4 Support Tool'!G152</f>
        <v>0</v>
      </c>
      <c r="H152" s="15" t="str">
        <f t="shared" ca="1" si="11"/>
        <v>OK</v>
      </c>
      <c r="I152" s="15">
        <f t="shared" ca="1" si="10"/>
        <v>1</v>
      </c>
    </row>
    <row r="153" spans="4:9" x14ac:dyDescent="0.2">
      <c r="D153" s="281" t="str">
        <f>'Step 4 Support Tool'!A153</f>
        <v>EE 138</v>
      </c>
      <c r="E153" s="17">
        <f>'Step 4 Support Tool'!F153</f>
        <v>0</v>
      </c>
      <c r="F153" s="15" t="str">
        <f t="shared" si="13"/>
        <v/>
      </c>
      <c r="G153" s="15">
        <f>'Step 4 Support Tool'!G153</f>
        <v>0</v>
      </c>
      <c r="H153" s="15" t="str">
        <f t="shared" ca="1" si="11"/>
        <v>OK</v>
      </c>
      <c r="I153" s="15">
        <f t="shared" ca="1" si="10"/>
        <v>1</v>
      </c>
    </row>
    <row r="154" spans="4:9" x14ac:dyDescent="0.2">
      <c r="D154" s="281" t="str">
        <f>'Step 4 Support Tool'!A154</f>
        <v>EE 139</v>
      </c>
      <c r="E154" s="17">
        <f>'Step 4 Support Tool'!F154</f>
        <v>0</v>
      </c>
      <c r="F154" s="15" t="str">
        <f t="shared" si="13"/>
        <v/>
      </c>
      <c r="G154" s="15">
        <f>'Step 4 Support Tool'!G154</f>
        <v>0</v>
      </c>
      <c r="H154" s="15" t="str">
        <f t="shared" ca="1" si="11"/>
        <v>OK</v>
      </c>
      <c r="I154" s="15">
        <f t="shared" ref="I154:I215" ca="1" si="14">IF(H154="OK",1,0)</f>
        <v>1</v>
      </c>
    </row>
    <row r="155" spans="4:9" x14ac:dyDescent="0.2">
      <c r="D155" s="281" t="str">
        <f>'Step 4 Support Tool'!A155</f>
        <v>EE 140</v>
      </c>
      <c r="E155" s="17">
        <f>'Step 4 Support Tool'!F155</f>
        <v>0</v>
      </c>
      <c r="F155" s="15" t="str">
        <f t="shared" si="13"/>
        <v/>
      </c>
      <c r="G155" s="15">
        <f>'Step 4 Support Tool'!G155</f>
        <v>0</v>
      </c>
      <c r="H155" s="15" t="str">
        <f t="shared" ca="1" si="11"/>
        <v>OK</v>
      </c>
      <c r="I155" s="15">
        <f t="shared" ca="1" si="14"/>
        <v>1</v>
      </c>
    </row>
    <row r="156" spans="4:9" x14ac:dyDescent="0.2">
      <c r="D156" s="281" t="str">
        <f>'Step 4 Support Tool'!A156</f>
        <v>EE 141</v>
      </c>
      <c r="E156" s="17">
        <f>'Step 4 Support Tool'!F156</f>
        <v>0</v>
      </c>
      <c r="F156" s="15" t="str">
        <f t="shared" si="13"/>
        <v/>
      </c>
      <c r="G156" s="15">
        <f>'Step 4 Support Tool'!G156</f>
        <v>0</v>
      </c>
      <c r="H156" s="15" t="str">
        <f t="shared" ca="1" si="11"/>
        <v>OK</v>
      </c>
      <c r="I156" s="15">
        <f t="shared" ca="1" si="14"/>
        <v>1</v>
      </c>
    </row>
    <row r="157" spans="4:9" x14ac:dyDescent="0.2">
      <c r="D157" s="281" t="str">
        <f>'Step 4 Support Tool'!A157</f>
        <v>EE 142</v>
      </c>
      <c r="E157" s="17">
        <f>'Step 4 Support Tool'!F157</f>
        <v>0</v>
      </c>
      <c r="F157" s="15" t="str">
        <f t="shared" si="13"/>
        <v/>
      </c>
      <c r="G157" s="15">
        <f>'Step 4 Support Tool'!G157</f>
        <v>0</v>
      </c>
      <c r="H157" s="15" t="str">
        <f t="shared" ref="H157:H215" ca="1" si="15">IF(AND(F157&lt;&gt;0,G157=0),"OK",IF(ISERROR(VLOOKUP(G157,INDIRECT(F157),1,FALSE)),"Work Type","OK"))</f>
        <v>OK</v>
      </c>
      <c r="I157" s="15">
        <f t="shared" ca="1" si="14"/>
        <v>1</v>
      </c>
    </row>
    <row r="158" spans="4:9" x14ac:dyDescent="0.2">
      <c r="D158" s="281" t="str">
        <f>'Step 4 Support Tool'!A158</f>
        <v>EE 143</v>
      </c>
      <c r="E158" s="17">
        <f>'Step 4 Support Tool'!F158</f>
        <v>0</v>
      </c>
      <c r="F158" s="15" t="str">
        <f t="shared" si="13"/>
        <v/>
      </c>
      <c r="G158" s="15">
        <f>'Step 4 Support Tool'!G158</f>
        <v>0</v>
      </c>
      <c r="H158" s="15" t="str">
        <f t="shared" ca="1" si="15"/>
        <v>OK</v>
      </c>
      <c r="I158" s="15">
        <f t="shared" ca="1" si="14"/>
        <v>1</v>
      </c>
    </row>
    <row r="159" spans="4:9" x14ac:dyDescent="0.2">
      <c r="D159" s="281" t="str">
        <f>'Step 4 Support Tool'!A159</f>
        <v>EE 144</v>
      </c>
      <c r="E159" s="17">
        <f>'Step 4 Support Tool'!F159</f>
        <v>0</v>
      </c>
      <c r="F159" s="15" t="str">
        <f t="shared" si="13"/>
        <v/>
      </c>
      <c r="G159" s="15">
        <f>'Step 4 Support Tool'!G159</f>
        <v>0</v>
      </c>
      <c r="H159" s="15" t="str">
        <f t="shared" ca="1" si="15"/>
        <v>OK</v>
      </c>
      <c r="I159" s="15">
        <f t="shared" ca="1" si="14"/>
        <v>1</v>
      </c>
    </row>
    <row r="160" spans="4:9" x14ac:dyDescent="0.2">
      <c r="D160" s="281" t="str">
        <f>'Step 4 Support Tool'!A160</f>
        <v>EE 145</v>
      </c>
      <c r="E160" s="17">
        <f>'Step 4 Support Tool'!F160</f>
        <v>0</v>
      </c>
      <c r="F160" s="15" t="str">
        <f t="shared" si="13"/>
        <v/>
      </c>
      <c r="G160" s="15">
        <f>'Step 4 Support Tool'!G160</f>
        <v>0</v>
      </c>
      <c r="H160" s="15" t="str">
        <f t="shared" ca="1" si="15"/>
        <v>OK</v>
      </c>
      <c r="I160" s="15">
        <f t="shared" ca="1" si="14"/>
        <v>1</v>
      </c>
    </row>
    <row r="161" spans="4:9" x14ac:dyDescent="0.2">
      <c r="D161" s="281" t="str">
        <f>'Step 4 Support Tool'!A161</f>
        <v>EE 146</v>
      </c>
      <c r="E161" s="17">
        <f>'Step 4 Support Tool'!F161</f>
        <v>0</v>
      </c>
      <c r="F161" s="15" t="str">
        <f t="shared" si="13"/>
        <v/>
      </c>
      <c r="G161" s="15">
        <f>'Step 4 Support Tool'!G161</f>
        <v>0</v>
      </c>
      <c r="H161" s="15" t="str">
        <f t="shared" ca="1" si="15"/>
        <v>OK</v>
      </c>
      <c r="I161" s="15">
        <f t="shared" ca="1" si="14"/>
        <v>1</v>
      </c>
    </row>
    <row r="162" spans="4:9" x14ac:dyDescent="0.2">
      <c r="D162" s="281" t="str">
        <f>'Step 4 Support Tool'!A162</f>
        <v>EE 147</v>
      </c>
      <c r="E162" s="17">
        <f>'Step 4 Support Tool'!F162</f>
        <v>0</v>
      </c>
      <c r="F162" s="15" t="str">
        <f t="shared" si="13"/>
        <v/>
      </c>
      <c r="G162" s="15">
        <f>'Step 4 Support Tool'!G162</f>
        <v>0</v>
      </c>
      <c r="H162" s="15" t="str">
        <f t="shared" ca="1" si="15"/>
        <v>OK</v>
      </c>
      <c r="I162" s="15">
        <f t="shared" ca="1" si="14"/>
        <v>1</v>
      </c>
    </row>
    <row r="163" spans="4:9" x14ac:dyDescent="0.2">
      <c r="D163" s="281" t="str">
        <f>'Step 4 Support Tool'!A163</f>
        <v>EE 148</v>
      </c>
      <c r="E163" s="17">
        <f>'Step 4 Support Tool'!F163</f>
        <v>0</v>
      </c>
      <c r="F163" s="15" t="str">
        <f t="shared" si="13"/>
        <v/>
      </c>
      <c r="G163" s="15">
        <f>'Step 4 Support Tool'!G163</f>
        <v>0</v>
      </c>
      <c r="H163" s="15" t="str">
        <f t="shared" ca="1" si="15"/>
        <v>OK</v>
      </c>
      <c r="I163" s="15">
        <f t="shared" ca="1" si="14"/>
        <v>1</v>
      </c>
    </row>
    <row r="164" spans="4:9" x14ac:dyDescent="0.2">
      <c r="D164" s="281" t="str">
        <f>'Step 4 Support Tool'!A164</f>
        <v>EE 149</v>
      </c>
      <c r="E164" s="17">
        <f>'Step 4 Support Tool'!F164</f>
        <v>0</v>
      </c>
      <c r="F164" s="15" t="str">
        <f t="shared" si="13"/>
        <v/>
      </c>
      <c r="G164" s="15">
        <f>'Step 4 Support Tool'!G164</f>
        <v>0</v>
      </c>
      <c r="H164" s="15" t="str">
        <f t="shared" ca="1" si="15"/>
        <v>OK</v>
      </c>
      <c r="I164" s="15">
        <f t="shared" ca="1" si="14"/>
        <v>1</v>
      </c>
    </row>
    <row r="165" spans="4:9" x14ac:dyDescent="0.2">
      <c r="D165" s="281" t="str">
        <f>'Step 4 Support Tool'!A165</f>
        <v>EE 150</v>
      </c>
      <c r="E165" s="17">
        <f>'Step 4 Support Tool'!F165</f>
        <v>0</v>
      </c>
      <c r="F165" s="15" t="str">
        <f t="shared" si="13"/>
        <v/>
      </c>
      <c r="G165" s="15">
        <f>'Step 4 Support Tool'!G165</f>
        <v>0</v>
      </c>
      <c r="H165" s="15" t="str">
        <f t="shared" ca="1" si="15"/>
        <v>OK</v>
      </c>
      <c r="I165" s="15">
        <f t="shared" ca="1" si="14"/>
        <v>1</v>
      </c>
    </row>
    <row r="166" spans="4:9" x14ac:dyDescent="0.2">
      <c r="D166" s="281" t="str">
        <f>'Step 4 Support Tool'!A166</f>
        <v>EE 151</v>
      </c>
      <c r="E166" s="17">
        <f>'Step 4 Support Tool'!F166</f>
        <v>0</v>
      </c>
      <c r="F166" s="15" t="str">
        <f t="shared" si="13"/>
        <v/>
      </c>
      <c r="G166" s="15">
        <f>'Step 4 Support Tool'!G166</f>
        <v>0</v>
      </c>
      <c r="H166" s="15" t="str">
        <f t="shared" ca="1" si="15"/>
        <v>OK</v>
      </c>
      <c r="I166" s="15">
        <f t="shared" ca="1" si="14"/>
        <v>1</v>
      </c>
    </row>
    <row r="167" spans="4:9" x14ac:dyDescent="0.2">
      <c r="D167" s="281" t="str">
        <f>'Step 4 Support Tool'!A167</f>
        <v>EE 152</v>
      </c>
      <c r="E167" s="17">
        <f>'Step 4 Support Tool'!F167</f>
        <v>0</v>
      </c>
      <c r="F167" s="15" t="str">
        <f t="shared" si="13"/>
        <v/>
      </c>
      <c r="G167" s="15">
        <f>'Step 4 Support Tool'!G167</f>
        <v>0</v>
      </c>
      <c r="H167" s="15" t="str">
        <f t="shared" ca="1" si="15"/>
        <v>OK</v>
      </c>
      <c r="I167" s="15">
        <f t="shared" ca="1" si="14"/>
        <v>1</v>
      </c>
    </row>
    <row r="168" spans="4:9" x14ac:dyDescent="0.2">
      <c r="D168" s="281" t="str">
        <f>'Step 4 Support Tool'!A168</f>
        <v>EE 153</v>
      </c>
      <c r="E168" s="17">
        <f>'Step 4 Support Tool'!F168</f>
        <v>0</v>
      </c>
      <c r="F168" s="15" t="str">
        <f t="shared" si="13"/>
        <v/>
      </c>
      <c r="G168" s="15">
        <f>'Step 4 Support Tool'!G168</f>
        <v>0</v>
      </c>
      <c r="H168" s="15" t="str">
        <f t="shared" ca="1" si="15"/>
        <v>OK</v>
      </c>
      <c r="I168" s="15">
        <f t="shared" ca="1" si="14"/>
        <v>1</v>
      </c>
    </row>
    <row r="169" spans="4:9" x14ac:dyDescent="0.2">
      <c r="D169" s="281" t="str">
        <f>'Step 4 Support Tool'!A169</f>
        <v>EE 154</v>
      </c>
      <c r="E169" s="17">
        <f>'Step 4 Support Tool'!F169</f>
        <v>0</v>
      </c>
      <c r="F169" s="15" t="str">
        <f t="shared" si="13"/>
        <v/>
      </c>
      <c r="G169" s="15">
        <f>'Step 4 Support Tool'!G169</f>
        <v>0</v>
      </c>
      <c r="H169" s="15" t="str">
        <f t="shared" ca="1" si="15"/>
        <v>OK</v>
      </c>
      <c r="I169" s="15">
        <f t="shared" ca="1" si="14"/>
        <v>1</v>
      </c>
    </row>
    <row r="170" spans="4:9" x14ac:dyDescent="0.2">
      <c r="D170" s="281" t="str">
        <f>'Step 4 Support Tool'!A170</f>
        <v>EE 155</v>
      </c>
      <c r="E170" s="17">
        <f>'Step 4 Support Tool'!F170</f>
        <v>0</v>
      </c>
      <c r="F170" s="15" t="str">
        <f t="shared" si="13"/>
        <v/>
      </c>
      <c r="G170" s="15">
        <f>'Step 4 Support Tool'!G170</f>
        <v>0</v>
      </c>
      <c r="H170" s="15" t="str">
        <f t="shared" ca="1" si="15"/>
        <v>OK</v>
      </c>
      <c r="I170" s="15">
        <f t="shared" ca="1" si="14"/>
        <v>1</v>
      </c>
    </row>
    <row r="171" spans="4:9" x14ac:dyDescent="0.2">
      <c r="D171" s="281" t="str">
        <f>'Step 4 Support Tool'!A171</f>
        <v>EE 156</v>
      </c>
      <c r="E171" s="17">
        <f>'Step 4 Support Tool'!F171</f>
        <v>0</v>
      </c>
      <c r="F171" s="15" t="str">
        <f t="shared" si="13"/>
        <v/>
      </c>
      <c r="G171" s="15">
        <f>'Step 4 Support Tool'!G171</f>
        <v>0</v>
      </c>
      <c r="H171" s="15" t="str">
        <f t="shared" ca="1" si="15"/>
        <v>OK</v>
      </c>
      <c r="I171" s="15">
        <f t="shared" ca="1" si="14"/>
        <v>1</v>
      </c>
    </row>
    <row r="172" spans="4:9" x14ac:dyDescent="0.2">
      <c r="D172" s="281" t="str">
        <f>'Step 4 Support Tool'!A172</f>
        <v>EE 157</v>
      </c>
      <c r="E172" s="17">
        <f>'Step 4 Support Tool'!F172</f>
        <v>0</v>
      </c>
      <c r="F172" s="15" t="str">
        <f t="shared" si="13"/>
        <v/>
      </c>
      <c r="G172" s="15">
        <f>'Step 4 Support Tool'!G172</f>
        <v>0</v>
      </c>
      <c r="H172" s="15" t="str">
        <f t="shared" ca="1" si="15"/>
        <v>OK</v>
      </c>
      <c r="I172" s="15">
        <f t="shared" ca="1" si="14"/>
        <v>1</v>
      </c>
    </row>
    <row r="173" spans="4:9" x14ac:dyDescent="0.2">
      <c r="D173" s="281" t="str">
        <f>'Step 4 Support Tool'!A173</f>
        <v>EE 158</v>
      </c>
      <c r="E173" s="17">
        <f>'Step 4 Support Tool'!F173</f>
        <v>0</v>
      </c>
      <c r="F173" s="15" t="str">
        <f t="shared" si="13"/>
        <v/>
      </c>
      <c r="G173" s="15">
        <f>'Step 4 Support Tool'!G173</f>
        <v>0</v>
      </c>
      <c r="H173" s="15" t="str">
        <f t="shared" ca="1" si="15"/>
        <v>OK</v>
      </c>
      <c r="I173" s="15">
        <f t="shared" ca="1" si="14"/>
        <v>1</v>
      </c>
    </row>
    <row r="174" spans="4:9" x14ac:dyDescent="0.2">
      <c r="D174" s="281" t="str">
        <f>'Step 4 Support Tool'!A174</f>
        <v>EE 159</v>
      </c>
      <c r="E174" s="17">
        <f>'Step 4 Support Tool'!F174</f>
        <v>0</v>
      </c>
      <c r="F174" s="15" t="str">
        <f t="shared" si="13"/>
        <v/>
      </c>
      <c r="G174" s="15">
        <f>'Step 4 Support Tool'!G174</f>
        <v>0</v>
      </c>
      <c r="H174" s="15" t="str">
        <f t="shared" ca="1" si="15"/>
        <v>OK</v>
      </c>
      <c r="I174" s="15">
        <f t="shared" ca="1" si="14"/>
        <v>1</v>
      </c>
    </row>
    <row r="175" spans="4:9" x14ac:dyDescent="0.2">
      <c r="D175" s="281" t="str">
        <f>'Step 4 Support Tool'!A175</f>
        <v>EE 160</v>
      </c>
      <c r="E175" s="17">
        <f>'Step 4 Support Tool'!F175</f>
        <v>0</v>
      </c>
      <c r="F175" s="15" t="str">
        <f t="shared" si="13"/>
        <v/>
      </c>
      <c r="G175" s="15">
        <f>'Step 4 Support Tool'!G175</f>
        <v>0</v>
      </c>
      <c r="H175" s="15" t="str">
        <f t="shared" ca="1" si="15"/>
        <v>OK</v>
      </c>
      <c r="I175" s="15">
        <f t="shared" ca="1" si="14"/>
        <v>1</v>
      </c>
    </row>
    <row r="176" spans="4:9" x14ac:dyDescent="0.2">
      <c r="D176" s="281" t="str">
        <f>'Step 4 Support Tool'!A176</f>
        <v>EE 161</v>
      </c>
      <c r="E176" s="17">
        <f>'Step 4 Support Tool'!F176</f>
        <v>0</v>
      </c>
      <c r="F176" s="15" t="str">
        <f t="shared" ref="F176:F207" si="16">IF(ISERROR(VLOOKUP(E176,$A$3:$B$20,2,FALSE)),"",VLOOKUP(E176,$A$3:$B$20,2,FALSE))</f>
        <v/>
      </c>
      <c r="G176" s="15">
        <f>'Step 4 Support Tool'!G176</f>
        <v>0</v>
      </c>
      <c r="H176" s="15" t="str">
        <f t="shared" ca="1" si="15"/>
        <v>OK</v>
      </c>
      <c r="I176" s="15">
        <f t="shared" ca="1" si="14"/>
        <v>1</v>
      </c>
    </row>
    <row r="177" spans="4:9" x14ac:dyDescent="0.2">
      <c r="D177" s="281" t="str">
        <f>'Step 4 Support Tool'!A177</f>
        <v>EE 162</v>
      </c>
      <c r="E177" s="17">
        <f>'Step 4 Support Tool'!F177</f>
        <v>0</v>
      </c>
      <c r="F177" s="15" t="str">
        <f t="shared" si="16"/>
        <v/>
      </c>
      <c r="G177" s="15">
        <f>'Step 4 Support Tool'!G177</f>
        <v>0</v>
      </c>
      <c r="H177" s="15" t="str">
        <f t="shared" ca="1" si="15"/>
        <v>OK</v>
      </c>
      <c r="I177" s="15">
        <f t="shared" ca="1" si="14"/>
        <v>1</v>
      </c>
    </row>
    <row r="178" spans="4:9" x14ac:dyDescent="0.2">
      <c r="D178" s="281" t="str">
        <f>'Step 4 Support Tool'!A178</f>
        <v>EE 163</v>
      </c>
      <c r="E178" s="17">
        <f>'Step 4 Support Tool'!F178</f>
        <v>0</v>
      </c>
      <c r="F178" s="15" t="str">
        <f t="shared" si="16"/>
        <v/>
      </c>
      <c r="G178" s="15">
        <f>'Step 4 Support Tool'!G178</f>
        <v>0</v>
      </c>
      <c r="H178" s="15" t="str">
        <f t="shared" ca="1" si="15"/>
        <v>OK</v>
      </c>
      <c r="I178" s="15">
        <f t="shared" ca="1" si="14"/>
        <v>1</v>
      </c>
    </row>
    <row r="179" spans="4:9" x14ac:dyDescent="0.2">
      <c r="D179" s="281" t="str">
        <f>'Step 4 Support Tool'!A179</f>
        <v>EE 164</v>
      </c>
      <c r="E179" s="17">
        <f>'Step 4 Support Tool'!F179</f>
        <v>0</v>
      </c>
      <c r="F179" s="15" t="str">
        <f t="shared" si="16"/>
        <v/>
      </c>
      <c r="G179" s="15">
        <f>'Step 4 Support Tool'!G179</f>
        <v>0</v>
      </c>
      <c r="H179" s="15" t="str">
        <f t="shared" ca="1" si="15"/>
        <v>OK</v>
      </c>
      <c r="I179" s="15">
        <f t="shared" ca="1" si="14"/>
        <v>1</v>
      </c>
    </row>
    <row r="180" spans="4:9" x14ac:dyDescent="0.2">
      <c r="D180" s="281" t="str">
        <f>'Step 4 Support Tool'!A180</f>
        <v>EE 165</v>
      </c>
      <c r="E180" s="17">
        <f>'Step 4 Support Tool'!F180</f>
        <v>0</v>
      </c>
      <c r="F180" s="15" t="str">
        <f t="shared" si="16"/>
        <v/>
      </c>
      <c r="G180" s="15">
        <f>'Step 4 Support Tool'!G180</f>
        <v>0</v>
      </c>
      <c r="H180" s="15" t="str">
        <f t="shared" ca="1" si="15"/>
        <v>OK</v>
      </c>
      <c r="I180" s="15">
        <f t="shared" ca="1" si="14"/>
        <v>1</v>
      </c>
    </row>
    <row r="181" spans="4:9" x14ac:dyDescent="0.2">
      <c r="D181" s="281" t="str">
        <f>'Step 4 Support Tool'!A181</f>
        <v>EE 166</v>
      </c>
      <c r="E181" s="17">
        <f>'Step 4 Support Tool'!F181</f>
        <v>0</v>
      </c>
      <c r="F181" s="15" t="str">
        <f t="shared" si="16"/>
        <v/>
      </c>
      <c r="G181" s="15">
        <f>'Step 4 Support Tool'!G181</f>
        <v>0</v>
      </c>
      <c r="H181" s="15" t="str">
        <f t="shared" ca="1" si="15"/>
        <v>OK</v>
      </c>
      <c r="I181" s="15">
        <f t="shared" ca="1" si="14"/>
        <v>1</v>
      </c>
    </row>
    <row r="182" spans="4:9" x14ac:dyDescent="0.2">
      <c r="D182" s="281" t="str">
        <f>'Step 4 Support Tool'!A182</f>
        <v>EE 167</v>
      </c>
      <c r="E182" s="17">
        <f>'Step 4 Support Tool'!F182</f>
        <v>0</v>
      </c>
      <c r="F182" s="15" t="str">
        <f t="shared" si="16"/>
        <v/>
      </c>
      <c r="G182" s="15">
        <f>'Step 4 Support Tool'!G182</f>
        <v>0</v>
      </c>
      <c r="H182" s="15" t="str">
        <f t="shared" ca="1" si="15"/>
        <v>OK</v>
      </c>
      <c r="I182" s="15">
        <f t="shared" ca="1" si="14"/>
        <v>1</v>
      </c>
    </row>
    <row r="183" spans="4:9" x14ac:dyDescent="0.2">
      <c r="D183" s="281" t="str">
        <f>'Step 4 Support Tool'!A183</f>
        <v>EE 168</v>
      </c>
      <c r="E183" s="17">
        <f>'Step 4 Support Tool'!F183</f>
        <v>0</v>
      </c>
      <c r="F183" s="15" t="str">
        <f t="shared" si="16"/>
        <v/>
      </c>
      <c r="G183" s="15">
        <f>'Step 4 Support Tool'!G183</f>
        <v>0</v>
      </c>
      <c r="H183" s="15" t="str">
        <f t="shared" ca="1" si="15"/>
        <v>OK</v>
      </c>
      <c r="I183" s="15">
        <f t="shared" ca="1" si="14"/>
        <v>1</v>
      </c>
    </row>
    <row r="184" spans="4:9" x14ac:dyDescent="0.2">
      <c r="D184" s="281" t="str">
        <f>'Step 4 Support Tool'!A184</f>
        <v>EE 169</v>
      </c>
      <c r="E184" s="17">
        <f>'Step 4 Support Tool'!F184</f>
        <v>0</v>
      </c>
      <c r="F184" s="15" t="str">
        <f t="shared" si="16"/>
        <v/>
      </c>
      <c r="G184" s="15">
        <f>'Step 4 Support Tool'!G184</f>
        <v>0</v>
      </c>
      <c r="H184" s="15" t="str">
        <f t="shared" ca="1" si="15"/>
        <v>OK</v>
      </c>
      <c r="I184" s="15">
        <f t="shared" ca="1" si="14"/>
        <v>1</v>
      </c>
    </row>
    <row r="185" spans="4:9" x14ac:dyDescent="0.2">
      <c r="D185" s="281" t="str">
        <f>'Step 4 Support Tool'!A185</f>
        <v>EE 170</v>
      </c>
      <c r="E185" s="17">
        <f>'Step 4 Support Tool'!F185</f>
        <v>0</v>
      </c>
      <c r="F185" s="15" t="str">
        <f t="shared" si="16"/>
        <v/>
      </c>
      <c r="G185" s="15">
        <f>'Step 4 Support Tool'!G185</f>
        <v>0</v>
      </c>
      <c r="H185" s="15" t="str">
        <f t="shared" ca="1" si="15"/>
        <v>OK</v>
      </c>
      <c r="I185" s="15">
        <f t="shared" ca="1" si="14"/>
        <v>1</v>
      </c>
    </row>
    <row r="186" spans="4:9" x14ac:dyDescent="0.2">
      <c r="D186" s="281" t="str">
        <f>'Step 4 Support Tool'!A186</f>
        <v>EE 171</v>
      </c>
      <c r="E186" s="17">
        <f>'Step 4 Support Tool'!F186</f>
        <v>0</v>
      </c>
      <c r="F186" s="15" t="str">
        <f t="shared" si="16"/>
        <v/>
      </c>
      <c r="G186" s="15">
        <f>'Step 4 Support Tool'!G186</f>
        <v>0</v>
      </c>
      <c r="H186" s="15" t="str">
        <f t="shared" ca="1" si="15"/>
        <v>OK</v>
      </c>
      <c r="I186" s="15">
        <f t="shared" ca="1" si="14"/>
        <v>1</v>
      </c>
    </row>
    <row r="187" spans="4:9" x14ac:dyDescent="0.2">
      <c r="D187" s="281" t="str">
        <f>'Step 4 Support Tool'!A187</f>
        <v>EE 172</v>
      </c>
      <c r="E187" s="17">
        <f>'Step 4 Support Tool'!F187</f>
        <v>0</v>
      </c>
      <c r="F187" s="15" t="str">
        <f t="shared" si="16"/>
        <v/>
      </c>
      <c r="G187" s="15">
        <f>'Step 4 Support Tool'!G187</f>
        <v>0</v>
      </c>
      <c r="H187" s="15" t="str">
        <f t="shared" ca="1" si="15"/>
        <v>OK</v>
      </c>
      <c r="I187" s="15">
        <f t="shared" ca="1" si="14"/>
        <v>1</v>
      </c>
    </row>
    <row r="188" spans="4:9" x14ac:dyDescent="0.2">
      <c r="D188" s="281" t="str">
        <f>'Step 4 Support Tool'!A188</f>
        <v>EE 173</v>
      </c>
      <c r="E188" s="17">
        <f>'Step 4 Support Tool'!F188</f>
        <v>0</v>
      </c>
      <c r="F188" s="15" t="str">
        <f t="shared" si="16"/>
        <v/>
      </c>
      <c r="G188" s="15">
        <f>'Step 4 Support Tool'!G188</f>
        <v>0</v>
      </c>
      <c r="H188" s="15" t="str">
        <f t="shared" ca="1" si="15"/>
        <v>OK</v>
      </c>
      <c r="I188" s="15">
        <f t="shared" ca="1" si="14"/>
        <v>1</v>
      </c>
    </row>
    <row r="189" spans="4:9" x14ac:dyDescent="0.2">
      <c r="D189" s="281" t="str">
        <f>'Step 4 Support Tool'!A189</f>
        <v>EE 174</v>
      </c>
      <c r="E189" s="17">
        <f>'Step 4 Support Tool'!F189</f>
        <v>0</v>
      </c>
      <c r="F189" s="15" t="str">
        <f t="shared" si="16"/>
        <v/>
      </c>
      <c r="G189" s="15">
        <f>'Step 4 Support Tool'!G189</f>
        <v>0</v>
      </c>
      <c r="H189" s="15" t="str">
        <f t="shared" ca="1" si="15"/>
        <v>OK</v>
      </c>
      <c r="I189" s="15">
        <f t="shared" ca="1" si="14"/>
        <v>1</v>
      </c>
    </row>
    <row r="190" spans="4:9" x14ac:dyDescent="0.2">
      <c r="D190" s="281" t="str">
        <f>'Step 4 Support Tool'!A190</f>
        <v>EE 175</v>
      </c>
      <c r="E190" s="17">
        <f>'Step 4 Support Tool'!F190</f>
        <v>0</v>
      </c>
      <c r="F190" s="15" t="str">
        <f t="shared" si="16"/>
        <v/>
      </c>
      <c r="G190" s="15">
        <f>'Step 4 Support Tool'!G190</f>
        <v>0</v>
      </c>
      <c r="H190" s="15" t="str">
        <f t="shared" ca="1" si="15"/>
        <v>OK</v>
      </c>
      <c r="I190" s="15">
        <f t="shared" ca="1" si="14"/>
        <v>1</v>
      </c>
    </row>
    <row r="191" spans="4:9" x14ac:dyDescent="0.2">
      <c r="D191" s="281" t="str">
        <f>'Step 4 Support Tool'!A191</f>
        <v>EE 176</v>
      </c>
      <c r="E191" s="17">
        <f>'Step 4 Support Tool'!F191</f>
        <v>0</v>
      </c>
      <c r="F191" s="15" t="str">
        <f t="shared" si="16"/>
        <v/>
      </c>
      <c r="G191" s="15">
        <f>'Step 4 Support Tool'!G191</f>
        <v>0</v>
      </c>
      <c r="H191" s="15" t="str">
        <f t="shared" ca="1" si="15"/>
        <v>OK</v>
      </c>
      <c r="I191" s="15">
        <f t="shared" ca="1" si="14"/>
        <v>1</v>
      </c>
    </row>
    <row r="192" spans="4:9" x14ac:dyDescent="0.2">
      <c r="D192" s="281" t="str">
        <f>'Step 4 Support Tool'!A192</f>
        <v>EE 177</v>
      </c>
      <c r="E192" s="17">
        <f>'Step 4 Support Tool'!F192</f>
        <v>0</v>
      </c>
      <c r="F192" s="15" t="str">
        <f t="shared" si="16"/>
        <v/>
      </c>
      <c r="G192" s="15">
        <f>'Step 4 Support Tool'!G192</f>
        <v>0</v>
      </c>
      <c r="H192" s="15" t="str">
        <f t="shared" ca="1" si="15"/>
        <v>OK</v>
      </c>
      <c r="I192" s="15">
        <f t="shared" ca="1" si="14"/>
        <v>1</v>
      </c>
    </row>
    <row r="193" spans="4:9" x14ac:dyDescent="0.2">
      <c r="D193" s="281" t="str">
        <f>'Step 4 Support Tool'!A193</f>
        <v>EE 178</v>
      </c>
      <c r="E193" s="17">
        <f>'Step 4 Support Tool'!F193</f>
        <v>0</v>
      </c>
      <c r="F193" s="15" t="str">
        <f t="shared" si="16"/>
        <v/>
      </c>
      <c r="G193" s="15">
        <f>'Step 4 Support Tool'!G193</f>
        <v>0</v>
      </c>
      <c r="H193" s="15" t="str">
        <f t="shared" ca="1" si="15"/>
        <v>OK</v>
      </c>
      <c r="I193" s="15">
        <f t="shared" ca="1" si="14"/>
        <v>1</v>
      </c>
    </row>
    <row r="194" spans="4:9" x14ac:dyDescent="0.2">
      <c r="D194" s="281" t="str">
        <f>'Step 4 Support Tool'!A194</f>
        <v>EE 179</v>
      </c>
      <c r="E194" s="17">
        <f>'Step 4 Support Tool'!F194</f>
        <v>0</v>
      </c>
      <c r="F194" s="15" t="str">
        <f t="shared" si="16"/>
        <v/>
      </c>
      <c r="G194" s="15">
        <f>'Step 4 Support Tool'!G194</f>
        <v>0</v>
      </c>
      <c r="H194" s="15" t="str">
        <f t="shared" ca="1" si="15"/>
        <v>OK</v>
      </c>
      <c r="I194" s="15">
        <f t="shared" ca="1" si="14"/>
        <v>1</v>
      </c>
    </row>
    <row r="195" spans="4:9" x14ac:dyDescent="0.2">
      <c r="D195" s="281" t="str">
        <f>'Step 4 Support Tool'!A195</f>
        <v>EE 180</v>
      </c>
      <c r="E195" s="17">
        <f>'Step 4 Support Tool'!F195</f>
        <v>0</v>
      </c>
      <c r="F195" s="15" t="str">
        <f t="shared" si="16"/>
        <v/>
      </c>
      <c r="G195" s="15">
        <f>'Step 4 Support Tool'!G195</f>
        <v>0</v>
      </c>
      <c r="H195" s="15" t="str">
        <f t="shared" ca="1" si="15"/>
        <v>OK</v>
      </c>
      <c r="I195" s="15">
        <f t="shared" ca="1" si="14"/>
        <v>1</v>
      </c>
    </row>
    <row r="196" spans="4:9" x14ac:dyDescent="0.2">
      <c r="D196" s="281" t="str">
        <f>'Step 4 Support Tool'!A196</f>
        <v>EE 181</v>
      </c>
      <c r="E196" s="17">
        <f>'Step 4 Support Tool'!F196</f>
        <v>0</v>
      </c>
      <c r="F196" s="15" t="str">
        <f t="shared" si="16"/>
        <v/>
      </c>
      <c r="G196" s="15">
        <f>'Step 4 Support Tool'!G196</f>
        <v>0</v>
      </c>
      <c r="H196" s="15" t="str">
        <f t="shared" ca="1" si="15"/>
        <v>OK</v>
      </c>
      <c r="I196" s="15">
        <f t="shared" ca="1" si="14"/>
        <v>1</v>
      </c>
    </row>
    <row r="197" spans="4:9" x14ac:dyDescent="0.2">
      <c r="D197" s="281" t="str">
        <f>'Step 4 Support Tool'!A197</f>
        <v>EE 182</v>
      </c>
      <c r="E197" s="17">
        <f>'Step 4 Support Tool'!F197</f>
        <v>0</v>
      </c>
      <c r="F197" s="15" t="str">
        <f t="shared" si="16"/>
        <v/>
      </c>
      <c r="G197" s="15">
        <f>'Step 4 Support Tool'!G197</f>
        <v>0</v>
      </c>
      <c r="H197" s="15" t="str">
        <f t="shared" ca="1" si="15"/>
        <v>OK</v>
      </c>
      <c r="I197" s="15">
        <f t="shared" ca="1" si="14"/>
        <v>1</v>
      </c>
    </row>
    <row r="198" spans="4:9" x14ac:dyDescent="0.2">
      <c r="D198" s="281" t="str">
        <f>'Step 4 Support Tool'!A198</f>
        <v>EE 183</v>
      </c>
      <c r="E198" s="17">
        <f>'Step 4 Support Tool'!F198</f>
        <v>0</v>
      </c>
      <c r="F198" s="15" t="str">
        <f t="shared" si="16"/>
        <v/>
      </c>
      <c r="G198" s="15">
        <f>'Step 4 Support Tool'!G198</f>
        <v>0</v>
      </c>
      <c r="H198" s="15" t="str">
        <f t="shared" ca="1" si="15"/>
        <v>OK</v>
      </c>
      <c r="I198" s="15">
        <f t="shared" ca="1" si="14"/>
        <v>1</v>
      </c>
    </row>
    <row r="199" spans="4:9" x14ac:dyDescent="0.2">
      <c r="D199" s="281" t="str">
        <f>'Step 4 Support Tool'!A199</f>
        <v>EE 184</v>
      </c>
      <c r="E199" s="17">
        <f>'Step 4 Support Tool'!F199</f>
        <v>0</v>
      </c>
      <c r="F199" s="15" t="str">
        <f t="shared" si="16"/>
        <v/>
      </c>
      <c r="G199" s="15">
        <f>'Step 4 Support Tool'!G199</f>
        <v>0</v>
      </c>
      <c r="H199" s="15" t="str">
        <f t="shared" ca="1" si="15"/>
        <v>OK</v>
      </c>
      <c r="I199" s="15">
        <f t="shared" ca="1" si="14"/>
        <v>1</v>
      </c>
    </row>
    <row r="200" spans="4:9" x14ac:dyDescent="0.2">
      <c r="D200" s="281" t="str">
        <f>'Step 4 Support Tool'!A200</f>
        <v>EE 185</v>
      </c>
      <c r="E200" s="17">
        <f>'Step 4 Support Tool'!F200</f>
        <v>0</v>
      </c>
      <c r="F200" s="15" t="str">
        <f t="shared" si="16"/>
        <v/>
      </c>
      <c r="G200" s="15">
        <f>'Step 4 Support Tool'!G200</f>
        <v>0</v>
      </c>
      <c r="H200" s="15" t="str">
        <f t="shared" ca="1" si="15"/>
        <v>OK</v>
      </c>
      <c r="I200" s="15">
        <f t="shared" ca="1" si="14"/>
        <v>1</v>
      </c>
    </row>
    <row r="201" spans="4:9" x14ac:dyDescent="0.2">
      <c r="D201" s="281" t="str">
        <f>'Step 4 Support Tool'!A201</f>
        <v>EE 186</v>
      </c>
      <c r="E201" s="17">
        <f>'Step 4 Support Tool'!F201</f>
        <v>0</v>
      </c>
      <c r="F201" s="15" t="str">
        <f t="shared" si="16"/>
        <v/>
      </c>
      <c r="G201" s="15">
        <f>'Step 4 Support Tool'!G201</f>
        <v>0</v>
      </c>
      <c r="H201" s="15" t="str">
        <f t="shared" ca="1" si="15"/>
        <v>OK</v>
      </c>
      <c r="I201" s="15">
        <f t="shared" ca="1" si="14"/>
        <v>1</v>
      </c>
    </row>
    <row r="202" spans="4:9" x14ac:dyDescent="0.2">
      <c r="D202" s="281" t="str">
        <f>'Step 4 Support Tool'!A202</f>
        <v>EE 187</v>
      </c>
      <c r="E202" s="17">
        <f>'Step 4 Support Tool'!F202</f>
        <v>0</v>
      </c>
      <c r="F202" s="15" t="str">
        <f t="shared" si="16"/>
        <v/>
      </c>
      <c r="G202" s="15">
        <f>'Step 4 Support Tool'!G202</f>
        <v>0</v>
      </c>
      <c r="H202" s="15" t="str">
        <f t="shared" ca="1" si="15"/>
        <v>OK</v>
      </c>
      <c r="I202" s="15">
        <f t="shared" ca="1" si="14"/>
        <v>1</v>
      </c>
    </row>
    <row r="203" spans="4:9" x14ac:dyDescent="0.2">
      <c r="D203" s="281" t="str">
        <f>'Step 4 Support Tool'!A203</f>
        <v>EE 188</v>
      </c>
      <c r="E203" s="17">
        <f>'Step 4 Support Tool'!F203</f>
        <v>0</v>
      </c>
      <c r="F203" s="15" t="str">
        <f t="shared" si="16"/>
        <v/>
      </c>
      <c r="G203" s="15">
        <f>'Step 4 Support Tool'!G203</f>
        <v>0</v>
      </c>
      <c r="H203" s="15" t="str">
        <f t="shared" ca="1" si="15"/>
        <v>OK</v>
      </c>
      <c r="I203" s="15">
        <f t="shared" ca="1" si="14"/>
        <v>1</v>
      </c>
    </row>
    <row r="204" spans="4:9" x14ac:dyDescent="0.2">
      <c r="D204" s="281" t="str">
        <f>'Step 4 Support Tool'!A204</f>
        <v>EE 189</v>
      </c>
      <c r="E204" s="17">
        <f>'Step 4 Support Tool'!F204</f>
        <v>0</v>
      </c>
      <c r="F204" s="15" t="str">
        <f t="shared" si="16"/>
        <v/>
      </c>
      <c r="G204" s="15">
        <f>'Step 4 Support Tool'!G204</f>
        <v>0</v>
      </c>
      <c r="H204" s="15" t="str">
        <f t="shared" ca="1" si="15"/>
        <v>OK</v>
      </c>
      <c r="I204" s="15">
        <f t="shared" ca="1" si="14"/>
        <v>1</v>
      </c>
    </row>
    <row r="205" spans="4:9" x14ac:dyDescent="0.2">
      <c r="D205" s="281" t="str">
        <f>'Step 4 Support Tool'!A205</f>
        <v>EE 190</v>
      </c>
      <c r="E205" s="17">
        <f>'Step 4 Support Tool'!F205</f>
        <v>0</v>
      </c>
      <c r="F205" s="15" t="str">
        <f t="shared" si="16"/>
        <v/>
      </c>
      <c r="G205" s="15">
        <f>'Step 4 Support Tool'!G205</f>
        <v>0</v>
      </c>
      <c r="H205" s="15" t="str">
        <f t="shared" ca="1" si="15"/>
        <v>OK</v>
      </c>
      <c r="I205" s="15">
        <f t="shared" ca="1" si="14"/>
        <v>1</v>
      </c>
    </row>
    <row r="206" spans="4:9" x14ac:dyDescent="0.2">
      <c r="D206" s="281" t="str">
        <f>'Step 4 Support Tool'!A206</f>
        <v>EE 191</v>
      </c>
      <c r="E206" s="17">
        <f>'Step 4 Support Tool'!F206</f>
        <v>0</v>
      </c>
      <c r="F206" s="15" t="str">
        <f t="shared" si="16"/>
        <v/>
      </c>
      <c r="G206" s="15">
        <f>'Step 4 Support Tool'!G206</f>
        <v>0</v>
      </c>
      <c r="H206" s="15" t="str">
        <f t="shared" ca="1" si="15"/>
        <v>OK</v>
      </c>
      <c r="I206" s="15">
        <f t="shared" ca="1" si="14"/>
        <v>1</v>
      </c>
    </row>
    <row r="207" spans="4:9" x14ac:dyDescent="0.2">
      <c r="D207" s="281" t="str">
        <f>'Step 4 Support Tool'!A207</f>
        <v>EE 192</v>
      </c>
      <c r="E207" s="17">
        <f>'Step 4 Support Tool'!F207</f>
        <v>0</v>
      </c>
      <c r="F207" s="15" t="str">
        <f t="shared" si="16"/>
        <v/>
      </c>
      <c r="G207" s="15">
        <f>'Step 4 Support Tool'!G207</f>
        <v>0</v>
      </c>
      <c r="H207" s="15" t="str">
        <f t="shared" ca="1" si="15"/>
        <v>OK</v>
      </c>
      <c r="I207" s="15">
        <f t="shared" ca="1" si="14"/>
        <v>1</v>
      </c>
    </row>
    <row r="208" spans="4:9" x14ac:dyDescent="0.2">
      <c r="D208" s="281" t="str">
        <f>'Step 4 Support Tool'!A208</f>
        <v>EE 193</v>
      </c>
      <c r="E208" s="17">
        <f>'Step 4 Support Tool'!F208</f>
        <v>0</v>
      </c>
      <c r="F208" s="15" t="str">
        <f t="shared" ref="F208:F215" si="17">IF(ISERROR(VLOOKUP(E208,$A$3:$B$20,2,FALSE)),"",VLOOKUP(E208,$A$3:$B$20,2,FALSE))</f>
        <v/>
      </c>
      <c r="G208" s="15">
        <f>'Step 4 Support Tool'!G208</f>
        <v>0</v>
      </c>
      <c r="H208" s="15" t="str">
        <f t="shared" ca="1" si="15"/>
        <v>OK</v>
      </c>
      <c r="I208" s="15">
        <f t="shared" ca="1" si="14"/>
        <v>1</v>
      </c>
    </row>
    <row r="209" spans="4:9" x14ac:dyDescent="0.2">
      <c r="D209" s="281" t="str">
        <f>'Step 4 Support Tool'!A209</f>
        <v>EE 194</v>
      </c>
      <c r="E209" s="17">
        <f>'Step 4 Support Tool'!F209</f>
        <v>0</v>
      </c>
      <c r="F209" s="15" t="str">
        <f t="shared" si="17"/>
        <v/>
      </c>
      <c r="G209" s="15">
        <f>'Step 4 Support Tool'!G209</f>
        <v>0</v>
      </c>
      <c r="H209" s="15" t="str">
        <f t="shared" ca="1" si="15"/>
        <v>OK</v>
      </c>
      <c r="I209" s="15">
        <f t="shared" ca="1" si="14"/>
        <v>1</v>
      </c>
    </row>
    <row r="210" spans="4:9" x14ac:dyDescent="0.2">
      <c r="D210" s="281" t="str">
        <f>'Step 4 Support Tool'!A210</f>
        <v>EE 195</v>
      </c>
      <c r="E210" s="17">
        <f>'Step 4 Support Tool'!F210</f>
        <v>0</v>
      </c>
      <c r="F210" s="15" t="str">
        <f t="shared" si="17"/>
        <v/>
      </c>
      <c r="G210" s="15">
        <f>'Step 4 Support Tool'!G210</f>
        <v>0</v>
      </c>
      <c r="H210" s="15" t="str">
        <f t="shared" ca="1" si="15"/>
        <v>OK</v>
      </c>
      <c r="I210" s="15">
        <f t="shared" ca="1" si="14"/>
        <v>1</v>
      </c>
    </row>
    <row r="211" spans="4:9" x14ac:dyDescent="0.2">
      <c r="D211" s="281" t="str">
        <f>'Step 4 Support Tool'!A211</f>
        <v>EE 196</v>
      </c>
      <c r="E211" s="17">
        <f>'Step 4 Support Tool'!F211</f>
        <v>0</v>
      </c>
      <c r="F211" s="15" t="str">
        <f t="shared" si="17"/>
        <v/>
      </c>
      <c r="G211" s="15">
        <f>'Step 4 Support Tool'!G211</f>
        <v>0</v>
      </c>
      <c r="H211" s="15" t="str">
        <f t="shared" ca="1" si="15"/>
        <v>OK</v>
      </c>
      <c r="I211" s="15">
        <f t="shared" ca="1" si="14"/>
        <v>1</v>
      </c>
    </row>
    <row r="212" spans="4:9" x14ac:dyDescent="0.2">
      <c r="D212" s="281" t="str">
        <f>'Step 4 Support Tool'!A212</f>
        <v>EE 197</v>
      </c>
      <c r="E212" s="17">
        <f>'Step 4 Support Tool'!F212</f>
        <v>0</v>
      </c>
      <c r="F212" s="15" t="str">
        <f t="shared" si="17"/>
        <v/>
      </c>
      <c r="G212" s="15">
        <f>'Step 4 Support Tool'!G212</f>
        <v>0</v>
      </c>
      <c r="H212" s="15" t="str">
        <f t="shared" ca="1" si="15"/>
        <v>OK</v>
      </c>
      <c r="I212" s="15">
        <f t="shared" ca="1" si="14"/>
        <v>1</v>
      </c>
    </row>
    <row r="213" spans="4:9" x14ac:dyDescent="0.2">
      <c r="D213" s="281" t="str">
        <f>'Step 4 Support Tool'!A213</f>
        <v>EE 198</v>
      </c>
      <c r="E213" s="17">
        <f>'Step 4 Support Tool'!F213</f>
        <v>0</v>
      </c>
      <c r="F213" s="15" t="str">
        <f t="shared" si="17"/>
        <v/>
      </c>
      <c r="G213" s="15">
        <f>'Step 4 Support Tool'!G213</f>
        <v>0</v>
      </c>
      <c r="H213" s="15" t="str">
        <f t="shared" ca="1" si="15"/>
        <v>OK</v>
      </c>
      <c r="I213" s="15">
        <f t="shared" ca="1" si="14"/>
        <v>1</v>
      </c>
    </row>
    <row r="214" spans="4:9" x14ac:dyDescent="0.2">
      <c r="D214" s="281" t="str">
        <f>'Step 4 Support Tool'!A214</f>
        <v>EE 199</v>
      </c>
      <c r="E214" s="17">
        <f>'Step 4 Support Tool'!F214</f>
        <v>0</v>
      </c>
      <c r="F214" s="15" t="str">
        <f t="shared" si="17"/>
        <v/>
      </c>
      <c r="G214" s="15">
        <f>'Step 4 Support Tool'!G214</f>
        <v>0</v>
      </c>
      <c r="H214" s="15" t="str">
        <f t="shared" ca="1" si="15"/>
        <v>OK</v>
      </c>
      <c r="I214" s="15">
        <f t="shared" ca="1" si="14"/>
        <v>1</v>
      </c>
    </row>
    <row r="215" spans="4:9" x14ac:dyDescent="0.2">
      <c r="D215" s="281" t="str">
        <f>'Step 4 Support Tool'!A215</f>
        <v>EE 200</v>
      </c>
      <c r="E215" s="17">
        <f>'Step 4 Support Tool'!F215</f>
        <v>0</v>
      </c>
      <c r="F215" s="15" t="str">
        <f t="shared" si="17"/>
        <v/>
      </c>
      <c r="G215" s="15">
        <f>'Step 4 Support Tool'!G215</f>
        <v>0</v>
      </c>
      <c r="H215" s="15" t="str">
        <f t="shared" ca="1" si="15"/>
        <v>OK</v>
      </c>
      <c r="I215" s="15">
        <f t="shared" ca="1" si="14"/>
        <v>1</v>
      </c>
    </row>
  </sheetData>
  <sheetProtection algorithmName="SHA-512" hashValue="Vu8EKt+qJ1wy6S8UdDIHW+UwUXt/Jv4ieflE21zZSWA6QUMtvFcSXLXhBu6VSEjJydQBmJVBDU0x/3b6ka7alg==" saltValue="VdghXu1uqUTWLBoWcW5cjw==" spinCount="100000" sheet="1" selectLockedCells="1" selectUnlockedCells="1"/>
  <pageMargins left="0.70866141732283472" right="0.32" top="0.74803149606299213" bottom="0.74803149606299213" header="0.31496062992125984" footer="0.31496062992125984"/>
  <pageSetup paperSize="8" scale="96" fitToWidth="2" fitToHeight="2" orientation="portrait" horizontalDpi="4294967293" r:id="rId1"/>
  <customProperties>
    <customPr name="GUID" r:id="rId2"/>
  </customPropertie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3EDDA2-BD91-4ABC-B793-EBADF85DC6EA}">
  <sheetPr codeName="Sheet12">
    <tabColor rgb="FFF4FFF5"/>
    <pageSetUpPr fitToPage="1"/>
  </sheetPr>
  <dimension ref="A1:AH152"/>
  <sheetViews>
    <sheetView showGridLines="0" showRowColHeaders="0" zoomScaleNormal="100" workbookViewId="0"/>
  </sheetViews>
  <sheetFormatPr defaultColWidth="9.42578125" defaultRowHeight="27" customHeight="1" x14ac:dyDescent="0.3"/>
  <cols>
    <col min="1" max="1" width="3.5703125" style="233" customWidth="1"/>
    <col min="2" max="2" width="3.42578125" style="233" customWidth="1"/>
    <col min="3" max="3" width="36.5703125" style="271" customWidth="1"/>
    <col min="4" max="4" width="65.42578125" style="272" customWidth="1"/>
    <col min="5" max="6" width="20.42578125" style="272" customWidth="1"/>
    <col min="7" max="7" width="20.42578125" style="273" customWidth="1"/>
    <col min="8" max="8" width="3.5703125" style="274" customWidth="1"/>
    <col min="9" max="9" width="10.42578125" style="274" customWidth="1"/>
    <col min="10" max="16384" width="9.42578125" style="233"/>
  </cols>
  <sheetData>
    <row r="1" spans="1:34" ht="16.350000000000001" customHeight="1" x14ac:dyDescent="0.3">
      <c r="A1" s="228"/>
      <c r="B1" s="228"/>
      <c r="C1" s="229"/>
      <c r="D1" s="230"/>
      <c r="E1" s="230"/>
      <c r="F1" s="230"/>
      <c r="G1" s="231"/>
      <c r="H1" s="232"/>
      <c r="I1" s="232"/>
      <c r="J1" s="228"/>
      <c r="K1" s="228"/>
      <c r="L1" s="228"/>
      <c r="M1" s="228"/>
      <c r="N1" s="228"/>
      <c r="O1" s="228"/>
      <c r="P1" s="228"/>
      <c r="Q1" s="228"/>
      <c r="R1" s="228"/>
      <c r="S1" s="228"/>
      <c r="T1" s="228"/>
      <c r="U1" s="228"/>
      <c r="V1" s="228"/>
      <c r="W1" s="228"/>
      <c r="X1" s="228"/>
      <c r="Y1" s="228"/>
      <c r="Z1" s="228"/>
      <c r="AA1" s="228"/>
      <c r="AB1" s="228"/>
      <c r="AC1" s="228"/>
      <c r="AD1" s="228"/>
      <c r="AE1" s="228"/>
      <c r="AF1" s="228"/>
      <c r="AG1" s="228"/>
      <c r="AH1" s="228"/>
    </row>
    <row r="2" spans="1:34" ht="17.100000000000001" customHeight="1" x14ac:dyDescent="0.3">
      <c r="A2" s="228"/>
      <c r="B2" s="234"/>
      <c r="C2" s="235"/>
      <c r="D2" s="235"/>
      <c r="E2" s="235"/>
      <c r="F2" s="235"/>
      <c r="G2" s="236"/>
      <c r="H2" s="237"/>
      <c r="I2" s="232"/>
      <c r="J2" s="228"/>
      <c r="K2" s="228"/>
      <c r="L2" s="228"/>
      <c r="M2" s="228"/>
      <c r="N2" s="228"/>
      <c r="O2" s="228"/>
      <c r="P2" s="228"/>
      <c r="Q2" s="228"/>
      <c r="R2" s="228"/>
      <c r="S2" s="228"/>
      <c r="T2" s="228"/>
      <c r="U2" s="228"/>
      <c r="V2" s="228"/>
      <c r="W2" s="228"/>
      <c r="X2" s="228"/>
      <c r="Y2" s="228"/>
      <c r="Z2" s="228"/>
      <c r="AA2" s="228"/>
      <c r="AB2" s="228"/>
      <c r="AC2" s="228"/>
      <c r="AD2" s="228"/>
      <c r="AE2" s="228"/>
      <c r="AF2" s="228"/>
      <c r="AG2" s="228"/>
      <c r="AH2" s="228"/>
    </row>
    <row r="3" spans="1:34" ht="35.1" customHeight="1" x14ac:dyDescent="0.3">
      <c r="A3" s="228"/>
      <c r="B3" s="234"/>
      <c r="C3" s="1629" t="s">
        <v>1313</v>
      </c>
      <c r="D3" s="1629"/>
      <c r="E3" s="238"/>
      <c r="F3" s="238"/>
      <c r="G3" s="239"/>
      <c r="H3" s="234"/>
      <c r="I3" s="228"/>
      <c r="J3" s="228"/>
      <c r="K3" s="228"/>
      <c r="L3" s="228"/>
      <c r="M3" s="228"/>
      <c r="N3" s="228"/>
      <c r="O3" s="228"/>
      <c r="P3" s="228"/>
      <c r="Q3" s="228"/>
      <c r="R3" s="228"/>
      <c r="S3" s="228"/>
      <c r="T3" s="228"/>
      <c r="U3" s="228"/>
      <c r="V3" s="228"/>
      <c r="W3" s="228"/>
      <c r="X3" s="228"/>
      <c r="Y3" s="228"/>
      <c r="Z3" s="228"/>
      <c r="AA3" s="228"/>
      <c r="AB3" s="228"/>
      <c r="AC3" s="228"/>
      <c r="AD3" s="228"/>
      <c r="AE3" s="228"/>
      <c r="AF3" s="228"/>
      <c r="AG3" s="228"/>
      <c r="AH3" s="228"/>
    </row>
    <row r="4" spans="1:34" ht="46.35" customHeight="1" x14ac:dyDescent="0.3">
      <c r="A4" s="228"/>
      <c r="B4" s="234"/>
      <c r="C4" s="1630"/>
      <c r="D4" s="1630"/>
      <c r="E4" s="240"/>
      <c r="F4" s="240"/>
      <c r="G4" s="241"/>
      <c r="H4" s="234"/>
      <c r="I4" s="228"/>
      <c r="J4" s="228"/>
      <c r="K4" s="228"/>
      <c r="L4" s="228"/>
      <c r="M4" s="228"/>
      <c r="N4" s="228"/>
      <c r="O4" s="228"/>
      <c r="P4" s="228"/>
      <c r="Q4" s="228"/>
      <c r="R4" s="228"/>
      <c r="S4" s="228"/>
      <c r="T4" s="228"/>
      <c r="U4" s="228"/>
      <c r="V4" s="228"/>
      <c r="W4" s="228"/>
      <c r="X4" s="228"/>
      <c r="Y4" s="228"/>
      <c r="Z4" s="228"/>
      <c r="AA4" s="228"/>
      <c r="AB4" s="228"/>
      <c r="AC4" s="228"/>
      <c r="AD4" s="228"/>
      <c r="AE4" s="228"/>
      <c r="AF4" s="228"/>
      <c r="AG4" s="228"/>
      <c r="AH4" s="228"/>
    </row>
    <row r="5" spans="1:34" ht="44.85" customHeight="1" x14ac:dyDescent="0.3">
      <c r="A5" s="228"/>
      <c r="B5" s="234"/>
      <c r="C5" s="1631" t="s">
        <v>1314</v>
      </c>
      <c r="D5" s="1631"/>
      <c r="E5" s="1631"/>
      <c r="F5" s="1631"/>
      <c r="G5" s="1631"/>
      <c r="H5" s="234"/>
      <c r="I5" s="228"/>
      <c r="J5" s="228"/>
      <c r="K5" s="228"/>
      <c r="L5" s="228"/>
      <c r="M5" s="228"/>
      <c r="N5" s="228"/>
      <c r="O5" s="228"/>
      <c r="P5" s="228"/>
      <c r="Q5" s="228"/>
      <c r="R5" s="228"/>
      <c r="S5" s="228"/>
      <c r="T5" s="228"/>
      <c r="U5" s="228"/>
      <c r="V5" s="228"/>
      <c r="W5" s="228"/>
      <c r="X5" s="228"/>
      <c r="Y5" s="228"/>
      <c r="Z5" s="228"/>
      <c r="AA5" s="228"/>
      <c r="AB5" s="228"/>
      <c r="AC5" s="228"/>
      <c r="AD5" s="228"/>
      <c r="AE5" s="228"/>
      <c r="AF5" s="228"/>
      <c r="AG5" s="228"/>
      <c r="AH5" s="228"/>
    </row>
    <row r="6" spans="1:34" s="246" customFormat="1" ht="30" customHeight="1" x14ac:dyDescent="0.35">
      <c r="A6" s="242"/>
      <c r="B6" s="243"/>
      <c r="C6" s="748" t="s">
        <v>816</v>
      </c>
      <c r="D6" s="748" t="s">
        <v>1248</v>
      </c>
      <c r="E6" s="749" t="s">
        <v>1315</v>
      </c>
      <c r="F6" s="749" t="s">
        <v>1316</v>
      </c>
      <c r="G6" s="749" t="s">
        <v>59</v>
      </c>
      <c r="H6" s="244"/>
      <c r="I6" s="245"/>
      <c r="J6" s="1632" t="s">
        <v>1317</v>
      </c>
      <c r="K6" s="1632"/>
      <c r="L6" s="1632"/>
      <c r="M6" s="1632"/>
      <c r="N6" s="1632"/>
      <c r="O6" s="1632"/>
      <c r="P6" s="1632"/>
      <c r="Q6" s="1632"/>
      <c r="R6" s="1632"/>
      <c r="S6" s="242"/>
      <c r="T6" s="242"/>
      <c r="U6" s="242"/>
      <c r="V6" s="242"/>
      <c r="W6" s="242"/>
      <c r="X6" s="242"/>
      <c r="Y6" s="242"/>
      <c r="Z6" s="242"/>
      <c r="AA6" s="242"/>
      <c r="AB6" s="242"/>
      <c r="AC6" s="242"/>
      <c r="AD6" s="242"/>
      <c r="AE6" s="242"/>
      <c r="AF6" s="242"/>
      <c r="AG6" s="242"/>
      <c r="AH6" s="242"/>
    </row>
    <row r="7" spans="1:34" ht="27" customHeight="1" x14ac:dyDescent="0.3">
      <c r="A7" s="228"/>
      <c r="B7" s="234"/>
      <c r="C7" s="1647" t="s">
        <v>798</v>
      </c>
      <c r="D7" s="750" t="s">
        <v>1252</v>
      </c>
      <c r="E7" s="641" t="s">
        <v>1251</v>
      </c>
      <c r="F7" s="251"/>
      <c r="G7" s="751">
        <v>20</v>
      </c>
      <c r="H7" s="249"/>
      <c r="I7" s="250"/>
      <c r="J7" s="1635" t="s">
        <v>1318</v>
      </c>
      <c r="K7" s="1636"/>
      <c r="L7" s="1636"/>
      <c r="M7" s="1636"/>
      <c r="N7" s="1636"/>
      <c r="O7" s="1636"/>
      <c r="P7" s="1636"/>
      <c r="Q7" s="1636"/>
      <c r="R7" s="1637"/>
      <c r="S7" s="228"/>
      <c r="T7" s="228"/>
      <c r="U7" s="228"/>
      <c r="V7" s="228"/>
      <c r="W7" s="228"/>
      <c r="X7" s="228"/>
      <c r="Y7" s="228"/>
      <c r="Z7" s="228"/>
      <c r="AA7" s="228"/>
      <c r="AB7" s="228"/>
      <c r="AC7" s="228"/>
      <c r="AD7" s="228"/>
      <c r="AE7" s="228"/>
      <c r="AF7" s="228"/>
      <c r="AG7" s="228"/>
      <c r="AH7" s="228"/>
    </row>
    <row r="8" spans="1:34" ht="27" customHeight="1" x14ac:dyDescent="0.3">
      <c r="A8" s="228"/>
      <c r="B8" s="234"/>
      <c r="C8" s="1648"/>
      <c r="D8" s="251" t="s">
        <v>1319</v>
      </c>
      <c r="E8" s="641" t="s">
        <v>1251</v>
      </c>
      <c r="F8" s="251"/>
      <c r="G8" s="751">
        <v>20</v>
      </c>
      <c r="H8" s="249"/>
      <c r="I8" s="250"/>
      <c r="J8" s="1638"/>
      <c r="K8" s="1639"/>
      <c r="L8" s="1639"/>
      <c r="M8" s="1639"/>
      <c r="N8" s="1639"/>
      <c r="O8" s="1639"/>
      <c r="P8" s="1639"/>
      <c r="Q8" s="1639"/>
      <c r="R8" s="1640"/>
      <c r="S8" s="228"/>
      <c r="T8" s="228"/>
      <c r="U8" s="228"/>
      <c r="V8" s="228"/>
      <c r="W8" s="228"/>
      <c r="X8" s="228"/>
      <c r="Y8" s="228"/>
      <c r="Z8" s="228"/>
      <c r="AA8" s="228"/>
      <c r="AB8" s="228"/>
      <c r="AC8" s="228"/>
      <c r="AD8" s="228"/>
      <c r="AE8" s="228"/>
      <c r="AF8" s="228"/>
      <c r="AG8" s="228"/>
      <c r="AH8" s="228"/>
    </row>
    <row r="9" spans="1:34" ht="27" customHeight="1" x14ac:dyDescent="0.3">
      <c r="A9" s="228"/>
      <c r="B9" s="234"/>
      <c r="C9" s="1648"/>
      <c r="D9" s="251" t="s">
        <v>1256</v>
      </c>
      <c r="E9" s="641" t="s">
        <v>1251</v>
      </c>
      <c r="F9" s="251"/>
      <c r="G9" s="751">
        <v>25</v>
      </c>
      <c r="H9" s="249"/>
      <c r="I9" s="250"/>
      <c r="J9" s="1638"/>
      <c r="K9" s="1639"/>
      <c r="L9" s="1639"/>
      <c r="M9" s="1639"/>
      <c r="N9" s="1639"/>
      <c r="O9" s="1639"/>
      <c r="P9" s="1639"/>
      <c r="Q9" s="1639"/>
      <c r="R9" s="1640"/>
      <c r="S9" s="228"/>
      <c r="T9" s="228"/>
      <c r="U9" s="228"/>
      <c r="V9" s="228"/>
      <c r="W9" s="228"/>
      <c r="X9" s="228"/>
      <c r="Y9" s="228"/>
      <c r="Z9" s="228"/>
      <c r="AA9" s="228"/>
      <c r="AB9" s="228"/>
      <c r="AC9" s="228"/>
      <c r="AD9" s="228"/>
      <c r="AE9" s="228"/>
      <c r="AF9" s="228"/>
      <c r="AG9" s="228"/>
      <c r="AH9" s="228"/>
    </row>
    <row r="10" spans="1:34" ht="27" customHeight="1" x14ac:dyDescent="0.3">
      <c r="A10" s="228"/>
      <c r="B10" s="234"/>
      <c r="C10" s="1648"/>
      <c r="D10" s="251" t="s">
        <v>1258</v>
      </c>
      <c r="E10" s="641" t="s">
        <v>1251</v>
      </c>
      <c r="F10" s="251"/>
      <c r="G10" s="751">
        <v>25</v>
      </c>
      <c r="H10" s="249"/>
      <c r="I10" s="250"/>
      <c r="J10" s="1638"/>
      <c r="K10" s="1639"/>
      <c r="L10" s="1639"/>
      <c r="M10" s="1639"/>
      <c r="N10" s="1639"/>
      <c r="O10" s="1639"/>
      <c r="P10" s="1639"/>
      <c r="Q10" s="1639"/>
      <c r="R10" s="1640"/>
      <c r="S10" s="228"/>
      <c r="T10" s="228"/>
      <c r="U10" s="228"/>
      <c r="V10" s="228"/>
      <c r="W10" s="228"/>
      <c r="X10" s="228"/>
      <c r="Y10" s="228"/>
      <c r="Z10" s="228"/>
      <c r="AA10" s="228"/>
      <c r="AB10" s="228"/>
      <c r="AC10" s="228"/>
      <c r="AD10" s="228"/>
      <c r="AE10" s="228"/>
      <c r="AF10" s="228"/>
      <c r="AG10" s="228"/>
      <c r="AH10" s="228"/>
    </row>
    <row r="11" spans="1:34" s="255" customFormat="1" ht="27" customHeight="1" x14ac:dyDescent="0.3">
      <c r="A11" s="253"/>
      <c r="B11" s="254"/>
      <c r="C11" s="1648"/>
      <c r="D11" s="251" t="s">
        <v>1260</v>
      </c>
      <c r="E11" s="641" t="s">
        <v>1251</v>
      </c>
      <c r="F11" s="251"/>
      <c r="G11" s="752">
        <v>30</v>
      </c>
      <c r="H11" s="249"/>
      <c r="I11" s="250"/>
      <c r="J11" s="1638"/>
      <c r="K11" s="1639"/>
      <c r="L11" s="1639"/>
      <c r="M11" s="1639"/>
      <c r="N11" s="1639"/>
      <c r="O11" s="1639"/>
      <c r="P11" s="1639"/>
      <c r="Q11" s="1639"/>
      <c r="R11" s="1640"/>
      <c r="S11" s="228"/>
      <c r="T11" s="228"/>
      <c r="U11" s="228"/>
      <c r="V11" s="228"/>
      <c r="W11" s="228"/>
      <c r="X11" s="228"/>
      <c r="Y11" s="228"/>
      <c r="Z11" s="228"/>
      <c r="AA11" s="228"/>
      <c r="AB11" s="228"/>
      <c r="AC11" s="228"/>
      <c r="AD11" s="228"/>
      <c r="AE11" s="228"/>
      <c r="AF11" s="228"/>
      <c r="AG11" s="228"/>
      <c r="AH11" s="228"/>
    </row>
    <row r="12" spans="1:34" s="255" customFormat="1" ht="27" customHeight="1" x14ac:dyDescent="0.3">
      <c r="A12" s="253"/>
      <c r="B12" s="254"/>
      <c r="C12" s="1648"/>
      <c r="D12" s="251" t="s">
        <v>1262</v>
      </c>
      <c r="E12" s="641" t="s">
        <v>1251</v>
      </c>
      <c r="F12" s="251"/>
      <c r="G12" s="752">
        <v>12</v>
      </c>
      <c r="H12" s="249"/>
      <c r="I12" s="250"/>
      <c r="J12" s="1641"/>
      <c r="K12" s="1642"/>
      <c r="L12" s="1642"/>
      <c r="M12" s="1642"/>
      <c r="N12" s="1642"/>
      <c r="O12" s="1642"/>
      <c r="P12" s="1642"/>
      <c r="Q12" s="1642"/>
      <c r="R12" s="1643"/>
      <c r="S12" s="228"/>
      <c r="T12" s="228"/>
      <c r="U12" s="228"/>
      <c r="V12" s="228"/>
      <c r="W12" s="228"/>
      <c r="X12" s="228"/>
      <c r="Y12" s="228"/>
      <c r="Z12" s="228"/>
      <c r="AA12" s="228"/>
      <c r="AB12" s="228"/>
      <c r="AC12" s="228"/>
      <c r="AD12" s="228"/>
      <c r="AE12" s="228"/>
      <c r="AF12" s="228"/>
      <c r="AG12" s="228"/>
      <c r="AH12" s="228"/>
    </row>
    <row r="13" spans="1:34" s="255" customFormat="1" ht="27" customHeight="1" x14ac:dyDescent="0.3">
      <c r="A13" s="253"/>
      <c r="B13" s="254"/>
      <c r="C13" s="1648"/>
      <c r="D13" s="251" t="s">
        <v>1264</v>
      </c>
      <c r="E13" s="641" t="s">
        <v>1251</v>
      </c>
      <c r="F13" s="251"/>
      <c r="G13" s="752">
        <v>25</v>
      </c>
      <c r="H13" s="249"/>
      <c r="I13" s="250"/>
      <c r="J13" s="228"/>
      <c r="K13" s="228"/>
      <c r="L13" s="228"/>
      <c r="M13" s="228"/>
      <c r="N13" s="228"/>
      <c r="O13" s="228"/>
      <c r="P13" s="228"/>
      <c r="Q13" s="228"/>
      <c r="R13" s="228"/>
      <c r="S13" s="228"/>
      <c r="T13" s="228"/>
      <c r="U13" s="228"/>
      <c r="V13" s="228"/>
      <c r="W13" s="228"/>
      <c r="X13" s="228"/>
      <c r="Y13" s="228"/>
      <c r="Z13" s="228"/>
      <c r="AA13" s="228"/>
      <c r="AB13" s="228"/>
      <c r="AC13" s="228"/>
      <c r="AD13" s="228"/>
      <c r="AE13" s="228"/>
      <c r="AF13" s="228"/>
      <c r="AG13" s="228"/>
      <c r="AH13" s="228"/>
    </row>
    <row r="14" spans="1:34" s="255" customFormat="1" ht="27" customHeight="1" x14ac:dyDescent="0.3">
      <c r="A14" s="253"/>
      <c r="B14" s="254"/>
      <c r="C14" s="1648"/>
      <c r="D14" s="251" t="s">
        <v>1266</v>
      </c>
      <c r="E14" s="641" t="s">
        <v>1251</v>
      </c>
      <c r="F14" s="251"/>
      <c r="G14" s="752">
        <v>20</v>
      </c>
      <c r="H14" s="249"/>
      <c r="I14" s="250"/>
      <c r="J14" s="228"/>
      <c r="K14" s="228"/>
      <c r="L14" s="228"/>
      <c r="M14" s="228"/>
      <c r="N14" s="228"/>
      <c r="O14" s="228"/>
      <c r="P14" s="228"/>
      <c r="Q14" s="228"/>
      <c r="R14" s="228"/>
      <c r="S14" s="228"/>
      <c r="T14" s="228"/>
      <c r="U14" s="228"/>
      <c r="V14" s="228"/>
      <c r="W14" s="228"/>
      <c r="X14" s="228"/>
      <c r="Y14" s="228"/>
      <c r="Z14" s="228"/>
      <c r="AA14" s="228"/>
      <c r="AB14" s="228"/>
      <c r="AC14" s="228"/>
      <c r="AD14" s="228"/>
      <c r="AE14" s="228"/>
      <c r="AF14" s="228"/>
      <c r="AG14" s="228"/>
      <c r="AH14" s="228"/>
    </row>
    <row r="15" spans="1:34" s="255" customFormat="1" ht="27" customHeight="1" x14ac:dyDescent="0.3">
      <c r="A15" s="253"/>
      <c r="B15" s="254"/>
      <c r="C15" s="1648"/>
      <c r="D15" s="251" t="s">
        <v>1320</v>
      </c>
      <c r="E15" s="641" t="s">
        <v>1251</v>
      </c>
      <c r="F15" s="251"/>
      <c r="G15" s="752">
        <v>20</v>
      </c>
      <c r="H15" s="249"/>
      <c r="I15" s="250"/>
      <c r="J15" s="228"/>
      <c r="K15" s="228"/>
      <c r="L15" s="228"/>
      <c r="M15" s="228"/>
      <c r="N15" s="228"/>
      <c r="O15" s="228"/>
      <c r="P15" s="228"/>
      <c r="Q15" s="228"/>
      <c r="R15" s="228"/>
      <c r="S15" s="228"/>
      <c r="T15" s="228"/>
      <c r="U15" s="228"/>
      <c r="V15" s="228"/>
      <c r="W15" s="228"/>
      <c r="X15" s="228"/>
      <c r="Y15" s="228"/>
      <c r="Z15" s="228"/>
      <c r="AA15" s="228"/>
      <c r="AB15" s="228"/>
      <c r="AC15" s="228"/>
      <c r="AD15" s="228"/>
      <c r="AE15" s="228"/>
      <c r="AF15" s="228"/>
      <c r="AG15" s="228"/>
      <c r="AH15" s="228"/>
    </row>
    <row r="16" spans="1:34" s="259" customFormat="1" ht="27" customHeight="1" x14ac:dyDescent="0.35">
      <c r="A16" s="257"/>
      <c r="B16" s="258"/>
      <c r="C16" s="1648"/>
      <c r="D16" s="251" t="s">
        <v>1321</v>
      </c>
      <c r="E16" s="641" t="s">
        <v>1251</v>
      </c>
      <c r="F16" s="251"/>
      <c r="G16" s="752">
        <v>10</v>
      </c>
      <c r="H16" s="244"/>
      <c r="I16" s="245"/>
      <c r="J16" s="228"/>
      <c r="K16" s="228"/>
      <c r="L16" s="228"/>
      <c r="M16" s="228"/>
      <c r="N16" s="228"/>
      <c r="O16" s="228"/>
      <c r="P16" s="228"/>
      <c r="Q16" s="228"/>
      <c r="R16" s="228"/>
      <c r="S16" s="228"/>
      <c r="T16" s="228"/>
      <c r="U16" s="242"/>
      <c r="V16" s="242"/>
      <c r="W16" s="242"/>
      <c r="X16" s="242"/>
      <c r="Y16" s="242"/>
      <c r="Z16" s="242"/>
      <c r="AA16" s="242"/>
      <c r="AB16" s="242"/>
      <c r="AC16" s="242"/>
      <c r="AD16" s="242"/>
      <c r="AE16" s="242"/>
      <c r="AF16" s="242"/>
      <c r="AG16" s="242"/>
      <c r="AH16" s="242"/>
    </row>
    <row r="17" spans="1:34" ht="27" customHeight="1" x14ac:dyDescent="0.3">
      <c r="A17" s="228"/>
      <c r="B17" s="234"/>
      <c r="C17" s="1649"/>
      <c r="D17" s="251" t="s">
        <v>1322</v>
      </c>
      <c r="E17" s="641" t="s">
        <v>1251</v>
      </c>
      <c r="F17" s="251"/>
      <c r="G17" s="752">
        <v>20</v>
      </c>
      <c r="H17" s="249"/>
      <c r="I17" s="250"/>
      <c r="J17" s="228"/>
      <c r="K17" s="228"/>
      <c r="L17" s="228"/>
      <c r="M17" s="228"/>
      <c r="N17" s="228"/>
      <c r="O17" s="228"/>
      <c r="P17" s="228"/>
      <c r="Q17" s="228"/>
      <c r="R17" s="228"/>
      <c r="S17" s="228"/>
      <c r="T17" s="228"/>
      <c r="U17" s="228"/>
      <c r="V17" s="228"/>
      <c r="W17" s="228"/>
      <c r="X17" s="228"/>
      <c r="Y17" s="228"/>
      <c r="Z17" s="228"/>
      <c r="AA17" s="228"/>
      <c r="AB17" s="228"/>
      <c r="AC17" s="228"/>
      <c r="AD17" s="228"/>
      <c r="AE17" s="228"/>
      <c r="AF17" s="228"/>
      <c r="AG17" s="228"/>
      <c r="AH17" s="228"/>
    </row>
    <row r="18" spans="1:34" ht="27" customHeight="1" thickBot="1" x14ac:dyDescent="0.35">
      <c r="A18" s="228"/>
      <c r="B18" s="234"/>
      <c r="C18" s="745"/>
      <c r="D18" s="746"/>
      <c r="E18" s="746"/>
      <c r="F18" s="746"/>
      <c r="G18" s="747"/>
      <c r="H18" s="249"/>
      <c r="I18" s="250"/>
      <c r="J18" s="228"/>
      <c r="K18" s="228"/>
      <c r="L18" s="228"/>
      <c r="M18" s="228"/>
      <c r="N18" s="228"/>
      <c r="O18" s="228"/>
      <c r="P18" s="228"/>
      <c r="Q18" s="228"/>
      <c r="R18" s="228"/>
      <c r="S18" s="228"/>
      <c r="T18" s="228"/>
      <c r="U18" s="228"/>
      <c r="V18" s="228"/>
      <c r="W18" s="228"/>
      <c r="X18" s="228"/>
      <c r="Y18" s="228"/>
      <c r="Z18" s="228"/>
      <c r="AA18" s="228"/>
      <c r="AB18" s="228"/>
      <c r="AC18" s="228"/>
      <c r="AD18" s="228"/>
      <c r="AE18" s="228"/>
      <c r="AF18" s="228"/>
      <c r="AG18" s="228"/>
      <c r="AH18" s="228"/>
    </row>
    <row r="19" spans="1:34" ht="27" customHeight="1" thickBot="1" x14ac:dyDescent="0.35">
      <c r="A19" s="228"/>
      <c r="B19" s="234"/>
      <c r="C19" s="643" t="s">
        <v>816</v>
      </c>
      <c r="D19" s="644" t="s">
        <v>1248</v>
      </c>
      <c r="E19" s="645" t="s">
        <v>1315</v>
      </c>
      <c r="F19" s="645" t="s">
        <v>1316</v>
      </c>
      <c r="G19" s="646" t="s">
        <v>1323</v>
      </c>
      <c r="H19" s="249"/>
      <c r="I19" s="250"/>
      <c r="J19" s="228"/>
      <c r="K19" s="228"/>
      <c r="L19" s="228"/>
      <c r="M19" s="228"/>
      <c r="N19" s="228"/>
      <c r="O19" s="228"/>
      <c r="P19" s="228"/>
      <c r="Q19" s="228"/>
      <c r="R19" s="228"/>
      <c r="S19" s="228"/>
      <c r="T19" s="228"/>
      <c r="U19" s="228"/>
      <c r="V19" s="228"/>
      <c r="W19" s="228"/>
      <c r="X19" s="228"/>
      <c r="Y19" s="228"/>
      <c r="Z19" s="228"/>
      <c r="AA19" s="228"/>
      <c r="AB19" s="228"/>
      <c r="AC19" s="228"/>
      <c r="AD19" s="228"/>
      <c r="AE19" s="228"/>
      <c r="AF19" s="228"/>
      <c r="AG19" s="228"/>
      <c r="AH19" s="228"/>
    </row>
    <row r="20" spans="1:34" ht="27" customHeight="1" x14ac:dyDescent="0.3">
      <c r="A20" s="228"/>
      <c r="B20" s="234"/>
      <c r="C20" s="1633" t="s">
        <v>1324</v>
      </c>
      <c r="D20" s="247" t="s">
        <v>1325</v>
      </c>
      <c r="E20" s="647" t="s">
        <v>1251</v>
      </c>
      <c r="F20" s="647" t="s">
        <v>1251</v>
      </c>
      <c r="G20" s="248">
        <v>6.84</v>
      </c>
      <c r="H20" s="249"/>
      <c r="I20" s="250"/>
      <c r="J20" s="228"/>
      <c r="K20" s="228"/>
      <c r="L20" s="228"/>
      <c r="M20" s="228"/>
      <c r="N20" s="228"/>
      <c r="O20" s="228"/>
      <c r="P20" s="228"/>
      <c r="Q20" s="228"/>
      <c r="R20" s="228"/>
      <c r="S20" s="228"/>
      <c r="T20" s="228"/>
      <c r="U20" s="228"/>
      <c r="V20" s="228"/>
      <c r="W20" s="228"/>
      <c r="X20" s="228"/>
      <c r="Y20" s="228"/>
      <c r="Z20" s="228"/>
      <c r="AA20" s="228"/>
      <c r="AB20" s="228"/>
      <c r="AC20" s="228"/>
      <c r="AD20" s="228"/>
      <c r="AE20" s="228"/>
      <c r="AF20" s="228"/>
      <c r="AG20" s="228"/>
      <c r="AH20" s="228"/>
    </row>
    <row r="21" spans="1:34" ht="27" customHeight="1" thickBot="1" x14ac:dyDescent="0.35">
      <c r="A21" s="228"/>
      <c r="B21" s="234"/>
      <c r="C21" s="1634"/>
      <c r="D21" s="261" t="s">
        <v>1326</v>
      </c>
      <c r="E21" s="642" t="s">
        <v>1251</v>
      </c>
      <c r="F21" s="642" t="s">
        <v>1251</v>
      </c>
      <c r="G21" s="262">
        <v>8.4208754827908177</v>
      </c>
      <c r="H21" s="249"/>
      <c r="I21" s="250"/>
      <c r="J21" s="228"/>
      <c r="K21" s="228"/>
      <c r="L21" s="228"/>
      <c r="M21" s="228"/>
      <c r="N21" s="228"/>
      <c r="O21" s="228"/>
      <c r="P21" s="228"/>
      <c r="Q21" s="228"/>
      <c r="R21" s="228"/>
      <c r="S21" s="228"/>
      <c r="T21" s="228"/>
      <c r="U21" s="228"/>
      <c r="V21" s="228"/>
      <c r="W21" s="228"/>
      <c r="X21" s="228"/>
      <c r="Y21" s="228"/>
      <c r="Z21" s="228"/>
      <c r="AA21" s="228"/>
      <c r="AB21" s="228"/>
      <c r="AC21" s="228"/>
      <c r="AD21" s="228"/>
      <c r="AE21" s="228"/>
      <c r="AF21" s="228"/>
      <c r="AG21" s="228"/>
      <c r="AH21" s="228"/>
    </row>
    <row r="22" spans="1:34" ht="27" customHeight="1" x14ac:dyDescent="0.3">
      <c r="A22" s="228"/>
      <c r="B22" s="234"/>
      <c r="C22" s="1644" t="s">
        <v>1327</v>
      </c>
      <c r="D22" s="247" t="s">
        <v>1328</v>
      </c>
      <c r="E22" s="647"/>
      <c r="F22" s="647" t="s">
        <v>1251</v>
      </c>
      <c r="G22" s="248">
        <v>6.84</v>
      </c>
      <c r="H22" s="249"/>
      <c r="I22" s="250"/>
      <c r="J22" s="228"/>
      <c r="K22" s="228"/>
      <c r="L22" s="228"/>
      <c r="M22" s="228"/>
      <c r="N22" s="228"/>
      <c r="O22" s="228"/>
      <c r="P22" s="228"/>
      <c r="Q22" s="228"/>
      <c r="R22" s="228"/>
      <c r="S22" s="228"/>
      <c r="T22" s="228"/>
      <c r="U22" s="228"/>
      <c r="V22" s="228"/>
      <c r="W22" s="228"/>
      <c r="X22" s="228"/>
      <c r="Y22" s="228"/>
      <c r="Z22" s="228"/>
      <c r="AA22" s="228"/>
      <c r="AB22" s="228"/>
      <c r="AC22" s="228"/>
      <c r="AD22" s="228"/>
      <c r="AE22" s="228"/>
      <c r="AF22" s="228"/>
      <c r="AG22" s="228"/>
      <c r="AH22" s="228"/>
    </row>
    <row r="23" spans="1:34" ht="27" customHeight="1" x14ac:dyDescent="0.3">
      <c r="A23" s="228"/>
      <c r="B23" s="234"/>
      <c r="C23" s="1646"/>
      <c r="D23" s="251" t="s">
        <v>1329</v>
      </c>
      <c r="E23" s="641"/>
      <c r="F23" s="641" t="s">
        <v>1251</v>
      </c>
      <c r="G23" s="252">
        <v>8.2079999999999984</v>
      </c>
      <c r="H23" s="249"/>
      <c r="I23" s="250"/>
      <c r="J23" s="228"/>
      <c r="K23" s="228"/>
      <c r="L23" s="228"/>
      <c r="M23" s="228"/>
      <c r="N23" s="228"/>
      <c r="O23" s="228"/>
      <c r="P23" s="228"/>
      <c r="Q23" s="228"/>
      <c r="R23" s="228"/>
      <c r="S23" s="228"/>
      <c r="T23" s="228"/>
      <c r="U23" s="228"/>
      <c r="V23" s="228"/>
      <c r="W23" s="228"/>
      <c r="X23" s="228"/>
      <c r="Y23" s="228"/>
      <c r="Z23" s="228"/>
      <c r="AA23" s="228"/>
      <c r="AB23" s="228"/>
      <c r="AC23" s="228"/>
      <c r="AD23" s="228"/>
      <c r="AE23" s="228"/>
      <c r="AF23" s="228"/>
      <c r="AG23" s="228"/>
      <c r="AH23" s="228"/>
    </row>
    <row r="24" spans="1:34" ht="27" customHeight="1" x14ac:dyDescent="0.3">
      <c r="A24" s="228"/>
      <c r="B24" s="234"/>
      <c r="C24" s="1646"/>
      <c r="D24" s="251" t="s">
        <v>1330</v>
      </c>
      <c r="E24" s="641"/>
      <c r="F24" s="641" t="s">
        <v>1251</v>
      </c>
      <c r="G24" s="252">
        <v>14.44</v>
      </c>
      <c r="H24" s="249"/>
      <c r="I24" s="250"/>
      <c r="J24" s="228"/>
      <c r="K24" s="228"/>
      <c r="L24" s="228"/>
      <c r="M24" s="228"/>
      <c r="N24" s="228"/>
      <c r="O24" s="228"/>
      <c r="P24" s="228"/>
      <c r="Q24" s="228"/>
      <c r="R24" s="228"/>
      <c r="S24" s="228"/>
      <c r="T24" s="228"/>
      <c r="U24" s="228"/>
      <c r="V24" s="228"/>
      <c r="W24" s="228"/>
      <c r="X24" s="228"/>
      <c r="Y24" s="228"/>
      <c r="Z24" s="228"/>
      <c r="AA24" s="228"/>
      <c r="AB24" s="228"/>
      <c r="AC24" s="228"/>
      <c r="AD24" s="228"/>
      <c r="AE24" s="228"/>
      <c r="AF24" s="228"/>
      <c r="AG24" s="228"/>
      <c r="AH24" s="228"/>
    </row>
    <row r="25" spans="1:34" ht="27" customHeight="1" x14ac:dyDescent="0.3">
      <c r="A25" s="228"/>
      <c r="B25" s="234"/>
      <c r="C25" s="1646"/>
      <c r="D25" s="260" t="s">
        <v>1331</v>
      </c>
      <c r="E25" s="641"/>
      <c r="F25" s="641" t="s">
        <v>1251</v>
      </c>
      <c r="G25" s="252">
        <v>13.68</v>
      </c>
      <c r="H25" s="249"/>
      <c r="I25" s="250"/>
      <c r="J25" s="228"/>
      <c r="K25" s="228"/>
      <c r="L25" s="228"/>
      <c r="M25" s="228"/>
      <c r="N25" s="228"/>
      <c r="O25" s="228"/>
      <c r="P25" s="228"/>
      <c r="Q25" s="228"/>
      <c r="R25" s="228"/>
      <c r="S25" s="228"/>
      <c r="T25" s="228"/>
      <c r="U25" s="228"/>
      <c r="V25" s="228"/>
      <c r="W25" s="228"/>
      <c r="X25" s="228"/>
      <c r="Y25" s="228"/>
      <c r="Z25" s="228"/>
      <c r="AA25" s="228"/>
      <c r="AB25" s="228"/>
      <c r="AC25" s="228"/>
      <c r="AD25" s="228"/>
      <c r="AE25" s="228"/>
      <c r="AF25" s="228"/>
      <c r="AG25" s="228"/>
      <c r="AH25" s="228"/>
    </row>
    <row r="26" spans="1:34" ht="27" customHeight="1" thickBot="1" x14ac:dyDescent="0.35">
      <c r="A26" s="228"/>
      <c r="B26" s="234"/>
      <c r="C26" s="1645"/>
      <c r="D26" s="261" t="s">
        <v>1332</v>
      </c>
      <c r="E26" s="642"/>
      <c r="F26" s="642" t="s">
        <v>1251</v>
      </c>
      <c r="G26" s="262">
        <v>13.68</v>
      </c>
      <c r="H26" s="249"/>
      <c r="I26" s="250"/>
      <c r="J26" s="228"/>
      <c r="K26" s="228"/>
      <c r="L26" s="228"/>
      <c r="M26" s="228"/>
      <c r="N26" s="228"/>
      <c r="O26" s="228"/>
      <c r="P26" s="228"/>
      <c r="Q26" s="228"/>
      <c r="R26" s="228"/>
      <c r="S26" s="228"/>
      <c r="T26" s="228"/>
      <c r="U26" s="228"/>
      <c r="V26" s="228"/>
      <c r="W26" s="228"/>
      <c r="X26" s="228"/>
      <c r="Y26" s="228"/>
      <c r="Z26" s="228"/>
      <c r="AA26" s="228"/>
      <c r="AB26" s="228"/>
      <c r="AC26" s="228"/>
      <c r="AD26" s="228"/>
      <c r="AE26" s="228"/>
      <c r="AF26" s="228"/>
      <c r="AG26" s="228"/>
      <c r="AH26" s="228"/>
    </row>
    <row r="27" spans="1:34" ht="27" customHeight="1" x14ac:dyDescent="0.3">
      <c r="A27" s="228"/>
      <c r="B27" s="234"/>
      <c r="C27" s="1644" t="s">
        <v>1333</v>
      </c>
      <c r="D27" s="247" t="s">
        <v>1334</v>
      </c>
      <c r="E27" s="647" t="s">
        <v>1251</v>
      </c>
      <c r="F27" s="647" t="s">
        <v>1251</v>
      </c>
      <c r="G27" s="248">
        <v>15.2</v>
      </c>
      <c r="H27" s="249"/>
      <c r="I27" s="250"/>
      <c r="J27" s="228"/>
      <c r="K27" s="228"/>
      <c r="L27" s="228"/>
      <c r="M27" s="228"/>
      <c r="N27" s="228"/>
      <c r="O27" s="228"/>
      <c r="P27" s="228"/>
      <c r="Q27" s="228"/>
      <c r="R27" s="228"/>
      <c r="S27" s="228"/>
      <c r="T27" s="228"/>
      <c r="U27" s="228"/>
      <c r="V27" s="228"/>
      <c r="W27" s="228"/>
      <c r="X27" s="228"/>
      <c r="Y27" s="228"/>
      <c r="Z27" s="228"/>
      <c r="AA27" s="228"/>
      <c r="AB27" s="228"/>
      <c r="AC27" s="228"/>
      <c r="AD27" s="228"/>
      <c r="AE27" s="228"/>
      <c r="AF27" s="228"/>
      <c r="AG27" s="228"/>
      <c r="AH27" s="228"/>
    </row>
    <row r="28" spans="1:34" ht="27" customHeight="1" thickBot="1" x14ac:dyDescent="0.35">
      <c r="A28" s="228"/>
      <c r="B28" s="234"/>
      <c r="C28" s="1645"/>
      <c r="D28" s="261" t="s">
        <v>1335</v>
      </c>
      <c r="E28" s="642" t="s">
        <v>1251</v>
      </c>
      <c r="F28" s="642" t="s">
        <v>1251</v>
      </c>
      <c r="G28" s="262">
        <v>15.2</v>
      </c>
      <c r="H28" s="249"/>
      <c r="I28" s="250"/>
      <c r="J28" s="228"/>
      <c r="K28" s="228"/>
      <c r="L28" s="228"/>
      <c r="M28" s="228"/>
      <c r="N28" s="228"/>
      <c r="O28" s="228"/>
      <c r="P28" s="228"/>
      <c r="Q28" s="228"/>
      <c r="R28" s="228"/>
      <c r="S28" s="228"/>
      <c r="T28" s="228"/>
      <c r="U28" s="228"/>
      <c r="V28" s="228"/>
      <c r="W28" s="228"/>
      <c r="X28" s="228"/>
      <c r="Y28" s="228"/>
      <c r="Z28" s="228"/>
      <c r="AA28" s="228"/>
      <c r="AB28" s="228"/>
      <c r="AC28" s="228"/>
      <c r="AD28" s="228"/>
      <c r="AE28" s="228"/>
      <c r="AF28" s="228"/>
      <c r="AG28" s="228"/>
      <c r="AH28" s="228"/>
    </row>
    <row r="29" spans="1:34" ht="27" customHeight="1" x14ac:dyDescent="0.3">
      <c r="A29" s="228"/>
      <c r="B29" s="234"/>
      <c r="C29" s="1650" t="s">
        <v>1336</v>
      </c>
      <c r="D29" s="247" t="s">
        <v>1337</v>
      </c>
      <c r="E29" s="647" t="s">
        <v>1251</v>
      </c>
      <c r="F29" s="647"/>
      <c r="G29" s="248">
        <v>10.83</v>
      </c>
      <c r="H29" s="249"/>
      <c r="I29" s="250"/>
      <c r="J29" s="228"/>
      <c r="K29" s="228"/>
      <c r="L29" s="228"/>
      <c r="M29" s="228"/>
      <c r="N29" s="228"/>
      <c r="O29" s="228"/>
      <c r="P29" s="228"/>
      <c r="Q29" s="228"/>
      <c r="R29" s="228"/>
      <c r="S29" s="228"/>
      <c r="T29" s="228"/>
      <c r="U29" s="228"/>
      <c r="V29" s="228"/>
      <c r="W29" s="228"/>
      <c r="X29" s="228"/>
      <c r="Y29" s="228"/>
      <c r="Z29" s="228"/>
      <c r="AA29" s="228"/>
      <c r="AB29" s="228"/>
      <c r="AC29" s="228"/>
      <c r="AD29" s="228"/>
      <c r="AE29" s="228"/>
      <c r="AF29" s="228"/>
      <c r="AG29" s="228"/>
      <c r="AH29" s="228"/>
    </row>
    <row r="30" spans="1:34" ht="27" customHeight="1" x14ac:dyDescent="0.3">
      <c r="A30" s="228"/>
      <c r="B30" s="234"/>
      <c r="C30" s="1651"/>
      <c r="D30" s="263" t="s">
        <v>1338</v>
      </c>
      <c r="E30" s="641" t="s">
        <v>1251</v>
      </c>
      <c r="F30" s="641"/>
      <c r="G30" s="264">
        <v>6.84</v>
      </c>
      <c r="H30" s="249"/>
      <c r="I30" s="250"/>
      <c r="J30" s="228"/>
      <c r="K30" s="228"/>
      <c r="L30" s="228"/>
      <c r="M30" s="228"/>
      <c r="N30" s="228"/>
      <c r="O30" s="228"/>
      <c r="P30" s="228"/>
      <c r="Q30" s="228"/>
      <c r="R30" s="228"/>
      <c r="S30" s="228"/>
      <c r="T30" s="228"/>
      <c r="U30" s="228"/>
      <c r="V30" s="228"/>
      <c r="W30" s="228"/>
      <c r="X30" s="228"/>
      <c r="Y30" s="228"/>
      <c r="Z30" s="228"/>
      <c r="AA30" s="228"/>
      <c r="AB30" s="228"/>
      <c r="AC30" s="228"/>
      <c r="AD30" s="228"/>
      <c r="AE30" s="228"/>
      <c r="AF30" s="228"/>
      <c r="AG30" s="228"/>
      <c r="AH30" s="228"/>
    </row>
    <row r="31" spans="1:34" ht="27" customHeight="1" x14ac:dyDescent="0.3">
      <c r="A31" s="228"/>
      <c r="B31" s="234"/>
      <c r="C31" s="1651"/>
      <c r="D31" s="263" t="s">
        <v>1339</v>
      </c>
      <c r="E31" s="641" t="s">
        <v>1251</v>
      </c>
      <c r="F31" s="641"/>
      <c r="G31" s="264">
        <v>15.2</v>
      </c>
      <c r="H31" s="249"/>
      <c r="I31" s="250"/>
      <c r="J31" s="228"/>
      <c r="K31" s="228"/>
      <c r="L31" s="228"/>
      <c r="M31" s="228"/>
      <c r="N31" s="228"/>
      <c r="O31" s="228"/>
      <c r="P31" s="228"/>
      <c r="Q31" s="228"/>
      <c r="R31" s="228"/>
      <c r="S31" s="228"/>
      <c r="T31" s="228"/>
      <c r="U31" s="228"/>
      <c r="V31" s="228"/>
      <c r="W31" s="228"/>
      <c r="X31" s="228"/>
      <c r="Y31" s="228"/>
      <c r="Z31" s="228"/>
      <c r="AA31" s="228"/>
      <c r="AB31" s="228"/>
      <c r="AC31" s="228"/>
      <c r="AD31" s="228"/>
      <c r="AE31" s="228"/>
      <c r="AF31" s="228"/>
      <c r="AG31" s="228"/>
      <c r="AH31" s="228"/>
    </row>
    <row r="32" spans="1:34" ht="27" customHeight="1" x14ac:dyDescent="0.3">
      <c r="A32" s="228"/>
      <c r="B32" s="234"/>
      <c r="C32" s="1651"/>
      <c r="D32" s="263" t="s">
        <v>1340</v>
      </c>
      <c r="E32" s="641" t="s">
        <v>1251</v>
      </c>
      <c r="F32" s="641"/>
      <c r="G32" s="264">
        <v>11.88</v>
      </c>
      <c r="H32" s="249"/>
      <c r="I32" s="250"/>
      <c r="J32" s="228"/>
      <c r="K32" s="228"/>
      <c r="L32" s="228"/>
      <c r="M32" s="228"/>
      <c r="N32" s="228"/>
      <c r="O32" s="228"/>
      <c r="P32" s="228"/>
      <c r="Q32" s="228"/>
      <c r="R32" s="228"/>
      <c r="S32" s="228"/>
      <c r="T32" s="228"/>
      <c r="U32" s="228"/>
      <c r="V32" s="228"/>
      <c r="W32" s="228"/>
      <c r="X32" s="228"/>
      <c r="Y32" s="228"/>
      <c r="Z32" s="228"/>
      <c r="AA32" s="228"/>
      <c r="AB32" s="228"/>
      <c r="AC32" s="228"/>
      <c r="AD32" s="228"/>
      <c r="AE32" s="228"/>
      <c r="AF32" s="228"/>
      <c r="AG32" s="228"/>
      <c r="AH32" s="228"/>
    </row>
    <row r="33" spans="1:34" ht="27" customHeight="1" x14ac:dyDescent="0.3">
      <c r="A33" s="228"/>
      <c r="B33" s="234"/>
      <c r="C33" s="1651"/>
      <c r="D33" s="251" t="s">
        <v>1341</v>
      </c>
      <c r="E33" s="641" t="s">
        <v>1251</v>
      </c>
      <c r="F33" s="641"/>
      <c r="G33" s="252">
        <v>28.5</v>
      </c>
      <c r="H33" s="249"/>
      <c r="I33" s="250"/>
      <c r="J33" s="228"/>
      <c r="K33" s="228"/>
      <c r="L33" s="228"/>
      <c r="M33" s="228"/>
      <c r="N33" s="228"/>
      <c r="O33" s="228"/>
      <c r="P33" s="228"/>
      <c r="Q33" s="228"/>
      <c r="R33" s="228"/>
      <c r="S33" s="228"/>
      <c r="T33" s="228"/>
      <c r="U33" s="228"/>
      <c r="V33" s="228"/>
      <c r="W33" s="228"/>
      <c r="X33" s="228"/>
      <c r="Y33" s="228"/>
      <c r="Z33" s="228"/>
      <c r="AA33" s="228"/>
      <c r="AB33" s="228"/>
      <c r="AC33" s="228"/>
      <c r="AD33" s="228"/>
      <c r="AE33" s="228"/>
      <c r="AF33" s="228"/>
      <c r="AG33" s="228"/>
      <c r="AH33" s="228"/>
    </row>
    <row r="34" spans="1:34" ht="27" customHeight="1" x14ac:dyDescent="0.3">
      <c r="A34" s="228"/>
      <c r="B34" s="234"/>
      <c r="C34" s="1651"/>
      <c r="D34" s="251" t="s">
        <v>1342</v>
      </c>
      <c r="E34" s="641" t="s">
        <v>1251</v>
      </c>
      <c r="F34" s="641"/>
      <c r="G34" s="252">
        <v>15.2</v>
      </c>
      <c r="H34" s="249"/>
      <c r="I34" s="250"/>
      <c r="J34" s="228"/>
      <c r="K34" s="228"/>
      <c r="L34" s="228"/>
      <c r="M34" s="228"/>
      <c r="N34" s="228"/>
      <c r="O34" s="228"/>
      <c r="P34" s="228"/>
      <c r="Q34" s="228"/>
      <c r="R34" s="228"/>
      <c r="S34" s="228"/>
      <c r="T34" s="228"/>
      <c r="U34" s="228"/>
      <c r="V34" s="228"/>
      <c r="W34" s="228"/>
      <c r="X34" s="228"/>
      <c r="Y34" s="228"/>
      <c r="Z34" s="228"/>
      <c r="AA34" s="228"/>
      <c r="AB34" s="228"/>
      <c r="AC34" s="228"/>
      <c r="AD34" s="228"/>
      <c r="AE34" s="228"/>
      <c r="AF34" s="228"/>
      <c r="AG34" s="228"/>
      <c r="AH34" s="228"/>
    </row>
    <row r="35" spans="1:34" ht="27" customHeight="1" thickBot="1" x14ac:dyDescent="0.35">
      <c r="A35" s="228"/>
      <c r="B35" s="234"/>
      <c r="C35" s="1652"/>
      <c r="D35" s="261" t="s">
        <v>1343</v>
      </c>
      <c r="E35" s="642" t="s">
        <v>1251</v>
      </c>
      <c r="F35" s="642"/>
      <c r="G35" s="262">
        <v>18</v>
      </c>
      <c r="H35" s="249"/>
      <c r="I35" s="250"/>
      <c r="J35" s="228"/>
      <c r="K35" s="228"/>
      <c r="L35" s="228"/>
      <c r="M35" s="228"/>
      <c r="N35" s="228"/>
      <c r="O35" s="228"/>
      <c r="P35" s="228"/>
      <c r="Q35" s="228"/>
      <c r="R35" s="228"/>
      <c r="S35" s="228"/>
      <c r="T35" s="228"/>
      <c r="U35" s="228"/>
      <c r="V35" s="228"/>
      <c r="W35" s="228"/>
      <c r="X35" s="228"/>
      <c r="Y35" s="228"/>
      <c r="Z35" s="228"/>
      <c r="AA35" s="228"/>
      <c r="AB35" s="228"/>
      <c r="AC35" s="228"/>
      <c r="AD35" s="228"/>
      <c r="AE35" s="228"/>
      <c r="AF35" s="228"/>
      <c r="AG35" s="228"/>
      <c r="AH35" s="228"/>
    </row>
    <row r="36" spans="1:34" ht="27" customHeight="1" x14ac:dyDescent="0.3">
      <c r="A36" s="228"/>
      <c r="B36" s="234"/>
      <c r="C36" s="1644" t="s">
        <v>1344</v>
      </c>
      <c r="D36" s="247" t="s">
        <v>1345</v>
      </c>
      <c r="E36" s="647" t="s">
        <v>1251</v>
      </c>
      <c r="F36" s="647"/>
      <c r="G36" s="248">
        <v>14</v>
      </c>
      <c r="H36" s="249"/>
      <c r="I36" s="250"/>
      <c r="J36" s="228"/>
      <c r="K36" s="228"/>
      <c r="L36" s="228"/>
      <c r="M36" s="228"/>
      <c r="N36" s="228"/>
      <c r="O36" s="228"/>
      <c r="P36" s="228"/>
      <c r="Q36" s="228"/>
      <c r="R36" s="228"/>
      <c r="S36" s="228"/>
      <c r="T36" s="228"/>
      <c r="U36" s="228"/>
      <c r="V36" s="228"/>
      <c r="W36" s="228"/>
      <c r="X36" s="228"/>
      <c r="Y36" s="228"/>
      <c r="Z36" s="228"/>
      <c r="AA36" s="228"/>
      <c r="AB36" s="228"/>
      <c r="AC36" s="228"/>
      <c r="AD36" s="228"/>
      <c r="AE36" s="228"/>
      <c r="AF36" s="228"/>
      <c r="AG36" s="228"/>
      <c r="AH36" s="228"/>
    </row>
    <row r="37" spans="1:34" ht="27" customHeight="1" x14ac:dyDescent="0.3">
      <c r="A37" s="228"/>
      <c r="B37" s="234"/>
      <c r="C37" s="1646"/>
      <c r="D37" s="251" t="s">
        <v>1346</v>
      </c>
      <c r="E37" s="641" t="s">
        <v>1251</v>
      </c>
      <c r="F37" s="641"/>
      <c r="G37" s="252">
        <v>18</v>
      </c>
      <c r="H37" s="249"/>
      <c r="I37" s="250"/>
      <c r="J37" s="228"/>
      <c r="K37" s="228"/>
      <c r="L37" s="228"/>
      <c r="M37" s="228"/>
      <c r="N37" s="228"/>
      <c r="O37" s="228"/>
      <c r="P37" s="228"/>
      <c r="Q37" s="228"/>
      <c r="R37" s="228"/>
      <c r="S37" s="228"/>
      <c r="T37" s="228"/>
      <c r="U37" s="228"/>
      <c r="V37" s="228"/>
      <c r="W37" s="228"/>
      <c r="X37" s="228"/>
      <c r="Y37" s="228"/>
      <c r="Z37" s="228"/>
      <c r="AA37" s="228"/>
      <c r="AB37" s="228"/>
      <c r="AC37" s="228"/>
      <c r="AD37" s="228"/>
      <c r="AE37" s="228"/>
      <c r="AF37" s="228"/>
      <c r="AG37" s="228"/>
      <c r="AH37" s="228"/>
    </row>
    <row r="38" spans="1:34" ht="27" customHeight="1" x14ac:dyDescent="0.3">
      <c r="A38" s="228"/>
      <c r="B38" s="234"/>
      <c r="C38" s="1646"/>
      <c r="D38" s="796" t="s">
        <v>1347</v>
      </c>
      <c r="E38" s="798" t="s">
        <v>1251</v>
      </c>
      <c r="F38" s="798"/>
      <c r="G38" s="797">
        <v>8</v>
      </c>
      <c r="H38" s="249"/>
      <c r="I38" s="250"/>
      <c r="J38" s="228"/>
      <c r="K38" s="228"/>
      <c r="L38" s="228"/>
      <c r="M38" s="228"/>
      <c r="N38" s="228"/>
      <c r="O38" s="228"/>
      <c r="P38" s="228"/>
      <c r="Q38" s="228"/>
      <c r="R38" s="228"/>
      <c r="S38" s="228"/>
      <c r="T38" s="228"/>
      <c r="U38" s="228"/>
      <c r="V38" s="228"/>
      <c r="W38" s="228"/>
      <c r="X38" s="228"/>
      <c r="Y38" s="228"/>
      <c r="Z38" s="228"/>
      <c r="AA38" s="228"/>
      <c r="AB38" s="228"/>
      <c r="AC38" s="228"/>
      <c r="AD38" s="228"/>
      <c r="AE38" s="228"/>
      <c r="AF38" s="228"/>
      <c r="AG38" s="228"/>
      <c r="AH38" s="228"/>
    </row>
    <row r="39" spans="1:34" ht="27" customHeight="1" thickBot="1" x14ac:dyDescent="0.35">
      <c r="A39" s="228"/>
      <c r="B39" s="234"/>
      <c r="C39" s="1645"/>
      <c r="D39" s="261" t="s">
        <v>1348</v>
      </c>
      <c r="E39" s="642" t="s">
        <v>1251</v>
      </c>
      <c r="F39" s="642"/>
      <c r="G39" s="262">
        <v>11</v>
      </c>
      <c r="H39" s="249"/>
      <c r="I39" s="250"/>
      <c r="J39" s="228"/>
      <c r="K39" s="228"/>
      <c r="L39" s="228"/>
      <c r="M39" s="228"/>
      <c r="N39" s="228"/>
      <c r="O39" s="228"/>
      <c r="P39" s="228"/>
      <c r="Q39" s="228"/>
      <c r="R39" s="228"/>
      <c r="S39" s="228"/>
      <c r="T39" s="228"/>
      <c r="U39" s="228"/>
      <c r="V39" s="228"/>
      <c r="W39" s="228"/>
      <c r="X39" s="228"/>
      <c r="Y39" s="228"/>
      <c r="Z39" s="228"/>
      <c r="AA39" s="228"/>
      <c r="AB39" s="228"/>
      <c r="AC39" s="228"/>
      <c r="AD39" s="228"/>
      <c r="AE39" s="228"/>
      <c r="AF39" s="228"/>
      <c r="AG39" s="228"/>
      <c r="AH39" s="228"/>
    </row>
    <row r="40" spans="1:34" ht="27" customHeight="1" x14ac:dyDescent="0.3">
      <c r="A40" s="228"/>
      <c r="B40" s="234"/>
      <c r="C40" s="1644" t="s">
        <v>1835</v>
      </c>
      <c r="D40" s="1358" t="s">
        <v>1833</v>
      </c>
      <c r="E40" s="647" t="s">
        <v>1251</v>
      </c>
      <c r="F40" s="1359"/>
      <c r="G40" s="248" t="s">
        <v>1834</v>
      </c>
      <c r="H40" s="249"/>
      <c r="I40" s="250"/>
      <c r="J40" s="228"/>
      <c r="K40" s="228"/>
      <c r="L40" s="228"/>
      <c r="M40" s="228"/>
      <c r="N40" s="228"/>
      <c r="O40" s="228"/>
      <c r="P40" s="228"/>
      <c r="Q40" s="228"/>
      <c r="R40" s="228"/>
      <c r="S40" s="228"/>
      <c r="T40" s="228"/>
      <c r="U40" s="228"/>
      <c r="V40" s="228"/>
      <c r="W40" s="228"/>
      <c r="X40" s="228"/>
      <c r="Y40" s="228"/>
      <c r="Z40" s="228"/>
      <c r="AA40" s="228"/>
      <c r="AB40" s="228"/>
      <c r="AC40" s="228"/>
      <c r="AD40" s="228"/>
      <c r="AE40" s="228"/>
      <c r="AF40" s="228"/>
      <c r="AG40" s="228"/>
      <c r="AH40" s="228"/>
    </row>
    <row r="41" spans="1:34" ht="27" customHeight="1" x14ac:dyDescent="0.3">
      <c r="A41" s="228"/>
      <c r="B41" s="234"/>
      <c r="C41" s="1646"/>
      <c r="D41" s="251" t="s">
        <v>1836</v>
      </c>
      <c r="E41" s="641" t="s">
        <v>1251</v>
      </c>
      <c r="F41" s="641"/>
      <c r="G41" s="252">
        <v>10.8</v>
      </c>
      <c r="H41" s="249"/>
      <c r="I41" s="250"/>
      <c r="J41" s="228"/>
      <c r="K41" s="228"/>
      <c r="L41" s="228"/>
      <c r="M41" s="228"/>
      <c r="N41" s="228"/>
      <c r="O41" s="228"/>
      <c r="P41" s="228"/>
      <c r="Q41" s="228"/>
      <c r="R41" s="228"/>
      <c r="S41" s="228"/>
      <c r="T41" s="228"/>
      <c r="U41" s="228"/>
      <c r="V41" s="228"/>
      <c r="W41" s="228"/>
      <c r="X41" s="228"/>
      <c r="Y41" s="228"/>
      <c r="Z41" s="228"/>
      <c r="AA41" s="228"/>
      <c r="AB41" s="228"/>
      <c r="AC41" s="228"/>
      <c r="AD41" s="228"/>
      <c r="AE41" s="228"/>
      <c r="AF41" s="228"/>
      <c r="AG41" s="228"/>
      <c r="AH41" s="228"/>
    </row>
    <row r="42" spans="1:34" ht="27" customHeight="1" x14ac:dyDescent="0.3">
      <c r="A42" s="228"/>
      <c r="B42" s="234"/>
      <c r="C42" s="1646"/>
      <c r="D42" s="251" t="s">
        <v>1837</v>
      </c>
      <c r="E42" s="798" t="s">
        <v>1251</v>
      </c>
      <c r="F42" s="798"/>
      <c r="G42" s="797">
        <v>20</v>
      </c>
      <c r="H42" s="249"/>
      <c r="I42" s="250"/>
      <c r="J42" s="228"/>
      <c r="K42" s="228"/>
      <c r="L42" s="228"/>
      <c r="M42" s="228"/>
      <c r="N42" s="228"/>
      <c r="O42" s="228"/>
      <c r="P42" s="228"/>
      <c r="Q42" s="228"/>
      <c r="R42" s="228"/>
      <c r="S42" s="228"/>
      <c r="T42" s="228"/>
      <c r="U42" s="228"/>
      <c r="V42" s="228"/>
      <c r="W42" s="228"/>
      <c r="X42" s="228"/>
      <c r="Y42" s="228"/>
      <c r="Z42" s="228"/>
      <c r="AA42" s="228"/>
      <c r="AB42" s="228"/>
      <c r="AC42" s="228"/>
      <c r="AD42" s="228"/>
      <c r="AE42" s="228"/>
      <c r="AF42" s="228"/>
      <c r="AG42" s="228"/>
      <c r="AH42" s="228"/>
    </row>
    <row r="43" spans="1:34" ht="27" customHeight="1" thickBot="1" x14ac:dyDescent="0.35">
      <c r="A43" s="228"/>
      <c r="B43" s="234"/>
      <c r="C43" s="1645"/>
      <c r="D43" s="251" t="s">
        <v>1838</v>
      </c>
      <c r="E43" s="641" t="s">
        <v>1251</v>
      </c>
      <c r="F43" s="641"/>
      <c r="G43" s="252">
        <v>20</v>
      </c>
      <c r="H43" s="249"/>
      <c r="I43" s="250"/>
      <c r="J43" s="228"/>
      <c r="K43" s="228"/>
      <c r="L43" s="228"/>
      <c r="M43" s="228"/>
      <c r="N43" s="228"/>
      <c r="O43" s="228"/>
      <c r="P43" s="228"/>
      <c r="Q43" s="228"/>
      <c r="R43" s="228"/>
      <c r="S43" s="228"/>
      <c r="T43" s="228"/>
      <c r="U43" s="228"/>
      <c r="V43" s="228"/>
      <c r="W43" s="228"/>
      <c r="X43" s="228"/>
      <c r="Y43" s="228"/>
      <c r="Z43" s="228"/>
      <c r="AA43" s="228"/>
      <c r="AB43" s="228"/>
      <c r="AC43" s="228"/>
      <c r="AD43" s="228"/>
      <c r="AE43" s="228"/>
      <c r="AF43" s="228"/>
      <c r="AG43" s="228"/>
      <c r="AH43" s="228"/>
    </row>
    <row r="44" spans="1:34" ht="27" customHeight="1" x14ac:dyDescent="0.3">
      <c r="A44" s="228"/>
      <c r="B44" s="234"/>
      <c r="C44" s="1644" t="s">
        <v>1349</v>
      </c>
      <c r="D44" s="247" t="s">
        <v>1350</v>
      </c>
      <c r="E44" s="647" t="s">
        <v>1251</v>
      </c>
      <c r="F44" s="647"/>
      <c r="G44" s="248">
        <v>30</v>
      </c>
      <c r="H44" s="249"/>
      <c r="I44" s="250"/>
      <c r="J44" s="228"/>
      <c r="K44" s="228"/>
      <c r="L44" s="228"/>
      <c r="M44" s="228"/>
      <c r="N44" s="228"/>
      <c r="O44" s="228"/>
      <c r="P44" s="228"/>
      <c r="Q44" s="228"/>
      <c r="R44" s="228"/>
      <c r="S44" s="228"/>
      <c r="T44" s="228"/>
      <c r="U44" s="228"/>
      <c r="V44" s="228"/>
      <c r="W44" s="228"/>
      <c r="X44" s="228"/>
      <c r="Y44" s="228"/>
      <c r="Z44" s="228"/>
      <c r="AA44" s="228"/>
      <c r="AB44" s="228"/>
      <c r="AC44" s="228"/>
      <c r="AD44" s="228"/>
      <c r="AE44" s="228"/>
      <c r="AF44" s="228"/>
      <c r="AG44" s="228"/>
      <c r="AH44" s="228"/>
    </row>
    <row r="45" spans="1:34" ht="27" customHeight="1" x14ac:dyDescent="0.3">
      <c r="A45" s="228"/>
      <c r="B45" s="234"/>
      <c r="C45" s="1646"/>
      <c r="D45" s="251" t="s">
        <v>1351</v>
      </c>
      <c r="E45" s="641" t="s">
        <v>1251</v>
      </c>
      <c r="F45" s="641"/>
      <c r="G45" s="252">
        <v>28</v>
      </c>
      <c r="H45" s="249"/>
      <c r="I45" s="250"/>
      <c r="J45" s="228"/>
      <c r="K45" s="228"/>
      <c r="L45" s="228"/>
      <c r="M45" s="228"/>
      <c r="N45" s="228"/>
      <c r="O45" s="228"/>
      <c r="P45" s="228"/>
      <c r="Q45" s="228"/>
      <c r="R45" s="228"/>
      <c r="S45" s="228"/>
      <c r="T45" s="228"/>
      <c r="U45" s="228"/>
      <c r="V45" s="228"/>
      <c r="W45" s="228"/>
      <c r="X45" s="228"/>
      <c r="Y45" s="228"/>
      <c r="Z45" s="228"/>
      <c r="AA45" s="228"/>
      <c r="AB45" s="228"/>
      <c r="AC45" s="228"/>
      <c r="AD45" s="228"/>
      <c r="AE45" s="228"/>
      <c r="AF45" s="228"/>
      <c r="AG45" s="228"/>
      <c r="AH45" s="228"/>
    </row>
    <row r="46" spans="1:34" ht="27" customHeight="1" x14ac:dyDescent="0.3">
      <c r="A46" s="228"/>
      <c r="B46" s="234"/>
      <c r="C46" s="1646"/>
      <c r="D46" s="251" t="s">
        <v>1352</v>
      </c>
      <c r="E46" s="641" t="s">
        <v>1251</v>
      </c>
      <c r="F46" s="641"/>
      <c r="G46" s="252">
        <v>30</v>
      </c>
      <c r="H46" s="249"/>
      <c r="I46" s="250"/>
      <c r="J46" s="228"/>
      <c r="K46" s="228"/>
      <c r="L46" s="228"/>
      <c r="M46" s="228"/>
      <c r="N46" s="228"/>
      <c r="O46" s="228"/>
      <c r="P46" s="228"/>
      <c r="Q46" s="228"/>
      <c r="R46" s="228"/>
      <c r="S46" s="228"/>
      <c r="T46" s="228"/>
      <c r="U46" s="228"/>
      <c r="V46" s="228"/>
      <c r="W46" s="228"/>
      <c r="X46" s="228"/>
      <c r="Y46" s="228"/>
      <c r="Z46" s="228"/>
      <c r="AA46" s="228"/>
      <c r="AB46" s="228"/>
      <c r="AC46" s="228"/>
      <c r="AD46" s="228"/>
      <c r="AE46" s="228"/>
      <c r="AF46" s="228"/>
      <c r="AG46" s="228"/>
      <c r="AH46" s="228"/>
    </row>
    <row r="47" spans="1:34" ht="27" customHeight="1" x14ac:dyDescent="0.3">
      <c r="A47" s="228"/>
      <c r="B47" s="234"/>
      <c r="C47" s="1646"/>
      <c r="D47" s="251" t="s">
        <v>1353</v>
      </c>
      <c r="E47" s="641" t="s">
        <v>1251</v>
      </c>
      <c r="F47" s="641"/>
      <c r="G47" s="973">
        <v>30</v>
      </c>
      <c r="H47" s="249"/>
      <c r="I47" s="250"/>
      <c r="J47" s="228"/>
      <c r="K47" s="228"/>
      <c r="L47" s="228"/>
      <c r="M47" s="228"/>
      <c r="N47" s="228"/>
      <c r="O47" s="228"/>
      <c r="P47" s="228"/>
      <c r="Q47" s="228"/>
      <c r="R47" s="228"/>
      <c r="S47" s="228"/>
      <c r="T47" s="228"/>
      <c r="U47" s="228"/>
      <c r="V47" s="228"/>
      <c r="W47" s="228"/>
      <c r="X47" s="228"/>
      <c r="Y47" s="228"/>
      <c r="Z47" s="228"/>
      <c r="AA47" s="228"/>
      <c r="AB47" s="228"/>
      <c r="AC47" s="228"/>
      <c r="AD47" s="228"/>
      <c r="AE47" s="228"/>
      <c r="AF47" s="228"/>
      <c r="AG47" s="228"/>
      <c r="AH47" s="228"/>
    </row>
    <row r="48" spans="1:34" ht="27" customHeight="1" x14ac:dyDescent="0.3">
      <c r="A48" s="228"/>
      <c r="B48" s="234"/>
      <c r="C48" s="1646"/>
      <c r="D48" s="251" t="s">
        <v>1354</v>
      </c>
      <c r="E48" s="641" t="s">
        <v>1251</v>
      </c>
      <c r="F48" s="641"/>
      <c r="G48" s="252">
        <v>27</v>
      </c>
      <c r="H48" s="249"/>
      <c r="I48" s="250"/>
      <c r="J48" s="228"/>
      <c r="K48" s="228"/>
      <c r="L48" s="228"/>
      <c r="M48" s="228"/>
      <c r="N48" s="228"/>
      <c r="O48" s="228"/>
      <c r="P48" s="228"/>
      <c r="Q48" s="228"/>
      <c r="R48" s="228"/>
      <c r="S48" s="228"/>
      <c r="T48" s="228"/>
      <c r="U48" s="228"/>
      <c r="V48" s="228"/>
      <c r="W48" s="228"/>
      <c r="X48" s="228"/>
      <c r="Y48" s="228"/>
      <c r="Z48" s="228"/>
      <c r="AA48" s="228"/>
      <c r="AB48" s="228"/>
      <c r="AC48" s="228"/>
      <c r="AD48" s="228"/>
      <c r="AE48" s="228"/>
      <c r="AF48" s="228"/>
      <c r="AG48" s="228"/>
      <c r="AH48" s="228"/>
    </row>
    <row r="49" spans="1:34" ht="27" customHeight="1" x14ac:dyDescent="0.3">
      <c r="A49" s="228"/>
      <c r="B49" s="234"/>
      <c r="C49" s="1646"/>
      <c r="D49" s="251" t="s">
        <v>1355</v>
      </c>
      <c r="E49" s="641" t="s">
        <v>1251</v>
      </c>
      <c r="F49" s="641"/>
      <c r="G49" s="252">
        <v>27</v>
      </c>
      <c r="H49" s="249"/>
      <c r="I49" s="250"/>
      <c r="J49" s="228"/>
      <c r="K49" s="228"/>
      <c r="L49" s="228"/>
      <c r="M49" s="228"/>
      <c r="N49" s="228"/>
      <c r="O49" s="228"/>
      <c r="P49" s="228"/>
      <c r="Q49" s="228"/>
      <c r="R49" s="228"/>
      <c r="S49" s="228"/>
      <c r="T49" s="228"/>
      <c r="U49" s="228"/>
      <c r="V49" s="228"/>
      <c r="W49" s="228"/>
      <c r="X49" s="228"/>
      <c r="Y49" s="228"/>
      <c r="Z49" s="228"/>
      <c r="AA49" s="228"/>
      <c r="AB49" s="228"/>
      <c r="AC49" s="228"/>
      <c r="AD49" s="228"/>
      <c r="AE49" s="228"/>
      <c r="AF49" s="228"/>
      <c r="AG49" s="228"/>
      <c r="AH49" s="228"/>
    </row>
    <row r="50" spans="1:34" ht="27" customHeight="1" x14ac:dyDescent="0.3">
      <c r="A50" s="228"/>
      <c r="B50" s="234"/>
      <c r="C50" s="1646"/>
      <c r="D50" s="251" t="s">
        <v>1356</v>
      </c>
      <c r="E50" s="641" t="s">
        <v>1251</v>
      </c>
      <c r="F50" s="641"/>
      <c r="G50" s="252">
        <v>30</v>
      </c>
      <c r="H50" s="249"/>
      <c r="I50" s="250"/>
      <c r="J50" s="228"/>
      <c r="K50" s="228"/>
      <c r="L50" s="228"/>
      <c r="M50" s="228"/>
      <c r="N50" s="228"/>
      <c r="O50" s="228"/>
      <c r="P50" s="228"/>
      <c r="Q50" s="228"/>
      <c r="R50" s="228"/>
      <c r="S50" s="228"/>
      <c r="T50" s="228"/>
      <c r="U50" s="228"/>
      <c r="V50" s="228"/>
      <c r="W50" s="228"/>
      <c r="X50" s="228"/>
      <c r="Y50" s="228"/>
      <c r="Z50" s="228"/>
      <c r="AA50" s="228"/>
      <c r="AB50" s="228"/>
      <c r="AC50" s="228"/>
      <c r="AD50" s="228"/>
      <c r="AE50" s="228"/>
      <c r="AF50" s="228"/>
      <c r="AG50" s="228"/>
      <c r="AH50" s="228"/>
    </row>
    <row r="51" spans="1:34" ht="27" customHeight="1" x14ac:dyDescent="0.3">
      <c r="A51" s="228"/>
      <c r="B51" s="234"/>
      <c r="C51" s="1646"/>
      <c r="D51" s="251" t="s">
        <v>1357</v>
      </c>
      <c r="E51" s="641" t="s">
        <v>1251</v>
      </c>
      <c r="F51" s="641"/>
      <c r="G51" s="252">
        <v>30</v>
      </c>
      <c r="H51" s="249"/>
      <c r="I51" s="250"/>
      <c r="J51" s="228"/>
      <c r="K51" s="228"/>
      <c r="L51" s="228"/>
      <c r="M51" s="228"/>
      <c r="N51" s="228"/>
      <c r="O51" s="228"/>
      <c r="P51" s="228"/>
      <c r="Q51" s="228"/>
      <c r="R51" s="228"/>
      <c r="S51" s="228"/>
      <c r="T51" s="228"/>
      <c r="U51" s="228"/>
      <c r="V51" s="228"/>
      <c r="W51" s="228"/>
      <c r="X51" s="228"/>
      <c r="Y51" s="228"/>
      <c r="Z51" s="228"/>
      <c r="AA51" s="228"/>
      <c r="AB51" s="228"/>
      <c r="AC51" s="228"/>
      <c r="AD51" s="228"/>
      <c r="AE51" s="228"/>
      <c r="AF51" s="228"/>
      <c r="AG51" s="228"/>
      <c r="AH51" s="228"/>
    </row>
    <row r="52" spans="1:34" ht="27" customHeight="1" thickBot="1" x14ac:dyDescent="0.35">
      <c r="A52" s="228"/>
      <c r="B52" s="234"/>
      <c r="C52" s="1645"/>
      <c r="D52" s="261" t="s">
        <v>1358</v>
      </c>
      <c r="E52" s="642" t="s">
        <v>1251</v>
      </c>
      <c r="F52" s="642"/>
      <c r="G52" s="262">
        <v>7.92</v>
      </c>
      <c r="H52" s="249"/>
      <c r="I52" s="250"/>
      <c r="J52" s="228"/>
      <c r="K52" s="228"/>
      <c r="L52" s="228"/>
      <c r="M52" s="228"/>
      <c r="N52" s="228"/>
      <c r="O52" s="228"/>
      <c r="P52" s="228"/>
      <c r="Q52" s="228"/>
      <c r="R52" s="228"/>
      <c r="S52" s="228"/>
      <c r="T52" s="228"/>
      <c r="U52" s="228"/>
      <c r="V52" s="228"/>
      <c r="W52" s="228"/>
      <c r="X52" s="228"/>
      <c r="Y52" s="228"/>
      <c r="Z52" s="228"/>
      <c r="AA52" s="228"/>
      <c r="AB52" s="228"/>
      <c r="AC52" s="228"/>
      <c r="AD52" s="228"/>
      <c r="AE52" s="228"/>
      <c r="AF52" s="228"/>
      <c r="AG52" s="228"/>
      <c r="AH52" s="228"/>
    </row>
    <row r="53" spans="1:34" ht="27" customHeight="1" thickBot="1" x14ac:dyDescent="0.35">
      <c r="A53" s="228"/>
      <c r="B53" s="234"/>
      <c r="C53" s="792" t="s">
        <v>1359</v>
      </c>
      <c r="D53" s="265" t="s">
        <v>1359</v>
      </c>
      <c r="E53" s="650" t="s">
        <v>1251</v>
      </c>
      <c r="F53" s="650"/>
      <c r="G53" s="266">
        <v>29.25</v>
      </c>
      <c r="H53" s="249"/>
      <c r="I53" s="250"/>
      <c r="J53" s="228"/>
      <c r="K53" s="228"/>
      <c r="L53" s="228"/>
      <c r="M53" s="228"/>
      <c r="N53" s="228"/>
      <c r="O53" s="228"/>
      <c r="P53" s="228"/>
      <c r="Q53" s="228"/>
      <c r="R53" s="228"/>
      <c r="S53" s="228"/>
      <c r="T53" s="228"/>
      <c r="U53" s="228"/>
      <c r="V53" s="228"/>
      <c r="W53" s="228"/>
      <c r="X53" s="228"/>
      <c r="Y53" s="228"/>
      <c r="Z53" s="228"/>
      <c r="AA53" s="228"/>
      <c r="AB53" s="228"/>
      <c r="AC53" s="228"/>
      <c r="AD53" s="228"/>
      <c r="AE53" s="228"/>
      <c r="AF53" s="228"/>
      <c r="AG53" s="228"/>
      <c r="AH53" s="228"/>
    </row>
    <row r="54" spans="1:34" ht="27" customHeight="1" x14ac:dyDescent="0.3">
      <c r="A54" s="228"/>
      <c r="B54" s="234"/>
      <c r="C54" s="1644" t="s">
        <v>1360</v>
      </c>
      <c r="D54" s="267" t="s">
        <v>1361</v>
      </c>
      <c r="E54" s="648" t="s">
        <v>1251</v>
      </c>
      <c r="F54" s="648"/>
      <c r="G54" s="248">
        <v>8.4534454454067696</v>
      </c>
      <c r="H54" s="249"/>
      <c r="I54" s="250"/>
      <c r="J54" s="228"/>
      <c r="K54" s="228"/>
      <c r="L54" s="228"/>
      <c r="M54" s="228"/>
      <c r="N54" s="228"/>
      <c r="O54" s="228"/>
      <c r="P54" s="228"/>
      <c r="Q54" s="228"/>
      <c r="R54" s="228"/>
      <c r="S54" s="228"/>
      <c r="T54" s="228"/>
      <c r="U54" s="228"/>
      <c r="V54" s="228"/>
      <c r="W54" s="228"/>
      <c r="X54" s="228"/>
      <c r="Y54" s="228"/>
      <c r="Z54" s="228"/>
      <c r="AA54" s="228"/>
      <c r="AB54" s="228"/>
      <c r="AC54" s="228"/>
      <c r="AD54" s="228"/>
      <c r="AE54" s="228"/>
      <c r="AF54" s="228"/>
      <c r="AG54" s="228"/>
      <c r="AH54" s="228"/>
    </row>
    <row r="55" spans="1:34" ht="27" customHeight="1" x14ac:dyDescent="0.3">
      <c r="A55" s="228"/>
      <c r="B55" s="234"/>
      <c r="C55" s="1646"/>
      <c r="D55" s="251" t="s">
        <v>1362</v>
      </c>
      <c r="E55" s="1231" t="s">
        <v>1251</v>
      </c>
      <c r="F55" s="1231"/>
      <c r="G55" s="252">
        <v>8.4534454454067696</v>
      </c>
      <c r="H55" s="249"/>
      <c r="I55" s="250"/>
      <c r="J55" s="228"/>
      <c r="K55" s="228"/>
      <c r="L55" s="228"/>
      <c r="M55" s="228"/>
      <c r="N55" s="228"/>
      <c r="O55" s="228"/>
      <c r="P55" s="228"/>
      <c r="Q55" s="228"/>
      <c r="R55" s="228"/>
      <c r="S55" s="228"/>
      <c r="T55" s="228"/>
      <c r="U55" s="228"/>
      <c r="V55" s="228"/>
      <c r="W55" s="228"/>
      <c r="X55" s="228"/>
      <c r="Y55" s="228"/>
      <c r="Z55" s="228"/>
      <c r="AA55" s="228"/>
      <c r="AB55" s="228"/>
      <c r="AC55" s="228"/>
      <c r="AD55" s="228"/>
      <c r="AE55" s="228"/>
      <c r="AF55" s="228"/>
      <c r="AG55" s="228"/>
      <c r="AH55" s="228"/>
    </row>
    <row r="56" spans="1:34" ht="27" customHeight="1" x14ac:dyDescent="0.3">
      <c r="A56" s="228"/>
      <c r="B56" s="234"/>
      <c r="C56" s="1646"/>
      <c r="D56" s="251" t="s">
        <v>1363</v>
      </c>
      <c r="E56" s="1231" t="s">
        <v>1251</v>
      </c>
      <c r="F56" s="1231"/>
      <c r="G56" s="252">
        <v>29.25</v>
      </c>
      <c r="H56" s="249"/>
      <c r="I56" s="250"/>
      <c r="J56" s="228"/>
      <c r="K56" s="228"/>
      <c r="L56" s="228"/>
      <c r="M56" s="228"/>
      <c r="N56" s="228"/>
      <c r="O56" s="228"/>
      <c r="P56" s="228"/>
      <c r="Q56" s="228"/>
      <c r="R56" s="228"/>
      <c r="S56" s="228"/>
      <c r="T56" s="228"/>
      <c r="U56" s="228"/>
      <c r="V56" s="228"/>
      <c r="W56" s="228"/>
      <c r="X56" s="228"/>
      <c r="Y56" s="228"/>
      <c r="Z56" s="228"/>
      <c r="AA56" s="228"/>
      <c r="AB56" s="228"/>
      <c r="AC56" s="228"/>
      <c r="AD56" s="228"/>
      <c r="AE56" s="228"/>
      <c r="AF56" s="228"/>
      <c r="AG56" s="228"/>
      <c r="AH56" s="228"/>
    </row>
    <row r="57" spans="1:34" ht="27" customHeight="1" x14ac:dyDescent="0.3">
      <c r="A57" s="228"/>
      <c r="B57" s="234"/>
      <c r="C57" s="1646"/>
      <c r="D57" s="251" t="s">
        <v>1364</v>
      </c>
      <c r="E57" s="1231" t="s">
        <v>1251</v>
      </c>
      <c r="F57" s="1231"/>
      <c r="G57" s="252">
        <v>29.25</v>
      </c>
      <c r="H57" s="249"/>
      <c r="I57" s="250"/>
      <c r="J57" s="228"/>
      <c r="K57" s="228"/>
      <c r="L57" s="228"/>
      <c r="M57" s="228"/>
      <c r="N57" s="228"/>
      <c r="O57" s="228"/>
      <c r="P57" s="228"/>
      <c r="Q57" s="228"/>
      <c r="R57" s="228"/>
      <c r="S57" s="228"/>
      <c r="T57" s="228"/>
      <c r="U57" s="228"/>
      <c r="V57" s="228"/>
      <c r="W57" s="228"/>
      <c r="X57" s="228"/>
      <c r="Y57" s="228"/>
      <c r="Z57" s="228"/>
      <c r="AA57" s="228"/>
      <c r="AB57" s="228"/>
      <c r="AC57" s="228"/>
      <c r="AD57" s="228"/>
      <c r="AE57" s="228"/>
      <c r="AF57" s="228"/>
      <c r="AG57" s="228"/>
      <c r="AH57" s="228"/>
    </row>
    <row r="58" spans="1:34" ht="27" customHeight="1" thickBot="1" x14ac:dyDescent="0.35">
      <c r="A58" s="228"/>
      <c r="B58" s="234"/>
      <c r="C58" s="1645"/>
      <c r="D58" s="261" t="s">
        <v>1365</v>
      </c>
      <c r="E58" s="649" t="s">
        <v>1251</v>
      </c>
      <c r="F58" s="649"/>
      <c r="G58" s="262">
        <v>8</v>
      </c>
      <c r="H58" s="249"/>
      <c r="I58" s="250"/>
      <c r="J58" s="228"/>
      <c r="K58" s="228"/>
      <c r="L58" s="228"/>
      <c r="M58" s="228"/>
      <c r="N58" s="228"/>
      <c r="O58" s="228"/>
      <c r="P58" s="228"/>
      <c r="Q58" s="228"/>
      <c r="R58" s="228"/>
      <c r="S58" s="228"/>
      <c r="T58" s="228"/>
      <c r="U58" s="228"/>
      <c r="V58" s="228"/>
      <c r="W58" s="228"/>
      <c r="X58" s="228"/>
      <c r="Y58" s="228"/>
      <c r="Z58" s="228"/>
      <c r="AA58" s="228"/>
      <c r="AB58" s="228"/>
      <c r="AC58" s="228"/>
      <c r="AD58" s="228"/>
      <c r="AE58" s="228"/>
      <c r="AF58" s="228"/>
      <c r="AG58" s="228"/>
      <c r="AH58" s="228"/>
    </row>
    <row r="59" spans="1:34" ht="27" customHeight="1" x14ac:dyDescent="0.3">
      <c r="A59" s="228"/>
      <c r="B59" s="234"/>
      <c r="C59" s="1644" t="s">
        <v>1366</v>
      </c>
      <c r="D59" s="247" t="s">
        <v>1367</v>
      </c>
      <c r="E59" s="647" t="s">
        <v>1251</v>
      </c>
      <c r="F59" s="647"/>
      <c r="G59" s="248">
        <v>9</v>
      </c>
      <c r="H59" s="249"/>
      <c r="I59" s="250"/>
      <c r="J59" s="228"/>
      <c r="K59" s="228"/>
      <c r="L59" s="228"/>
      <c r="M59" s="228"/>
      <c r="N59" s="228"/>
      <c r="O59" s="228"/>
      <c r="P59" s="228"/>
      <c r="Q59" s="228"/>
      <c r="R59" s="228"/>
      <c r="S59" s="228"/>
      <c r="T59" s="228"/>
      <c r="U59" s="228"/>
      <c r="V59" s="228"/>
      <c r="W59" s="228"/>
      <c r="X59" s="228"/>
      <c r="Y59" s="228"/>
      <c r="Z59" s="228"/>
      <c r="AA59" s="228"/>
      <c r="AB59" s="228"/>
      <c r="AC59" s="228"/>
      <c r="AD59" s="228"/>
      <c r="AE59" s="228"/>
      <c r="AF59" s="228"/>
      <c r="AG59" s="228"/>
      <c r="AH59" s="228"/>
    </row>
    <row r="60" spans="1:34" ht="27" customHeight="1" thickBot="1" x14ac:dyDescent="0.35">
      <c r="A60" s="228"/>
      <c r="B60" s="234"/>
      <c r="C60" s="1645"/>
      <c r="D60" s="261" t="s">
        <v>1368</v>
      </c>
      <c r="E60" s="642" t="s">
        <v>1251</v>
      </c>
      <c r="F60" s="642"/>
      <c r="G60" s="262">
        <v>22.5</v>
      </c>
      <c r="H60" s="249"/>
      <c r="I60" s="250"/>
      <c r="J60" s="228"/>
      <c r="K60" s="228"/>
      <c r="L60" s="228"/>
      <c r="M60" s="228"/>
      <c r="N60" s="228"/>
      <c r="O60" s="228"/>
      <c r="P60" s="228"/>
      <c r="Q60" s="228"/>
      <c r="R60" s="228"/>
      <c r="S60" s="228"/>
      <c r="T60" s="228"/>
      <c r="U60" s="228"/>
      <c r="V60" s="228"/>
      <c r="W60" s="228"/>
      <c r="X60" s="228"/>
      <c r="Y60" s="228"/>
      <c r="Z60" s="228"/>
      <c r="AA60" s="228"/>
      <c r="AB60" s="228"/>
      <c r="AC60" s="228"/>
      <c r="AD60" s="228"/>
      <c r="AE60" s="228"/>
      <c r="AF60" s="228"/>
      <c r="AG60" s="228"/>
      <c r="AH60" s="228"/>
    </row>
    <row r="61" spans="1:34" ht="27" customHeight="1" x14ac:dyDescent="0.3">
      <c r="A61" s="228"/>
      <c r="B61" s="234"/>
      <c r="C61" s="1644" t="s">
        <v>1369</v>
      </c>
      <c r="D61" s="267" t="s">
        <v>1370</v>
      </c>
      <c r="E61" s="648"/>
      <c r="F61" s="648" t="s">
        <v>1251</v>
      </c>
      <c r="G61" s="248">
        <v>25</v>
      </c>
      <c r="H61" s="249"/>
      <c r="I61" s="250"/>
      <c r="J61" s="228"/>
      <c r="K61" s="228"/>
      <c r="L61" s="228"/>
      <c r="M61" s="228"/>
      <c r="N61" s="228"/>
      <c r="O61" s="228"/>
      <c r="P61" s="228"/>
      <c r="Q61" s="228"/>
      <c r="R61" s="228"/>
      <c r="S61" s="228"/>
      <c r="T61" s="228"/>
      <c r="U61" s="228"/>
      <c r="V61" s="228"/>
      <c r="W61" s="228"/>
      <c r="X61" s="228"/>
      <c r="Y61" s="228"/>
      <c r="Z61" s="228"/>
      <c r="AA61" s="228"/>
      <c r="AB61" s="228"/>
      <c r="AC61" s="228"/>
      <c r="AD61" s="228"/>
      <c r="AE61" s="228"/>
      <c r="AF61" s="228"/>
      <c r="AG61" s="228"/>
      <c r="AH61" s="228"/>
    </row>
    <row r="62" spans="1:34" ht="27" customHeight="1" thickBot="1" x14ac:dyDescent="0.35">
      <c r="A62" s="228"/>
      <c r="B62" s="234"/>
      <c r="C62" s="1645"/>
      <c r="D62" s="268" t="s">
        <v>1371</v>
      </c>
      <c r="E62" s="649"/>
      <c r="F62" s="649" t="s">
        <v>1251</v>
      </c>
      <c r="G62" s="262">
        <v>13</v>
      </c>
      <c r="H62" s="249"/>
      <c r="I62" s="250"/>
      <c r="J62" s="228"/>
      <c r="K62" s="228"/>
      <c r="L62" s="228"/>
      <c r="M62" s="228"/>
      <c r="N62" s="228"/>
      <c r="O62" s="228"/>
      <c r="P62" s="228"/>
      <c r="Q62" s="228"/>
      <c r="R62" s="228"/>
      <c r="S62" s="228"/>
      <c r="T62" s="228"/>
      <c r="U62" s="228"/>
      <c r="V62" s="228"/>
      <c r="W62" s="228"/>
      <c r="X62" s="228"/>
      <c r="Y62" s="228"/>
      <c r="Z62" s="228"/>
      <c r="AA62" s="228"/>
      <c r="AB62" s="228"/>
      <c r="AC62" s="228"/>
      <c r="AD62" s="228"/>
      <c r="AE62" s="228"/>
      <c r="AF62" s="228"/>
      <c r="AG62" s="228"/>
      <c r="AH62" s="228"/>
    </row>
    <row r="63" spans="1:34" ht="27" customHeight="1" x14ac:dyDescent="0.3">
      <c r="A63" s="228"/>
      <c r="B63" s="234"/>
      <c r="C63" s="1644" t="s">
        <v>1372</v>
      </c>
      <c r="D63" s="247" t="s">
        <v>1373</v>
      </c>
      <c r="E63" s="647"/>
      <c r="F63" s="647" t="s">
        <v>1251</v>
      </c>
      <c r="G63" s="248">
        <v>8.8919999999999995</v>
      </c>
      <c r="H63" s="249"/>
      <c r="I63" s="250"/>
      <c r="J63" s="228"/>
      <c r="K63" s="228"/>
      <c r="L63" s="228"/>
      <c r="M63" s="228"/>
      <c r="N63" s="228"/>
      <c r="O63" s="228"/>
      <c r="P63" s="228"/>
      <c r="Q63" s="228"/>
      <c r="R63" s="228"/>
      <c r="S63" s="228"/>
      <c r="T63" s="228"/>
      <c r="U63" s="228"/>
      <c r="V63" s="228"/>
      <c r="W63" s="228"/>
      <c r="X63" s="228"/>
      <c r="Y63" s="228"/>
      <c r="Z63" s="228"/>
      <c r="AA63" s="228"/>
      <c r="AB63" s="228"/>
      <c r="AC63" s="228"/>
      <c r="AD63" s="228"/>
      <c r="AE63" s="228"/>
      <c r="AF63" s="228"/>
      <c r="AG63" s="228"/>
      <c r="AH63" s="228"/>
    </row>
    <row r="64" spans="1:34" ht="27" customHeight="1" thickBot="1" x14ac:dyDescent="0.35">
      <c r="A64" s="228"/>
      <c r="B64" s="234"/>
      <c r="C64" s="1645"/>
      <c r="D64" s="261" t="s">
        <v>1374</v>
      </c>
      <c r="E64" s="642"/>
      <c r="F64" s="642" t="s">
        <v>1251</v>
      </c>
      <c r="G64" s="262">
        <v>10.26</v>
      </c>
      <c r="H64" s="249"/>
      <c r="I64" s="250"/>
      <c r="J64" s="228"/>
      <c r="K64" s="228"/>
      <c r="L64" s="228"/>
      <c r="M64" s="228"/>
      <c r="N64" s="228"/>
      <c r="O64" s="228"/>
      <c r="P64" s="228"/>
      <c r="Q64" s="228"/>
      <c r="R64" s="228"/>
      <c r="S64" s="228"/>
      <c r="T64" s="228"/>
      <c r="U64" s="228"/>
      <c r="V64" s="228"/>
      <c r="W64" s="228"/>
      <c r="X64" s="228"/>
      <c r="Y64" s="228"/>
      <c r="Z64" s="228"/>
      <c r="AA64" s="228"/>
      <c r="AB64" s="228"/>
      <c r="AC64" s="228"/>
      <c r="AD64" s="228"/>
      <c r="AE64" s="228"/>
      <c r="AF64" s="228"/>
      <c r="AG64" s="228"/>
      <c r="AH64" s="228"/>
    </row>
    <row r="65" spans="1:34" ht="27" customHeight="1" x14ac:dyDescent="0.3">
      <c r="A65" s="228"/>
      <c r="B65" s="234"/>
      <c r="C65" s="1644" t="s">
        <v>1375</v>
      </c>
      <c r="D65" s="247" t="s">
        <v>1376</v>
      </c>
      <c r="E65" s="647" t="s">
        <v>1251</v>
      </c>
      <c r="F65" s="647" t="s">
        <v>1251</v>
      </c>
      <c r="G65" s="248">
        <v>11.4</v>
      </c>
      <c r="H65" s="249"/>
      <c r="I65" s="250"/>
      <c r="J65" s="228"/>
      <c r="K65" s="228"/>
      <c r="L65" s="228"/>
      <c r="M65" s="228"/>
      <c r="N65" s="228"/>
      <c r="O65" s="228"/>
      <c r="P65" s="228"/>
      <c r="Q65" s="228"/>
      <c r="R65" s="228"/>
      <c r="S65" s="228"/>
      <c r="T65" s="228"/>
      <c r="U65" s="228"/>
      <c r="V65" s="228"/>
      <c r="W65" s="228"/>
      <c r="X65" s="228"/>
      <c r="Y65" s="228"/>
      <c r="Z65" s="228"/>
      <c r="AA65" s="228"/>
      <c r="AB65" s="228"/>
      <c r="AC65" s="228"/>
      <c r="AD65" s="228"/>
      <c r="AE65" s="228"/>
      <c r="AF65" s="228"/>
      <c r="AG65" s="228"/>
      <c r="AH65" s="228"/>
    </row>
    <row r="66" spans="1:34" ht="27" customHeight="1" x14ac:dyDescent="0.3">
      <c r="A66" s="228"/>
      <c r="B66" s="234"/>
      <c r="C66" s="1646"/>
      <c r="D66" s="251" t="s">
        <v>1377</v>
      </c>
      <c r="E66" s="641" t="s">
        <v>1251</v>
      </c>
      <c r="F66" s="641" t="s">
        <v>1251</v>
      </c>
      <c r="G66" s="252">
        <v>11.4</v>
      </c>
      <c r="H66" s="249"/>
      <c r="I66" s="250"/>
      <c r="J66" s="228"/>
      <c r="K66" s="228"/>
      <c r="L66" s="228"/>
      <c r="M66" s="228"/>
      <c r="N66" s="228"/>
      <c r="O66" s="228"/>
      <c r="P66" s="228"/>
      <c r="Q66" s="228"/>
      <c r="R66" s="228"/>
      <c r="S66" s="228"/>
      <c r="T66" s="228"/>
      <c r="U66" s="228"/>
      <c r="V66" s="228"/>
      <c r="W66" s="228"/>
      <c r="X66" s="228"/>
      <c r="Y66" s="228"/>
      <c r="Z66" s="228"/>
      <c r="AA66" s="228"/>
      <c r="AB66" s="228"/>
      <c r="AC66" s="228"/>
      <c r="AD66" s="228"/>
      <c r="AE66" s="228"/>
      <c r="AF66" s="228"/>
      <c r="AG66" s="228"/>
      <c r="AH66" s="228"/>
    </row>
    <row r="67" spans="1:34" ht="27" customHeight="1" thickBot="1" x14ac:dyDescent="0.35">
      <c r="A67" s="228"/>
      <c r="B67" s="234"/>
      <c r="C67" s="1645"/>
      <c r="D67" s="261" t="s">
        <v>1378</v>
      </c>
      <c r="E67" s="642" t="s">
        <v>1251</v>
      </c>
      <c r="F67" s="642" t="s">
        <v>1251</v>
      </c>
      <c r="G67" s="262">
        <v>10.26</v>
      </c>
      <c r="H67" s="249"/>
      <c r="I67" s="250"/>
      <c r="J67" s="228"/>
      <c r="K67" s="228"/>
      <c r="L67" s="228"/>
      <c r="M67" s="228"/>
      <c r="N67" s="228"/>
      <c r="O67" s="228"/>
      <c r="P67" s="228"/>
      <c r="Q67" s="228"/>
      <c r="R67" s="228"/>
      <c r="S67" s="228"/>
      <c r="T67" s="228"/>
      <c r="U67" s="228"/>
      <c r="V67" s="228"/>
      <c r="W67" s="228"/>
      <c r="X67" s="228"/>
      <c r="Y67" s="228"/>
      <c r="Z67" s="228"/>
      <c r="AA67" s="228"/>
      <c r="AB67" s="228"/>
      <c r="AC67" s="228"/>
      <c r="AD67" s="228"/>
      <c r="AE67" s="228"/>
      <c r="AF67" s="228"/>
      <c r="AG67" s="228"/>
      <c r="AH67" s="228"/>
    </row>
    <row r="68" spans="1:34" ht="27" customHeight="1" thickBot="1" x14ac:dyDescent="0.35">
      <c r="A68" s="228"/>
      <c r="B68" s="234"/>
      <c r="C68" s="792" t="s">
        <v>1379</v>
      </c>
      <c r="D68" s="265" t="s">
        <v>1380</v>
      </c>
      <c r="E68" s="650" t="s">
        <v>1251</v>
      </c>
      <c r="F68" s="650" t="s">
        <v>1251</v>
      </c>
      <c r="G68" s="266">
        <v>15</v>
      </c>
      <c r="H68" s="249"/>
      <c r="I68" s="250"/>
      <c r="J68" s="228"/>
      <c r="K68" s="228"/>
      <c r="L68" s="228"/>
      <c r="M68" s="228"/>
      <c r="N68" s="228"/>
      <c r="O68" s="228"/>
      <c r="P68" s="228"/>
      <c r="Q68" s="228"/>
      <c r="R68" s="228"/>
      <c r="S68" s="228"/>
      <c r="T68" s="228"/>
      <c r="U68" s="228"/>
      <c r="V68" s="228"/>
      <c r="W68" s="228"/>
      <c r="X68" s="228"/>
      <c r="Y68" s="228"/>
      <c r="Z68" s="228"/>
      <c r="AA68" s="228"/>
      <c r="AB68" s="228"/>
      <c r="AC68" s="228"/>
      <c r="AD68" s="228"/>
      <c r="AE68" s="228"/>
      <c r="AF68" s="228"/>
      <c r="AG68" s="228"/>
      <c r="AH68" s="228"/>
    </row>
    <row r="69" spans="1:34" ht="27" customHeight="1" x14ac:dyDescent="0.3">
      <c r="A69" s="228"/>
      <c r="B69" s="234"/>
      <c r="C69" s="1644" t="s">
        <v>1381</v>
      </c>
      <c r="D69" s="247" t="s">
        <v>1382</v>
      </c>
      <c r="E69" s="647"/>
      <c r="F69" s="647" t="s">
        <v>1251</v>
      </c>
      <c r="G69" s="248">
        <v>22.8</v>
      </c>
      <c r="H69" s="249"/>
      <c r="I69" s="250"/>
      <c r="J69" s="228"/>
      <c r="K69" s="228"/>
      <c r="L69" s="228"/>
      <c r="M69" s="228"/>
      <c r="N69" s="228"/>
      <c r="O69" s="228"/>
      <c r="P69" s="228"/>
      <c r="Q69" s="228"/>
      <c r="R69" s="228"/>
      <c r="S69" s="228"/>
      <c r="T69" s="228"/>
      <c r="U69" s="228"/>
      <c r="V69" s="228"/>
      <c r="W69" s="228"/>
      <c r="X69" s="228"/>
      <c r="Y69" s="228"/>
      <c r="Z69" s="228"/>
      <c r="AA69" s="228"/>
      <c r="AB69" s="228"/>
      <c r="AC69" s="228"/>
      <c r="AD69" s="228"/>
      <c r="AE69" s="228"/>
      <c r="AF69" s="228"/>
      <c r="AG69" s="228"/>
      <c r="AH69" s="228"/>
    </row>
    <row r="70" spans="1:34" ht="27" customHeight="1" x14ac:dyDescent="0.3">
      <c r="A70" s="228"/>
      <c r="B70" s="234"/>
      <c r="C70" s="1646"/>
      <c r="D70" s="251" t="s">
        <v>1383</v>
      </c>
      <c r="E70" s="641"/>
      <c r="F70" s="641" t="s">
        <v>1251</v>
      </c>
      <c r="G70" s="252">
        <v>22.5</v>
      </c>
      <c r="H70" s="249"/>
      <c r="I70" s="250"/>
      <c r="J70" s="228"/>
      <c r="K70" s="228"/>
      <c r="L70" s="228"/>
      <c r="M70" s="228"/>
      <c r="N70" s="228"/>
      <c r="O70" s="228"/>
      <c r="P70" s="228"/>
      <c r="Q70" s="228"/>
      <c r="R70" s="228"/>
      <c r="S70" s="228"/>
      <c r="T70" s="228"/>
      <c r="U70" s="228"/>
      <c r="V70" s="228"/>
      <c r="W70" s="228"/>
      <c r="X70" s="228"/>
      <c r="Y70" s="228"/>
      <c r="Z70" s="228"/>
      <c r="AA70" s="228"/>
      <c r="AB70" s="228"/>
      <c r="AC70" s="228"/>
      <c r="AD70" s="228"/>
      <c r="AE70" s="228"/>
      <c r="AF70" s="228"/>
      <c r="AG70" s="228"/>
      <c r="AH70" s="228"/>
    </row>
    <row r="71" spans="1:34" ht="27" customHeight="1" thickBot="1" x14ac:dyDescent="0.35">
      <c r="A71" s="228"/>
      <c r="B71" s="234"/>
      <c r="C71" s="1645"/>
      <c r="D71" s="261" t="s">
        <v>1384</v>
      </c>
      <c r="E71" s="642"/>
      <c r="F71" s="642" t="s">
        <v>1251</v>
      </c>
      <c r="G71" s="256">
        <v>17.600000000000001</v>
      </c>
      <c r="H71" s="249"/>
      <c r="I71" s="250"/>
      <c r="J71" s="228"/>
      <c r="K71" s="228"/>
      <c r="L71" s="228"/>
      <c r="M71" s="228"/>
      <c r="N71" s="228"/>
      <c r="O71" s="228"/>
      <c r="P71" s="228"/>
      <c r="Q71" s="228"/>
      <c r="R71" s="228"/>
      <c r="S71" s="228"/>
      <c r="T71" s="228"/>
      <c r="U71" s="228"/>
      <c r="V71" s="228"/>
      <c r="W71" s="228"/>
      <c r="X71" s="228"/>
      <c r="Y71" s="228"/>
      <c r="Z71" s="228"/>
      <c r="AA71" s="228"/>
      <c r="AB71" s="228"/>
      <c r="AC71" s="228"/>
      <c r="AD71" s="228"/>
      <c r="AE71" s="228"/>
      <c r="AF71" s="228"/>
      <c r="AG71" s="228"/>
      <c r="AH71" s="228"/>
    </row>
    <row r="72" spans="1:34" ht="27" customHeight="1" thickBot="1" x14ac:dyDescent="0.35">
      <c r="A72" s="228"/>
      <c r="B72" s="234"/>
      <c r="C72" s="792" t="s">
        <v>1385</v>
      </c>
      <c r="D72" s="265" t="s">
        <v>1386</v>
      </c>
      <c r="E72" s="650" t="s">
        <v>1251</v>
      </c>
      <c r="F72" s="650" t="s">
        <v>1251</v>
      </c>
      <c r="G72" s="266">
        <v>6.84</v>
      </c>
      <c r="H72" s="249"/>
      <c r="I72" s="250"/>
      <c r="J72" s="228"/>
      <c r="K72" s="228"/>
      <c r="L72" s="228"/>
      <c r="M72" s="228"/>
      <c r="N72" s="228"/>
      <c r="O72" s="228"/>
      <c r="P72" s="228"/>
      <c r="Q72" s="228"/>
      <c r="R72" s="228"/>
      <c r="S72" s="228"/>
      <c r="T72" s="228"/>
      <c r="U72" s="228"/>
      <c r="V72" s="228"/>
      <c r="W72" s="228"/>
      <c r="X72" s="228"/>
      <c r="Y72" s="228"/>
      <c r="Z72" s="228"/>
      <c r="AA72" s="228"/>
      <c r="AB72" s="228"/>
      <c r="AC72" s="228"/>
      <c r="AD72" s="228"/>
      <c r="AE72" s="228"/>
      <c r="AF72" s="228"/>
      <c r="AG72" s="228"/>
      <c r="AH72" s="228"/>
    </row>
    <row r="73" spans="1:34" ht="27" customHeight="1" x14ac:dyDescent="0.3">
      <c r="A73" s="228"/>
      <c r="B73" s="234"/>
      <c r="C73" s="1644" t="s">
        <v>1387</v>
      </c>
      <c r="D73" s="247" t="s">
        <v>1388</v>
      </c>
      <c r="E73" s="647"/>
      <c r="F73" s="647" t="s">
        <v>1251</v>
      </c>
      <c r="G73" s="248">
        <v>30</v>
      </c>
      <c r="H73" s="249"/>
      <c r="I73" s="250"/>
      <c r="J73" s="228"/>
      <c r="K73" s="228"/>
      <c r="L73" s="228"/>
      <c r="M73" s="228"/>
      <c r="N73" s="228"/>
      <c r="O73" s="228"/>
      <c r="P73" s="228"/>
      <c r="Q73" s="228"/>
      <c r="R73" s="228"/>
      <c r="S73" s="228"/>
      <c r="T73" s="228"/>
      <c r="U73" s="228"/>
      <c r="V73" s="228"/>
      <c r="W73" s="228"/>
      <c r="X73" s="228"/>
      <c r="Y73" s="228"/>
      <c r="Z73" s="228"/>
      <c r="AA73" s="228"/>
      <c r="AB73" s="228"/>
      <c r="AC73" s="228"/>
      <c r="AD73" s="228"/>
      <c r="AE73" s="228"/>
      <c r="AF73" s="228"/>
      <c r="AG73" s="228"/>
      <c r="AH73" s="228"/>
    </row>
    <row r="74" spans="1:34" ht="27" customHeight="1" thickBot="1" x14ac:dyDescent="0.35">
      <c r="A74" s="228"/>
      <c r="B74" s="234"/>
      <c r="C74" s="1645"/>
      <c r="D74" s="261" t="s">
        <v>1389</v>
      </c>
      <c r="E74" s="642"/>
      <c r="F74" s="642" t="s">
        <v>1251</v>
      </c>
      <c r="G74" s="262">
        <v>30</v>
      </c>
      <c r="H74" s="249"/>
      <c r="I74" s="250"/>
      <c r="J74" s="228"/>
      <c r="K74" s="228"/>
      <c r="L74" s="228"/>
      <c r="M74" s="228"/>
      <c r="N74" s="228"/>
      <c r="O74" s="228"/>
      <c r="P74" s="228"/>
      <c r="Q74" s="228"/>
      <c r="R74" s="228"/>
      <c r="S74" s="228"/>
      <c r="T74" s="228"/>
      <c r="U74" s="228"/>
      <c r="V74" s="228"/>
      <c r="W74" s="228"/>
      <c r="X74" s="228"/>
      <c r="Y74" s="228"/>
      <c r="Z74" s="228"/>
      <c r="AA74" s="228"/>
      <c r="AB74" s="228"/>
      <c r="AC74" s="228"/>
      <c r="AD74" s="228"/>
      <c r="AE74" s="228"/>
      <c r="AF74" s="228"/>
      <c r="AG74" s="228"/>
      <c r="AH74" s="228"/>
    </row>
    <row r="75" spans="1:34" ht="27" customHeight="1" x14ac:dyDescent="0.3">
      <c r="A75" s="228"/>
      <c r="B75" s="234"/>
      <c r="C75" s="1644" t="s">
        <v>1390</v>
      </c>
      <c r="D75" s="247" t="s">
        <v>1391</v>
      </c>
      <c r="E75" s="647"/>
      <c r="F75" s="647" t="s">
        <v>1251</v>
      </c>
      <c r="G75" s="248">
        <v>23.75</v>
      </c>
      <c r="H75" s="249"/>
      <c r="I75" s="250"/>
      <c r="J75" s="228"/>
      <c r="K75" s="228"/>
      <c r="L75" s="228"/>
      <c r="M75" s="228"/>
      <c r="N75" s="228"/>
      <c r="O75" s="228"/>
      <c r="P75" s="228"/>
      <c r="Q75" s="228"/>
      <c r="R75" s="228"/>
      <c r="S75" s="228"/>
      <c r="T75" s="228"/>
      <c r="U75" s="228"/>
      <c r="V75" s="228"/>
      <c r="W75" s="228"/>
      <c r="X75" s="228"/>
      <c r="Y75" s="228"/>
      <c r="Z75" s="228"/>
      <c r="AA75" s="228"/>
      <c r="AB75" s="228"/>
      <c r="AC75" s="228"/>
      <c r="AD75" s="228"/>
      <c r="AE75" s="228"/>
      <c r="AF75" s="228"/>
      <c r="AG75" s="228"/>
      <c r="AH75" s="228"/>
    </row>
    <row r="76" spans="1:34" ht="27" customHeight="1" x14ac:dyDescent="0.3">
      <c r="A76" s="228"/>
      <c r="B76" s="234"/>
      <c r="C76" s="1646"/>
      <c r="D76" s="251" t="s">
        <v>1392</v>
      </c>
      <c r="E76" s="641"/>
      <c r="F76" s="641" t="s">
        <v>1251</v>
      </c>
      <c r="G76" s="252">
        <v>14.25</v>
      </c>
      <c r="H76" s="249"/>
      <c r="I76" s="250"/>
      <c r="J76" s="228"/>
      <c r="K76" s="228"/>
      <c r="L76" s="228"/>
      <c r="M76" s="228"/>
      <c r="N76" s="228"/>
      <c r="O76" s="228"/>
      <c r="P76" s="228"/>
      <c r="Q76" s="228"/>
      <c r="R76" s="228"/>
      <c r="S76" s="228"/>
      <c r="T76" s="228"/>
      <c r="U76" s="228"/>
      <c r="V76" s="228"/>
      <c r="W76" s="228"/>
      <c r="X76" s="228"/>
      <c r="Y76" s="228"/>
      <c r="Z76" s="228"/>
      <c r="AA76" s="228"/>
      <c r="AB76" s="228"/>
      <c r="AC76" s="228"/>
      <c r="AD76" s="228"/>
      <c r="AE76" s="228"/>
      <c r="AF76" s="228"/>
      <c r="AG76" s="228"/>
      <c r="AH76" s="228"/>
    </row>
    <row r="77" spans="1:34" ht="27" customHeight="1" x14ac:dyDescent="0.3">
      <c r="A77" s="228"/>
      <c r="B77" s="234"/>
      <c r="C77" s="1646"/>
      <c r="D77" s="251" t="s">
        <v>1393</v>
      </c>
      <c r="E77" s="641"/>
      <c r="F77" s="641" t="s">
        <v>1251</v>
      </c>
      <c r="G77" s="252">
        <v>23.75</v>
      </c>
      <c r="H77" s="249"/>
      <c r="I77" s="250"/>
      <c r="J77" s="228"/>
      <c r="K77" s="228"/>
      <c r="L77" s="228"/>
      <c r="M77" s="228"/>
      <c r="N77" s="228"/>
      <c r="O77" s="228"/>
      <c r="P77" s="228"/>
      <c r="Q77" s="228"/>
      <c r="R77" s="228"/>
      <c r="S77" s="228"/>
      <c r="T77" s="228"/>
      <c r="U77" s="228"/>
      <c r="V77" s="228"/>
      <c r="W77" s="228"/>
      <c r="X77" s="228"/>
      <c r="Y77" s="228"/>
      <c r="Z77" s="228"/>
      <c r="AA77" s="228"/>
      <c r="AB77" s="228"/>
      <c r="AC77" s="228"/>
      <c r="AD77" s="228"/>
      <c r="AE77" s="228"/>
      <c r="AF77" s="228"/>
      <c r="AG77" s="228"/>
      <c r="AH77" s="228"/>
    </row>
    <row r="78" spans="1:34" ht="27" customHeight="1" x14ac:dyDescent="0.3">
      <c r="A78" s="228"/>
      <c r="B78" s="234"/>
      <c r="C78" s="1646"/>
      <c r="D78" s="251" t="s">
        <v>1394</v>
      </c>
      <c r="E78" s="641"/>
      <c r="F78" s="641" t="s">
        <v>1251</v>
      </c>
      <c r="G78" s="252">
        <v>7.22</v>
      </c>
      <c r="H78" s="249"/>
      <c r="I78" s="250"/>
      <c r="J78" s="228"/>
      <c r="K78" s="228"/>
      <c r="L78" s="228"/>
      <c r="M78" s="228"/>
      <c r="N78" s="228"/>
      <c r="O78" s="228"/>
      <c r="P78" s="228"/>
      <c r="Q78" s="228"/>
      <c r="R78" s="228"/>
      <c r="S78" s="228"/>
      <c r="T78" s="228"/>
      <c r="U78" s="228"/>
      <c r="V78" s="228"/>
      <c r="W78" s="228"/>
      <c r="X78" s="228"/>
      <c r="Y78" s="228"/>
      <c r="Z78" s="228"/>
      <c r="AA78" s="228"/>
      <c r="AB78" s="228"/>
      <c r="AC78" s="228"/>
      <c r="AD78" s="228"/>
      <c r="AE78" s="228"/>
      <c r="AF78" s="228"/>
      <c r="AG78" s="228"/>
      <c r="AH78" s="228"/>
    </row>
    <row r="79" spans="1:34" ht="27" customHeight="1" x14ac:dyDescent="0.3">
      <c r="A79" s="228"/>
      <c r="B79" s="234"/>
      <c r="C79" s="1646"/>
      <c r="D79" s="251" t="s">
        <v>1395</v>
      </c>
      <c r="E79" s="641"/>
      <c r="F79" s="641" t="s">
        <v>1251</v>
      </c>
      <c r="G79" s="252">
        <v>30</v>
      </c>
      <c r="H79" s="269"/>
      <c r="I79" s="270"/>
      <c r="J79" s="228"/>
      <c r="K79" s="228"/>
      <c r="L79" s="228"/>
      <c r="M79" s="228"/>
      <c r="N79" s="228"/>
      <c r="O79" s="228"/>
      <c r="P79" s="228"/>
      <c r="Q79" s="228"/>
      <c r="R79" s="228"/>
      <c r="S79" s="228"/>
      <c r="T79" s="228"/>
      <c r="U79" s="228"/>
      <c r="V79" s="228"/>
      <c r="W79" s="228"/>
      <c r="X79" s="228"/>
      <c r="Y79" s="228"/>
      <c r="Z79" s="228"/>
      <c r="AA79" s="228"/>
      <c r="AB79" s="228"/>
      <c r="AC79" s="228"/>
      <c r="AD79" s="228"/>
      <c r="AE79" s="228"/>
      <c r="AF79" s="228"/>
      <c r="AG79" s="228"/>
      <c r="AH79" s="228"/>
    </row>
    <row r="80" spans="1:34" ht="27" customHeight="1" thickBot="1" x14ac:dyDescent="0.35">
      <c r="A80" s="228"/>
      <c r="B80" s="234"/>
      <c r="C80" s="1645"/>
      <c r="D80" s="261" t="s">
        <v>1396</v>
      </c>
      <c r="E80" s="642"/>
      <c r="F80" s="642" t="s">
        <v>1251</v>
      </c>
      <c r="G80" s="262">
        <v>6.84</v>
      </c>
      <c r="H80" s="234"/>
      <c r="I80" s="228"/>
      <c r="J80" s="228"/>
      <c r="K80" s="228"/>
      <c r="L80" s="228"/>
      <c r="M80" s="228"/>
      <c r="N80" s="228"/>
      <c r="O80" s="228"/>
      <c r="P80" s="228"/>
      <c r="Q80" s="228"/>
      <c r="R80" s="228"/>
      <c r="S80" s="228"/>
      <c r="T80" s="228"/>
      <c r="U80" s="228"/>
      <c r="V80" s="228"/>
      <c r="W80" s="228"/>
      <c r="X80" s="228"/>
      <c r="Y80" s="228"/>
      <c r="Z80" s="228"/>
      <c r="AA80" s="228"/>
      <c r="AB80" s="228"/>
      <c r="AC80" s="228"/>
      <c r="AD80" s="228"/>
      <c r="AE80" s="228"/>
      <c r="AF80" s="228"/>
      <c r="AG80" s="228"/>
      <c r="AH80" s="228"/>
    </row>
    <row r="81" spans="1:34" ht="27" customHeight="1" x14ac:dyDescent="0.3">
      <c r="A81" s="228"/>
      <c r="B81" s="234"/>
      <c r="C81" s="234"/>
      <c r="D81" s="234"/>
      <c r="E81" s="234"/>
      <c r="F81" s="234"/>
      <c r="G81" s="234"/>
      <c r="H81" s="234"/>
      <c r="I81" s="228"/>
      <c r="J81" s="228"/>
      <c r="K81" s="228"/>
      <c r="L81" s="228"/>
      <c r="M81" s="228"/>
      <c r="N81" s="228"/>
      <c r="O81" s="228"/>
      <c r="P81" s="228"/>
      <c r="Q81" s="228"/>
      <c r="R81" s="228"/>
      <c r="S81" s="228"/>
      <c r="T81" s="228"/>
      <c r="U81" s="228"/>
      <c r="V81" s="228"/>
      <c r="W81" s="228"/>
      <c r="X81" s="228"/>
      <c r="Y81" s="228"/>
      <c r="Z81" s="228"/>
      <c r="AA81" s="228"/>
      <c r="AB81" s="228"/>
      <c r="AC81" s="228"/>
      <c r="AD81" s="228"/>
      <c r="AE81" s="228"/>
      <c r="AF81" s="228"/>
      <c r="AG81" s="228"/>
      <c r="AH81" s="228"/>
    </row>
    <row r="82" spans="1:34" ht="27" customHeight="1" x14ac:dyDescent="0.3">
      <c r="A82" s="228"/>
      <c r="B82" s="228"/>
      <c r="C82" s="228"/>
      <c r="D82" s="228"/>
      <c r="E82" s="228"/>
      <c r="F82" s="228"/>
      <c r="G82" s="228"/>
      <c r="H82" s="228"/>
      <c r="I82" s="228"/>
      <c r="J82" s="228"/>
      <c r="K82" s="228"/>
      <c r="L82" s="228"/>
      <c r="M82" s="228"/>
      <c r="N82" s="228"/>
      <c r="O82" s="228"/>
      <c r="P82" s="228"/>
      <c r="Q82" s="228"/>
      <c r="R82" s="228"/>
      <c r="S82" s="228"/>
      <c r="T82" s="228"/>
      <c r="U82" s="228"/>
      <c r="V82" s="228"/>
      <c r="W82" s="228"/>
      <c r="X82" s="228"/>
      <c r="Y82" s="228"/>
      <c r="Z82" s="228"/>
      <c r="AA82" s="228"/>
      <c r="AB82" s="228"/>
      <c r="AC82" s="228"/>
      <c r="AD82" s="228"/>
      <c r="AE82" s="228"/>
      <c r="AF82" s="228"/>
      <c r="AG82" s="228"/>
      <c r="AH82" s="228"/>
    </row>
    <row r="83" spans="1:34" ht="27" customHeight="1" x14ac:dyDescent="0.3">
      <c r="A83" s="228"/>
      <c r="B83" s="228"/>
      <c r="C83" s="228"/>
      <c r="D83" s="228"/>
      <c r="E83" s="228"/>
      <c r="F83" s="228"/>
      <c r="G83" s="228"/>
      <c r="H83" s="228"/>
      <c r="I83" s="228"/>
      <c r="J83" s="228"/>
      <c r="K83" s="228"/>
      <c r="L83" s="228"/>
      <c r="M83" s="228"/>
      <c r="N83" s="228"/>
      <c r="O83" s="228"/>
      <c r="P83" s="228"/>
      <c r="Q83" s="228"/>
      <c r="R83" s="228"/>
      <c r="S83" s="228"/>
      <c r="T83" s="228"/>
      <c r="U83" s="228"/>
      <c r="V83" s="228"/>
      <c r="W83" s="228"/>
      <c r="X83" s="228"/>
      <c r="Y83" s="228"/>
      <c r="Z83" s="228"/>
      <c r="AA83" s="228"/>
      <c r="AB83" s="228"/>
      <c r="AC83" s="228"/>
      <c r="AD83" s="228"/>
      <c r="AE83" s="228"/>
      <c r="AF83" s="228"/>
      <c r="AG83" s="228"/>
      <c r="AH83" s="228"/>
    </row>
    <row r="84" spans="1:34" ht="27" customHeight="1" x14ac:dyDescent="0.3">
      <c r="A84" s="228"/>
      <c r="B84" s="228"/>
      <c r="C84" s="228"/>
      <c r="D84" s="228"/>
      <c r="E84" s="228"/>
      <c r="F84" s="228"/>
      <c r="G84" s="228"/>
      <c r="H84" s="228"/>
      <c r="I84" s="228"/>
      <c r="J84" s="228"/>
      <c r="K84" s="228"/>
      <c r="L84" s="228"/>
      <c r="M84" s="228"/>
      <c r="N84" s="228"/>
      <c r="O84" s="228"/>
      <c r="P84" s="228"/>
      <c r="Q84" s="228"/>
      <c r="R84" s="228"/>
      <c r="S84" s="228"/>
      <c r="T84" s="228"/>
      <c r="U84" s="228"/>
      <c r="V84" s="228"/>
      <c r="W84" s="228"/>
      <c r="X84" s="228"/>
      <c r="Y84" s="228"/>
      <c r="Z84" s="228"/>
      <c r="AA84" s="228"/>
      <c r="AB84" s="228"/>
      <c r="AC84" s="228"/>
      <c r="AD84" s="228"/>
      <c r="AE84" s="228"/>
      <c r="AF84" s="228"/>
      <c r="AG84" s="228"/>
      <c r="AH84" s="228"/>
    </row>
    <row r="85" spans="1:34" ht="27" customHeight="1" x14ac:dyDescent="0.3">
      <c r="A85" s="228"/>
      <c r="B85" s="228"/>
      <c r="C85" s="228"/>
      <c r="D85" s="228"/>
      <c r="E85" s="228"/>
      <c r="F85" s="228"/>
      <c r="G85" s="228"/>
      <c r="H85" s="228"/>
      <c r="I85" s="228"/>
      <c r="J85" s="228"/>
      <c r="K85" s="228"/>
      <c r="L85" s="228"/>
      <c r="M85" s="228"/>
      <c r="N85" s="228"/>
      <c r="O85" s="228"/>
      <c r="P85" s="228"/>
      <c r="Q85" s="228"/>
      <c r="R85" s="228"/>
      <c r="S85" s="228"/>
      <c r="T85" s="228"/>
      <c r="U85" s="228"/>
      <c r="V85" s="228"/>
      <c r="W85" s="228"/>
      <c r="X85" s="228"/>
      <c r="Y85" s="228"/>
      <c r="Z85" s="228"/>
      <c r="AA85" s="228"/>
      <c r="AB85" s="228"/>
      <c r="AC85" s="228"/>
      <c r="AD85" s="228"/>
      <c r="AE85" s="228"/>
      <c r="AF85" s="228"/>
      <c r="AG85" s="228"/>
      <c r="AH85" s="228"/>
    </row>
    <row r="86" spans="1:34" ht="27" customHeight="1" x14ac:dyDescent="0.3">
      <c r="A86" s="228"/>
      <c r="B86" s="228"/>
      <c r="C86" s="228"/>
      <c r="D86" s="228"/>
      <c r="E86" s="228"/>
      <c r="F86" s="228"/>
      <c r="G86" s="228"/>
      <c r="H86" s="228"/>
      <c r="I86" s="228"/>
      <c r="J86" s="228"/>
      <c r="K86" s="228"/>
      <c r="L86" s="228"/>
      <c r="M86" s="228"/>
      <c r="N86" s="228"/>
      <c r="O86" s="228"/>
      <c r="P86" s="228"/>
      <c r="Q86" s="228"/>
      <c r="R86" s="228"/>
      <c r="S86" s="228"/>
      <c r="T86" s="228"/>
      <c r="U86" s="228"/>
      <c r="V86" s="228"/>
      <c r="W86" s="228"/>
      <c r="X86" s="228"/>
      <c r="Y86" s="228"/>
      <c r="Z86" s="228"/>
      <c r="AA86" s="228"/>
      <c r="AB86" s="228"/>
      <c r="AC86" s="228"/>
      <c r="AD86" s="228"/>
      <c r="AE86" s="228"/>
      <c r="AF86" s="228"/>
      <c r="AG86" s="228"/>
      <c r="AH86" s="228"/>
    </row>
    <row r="87" spans="1:34" ht="27" customHeight="1" x14ac:dyDescent="0.3">
      <c r="A87" s="228"/>
      <c r="B87" s="228"/>
      <c r="C87" s="228"/>
      <c r="D87" s="228"/>
      <c r="E87" s="228"/>
      <c r="F87" s="228"/>
      <c r="G87" s="228"/>
      <c r="H87" s="228"/>
      <c r="I87" s="228"/>
      <c r="J87" s="228"/>
      <c r="K87" s="228"/>
      <c r="L87" s="228"/>
      <c r="M87" s="228"/>
      <c r="N87" s="228"/>
      <c r="O87" s="228"/>
      <c r="P87" s="228"/>
      <c r="Q87" s="228"/>
      <c r="R87" s="228"/>
      <c r="S87" s="228"/>
      <c r="T87" s="228"/>
      <c r="U87" s="228"/>
      <c r="V87" s="228"/>
      <c r="W87" s="228"/>
      <c r="X87" s="228"/>
      <c r="Y87" s="228"/>
      <c r="Z87" s="228"/>
      <c r="AA87" s="228"/>
      <c r="AB87" s="228"/>
      <c r="AC87" s="228"/>
      <c r="AD87" s="228"/>
      <c r="AE87" s="228"/>
      <c r="AF87" s="228"/>
      <c r="AG87" s="228"/>
      <c r="AH87" s="228"/>
    </row>
    <row r="88" spans="1:34" ht="27" customHeight="1" x14ac:dyDescent="0.3">
      <c r="A88" s="228"/>
      <c r="B88" s="228"/>
      <c r="C88" s="228"/>
      <c r="D88" s="228"/>
      <c r="E88" s="228"/>
      <c r="F88" s="228"/>
      <c r="G88" s="228"/>
      <c r="H88" s="228"/>
      <c r="I88" s="228"/>
      <c r="J88" s="228"/>
      <c r="K88" s="228"/>
      <c r="L88" s="228"/>
      <c r="M88" s="228"/>
      <c r="N88" s="228"/>
      <c r="O88" s="228"/>
      <c r="P88" s="228"/>
      <c r="Q88" s="228"/>
      <c r="R88" s="228"/>
      <c r="S88" s="228"/>
      <c r="T88" s="228"/>
      <c r="U88" s="228"/>
      <c r="V88" s="228"/>
      <c r="W88" s="228"/>
      <c r="X88" s="228"/>
      <c r="Y88" s="228"/>
      <c r="Z88" s="228"/>
      <c r="AA88" s="228"/>
      <c r="AB88" s="228"/>
      <c r="AC88" s="228"/>
      <c r="AD88" s="228"/>
      <c r="AE88" s="228"/>
      <c r="AF88" s="228"/>
      <c r="AG88" s="228"/>
      <c r="AH88" s="228"/>
    </row>
    <row r="89" spans="1:34" ht="27" customHeight="1" x14ac:dyDescent="0.3">
      <c r="A89" s="228"/>
      <c r="B89" s="228"/>
      <c r="C89" s="228"/>
      <c r="D89" s="228"/>
      <c r="E89" s="228"/>
      <c r="F89" s="228"/>
      <c r="G89" s="228"/>
      <c r="H89" s="228"/>
      <c r="I89" s="228"/>
      <c r="J89" s="228"/>
      <c r="K89" s="228"/>
      <c r="L89" s="228"/>
      <c r="M89" s="228"/>
      <c r="N89" s="228"/>
      <c r="O89" s="228"/>
      <c r="P89" s="228"/>
      <c r="Q89" s="228"/>
      <c r="R89" s="228"/>
      <c r="S89" s="228"/>
      <c r="T89" s="228"/>
      <c r="U89" s="228"/>
      <c r="V89" s="228"/>
      <c r="W89" s="228"/>
      <c r="X89" s="228"/>
      <c r="Y89" s="228"/>
      <c r="Z89" s="228"/>
      <c r="AA89" s="228"/>
      <c r="AB89" s="228"/>
      <c r="AC89" s="228"/>
      <c r="AD89" s="228"/>
      <c r="AE89" s="228"/>
      <c r="AF89" s="228"/>
      <c r="AG89" s="228"/>
      <c r="AH89" s="228"/>
    </row>
    <row r="90" spans="1:34" ht="27" customHeight="1" x14ac:dyDescent="0.3">
      <c r="A90" s="228"/>
      <c r="B90" s="228"/>
      <c r="C90" s="228"/>
      <c r="D90" s="228"/>
      <c r="E90" s="228"/>
      <c r="F90" s="228"/>
      <c r="G90" s="228"/>
      <c r="H90" s="228"/>
      <c r="I90" s="228"/>
      <c r="J90" s="228"/>
      <c r="K90" s="228"/>
      <c r="L90" s="228"/>
      <c r="M90" s="228"/>
      <c r="N90" s="228"/>
      <c r="O90" s="228"/>
      <c r="P90" s="228"/>
      <c r="Q90" s="228"/>
      <c r="R90" s="228"/>
      <c r="S90" s="228"/>
      <c r="T90" s="228"/>
      <c r="U90" s="228"/>
      <c r="V90" s="228"/>
      <c r="W90" s="228"/>
      <c r="X90" s="228"/>
      <c r="Y90" s="228"/>
      <c r="Z90" s="228"/>
      <c r="AA90" s="228"/>
      <c r="AB90" s="228"/>
      <c r="AC90" s="228"/>
      <c r="AD90" s="228"/>
      <c r="AE90" s="228"/>
      <c r="AF90" s="228"/>
      <c r="AG90" s="228"/>
      <c r="AH90" s="228"/>
    </row>
    <row r="91" spans="1:34" ht="27" customHeight="1" x14ac:dyDescent="0.3">
      <c r="A91" s="228"/>
      <c r="B91" s="228"/>
      <c r="C91" s="228"/>
      <c r="D91" s="228"/>
      <c r="E91" s="228"/>
      <c r="F91" s="228"/>
      <c r="G91" s="228"/>
      <c r="H91" s="228"/>
      <c r="I91" s="228"/>
      <c r="J91" s="228"/>
      <c r="K91" s="228"/>
      <c r="L91" s="228"/>
      <c r="M91" s="228"/>
      <c r="N91" s="228"/>
      <c r="O91" s="228"/>
      <c r="P91" s="228"/>
      <c r="Q91" s="228"/>
      <c r="R91" s="228"/>
      <c r="S91" s="228"/>
      <c r="T91" s="228"/>
      <c r="U91" s="228"/>
      <c r="V91" s="228"/>
      <c r="W91" s="228"/>
      <c r="X91" s="228"/>
      <c r="Y91" s="228"/>
      <c r="Z91" s="228"/>
      <c r="AA91" s="228"/>
      <c r="AB91" s="228"/>
      <c r="AC91" s="228"/>
      <c r="AD91" s="228"/>
      <c r="AE91" s="228"/>
      <c r="AF91" s="228"/>
      <c r="AG91" s="228"/>
      <c r="AH91" s="228"/>
    </row>
    <row r="92" spans="1:34" ht="27" customHeight="1" x14ac:dyDescent="0.3">
      <c r="A92" s="228"/>
      <c r="B92" s="228"/>
      <c r="C92" s="228"/>
      <c r="D92" s="228"/>
      <c r="E92" s="228"/>
      <c r="F92" s="228"/>
      <c r="G92" s="228"/>
      <c r="H92" s="228"/>
      <c r="I92" s="228"/>
      <c r="J92" s="228"/>
      <c r="K92" s="228"/>
      <c r="L92" s="228"/>
      <c r="M92" s="228"/>
      <c r="N92" s="228"/>
      <c r="O92" s="228"/>
      <c r="P92" s="228"/>
      <c r="Q92" s="228"/>
      <c r="R92" s="228"/>
      <c r="S92" s="228"/>
      <c r="T92" s="228"/>
      <c r="U92" s="228"/>
      <c r="V92" s="228"/>
      <c r="W92" s="228"/>
      <c r="X92" s="228"/>
      <c r="Y92" s="228"/>
      <c r="Z92" s="228"/>
      <c r="AA92" s="228"/>
      <c r="AB92" s="228"/>
      <c r="AC92" s="228"/>
      <c r="AD92" s="228"/>
      <c r="AE92" s="228"/>
      <c r="AF92" s="228"/>
      <c r="AG92" s="228"/>
      <c r="AH92" s="228"/>
    </row>
    <row r="93" spans="1:34" ht="27" customHeight="1" x14ac:dyDescent="0.3">
      <c r="A93" s="228"/>
      <c r="B93" s="228"/>
      <c r="C93" s="228"/>
      <c r="D93" s="228"/>
      <c r="E93" s="228"/>
      <c r="F93" s="228"/>
      <c r="G93" s="228"/>
      <c r="H93" s="228"/>
      <c r="I93" s="228"/>
      <c r="J93" s="228"/>
      <c r="K93" s="228"/>
      <c r="L93" s="228"/>
      <c r="M93" s="228"/>
      <c r="N93" s="228"/>
      <c r="O93" s="228"/>
      <c r="P93" s="228"/>
      <c r="Q93" s="228"/>
      <c r="R93" s="228"/>
      <c r="S93" s="228"/>
      <c r="T93" s="228"/>
      <c r="U93" s="228"/>
      <c r="V93" s="228"/>
      <c r="W93" s="228"/>
      <c r="X93" s="228"/>
      <c r="Y93" s="228"/>
      <c r="Z93" s="228"/>
      <c r="AA93" s="228"/>
      <c r="AB93" s="228"/>
      <c r="AC93" s="228"/>
      <c r="AD93" s="228"/>
      <c r="AE93" s="228"/>
      <c r="AF93" s="228"/>
      <c r="AG93" s="228"/>
      <c r="AH93" s="228"/>
    </row>
    <row r="94" spans="1:34" ht="27" customHeight="1" x14ac:dyDescent="0.3">
      <c r="A94" s="228"/>
      <c r="B94" s="228"/>
      <c r="C94" s="228"/>
      <c r="D94" s="228"/>
      <c r="E94" s="228"/>
      <c r="F94" s="228"/>
      <c r="G94" s="228"/>
      <c r="H94" s="228"/>
      <c r="I94" s="228"/>
      <c r="J94" s="228"/>
      <c r="K94" s="228"/>
      <c r="L94" s="228"/>
      <c r="M94" s="228"/>
      <c r="N94" s="228"/>
      <c r="O94" s="228"/>
      <c r="P94" s="228"/>
      <c r="Q94" s="228"/>
      <c r="R94" s="228"/>
      <c r="S94" s="228"/>
      <c r="T94" s="228"/>
      <c r="U94" s="228"/>
      <c r="V94" s="228"/>
      <c r="W94" s="228"/>
      <c r="X94" s="228"/>
      <c r="Y94" s="228"/>
      <c r="Z94" s="228"/>
      <c r="AA94" s="228"/>
      <c r="AB94" s="228"/>
      <c r="AC94" s="228"/>
      <c r="AD94" s="228"/>
      <c r="AE94" s="228"/>
      <c r="AF94" s="228"/>
      <c r="AG94" s="228"/>
      <c r="AH94" s="228"/>
    </row>
    <row r="95" spans="1:34" ht="27" customHeight="1" x14ac:dyDescent="0.3">
      <c r="A95" s="228"/>
      <c r="B95" s="228"/>
      <c r="C95" s="228"/>
      <c r="D95" s="228"/>
      <c r="E95" s="228"/>
      <c r="F95" s="228"/>
      <c r="G95" s="228"/>
      <c r="H95" s="228"/>
      <c r="I95" s="228"/>
      <c r="J95" s="228"/>
      <c r="K95" s="228"/>
      <c r="L95" s="228"/>
      <c r="M95" s="228"/>
      <c r="N95" s="228"/>
      <c r="O95" s="228"/>
      <c r="P95" s="228"/>
      <c r="Q95" s="228"/>
      <c r="R95" s="228"/>
      <c r="S95" s="228"/>
      <c r="T95" s="228"/>
      <c r="U95" s="228"/>
      <c r="V95" s="228"/>
      <c r="W95" s="228"/>
      <c r="X95" s="228"/>
      <c r="Y95" s="228"/>
      <c r="Z95" s="228"/>
      <c r="AA95" s="228"/>
      <c r="AB95" s="228"/>
      <c r="AC95" s="228"/>
      <c r="AD95" s="228"/>
      <c r="AE95" s="228"/>
      <c r="AF95" s="228"/>
      <c r="AG95" s="228"/>
      <c r="AH95" s="228"/>
    </row>
    <row r="96" spans="1:34" ht="27" customHeight="1" x14ac:dyDescent="0.3">
      <c r="A96" s="228"/>
      <c r="B96" s="228"/>
      <c r="C96" s="228"/>
      <c r="D96" s="228"/>
      <c r="E96" s="228"/>
      <c r="F96" s="228"/>
      <c r="G96" s="228"/>
      <c r="H96" s="228"/>
      <c r="I96" s="228"/>
      <c r="J96" s="228"/>
      <c r="K96" s="228"/>
      <c r="L96" s="228"/>
      <c r="M96" s="228"/>
      <c r="N96" s="228"/>
      <c r="O96" s="228"/>
      <c r="P96" s="228"/>
      <c r="Q96" s="228"/>
      <c r="R96" s="228"/>
      <c r="S96" s="228"/>
      <c r="T96" s="228"/>
      <c r="U96" s="228"/>
      <c r="V96" s="228"/>
      <c r="W96" s="228"/>
      <c r="X96" s="228"/>
      <c r="Y96" s="228"/>
      <c r="Z96" s="228"/>
      <c r="AA96" s="228"/>
      <c r="AB96" s="228"/>
      <c r="AC96" s="228"/>
      <c r="AD96" s="228"/>
      <c r="AE96" s="228"/>
      <c r="AF96" s="228"/>
      <c r="AG96" s="228"/>
      <c r="AH96" s="228"/>
    </row>
    <row r="97" spans="1:34" ht="27" customHeight="1" x14ac:dyDescent="0.3">
      <c r="A97" s="228"/>
      <c r="B97" s="228"/>
      <c r="C97" s="228"/>
      <c r="D97" s="228"/>
      <c r="E97" s="228"/>
      <c r="F97" s="228"/>
      <c r="G97" s="228"/>
      <c r="H97" s="228"/>
      <c r="I97" s="228"/>
      <c r="J97" s="228"/>
      <c r="K97" s="228"/>
      <c r="L97" s="228"/>
      <c r="M97" s="228"/>
      <c r="N97" s="228"/>
      <c r="O97" s="228"/>
      <c r="P97" s="228"/>
      <c r="Q97" s="228"/>
      <c r="R97" s="228"/>
      <c r="S97" s="228"/>
      <c r="T97" s="228"/>
      <c r="U97" s="228"/>
      <c r="V97" s="228"/>
      <c r="W97" s="228"/>
      <c r="X97" s="228"/>
      <c r="Y97" s="228"/>
      <c r="Z97" s="228"/>
      <c r="AA97" s="228"/>
      <c r="AB97" s="228"/>
      <c r="AC97" s="228"/>
      <c r="AD97" s="228"/>
      <c r="AE97" s="228"/>
      <c r="AF97" s="228"/>
      <c r="AG97" s="228"/>
      <c r="AH97" s="228"/>
    </row>
    <row r="98" spans="1:34" ht="27" customHeight="1" x14ac:dyDescent="0.3">
      <c r="A98" s="228"/>
      <c r="B98" s="228"/>
      <c r="C98" s="228"/>
      <c r="D98" s="228"/>
      <c r="E98" s="228"/>
      <c r="F98" s="228"/>
      <c r="G98" s="228"/>
      <c r="H98" s="228"/>
      <c r="I98" s="228"/>
      <c r="J98" s="228"/>
      <c r="K98" s="228"/>
      <c r="L98" s="228"/>
      <c r="M98" s="228"/>
      <c r="N98" s="228"/>
      <c r="O98" s="228"/>
      <c r="P98" s="228"/>
      <c r="Q98" s="228"/>
      <c r="R98" s="228"/>
      <c r="S98" s="228"/>
      <c r="T98" s="228"/>
      <c r="U98" s="228"/>
      <c r="V98" s="228"/>
      <c r="W98" s="228"/>
      <c r="X98" s="228"/>
      <c r="Y98" s="228"/>
      <c r="Z98" s="228"/>
      <c r="AA98" s="228"/>
      <c r="AB98" s="228"/>
      <c r="AC98" s="228"/>
      <c r="AD98" s="228"/>
      <c r="AE98" s="228"/>
      <c r="AF98" s="228"/>
      <c r="AG98" s="228"/>
      <c r="AH98" s="228"/>
    </row>
    <row r="99" spans="1:34" ht="27" customHeight="1" x14ac:dyDescent="0.3">
      <c r="A99" s="228"/>
      <c r="B99" s="228"/>
      <c r="C99" s="228"/>
      <c r="D99" s="228"/>
      <c r="E99" s="228"/>
      <c r="F99" s="228"/>
      <c r="G99" s="228"/>
      <c r="H99" s="228"/>
      <c r="I99" s="228"/>
      <c r="J99" s="228"/>
      <c r="K99" s="228"/>
      <c r="L99" s="228"/>
      <c r="M99" s="228"/>
      <c r="N99" s="228"/>
      <c r="O99" s="228"/>
      <c r="P99" s="228"/>
      <c r="Q99" s="228"/>
      <c r="R99" s="228"/>
      <c r="S99" s="228"/>
      <c r="T99" s="228"/>
      <c r="U99" s="228"/>
      <c r="V99" s="228"/>
      <c r="W99" s="228"/>
      <c r="X99" s="228"/>
      <c r="Y99" s="228"/>
      <c r="Z99" s="228"/>
      <c r="AA99" s="228"/>
      <c r="AB99" s="228"/>
      <c r="AC99" s="228"/>
      <c r="AD99" s="228"/>
      <c r="AE99" s="228"/>
      <c r="AF99" s="228"/>
      <c r="AG99" s="228"/>
      <c r="AH99" s="228"/>
    </row>
    <row r="100" spans="1:34" ht="27" customHeight="1" x14ac:dyDescent="0.3">
      <c r="A100" s="228"/>
      <c r="B100" s="228"/>
      <c r="C100" s="228"/>
      <c r="D100" s="228"/>
      <c r="E100" s="228"/>
      <c r="F100" s="228"/>
      <c r="G100" s="228"/>
      <c r="H100" s="228"/>
      <c r="I100" s="228"/>
      <c r="J100" s="228"/>
      <c r="K100" s="228"/>
      <c r="L100" s="228"/>
      <c r="M100" s="228"/>
      <c r="N100" s="228"/>
      <c r="O100" s="228"/>
      <c r="P100" s="228"/>
      <c r="Q100" s="228"/>
      <c r="R100" s="228"/>
      <c r="S100" s="228"/>
      <c r="T100" s="228"/>
      <c r="U100" s="228"/>
      <c r="V100" s="228"/>
      <c r="W100" s="228"/>
      <c r="X100" s="228"/>
      <c r="Y100" s="228"/>
      <c r="Z100" s="228"/>
      <c r="AA100" s="228"/>
      <c r="AB100" s="228"/>
      <c r="AC100" s="228"/>
      <c r="AD100" s="228"/>
      <c r="AE100" s="228"/>
      <c r="AF100" s="228"/>
      <c r="AG100" s="228"/>
      <c r="AH100" s="228"/>
    </row>
    <row r="101" spans="1:34" ht="27" customHeight="1" x14ac:dyDescent="0.3">
      <c r="A101" s="228"/>
      <c r="B101" s="228"/>
      <c r="C101" s="228"/>
      <c r="D101" s="228"/>
      <c r="E101" s="228"/>
      <c r="F101" s="228"/>
      <c r="G101" s="228"/>
      <c r="H101" s="228"/>
      <c r="I101" s="228"/>
      <c r="J101" s="228"/>
      <c r="K101" s="228"/>
      <c r="L101" s="228"/>
      <c r="M101" s="228"/>
      <c r="N101" s="228"/>
      <c r="O101" s="228"/>
      <c r="P101" s="228"/>
      <c r="Q101" s="228"/>
      <c r="R101" s="228"/>
      <c r="S101" s="228"/>
      <c r="T101" s="228"/>
      <c r="U101" s="228"/>
      <c r="V101" s="228"/>
      <c r="W101" s="228"/>
      <c r="X101" s="228"/>
      <c r="Y101" s="228"/>
      <c r="Z101" s="228"/>
      <c r="AA101" s="228"/>
      <c r="AB101" s="228"/>
      <c r="AC101" s="228"/>
      <c r="AD101" s="228"/>
      <c r="AE101" s="228"/>
      <c r="AF101" s="228"/>
      <c r="AG101" s="228"/>
      <c r="AH101" s="228"/>
    </row>
    <row r="102" spans="1:34" ht="27" customHeight="1" x14ac:dyDescent="0.3">
      <c r="A102" s="228"/>
      <c r="B102" s="228"/>
      <c r="C102" s="228"/>
      <c r="D102" s="228"/>
      <c r="E102" s="228"/>
      <c r="F102" s="228"/>
      <c r="G102" s="228"/>
      <c r="H102" s="228"/>
      <c r="I102" s="228"/>
      <c r="J102" s="228"/>
      <c r="K102" s="228"/>
      <c r="L102" s="228"/>
      <c r="M102" s="228"/>
      <c r="N102" s="228"/>
      <c r="O102" s="228"/>
      <c r="P102" s="228"/>
      <c r="Q102" s="228"/>
      <c r="R102" s="228"/>
      <c r="S102" s="228"/>
      <c r="T102" s="228"/>
      <c r="U102" s="228"/>
      <c r="V102" s="228"/>
      <c r="W102" s="228"/>
      <c r="X102" s="228"/>
      <c r="Y102" s="228"/>
      <c r="Z102" s="228"/>
      <c r="AA102" s="228"/>
      <c r="AB102" s="228"/>
      <c r="AC102" s="228"/>
      <c r="AD102" s="228"/>
      <c r="AE102" s="228"/>
      <c r="AF102" s="228"/>
      <c r="AG102" s="228"/>
      <c r="AH102" s="228"/>
    </row>
    <row r="103" spans="1:34" ht="27" customHeight="1" x14ac:dyDescent="0.3">
      <c r="A103" s="228"/>
      <c r="B103" s="228"/>
      <c r="C103" s="228"/>
      <c r="D103" s="228"/>
      <c r="E103" s="228"/>
      <c r="F103" s="228"/>
      <c r="G103" s="228"/>
      <c r="H103" s="228"/>
      <c r="I103" s="228"/>
      <c r="J103" s="228"/>
      <c r="K103" s="228"/>
      <c r="L103" s="228"/>
      <c r="M103" s="228"/>
      <c r="N103" s="228"/>
      <c r="O103" s="228"/>
      <c r="P103" s="228"/>
      <c r="Q103" s="228"/>
      <c r="R103" s="228"/>
      <c r="S103" s="228"/>
      <c r="T103" s="228"/>
      <c r="U103" s="228"/>
      <c r="V103" s="228"/>
      <c r="W103" s="228"/>
      <c r="X103" s="228"/>
      <c r="Y103" s="228"/>
      <c r="Z103" s="228"/>
      <c r="AA103" s="228"/>
      <c r="AB103" s="228"/>
      <c r="AC103" s="228"/>
      <c r="AD103" s="228"/>
      <c r="AE103" s="228"/>
      <c r="AF103" s="228"/>
      <c r="AG103" s="228"/>
      <c r="AH103" s="228"/>
    </row>
    <row r="104" spans="1:34" ht="27" customHeight="1" x14ac:dyDescent="0.3">
      <c r="A104" s="228"/>
      <c r="B104" s="228"/>
      <c r="C104" s="228"/>
      <c r="D104" s="228"/>
      <c r="E104" s="228"/>
      <c r="F104" s="228"/>
      <c r="G104" s="228"/>
      <c r="H104" s="228"/>
      <c r="I104" s="228"/>
      <c r="J104" s="228"/>
      <c r="K104" s="228"/>
      <c r="L104" s="228"/>
      <c r="M104" s="228"/>
      <c r="N104" s="228"/>
      <c r="O104" s="228"/>
      <c r="P104" s="228"/>
      <c r="Q104" s="228"/>
      <c r="R104" s="228"/>
      <c r="S104" s="228"/>
      <c r="T104" s="228"/>
      <c r="U104" s="228"/>
      <c r="V104" s="228"/>
      <c r="W104" s="228"/>
      <c r="X104" s="228"/>
      <c r="Y104" s="228"/>
      <c r="Z104" s="228"/>
      <c r="AA104" s="228"/>
      <c r="AB104" s="228"/>
      <c r="AC104" s="228"/>
      <c r="AD104" s="228"/>
      <c r="AE104" s="228"/>
      <c r="AF104" s="228"/>
      <c r="AG104" s="228"/>
      <c r="AH104" s="228"/>
    </row>
    <row r="105" spans="1:34" ht="27" customHeight="1" x14ac:dyDescent="0.3">
      <c r="A105" s="228"/>
      <c r="B105" s="228"/>
      <c r="C105" s="228"/>
      <c r="D105" s="228"/>
      <c r="E105" s="228"/>
      <c r="F105" s="228"/>
      <c r="G105" s="228"/>
      <c r="H105" s="228"/>
      <c r="I105" s="228"/>
      <c r="J105" s="228"/>
      <c r="K105" s="228"/>
      <c r="L105" s="228"/>
      <c r="M105" s="228"/>
      <c r="N105" s="228"/>
      <c r="O105" s="228"/>
      <c r="P105" s="228"/>
      <c r="Q105" s="228"/>
      <c r="R105" s="228"/>
      <c r="S105" s="228"/>
      <c r="T105" s="228"/>
      <c r="U105" s="228"/>
      <c r="V105" s="228"/>
      <c r="W105" s="228"/>
      <c r="X105" s="228"/>
      <c r="Y105" s="228"/>
      <c r="Z105" s="228"/>
      <c r="AA105" s="228"/>
      <c r="AB105" s="228"/>
      <c r="AC105" s="228"/>
      <c r="AD105" s="228"/>
      <c r="AE105" s="228"/>
      <c r="AF105" s="228"/>
      <c r="AG105" s="228"/>
      <c r="AH105" s="228"/>
    </row>
    <row r="106" spans="1:34" ht="27" customHeight="1" x14ac:dyDescent="0.3">
      <c r="A106" s="228"/>
      <c r="B106" s="228"/>
      <c r="C106" s="228"/>
      <c r="D106" s="228"/>
      <c r="E106" s="228"/>
      <c r="F106" s="228"/>
      <c r="G106" s="228"/>
      <c r="H106" s="228"/>
      <c r="I106" s="228"/>
      <c r="J106" s="228"/>
      <c r="K106" s="228"/>
      <c r="L106" s="228"/>
      <c r="M106" s="228"/>
      <c r="N106" s="228"/>
      <c r="O106" s="228"/>
      <c r="P106" s="228"/>
      <c r="Q106" s="228"/>
      <c r="R106" s="228"/>
      <c r="S106" s="228"/>
      <c r="T106" s="228"/>
      <c r="U106" s="228"/>
      <c r="V106" s="228"/>
      <c r="W106" s="228"/>
      <c r="X106" s="228"/>
      <c r="Y106" s="228"/>
      <c r="Z106" s="228"/>
      <c r="AA106" s="228"/>
      <c r="AB106" s="228"/>
      <c r="AC106" s="228"/>
      <c r="AD106" s="228"/>
      <c r="AE106" s="228"/>
      <c r="AF106" s="228"/>
      <c r="AG106" s="228"/>
      <c r="AH106" s="228"/>
    </row>
    <row r="107" spans="1:34" ht="27" customHeight="1" x14ac:dyDescent="0.3">
      <c r="A107" s="228"/>
      <c r="B107" s="228"/>
      <c r="C107" s="228"/>
      <c r="D107" s="228"/>
      <c r="E107" s="228"/>
      <c r="F107" s="228"/>
      <c r="G107" s="228"/>
      <c r="H107" s="228"/>
      <c r="I107" s="228"/>
      <c r="J107" s="228"/>
      <c r="K107" s="228"/>
      <c r="L107" s="228"/>
      <c r="M107" s="228"/>
      <c r="N107" s="228"/>
      <c r="O107" s="228"/>
      <c r="P107" s="228"/>
      <c r="Q107" s="228"/>
      <c r="R107" s="228"/>
      <c r="S107" s="228"/>
      <c r="T107" s="228"/>
      <c r="U107" s="228"/>
      <c r="V107" s="228"/>
      <c r="W107" s="228"/>
      <c r="X107" s="228"/>
      <c r="Y107" s="228"/>
      <c r="Z107" s="228"/>
      <c r="AA107" s="228"/>
      <c r="AB107" s="228"/>
      <c r="AC107" s="228"/>
      <c r="AD107" s="228"/>
      <c r="AE107" s="228"/>
      <c r="AF107" s="228"/>
      <c r="AG107" s="228"/>
      <c r="AH107" s="228"/>
    </row>
    <row r="108" spans="1:34" ht="27" customHeight="1" x14ac:dyDescent="0.3">
      <c r="A108" s="228"/>
      <c r="B108" s="228"/>
      <c r="C108" s="228"/>
      <c r="D108" s="228"/>
      <c r="E108" s="228"/>
      <c r="F108" s="228"/>
      <c r="G108" s="228"/>
      <c r="H108" s="228"/>
      <c r="I108" s="228"/>
      <c r="J108" s="228"/>
      <c r="K108" s="228"/>
      <c r="L108" s="228"/>
      <c r="M108" s="228"/>
      <c r="N108" s="228"/>
      <c r="O108" s="228"/>
      <c r="P108" s="228"/>
      <c r="Q108" s="228"/>
      <c r="R108" s="228"/>
      <c r="S108" s="228"/>
      <c r="T108" s="228"/>
      <c r="U108" s="228"/>
      <c r="V108" s="228"/>
      <c r="W108" s="228"/>
      <c r="X108" s="228"/>
      <c r="Y108" s="228"/>
      <c r="Z108" s="228"/>
      <c r="AA108" s="228"/>
      <c r="AB108" s="228"/>
      <c r="AC108" s="228"/>
      <c r="AD108" s="228"/>
      <c r="AE108" s="228"/>
      <c r="AF108" s="228"/>
      <c r="AG108" s="228"/>
      <c r="AH108" s="228"/>
    </row>
    <row r="109" spans="1:34" ht="27" customHeight="1" x14ac:dyDescent="0.3">
      <c r="A109" s="228"/>
      <c r="B109" s="228"/>
      <c r="C109" s="228"/>
      <c r="D109" s="228"/>
      <c r="E109" s="228"/>
      <c r="F109" s="228"/>
      <c r="G109" s="228"/>
      <c r="H109" s="228"/>
      <c r="I109" s="228"/>
      <c r="J109" s="228"/>
      <c r="K109" s="228"/>
      <c r="L109" s="228"/>
      <c r="M109" s="228"/>
      <c r="N109" s="228"/>
      <c r="O109" s="228"/>
      <c r="P109" s="228"/>
      <c r="Q109" s="228"/>
      <c r="R109" s="228"/>
      <c r="S109" s="228"/>
      <c r="T109" s="228"/>
      <c r="U109" s="228"/>
      <c r="V109" s="228"/>
      <c r="W109" s="228"/>
      <c r="X109" s="228"/>
      <c r="Y109" s="228"/>
      <c r="Z109" s="228"/>
      <c r="AA109" s="228"/>
      <c r="AB109" s="228"/>
      <c r="AC109" s="228"/>
      <c r="AD109" s="228"/>
      <c r="AE109" s="228"/>
      <c r="AF109" s="228"/>
      <c r="AG109" s="228"/>
      <c r="AH109" s="228"/>
    </row>
    <row r="110" spans="1:34" ht="27" customHeight="1" x14ac:dyDescent="0.3">
      <c r="A110" s="228"/>
      <c r="B110" s="228"/>
      <c r="C110" s="228"/>
      <c r="D110" s="228"/>
      <c r="E110" s="228"/>
      <c r="F110" s="228"/>
      <c r="G110" s="228"/>
      <c r="H110" s="228"/>
      <c r="I110" s="228"/>
      <c r="J110" s="228"/>
      <c r="K110" s="228"/>
      <c r="L110" s="228"/>
      <c r="M110" s="228"/>
      <c r="N110" s="228"/>
      <c r="O110" s="228"/>
      <c r="P110" s="228"/>
      <c r="Q110" s="228"/>
      <c r="R110" s="228"/>
      <c r="S110" s="228"/>
      <c r="T110" s="228"/>
      <c r="U110" s="228"/>
      <c r="V110" s="228"/>
      <c r="W110" s="228"/>
      <c r="X110" s="228"/>
      <c r="Y110" s="228"/>
      <c r="Z110" s="228"/>
      <c r="AA110" s="228"/>
      <c r="AB110" s="228"/>
      <c r="AC110" s="228"/>
      <c r="AD110" s="228"/>
      <c r="AE110" s="228"/>
      <c r="AF110" s="228"/>
      <c r="AG110" s="228"/>
      <c r="AH110" s="228"/>
    </row>
    <row r="111" spans="1:34" ht="27" customHeight="1" x14ac:dyDescent="0.3">
      <c r="A111" s="228"/>
      <c r="B111" s="228"/>
      <c r="C111" s="228"/>
      <c r="D111" s="228"/>
      <c r="E111" s="228"/>
      <c r="F111" s="228"/>
      <c r="G111" s="228"/>
      <c r="H111" s="228"/>
      <c r="I111" s="228"/>
      <c r="J111" s="228"/>
      <c r="K111" s="228"/>
      <c r="L111" s="228"/>
      <c r="M111" s="228"/>
      <c r="N111" s="228"/>
      <c r="O111" s="228"/>
      <c r="P111" s="228"/>
      <c r="Q111" s="228"/>
      <c r="R111" s="228"/>
      <c r="S111" s="228"/>
      <c r="T111" s="228"/>
      <c r="U111" s="228"/>
      <c r="V111" s="228"/>
      <c r="W111" s="228"/>
      <c r="X111" s="228"/>
      <c r="Y111" s="228"/>
      <c r="Z111" s="228"/>
      <c r="AA111" s="228"/>
      <c r="AB111" s="228"/>
      <c r="AC111" s="228"/>
      <c r="AD111" s="228"/>
      <c r="AE111" s="228"/>
      <c r="AF111" s="228"/>
      <c r="AG111" s="228"/>
      <c r="AH111" s="228"/>
    </row>
    <row r="112" spans="1:34" ht="27" customHeight="1" x14ac:dyDescent="0.3">
      <c r="A112" s="228"/>
      <c r="B112" s="228"/>
      <c r="C112" s="228"/>
      <c r="D112" s="228"/>
      <c r="E112" s="228"/>
      <c r="F112" s="228"/>
      <c r="G112" s="228"/>
      <c r="H112" s="228"/>
      <c r="I112" s="228"/>
      <c r="J112" s="228"/>
      <c r="K112" s="228"/>
      <c r="L112" s="228"/>
      <c r="M112" s="228"/>
      <c r="N112" s="228"/>
      <c r="O112" s="228"/>
      <c r="P112" s="228"/>
      <c r="Q112" s="228"/>
      <c r="R112" s="228"/>
      <c r="S112" s="228"/>
      <c r="T112" s="228"/>
      <c r="U112" s="228"/>
      <c r="V112" s="228"/>
      <c r="W112" s="228"/>
      <c r="X112" s="228"/>
      <c r="Y112" s="228"/>
      <c r="Z112" s="228"/>
      <c r="AA112" s="228"/>
      <c r="AB112" s="228"/>
      <c r="AC112" s="228"/>
      <c r="AD112" s="228"/>
      <c r="AE112" s="228"/>
      <c r="AF112" s="228"/>
      <c r="AG112" s="228"/>
      <c r="AH112" s="228"/>
    </row>
    <row r="113" spans="1:34" ht="27" customHeight="1" x14ac:dyDescent="0.3">
      <c r="A113" s="228"/>
      <c r="B113" s="228"/>
      <c r="C113" s="228"/>
      <c r="D113" s="228"/>
      <c r="E113" s="228"/>
      <c r="F113" s="228"/>
      <c r="G113" s="228"/>
      <c r="H113" s="228"/>
      <c r="I113" s="228"/>
      <c r="J113" s="228"/>
      <c r="K113" s="228"/>
      <c r="L113" s="228"/>
      <c r="M113" s="228"/>
      <c r="N113" s="228"/>
      <c r="O113" s="228"/>
      <c r="P113" s="228"/>
      <c r="Q113" s="228"/>
      <c r="R113" s="228"/>
      <c r="S113" s="228"/>
      <c r="T113" s="228"/>
      <c r="U113" s="228"/>
      <c r="V113" s="228"/>
      <c r="W113" s="228"/>
      <c r="X113" s="228"/>
      <c r="Y113" s="228"/>
      <c r="Z113" s="228"/>
      <c r="AA113" s="228"/>
      <c r="AB113" s="228"/>
      <c r="AC113" s="228"/>
      <c r="AD113" s="228"/>
      <c r="AE113" s="228"/>
      <c r="AF113" s="228"/>
      <c r="AG113" s="228"/>
      <c r="AH113" s="228"/>
    </row>
    <row r="114" spans="1:34" ht="27" customHeight="1" x14ac:dyDescent="0.3">
      <c r="A114" s="228"/>
      <c r="B114" s="228"/>
      <c r="C114" s="228"/>
      <c r="D114" s="228"/>
      <c r="E114" s="228"/>
      <c r="F114" s="228"/>
      <c r="G114" s="228"/>
      <c r="H114" s="228"/>
      <c r="I114" s="228"/>
      <c r="J114" s="228"/>
      <c r="K114" s="228"/>
      <c r="L114" s="228"/>
      <c r="M114" s="228"/>
      <c r="N114" s="228"/>
      <c r="O114" s="228"/>
      <c r="P114" s="228"/>
      <c r="Q114" s="228"/>
      <c r="R114" s="228"/>
      <c r="S114" s="228"/>
      <c r="T114" s="228"/>
      <c r="U114" s="228"/>
      <c r="V114" s="228"/>
      <c r="W114" s="228"/>
      <c r="X114" s="228"/>
      <c r="Y114" s="228"/>
      <c r="Z114" s="228"/>
      <c r="AA114" s="228"/>
      <c r="AB114" s="228"/>
      <c r="AC114" s="228"/>
      <c r="AD114" s="228"/>
      <c r="AE114" s="228"/>
      <c r="AF114" s="228"/>
      <c r="AG114" s="228"/>
      <c r="AH114" s="228"/>
    </row>
    <row r="115" spans="1:34" ht="27" customHeight="1" x14ac:dyDescent="0.3">
      <c r="A115" s="228"/>
      <c r="B115" s="228"/>
      <c r="C115" s="228"/>
      <c r="D115" s="228"/>
      <c r="E115" s="228"/>
      <c r="F115" s="228"/>
      <c r="G115" s="228"/>
      <c r="H115" s="228"/>
      <c r="I115" s="228"/>
      <c r="J115" s="228"/>
      <c r="K115" s="228"/>
      <c r="L115" s="228"/>
      <c r="M115" s="228"/>
      <c r="N115" s="228"/>
      <c r="O115" s="228"/>
      <c r="P115" s="228"/>
      <c r="Q115" s="228"/>
      <c r="R115" s="228"/>
      <c r="S115" s="228"/>
      <c r="T115" s="228"/>
      <c r="U115" s="228"/>
      <c r="V115" s="228"/>
      <c r="W115" s="228"/>
      <c r="X115" s="228"/>
      <c r="Y115" s="228"/>
      <c r="Z115" s="228"/>
      <c r="AA115" s="228"/>
      <c r="AB115" s="228"/>
      <c r="AC115" s="228"/>
      <c r="AD115" s="228"/>
      <c r="AE115" s="228"/>
      <c r="AF115" s="228"/>
      <c r="AG115" s="228"/>
      <c r="AH115" s="228"/>
    </row>
    <row r="116" spans="1:34" ht="27" customHeight="1" x14ac:dyDescent="0.3">
      <c r="A116" s="228"/>
      <c r="B116" s="228"/>
      <c r="C116" s="228"/>
      <c r="D116" s="228"/>
      <c r="E116" s="228"/>
      <c r="F116" s="228"/>
      <c r="G116" s="228"/>
      <c r="H116" s="228"/>
      <c r="I116" s="228"/>
      <c r="J116" s="228"/>
      <c r="K116" s="228"/>
      <c r="L116" s="228"/>
      <c r="M116" s="228"/>
      <c r="N116" s="228"/>
      <c r="O116" s="228"/>
      <c r="P116" s="228"/>
      <c r="Q116" s="228"/>
      <c r="R116" s="228"/>
      <c r="S116" s="228"/>
      <c r="T116" s="228"/>
      <c r="U116" s="228"/>
      <c r="V116" s="228"/>
      <c r="W116" s="228"/>
      <c r="X116" s="228"/>
      <c r="Y116" s="228"/>
      <c r="Z116" s="228"/>
      <c r="AA116" s="228"/>
      <c r="AB116" s="228"/>
      <c r="AC116" s="228"/>
      <c r="AD116" s="228"/>
      <c r="AE116" s="228"/>
      <c r="AF116" s="228"/>
      <c r="AG116" s="228"/>
      <c r="AH116" s="228"/>
    </row>
    <row r="117" spans="1:34" ht="27" customHeight="1" x14ac:dyDescent="0.3">
      <c r="A117" s="228"/>
      <c r="B117" s="228"/>
      <c r="C117" s="228"/>
      <c r="D117" s="228"/>
      <c r="E117" s="228"/>
      <c r="F117" s="228"/>
      <c r="G117" s="228"/>
      <c r="H117" s="228"/>
      <c r="I117" s="228"/>
      <c r="J117" s="228"/>
      <c r="K117" s="228"/>
      <c r="L117" s="228"/>
      <c r="M117" s="228"/>
      <c r="N117" s="228"/>
      <c r="O117" s="228"/>
      <c r="P117" s="228"/>
      <c r="Q117" s="228"/>
      <c r="R117" s="228"/>
      <c r="S117" s="228"/>
      <c r="T117" s="228"/>
      <c r="U117" s="228"/>
      <c r="V117" s="228"/>
      <c r="W117" s="228"/>
      <c r="X117" s="228"/>
      <c r="Y117" s="228"/>
      <c r="Z117" s="228"/>
      <c r="AA117" s="228"/>
      <c r="AB117" s="228"/>
      <c r="AC117" s="228"/>
      <c r="AD117" s="228"/>
      <c r="AE117" s="228"/>
      <c r="AF117" s="228"/>
      <c r="AG117" s="228"/>
      <c r="AH117" s="228"/>
    </row>
    <row r="118" spans="1:34" ht="27" customHeight="1" x14ac:dyDescent="0.3">
      <c r="A118" s="228"/>
      <c r="B118" s="228"/>
      <c r="C118" s="228"/>
      <c r="D118" s="228"/>
      <c r="E118" s="228"/>
      <c r="F118" s="228"/>
      <c r="G118" s="228"/>
      <c r="H118" s="228"/>
      <c r="I118" s="228"/>
      <c r="J118" s="228"/>
      <c r="K118" s="228"/>
      <c r="L118" s="228"/>
      <c r="M118" s="228"/>
      <c r="N118" s="228"/>
      <c r="O118" s="228"/>
      <c r="P118" s="228"/>
      <c r="Q118" s="228"/>
      <c r="R118" s="228"/>
      <c r="S118" s="228"/>
      <c r="T118" s="228"/>
      <c r="U118" s="228"/>
      <c r="V118" s="228"/>
      <c r="W118" s="228"/>
      <c r="X118" s="228"/>
      <c r="Y118" s="228"/>
      <c r="Z118" s="228"/>
      <c r="AA118" s="228"/>
      <c r="AB118" s="228"/>
      <c r="AC118" s="228"/>
      <c r="AD118" s="228"/>
      <c r="AE118" s="228"/>
      <c r="AF118" s="228"/>
      <c r="AG118" s="228"/>
      <c r="AH118" s="228"/>
    </row>
    <row r="119" spans="1:34" ht="27" customHeight="1" x14ac:dyDescent="0.3">
      <c r="A119" s="228"/>
      <c r="B119" s="228"/>
      <c r="C119" s="228"/>
      <c r="D119" s="228"/>
      <c r="E119" s="228"/>
      <c r="F119" s="228"/>
      <c r="G119" s="228"/>
      <c r="H119" s="228"/>
      <c r="I119" s="228"/>
      <c r="J119" s="228"/>
      <c r="K119" s="228"/>
      <c r="L119" s="228"/>
      <c r="M119" s="228"/>
      <c r="N119" s="228"/>
      <c r="O119" s="228"/>
      <c r="P119" s="228"/>
      <c r="Q119" s="228"/>
      <c r="R119" s="228"/>
      <c r="S119" s="228"/>
      <c r="T119" s="228"/>
      <c r="U119" s="228"/>
      <c r="V119" s="228"/>
      <c r="W119" s="228"/>
      <c r="X119" s="228"/>
      <c r="Y119" s="228"/>
      <c r="Z119" s="228"/>
      <c r="AA119" s="228"/>
      <c r="AB119" s="228"/>
      <c r="AC119" s="228"/>
      <c r="AD119" s="228"/>
      <c r="AE119" s="228"/>
      <c r="AF119" s="228"/>
      <c r="AG119" s="228"/>
      <c r="AH119" s="228"/>
    </row>
    <row r="120" spans="1:34" ht="27" customHeight="1" x14ac:dyDescent="0.3">
      <c r="A120" s="228"/>
      <c r="B120" s="228"/>
      <c r="C120" s="228"/>
      <c r="D120" s="228"/>
      <c r="E120" s="228"/>
      <c r="F120" s="228"/>
      <c r="G120" s="228"/>
      <c r="H120" s="228"/>
      <c r="I120" s="228"/>
      <c r="J120" s="228"/>
      <c r="K120" s="228"/>
      <c r="L120" s="228"/>
      <c r="M120" s="228"/>
      <c r="N120" s="228"/>
      <c r="O120" s="228"/>
      <c r="P120" s="228"/>
      <c r="Q120" s="228"/>
      <c r="R120" s="228"/>
      <c r="S120" s="228"/>
      <c r="T120" s="228"/>
      <c r="U120" s="228"/>
      <c r="V120" s="228"/>
      <c r="W120" s="228"/>
      <c r="X120" s="228"/>
      <c r="Y120" s="228"/>
      <c r="Z120" s="228"/>
      <c r="AA120" s="228"/>
      <c r="AB120" s="228"/>
      <c r="AC120" s="228"/>
      <c r="AD120" s="228"/>
      <c r="AE120" s="228"/>
      <c r="AF120" s="228"/>
      <c r="AG120" s="228"/>
      <c r="AH120" s="228"/>
    </row>
    <row r="121" spans="1:34" ht="27" customHeight="1" x14ac:dyDescent="0.3">
      <c r="A121" s="228"/>
      <c r="B121" s="228"/>
      <c r="C121" s="228"/>
      <c r="D121" s="228"/>
      <c r="E121" s="228"/>
      <c r="F121" s="228"/>
      <c r="G121" s="228"/>
      <c r="H121" s="228"/>
      <c r="I121" s="228"/>
      <c r="J121" s="228"/>
      <c r="K121" s="228"/>
      <c r="L121" s="228"/>
      <c r="M121" s="228"/>
      <c r="N121" s="228"/>
      <c r="O121" s="228"/>
      <c r="P121" s="228"/>
      <c r="Q121" s="228"/>
      <c r="R121" s="228"/>
      <c r="S121" s="228"/>
      <c r="T121" s="228"/>
      <c r="U121" s="228"/>
      <c r="V121" s="228"/>
      <c r="W121" s="228"/>
      <c r="X121" s="228"/>
      <c r="Y121" s="228"/>
      <c r="Z121" s="228"/>
      <c r="AA121" s="228"/>
      <c r="AB121" s="228"/>
      <c r="AC121" s="228"/>
      <c r="AD121" s="228"/>
      <c r="AE121" s="228"/>
      <c r="AF121" s="228"/>
      <c r="AG121" s="228"/>
      <c r="AH121" s="228"/>
    </row>
    <row r="122" spans="1:34" ht="27" customHeight="1" x14ac:dyDescent="0.3">
      <c r="A122" s="228"/>
      <c r="B122" s="228"/>
      <c r="C122" s="228"/>
      <c r="D122" s="228"/>
      <c r="E122" s="228"/>
      <c r="F122" s="228"/>
      <c r="G122" s="228"/>
      <c r="H122" s="228"/>
      <c r="I122" s="228"/>
      <c r="J122" s="228"/>
      <c r="K122" s="228"/>
      <c r="L122" s="228"/>
      <c r="M122" s="228"/>
      <c r="N122" s="228"/>
      <c r="O122" s="228"/>
      <c r="P122" s="228"/>
      <c r="Q122" s="228"/>
      <c r="R122" s="228"/>
      <c r="S122" s="228"/>
      <c r="T122" s="228"/>
      <c r="U122" s="228"/>
      <c r="V122" s="228"/>
      <c r="W122" s="228"/>
      <c r="X122" s="228"/>
      <c r="Y122" s="228"/>
      <c r="Z122" s="228"/>
      <c r="AA122" s="228"/>
      <c r="AB122" s="228"/>
      <c r="AC122" s="228"/>
      <c r="AD122" s="228"/>
      <c r="AE122" s="228"/>
      <c r="AF122" s="228"/>
      <c r="AG122" s="228"/>
      <c r="AH122" s="228"/>
    </row>
    <row r="123" spans="1:34" ht="27" customHeight="1" x14ac:dyDescent="0.3">
      <c r="A123" s="228"/>
      <c r="B123" s="228"/>
      <c r="C123" s="228"/>
      <c r="D123" s="228"/>
      <c r="E123" s="228"/>
      <c r="F123" s="228"/>
      <c r="G123" s="228"/>
      <c r="H123" s="228"/>
      <c r="I123" s="228"/>
      <c r="J123" s="228"/>
      <c r="K123" s="228"/>
      <c r="L123" s="228"/>
      <c r="M123" s="228"/>
      <c r="N123" s="228"/>
      <c r="O123" s="228"/>
      <c r="P123" s="228"/>
      <c r="Q123" s="228"/>
      <c r="R123" s="228"/>
      <c r="S123" s="228"/>
      <c r="T123" s="228"/>
      <c r="U123" s="228"/>
      <c r="V123" s="228"/>
      <c r="W123" s="228"/>
      <c r="X123" s="228"/>
      <c r="Y123" s="228"/>
      <c r="Z123" s="228"/>
      <c r="AA123" s="228"/>
      <c r="AB123" s="228"/>
      <c r="AC123" s="228"/>
      <c r="AD123" s="228"/>
      <c r="AE123" s="228"/>
      <c r="AF123" s="228"/>
      <c r="AG123" s="228"/>
      <c r="AH123" s="228"/>
    </row>
    <row r="124" spans="1:34" ht="27" customHeight="1" x14ac:dyDescent="0.3">
      <c r="A124" s="228"/>
      <c r="B124" s="228"/>
      <c r="C124" s="228"/>
      <c r="D124" s="228"/>
      <c r="E124" s="228"/>
      <c r="F124" s="228"/>
      <c r="G124" s="228"/>
      <c r="H124" s="228"/>
      <c r="I124" s="228"/>
      <c r="J124" s="228"/>
      <c r="K124" s="228"/>
      <c r="L124" s="228"/>
      <c r="M124" s="228"/>
      <c r="N124" s="228"/>
      <c r="O124" s="228"/>
      <c r="P124" s="228"/>
      <c r="Q124" s="228"/>
      <c r="R124" s="228"/>
      <c r="S124" s="228"/>
      <c r="T124" s="228"/>
      <c r="U124" s="228"/>
      <c r="V124" s="228"/>
      <c r="W124" s="228"/>
      <c r="X124" s="228"/>
      <c r="Y124" s="228"/>
      <c r="Z124" s="228"/>
      <c r="AA124" s="228"/>
      <c r="AB124" s="228"/>
      <c r="AC124" s="228"/>
      <c r="AD124" s="228"/>
      <c r="AE124" s="228"/>
      <c r="AF124" s="228"/>
      <c r="AG124" s="228"/>
      <c r="AH124" s="228"/>
    </row>
    <row r="125" spans="1:34" ht="27" customHeight="1" x14ac:dyDescent="0.3">
      <c r="A125" s="228"/>
      <c r="B125" s="228"/>
      <c r="C125" s="228"/>
      <c r="D125" s="228"/>
      <c r="E125" s="228"/>
      <c r="F125" s="228"/>
      <c r="G125" s="228"/>
      <c r="H125" s="228"/>
      <c r="I125" s="228"/>
      <c r="J125" s="228"/>
      <c r="K125" s="228"/>
      <c r="L125" s="228"/>
      <c r="M125" s="228"/>
      <c r="N125" s="228"/>
      <c r="O125" s="228"/>
      <c r="P125" s="228"/>
      <c r="Q125" s="228"/>
      <c r="R125" s="228"/>
      <c r="S125" s="228"/>
      <c r="T125" s="228"/>
      <c r="U125" s="228"/>
      <c r="V125" s="228"/>
      <c r="W125" s="228"/>
      <c r="X125" s="228"/>
      <c r="Y125" s="228"/>
      <c r="Z125" s="228"/>
      <c r="AA125" s="228"/>
      <c r="AB125" s="228"/>
      <c r="AC125" s="228"/>
      <c r="AD125" s="228"/>
      <c r="AE125" s="228"/>
      <c r="AF125" s="228"/>
      <c r="AG125" s="228"/>
      <c r="AH125" s="228"/>
    </row>
    <row r="126" spans="1:34" ht="27" customHeight="1" x14ac:dyDescent="0.3">
      <c r="A126" s="228"/>
      <c r="B126" s="228"/>
      <c r="C126" s="228"/>
      <c r="D126" s="228"/>
      <c r="E126" s="228"/>
      <c r="F126" s="228"/>
      <c r="G126" s="228"/>
      <c r="H126" s="228"/>
      <c r="I126" s="228"/>
      <c r="J126" s="228"/>
      <c r="K126" s="228"/>
      <c r="L126" s="228"/>
      <c r="M126" s="228"/>
      <c r="N126" s="228"/>
      <c r="O126" s="228"/>
      <c r="P126" s="228"/>
      <c r="Q126" s="228"/>
      <c r="R126" s="228"/>
      <c r="S126" s="228"/>
      <c r="T126" s="228"/>
      <c r="U126" s="228"/>
      <c r="V126" s="228"/>
      <c r="W126" s="228"/>
      <c r="X126" s="228"/>
      <c r="Y126" s="228"/>
      <c r="Z126" s="228"/>
      <c r="AA126" s="228"/>
      <c r="AB126" s="228"/>
      <c r="AC126" s="228"/>
      <c r="AD126" s="228"/>
      <c r="AE126" s="228"/>
      <c r="AF126" s="228"/>
      <c r="AG126" s="228"/>
      <c r="AH126" s="228"/>
    </row>
    <row r="127" spans="1:34" ht="27" customHeight="1" x14ac:dyDescent="0.3">
      <c r="A127" s="228"/>
      <c r="B127" s="228"/>
      <c r="C127" s="228"/>
      <c r="D127" s="228"/>
      <c r="E127" s="228"/>
      <c r="F127" s="228"/>
      <c r="G127" s="228"/>
      <c r="H127" s="228"/>
      <c r="I127" s="228"/>
      <c r="J127" s="228"/>
      <c r="K127" s="228"/>
      <c r="L127" s="228"/>
      <c r="M127" s="228"/>
      <c r="N127" s="228"/>
      <c r="O127" s="228"/>
      <c r="P127" s="228"/>
      <c r="Q127" s="228"/>
      <c r="R127" s="228"/>
      <c r="S127" s="228"/>
      <c r="T127" s="228"/>
      <c r="U127" s="228"/>
      <c r="V127" s="228"/>
      <c r="W127" s="228"/>
      <c r="X127" s="228"/>
      <c r="Y127" s="228"/>
      <c r="Z127" s="228"/>
      <c r="AA127" s="228"/>
      <c r="AB127" s="228"/>
      <c r="AC127" s="228"/>
      <c r="AD127" s="228"/>
      <c r="AE127" s="228"/>
      <c r="AF127" s="228"/>
      <c r="AG127" s="228"/>
      <c r="AH127" s="228"/>
    </row>
    <row r="128" spans="1:34" ht="27" customHeight="1" x14ac:dyDescent="0.3">
      <c r="A128" s="228"/>
      <c r="B128" s="228"/>
      <c r="C128" s="228"/>
      <c r="D128" s="228"/>
      <c r="E128" s="228"/>
      <c r="F128" s="228"/>
      <c r="G128" s="228"/>
      <c r="H128" s="228"/>
      <c r="I128" s="228"/>
      <c r="J128" s="228"/>
      <c r="K128" s="228"/>
      <c r="L128" s="228"/>
      <c r="M128" s="228"/>
      <c r="N128" s="228"/>
      <c r="O128" s="228"/>
      <c r="P128" s="228"/>
      <c r="Q128" s="228"/>
      <c r="R128" s="228"/>
      <c r="S128" s="228"/>
      <c r="T128" s="228"/>
      <c r="U128" s="228"/>
      <c r="V128" s="228"/>
      <c r="W128" s="228"/>
      <c r="X128" s="228"/>
      <c r="Y128" s="228"/>
      <c r="Z128" s="228"/>
      <c r="AA128" s="228"/>
      <c r="AB128" s="228"/>
      <c r="AC128" s="228"/>
      <c r="AD128" s="228"/>
      <c r="AE128" s="228"/>
      <c r="AF128" s="228"/>
      <c r="AG128" s="228"/>
      <c r="AH128" s="228"/>
    </row>
    <row r="129" spans="1:34" ht="27" customHeight="1" x14ac:dyDescent="0.3">
      <c r="A129" s="228"/>
      <c r="B129" s="228"/>
      <c r="C129" s="228"/>
      <c r="D129" s="228"/>
      <c r="E129" s="228"/>
      <c r="F129" s="228"/>
      <c r="G129" s="228"/>
      <c r="H129" s="228"/>
      <c r="I129" s="228"/>
      <c r="J129" s="228"/>
      <c r="K129" s="228"/>
      <c r="L129" s="228"/>
      <c r="M129" s="228"/>
      <c r="N129" s="228"/>
      <c r="O129" s="228"/>
      <c r="P129" s="228"/>
      <c r="Q129" s="228"/>
      <c r="R129" s="228"/>
      <c r="S129" s="228"/>
      <c r="T129" s="228"/>
      <c r="U129" s="228"/>
      <c r="V129" s="228"/>
      <c r="W129" s="228"/>
      <c r="X129" s="228"/>
      <c r="Y129" s="228"/>
      <c r="Z129" s="228"/>
      <c r="AA129" s="228"/>
      <c r="AB129" s="228"/>
      <c r="AC129" s="228"/>
      <c r="AD129" s="228"/>
      <c r="AE129" s="228"/>
      <c r="AF129" s="228"/>
      <c r="AG129" s="228"/>
      <c r="AH129" s="228"/>
    </row>
    <row r="130" spans="1:34" ht="27" customHeight="1" x14ac:dyDescent="0.3">
      <c r="A130" s="228"/>
      <c r="B130" s="228"/>
      <c r="C130" s="228"/>
      <c r="D130" s="228"/>
      <c r="E130" s="228"/>
      <c r="F130" s="228"/>
      <c r="G130" s="228"/>
      <c r="H130" s="228"/>
      <c r="I130" s="228"/>
      <c r="J130" s="228"/>
      <c r="K130" s="228"/>
      <c r="L130" s="228"/>
      <c r="M130" s="228"/>
      <c r="N130" s="228"/>
      <c r="O130" s="228"/>
      <c r="P130" s="228"/>
      <c r="Q130" s="228"/>
      <c r="R130" s="228"/>
      <c r="S130" s="228"/>
      <c r="T130" s="228"/>
      <c r="U130" s="228"/>
      <c r="V130" s="228"/>
      <c r="W130" s="228"/>
      <c r="X130" s="228"/>
      <c r="Y130" s="228"/>
      <c r="Z130" s="228"/>
      <c r="AA130" s="228"/>
      <c r="AB130" s="228"/>
      <c r="AC130" s="228"/>
      <c r="AD130" s="228"/>
      <c r="AE130" s="228"/>
      <c r="AF130" s="228"/>
      <c r="AG130" s="228"/>
      <c r="AH130" s="228"/>
    </row>
    <row r="131" spans="1:34" ht="27" customHeight="1" x14ac:dyDescent="0.3">
      <c r="A131" s="228"/>
      <c r="B131" s="228"/>
      <c r="C131" s="228"/>
      <c r="D131" s="228"/>
      <c r="E131" s="228"/>
      <c r="F131" s="228"/>
      <c r="G131" s="228"/>
      <c r="H131" s="228"/>
      <c r="I131" s="228"/>
      <c r="J131" s="228"/>
      <c r="K131" s="228"/>
      <c r="L131" s="228"/>
      <c r="M131" s="228"/>
      <c r="N131" s="228"/>
      <c r="O131" s="228"/>
      <c r="P131" s="228"/>
      <c r="Q131" s="228"/>
      <c r="R131" s="228"/>
      <c r="S131" s="228"/>
      <c r="T131" s="228"/>
      <c r="U131" s="228"/>
      <c r="V131" s="228"/>
      <c r="W131" s="228"/>
      <c r="X131" s="228"/>
      <c r="Y131" s="228"/>
      <c r="Z131" s="228"/>
      <c r="AA131" s="228"/>
      <c r="AB131" s="228"/>
      <c r="AC131" s="228"/>
      <c r="AD131" s="228"/>
      <c r="AE131" s="228"/>
      <c r="AF131" s="228"/>
      <c r="AG131" s="228"/>
      <c r="AH131" s="228"/>
    </row>
    <row r="132" spans="1:34" ht="27" customHeight="1" x14ac:dyDescent="0.3">
      <c r="A132" s="228"/>
      <c r="B132" s="228"/>
      <c r="C132" s="228"/>
      <c r="D132" s="228"/>
      <c r="E132" s="228"/>
      <c r="F132" s="228"/>
      <c r="G132" s="228"/>
      <c r="H132" s="228"/>
      <c r="I132" s="228"/>
      <c r="J132" s="228"/>
      <c r="K132" s="228"/>
      <c r="L132" s="228"/>
      <c r="M132" s="228"/>
      <c r="N132" s="228"/>
      <c r="O132" s="228"/>
      <c r="P132" s="228"/>
      <c r="Q132" s="228"/>
      <c r="R132" s="228"/>
      <c r="S132" s="228"/>
      <c r="T132" s="228"/>
      <c r="U132" s="228"/>
      <c r="V132" s="228"/>
      <c r="W132" s="228"/>
      <c r="X132" s="228"/>
      <c r="Y132" s="228"/>
      <c r="Z132" s="228"/>
      <c r="AA132" s="228"/>
      <c r="AB132" s="228"/>
      <c r="AC132" s="228"/>
      <c r="AD132" s="228"/>
      <c r="AE132" s="228"/>
      <c r="AF132" s="228"/>
      <c r="AG132" s="228"/>
      <c r="AH132" s="228"/>
    </row>
    <row r="133" spans="1:34" ht="27" customHeight="1" x14ac:dyDescent="0.3">
      <c r="A133" s="228"/>
      <c r="B133" s="228"/>
      <c r="C133" s="228"/>
      <c r="D133" s="228"/>
      <c r="E133" s="228"/>
      <c r="F133" s="228"/>
      <c r="G133" s="228"/>
      <c r="H133" s="228"/>
      <c r="I133" s="228"/>
      <c r="J133" s="228"/>
      <c r="K133" s="228"/>
      <c r="L133" s="228"/>
      <c r="M133" s="228"/>
      <c r="N133" s="228"/>
      <c r="O133" s="228"/>
      <c r="P133" s="228"/>
      <c r="Q133" s="228"/>
      <c r="R133" s="228"/>
      <c r="S133" s="228"/>
      <c r="T133" s="228"/>
      <c r="U133" s="228"/>
      <c r="V133" s="228"/>
      <c r="W133" s="228"/>
      <c r="X133" s="228"/>
      <c r="Y133" s="228"/>
      <c r="Z133" s="228"/>
      <c r="AA133" s="228"/>
      <c r="AB133" s="228"/>
      <c r="AC133" s="228"/>
      <c r="AD133" s="228"/>
      <c r="AE133" s="228"/>
      <c r="AF133" s="228"/>
      <c r="AG133" s="228"/>
      <c r="AH133" s="228"/>
    </row>
    <row r="134" spans="1:34" ht="27" customHeight="1" x14ac:dyDescent="0.3">
      <c r="A134" s="228"/>
      <c r="B134" s="228"/>
      <c r="C134" s="228"/>
      <c r="D134" s="228"/>
      <c r="E134" s="228"/>
      <c r="F134" s="228"/>
      <c r="G134" s="228"/>
      <c r="H134" s="228"/>
      <c r="I134" s="228"/>
      <c r="J134" s="228"/>
      <c r="K134" s="228"/>
      <c r="L134" s="228"/>
      <c r="M134" s="228"/>
      <c r="N134" s="228"/>
      <c r="O134" s="228"/>
      <c r="P134" s="228"/>
      <c r="Q134" s="228"/>
      <c r="R134" s="228"/>
      <c r="S134" s="228"/>
      <c r="T134" s="228"/>
      <c r="U134" s="228"/>
      <c r="V134" s="228"/>
      <c r="W134" s="228"/>
      <c r="X134" s="228"/>
      <c r="Y134" s="228"/>
      <c r="Z134" s="228"/>
      <c r="AA134" s="228"/>
      <c r="AB134" s="228"/>
      <c r="AC134" s="228"/>
      <c r="AD134" s="228"/>
      <c r="AE134" s="228"/>
      <c r="AF134" s="228"/>
      <c r="AG134" s="228"/>
      <c r="AH134" s="228"/>
    </row>
    <row r="135" spans="1:34" ht="27" customHeight="1" x14ac:dyDescent="0.3">
      <c r="A135" s="228"/>
      <c r="B135" s="228"/>
      <c r="C135" s="228"/>
      <c r="D135" s="228"/>
      <c r="E135" s="228"/>
      <c r="F135" s="228"/>
      <c r="G135" s="228"/>
      <c r="H135" s="228"/>
      <c r="I135" s="228"/>
      <c r="J135" s="228"/>
      <c r="K135" s="228"/>
      <c r="L135" s="228"/>
      <c r="M135" s="228"/>
      <c r="N135" s="228"/>
      <c r="O135" s="228"/>
      <c r="P135" s="228"/>
      <c r="Q135" s="228"/>
      <c r="R135" s="228"/>
      <c r="S135" s="228"/>
      <c r="T135" s="228"/>
      <c r="U135" s="228"/>
      <c r="V135" s="228"/>
      <c r="W135" s="228"/>
      <c r="X135" s="228"/>
      <c r="Y135" s="228"/>
      <c r="Z135" s="228"/>
      <c r="AA135" s="228"/>
      <c r="AB135" s="228"/>
      <c r="AC135" s="228"/>
      <c r="AD135" s="228"/>
      <c r="AE135" s="228"/>
      <c r="AF135" s="228"/>
      <c r="AG135" s="228"/>
      <c r="AH135" s="228"/>
    </row>
    <row r="136" spans="1:34" ht="27" customHeight="1" x14ac:dyDescent="0.3">
      <c r="A136" s="228"/>
      <c r="B136" s="228"/>
      <c r="C136" s="228"/>
      <c r="D136" s="228"/>
      <c r="E136" s="228"/>
      <c r="F136" s="228"/>
      <c r="G136" s="228"/>
      <c r="H136" s="228"/>
      <c r="I136" s="228"/>
      <c r="J136" s="228"/>
      <c r="K136" s="228"/>
      <c r="L136" s="228"/>
      <c r="M136" s="228"/>
      <c r="N136" s="228"/>
      <c r="O136" s="228"/>
      <c r="P136" s="228"/>
      <c r="Q136" s="228"/>
      <c r="R136" s="228"/>
      <c r="S136" s="228"/>
      <c r="T136" s="228"/>
      <c r="U136" s="228"/>
      <c r="V136" s="228"/>
      <c r="W136" s="228"/>
      <c r="X136" s="228"/>
      <c r="Y136" s="228"/>
      <c r="Z136" s="228"/>
      <c r="AA136" s="228"/>
      <c r="AB136" s="228"/>
      <c r="AC136" s="228"/>
      <c r="AD136" s="228"/>
      <c r="AE136" s="228"/>
      <c r="AF136" s="228"/>
      <c r="AG136" s="228"/>
      <c r="AH136" s="228"/>
    </row>
    <row r="137" spans="1:34" ht="27" customHeight="1" x14ac:dyDescent="0.3">
      <c r="A137" s="228"/>
      <c r="B137" s="228"/>
      <c r="C137" s="228"/>
      <c r="D137" s="228"/>
      <c r="E137" s="228"/>
      <c r="F137" s="228"/>
      <c r="G137" s="228"/>
      <c r="H137" s="228"/>
      <c r="I137" s="228"/>
      <c r="J137" s="228"/>
      <c r="K137" s="228"/>
      <c r="L137" s="228"/>
      <c r="M137" s="228"/>
      <c r="N137" s="228"/>
      <c r="O137" s="228"/>
      <c r="P137" s="228"/>
      <c r="Q137" s="228"/>
      <c r="R137" s="228"/>
      <c r="S137" s="228"/>
      <c r="T137" s="228"/>
      <c r="U137" s="228"/>
      <c r="V137" s="228"/>
      <c r="W137" s="228"/>
      <c r="X137" s="228"/>
      <c r="Y137" s="228"/>
      <c r="Z137" s="228"/>
      <c r="AA137" s="228"/>
      <c r="AB137" s="228"/>
      <c r="AC137" s="228"/>
      <c r="AD137" s="228"/>
      <c r="AE137" s="228"/>
      <c r="AF137" s="228"/>
      <c r="AG137" s="228"/>
      <c r="AH137" s="228"/>
    </row>
    <row r="138" spans="1:34" ht="27" customHeight="1" x14ac:dyDescent="0.3">
      <c r="A138" s="228"/>
      <c r="B138" s="228"/>
      <c r="C138" s="228"/>
      <c r="D138" s="228"/>
      <c r="E138" s="228"/>
      <c r="F138" s="228"/>
      <c r="G138" s="228"/>
      <c r="H138" s="228"/>
      <c r="I138" s="228"/>
      <c r="J138" s="228"/>
      <c r="K138" s="228"/>
      <c r="L138" s="228"/>
      <c r="M138" s="228"/>
      <c r="N138" s="228"/>
      <c r="O138" s="228"/>
      <c r="P138" s="228"/>
      <c r="Q138" s="228"/>
      <c r="R138" s="228"/>
      <c r="S138" s="228"/>
      <c r="T138" s="228"/>
      <c r="U138" s="228"/>
      <c r="V138" s="228"/>
      <c r="W138" s="228"/>
      <c r="X138" s="228"/>
      <c r="Y138" s="228"/>
      <c r="Z138" s="228"/>
      <c r="AA138" s="228"/>
      <c r="AB138" s="228"/>
      <c r="AC138" s="228"/>
      <c r="AD138" s="228"/>
      <c r="AE138" s="228"/>
      <c r="AF138" s="228"/>
      <c r="AG138" s="228"/>
      <c r="AH138" s="228"/>
    </row>
    <row r="139" spans="1:34" ht="27" customHeight="1" x14ac:dyDescent="0.3">
      <c r="A139" s="228"/>
      <c r="B139" s="228"/>
      <c r="C139" s="228"/>
      <c r="D139" s="228"/>
      <c r="E139" s="228"/>
      <c r="F139" s="228"/>
      <c r="G139" s="228"/>
      <c r="H139" s="228"/>
      <c r="I139" s="228"/>
      <c r="J139" s="228"/>
      <c r="K139" s="228"/>
      <c r="L139" s="228"/>
      <c r="M139" s="228"/>
      <c r="N139" s="228"/>
      <c r="O139" s="228"/>
      <c r="P139" s="228"/>
      <c r="Q139" s="228"/>
      <c r="R139" s="228"/>
      <c r="S139" s="228"/>
      <c r="T139" s="228"/>
      <c r="U139" s="228"/>
      <c r="V139" s="228"/>
      <c r="W139" s="228"/>
      <c r="X139" s="228"/>
      <c r="Y139" s="228"/>
      <c r="Z139" s="228"/>
      <c r="AA139" s="228"/>
      <c r="AB139" s="228"/>
      <c r="AC139" s="228"/>
      <c r="AD139" s="228"/>
      <c r="AE139" s="228"/>
      <c r="AF139" s="228"/>
      <c r="AG139" s="228"/>
      <c r="AH139" s="228"/>
    </row>
    <row r="140" spans="1:34" ht="27" customHeight="1" x14ac:dyDescent="0.3">
      <c r="A140" s="228"/>
      <c r="B140" s="228"/>
      <c r="C140" s="228"/>
      <c r="D140" s="228"/>
      <c r="E140" s="228"/>
      <c r="F140" s="228"/>
      <c r="G140" s="228"/>
      <c r="H140" s="228"/>
      <c r="I140" s="228"/>
      <c r="J140" s="228"/>
      <c r="K140" s="228"/>
      <c r="L140" s="228"/>
      <c r="M140" s="228"/>
      <c r="N140" s="228"/>
      <c r="O140" s="228"/>
      <c r="P140" s="228"/>
      <c r="Q140" s="228"/>
      <c r="R140" s="228"/>
      <c r="S140" s="228"/>
      <c r="T140" s="228"/>
      <c r="U140" s="228"/>
      <c r="V140" s="228"/>
      <c r="W140" s="228"/>
      <c r="X140" s="228"/>
      <c r="Y140" s="228"/>
      <c r="Z140" s="228"/>
      <c r="AA140" s="228"/>
      <c r="AB140" s="228"/>
      <c r="AC140" s="228"/>
      <c r="AD140" s="228"/>
      <c r="AE140" s="228"/>
      <c r="AF140" s="228"/>
      <c r="AG140" s="228"/>
      <c r="AH140" s="228"/>
    </row>
    <row r="141" spans="1:34" ht="27" customHeight="1" x14ac:dyDescent="0.3">
      <c r="A141" s="228"/>
      <c r="B141" s="228"/>
      <c r="C141" s="228"/>
      <c r="D141" s="228"/>
      <c r="E141" s="228"/>
      <c r="F141" s="228"/>
      <c r="G141" s="228"/>
      <c r="H141" s="228"/>
      <c r="I141" s="228"/>
      <c r="J141" s="228"/>
      <c r="K141" s="228"/>
      <c r="L141" s="228"/>
      <c r="M141" s="228"/>
      <c r="N141" s="228"/>
      <c r="O141" s="228"/>
      <c r="P141" s="228"/>
      <c r="Q141" s="228"/>
      <c r="R141" s="228"/>
      <c r="S141" s="228"/>
      <c r="T141" s="228"/>
      <c r="U141" s="228"/>
      <c r="V141" s="228"/>
      <c r="W141" s="228"/>
      <c r="X141" s="228"/>
      <c r="Y141" s="228"/>
      <c r="Z141" s="228"/>
      <c r="AA141" s="228"/>
      <c r="AB141" s="228"/>
      <c r="AC141" s="228"/>
      <c r="AD141" s="228"/>
      <c r="AE141" s="228"/>
      <c r="AF141" s="228"/>
      <c r="AG141" s="228"/>
      <c r="AH141" s="228"/>
    </row>
    <row r="142" spans="1:34" ht="27" customHeight="1" x14ac:dyDescent="0.3">
      <c r="A142" s="228"/>
      <c r="B142" s="228"/>
      <c r="C142" s="228"/>
      <c r="D142" s="228"/>
      <c r="E142" s="228"/>
      <c r="F142" s="228"/>
      <c r="G142" s="228"/>
      <c r="H142" s="228"/>
      <c r="I142" s="228"/>
      <c r="J142" s="228"/>
      <c r="K142" s="228"/>
      <c r="L142" s="228"/>
      <c r="M142" s="228"/>
      <c r="N142" s="228"/>
      <c r="O142" s="228"/>
      <c r="P142" s="228"/>
      <c r="Q142" s="228"/>
      <c r="R142" s="228"/>
      <c r="S142" s="228"/>
      <c r="T142" s="228"/>
      <c r="U142" s="228"/>
      <c r="V142" s="228"/>
      <c r="W142" s="228"/>
      <c r="X142" s="228"/>
      <c r="Y142" s="228"/>
      <c r="Z142" s="228"/>
      <c r="AA142" s="228"/>
      <c r="AB142" s="228"/>
      <c r="AC142" s="228"/>
      <c r="AD142" s="228"/>
      <c r="AE142" s="228"/>
      <c r="AF142" s="228"/>
      <c r="AG142" s="228"/>
      <c r="AH142" s="228"/>
    </row>
    <row r="143" spans="1:34" ht="27" customHeight="1" x14ac:dyDescent="0.3">
      <c r="A143" s="228"/>
      <c r="B143" s="228"/>
      <c r="C143" s="228"/>
      <c r="D143" s="228"/>
      <c r="E143" s="228"/>
      <c r="F143" s="228"/>
      <c r="G143" s="228"/>
      <c r="H143" s="228"/>
      <c r="I143" s="228"/>
      <c r="J143" s="228"/>
      <c r="K143" s="228"/>
      <c r="L143" s="228"/>
      <c r="M143" s="228"/>
      <c r="N143" s="228"/>
      <c r="O143" s="228"/>
      <c r="P143" s="228"/>
      <c r="Q143" s="228"/>
      <c r="R143" s="228"/>
      <c r="S143" s="228"/>
      <c r="T143" s="228"/>
      <c r="U143" s="228"/>
      <c r="V143" s="228"/>
      <c r="W143" s="228"/>
      <c r="X143" s="228"/>
      <c r="Y143" s="228"/>
      <c r="Z143" s="228"/>
      <c r="AA143" s="228"/>
      <c r="AB143" s="228"/>
      <c r="AC143" s="228"/>
      <c r="AD143" s="228"/>
      <c r="AE143" s="228"/>
      <c r="AF143" s="228"/>
      <c r="AG143" s="228"/>
      <c r="AH143" s="228"/>
    </row>
    <row r="144" spans="1:34" ht="27" customHeight="1" x14ac:dyDescent="0.3">
      <c r="A144" s="228"/>
      <c r="B144" s="228"/>
      <c r="C144" s="228"/>
      <c r="D144" s="228"/>
      <c r="E144" s="228"/>
      <c r="F144" s="228"/>
      <c r="G144" s="228"/>
      <c r="H144" s="228"/>
      <c r="I144" s="228"/>
      <c r="J144" s="228"/>
      <c r="K144" s="228"/>
      <c r="L144" s="228"/>
      <c r="M144" s="228"/>
      <c r="N144" s="228"/>
      <c r="O144" s="228"/>
      <c r="P144" s="228"/>
      <c r="Q144" s="228"/>
      <c r="R144" s="228"/>
      <c r="S144" s="228"/>
      <c r="T144" s="228"/>
      <c r="U144" s="228"/>
      <c r="V144" s="228"/>
      <c r="W144" s="228"/>
      <c r="X144" s="228"/>
      <c r="Y144" s="228"/>
      <c r="Z144" s="228"/>
      <c r="AA144" s="228"/>
      <c r="AB144" s="228"/>
      <c r="AC144" s="228"/>
      <c r="AD144" s="228"/>
      <c r="AE144" s="228"/>
      <c r="AF144" s="228"/>
      <c r="AG144" s="228"/>
      <c r="AH144" s="228"/>
    </row>
    <row r="145" spans="1:34" ht="27" customHeight="1" x14ac:dyDescent="0.3">
      <c r="A145" s="228"/>
      <c r="B145" s="228"/>
      <c r="C145" s="228"/>
      <c r="D145" s="228"/>
      <c r="E145" s="228"/>
      <c r="F145" s="228"/>
      <c r="G145" s="228"/>
      <c r="H145" s="228"/>
      <c r="I145" s="228"/>
      <c r="J145" s="228"/>
      <c r="K145" s="228"/>
      <c r="L145" s="228"/>
      <c r="M145" s="228"/>
      <c r="N145" s="228"/>
      <c r="O145" s="228"/>
      <c r="P145" s="228"/>
      <c r="Q145" s="228"/>
      <c r="R145" s="228"/>
      <c r="S145" s="228"/>
      <c r="T145" s="228"/>
      <c r="U145" s="228"/>
      <c r="V145" s="228"/>
      <c r="W145" s="228"/>
      <c r="X145" s="228"/>
      <c r="Y145" s="228"/>
      <c r="Z145" s="228"/>
      <c r="AA145" s="228"/>
      <c r="AB145" s="228"/>
      <c r="AC145" s="228"/>
      <c r="AD145" s="228"/>
      <c r="AE145" s="228"/>
      <c r="AF145" s="228"/>
      <c r="AG145" s="228"/>
      <c r="AH145" s="228"/>
    </row>
    <row r="146" spans="1:34" ht="27" customHeight="1" x14ac:dyDescent="0.3">
      <c r="A146" s="228"/>
      <c r="B146" s="228"/>
      <c r="C146" s="228"/>
      <c r="D146" s="228"/>
      <c r="E146" s="228"/>
      <c r="F146" s="228"/>
      <c r="G146" s="228"/>
      <c r="H146" s="228"/>
      <c r="I146" s="228"/>
      <c r="J146" s="228"/>
      <c r="K146" s="228"/>
      <c r="L146" s="228"/>
      <c r="M146" s="228"/>
      <c r="N146" s="228"/>
      <c r="O146" s="228"/>
      <c r="P146" s="228"/>
      <c r="Q146" s="228"/>
      <c r="R146" s="228"/>
      <c r="S146" s="228"/>
      <c r="T146" s="228"/>
      <c r="U146" s="228"/>
      <c r="V146" s="228"/>
      <c r="W146" s="228"/>
      <c r="X146" s="228"/>
      <c r="Y146" s="228"/>
      <c r="Z146" s="228"/>
      <c r="AA146" s="228"/>
      <c r="AB146" s="228"/>
      <c r="AC146" s="228"/>
      <c r="AD146" s="228"/>
      <c r="AE146" s="228"/>
      <c r="AF146" s="228"/>
      <c r="AG146" s="228"/>
      <c r="AH146" s="228"/>
    </row>
    <row r="147" spans="1:34" ht="27" customHeight="1" x14ac:dyDescent="0.3">
      <c r="A147" s="228"/>
      <c r="B147" s="228"/>
      <c r="C147" s="228"/>
      <c r="D147" s="228"/>
      <c r="E147" s="228"/>
      <c r="F147" s="228"/>
      <c r="G147" s="228"/>
      <c r="H147" s="228"/>
      <c r="I147" s="228"/>
      <c r="J147" s="228"/>
      <c r="K147" s="228"/>
      <c r="L147" s="228"/>
      <c r="M147" s="228"/>
      <c r="N147" s="228"/>
      <c r="O147" s="228"/>
      <c r="P147" s="228"/>
      <c r="Q147" s="228"/>
      <c r="R147" s="228"/>
      <c r="S147" s="228"/>
      <c r="T147" s="228"/>
      <c r="U147" s="228"/>
      <c r="V147" s="228"/>
      <c r="W147" s="228"/>
      <c r="X147" s="228"/>
      <c r="Y147" s="228"/>
      <c r="Z147" s="228"/>
      <c r="AA147" s="228"/>
      <c r="AB147" s="228"/>
      <c r="AC147" s="228"/>
      <c r="AD147" s="228"/>
      <c r="AE147" s="228"/>
      <c r="AF147" s="228"/>
      <c r="AG147" s="228"/>
      <c r="AH147" s="228"/>
    </row>
    <row r="148" spans="1:34" ht="27" customHeight="1" x14ac:dyDescent="0.3">
      <c r="A148" s="228"/>
      <c r="B148" s="228"/>
      <c r="C148" s="228"/>
      <c r="D148" s="228"/>
      <c r="E148" s="228"/>
      <c r="F148" s="228"/>
      <c r="G148" s="228"/>
      <c r="H148" s="228"/>
      <c r="I148" s="228"/>
      <c r="J148" s="228"/>
      <c r="K148" s="228"/>
      <c r="L148" s="228"/>
      <c r="M148" s="228"/>
      <c r="N148" s="228"/>
      <c r="O148" s="228"/>
      <c r="P148" s="228"/>
      <c r="Q148" s="228"/>
      <c r="R148" s="228"/>
      <c r="S148" s="228"/>
      <c r="T148" s="228"/>
      <c r="U148" s="228"/>
      <c r="V148" s="228"/>
      <c r="W148" s="228"/>
      <c r="X148" s="228"/>
      <c r="Y148" s="228"/>
      <c r="Z148" s="228"/>
      <c r="AA148" s="228"/>
      <c r="AB148" s="228"/>
      <c r="AC148" s="228"/>
      <c r="AD148" s="228"/>
      <c r="AE148" s="228"/>
      <c r="AF148" s="228"/>
      <c r="AG148" s="228"/>
      <c r="AH148" s="228"/>
    </row>
    <row r="149" spans="1:34" ht="27" customHeight="1" x14ac:dyDescent="0.3">
      <c r="A149" s="228"/>
      <c r="B149" s="228"/>
      <c r="C149" s="228"/>
      <c r="D149" s="228"/>
      <c r="E149" s="228"/>
      <c r="F149" s="228"/>
      <c r="G149" s="228"/>
      <c r="H149" s="228"/>
      <c r="I149" s="228"/>
      <c r="J149" s="228"/>
      <c r="K149" s="228"/>
      <c r="L149" s="228"/>
      <c r="M149" s="228"/>
      <c r="N149" s="228"/>
      <c r="O149" s="228"/>
      <c r="P149" s="228"/>
      <c r="Q149" s="228"/>
      <c r="R149" s="228"/>
      <c r="S149" s="228"/>
      <c r="T149" s="228"/>
      <c r="U149" s="228"/>
      <c r="V149" s="228"/>
      <c r="W149" s="228"/>
      <c r="X149" s="228"/>
      <c r="Y149" s="228"/>
      <c r="Z149" s="228"/>
      <c r="AA149" s="228"/>
      <c r="AB149" s="228"/>
      <c r="AC149" s="228"/>
      <c r="AD149" s="228"/>
      <c r="AE149" s="228"/>
      <c r="AF149" s="228"/>
      <c r="AG149" s="228"/>
      <c r="AH149" s="228"/>
    </row>
    <row r="150" spans="1:34" ht="27" customHeight="1" x14ac:dyDescent="0.3">
      <c r="A150" s="228"/>
      <c r="B150" s="228"/>
      <c r="C150" s="228"/>
      <c r="D150" s="228"/>
      <c r="E150" s="228"/>
      <c r="F150" s="228"/>
      <c r="G150" s="228"/>
      <c r="H150" s="228"/>
      <c r="I150" s="228"/>
      <c r="J150" s="228"/>
      <c r="K150" s="228"/>
      <c r="L150" s="228"/>
      <c r="M150" s="228"/>
      <c r="N150" s="228"/>
      <c r="O150" s="228"/>
      <c r="P150" s="228"/>
      <c r="Q150" s="228"/>
      <c r="R150" s="228"/>
      <c r="S150" s="228"/>
      <c r="T150" s="228"/>
      <c r="U150" s="228"/>
      <c r="V150" s="228"/>
      <c r="W150" s="228"/>
      <c r="X150" s="228"/>
      <c r="Y150" s="228"/>
      <c r="Z150" s="228"/>
      <c r="AA150" s="228"/>
      <c r="AB150" s="228"/>
      <c r="AC150" s="228"/>
      <c r="AD150" s="228"/>
      <c r="AE150" s="228"/>
      <c r="AF150" s="228"/>
      <c r="AG150" s="228"/>
      <c r="AH150" s="228"/>
    </row>
    <row r="151" spans="1:34" ht="27" customHeight="1" x14ac:dyDescent="0.3">
      <c r="A151" s="228"/>
      <c r="B151" s="228"/>
      <c r="C151" s="228"/>
      <c r="D151" s="228"/>
      <c r="E151" s="228"/>
      <c r="F151" s="228"/>
      <c r="G151" s="228"/>
      <c r="H151" s="228"/>
      <c r="I151" s="228"/>
      <c r="J151" s="228"/>
      <c r="K151" s="228"/>
      <c r="L151" s="228"/>
      <c r="M151" s="228"/>
      <c r="N151" s="228"/>
      <c r="O151" s="228"/>
      <c r="P151" s="228"/>
      <c r="Q151" s="228"/>
      <c r="R151" s="228"/>
      <c r="S151" s="228"/>
      <c r="T151" s="228"/>
      <c r="U151" s="228"/>
      <c r="V151" s="228"/>
      <c r="W151" s="228"/>
      <c r="X151" s="228"/>
      <c r="Y151" s="228"/>
      <c r="Z151" s="228"/>
      <c r="AA151" s="228"/>
      <c r="AB151" s="228"/>
      <c r="AC151" s="228"/>
      <c r="AD151" s="228"/>
      <c r="AE151" s="228"/>
      <c r="AF151" s="228"/>
      <c r="AG151" s="228"/>
      <c r="AH151" s="228"/>
    </row>
    <row r="152" spans="1:34" ht="27" customHeight="1" x14ac:dyDescent="0.3">
      <c r="C152" s="228"/>
      <c r="D152" s="228"/>
      <c r="E152" s="228"/>
      <c r="F152" s="228"/>
      <c r="G152" s="228"/>
    </row>
  </sheetData>
  <sheetProtection algorithmName="SHA-512" hashValue="6yImNic2h0+y5cOVIn8w64lJ4SqazH5+l3pA6a0qMR9AO5VB3rzlsai9hABwGlEf/8Hw20+q4vH03CMLbgwlKA==" saltValue="Yd5m0A1qI2Wci50xt2c1ew==" spinCount="100000" sheet="1" objects="1" scenarios="1"/>
  <mergeCells count="20">
    <mergeCell ref="C73:C74"/>
    <mergeCell ref="C69:C71"/>
    <mergeCell ref="C75:C80"/>
    <mergeCell ref="C7:C17"/>
    <mergeCell ref="C54:C58"/>
    <mergeCell ref="C65:C67"/>
    <mergeCell ref="C63:C64"/>
    <mergeCell ref="C61:C62"/>
    <mergeCell ref="C59:C60"/>
    <mergeCell ref="C22:C26"/>
    <mergeCell ref="C27:C28"/>
    <mergeCell ref="C29:C35"/>
    <mergeCell ref="C36:C39"/>
    <mergeCell ref="C44:C52"/>
    <mergeCell ref="C40:C43"/>
    <mergeCell ref="C3:D4"/>
    <mergeCell ref="C5:G5"/>
    <mergeCell ref="J6:R6"/>
    <mergeCell ref="C20:C21"/>
    <mergeCell ref="J7:R12"/>
  </mergeCells>
  <dataValidations disablePrompts="1" count="1">
    <dataValidation allowBlank="1" showErrorMessage="1" sqref="D33:F33" xr:uid="{951B74DB-8FF0-4C49-A63F-AE94CE9618C3}"/>
  </dataValidations>
  <pageMargins left="0.70866141732283472" right="0.31496062992125984" top="0.51181102362204722" bottom="0.35433070866141736" header="0.31496062992125984" footer="0.31496062992125984"/>
  <pageSetup paperSize="8" scale="85" fitToHeight="2" orientation="portrait" r:id="rId1"/>
  <customProperties>
    <customPr name="GUID" r:id="rId2"/>
  </customProperties>
  <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DEBA6F-7DCE-4F1B-9460-358E553AF87C}">
  <sheetPr codeName="Sheet7">
    <tabColor rgb="FFF4FFF5"/>
  </sheetPr>
  <dimension ref="A1:AN138"/>
  <sheetViews>
    <sheetView showGridLines="0" showRowColHeaders="0" zoomScaleNormal="100" workbookViewId="0">
      <selection activeCell="C7" sqref="C7"/>
    </sheetView>
  </sheetViews>
  <sheetFormatPr defaultColWidth="9.42578125" defaultRowHeight="12.75" x14ac:dyDescent="0.2"/>
  <cols>
    <col min="1" max="2" width="3.42578125" style="276" customWidth="1"/>
    <col min="3" max="3" width="187.42578125" style="276" customWidth="1"/>
    <col min="4" max="9" width="3.5703125" style="276" customWidth="1"/>
    <col min="10" max="16384" width="9.42578125" style="276"/>
  </cols>
  <sheetData>
    <row r="1" spans="1:40" ht="15.75" x14ac:dyDescent="0.2">
      <c r="A1" s="275"/>
      <c r="B1" s="51"/>
      <c r="C1" s="52"/>
      <c r="D1" s="275"/>
      <c r="E1" s="275"/>
      <c r="F1" s="275"/>
      <c r="G1" s="275"/>
      <c r="H1" s="275"/>
      <c r="I1" s="275"/>
      <c r="J1" s="275"/>
      <c r="K1" s="275"/>
      <c r="L1" s="275"/>
      <c r="M1" s="275"/>
      <c r="N1" s="275"/>
      <c r="O1" s="275"/>
      <c r="P1" s="275"/>
      <c r="Q1" s="275"/>
      <c r="R1" s="275"/>
      <c r="S1" s="275"/>
      <c r="T1" s="275"/>
      <c r="U1" s="275"/>
      <c r="V1" s="275"/>
      <c r="W1" s="275"/>
      <c r="X1" s="275"/>
      <c r="Y1" s="275"/>
      <c r="Z1" s="275"/>
      <c r="AA1" s="275"/>
      <c r="AB1" s="275"/>
      <c r="AC1" s="275"/>
      <c r="AD1" s="275"/>
      <c r="AE1" s="275"/>
      <c r="AF1" s="275"/>
      <c r="AG1" s="275"/>
      <c r="AH1" s="275"/>
      <c r="AI1" s="275"/>
      <c r="AJ1" s="275"/>
      <c r="AK1" s="275"/>
      <c r="AL1" s="275"/>
      <c r="AM1" s="275"/>
      <c r="AN1" s="275"/>
    </row>
    <row r="2" spans="1:40" ht="40.35" customHeight="1" x14ac:dyDescent="0.2">
      <c r="A2" s="275"/>
      <c r="B2" s="53"/>
      <c r="C2" s="54"/>
      <c r="E2" s="275"/>
      <c r="F2" s="275"/>
      <c r="G2" s="275"/>
      <c r="H2" s="275"/>
      <c r="I2" s="275"/>
      <c r="J2" s="275"/>
      <c r="K2" s="275"/>
      <c r="L2" s="275"/>
      <c r="M2" s="275"/>
      <c r="N2" s="275"/>
      <c r="O2" s="275"/>
      <c r="P2" s="275"/>
      <c r="Q2" s="275"/>
      <c r="R2" s="275"/>
      <c r="S2" s="275"/>
      <c r="T2" s="275"/>
      <c r="U2" s="275"/>
      <c r="V2" s="275"/>
      <c r="W2" s="275"/>
      <c r="X2" s="275"/>
      <c r="Y2" s="275"/>
      <c r="Z2" s="275"/>
      <c r="AA2" s="275"/>
      <c r="AB2" s="275"/>
      <c r="AC2" s="275"/>
      <c r="AD2" s="275"/>
      <c r="AE2" s="275"/>
      <c r="AF2" s="275"/>
      <c r="AG2" s="275"/>
      <c r="AH2" s="275"/>
      <c r="AI2" s="275"/>
      <c r="AJ2" s="275"/>
      <c r="AK2" s="275"/>
      <c r="AL2" s="275"/>
      <c r="AM2" s="275"/>
      <c r="AN2" s="275"/>
    </row>
    <row r="3" spans="1:40" ht="70.349999999999994" customHeight="1" x14ac:dyDescent="0.2">
      <c r="A3" s="275"/>
      <c r="C3" s="57" t="s">
        <v>1397</v>
      </c>
      <c r="D3" s="277"/>
      <c r="E3" s="278"/>
      <c r="F3" s="278"/>
      <c r="G3" s="278"/>
      <c r="H3" s="278"/>
      <c r="I3" s="278"/>
      <c r="J3" s="275"/>
      <c r="K3" s="275"/>
      <c r="L3" s="275"/>
      <c r="M3" s="275"/>
      <c r="N3" s="275"/>
      <c r="O3" s="275"/>
      <c r="P3" s="275"/>
      <c r="Q3" s="275"/>
      <c r="R3" s="275"/>
      <c r="S3" s="275"/>
      <c r="T3" s="275"/>
      <c r="U3" s="275"/>
      <c r="V3" s="275"/>
      <c r="W3" s="275"/>
      <c r="X3" s="275"/>
      <c r="Y3" s="275"/>
      <c r="Z3" s="275"/>
      <c r="AA3" s="275"/>
      <c r="AB3" s="275"/>
      <c r="AC3" s="275"/>
      <c r="AD3" s="275"/>
      <c r="AE3" s="275"/>
      <c r="AF3" s="275"/>
      <c r="AG3" s="275"/>
      <c r="AH3" s="275"/>
      <c r="AI3" s="275"/>
      <c r="AJ3" s="275"/>
      <c r="AK3" s="275"/>
      <c r="AL3" s="275"/>
      <c r="AM3" s="275"/>
      <c r="AN3" s="275"/>
    </row>
    <row r="4" spans="1:40" ht="10.35" customHeight="1" x14ac:dyDescent="0.2">
      <c r="A4" s="275"/>
      <c r="C4" s="58"/>
      <c r="D4" s="277"/>
      <c r="E4" s="278"/>
      <c r="F4" s="278"/>
      <c r="G4" s="278"/>
      <c r="H4" s="278"/>
      <c r="I4" s="278"/>
      <c r="J4" s="275"/>
      <c r="K4" s="275"/>
      <c r="L4" s="275"/>
      <c r="M4" s="275"/>
      <c r="N4" s="275"/>
      <c r="O4" s="275"/>
      <c r="P4" s="275"/>
      <c r="Q4" s="275"/>
      <c r="R4" s="275"/>
      <c r="S4" s="275"/>
      <c r="T4" s="275"/>
      <c r="U4" s="275"/>
      <c r="V4" s="275"/>
      <c r="W4" s="275"/>
      <c r="X4" s="275"/>
      <c r="Y4" s="275"/>
      <c r="Z4" s="275"/>
      <c r="AA4" s="275"/>
      <c r="AB4" s="275"/>
      <c r="AC4" s="275"/>
      <c r="AD4" s="275"/>
      <c r="AE4" s="275"/>
      <c r="AF4" s="275"/>
      <c r="AG4" s="275"/>
      <c r="AH4" s="275"/>
      <c r="AI4" s="275"/>
      <c r="AJ4" s="275"/>
      <c r="AK4" s="275"/>
      <c r="AL4" s="275"/>
      <c r="AM4" s="275"/>
      <c r="AN4" s="275"/>
    </row>
    <row r="5" spans="1:40" ht="10.35" customHeight="1" x14ac:dyDescent="0.2">
      <c r="A5" s="275"/>
      <c r="C5" s="55"/>
      <c r="D5" s="277"/>
      <c r="E5" s="278"/>
      <c r="F5" s="278"/>
      <c r="G5" s="278"/>
      <c r="H5" s="278"/>
      <c r="I5" s="278"/>
      <c r="J5" s="275"/>
      <c r="K5" s="275"/>
      <c r="L5" s="275"/>
      <c r="M5" s="275"/>
      <c r="N5" s="275"/>
      <c r="O5" s="275"/>
      <c r="P5" s="275"/>
      <c r="Q5" s="275"/>
      <c r="R5" s="275"/>
      <c r="S5" s="275"/>
      <c r="T5" s="275"/>
      <c r="U5" s="275"/>
      <c r="V5" s="275"/>
      <c r="W5" s="275"/>
      <c r="X5" s="275"/>
      <c r="Y5" s="275"/>
      <c r="Z5" s="275"/>
      <c r="AA5" s="275"/>
      <c r="AB5" s="275"/>
      <c r="AC5" s="275"/>
      <c r="AD5" s="275"/>
      <c r="AE5" s="275"/>
      <c r="AF5" s="275"/>
      <c r="AG5" s="275"/>
      <c r="AH5" s="275"/>
      <c r="AI5" s="275"/>
      <c r="AJ5" s="275"/>
      <c r="AK5" s="275"/>
      <c r="AL5" s="275"/>
      <c r="AM5" s="275"/>
      <c r="AN5" s="275"/>
    </row>
    <row r="6" spans="1:40" ht="13.5" customHeight="1" x14ac:dyDescent="0.2">
      <c r="A6" s="275"/>
      <c r="C6" s="279" t="str">
        <f ca="1">"© Salix Finance "&amp;YEAR(NOW())</f>
        <v>© Salix Finance 2023</v>
      </c>
      <c r="D6" s="277"/>
      <c r="E6" s="278"/>
      <c r="F6" s="278"/>
      <c r="G6" s="278"/>
      <c r="H6" s="278"/>
      <c r="I6" s="278"/>
      <c r="J6" s="275"/>
      <c r="K6" s="275"/>
      <c r="L6" s="275"/>
      <c r="M6" s="275"/>
      <c r="N6" s="275"/>
      <c r="O6" s="275"/>
      <c r="P6" s="275"/>
      <c r="Q6" s="275"/>
      <c r="R6" s="275"/>
      <c r="S6" s="275"/>
      <c r="T6" s="275"/>
      <c r="U6" s="275"/>
      <c r="V6" s="275"/>
      <c r="W6" s="275"/>
      <c r="X6" s="275"/>
      <c r="Y6" s="275"/>
      <c r="Z6" s="275"/>
      <c r="AA6" s="275"/>
      <c r="AB6" s="275"/>
      <c r="AC6" s="275"/>
      <c r="AD6" s="275"/>
      <c r="AE6" s="275"/>
      <c r="AF6" s="275"/>
      <c r="AG6" s="275"/>
      <c r="AH6" s="275"/>
      <c r="AI6" s="275"/>
      <c r="AJ6" s="275"/>
      <c r="AK6" s="275"/>
      <c r="AL6" s="275"/>
      <c r="AM6" s="275"/>
      <c r="AN6" s="275"/>
    </row>
    <row r="7" spans="1:40" ht="7.9" customHeight="1" x14ac:dyDescent="0.2">
      <c r="A7" s="275"/>
      <c r="C7" s="56"/>
      <c r="E7" s="275"/>
      <c r="F7" s="275"/>
      <c r="G7" s="275"/>
      <c r="H7" s="275"/>
      <c r="I7" s="275"/>
      <c r="J7" s="275"/>
      <c r="K7" s="275"/>
      <c r="L7" s="275"/>
      <c r="M7" s="275"/>
      <c r="N7" s="275"/>
      <c r="O7" s="275"/>
      <c r="P7" s="275"/>
      <c r="Q7" s="275"/>
      <c r="R7" s="275"/>
      <c r="S7" s="275"/>
      <c r="T7" s="275"/>
      <c r="U7" s="275"/>
      <c r="V7" s="275"/>
      <c r="W7" s="275"/>
      <c r="X7" s="275"/>
      <c r="Y7" s="275"/>
      <c r="Z7" s="275"/>
      <c r="AA7" s="275"/>
      <c r="AB7" s="275"/>
      <c r="AC7" s="275"/>
      <c r="AD7" s="275"/>
      <c r="AE7" s="275"/>
      <c r="AF7" s="275"/>
      <c r="AG7" s="275"/>
      <c r="AH7" s="275"/>
      <c r="AI7" s="275"/>
      <c r="AJ7" s="275"/>
      <c r="AK7" s="275"/>
      <c r="AL7" s="275"/>
      <c r="AM7" s="275"/>
      <c r="AN7" s="275"/>
    </row>
    <row r="8" spans="1:40" ht="15.75" customHeight="1" x14ac:dyDescent="0.2">
      <c r="A8" s="275"/>
      <c r="C8" s="56" t="s">
        <v>1398</v>
      </c>
      <c r="E8" s="275"/>
      <c r="F8" s="275"/>
      <c r="G8" s="275"/>
      <c r="H8" s="275"/>
      <c r="I8" s="275"/>
      <c r="J8" s="275"/>
      <c r="K8" s="275"/>
      <c r="L8" s="275"/>
      <c r="M8" s="275"/>
      <c r="N8" s="275"/>
      <c r="O8" s="275"/>
      <c r="P8" s="275"/>
      <c r="Q8" s="275"/>
      <c r="R8" s="275"/>
      <c r="S8" s="275"/>
      <c r="T8" s="275"/>
      <c r="U8" s="275"/>
      <c r="V8" s="275"/>
      <c r="W8" s="275"/>
      <c r="X8" s="275"/>
      <c r="Y8" s="275"/>
      <c r="Z8" s="275"/>
      <c r="AA8" s="275"/>
      <c r="AB8" s="275"/>
      <c r="AC8" s="275"/>
      <c r="AD8" s="275"/>
      <c r="AE8" s="275"/>
      <c r="AF8" s="275"/>
      <c r="AG8" s="275"/>
      <c r="AH8" s="275"/>
      <c r="AI8" s="275"/>
      <c r="AJ8" s="275"/>
      <c r="AK8" s="275"/>
      <c r="AL8" s="275"/>
      <c r="AM8" s="275"/>
      <c r="AN8" s="275"/>
    </row>
    <row r="9" spans="1:40" ht="137.44999999999999" customHeight="1" x14ac:dyDescent="0.2">
      <c r="A9" s="275"/>
      <c r="C9" s="1325" t="s">
        <v>1399</v>
      </c>
      <c r="E9" s="275"/>
      <c r="F9" s="275"/>
      <c r="G9" s="275"/>
      <c r="H9" s="275"/>
      <c r="I9" s="275"/>
      <c r="J9" s="275"/>
      <c r="K9" s="275"/>
      <c r="L9" s="275"/>
      <c r="M9" s="275"/>
      <c r="N9" s="275"/>
      <c r="O9" s="275"/>
      <c r="P9" s="275"/>
      <c r="Q9" s="275"/>
      <c r="R9" s="275"/>
      <c r="S9" s="275"/>
      <c r="T9" s="275"/>
      <c r="U9" s="275"/>
      <c r="V9" s="275"/>
      <c r="W9" s="275"/>
      <c r="X9" s="275"/>
      <c r="Y9" s="275"/>
      <c r="Z9" s="275"/>
      <c r="AA9" s="275"/>
      <c r="AB9" s="275"/>
      <c r="AC9" s="275"/>
      <c r="AD9" s="275"/>
      <c r="AE9" s="275"/>
      <c r="AF9" s="275"/>
      <c r="AG9" s="275"/>
      <c r="AH9" s="275"/>
      <c r="AI9" s="275"/>
      <c r="AJ9" s="275"/>
      <c r="AK9" s="275"/>
      <c r="AL9" s="275"/>
      <c r="AM9" s="275"/>
      <c r="AN9" s="275"/>
    </row>
    <row r="10" spans="1:40" x14ac:dyDescent="0.2">
      <c r="A10" s="275"/>
      <c r="E10" s="275"/>
      <c r="F10" s="275"/>
      <c r="G10" s="275"/>
      <c r="H10" s="275"/>
      <c r="I10" s="275"/>
      <c r="J10" s="275"/>
      <c r="K10" s="275"/>
      <c r="L10" s="275"/>
      <c r="M10" s="275"/>
      <c r="N10" s="275"/>
      <c r="O10" s="275"/>
      <c r="P10" s="275"/>
      <c r="Q10" s="275"/>
      <c r="R10" s="275"/>
      <c r="S10" s="275"/>
      <c r="T10" s="275"/>
      <c r="U10" s="275"/>
      <c r="V10" s="275"/>
      <c r="W10" s="275"/>
      <c r="X10" s="275"/>
      <c r="Y10" s="275"/>
      <c r="Z10" s="275"/>
      <c r="AA10" s="275"/>
      <c r="AB10" s="275"/>
      <c r="AC10" s="275"/>
      <c r="AD10" s="275"/>
      <c r="AE10" s="275"/>
      <c r="AF10" s="275"/>
      <c r="AG10" s="275"/>
      <c r="AH10" s="275"/>
      <c r="AI10" s="275"/>
      <c r="AJ10" s="275"/>
      <c r="AK10" s="275"/>
      <c r="AL10" s="275"/>
      <c r="AM10" s="275"/>
      <c r="AN10" s="275"/>
    </row>
    <row r="11" spans="1:40" x14ac:dyDescent="0.2">
      <c r="A11" s="275"/>
      <c r="B11" s="275"/>
      <c r="C11" s="275"/>
      <c r="D11" s="275"/>
      <c r="E11" s="275"/>
      <c r="F11" s="275"/>
      <c r="G11" s="275"/>
      <c r="H11" s="275"/>
      <c r="I11" s="275"/>
      <c r="J11" s="275"/>
      <c r="K11" s="275"/>
      <c r="L11" s="275"/>
      <c r="M11" s="275"/>
      <c r="N11" s="275"/>
      <c r="O11" s="275"/>
      <c r="P11" s="275"/>
      <c r="Q11" s="275"/>
      <c r="R11" s="275"/>
      <c r="S11" s="275"/>
      <c r="T11" s="275"/>
      <c r="U11" s="275"/>
      <c r="V11" s="275"/>
      <c r="W11" s="275"/>
      <c r="X11" s="275"/>
      <c r="Y11" s="275"/>
      <c r="Z11" s="275"/>
      <c r="AA11" s="275"/>
      <c r="AB11" s="275"/>
      <c r="AC11" s="275"/>
      <c r="AD11" s="275"/>
      <c r="AE11" s="275"/>
      <c r="AF11" s="275"/>
      <c r="AG11" s="275"/>
      <c r="AH11" s="275"/>
      <c r="AI11" s="275"/>
      <c r="AJ11" s="275"/>
      <c r="AK11" s="275"/>
      <c r="AL11" s="275"/>
      <c r="AM11" s="275"/>
      <c r="AN11" s="275"/>
    </row>
    <row r="12" spans="1:40" x14ac:dyDescent="0.2">
      <c r="A12" s="275"/>
      <c r="B12" s="275"/>
      <c r="C12" s="275"/>
      <c r="D12" s="275"/>
      <c r="E12" s="275"/>
      <c r="F12" s="275"/>
      <c r="G12" s="275"/>
      <c r="H12" s="275"/>
      <c r="I12" s="275"/>
      <c r="J12" s="275"/>
      <c r="K12" s="275"/>
      <c r="L12" s="275"/>
      <c r="M12" s="275"/>
      <c r="N12" s="275"/>
      <c r="O12" s="275"/>
      <c r="P12" s="275"/>
      <c r="Q12" s="275"/>
      <c r="R12" s="275"/>
      <c r="S12" s="275"/>
      <c r="T12" s="275"/>
      <c r="U12" s="275"/>
      <c r="V12" s="275"/>
      <c r="W12" s="275"/>
      <c r="X12" s="275"/>
      <c r="Y12" s="275"/>
      <c r="Z12" s="275"/>
      <c r="AA12" s="275"/>
      <c r="AB12" s="275"/>
      <c r="AC12" s="275"/>
      <c r="AD12" s="275"/>
      <c r="AE12" s="275"/>
      <c r="AF12" s="275"/>
      <c r="AG12" s="275"/>
      <c r="AH12" s="275"/>
      <c r="AI12" s="275"/>
      <c r="AJ12" s="275"/>
      <c r="AK12" s="275"/>
      <c r="AL12" s="275"/>
      <c r="AM12" s="275"/>
      <c r="AN12" s="275"/>
    </row>
    <row r="13" spans="1:40" x14ac:dyDescent="0.2">
      <c r="A13" s="275"/>
      <c r="B13" s="275"/>
      <c r="C13" s="275"/>
      <c r="D13" s="275"/>
      <c r="E13" s="275"/>
      <c r="F13" s="275"/>
      <c r="G13" s="275"/>
      <c r="H13" s="275"/>
      <c r="I13" s="275"/>
      <c r="J13" s="275"/>
      <c r="K13" s="275"/>
      <c r="L13" s="275"/>
      <c r="M13" s="275"/>
      <c r="N13" s="275"/>
      <c r="O13" s="275"/>
      <c r="P13" s="275"/>
      <c r="Q13" s="275"/>
      <c r="R13" s="275"/>
      <c r="S13" s="275"/>
      <c r="T13" s="275"/>
      <c r="U13" s="275"/>
      <c r="V13" s="275"/>
      <c r="W13" s="275"/>
      <c r="X13" s="275"/>
      <c r="Y13" s="275"/>
      <c r="Z13" s="275"/>
      <c r="AA13" s="275"/>
      <c r="AB13" s="275"/>
      <c r="AC13" s="275"/>
      <c r="AD13" s="275"/>
      <c r="AE13" s="275"/>
      <c r="AF13" s="275"/>
      <c r="AG13" s="275"/>
      <c r="AH13" s="275"/>
      <c r="AI13" s="275"/>
      <c r="AJ13" s="275"/>
      <c r="AK13" s="275"/>
      <c r="AL13" s="275"/>
      <c r="AM13" s="275"/>
      <c r="AN13" s="275"/>
    </row>
    <row r="14" spans="1:40" x14ac:dyDescent="0.2">
      <c r="A14" s="275"/>
      <c r="B14" s="275"/>
      <c r="C14" s="275"/>
      <c r="D14" s="275"/>
      <c r="E14" s="275"/>
      <c r="F14" s="275"/>
      <c r="G14" s="275"/>
      <c r="H14" s="275"/>
      <c r="I14" s="275"/>
      <c r="J14" s="275"/>
      <c r="K14" s="275"/>
      <c r="L14" s="275"/>
      <c r="M14" s="275"/>
      <c r="N14" s="275"/>
      <c r="O14" s="275"/>
      <c r="P14" s="275"/>
      <c r="Q14" s="275"/>
      <c r="R14" s="275"/>
      <c r="S14" s="275"/>
      <c r="T14" s="275"/>
      <c r="U14" s="275"/>
      <c r="V14" s="275"/>
      <c r="W14" s="275"/>
      <c r="X14" s="275"/>
      <c r="Y14" s="275"/>
      <c r="Z14" s="275"/>
      <c r="AA14" s="275"/>
      <c r="AB14" s="275"/>
      <c r="AC14" s="275"/>
      <c r="AD14" s="275"/>
      <c r="AE14" s="275"/>
      <c r="AF14" s="275"/>
      <c r="AG14" s="275"/>
      <c r="AH14" s="275"/>
      <c r="AI14" s="275"/>
      <c r="AJ14" s="275"/>
      <c r="AK14" s="275"/>
      <c r="AL14" s="275"/>
      <c r="AM14" s="275"/>
      <c r="AN14" s="275"/>
    </row>
    <row r="15" spans="1:40" x14ac:dyDescent="0.2">
      <c r="A15" s="275"/>
      <c r="B15" s="275"/>
      <c r="C15" s="275"/>
      <c r="D15" s="275"/>
      <c r="E15" s="275"/>
      <c r="F15" s="275"/>
      <c r="G15" s="275"/>
      <c r="H15" s="275"/>
      <c r="I15" s="275"/>
      <c r="J15" s="275"/>
      <c r="K15" s="275"/>
      <c r="L15" s="275"/>
      <c r="M15" s="275"/>
      <c r="N15" s="275"/>
      <c r="O15" s="275"/>
      <c r="P15" s="275"/>
      <c r="Q15" s="275"/>
      <c r="R15" s="275"/>
      <c r="S15" s="275"/>
      <c r="T15" s="275"/>
      <c r="U15" s="275"/>
      <c r="V15" s="275"/>
      <c r="W15" s="275"/>
      <c r="X15" s="275"/>
      <c r="Y15" s="275"/>
      <c r="Z15" s="275"/>
      <c r="AA15" s="275"/>
      <c r="AB15" s="275"/>
      <c r="AC15" s="275"/>
      <c r="AD15" s="275"/>
      <c r="AE15" s="275"/>
      <c r="AF15" s="275"/>
      <c r="AG15" s="275"/>
      <c r="AH15" s="275"/>
      <c r="AI15" s="275"/>
      <c r="AJ15" s="275"/>
      <c r="AK15" s="275"/>
      <c r="AL15" s="275"/>
      <c r="AM15" s="275"/>
      <c r="AN15" s="275"/>
    </row>
    <row r="16" spans="1:40" x14ac:dyDescent="0.2">
      <c r="A16" s="275"/>
      <c r="B16" s="275"/>
      <c r="C16" s="275"/>
      <c r="D16" s="275"/>
      <c r="E16" s="275"/>
      <c r="F16" s="275"/>
      <c r="G16" s="275"/>
      <c r="H16" s="275"/>
      <c r="I16" s="275"/>
      <c r="J16" s="275"/>
      <c r="K16" s="275"/>
      <c r="L16" s="275"/>
      <c r="M16" s="275"/>
      <c r="N16" s="275"/>
      <c r="O16" s="275"/>
      <c r="P16" s="275"/>
      <c r="Q16" s="275"/>
      <c r="R16" s="275"/>
      <c r="S16" s="275"/>
      <c r="T16" s="275"/>
      <c r="U16" s="275"/>
      <c r="V16" s="275"/>
      <c r="W16" s="275"/>
      <c r="X16" s="275"/>
      <c r="Y16" s="275"/>
      <c r="Z16" s="275"/>
      <c r="AA16" s="275"/>
      <c r="AB16" s="275"/>
      <c r="AC16" s="275"/>
      <c r="AD16" s="275"/>
      <c r="AE16" s="275"/>
      <c r="AF16" s="275"/>
      <c r="AG16" s="275"/>
      <c r="AH16" s="275"/>
      <c r="AI16" s="275"/>
      <c r="AJ16" s="275"/>
      <c r="AK16" s="275"/>
      <c r="AL16" s="275"/>
      <c r="AM16" s="275"/>
      <c r="AN16" s="275"/>
    </row>
    <row r="17" spans="1:40" x14ac:dyDescent="0.2">
      <c r="A17" s="275"/>
      <c r="B17" s="275"/>
      <c r="C17" s="275"/>
      <c r="D17" s="275"/>
      <c r="E17" s="275"/>
      <c r="F17" s="275"/>
      <c r="G17" s="275"/>
      <c r="H17" s="275"/>
      <c r="I17" s="275"/>
      <c r="J17" s="275"/>
      <c r="K17" s="275"/>
      <c r="L17" s="275"/>
      <c r="M17" s="275"/>
      <c r="N17" s="275"/>
      <c r="O17" s="275"/>
      <c r="P17" s="275"/>
      <c r="Q17" s="275"/>
      <c r="R17" s="275"/>
      <c r="S17" s="275"/>
      <c r="T17" s="275"/>
      <c r="U17" s="275"/>
      <c r="V17" s="275"/>
      <c r="W17" s="275"/>
      <c r="X17" s="275"/>
      <c r="Y17" s="275"/>
      <c r="Z17" s="275"/>
      <c r="AA17" s="275"/>
      <c r="AB17" s="275"/>
      <c r="AC17" s="275"/>
      <c r="AD17" s="275"/>
      <c r="AE17" s="275"/>
      <c r="AF17" s="275"/>
      <c r="AG17" s="275"/>
      <c r="AH17" s="275"/>
      <c r="AI17" s="275"/>
      <c r="AJ17" s="275"/>
      <c r="AK17" s="275"/>
      <c r="AL17" s="275"/>
      <c r="AM17" s="275"/>
      <c r="AN17" s="275"/>
    </row>
    <row r="18" spans="1:40" x14ac:dyDescent="0.2">
      <c r="A18" s="275"/>
      <c r="B18" s="275"/>
      <c r="C18" s="275"/>
      <c r="D18" s="275"/>
      <c r="E18" s="275"/>
      <c r="F18" s="275"/>
      <c r="G18" s="275"/>
      <c r="H18" s="275"/>
      <c r="I18" s="275"/>
      <c r="J18" s="275"/>
      <c r="K18" s="275"/>
      <c r="L18" s="275"/>
      <c r="M18" s="275"/>
      <c r="N18" s="275"/>
      <c r="O18" s="275"/>
      <c r="P18" s="275"/>
      <c r="Q18" s="275"/>
      <c r="R18" s="275"/>
      <c r="S18" s="275"/>
      <c r="T18" s="275"/>
      <c r="U18" s="275"/>
      <c r="V18" s="275"/>
      <c r="W18" s="275"/>
      <c r="X18" s="275"/>
      <c r="Y18" s="275"/>
      <c r="Z18" s="275"/>
      <c r="AA18" s="275"/>
      <c r="AB18" s="275"/>
      <c r="AC18" s="275"/>
      <c r="AD18" s="275"/>
      <c r="AE18" s="275"/>
      <c r="AF18" s="275"/>
      <c r="AG18" s="275"/>
      <c r="AH18" s="275"/>
      <c r="AI18" s="275"/>
      <c r="AJ18" s="275"/>
      <c r="AK18" s="275"/>
      <c r="AL18" s="275"/>
      <c r="AM18" s="275"/>
      <c r="AN18" s="275"/>
    </row>
    <row r="19" spans="1:40" x14ac:dyDescent="0.2">
      <c r="A19" s="275"/>
      <c r="B19" s="275"/>
      <c r="C19" s="275"/>
      <c r="D19" s="275"/>
      <c r="E19" s="275"/>
      <c r="F19" s="275"/>
      <c r="G19" s="275"/>
      <c r="H19" s="275"/>
      <c r="I19" s="275"/>
      <c r="J19" s="275"/>
      <c r="K19" s="275"/>
      <c r="L19" s="275"/>
      <c r="M19" s="275"/>
      <c r="N19" s="275"/>
      <c r="O19" s="275"/>
      <c r="P19" s="275"/>
      <c r="Q19" s="275"/>
      <c r="R19" s="275"/>
      <c r="S19" s="275"/>
      <c r="T19" s="275"/>
      <c r="U19" s="275"/>
      <c r="V19" s="275"/>
      <c r="W19" s="275"/>
      <c r="X19" s="275"/>
      <c r="Y19" s="275"/>
      <c r="Z19" s="275"/>
      <c r="AA19" s="275"/>
      <c r="AB19" s="275"/>
      <c r="AC19" s="275"/>
      <c r="AD19" s="275"/>
      <c r="AE19" s="275"/>
      <c r="AF19" s="275"/>
      <c r="AG19" s="275"/>
      <c r="AH19" s="275"/>
      <c r="AI19" s="275"/>
      <c r="AJ19" s="275"/>
      <c r="AK19" s="275"/>
      <c r="AL19" s="275"/>
      <c r="AM19" s="275"/>
      <c r="AN19" s="275"/>
    </row>
    <row r="20" spans="1:40" x14ac:dyDescent="0.2">
      <c r="A20" s="275"/>
      <c r="B20" s="275"/>
      <c r="C20" s="275"/>
      <c r="D20" s="275"/>
      <c r="E20" s="275"/>
      <c r="F20" s="275"/>
      <c r="G20" s="275"/>
      <c r="H20" s="275"/>
      <c r="I20" s="275"/>
      <c r="J20" s="275"/>
      <c r="K20" s="275"/>
      <c r="L20" s="275"/>
      <c r="M20" s="275"/>
      <c r="N20" s="275"/>
      <c r="O20" s="275"/>
      <c r="P20" s="275"/>
      <c r="Q20" s="275"/>
      <c r="R20" s="275"/>
      <c r="S20" s="275"/>
      <c r="T20" s="275"/>
      <c r="U20" s="275"/>
      <c r="V20" s="275"/>
      <c r="W20" s="275"/>
      <c r="X20" s="275"/>
      <c r="Y20" s="275"/>
      <c r="Z20" s="275"/>
      <c r="AA20" s="275"/>
      <c r="AB20" s="275"/>
      <c r="AC20" s="275"/>
      <c r="AD20" s="275"/>
      <c r="AE20" s="275"/>
      <c r="AF20" s="275"/>
      <c r="AG20" s="275"/>
      <c r="AH20" s="275"/>
      <c r="AI20" s="275"/>
      <c r="AJ20" s="275"/>
      <c r="AK20" s="275"/>
      <c r="AL20" s="275"/>
      <c r="AM20" s="275"/>
      <c r="AN20" s="275"/>
    </row>
    <row r="21" spans="1:40" x14ac:dyDescent="0.2">
      <c r="A21" s="275"/>
      <c r="B21" s="275"/>
      <c r="C21" s="275"/>
      <c r="D21" s="275"/>
      <c r="E21" s="275"/>
      <c r="F21" s="275"/>
      <c r="G21" s="275"/>
      <c r="H21" s="275"/>
      <c r="I21" s="275"/>
      <c r="J21" s="275"/>
      <c r="K21" s="275"/>
      <c r="L21" s="275"/>
      <c r="M21" s="275"/>
      <c r="N21" s="275"/>
      <c r="O21" s="275"/>
      <c r="P21" s="275"/>
      <c r="Q21" s="275"/>
      <c r="R21" s="275"/>
      <c r="S21" s="275"/>
      <c r="T21" s="275"/>
      <c r="U21" s="275"/>
      <c r="V21" s="275"/>
      <c r="W21" s="275"/>
      <c r="X21" s="275"/>
      <c r="Y21" s="275"/>
      <c r="Z21" s="275"/>
      <c r="AA21" s="275"/>
      <c r="AB21" s="275"/>
      <c r="AC21" s="275"/>
      <c r="AD21" s="275"/>
      <c r="AE21" s="275"/>
      <c r="AF21" s="275"/>
      <c r="AG21" s="275"/>
      <c r="AH21" s="275"/>
      <c r="AI21" s="275"/>
      <c r="AJ21" s="275"/>
      <c r="AK21" s="275"/>
      <c r="AL21" s="275"/>
      <c r="AM21" s="275"/>
      <c r="AN21" s="275"/>
    </row>
    <row r="22" spans="1:40" x14ac:dyDescent="0.2">
      <c r="A22" s="275"/>
      <c r="B22" s="275"/>
      <c r="C22" s="275"/>
      <c r="D22" s="275"/>
      <c r="E22" s="275"/>
      <c r="F22" s="275"/>
      <c r="G22" s="275"/>
      <c r="H22" s="275"/>
      <c r="I22" s="275"/>
      <c r="J22" s="275"/>
      <c r="K22" s="275"/>
      <c r="L22" s="275"/>
      <c r="M22" s="275"/>
      <c r="N22" s="275"/>
      <c r="O22" s="275"/>
      <c r="P22" s="275"/>
      <c r="Q22" s="275"/>
      <c r="R22" s="275"/>
      <c r="S22" s="275"/>
      <c r="T22" s="275"/>
      <c r="U22" s="275"/>
      <c r="V22" s="275"/>
      <c r="W22" s="275"/>
      <c r="X22" s="275"/>
      <c r="Y22" s="275"/>
      <c r="Z22" s="275"/>
      <c r="AA22" s="275"/>
      <c r="AB22" s="275"/>
      <c r="AC22" s="275"/>
      <c r="AD22" s="275"/>
      <c r="AE22" s="275"/>
      <c r="AF22" s="275"/>
      <c r="AG22" s="275"/>
      <c r="AH22" s="275"/>
      <c r="AI22" s="275"/>
      <c r="AJ22" s="275"/>
      <c r="AK22" s="275"/>
      <c r="AL22" s="275"/>
      <c r="AM22" s="275"/>
      <c r="AN22" s="275"/>
    </row>
    <row r="23" spans="1:40" x14ac:dyDescent="0.2">
      <c r="A23" s="275"/>
      <c r="B23" s="275"/>
      <c r="C23" s="275"/>
      <c r="D23" s="275"/>
      <c r="E23" s="275"/>
      <c r="F23" s="275"/>
      <c r="G23" s="275"/>
      <c r="H23" s="275"/>
      <c r="I23" s="275"/>
      <c r="J23" s="275"/>
      <c r="K23" s="275"/>
      <c r="L23" s="275"/>
      <c r="M23" s="275"/>
      <c r="N23" s="275"/>
      <c r="O23" s="275"/>
      <c r="P23" s="275"/>
      <c r="Q23" s="275"/>
      <c r="R23" s="275"/>
      <c r="S23" s="275"/>
      <c r="T23" s="275"/>
      <c r="U23" s="275"/>
      <c r="V23" s="275"/>
      <c r="W23" s="275"/>
      <c r="X23" s="275"/>
      <c r="Y23" s="275"/>
      <c r="Z23" s="275"/>
      <c r="AA23" s="275"/>
      <c r="AB23" s="275"/>
      <c r="AC23" s="275"/>
      <c r="AD23" s="275"/>
      <c r="AE23" s="275"/>
      <c r="AF23" s="275"/>
      <c r="AG23" s="275"/>
      <c r="AH23" s="275"/>
      <c r="AI23" s="275"/>
      <c r="AJ23" s="275"/>
      <c r="AK23" s="275"/>
      <c r="AL23" s="275"/>
      <c r="AM23" s="275"/>
      <c r="AN23" s="275"/>
    </row>
    <row r="24" spans="1:40" x14ac:dyDescent="0.2">
      <c r="A24" s="275"/>
      <c r="B24" s="275"/>
      <c r="C24" s="275"/>
      <c r="D24" s="275"/>
      <c r="E24" s="275"/>
      <c r="F24" s="275"/>
      <c r="G24" s="275"/>
      <c r="H24" s="275"/>
      <c r="I24" s="275"/>
      <c r="J24" s="275"/>
      <c r="K24" s="275"/>
      <c r="L24" s="275"/>
      <c r="M24" s="275"/>
      <c r="N24" s="275"/>
      <c r="O24" s="275"/>
      <c r="P24" s="275"/>
      <c r="Q24" s="275"/>
      <c r="R24" s="275"/>
      <c r="S24" s="275"/>
      <c r="T24" s="275"/>
      <c r="U24" s="275"/>
      <c r="V24" s="275"/>
      <c r="W24" s="275"/>
      <c r="X24" s="275"/>
      <c r="Y24" s="275"/>
      <c r="Z24" s="275"/>
      <c r="AA24" s="275"/>
      <c r="AB24" s="275"/>
      <c r="AC24" s="275"/>
      <c r="AD24" s="275"/>
      <c r="AE24" s="275"/>
      <c r="AF24" s="275"/>
      <c r="AG24" s="275"/>
      <c r="AH24" s="275"/>
      <c r="AI24" s="275"/>
      <c r="AJ24" s="275"/>
      <c r="AK24" s="275"/>
      <c r="AL24" s="275"/>
      <c r="AM24" s="275"/>
      <c r="AN24" s="275"/>
    </row>
    <row r="25" spans="1:40" x14ac:dyDescent="0.2">
      <c r="A25" s="275"/>
      <c r="B25" s="275"/>
      <c r="C25" s="275"/>
      <c r="D25" s="275"/>
      <c r="E25" s="275"/>
      <c r="F25" s="275"/>
      <c r="G25" s="275"/>
      <c r="H25" s="275"/>
      <c r="I25" s="275"/>
      <c r="J25" s="275"/>
      <c r="K25" s="275"/>
      <c r="L25" s="275"/>
      <c r="M25" s="275"/>
      <c r="N25" s="275"/>
      <c r="O25" s="275"/>
      <c r="P25" s="275"/>
      <c r="Q25" s="275"/>
      <c r="R25" s="275"/>
      <c r="S25" s="275"/>
      <c r="T25" s="275"/>
      <c r="U25" s="275"/>
      <c r="V25" s="275"/>
      <c r="W25" s="275"/>
      <c r="X25" s="275"/>
      <c r="Y25" s="275"/>
      <c r="Z25" s="275"/>
      <c r="AA25" s="275"/>
      <c r="AB25" s="275"/>
      <c r="AC25" s="275"/>
      <c r="AD25" s="275"/>
      <c r="AE25" s="275"/>
      <c r="AF25" s="275"/>
      <c r="AG25" s="275"/>
      <c r="AH25" s="275"/>
      <c r="AI25" s="275"/>
      <c r="AJ25" s="275"/>
      <c r="AK25" s="275"/>
      <c r="AL25" s="275"/>
      <c r="AM25" s="275"/>
      <c r="AN25" s="275"/>
    </row>
    <row r="26" spans="1:40" x14ac:dyDescent="0.2">
      <c r="A26" s="275"/>
      <c r="B26" s="275"/>
      <c r="C26" s="275"/>
      <c r="D26" s="275"/>
      <c r="E26" s="275"/>
      <c r="F26" s="275"/>
      <c r="G26" s="275"/>
      <c r="H26" s="275"/>
      <c r="I26" s="275"/>
      <c r="J26" s="275"/>
      <c r="K26" s="275"/>
      <c r="L26" s="275"/>
      <c r="M26" s="275"/>
      <c r="N26" s="275"/>
      <c r="O26" s="275"/>
      <c r="P26" s="275"/>
      <c r="Q26" s="275"/>
      <c r="R26" s="275"/>
      <c r="S26" s="275"/>
      <c r="T26" s="275"/>
      <c r="U26" s="275"/>
      <c r="V26" s="275"/>
      <c r="W26" s="275"/>
      <c r="X26" s="275"/>
      <c r="Y26" s="275"/>
      <c r="Z26" s="275"/>
      <c r="AA26" s="275"/>
      <c r="AB26" s="275"/>
      <c r="AC26" s="275"/>
      <c r="AD26" s="275"/>
      <c r="AE26" s="275"/>
      <c r="AF26" s="275"/>
      <c r="AG26" s="275"/>
      <c r="AH26" s="275"/>
      <c r="AI26" s="275"/>
      <c r="AJ26" s="275"/>
      <c r="AK26" s="275"/>
      <c r="AL26" s="275"/>
      <c r="AM26" s="275"/>
      <c r="AN26" s="275"/>
    </row>
    <row r="27" spans="1:40" x14ac:dyDescent="0.2">
      <c r="A27" s="275"/>
      <c r="B27" s="275"/>
      <c r="C27" s="275"/>
      <c r="D27" s="275"/>
      <c r="E27" s="275"/>
      <c r="F27" s="275"/>
      <c r="G27" s="275"/>
      <c r="H27" s="275"/>
      <c r="I27" s="275"/>
      <c r="J27" s="275"/>
      <c r="K27" s="275"/>
      <c r="L27" s="275"/>
      <c r="M27" s="275"/>
      <c r="N27" s="275"/>
      <c r="O27" s="275"/>
      <c r="P27" s="275"/>
      <c r="Q27" s="275"/>
      <c r="R27" s="275"/>
      <c r="S27" s="275"/>
      <c r="T27" s="275"/>
      <c r="U27" s="275"/>
      <c r="V27" s="275"/>
      <c r="W27" s="275"/>
      <c r="X27" s="275"/>
      <c r="Y27" s="275"/>
      <c r="Z27" s="275"/>
      <c r="AA27" s="275"/>
      <c r="AB27" s="275"/>
      <c r="AC27" s="275"/>
      <c r="AD27" s="275"/>
      <c r="AE27" s="275"/>
      <c r="AF27" s="275"/>
      <c r="AG27" s="275"/>
      <c r="AH27" s="275"/>
      <c r="AI27" s="275"/>
      <c r="AJ27" s="275"/>
      <c r="AK27" s="275"/>
      <c r="AL27" s="275"/>
      <c r="AM27" s="275"/>
      <c r="AN27" s="275"/>
    </row>
    <row r="28" spans="1:40" x14ac:dyDescent="0.2">
      <c r="A28" s="275"/>
      <c r="B28" s="275"/>
      <c r="C28" s="275"/>
      <c r="D28" s="275"/>
      <c r="E28" s="275"/>
      <c r="F28" s="275"/>
      <c r="G28" s="275"/>
      <c r="H28" s="275"/>
      <c r="I28" s="275"/>
      <c r="J28" s="275"/>
      <c r="K28" s="275"/>
      <c r="L28" s="275"/>
      <c r="M28" s="275"/>
      <c r="N28" s="275"/>
      <c r="O28" s="275"/>
      <c r="P28" s="275"/>
      <c r="Q28" s="275"/>
      <c r="R28" s="275"/>
      <c r="S28" s="275"/>
      <c r="T28" s="275"/>
      <c r="U28" s="275"/>
      <c r="V28" s="275"/>
      <c r="W28" s="275"/>
      <c r="X28" s="275"/>
      <c r="Y28" s="275"/>
      <c r="Z28" s="275"/>
      <c r="AA28" s="275"/>
      <c r="AB28" s="275"/>
      <c r="AC28" s="275"/>
      <c r="AD28" s="275"/>
      <c r="AE28" s="275"/>
      <c r="AF28" s="275"/>
      <c r="AG28" s="275"/>
      <c r="AH28" s="275"/>
      <c r="AI28" s="275"/>
      <c r="AJ28" s="275"/>
      <c r="AK28" s="275"/>
      <c r="AL28" s="275"/>
      <c r="AM28" s="275"/>
      <c r="AN28" s="275"/>
    </row>
    <row r="29" spans="1:40" x14ac:dyDescent="0.2">
      <c r="A29" s="275"/>
      <c r="B29" s="275"/>
      <c r="C29" s="275"/>
      <c r="D29" s="275"/>
      <c r="E29" s="275"/>
      <c r="F29" s="275"/>
      <c r="G29" s="275"/>
      <c r="H29" s="275"/>
      <c r="I29" s="275"/>
      <c r="J29" s="275"/>
      <c r="K29" s="275"/>
      <c r="L29" s="275"/>
      <c r="M29" s="275"/>
      <c r="N29" s="275"/>
      <c r="O29" s="275"/>
      <c r="P29" s="275"/>
      <c r="Q29" s="275"/>
      <c r="R29" s="275"/>
      <c r="S29" s="275"/>
      <c r="T29" s="275"/>
      <c r="U29" s="275"/>
      <c r="V29" s="275"/>
      <c r="W29" s="275"/>
      <c r="X29" s="275"/>
      <c r="Y29" s="275"/>
      <c r="Z29" s="275"/>
      <c r="AA29" s="275"/>
      <c r="AB29" s="275"/>
      <c r="AC29" s="275"/>
      <c r="AD29" s="275"/>
      <c r="AE29" s="275"/>
      <c r="AF29" s="275"/>
      <c r="AG29" s="275"/>
      <c r="AH29" s="275"/>
      <c r="AI29" s="275"/>
      <c r="AJ29" s="275"/>
      <c r="AK29" s="275"/>
      <c r="AL29" s="275"/>
      <c r="AM29" s="275"/>
      <c r="AN29" s="275"/>
    </row>
    <row r="30" spans="1:40" x14ac:dyDescent="0.2">
      <c r="A30" s="275"/>
      <c r="B30" s="275"/>
      <c r="C30" s="275"/>
      <c r="D30" s="275"/>
      <c r="E30" s="275"/>
      <c r="F30" s="275"/>
      <c r="G30" s="275"/>
      <c r="H30" s="275"/>
      <c r="I30" s="275"/>
      <c r="J30" s="275"/>
      <c r="K30" s="275"/>
      <c r="L30" s="275"/>
      <c r="M30" s="275"/>
      <c r="N30" s="275"/>
      <c r="O30" s="275"/>
      <c r="P30" s="275"/>
      <c r="Q30" s="275"/>
      <c r="R30" s="275"/>
      <c r="S30" s="275"/>
      <c r="T30" s="275"/>
      <c r="U30" s="275"/>
      <c r="V30" s="275"/>
      <c r="W30" s="275"/>
      <c r="X30" s="275"/>
      <c r="Y30" s="275"/>
      <c r="Z30" s="275"/>
      <c r="AA30" s="275"/>
      <c r="AB30" s="275"/>
      <c r="AC30" s="275"/>
      <c r="AD30" s="275"/>
      <c r="AE30" s="275"/>
      <c r="AF30" s="275"/>
      <c r="AG30" s="275"/>
      <c r="AH30" s="275"/>
      <c r="AI30" s="275"/>
      <c r="AJ30" s="275"/>
      <c r="AK30" s="275"/>
      <c r="AL30" s="275"/>
      <c r="AM30" s="275"/>
      <c r="AN30" s="275"/>
    </row>
    <row r="31" spans="1:40" x14ac:dyDescent="0.2">
      <c r="A31" s="275"/>
      <c r="B31" s="275"/>
      <c r="C31" s="275"/>
      <c r="D31" s="275"/>
      <c r="E31" s="275"/>
      <c r="F31" s="275"/>
      <c r="G31" s="275"/>
      <c r="H31" s="275"/>
      <c r="I31" s="275"/>
      <c r="J31" s="275"/>
      <c r="K31" s="275"/>
      <c r="L31" s="275"/>
      <c r="M31" s="275"/>
      <c r="N31" s="275"/>
      <c r="O31" s="275"/>
      <c r="P31" s="275"/>
      <c r="Q31" s="275"/>
      <c r="R31" s="275"/>
      <c r="S31" s="275"/>
      <c r="T31" s="275"/>
      <c r="U31" s="275"/>
      <c r="V31" s="275"/>
      <c r="W31" s="275"/>
      <c r="X31" s="275"/>
      <c r="Y31" s="275"/>
      <c r="Z31" s="275"/>
      <c r="AA31" s="275"/>
      <c r="AB31" s="275"/>
      <c r="AC31" s="275"/>
      <c r="AD31" s="275"/>
      <c r="AE31" s="275"/>
      <c r="AF31" s="275"/>
      <c r="AG31" s="275"/>
      <c r="AH31" s="275"/>
      <c r="AI31" s="275"/>
      <c r="AJ31" s="275"/>
      <c r="AK31" s="275"/>
      <c r="AL31" s="275"/>
      <c r="AM31" s="275"/>
      <c r="AN31" s="275"/>
    </row>
    <row r="32" spans="1:40" x14ac:dyDescent="0.2">
      <c r="A32" s="275"/>
      <c r="B32" s="275"/>
      <c r="C32" s="275"/>
      <c r="D32" s="275"/>
      <c r="E32" s="275"/>
      <c r="F32" s="275"/>
      <c r="G32" s="275"/>
      <c r="H32" s="275"/>
      <c r="I32" s="275"/>
      <c r="J32" s="275"/>
      <c r="K32" s="275"/>
      <c r="L32" s="275"/>
      <c r="M32" s="275"/>
      <c r="N32" s="275"/>
      <c r="O32" s="275"/>
      <c r="P32" s="275"/>
      <c r="Q32" s="275"/>
      <c r="R32" s="275"/>
      <c r="S32" s="275"/>
      <c r="T32" s="275"/>
      <c r="U32" s="275"/>
      <c r="V32" s="275"/>
      <c r="W32" s="275"/>
      <c r="X32" s="275"/>
      <c r="Y32" s="275"/>
      <c r="Z32" s="275"/>
      <c r="AA32" s="275"/>
      <c r="AB32" s="275"/>
      <c r="AC32" s="275"/>
      <c r="AD32" s="275"/>
      <c r="AE32" s="275"/>
      <c r="AF32" s="275"/>
      <c r="AG32" s="275"/>
      <c r="AH32" s="275"/>
      <c r="AI32" s="275"/>
      <c r="AJ32" s="275"/>
      <c r="AK32" s="275"/>
      <c r="AL32" s="275"/>
      <c r="AM32" s="275"/>
      <c r="AN32" s="275"/>
    </row>
    <row r="33" spans="1:40" x14ac:dyDescent="0.2">
      <c r="A33" s="275"/>
      <c r="B33" s="275"/>
      <c r="C33" s="275"/>
      <c r="D33" s="275"/>
      <c r="E33" s="275"/>
      <c r="F33" s="275"/>
      <c r="G33" s="275"/>
      <c r="H33" s="275"/>
      <c r="I33" s="275"/>
      <c r="J33" s="275"/>
      <c r="K33" s="275"/>
      <c r="L33" s="275"/>
      <c r="M33" s="275"/>
      <c r="N33" s="275"/>
      <c r="O33" s="275"/>
      <c r="P33" s="275"/>
      <c r="Q33" s="275"/>
      <c r="R33" s="275"/>
      <c r="S33" s="275"/>
      <c r="T33" s="275"/>
      <c r="U33" s="275"/>
      <c r="V33" s="275"/>
      <c r="W33" s="275"/>
      <c r="X33" s="275"/>
      <c r="Y33" s="275"/>
      <c r="Z33" s="275"/>
      <c r="AA33" s="275"/>
      <c r="AB33" s="275"/>
      <c r="AC33" s="275"/>
      <c r="AD33" s="275"/>
      <c r="AE33" s="275"/>
      <c r="AF33" s="275"/>
      <c r="AG33" s="275"/>
      <c r="AH33" s="275"/>
      <c r="AI33" s="275"/>
      <c r="AJ33" s="275"/>
      <c r="AK33" s="275"/>
      <c r="AL33" s="275"/>
      <c r="AM33" s="275"/>
      <c r="AN33" s="275"/>
    </row>
    <row r="34" spans="1:40" x14ac:dyDescent="0.2">
      <c r="A34" s="275"/>
      <c r="B34" s="275"/>
      <c r="C34" s="275"/>
      <c r="D34" s="275"/>
      <c r="E34" s="275"/>
      <c r="F34" s="275"/>
      <c r="G34" s="275"/>
      <c r="H34" s="275"/>
      <c r="I34" s="275"/>
      <c r="J34" s="275"/>
      <c r="K34" s="275"/>
      <c r="L34" s="275"/>
      <c r="M34" s="275"/>
      <c r="N34" s="275"/>
      <c r="O34" s="275"/>
      <c r="P34" s="275"/>
      <c r="Q34" s="275"/>
      <c r="R34" s="275"/>
      <c r="S34" s="275"/>
      <c r="T34" s="275"/>
      <c r="U34" s="275"/>
      <c r="V34" s="275"/>
      <c r="W34" s="275"/>
      <c r="X34" s="275"/>
      <c r="Y34" s="275"/>
      <c r="Z34" s="275"/>
      <c r="AA34" s="275"/>
      <c r="AB34" s="275"/>
      <c r="AC34" s="275"/>
      <c r="AD34" s="275"/>
      <c r="AE34" s="275"/>
      <c r="AF34" s="275"/>
      <c r="AG34" s="275"/>
      <c r="AH34" s="275"/>
      <c r="AI34" s="275"/>
      <c r="AJ34" s="275"/>
      <c r="AK34" s="275"/>
      <c r="AL34" s="275"/>
      <c r="AM34" s="275"/>
      <c r="AN34" s="275"/>
    </row>
    <row r="35" spans="1:40" x14ac:dyDescent="0.2">
      <c r="A35" s="275"/>
      <c r="B35" s="275"/>
      <c r="C35" s="275"/>
      <c r="D35" s="275"/>
      <c r="E35" s="275"/>
      <c r="F35" s="275"/>
      <c r="G35" s="275"/>
      <c r="H35" s="275"/>
      <c r="I35" s="275"/>
      <c r="J35" s="275"/>
      <c r="K35" s="275"/>
      <c r="L35" s="275"/>
      <c r="M35" s="275"/>
      <c r="N35" s="275"/>
      <c r="O35" s="275"/>
      <c r="P35" s="275"/>
      <c r="Q35" s="275"/>
      <c r="R35" s="275"/>
      <c r="S35" s="275"/>
      <c r="T35" s="275"/>
      <c r="U35" s="275"/>
      <c r="V35" s="275"/>
      <c r="W35" s="275"/>
      <c r="X35" s="275"/>
      <c r="Y35" s="275"/>
      <c r="Z35" s="275"/>
      <c r="AA35" s="275"/>
      <c r="AB35" s="275"/>
      <c r="AC35" s="275"/>
      <c r="AD35" s="275"/>
      <c r="AE35" s="275"/>
      <c r="AF35" s="275"/>
      <c r="AG35" s="275"/>
      <c r="AH35" s="275"/>
      <c r="AI35" s="275"/>
      <c r="AJ35" s="275"/>
      <c r="AK35" s="275"/>
      <c r="AL35" s="275"/>
      <c r="AM35" s="275"/>
      <c r="AN35" s="275"/>
    </row>
    <row r="36" spans="1:40" x14ac:dyDescent="0.2">
      <c r="A36" s="275"/>
      <c r="B36" s="275"/>
      <c r="C36" s="275"/>
      <c r="D36" s="275"/>
      <c r="E36" s="275"/>
      <c r="F36" s="275"/>
      <c r="G36" s="275"/>
      <c r="H36" s="275"/>
      <c r="I36" s="275"/>
      <c r="J36" s="275"/>
      <c r="K36" s="275"/>
      <c r="L36" s="275"/>
      <c r="M36" s="275"/>
      <c r="N36" s="275"/>
      <c r="O36" s="275"/>
      <c r="P36" s="275"/>
      <c r="Q36" s="275"/>
      <c r="R36" s="275"/>
      <c r="S36" s="275"/>
      <c r="T36" s="275"/>
      <c r="U36" s="275"/>
      <c r="V36" s="275"/>
      <c r="W36" s="275"/>
      <c r="X36" s="275"/>
      <c r="Y36" s="275"/>
      <c r="Z36" s="275"/>
      <c r="AA36" s="275"/>
      <c r="AB36" s="275"/>
      <c r="AC36" s="275"/>
      <c r="AD36" s="275"/>
      <c r="AE36" s="275"/>
      <c r="AF36" s="275"/>
      <c r="AG36" s="275"/>
      <c r="AH36" s="275"/>
      <c r="AI36" s="275"/>
      <c r="AJ36" s="275"/>
      <c r="AK36" s="275"/>
      <c r="AL36" s="275"/>
      <c r="AM36" s="275"/>
      <c r="AN36" s="275"/>
    </row>
    <row r="37" spans="1:40" x14ac:dyDescent="0.2">
      <c r="A37" s="275"/>
      <c r="B37" s="275"/>
      <c r="C37" s="275"/>
      <c r="D37" s="275"/>
      <c r="E37" s="275"/>
      <c r="F37" s="275"/>
      <c r="G37" s="275"/>
      <c r="H37" s="275"/>
      <c r="I37" s="275"/>
      <c r="J37" s="275"/>
      <c r="K37" s="275"/>
      <c r="L37" s="275"/>
      <c r="M37" s="275"/>
      <c r="N37" s="275"/>
      <c r="O37" s="275"/>
      <c r="P37" s="275"/>
      <c r="Q37" s="275"/>
      <c r="R37" s="275"/>
      <c r="S37" s="275"/>
      <c r="T37" s="275"/>
      <c r="U37" s="275"/>
      <c r="V37" s="275"/>
      <c r="W37" s="275"/>
      <c r="X37" s="275"/>
      <c r="Y37" s="275"/>
      <c r="Z37" s="275"/>
      <c r="AA37" s="275"/>
      <c r="AB37" s="275"/>
      <c r="AC37" s="275"/>
      <c r="AD37" s="275"/>
      <c r="AE37" s="275"/>
      <c r="AF37" s="275"/>
      <c r="AG37" s="275"/>
      <c r="AH37" s="275"/>
      <c r="AI37" s="275"/>
      <c r="AJ37" s="275"/>
      <c r="AK37" s="275"/>
      <c r="AL37" s="275"/>
      <c r="AM37" s="275"/>
      <c r="AN37" s="275"/>
    </row>
    <row r="38" spans="1:40" x14ac:dyDescent="0.2">
      <c r="A38" s="275"/>
      <c r="B38" s="275"/>
      <c r="C38" s="275"/>
      <c r="D38" s="275"/>
      <c r="E38" s="275"/>
      <c r="F38" s="275"/>
      <c r="G38" s="275"/>
      <c r="H38" s="275"/>
      <c r="I38" s="275"/>
      <c r="J38" s="275"/>
      <c r="K38" s="275"/>
      <c r="L38" s="275"/>
      <c r="M38" s="275"/>
      <c r="N38" s="275"/>
      <c r="O38" s="275"/>
      <c r="P38" s="275"/>
      <c r="Q38" s="275"/>
      <c r="R38" s="275"/>
      <c r="S38" s="275"/>
      <c r="T38" s="275"/>
      <c r="U38" s="275"/>
      <c r="V38" s="275"/>
      <c r="W38" s="275"/>
      <c r="X38" s="275"/>
      <c r="Y38" s="275"/>
      <c r="Z38" s="275"/>
      <c r="AA38" s="275"/>
      <c r="AB38" s="275"/>
      <c r="AC38" s="275"/>
      <c r="AD38" s="275"/>
      <c r="AE38" s="275"/>
      <c r="AF38" s="275"/>
      <c r="AG38" s="275"/>
      <c r="AH38" s="275"/>
      <c r="AI38" s="275"/>
      <c r="AJ38" s="275"/>
      <c r="AK38" s="275"/>
      <c r="AL38" s="275"/>
      <c r="AM38" s="275"/>
      <c r="AN38" s="275"/>
    </row>
    <row r="39" spans="1:40" x14ac:dyDescent="0.2">
      <c r="A39" s="275"/>
      <c r="B39" s="275"/>
      <c r="C39" s="275"/>
      <c r="D39" s="275"/>
      <c r="E39" s="275"/>
      <c r="F39" s="275"/>
      <c r="G39" s="275"/>
      <c r="H39" s="275"/>
      <c r="I39" s="275"/>
      <c r="J39" s="275"/>
      <c r="K39" s="275"/>
      <c r="L39" s="275"/>
      <c r="M39" s="275"/>
      <c r="N39" s="275"/>
      <c r="O39" s="275"/>
      <c r="P39" s="275"/>
      <c r="Q39" s="275"/>
      <c r="R39" s="275"/>
      <c r="S39" s="275"/>
      <c r="T39" s="275"/>
      <c r="U39" s="275"/>
      <c r="V39" s="275"/>
      <c r="W39" s="275"/>
      <c r="X39" s="275"/>
      <c r="Y39" s="275"/>
      <c r="Z39" s="275"/>
      <c r="AA39" s="275"/>
      <c r="AB39" s="275"/>
      <c r="AC39" s="275"/>
      <c r="AD39" s="275"/>
      <c r="AE39" s="275"/>
      <c r="AF39" s="275"/>
      <c r="AG39" s="275"/>
      <c r="AH39" s="275"/>
      <c r="AI39" s="275"/>
      <c r="AJ39" s="275"/>
      <c r="AK39" s="275"/>
      <c r="AL39" s="275"/>
      <c r="AM39" s="275"/>
      <c r="AN39" s="275"/>
    </row>
    <row r="40" spans="1:40" x14ac:dyDescent="0.2">
      <c r="A40" s="275"/>
      <c r="B40" s="275"/>
      <c r="C40" s="275"/>
      <c r="D40" s="275"/>
      <c r="E40" s="275"/>
      <c r="F40" s="275"/>
      <c r="G40" s="275"/>
      <c r="H40" s="275"/>
      <c r="I40" s="275"/>
      <c r="J40" s="275"/>
      <c r="K40" s="275"/>
      <c r="L40" s="275"/>
      <c r="M40" s="275"/>
      <c r="N40" s="275"/>
      <c r="O40" s="275"/>
      <c r="P40" s="275"/>
      <c r="Q40" s="275"/>
      <c r="R40" s="275"/>
      <c r="S40" s="275"/>
      <c r="T40" s="275"/>
      <c r="U40" s="275"/>
      <c r="V40" s="275"/>
      <c r="W40" s="275"/>
      <c r="X40" s="275"/>
      <c r="Y40" s="275"/>
      <c r="Z40" s="275"/>
      <c r="AA40" s="275"/>
      <c r="AB40" s="275"/>
      <c r="AC40" s="275"/>
      <c r="AD40" s="275"/>
      <c r="AE40" s="275"/>
      <c r="AF40" s="275"/>
      <c r="AG40" s="275"/>
      <c r="AH40" s="275"/>
      <c r="AI40" s="275"/>
      <c r="AJ40" s="275"/>
      <c r="AK40" s="275"/>
      <c r="AL40" s="275"/>
      <c r="AM40" s="275"/>
      <c r="AN40" s="275"/>
    </row>
    <row r="41" spans="1:40" x14ac:dyDescent="0.2">
      <c r="A41" s="275"/>
      <c r="B41" s="275"/>
      <c r="C41" s="275"/>
      <c r="D41" s="275"/>
      <c r="E41" s="275"/>
      <c r="F41" s="275"/>
      <c r="G41" s="275"/>
      <c r="H41" s="275"/>
      <c r="I41" s="275"/>
      <c r="J41" s="275"/>
      <c r="K41" s="275"/>
      <c r="L41" s="275"/>
      <c r="M41" s="275"/>
      <c r="N41" s="275"/>
      <c r="O41" s="275"/>
      <c r="P41" s="275"/>
      <c r="Q41" s="275"/>
      <c r="R41" s="275"/>
      <c r="S41" s="275"/>
      <c r="T41" s="275"/>
      <c r="U41" s="275"/>
      <c r="V41" s="275"/>
      <c r="W41" s="275"/>
      <c r="X41" s="275"/>
      <c r="Y41" s="275"/>
      <c r="Z41" s="275"/>
      <c r="AA41" s="275"/>
      <c r="AB41" s="275"/>
      <c r="AC41" s="275"/>
      <c r="AD41" s="275"/>
      <c r="AE41" s="275"/>
      <c r="AF41" s="275"/>
      <c r="AG41" s="275"/>
      <c r="AH41" s="275"/>
      <c r="AI41" s="275"/>
      <c r="AJ41" s="275"/>
      <c r="AK41" s="275"/>
      <c r="AL41" s="275"/>
      <c r="AM41" s="275"/>
      <c r="AN41" s="275"/>
    </row>
    <row r="42" spans="1:40" x14ac:dyDescent="0.2">
      <c r="A42" s="275"/>
      <c r="B42" s="275"/>
      <c r="C42" s="275"/>
      <c r="D42" s="275"/>
      <c r="E42" s="275"/>
      <c r="F42" s="275"/>
      <c r="G42" s="275"/>
      <c r="H42" s="275"/>
      <c r="I42" s="275"/>
      <c r="J42" s="275"/>
      <c r="K42" s="275"/>
      <c r="L42" s="275"/>
      <c r="M42" s="275"/>
      <c r="N42" s="275"/>
      <c r="O42" s="275"/>
      <c r="P42" s="275"/>
      <c r="Q42" s="275"/>
      <c r="R42" s="275"/>
      <c r="S42" s="275"/>
      <c r="T42" s="275"/>
      <c r="U42" s="275"/>
      <c r="V42" s="275"/>
      <c r="W42" s="275"/>
      <c r="X42" s="275"/>
      <c r="Y42" s="275"/>
      <c r="Z42" s="275"/>
      <c r="AA42" s="275"/>
      <c r="AB42" s="275"/>
      <c r="AC42" s="275"/>
      <c r="AD42" s="275"/>
      <c r="AE42" s="275"/>
      <c r="AF42" s="275"/>
      <c r="AG42" s="275"/>
      <c r="AH42" s="275"/>
      <c r="AI42" s="275"/>
      <c r="AJ42" s="275"/>
      <c r="AK42" s="275"/>
      <c r="AL42" s="275"/>
      <c r="AM42" s="275"/>
      <c r="AN42" s="275"/>
    </row>
    <row r="43" spans="1:40" x14ac:dyDescent="0.2">
      <c r="A43" s="275"/>
      <c r="B43" s="275"/>
      <c r="C43" s="275"/>
      <c r="D43" s="275"/>
      <c r="E43" s="275"/>
      <c r="F43" s="275"/>
      <c r="G43" s="275"/>
      <c r="H43" s="275"/>
      <c r="I43" s="275"/>
      <c r="J43" s="275"/>
      <c r="K43" s="275"/>
      <c r="L43" s="275"/>
      <c r="M43" s="275"/>
      <c r="N43" s="275"/>
      <c r="O43" s="275"/>
      <c r="P43" s="275"/>
      <c r="Q43" s="275"/>
      <c r="R43" s="275"/>
      <c r="S43" s="275"/>
      <c r="T43" s="275"/>
      <c r="U43" s="275"/>
      <c r="V43" s="275"/>
      <c r="W43" s="275"/>
      <c r="X43" s="275"/>
      <c r="Y43" s="275"/>
      <c r="Z43" s="275"/>
      <c r="AA43" s="275"/>
      <c r="AB43" s="275"/>
      <c r="AC43" s="275"/>
      <c r="AD43" s="275"/>
      <c r="AE43" s="275"/>
      <c r="AF43" s="275"/>
      <c r="AG43" s="275"/>
      <c r="AH43" s="275"/>
      <c r="AI43" s="275"/>
      <c r="AJ43" s="275"/>
      <c r="AK43" s="275"/>
      <c r="AL43" s="275"/>
      <c r="AM43" s="275"/>
      <c r="AN43" s="275"/>
    </row>
    <row r="44" spans="1:40" x14ac:dyDescent="0.2">
      <c r="A44" s="275"/>
      <c r="B44" s="275"/>
      <c r="C44" s="275"/>
      <c r="D44" s="275"/>
      <c r="E44" s="275"/>
      <c r="F44" s="275"/>
      <c r="G44" s="275"/>
      <c r="H44" s="275"/>
      <c r="I44" s="275"/>
      <c r="J44" s="275"/>
      <c r="K44" s="275"/>
      <c r="L44" s="275"/>
      <c r="M44" s="275"/>
      <c r="N44" s="275"/>
      <c r="O44" s="275"/>
      <c r="P44" s="275"/>
      <c r="Q44" s="275"/>
      <c r="R44" s="275"/>
      <c r="S44" s="275"/>
      <c r="T44" s="275"/>
      <c r="U44" s="275"/>
      <c r="V44" s="275"/>
      <c r="W44" s="275"/>
      <c r="X44" s="275"/>
      <c r="Y44" s="275"/>
      <c r="Z44" s="275"/>
      <c r="AA44" s="275"/>
      <c r="AB44" s="275"/>
      <c r="AC44" s="275"/>
      <c r="AD44" s="275"/>
      <c r="AE44" s="275"/>
      <c r="AF44" s="275"/>
      <c r="AG44" s="275"/>
      <c r="AH44" s="275"/>
      <c r="AI44" s="275"/>
      <c r="AJ44" s="275"/>
      <c r="AK44" s="275"/>
      <c r="AL44" s="275"/>
      <c r="AM44" s="275"/>
      <c r="AN44" s="275"/>
    </row>
    <row r="45" spans="1:40" x14ac:dyDescent="0.2">
      <c r="A45" s="275"/>
      <c r="B45" s="275"/>
      <c r="C45" s="275"/>
      <c r="D45" s="275"/>
      <c r="E45" s="275"/>
      <c r="F45" s="275"/>
      <c r="G45" s="275"/>
      <c r="H45" s="275"/>
      <c r="I45" s="275"/>
      <c r="J45" s="275"/>
      <c r="K45" s="275"/>
      <c r="L45" s="275"/>
      <c r="M45" s="275"/>
      <c r="N45" s="275"/>
      <c r="O45" s="275"/>
      <c r="P45" s="275"/>
      <c r="Q45" s="275"/>
      <c r="R45" s="275"/>
      <c r="S45" s="275"/>
      <c r="T45" s="275"/>
      <c r="U45" s="275"/>
      <c r="V45" s="275"/>
      <c r="W45" s="275"/>
      <c r="X45" s="275"/>
      <c r="Y45" s="275"/>
      <c r="Z45" s="275"/>
      <c r="AA45" s="275"/>
      <c r="AB45" s="275"/>
      <c r="AC45" s="275"/>
      <c r="AD45" s="275"/>
      <c r="AE45" s="275"/>
      <c r="AF45" s="275"/>
      <c r="AG45" s="275"/>
      <c r="AH45" s="275"/>
      <c r="AI45" s="275"/>
      <c r="AJ45" s="275"/>
      <c r="AK45" s="275"/>
      <c r="AL45" s="275"/>
      <c r="AM45" s="275"/>
      <c r="AN45" s="275"/>
    </row>
    <row r="46" spans="1:40" x14ac:dyDescent="0.2">
      <c r="A46" s="275"/>
      <c r="B46" s="275"/>
      <c r="C46" s="275"/>
      <c r="D46" s="275"/>
      <c r="E46" s="275"/>
      <c r="F46" s="275"/>
      <c r="G46" s="275"/>
      <c r="H46" s="275"/>
      <c r="I46" s="275"/>
      <c r="J46" s="275"/>
      <c r="K46" s="275"/>
      <c r="L46" s="275"/>
      <c r="M46" s="275"/>
      <c r="N46" s="275"/>
      <c r="O46" s="275"/>
      <c r="P46" s="275"/>
      <c r="Q46" s="275"/>
      <c r="R46" s="275"/>
      <c r="S46" s="275"/>
      <c r="T46" s="275"/>
      <c r="U46" s="275"/>
      <c r="V46" s="275"/>
      <c r="W46" s="275"/>
      <c r="X46" s="275"/>
      <c r="Y46" s="275"/>
      <c r="Z46" s="275"/>
      <c r="AA46" s="275"/>
      <c r="AB46" s="275"/>
      <c r="AC46" s="275"/>
      <c r="AD46" s="275"/>
      <c r="AE46" s="275"/>
      <c r="AF46" s="275"/>
      <c r="AG46" s="275"/>
      <c r="AH46" s="275"/>
      <c r="AI46" s="275"/>
      <c r="AJ46" s="275"/>
      <c r="AK46" s="275"/>
      <c r="AL46" s="275"/>
      <c r="AM46" s="275"/>
      <c r="AN46" s="275"/>
    </row>
    <row r="47" spans="1:40" x14ac:dyDescent="0.2">
      <c r="A47" s="275"/>
      <c r="B47" s="275"/>
      <c r="C47" s="275"/>
      <c r="D47" s="275"/>
      <c r="E47" s="275"/>
      <c r="F47" s="275"/>
      <c r="G47" s="275"/>
      <c r="H47" s="275"/>
      <c r="I47" s="275"/>
      <c r="J47" s="275"/>
      <c r="K47" s="275"/>
      <c r="L47" s="275"/>
      <c r="M47" s="275"/>
      <c r="N47" s="275"/>
      <c r="O47" s="275"/>
      <c r="P47" s="275"/>
      <c r="Q47" s="275"/>
      <c r="R47" s="275"/>
      <c r="S47" s="275"/>
      <c r="T47" s="275"/>
      <c r="U47" s="275"/>
      <c r="V47" s="275"/>
      <c r="W47" s="275"/>
      <c r="X47" s="275"/>
      <c r="Y47" s="275"/>
      <c r="Z47" s="275"/>
      <c r="AA47" s="275"/>
      <c r="AB47" s="275"/>
      <c r="AC47" s="275"/>
      <c r="AD47" s="275"/>
      <c r="AE47" s="275"/>
      <c r="AF47" s="275"/>
      <c r="AG47" s="275"/>
      <c r="AH47" s="275"/>
      <c r="AI47" s="275"/>
      <c r="AJ47" s="275"/>
      <c r="AK47" s="275"/>
      <c r="AL47" s="275"/>
      <c r="AM47" s="275"/>
      <c r="AN47" s="275"/>
    </row>
    <row r="48" spans="1:40" x14ac:dyDescent="0.2">
      <c r="A48" s="275"/>
      <c r="B48" s="275"/>
      <c r="C48" s="275"/>
      <c r="D48" s="275"/>
      <c r="E48" s="275"/>
      <c r="F48" s="275"/>
      <c r="G48" s="275"/>
      <c r="H48" s="275"/>
      <c r="I48" s="275"/>
      <c r="J48" s="275"/>
      <c r="K48" s="275"/>
      <c r="L48" s="275"/>
      <c r="M48" s="275"/>
      <c r="N48" s="275"/>
      <c r="O48" s="275"/>
      <c r="P48" s="275"/>
      <c r="Q48" s="275"/>
      <c r="R48" s="275"/>
      <c r="S48" s="275"/>
      <c r="T48" s="275"/>
      <c r="U48" s="275"/>
      <c r="V48" s="275"/>
      <c r="W48" s="275"/>
      <c r="X48" s="275"/>
      <c r="Y48" s="275"/>
      <c r="Z48" s="275"/>
      <c r="AA48" s="275"/>
      <c r="AB48" s="275"/>
      <c r="AC48" s="275"/>
      <c r="AD48" s="275"/>
      <c r="AE48" s="275"/>
      <c r="AF48" s="275"/>
      <c r="AG48" s="275"/>
      <c r="AH48" s="275"/>
      <c r="AI48" s="275"/>
      <c r="AJ48" s="275"/>
      <c r="AK48" s="275"/>
      <c r="AL48" s="275"/>
      <c r="AM48" s="275"/>
      <c r="AN48" s="275"/>
    </row>
    <row r="49" spans="1:40" x14ac:dyDescent="0.2">
      <c r="A49" s="275"/>
      <c r="B49" s="275"/>
      <c r="C49" s="275"/>
      <c r="D49" s="275"/>
      <c r="E49" s="275"/>
      <c r="F49" s="275"/>
      <c r="G49" s="275"/>
      <c r="H49" s="275"/>
      <c r="I49" s="275"/>
      <c r="J49" s="275"/>
      <c r="K49" s="275"/>
      <c r="L49" s="275"/>
      <c r="M49" s="275"/>
      <c r="N49" s="275"/>
      <c r="O49" s="275"/>
      <c r="P49" s="275"/>
      <c r="Q49" s="275"/>
      <c r="R49" s="275"/>
      <c r="S49" s="275"/>
      <c r="T49" s="275"/>
      <c r="U49" s="275"/>
      <c r="V49" s="275"/>
      <c r="W49" s="275"/>
      <c r="X49" s="275"/>
      <c r="Y49" s="275"/>
      <c r="Z49" s="275"/>
      <c r="AA49" s="275"/>
      <c r="AB49" s="275"/>
      <c r="AC49" s="275"/>
      <c r="AD49" s="275"/>
      <c r="AE49" s="275"/>
      <c r="AF49" s="275"/>
      <c r="AG49" s="275"/>
      <c r="AH49" s="275"/>
      <c r="AI49" s="275"/>
      <c r="AJ49" s="275"/>
      <c r="AK49" s="275"/>
      <c r="AL49" s="275"/>
      <c r="AM49" s="275"/>
      <c r="AN49" s="275"/>
    </row>
    <row r="50" spans="1:40" x14ac:dyDescent="0.2">
      <c r="A50" s="275"/>
      <c r="B50" s="275"/>
      <c r="C50" s="275"/>
      <c r="D50" s="275"/>
      <c r="E50" s="275"/>
      <c r="F50" s="275"/>
      <c r="G50" s="275"/>
      <c r="H50" s="275"/>
      <c r="I50" s="275"/>
      <c r="J50" s="275"/>
      <c r="K50" s="275"/>
      <c r="L50" s="275"/>
      <c r="M50" s="275"/>
      <c r="N50" s="275"/>
      <c r="O50" s="275"/>
      <c r="P50" s="275"/>
      <c r="Q50" s="275"/>
      <c r="R50" s="275"/>
      <c r="S50" s="275"/>
      <c r="T50" s="275"/>
      <c r="U50" s="275"/>
      <c r="V50" s="275"/>
      <c r="W50" s="275"/>
      <c r="X50" s="275"/>
      <c r="Y50" s="275"/>
      <c r="Z50" s="275"/>
      <c r="AA50" s="275"/>
      <c r="AB50" s="275"/>
      <c r="AC50" s="275"/>
      <c r="AD50" s="275"/>
      <c r="AE50" s="275"/>
      <c r="AF50" s="275"/>
      <c r="AG50" s="275"/>
      <c r="AH50" s="275"/>
      <c r="AI50" s="275"/>
      <c r="AJ50" s="275"/>
      <c r="AK50" s="275"/>
      <c r="AL50" s="275"/>
      <c r="AM50" s="275"/>
      <c r="AN50" s="275"/>
    </row>
    <row r="51" spans="1:40" x14ac:dyDescent="0.2">
      <c r="A51" s="275"/>
      <c r="B51" s="275"/>
      <c r="C51" s="275"/>
      <c r="D51" s="275"/>
      <c r="E51" s="275"/>
      <c r="F51" s="275"/>
      <c r="G51" s="275"/>
      <c r="H51" s="275"/>
      <c r="I51" s="275"/>
      <c r="J51" s="275"/>
      <c r="K51" s="275"/>
      <c r="L51" s="275"/>
      <c r="M51" s="275"/>
      <c r="N51" s="275"/>
      <c r="O51" s="275"/>
      <c r="P51" s="275"/>
      <c r="Q51" s="275"/>
      <c r="R51" s="275"/>
      <c r="S51" s="275"/>
      <c r="T51" s="275"/>
      <c r="U51" s="275"/>
      <c r="V51" s="275"/>
      <c r="W51" s="275"/>
      <c r="X51" s="275"/>
      <c r="Y51" s="275"/>
      <c r="Z51" s="275"/>
      <c r="AA51" s="275"/>
      <c r="AB51" s="275"/>
      <c r="AC51" s="275"/>
      <c r="AD51" s="275"/>
      <c r="AE51" s="275"/>
      <c r="AF51" s="275"/>
      <c r="AG51" s="275"/>
      <c r="AH51" s="275"/>
      <c r="AI51" s="275"/>
      <c r="AJ51" s="275"/>
      <c r="AK51" s="275"/>
      <c r="AL51" s="275"/>
      <c r="AM51" s="275"/>
      <c r="AN51" s="275"/>
    </row>
    <row r="52" spans="1:40" x14ac:dyDescent="0.2">
      <c r="A52" s="275"/>
      <c r="B52" s="275"/>
      <c r="C52" s="275"/>
      <c r="D52" s="275"/>
      <c r="E52" s="275"/>
      <c r="F52" s="275"/>
      <c r="G52" s="275"/>
      <c r="H52" s="275"/>
      <c r="I52" s="275"/>
      <c r="J52" s="275"/>
      <c r="K52" s="275"/>
      <c r="L52" s="275"/>
      <c r="M52" s="275"/>
      <c r="N52" s="275"/>
      <c r="O52" s="275"/>
      <c r="P52" s="275"/>
      <c r="Q52" s="275"/>
      <c r="R52" s="275"/>
      <c r="S52" s="275"/>
      <c r="T52" s="275"/>
      <c r="U52" s="275"/>
      <c r="V52" s="275"/>
      <c r="W52" s="275"/>
      <c r="X52" s="275"/>
      <c r="Y52" s="275"/>
      <c r="Z52" s="275"/>
      <c r="AA52" s="275"/>
      <c r="AB52" s="275"/>
      <c r="AC52" s="275"/>
      <c r="AD52" s="275"/>
      <c r="AE52" s="275"/>
      <c r="AF52" s="275"/>
      <c r="AG52" s="275"/>
      <c r="AH52" s="275"/>
      <c r="AI52" s="275"/>
      <c r="AJ52" s="275"/>
      <c r="AK52" s="275"/>
      <c r="AL52" s="275"/>
      <c r="AM52" s="275"/>
      <c r="AN52" s="275"/>
    </row>
    <row r="53" spans="1:40" x14ac:dyDescent="0.2">
      <c r="A53" s="275"/>
      <c r="B53" s="275"/>
      <c r="C53" s="275"/>
      <c r="D53" s="275"/>
      <c r="E53" s="275"/>
      <c r="F53" s="275"/>
      <c r="G53" s="275"/>
      <c r="H53" s="275"/>
      <c r="I53" s="275"/>
      <c r="J53" s="275"/>
      <c r="K53" s="275"/>
      <c r="L53" s="275"/>
      <c r="M53" s="275"/>
      <c r="N53" s="275"/>
      <c r="O53" s="275"/>
      <c r="P53" s="275"/>
      <c r="Q53" s="275"/>
      <c r="R53" s="275"/>
      <c r="S53" s="275"/>
      <c r="T53" s="275"/>
      <c r="U53" s="275"/>
      <c r="V53" s="275"/>
      <c r="W53" s="275"/>
      <c r="X53" s="275"/>
      <c r="Y53" s="275"/>
      <c r="Z53" s="275"/>
      <c r="AA53" s="275"/>
      <c r="AB53" s="275"/>
      <c r="AC53" s="275"/>
      <c r="AD53" s="275"/>
      <c r="AE53" s="275"/>
      <c r="AF53" s="275"/>
      <c r="AG53" s="275"/>
      <c r="AH53" s="275"/>
      <c r="AI53" s="275"/>
      <c r="AJ53" s="275"/>
      <c r="AK53" s="275"/>
      <c r="AL53" s="275"/>
      <c r="AM53" s="275"/>
      <c r="AN53" s="275"/>
    </row>
    <row r="54" spans="1:40" x14ac:dyDescent="0.2">
      <c r="A54" s="275"/>
      <c r="B54" s="275"/>
      <c r="C54" s="275"/>
      <c r="D54" s="275"/>
      <c r="E54" s="275"/>
      <c r="F54" s="275"/>
      <c r="G54" s="275"/>
      <c r="H54" s="275"/>
      <c r="I54" s="275"/>
      <c r="J54" s="275"/>
      <c r="K54" s="275"/>
      <c r="L54" s="275"/>
      <c r="M54" s="275"/>
      <c r="N54" s="275"/>
      <c r="O54" s="275"/>
      <c r="P54" s="275"/>
      <c r="Q54" s="275"/>
      <c r="R54" s="275"/>
      <c r="S54" s="275"/>
      <c r="T54" s="275"/>
      <c r="U54" s="275"/>
      <c r="V54" s="275"/>
      <c r="W54" s="275"/>
      <c r="X54" s="275"/>
      <c r="Y54" s="275"/>
      <c r="Z54" s="275"/>
      <c r="AA54" s="275"/>
      <c r="AB54" s="275"/>
      <c r="AC54" s="275"/>
      <c r="AD54" s="275"/>
      <c r="AE54" s="275"/>
      <c r="AF54" s="275"/>
      <c r="AG54" s="275"/>
      <c r="AH54" s="275"/>
      <c r="AI54" s="275"/>
      <c r="AJ54" s="275"/>
      <c r="AK54" s="275"/>
      <c r="AL54" s="275"/>
      <c r="AM54" s="275"/>
      <c r="AN54" s="275"/>
    </row>
    <row r="55" spans="1:40" x14ac:dyDescent="0.2">
      <c r="A55" s="275"/>
      <c r="B55" s="275"/>
      <c r="C55" s="275"/>
      <c r="D55" s="275"/>
      <c r="E55" s="275"/>
      <c r="F55" s="275"/>
      <c r="G55" s="275"/>
      <c r="H55" s="275"/>
      <c r="I55" s="275"/>
      <c r="J55" s="275"/>
      <c r="K55" s="275"/>
      <c r="L55" s="275"/>
      <c r="M55" s="275"/>
      <c r="N55" s="275"/>
      <c r="O55" s="275"/>
      <c r="P55" s="275"/>
      <c r="Q55" s="275"/>
      <c r="R55" s="275"/>
      <c r="S55" s="275"/>
      <c r="T55" s="275"/>
      <c r="U55" s="275"/>
      <c r="V55" s="275"/>
      <c r="W55" s="275"/>
      <c r="X55" s="275"/>
      <c r="Y55" s="275"/>
      <c r="Z55" s="275"/>
      <c r="AA55" s="275"/>
      <c r="AB55" s="275"/>
      <c r="AC55" s="275"/>
      <c r="AD55" s="275"/>
      <c r="AE55" s="275"/>
      <c r="AF55" s="275"/>
      <c r="AG55" s="275"/>
      <c r="AH55" s="275"/>
      <c r="AI55" s="275"/>
      <c r="AJ55" s="275"/>
      <c r="AK55" s="275"/>
      <c r="AL55" s="275"/>
      <c r="AM55" s="275"/>
      <c r="AN55" s="275"/>
    </row>
    <row r="56" spans="1:40" x14ac:dyDescent="0.2">
      <c r="A56" s="275"/>
      <c r="B56" s="275"/>
      <c r="C56" s="275"/>
      <c r="D56" s="275"/>
      <c r="E56" s="275"/>
      <c r="F56" s="275"/>
      <c r="G56" s="275"/>
      <c r="H56" s="275"/>
      <c r="I56" s="275"/>
      <c r="J56" s="275"/>
      <c r="K56" s="275"/>
      <c r="L56" s="275"/>
      <c r="M56" s="275"/>
      <c r="N56" s="275"/>
      <c r="O56" s="275"/>
      <c r="P56" s="275"/>
      <c r="Q56" s="275"/>
      <c r="R56" s="275"/>
      <c r="S56" s="275"/>
      <c r="T56" s="275"/>
      <c r="U56" s="275"/>
      <c r="V56" s="275"/>
      <c r="W56" s="275"/>
      <c r="X56" s="275"/>
      <c r="Y56" s="275"/>
      <c r="Z56" s="275"/>
      <c r="AA56" s="275"/>
      <c r="AB56" s="275"/>
      <c r="AC56" s="275"/>
      <c r="AD56" s="275"/>
      <c r="AE56" s="275"/>
      <c r="AF56" s="275"/>
      <c r="AG56" s="275"/>
      <c r="AH56" s="275"/>
      <c r="AI56" s="275"/>
      <c r="AJ56" s="275"/>
      <c r="AK56" s="275"/>
      <c r="AL56" s="275"/>
      <c r="AM56" s="275"/>
      <c r="AN56" s="275"/>
    </row>
    <row r="57" spans="1:40" x14ac:dyDescent="0.2">
      <c r="A57" s="275"/>
      <c r="B57" s="275"/>
      <c r="C57" s="275"/>
      <c r="D57" s="275"/>
      <c r="E57" s="275"/>
      <c r="F57" s="275"/>
      <c r="G57" s="275"/>
      <c r="H57" s="275"/>
      <c r="I57" s="275"/>
      <c r="J57" s="275"/>
      <c r="K57" s="275"/>
      <c r="L57" s="275"/>
      <c r="M57" s="275"/>
      <c r="N57" s="275"/>
      <c r="O57" s="275"/>
      <c r="P57" s="275"/>
      <c r="Q57" s="275"/>
      <c r="R57" s="275"/>
      <c r="S57" s="275"/>
      <c r="T57" s="275"/>
      <c r="U57" s="275"/>
      <c r="V57" s="275"/>
      <c r="W57" s="275"/>
      <c r="X57" s="275"/>
      <c r="Y57" s="275"/>
      <c r="Z57" s="275"/>
      <c r="AA57" s="275"/>
      <c r="AB57" s="275"/>
      <c r="AC57" s="275"/>
      <c r="AD57" s="275"/>
      <c r="AE57" s="275"/>
      <c r="AF57" s="275"/>
      <c r="AG57" s="275"/>
      <c r="AH57" s="275"/>
      <c r="AI57" s="275"/>
      <c r="AJ57" s="275"/>
      <c r="AK57" s="275"/>
      <c r="AL57" s="275"/>
      <c r="AM57" s="275"/>
      <c r="AN57" s="275"/>
    </row>
    <row r="58" spans="1:40" x14ac:dyDescent="0.2">
      <c r="A58" s="275"/>
      <c r="B58" s="275"/>
      <c r="C58" s="275"/>
      <c r="D58" s="275"/>
      <c r="E58" s="275"/>
      <c r="F58" s="275"/>
      <c r="G58" s="275"/>
      <c r="H58" s="275"/>
      <c r="I58" s="275"/>
      <c r="J58" s="275"/>
      <c r="K58" s="275"/>
      <c r="L58" s="275"/>
      <c r="M58" s="275"/>
      <c r="N58" s="275"/>
      <c r="O58" s="275"/>
      <c r="P58" s="275"/>
      <c r="Q58" s="275"/>
      <c r="R58" s="275"/>
      <c r="S58" s="275"/>
      <c r="T58" s="275"/>
      <c r="U58" s="275"/>
      <c r="V58" s="275"/>
      <c r="W58" s="275"/>
      <c r="X58" s="275"/>
      <c r="Y58" s="275"/>
      <c r="Z58" s="275"/>
      <c r="AA58" s="275"/>
      <c r="AB58" s="275"/>
      <c r="AC58" s="275"/>
      <c r="AD58" s="275"/>
      <c r="AE58" s="275"/>
      <c r="AF58" s="275"/>
      <c r="AG58" s="275"/>
      <c r="AH58" s="275"/>
      <c r="AI58" s="275"/>
      <c r="AJ58" s="275"/>
      <c r="AK58" s="275"/>
      <c r="AL58" s="275"/>
      <c r="AM58" s="275"/>
      <c r="AN58" s="275"/>
    </row>
    <row r="59" spans="1:40" x14ac:dyDescent="0.2">
      <c r="A59" s="275"/>
      <c r="B59" s="275"/>
      <c r="C59" s="275"/>
      <c r="D59" s="275"/>
      <c r="E59" s="275"/>
      <c r="F59" s="275"/>
      <c r="G59" s="275"/>
      <c r="H59" s="275"/>
      <c r="I59" s="275"/>
      <c r="J59" s="275"/>
      <c r="K59" s="275"/>
      <c r="L59" s="275"/>
      <c r="M59" s="275"/>
      <c r="N59" s="275"/>
      <c r="O59" s="275"/>
      <c r="P59" s="275"/>
      <c r="Q59" s="275"/>
      <c r="R59" s="275"/>
      <c r="S59" s="275"/>
      <c r="T59" s="275"/>
      <c r="U59" s="275"/>
      <c r="V59" s="275"/>
      <c r="W59" s="275"/>
      <c r="X59" s="275"/>
      <c r="Y59" s="275"/>
      <c r="Z59" s="275"/>
      <c r="AA59" s="275"/>
      <c r="AB59" s="275"/>
      <c r="AC59" s="275"/>
      <c r="AD59" s="275"/>
      <c r="AE59" s="275"/>
      <c r="AF59" s="275"/>
      <c r="AG59" s="275"/>
      <c r="AH59" s="275"/>
      <c r="AI59" s="275"/>
      <c r="AJ59" s="275"/>
      <c r="AK59" s="275"/>
      <c r="AL59" s="275"/>
      <c r="AM59" s="275"/>
      <c r="AN59" s="275"/>
    </row>
    <row r="60" spans="1:40" x14ac:dyDescent="0.2">
      <c r="A60" s="275"/>
      <c r="B60" s="275"/>
      <c r="C60" s="275"/>
      <c r="D60" s="275"/>
      <c r="E60" s="275"/>
      <c r="F60" s="275"/>
      <c r="G60" s="275"/>
      <c r="H60" s="275"/>
      <c r="I60" s="275"/>
      <c r="J60" s="275"/>
      <c r="K60" s="275"/>
      <c r="L60" s="275"/>
      <c r="M60" s="275"/>
      <c r="N60" s="275"/>
      <c r="O60" s="275"/>
      <c r="P60" s="275"/>
      <c r="Q60" s="275"/>
      <c r="R60" s="275"/>
      <c r="S60" s="275"/>
      <c r="T60" s="275"/>
      <c r="U60" s="275"/>
      <c r="V60" s="275"/>
      <c r="W60" s="275"/>
      <c r="X60" s="275"/>
      <c r="Y60" s="275"/>
      <c r="Z60" s="275"/>
      <c r="AA60" s="275"/>
      <c r="AB60" s="275"/>
      <c r="AC60" s="275"/>
      <c r="AD60" s="275"/>
      <c r="AE60" s="275"/>
      <c r="AF60" s="275"/>
      <c r="AG60" s="275"/>
      <c r="AH60" s="275"/>
      <c r="AI60" s="275"/>
      <c r="AJ60" s="275"/>
      <c r="AK60" s="275"/>
      <c r="AL60" s="275"/>
      <c r="AM60" s="275"/>
      <c r="AN60" s="275"/>
    </row>
    <row r="61" spans="1:40" x14ac:dyDescent="0.2">
      <c r="A61" s="275"/>
      <c r="B61" s="275"/>
      <c r="C61" s="275"/>
      <c r="D61" s="275"/>
      <c r="E61" s="275"/>
      <c r="F61" s="275"/>
      <c r="G61" s="275"/>
      <c r="H61" s="275"/>
      <c r="I61" s="275"/>
      <c r="J61" s="275"/>
      <c r="K61" s="275"/>
      <c r="L61" s="275"/>
      <c r="M61" s="275"/>
      <c r="N61" s="275"/>
      <c r="O61" s="275"/>
      <c r="P61" s="275"/>
      <c r="Q61" s="275"/>
      <c r="R61" s="275"/>
      <c r="S61" s="275"/>
      <c r="T61" s="275"/>
      <c r="U61" s="275"/>
      <c r="V61" s="275"/>
      <c r="W61" s="275"/>
      <c r="X61" s="275"/>
      <c r="Y61" s="275"/>
      <c r="Z61" s="275"/>
      <c r="AA61" s="275"/>
      <c r="AB61" s="275"/>
      <c r="AC61" s="275"/>
      <c r="AD61" s="275"/>
      <c r="AE61" s="275"/>
      <c r="AF61" s="275"/>
      <c r="AG61" s="275"/>
      <c r="AH61" s="275"/>
      <c r="AI61" s="275"/>
      <c r="AJ61" s="275"/>
      <c r="AK61" s="275"/>
      <c r="AL61" s="275"/>
      <c r="AM61" s="275"/>
      <c r="AN61" s="275"/>
    </row>
    <row r="62" spans="1:40" x14ac:dyDescent="0.2">
      <c r="A62" s="275"/>
      <c r="B62" s="275"/>
      <c r="C62" s="275"/>
      <c r="D62" s="275"/>
      <c r="E62" s="275"/>
      <c r="F62" s="275"/>
      <c r="G62" s="275"/>
      <c r="H62" s="275"/>
      <c r="I62" s="275"/>
      <c r="J62" s="275"/>
      <c r="K62" s="275"/>
      <c r="L62" s="275"/>
      <c r="M62" s="275"/>
      <c r="N62" s="275"/>
      <c r="O62" s="275"/>
      <c r="P62" s="275"/>
      <c r="Q62" s="275"/>
      <c r="R62" s="275"/>
      <c r="S62" s="275"/>
      <c r="T62" s="275"/>
      <c r="U62" s="275"/>
      <c r="V62" s="275"/>
      <c r="W62" s="275"/>
      <c r="X62" s="275"/>
      <c r="Y62" s="275"/>
      <c r="Z62" s="275"/>
      <c r="AA62" s="275"/>
      <c r="AB62" s="275"/>
      <c r="AC62" s="275"/>
      <c r="AD62" s="275"/>
      <c r="AE62" s="275"/>
      <c r="AF62" s="275"/>
      <c r="AG62" s="275"/>
      <c r="AH62" s="275"/>
      <c r="AI62" s="275"/>
      <c r="AJ62" s="275"/>
      <c r="AK62" s="275"/>
      <c r="AL62" s="275"/>
      <c r="AM62" s="275"/>
      <c r="AN62" s="275"/>
    </row>
    <row r="63" spans="1:40" x14ac:dyDescent="0.2">
      <c r="A63" s="275"/>
      <c r="B63" s="275"/>
      <c r="C63" s="275"/>
      <c r="D63" s="275"/>
      <c r="E63" s="275"/>
      <c r="F63" s="275"/>
      <c r="G63" s="275"/>
      <c r="H63" s="275"/>
      <c r="I63" s="275"/>
      <c r="J63" s="275"/>
      <c r="K63" s="275"/>
      <c r="L63" s="275"/>
      <c r="M63" s="275"/>
      <c r="N63" s="275"/>
      <c r="O63" s="275"/>
      <c r="P63" s="275"/>
      <c r="Q63" s="275"/>
      <c r="R63" s="275"/>
      <c r="S63" s="275"/>
      <c r="T63" s="275"/>
      <c r="U63" s="275"/>
      <c r="V63" s="275"/>
      <c r="W63" s="275"/>
      <c r="X63" s="275"/>
      <c r="Y63" s="275"/>
      <c r="Z63" s="275"/>
      <c r="AA63" s="275"/>
      <c r="AB63" s="275"/>
      <c r="AC63" s="275"/>
      <c r="AD63" s="275"/>
      <c r="AE63" s="275"/>
      <c r="AF63" s="275"/>
      <c r="AG63" s="275"/>
      <c r="AH63" s="275"/>
      <c r="AI63" s="275"/>
      <c r="AJ63" s="275"/>
      <c r="AK63" s="275"/>
      <c r="AL63" s="275"/>
      <c r="AM63" s="275"/>
      <c r="AN63" s="275"/>
    </row>
    <row r="64" spans="1:40" x14ac:dyDescent="0.2">
      <c r="A64" s="275"/>
      <c r="B64" s="275"/>
      <c r="C64" s="275"/>
      <c r="D64" s="275"/>
      <c r="E64" s="275"/>
      <c r="F64" s="275"/>
      <c r="G64" s="275"/>
      <c r="H64" s="275"/>
      <c r="I64" s="275"/>
      <c r="J64" s="275"/>
      <c r="K64" s="275"/>
      <c r="L64" s="275"/>
      <c r="M64" s="275"/>
      <c r="N64" s="275"/>
      <c r="O64" s="275"/>
      <c r="P64" s="275"/>
      <c r="Q64" s="275"/>
      <c r="R64" s="275"/>
      <c r="S64" s="275"/>
      <c r="T64" s="275"/>
      <c r="U64" s="275"/>
      <c r="V64" s="275"/>
      <c r="W64" s="275"/>
      <c r="X64" s="275"/>
      <c r="Y64" s="275"/>
      <c r="Z64" s="275"/>
      <c r="AA64" s="275"/>
      <c r="AB64" s="275"/>
      <c r="AC64" s="275"/>
      <c r="AD64" s="275"/>
      <c r="AE64" s="275"/>
      <c r="AF64" s="275"/>
      <c r="AG64" s="275"/>
      <c r="AH64" s="275"/>
      <c r="AI64" s="275"/>
      <c r="AJ64" s="275"/>
      <c r="AK64" s="275"/>
      <c r="AL64" s="275"/>
      <c r="AM64" s="275"/>
      <c r="AN64" s="275"/>
    </row>
    <row r="65" spans="1:40" x14ac:dyDescent="0.2">
      <c r="A65" s="275"/>
      <c r="B65" s="275"/>
      <c r="C65" s="275"/>
      <c r="D65" s="275"/>
      <c r="E65" s="275"/>
      <c r="F65" s="275"/>
      <c r="G65" s="275"/>
      <c r="H65" s="275"/>
      <c r="I65" s="275"/>
      <c r="J65" s="275"/>
      <c r="K65" s="275"/>
      <c r="L65" s="275"/>
      <c r="M65" s="275"/>
      <c r="N65" s="275"/>
      <c r="O65" s="275"/>
      <c r="P65" s="275"/>
      <c r="Q65" s="275"/>
      <c r="R65" s="275"/>
      <c r="S65" s="275"/>
      <c r="T65" s="275"/>
      <c r="U65" s="275"/>
      <c r="V65" s="275"/>
      <c r="W65" s="275"/>
      <c r="X65" s="275"/>
      <c r="Y65" s="275"/>
      <c r="Z65" s="275"/>
      <c r="AA65" s="275"/>
      <c r="AB65" s="275"/>
      <c r="AC65" s="275"/>
      <c r="AD65" s="275"/>
      <c r="AE65" s="275"/>
      <c r="AF65" s="275"/>
      <c r="AG65" s="275"/>
      <c r="AH65" s="275"/>
      <c r="AI65" s="275"/>
      <c r="AJ65" s="275"/>
      <c r="AK65" s="275"/>
      <c r="AL65" s="275"/>
      <c r="AM65" s="275"/>
      <c r="AN65" s="275"/>
    </row>
    <row r="66" spans="1:40" x14ac:dyDescent="0.2">
      <c r="A66" s="275"/>
      <c r="B66" s="275"/>
      <c r="C66" s="275"/>
      <c r="D66" s="275"/>
      <c r="E66" s="275"/>
      <c r="F66" s="275"/>
      <c r="G66" s="275"/>
      <c r="H66" s="275"/>
      <c r="I66" s="275"/>
      <c r="J66" s="275"/>
      <c r="K66" s="275"/>
      <c r="L66" s="275"/>
      <c r="M66" s="275"/>
      <c r="N66" s="275"/>
      <c r="O66" s="275"/>
      <c r="P66" s="275"/>
      <c r="Q66" s="275"/>
      <c r="R66" s="275"/>
      <c r="S66" s="275"/>
      <c r="T66" s="275"/>
      <c r="U66" s="275"/>
      <c r="V66" s="275"/>
      <c r="W66" s="275"/>
      <c r="X66" s="275"/>
      <c r="Y66" s="275"/>
      <c r="Z66" s="275"/>
      <c r="AA66" s="275"/>
      <c r="AB66" s="275"/>
      <c r="AC66" s="275"/>
      <c r="AD66" s="275"/>
      <c r="AE66" s="275"/>
      <c r="AF66" s="275"/>
      <c r="AG66" s="275"/>
      <c r="AH66" s="275"/>
      <c r="AI66" s="275"/>
      <c r="AJ66" s="275"/>
      <c r="AK66" s="275"/>
      <c r="AL66" s="275"/>
      <c r="AM66" s="275"/>
      <c r="AN66" s="275"/>
    </row>
    <row r="67" spans="1:40" x14ac:dyDescent="0.2">
      <c r="A67" s="275"/>
      <c r="B67" s="275"/>
      <c r="C67" s="275"/>
      <c r="D67" s="275"/>
      <c r="E67" s="275"/>
      <c r="F67" s="275"/>
      <c r="G67" s="275"/>
      <c r="H67" s="275"/>
      <c r="I67" s="275"/>
      <c r="J67" s="275"/>
      <c r="K67" s="275"/>
      <c r="L67" s="275"/>
      <c r="M67" s="275"/>
      <c r="N67" s="275"/>
      <c r="O67" s="275"/>
      <c r="P67" s="275"/>
      <c r="Q67" s="275"/>
      <c r="R67" s="275"/>
      <c r="S67" s="275"/>
      <c r="T67" s="275"/>
      <c r="U67" s="275"/>
      <c r="V67" s="275"/>
      <c r="W67" s="275"/>
      <c r="X67" s="275"/>
      <c r="Y67" s="275"/>
      <c r="Z67" s="275"/>
      <c r="AA67" s="275"/>
      <c r="AB67" s="275"/>
      <c r="AC67" s="275"/>
      <c r="AD67" s="275"/>
      <c r="AE67" s="275"/>
      <c r="AF67" s="275"/>
      <c r="AG67" s="275"/>
      <c r="AH67" s="275"/>
      <c r="AI67" s="275"/>
      <c r="AJ67" s="275"/>
      <c r="AK67" s="275"/>
      <c r="AL67" s="275"/>
      <c r="AM67" s="275"/>
      <c r="AN67" s="275"/>
    </row>
    <row r="68" spans="1:40" x14ac:dyDescent="0.2">
      <c r="A68" s="275"/>
      <c r="B68" s="275"/>
      <c r="C68" s="275"/>
      <c r="D68" s="275"/>
      <c r="E68" s="275"/>
      <c r="F68" s="275"/>
      <c r="G68" s="275"/>
      <c r="H68" s="275"/>
      <c r="I68" s="275"/>
      <c r="J68" s="275"/>
      <c r="K68" s="275"/>
      <c r="L68" s="275"/>
      <c r="M68" s="275"/>
      <c r="N68" s="275"/>
      <c r="O68" s="275"/>
      <c r="P68" s="275"/>
      <c r="Q68" s="275"/>
      <c r="R68" s="275"/>
      <c r="S68" s="275"/>
      <c r="T68" s="275"/>
      <c r="U68" s="275"/>
      <c r="V68" s="275"/>
      <c r="W68" s="275"/>
      <c r="X68" s="275"/>
      <c r="Y68" s="275"/>
      <c r="Z68" s="275"/>
      <c r="AA68" s="275"/>
      <c r="AB68" s="275"/>
      <c r="AC68" s="275"/>
      <c r="AD68" s="275"/>
      <c r="AE68" s="275"/>
      <c r="AF68" s="275"/>
      <c r="AG68" s="275"/>
      <c r="AH68" s="275"/>
      <c r="AI68" s="275"/>
      <c r="AJ68" s="275"/>
      <c r="AK68" s="275"/>
      <c r="AL68" s="275"/>
      <c r="AM68" s="275"/>
      <c r="AN68" s="275"/>
    </row>
    <row r="69" spans="1:40" x14ac:dyDescent="0.2">
      <c r="A69" s="275"/>
      <c r="B69" s="275"/>
      <c r="C69" s="275"/>
      <c r="D69" s="275"/>
      <c r="E69" s="275"/>
      <c r="F69" s="275"/>
      <c r="G69" s="275"/>
      <c r="H69" s="275"/>
      <c r="I69" s="275"/>
      <c r="J69" s="275"/>
      <c r="K69" s="275"/>
      <c r="L69" s="275"/>
      <c r="M69" s="275"/>
      <c r="N69" s="275"/>
      <c r="O69" s="275"/>
      <c r="P69" s="275"/>
      <c r="Q69" s="275"/>
      <c r="R69" s="275"/>
      <c r="S69" s="275"/>
      <c r="T69" s="275"/>
      <c r="U69" s="275"/>
      <c r="V69" s="275"/>
      <c r="W69" s="275"/>
      <c r="X69" s="275"/>
      <c r="Y69" s="275"/>
      <c r="Z69" s="275"/>
      <c r="AA69" s="275"/>
      <c r="AB69" s="275"/>
      <c r="AC69" s="275"/>
      <c r="AD69" s="275"/>
      <c r="AE69" s="275"/>
      <c r="AF69" s="275"/>
      <c r="AG69" s="275"/>
      <c r="AH69" s="275"/>
      <c r="AI69" s="275"/>
      <c r="AJ69" s="275"/>
      <c r="AK69" s="275"/>
      <c r="AL69" s="275"/>
      <c r="AM69" s="275"/>
      <c r="AN69" s="275"/>
    </row>
    <row r="70" spans="1:40" x14ac:dyDescent="0.2">
      <c r="A70" s="275"/>
      <c r="B70" s="275"/>
      <c r="C70" s="275"/>
      <c r="D70" s="275"/>
      <c r="E70" s="275"/>
      <c r="F70" s="275"/>
      <c r="G70" s="275"/>
      <c r="H70" s="275"/>
      <c r="I70" s="275"/>
      <c r="J70" s="275"/>
      <c r="K70" s="275"/>
      <c r="L70" s="275"/>
      <c r="M70" s="275"/>
      <c r="N70" s="275"/>
      <c r="O70" s="275"/>
      <c r="P70" s="275"/>
      <c r="Q70" s="275"/>
      <c r="R70" s="275"/>
      <c r="S70" s="275"/>
      <c r="T70" s="275"/>
      <c r="U70" s="275"/>
      <c r="V70" s="275"/>
      <c r="W70" s="275"/>
      <c r="X70" s="275"/>
      <c r="Y70" s="275"/>
      <c r="Z70" s="275"/>
      <c r="AA70" s="275"/>
      <c r="AB70" s="275"/>
      <c r="AC70" s="275"/>
      <c r="AD70" s="275"/>
      <c r="AE70" s="275"/>
      <c r="AF70" s="275"/>
      <c r="AG70" s="275"/>
      <c r="AH70" s="275"/>
      <c r="AI70" s="275"/>
      <c r="AJ70" s="275"/>
      <c r="AK70" s="275"/>
      <c r="AL70" s="275"/>
      <c r="AM70" s="275"/>
      <c r="AN70" s="275"/>
    </row>
    <row r="71" spans="1:40" x14ac:dyDescent="0.2">
      <c r="A71" s="275"/>
      <c r="B71" s="275"/>
      <c r="C71" s="275"/>
      <c r="D71" s="275"/>
      <c r="E71" s="275"/>
      <c r="F71" s="275"/>
      <c r="G71" s="275"/>
      <c r="H71" s="275"/>
      <c r="I71" s="275"/>
      <c r="J71" s="275"/>
      <c r="K71" s="275"/>
      <c r="L71" s="275"/>
      <c r="M71" s="275"/>
      <c r="N71" s="275"/>
      <c r="O71" s="275"/>
      <c r="P71" s="275"/>
      <c r="Q71" s="275"/>
      <c r="R71" s="275"/>
      <c r="S71" s="275"/>
      <c r="T71" s="275"/>
      <c r="U71" s="275"/>
      <c r="V71" s="275"/>
      <c r="W71" s="275"/>
      <c r="X71" s="275"/>
      <c r="Y71" s="275"/>
      <c r="Z71" s="275"/>
      <c r="AA71" s="275"/>
      <c r="AB71" s="275"/>
      <c r="AC71" s="275"/>
      <c r="AD71" s="275"/>
      <c r="AE71" s="275"/>
      <c r="AF71" s="275"/>
      <c r="AG71" s="275"/>
      <c r="AH71" s="275"/>
      <c r="AI71" s="275"/>
      <c r="AJ71" s="275"/>
      <c r="AK71" s="275"/>
      <c r="AL71" s="275"/>
      <c r="AM71" s="275"/>
      <c r="AN71" s="275"/>
    </row>
    <row r="72" spans="1:40" x14ac:dyDescent="0.2">
      <c r="A72" s="275"/>
      <c r="B72" s="275"/>
      <c r="C72" s="275"/>
      <c r="D72" s="275"/>
      <c r="E72" s="275"/>
      <c r="F72" s="275"/>
      <c r="G72" s="275"/>
      <c r="H72" s="275"/>
      <c r="I72" s="275"/>
      <c r="J72" s="275"/>
      <c r="K72" s="275"/>
      <c r="L72" s="275"/>
      <c r="M72" s="275"/>
      <c r="N72" s="275"/>
      <c r="O72" s="275"/>
      <c r="P72" s="275"/>
      <c r="Q72" s="275"/>
      <c r="R72" s="275"/>
      <c r="S72" s="275"/>
      <c r="T72" s="275"/>
      <c r="U72" s="275"/>
      <c r="V72" s="275"/>
      <c r="W72" s="275"/>
      <c r="X72" s="275"/>
      <c r="Y72" s="275"/>
      <c r="Z72" s="275"/>
      <c r="AA72" s="275"/>
      <c r="AB72" s="275"/>
      <c r="AC72" s="275"/>
      <c r="AD72" s="275"/>
      <c r="AE72" s="275"/>
      <c r="AF72" s="275"/>
      <c r="AG72" s="275"/>
      <c r="AH72" s="275"/>
      <c r="AI72" s="275"/>
      <c r="AJ72" s="275"/>
      <c r="AK72" s="275"/>
      <c r="AL72" s="275"/>
      <c r="AM72" s="275"/>
      <c r="AN72" s="275"/>
    </row>
    <row r="73" spans="1:40" x14ac:dyDescent="0.2">
      <c r="A73" s="275"/>
      <c r="B73" s="275"/>
      <c r="C73" s="275"/>
      <c r="D73" s="275"/>
      <c r="E73" s="275"/>
      <c r="F73" s="275"/>
      <c r="G73" s="275"/>
      <c r="H73" s="275"/>
      <c r="I73" s="275"/>
      <c r="J73" s="275"/>
      <c r="K73" s="275"/>
      <c r="L73" s="275"/>
      <c r="M73" s="275"/>
      <c r="N73" s="275"/>
      <c r="O73" s="275"/>
      <c r="P73" s="275"/>
      <c r="Q73" s="275"/>
      <c r="R73" s="275"/>
      <c r="S73" s="275"/>
      <c r="T73" s="275"/>
      <c r="U73" s="275"/>
      <c r="V73" s="275"/>
      <c r="W73" s="275"/>
      <c r="X73" s="275"/>
      <c r="Y73" s="275"/>
      <c r="Z73" s="275"/>
      <c r="AA73" s="275"/>
      <c r="AB73" s="275"/>
      <c r="AC73" s="275"/>
      <c r="AD73" s="275"/>
      <c r="AE73" s="275"/>
      <c r="AF73" s="275"/>
      <c r="AG73" s="275"/>
      <c r="AH73" s="275"/>
      <c r="AI73" s="275"/>
      <c r="AJ73" s="275"/>
      <c r="AK73" s="275"/>
      <c r="AL73" s="275"/>
      <c r="AM73" s="275"/>
      <c r="AN73" s="275"/>
    </row>
    <row r="74" spans="1:40" x14ac:dyDescent="0.2">
      <c r="A74" s="275"/>
      <c r="B74" s="275"/>
      <c r="C74" s="275"/>
      <c r="D74" s="275"/>
      <c r="E74" s="275"/>
      <c r="F74" s="275"/>
      <c r="G74" s="275"/>
      <c r="H74" s="275"/>
      <c r="I74" s="275"/>
      <c r="J74" s="275"/>
      <c r="K74" s="275"/>
      <c r="L74" s="275"/>
      <c r="M74" s="275"/>
      <c r="N74" s="275"/>
      <c r="O74" s="275"/>
      <c r="P74" s="275"/>
      <c r="Q74" s="275"/>
      <c r="R74" s="275"/>
      <c r="S74" s="275"/>
      <c r="T74" s="275"/>
      <c r="U74" s="275"/>
      <c r="V74" s="275"/>
      <c r="W74" s="275"/>
      <c r="X74" s="275"/>
      <c r="Y74" s="275"/>
      <c r="Z74" s="275"/>
      <c r="AA74" s="275"/>
      <c r="AB74" s="275"/>
      <c r="AC74" s="275"/>
      <c r="AD74" s="275"/>
      <c r="AE74" s="275"/>
      <c r="AF74" s="275"/>
      <c r="AG74" s="275"/>
      <c r="AH74" s="275"/>
      <c r="AI74" s="275"/>
      <c r="AJ74" s="275"/>
      <c r="AK74" s="275"/>
      <c r="AL74" s="275"/>
      <c r="AM74" s="275"/>
      <c r="AN74" s="275"/>
    </row>
    <row r="75" spans="1:40" x14ac:dyDescent="0.2">
      <c r="A75" s="275"/>
      <c r="B75" s="275"/>
      <c r="C75" s="275"/>
      <c r="D75" s="275"/>
      <c r="E75" s="275"/>
      <c r="F75" s="275"/>
      <c r="G75" s="275"/>
      <c r="H75" s="275"/>
      <c r="I75" s="275"/>
      <c r="J75" s="275"/>
      <c r="K75" s="275"/>
      <c r="L75" s="275"/>
      <c r="M75" s="275"/>
      <c r="N75" s="275"/>
      <c r="O75" s="275"/>
      <c r="P75" s="275"/>
      <c r="Q75" s="275"/>
      <c r="R75" s="275"/>
      <c r="S75" s="275"/>
      <c r="T75" s="275"/>
      <c r="U75" s="275"/>
      <c r="V75" s="275"/>
      <c r="W75" s="275"/>
      <c r="X75" s="275"/>
      <c r="Y75" s="275"/>
      <c r="Z75" s="275"/>
      <c r="AA75" s="275"/>
      <c r="AB75" s="275"/>
      <c r="AC75" s="275"/>
      <c r="AD75" s="275"/>
      <c r="AE75" s="275"/>
      <c r="AF75" s="275"/>
      <c r="AG75" s="275"/>
      <c r="AH75" s="275"/>
      <c r="AI75" s="275"/>
      <c r="AJ75" s="275"/>
      <c r="AK75" s="275"/>
      <c r="AL75" s="275"/>
      <c r="AM75" s="275"/>
      <c r="AN75" s="275"/>
    </row>
    <row r="76" spans="1:40" x14ac:dyDescent="0.2">
      <c r="A76" s="275"/>
      <c r="B76" s="275"/>
      <c r="C76" s="275"/>
      <c r="D76" s="275"/>
      <c r="E76" s="275"/>
      <c r="F76" s="275"/>
      <c r="G76" s="275"/>
      <c r="H76" s="275"/>
      <c r="I76" s="275"/>
      <c r="J76" s="275"/>
      <c r="K76" s="275"/>
      <c r="L76" s="275"/>
      <c r="M76" s="275"/>
      <c r="N76" s="275"/>
      <c r="O76" s="275"/>
      <c r="P76" s="275"/>
      <c r="Q76" s="275"/>
      <c r="R76" s="275"/>
      <c r="S76" s="275"/>
      <c r="T76" s="275"/>
      <c r="U76" s="275"/>
      <c r="V76" s="275"/>
      <c r="W76" s="275"/>
      <c r="X76" s="275"/>
      <c r="Y76" s="275"/>
      <c r="Z76" s="275"/>
      <c r="AA76" s="275"/>
      <c r="AB76" s="275"/>
      <c r="AC76" s="275"/>
      <c r="AD76" s="275"/>
      <c r="AE76" s="275"/>
      <c r="AF76" s="275"/>
      <c r="AG76" s="275"/>
      <c r="AH76" s="275"/>
      <c r="AI76" s="275"/>
      <c r="AJ76" s="275"/>
      <c r="AK76" s="275"/>
      <c r="AL76" s="275"/>
      <c r="AM76" s="275"/>
      <c r="AN76" s="275"/>
    </row>
    <row r="77" spans="1:40" x14ac:dyDescent="0.2">
      <c r="A77" s="275"/>
      <c r="B77" s="275"/>
      <c r="C77" s="275"/>
      <c r="D77" s="275"/>
      <c r="E77" s="275"/>
      <c r="F77" s="275"/>
      <c r="G77" s="275"/>
      <c r="H77" s="275"/>
      <c r="I77" s="275"/>
      <c r="J77" s="275"/>
      <c r="K77" s="275"/>
      <c r="L77" s="275"/>
      <c r="M77" s="275"/>
      <c r="N77" s="275"/>
      <c r="O77" s="275"/>
      <c r="P77" s="275"/>
      <c r="Q77" s="275"/>
      <c r="R77" s="275"/>
      <c r="S77" s="275"/>
      <c r="T77" s="275"/>
      <c r="U77" s="275"/>
      <c r="V77" s="275"/>
      <c r="W77" s="275"/>
      <c r="X77" s="275"/>
      <c r="Y77" s="275"/>
      <c r="Z77" s="275"/>
      <c r="AA77" s="275"/>
      <c r="AB77" s="275"/>
      <c r="AC77" s="275"/>
      <c r="AD77" s="275"/>
      <c r="AE77" s="275"/>
      <c r="AF77" s="275"/>
      <c r="AG77" s="275"/>
      <c r="AH77" s="275"/>
      <c r="AI77" s="275"/>
      <c r="AJ77" s="275"/>
      <c r="AK77" s="275"/>
      <c r="AL77" s="275"/>
      <c r="AM77" s="275"/>
      <c r="AN77" s="275"/>
    </row>
    <row r="78" spans="1:40" x14ac:dyDescent="0.2">
      <c r="A78" s="275"/>
      <c r="B78" s="275"/>
      <c r="C78" s="275"/>
      <c r="D78" s="275"/>
      <c r="E78" s="275"/>
      <c r="F78" s="275"/>
      <c r="G78" s="275"/>
      <c r="H78" s="275"/>
      <c r="I78" s="275"/>
      <c r="J78" s="275"/>
      <c r="K78" s="275"/>
      <c r="L78" s="275"/>
      <c r="M78" s="275"/>
      <c r="N78" s="275"/>
      <c r="O78" s="275"/>
      <c r="P78" s="275"/>
      <c r="Q78" s="275"/>
      <c r="R78" s="275"/>
      <c r="S78" s="275"/>
      <c r="T78" s="275"/>
      <c r="U78" s="275"/>
      <c r="V78" s="275"/>
      <c r="W78" s="275"/>
      <c r="X78" s="275"/>
      <c r="Y78" s="275"/>
      <c r="Z78" s="275"/>
      <c r="AA78" s="275"/>
      <c r="AB78" s="275"/>
      <c r="AC78" s="275"/>
      <c r="AD78" s="275"/>
      <c r="AE78" s="275"/>
      <c r="AF78" s="275"/>
      <c r="AG78" s="275"/>
      <c r="AH78" s="275"/>
      <c r="AI78" s="275"/>
      <c r="AJ78" s="275"/>
      <c r="AK78" s="275"/>
      <c r="AL78" s="275"/>
      <c r="AM78" s="275"/>
      <c r="AN78" s="275"/>
    </row>
    <row r="79" spans="1:40" x14ac:dyDescent="0.2">
      <c r="A79" s="275"/>
      <c r="B79" s="275"/>
      <c r="C79" s="275"/>
      <c r="D79" s="275"/>
      <c r="E79" s="275"/>
      <c r="F79" s="275"/>
      <c r="G79" s="275"/>
      <c r="H79" s="275"/>
      <c r="I79" s="275"/>
      <c r="J79" s="275"/>
      <c r="K79" s="275"/>
      <c r="L79" s="275"/>
      <c r="M79" s="275"/>
      <c r="N79" s="275"/>
      <c r="O79" s="275"/>
      <c r="P79" s="275"/>
      <c r="Q79" s="275"/>
      <c r="R79" s="275"/>
      <c r="S79" s="275"/>
      <c r="T79" s="275"/>
      <c r="U79" s="275"/>
      <c r="V79" s="275"/>
      <c r="W79" s="275"/>
      <c r="X79" s="275"/>
      <c r="Y79" s="275"/>
      <c r="Z79" s="275"/>
      <c r="AA79" s="275"/>
      <c r="AB79" s="275"/>
      <c r="AC79" s="275"/>
      <c r="AD79" s="275"/>
      <c r="AE79" s="275"/>
      <c r="AF79" s="275"/>
      <c r="AG79" s="275"/>
      <c r="AH79" s="275"/>
      <c r="AI79" s="275"/>
      <c r="AJ79" s="275"/>
      <c r="AK79" s="275"/>
      <c r="AL79" s="275"/>
      <c r="AM79" s="275"/>
      <c r="AN79" s="275"/>
    </row>
    <row r="80" spans="1:40" x14ac:dyDescent="0.2">
      <c r="A80" s="275"/>
      <c r="B80" s="275"/>
      <c r="C80" s="275"/>
      <c r="D80" s="275"/>
      <c r="E80" s="275"/>
      <c r="F80" s="275"/>
      <c r="G80" s="275"/>
      <c r="H80" s="275"/>
      <c r="I80" s="275"/>
      <c r="J80" s="275"/>
      <c r="K80" s="275"/>
      <c r="L80" s="275"/>
      <c r="M80" s="275"/>
      <c r="N80" s="275"/>
      <c r="O80" s="275"/>
      <c r="P80" s="275"/>
      <c r="Q80" s="275"/>
      <c r="R80" s="275"/>
      <c r="S80" s="275"/>
      <c r="T80" s="275"/>
      <c r="U80" s="275"/>
      <c r="V80" s="275"/>
      <c r="W80" s="275"/>
      <c r="X80" s="275"/>
      <c r="Y80" s="275"/>
      <c r="Z80" s="275"/>
      <c r="AA80" s="275"/>
      <c r="AB80" s="275"/>
      <c r="AC80" s="275"/>
      <c r="AD80" s="275"/>
      <c r="AE80" s="275"/>
      <c r="AF80" s="275"/>
      <c r="AG80" s="275"/>
      <c r="AH80" s="275"/>
      <c r="AI80" s="275"/>
      <c r="AJ80" s="275"/>
      <c r="AK80" s="275"/>
      <c r="AL80" s="275"/>
      <c r="AM80" s="275"/>
      <c r="AN80" s="275"/>
    </row>
    <row r="81" spans="1:40" x14ac:dyDescent="0.2">
      <c r="A81" s="275"/>
      <c r="B81" s="275"/>
      <c r="C81" s="275"/>
      <c r="D81" s="275"/>
      <c r="E81" s="275"/>
      <c r="F81" s="275"/>
      <c r="G81" s="275"/>
      <c r="H81" s="275"/>
      <c r="I81" s="275"/>
      <c r="J81" s="275"/>
      <c r="K81" s="275"/>
      <c r="L81" s="275"/>
      <c r="M81" s="275"/>
      <c r="N81" s="275"/>
      <c r="O81" s="275"/>
      <c r="P81" s="275"/>
      <c r="Q81" s="275"/>
      <c r="R81" s="275"/>
      <c r="S81" s="275"/>
      <c r="T81" s="275"/>
      <c r="U81" s="275"/>
      <c r="V81" s="275"/>
      <c r="W81" s="275"/>
      <c r="X81" s="275"/>
      <c r="Y81" s="275"/>
      <c r="Z81" s="275"/>
      <c r="AA81" s="275"/>
      <c r="AB81" s="275"/>
      <c r="AC81" s="275"/>
      <c r="AD81" s="275"/>
      <c r="AE81" s="275"/>
      <c r="AF81" s="275"/>
      <c r="AG81" s="275"/>
      <c r="AH81" s="275"/>
      <c r="AI81" s="275"/>
      <c r="AJ81" s="275"/>
      <c r="AK81" s="275"/>
      <c r="AL81" s="275"/>
      <c r="AM81" s="275"/>
      <c r="AN81" s="275"/>
    </row>
    <row r="82" spans="1:40" x14ac:dyDescent="0.2">
      <c r="A82" s="275"/>
      <c r="B82" s="275"/>
      <c r="C82" s="275"/>
      <c r="D82" s="275"/>
      <c r="E82" s="275"/>
      <c r="F82" s="275"/>
      <c r="G82" s="275"/>
      <c r="H82" s="275"/>
      <c r="I82" s="275"/>
      <c r="J82" s="275"/>
      <c r="K82" s="275"/>
      <c r="L82" s="275"/>
      <c r="M82" s="275"/>
      <c r="N82" s="275"/>
      <c r="O82" s="275"/>
      <c r="P82" s="275"/>
      <c r="Q82" s="275"/>
      <c r="R82" s="275"/>
      <c r="S82" s="275"/>
      <c r="T82" s="275"/>
      <c r="U82" s="275"/>
      <c r="V82" s="275"/>
      <c r="W82" s="275"/>
      <c r="X82" s="275"/>
      <c r="Y82" s="275"/>
      <c r="Z82" s="275"/>
      <c r="AA82" s="275"/>
      <c r="AB82" s="275"/>
      <c r="AC82" s="275"/>
      <c r="AD82" s="275"/>
      <c r="AE82" s="275"/>
      <c r="AF82" s="275"/>
      <c r="AG82" s="275"/>
      <c r="AH82" s="275"/>
      <c r="AI82" s="275"/>
      <c r="AJ82" s="275"/>
      <c r="AK82" s="275"/>
      <c r="AL82" s="275"/>
      <c r="AM82" s="275"/>
      <c r="AN82" s="275"/>
    </row>
    <row r="83" spans="1:40" x14ac:dyDescent="0.2">
      <c r="A83" s="275"/>
      <c r="B83" s="275"/>
      <c r="C83" s="275"/>
      <c r="D83" s="275"/>
      <c r="E83" s="275"/>
      <c r="F83" s="275"/>
      <c r="G83" s="275"/>
      <c r="H83" s="275"/>
      <c r="I83" s="275"/>
      <c r="J83" s="275"/>
      <c r="K83" s="275"/>
      <c r="L83" s="275"/>
      <c r="M83" s="275"/>
      <c r="N83" s="275"/>
      <c r="O83" s="275"/>
      <c r="P83" s="275"/>
      <c r="Q83" s="275"/>
      <c r="R83" s="275"/>
      <c r="S83" s="275"/>
      <c r="T83" s="275"/>
      <c r="U83" s="275"/>
      <c r="V83" s="275"/>
      <c r="W83" s="275"/>
      <c r="X83" s="275"/>
      <c r="Y83" s="275"/>
      <c r="Z83" s="275"/>
      <c r="AA83" s="275"/>
      <c r="AB83" s="275"/>
      <c r="AC83" s="275"/>
      <c r="AD83" s="275"/>
      <c r="AE83" s="275"/>
      <c r="AF83" s="275"/>
      <c r="AG83" s="275"/>
      <c r="AH83" s="275"/>
      <c r="AI83" s="275"/>
      <c r="AJ83" s="275"/>
      <c r="AK83" s="275"/>
      <c r="AL83" s="275"/>
      <c r="AM83" s="275"/>
      <c r="AN83" s="275"/>
    </row>
    <row r="84" spans="1:40" x14ac:dyDescent="0.2">
      <c r="A84" s="275"/>
      <c r="B84" s="275"/>
      <c r="C84" s="275"/>
      <c r="D84" s="275"/>
      <c r="E84" s="275"/>
      <c r="F84" s="275"/>
      <c r="G84" s="275"/>
      <c r="H84" s="275"/>
      <c r="I84" s="275"/>
      <c r="J84" s="275"/>
      <c r="K84" s="275"/>
      <c r="L84" s="275"/>
      <c r="M84" s="275"/>
      <c r="N84" s="275"/>
      <c r="O84" s="275"/>
      <c r="P84" s="275"/>
      <c r="Q84" s="275"/>
      <c r="R84" s="275"/>
      <c r="S84" s="275"/>
      <c r="T84" s="275"/>
      <c r="U84" s="275"/>
      <c r="V84" s="275"/>
      <c r="W84" s="275"/>
      <c r="X84" s="275"/>
      <c r="Y84" s="275"/>
      <c r="Z84" s="275"/>
      <c r="AA84" s="275"/>
      <c r="AB84" s="275"/>
      <c r="AC84" s="275"/>
      <c r="AD84" s="275"/>
      <c r="AE84" s="275"/>
      <c r="AF84" s="275"/>
      <c r="AG84" s="275"/>
      <c r="AH84" s="275"/>
      <c r="AI84" s="275"/>
      <c r="AJ84" s="275"/>
      <c r="AK84" s="275"/>
      <c r="AL84" s="275"/>
      <c r="AM84" s="275"/>
      <c r="AN84" s="275"/>
    </row>
    <row r="85" spans="1:40" x14ac:dyDescent="0.2">
      <c r="A85" s="275"/>
      <c r="B85" s="275"/>
      <c r="C85" s="275"/>
      <c r="D85" s="275"/>
      <c r="E85" s="275"/>
      <c r="F85" s="275"/>
      <c r="G85" s="275"/>
      <c r="H85" s="275"/>
      <c r="I85" s="275"/>
      <c r="J85" s="275"/>
      <c r="K85" s="275"/>
      <c r="L85" s="275"/>
      <c r="M85" s="275"/>
      <c r="N85" s="275"/>
      <c r="O85" s="275"/>
      <c r="P85" s="275"/>
      <c r="Q85" s="275"/>
      <c r="R85" s="275"/>
      <c r="S85" s="275"/>
      <c r="T85" s="275"/>
      <c r="U85" s="275"/>
      <c r="V85" s="275"/>
      <c r="W85" s="275"/>
      <c r="X85" s="275"/>
      <c r="Y85" s="275"/>
      <c r="Z85" s="275"/>
      <c r="AA85" s="275"/>
      <c r="AB85" s="275"/>
      <c r="AC85" s="275"/>
      <c r="AD85" s="275"/>
      <c r="AE85" s="275"/>
      <c r="AF85" s="275"/>
      <c r="AG85" s="275"/>
      <c r="AH85" s="275"/>
      <c r="AI85" s="275"/>
      <c r="AJ85" s="275"/>
      <c r="AK85" s="275"/>
      <c r="AL85" s="275"/>
      <c r="AM85" s="275"/>
      <c r="AN85" s="275"/>
    </row>
    <row r="86" spans="1:40" x14ac:dyDescent="0.2">
      <c r="A86" s="275"/>
      <c r="B86" s="275"/>
      <c r="C86" s="275"/>
      <c r="D86" s="275"/>
      <c r="E86" s="275"/>
      <c r="F86" s="275"/>
      <c r="G86" s="275"/>
      <c r="H86" s="275"/>
      <c r="I86" s="275"/>
      <c r="J86" s="275"/>
      <c r="K86" s="275"/>
      <c r="L86" s="275"/>
      <c r="M86" s="275"/>
      <c r="N86" s="275"/>
      <c r="O86" s="275"/>
      <c r="P86" s="275"/>
      <c r="Q86" s="275"/>
      <c r="R86" s="275"/>
      <c r="S86" s="275"/>
      <c r="T86" s="275"/>
      <c r="U86" s="275"/>
      <c r="V86" s="275"/>
      <c r="W86" s="275"/>
      <c r="X86" s="275"/>
      <c r="Y86" s="275"/>
      <c r="Z86" s="275"/>
      <c r="AA86" s="275"/>
      <c r="AB86" s="275"/>
      <c r="AC86" s="275"/>
      <c r="AD86" s="275"/>
      <c r="AE86" s="275"/>
      <c r="AF86" s="275"/>
      <c r="AG86" s="275"/>
      <c r="AH86" s="275"/>
      <c r="AI86" s="275"/>
      <c r="AJ86" s="275"/>
      <c r="AK86" s="275"/>
      <c r="AL86" s="275"/>
      <c r="AM86" s="275"/>
      <c r="AN86" s="275"/>
    </row>
    <row r="87" spans="1:40" x14ac:dyDescent="0.2">
      <c r="A87" s="275"/>
      <c r="B87" s="275"/>
      <c r="C87" s="275"/>
      <c r="D87" s="275"/>
      <c r="E87" s="275"/>
      <c r="F87" s="275"/>
      <c r="G87" s="275"/>
      <c r="H87" s="275"/>
      <c r="I87" s="275"/>
      <c r="J87" s="275"/>
      <c r="K87" s="275"/>
      <c r="L87" s="275"/>
      <c r="M87" s="275"/>
      <c r="N87" s="275"/>
      <c r="O87" s="275"/>
      <c r="P87" s="275"/>
      <c r="Q87" s="275"/>
      <c r="R87" s="275"/>
      <c r="S87" s="275"/>
      <c r="T87" s="275"/>
      <c r="U87" s="275"/>
      <c r="V87" s="275"/>
      <c r="W87" s="275"/>
      <c r="X87" s="275"/>
      <c r="Y87" s="275"/>
      <c r="Z87" s="275"/>
      <c r="AA87" s="275"/>
      <c r="AB87" s="275"/>
      <c r="AC87" s="275"/>
      <c r="AD87" s="275"/>
      <c r="AE87" s="275"/>
      <c r="AF87" s="275"/>
      <c r="AG87" s="275"/>
      <c r="AH87" s="275"/>
      <c r="AI87" s="275"/>
      <c r="AJ87" s="275"/>
      <c r="AK87" s="275"/>
      <c r="AL87" s="275"/>
      <c r="AM87" s="275"/>
      <c r="AN87" s="275"/>
    </row>
    <row r="88" spans="1:40" x14ac:dyDescent="0.2">
      <c r="A88" s="275"/>
      <c r="B88" s="275"/>
      <c r="C88" s="275"/>
      <c r="D88" s="275"/>
      <c r="E88" s="275"/>
      <c r="F88" s="275"/>
      <c r="G88" s="275"/>
      <c r="H88" s="275"/>
      <c r="I88" s="275"/>
      <c r="J88" s="275"/>
      <c r="K88" s="275"/>
      <c r="L88" s="275"/>
      <c r="M88" s="275"/>
      <c r="N88" s="275"/>
      <c r="O88" s="275"/>
      <c r="P88" s="275"/>
      <c r="Q88" s="275"/>
      <c r="R88" s="275"/>
      <c r="S88" s="275"/>
      <c r="T88" s="275"/>
      <c r="U88" s="275"/>
      <c r="V88" s="275"/>
      <c r="W88" s="275"/>
      <c r="X88" s="275"/>
      <c r="Y88" s="275"/>
      <c r="Z88" s="275"/>
      <c r="AA88" s="275"/>
      <c r="AB88" s="275"/>
      <c r="AC88" s="275"/>
      <c r="AD88" s="275"/>
      <c r="AE88" s="275"/>
      <c r="AF88" s="275"/>
      <c r="AG88" s="275"/>
      <c r="AH88" s="275"/>
      <c r="AI88" s="275"/>
      <c r="AJ88" s="275"/>
      <c r="AK88" s="275"/>
      <c r="AL88" s="275"/>
      <c r="AM88" s="275"/>
      <c r="AN88" s="275"/>
    </row>
    <row r="89" spans="1:40" x14ac:dyDescent="0.2">
      <c r="A89" s="275"/>
      <c r="B89" s="275"/>
      <c r="C89" s="275"/>
      <c r="D89" s="275"/>
      <c r="E89" s="275"/>
      <c r="F89" s="275"/>
      <c r="G89" s="275"/>
      <c r="H89" s="275"/>
      <c r="I89" s="275"/>
      <c r="J89" s="275"/>
      <c r="K89" s="275"/>
      <c r="L89" s="275"/>
      <c r="M89" s="275"/>
      <c r="N89" s="275"/>
      <c r="O89" s="275"/>
      <c r="P89" s="275"/>
      <c r="Q89" s="275"/>
      <c r="R89" s="275"/>
      <c r="S89" s="275"/>
      <c r="T89" s="275"/>
      <c r="U89" s="275"/>
      <c r="V89" s="275"/>
      <c r="W89" s="275"/>
      <c r="X89" s="275"/>
      <c r="Y89" s="275"/>
      <c r="Z89" s="275"/>
      <c r="AA89" s="275"/>
      <c r="AB89" s="275"/>
      <c r="AC89" s="275"/>
      <c r="AD89" s="275"/>
      <c r="AE89" s="275"/>
      <c r="AF89" s="275"/>
      <c r="AG89" s="275"/>
      <c r="AH89" s="275"/>
      <c r="AI89" s="275"/>
      <c r="AJ89" s="275"/>
      <c r="AK89" s="275"/>
      <c r="AL89" s="275"/>
      <c r="AM89" s="275"/>
      <c r="AN89" s="275"/>
    </row>
    <row r="90" spans="1:40" x14ac:dyDescent="0.2">
      <c r="A90" s="275"/>
      <c r="B90" s="275"/>
      <c r="C90" s="275"/>
      <c r="D90" s="275"/>
      <c r="E90" s="275"/>
      <c r="F90" s="275"/>
      <c r="G90" s="275"/>
      <c r="H90" s="275"/>
      <c r="I90" s="275"/>
      <c r="J90" s="275"/>
      <c r="K90" s="275"/>
      <c r="L90" s="275"/>
      <c r="M90" s="275"/>
      <c r="N90" s="275"/>
      <c r="O90" s="275"/>
      <c r="P90" s="275"/>
      <c r="Q90" s="275"/>
      <c r="R90" s="275"/>
      <c r="S90" s="275"/>
      <c r="T90" s="275"/>
      <c r="U90" s="275"/>
      <c r="V90" s="275"/>
      <c r="W90" s="275"/>
      <c r="X90" s="275"/>
      <c r="Y90" s="275"/>
      <c r="Z90" s="275"/>
      <c r="AA90" s="275"/>
      <c r="AB90" s="275"/>
      <c r="AC90" s="275"/>
      <c r="AD90" s="275"/>
      <c r="AE90" s="275"/>
      <c r="AF90" s="275"/>
      <c r="AG90" s="275"/>
      <c r="AH90" s="275"/>
      <c r="AI90" s="275"/>
      <c r="AJ90" s="275"/>
      <c r="AK90" s="275"/>
      <c r="AL90" s="275"/>
      <c r="AM90" s="275"/>
      <c r="AN90" s="275"/>
    </row>
    <row r="91" spans="1:40" x14ac:dyDescent="0.2">
      <c r="A91" s="275"/>
      <c r="B91" s="275"/>
      <c r="C91" s="275"/>
      <c r="D91" s="275"/>
      <c r="E91" s="275"/>
      <c r="F91" s="275"/>
      <c r="G91" s="275"/>
      <c r="H91" s="275"/>
      <c r="I91" s="275"/>
      <c r="J91" s="275"/>
      <c r="K91" s="275"/>
      <c r="L91" s="275"/>
      <c r="M91" s="275"/>
      <c r="N91" s="275"/>
      <c r="O91" s="275"/>
      <c r="P91" s="275"/>
      <c r="Q91" s="275"/>
      <c r="R91" s="275"/>
      <c r="S91" s="275"/>
      <c r="T91" s="275"/>
      <c r="U91" s="275"/>
      <c r="V91" s="275"/>
      <c r="W91" s="275"/>
      <c r="X91" s="275"/>
      <c r="Y91" s="275"/>
      <c r="Z91" s="275"/>
      <c r="AA91" s="275"/>
      <c r="AB91" s="275"/>
      <c r="AC91" s="275"/>
      <c r="AD91" s="275"/>
      <c r="AE91" s="275"/>
      <c r="AF91" s="275"/>
      <c r="AG91" s="275"/>
      <c r="AH91" s="275"/>
      <c r="AI91" s="275"/>
      <c r="AJ91" s="275"/>
      <c r="AK91" s="275"/>
      <c r="AL91" s="275"/>
      <c r="AM91" s="275"/>
      <c r="AN91" s="275"/>
    </row>
    <row r="92" spans="1:40" x14ac:dyDescent="0.2">
      <c r="A92" s="275"/>
      <c r="B92" s="275"/>
      <c r="C92" s="275"/>
      <c r="D92" s="275"/>
      <c r="E92" s="275"/>
      <c r="F92" s="275"/>
      <c r="G92" s="275"/>
      <c r="H92" s="275"/>
      <c r="I92" s="275"/>
      <c r="J92" s="275"/>
      <c r="K92" s="275"/>
      <c r="L92" s="275"/>
      <c r="M92" s="275"/>
      <c r="N92" s="275"/>
      <c r="O92" s="275"/>
      <c r="P92" s="275"/>
      <c r="Q92" s="275"/>
      <c r="R92" s="275"/>
      <c r="S92" s="275"/>
      <c r="T92" s="275"/>
      <c r="U92" s="275"/>
      <c r="V92" s="275"/>
      <c r="W92" s="275"/>
      <c r="X92" s="275"/>
      <c r="Y92" s="275"/>
      <c r="Z92" s="275"/>
      <c r="AA92" s="275"/>
      <c r="AB92" s="275"/>
      <c r="AC92" s="275"/>
      <c r="AD92" s="275"/>
      <c r="AE92" s="275"/>
      <c r="AF92" s="275"/>
      <c r="AG92" s="275"/>
      <c r="AH92" s="275"/>
      <c r="AI92" s="275"/>
      <c r="AJ92" s="275"/>
      <c r="AK92" s="275"/>
      <c r="AL92" s="275"/>
      <c r="AM92" s="275"/>
      <c r="AN92" s="275"/>
    </row>
    <row r="93" spans="1:40" x14ac:dyDescent="0.2">
      <c r="A93" s="275"/>
      <c r="B93" s="275"/>
      <c r="C93" s="275"/>
      <c r="D93" s="275"/>
      <c r="E93" s="275"/>
      <c r="F93" s="275"/>
      <c r="G93" s="275"/>
      <c r="H93" s="275"/>
      <c r="I93" s="275"/>
      <c r="J93" s="275"/>
      <c r="K93" s="275"/>
      <c r="L93" s="275"/>
      <c r="M93" s="275"/>
      <c r="N93" s="275"/>
      <c r="O93" s="275"/>
      <c r="P93" s="275"/>
      <c r="Q93" s="275"/>
      <c r="R93" s="275"/>
      <c r="S93" s="275"/>
      <c r="T93" s="275"/>
      <c r="U93" s="275"/>
      <c r="V93" s="275"/>
      <c r="W93" s="275"/>
      <c r="X93" s="275"/>
      <c r="Y93" s="275"/>
      <c r="Z93" s="275"/>
      <c r="AA93" s="275"/>
      <c r="AB93" s="275"/>
      <c r="AC93" s="275"/>
      <c r="AD93" s="275"/>
      <c r="AE93" s="275"/>
      <c r="AF93" s="275"/>
      <c r="AG93" s="275"/>
      <c r="AH93" s="275"/>
      <c r="AI93" s="275"/>
      <c r="AJ93" s="275"/>
      <c r="AK93" s="275"/>
      <c r="AL93" s="275"/>
      <c r="AM93" s="275"/>
      <c r="AN93" s="275"/>
    </row>
    <row r="94" spans="1:40" x14ac:dyDescent="0.2">
      <c r="A94" s="275"/>
      <c r="B94" s="275"/>
      <c r="C94" s="275"/>
      <c r="D94" s="275"/>
      <c r="E94" s="275"/>
      <c r="F94" s="275"/>
      <c r="G94" s="275"/>
      <c r="H94" s="275"/>
      <c r="I94" s="275"/>
      <c r="J94" s="275"/>
      <c r="K94" s="275"/>
      <c r="L94" s="275"/>
      <c r="M94" s="275"/>
      <c r="N94" s="275"/>
      <c r="O94" s="275"/>
      <c r="P94" s="275"/>
      <c r="Q94" s="275"/>
      <c r="R94" s="275"/>
      <c r="S94" s="275"/>
      <c r="T94" s="275"/>
      <c r="U94" s="275"/>
      <c r="V94" s="275"/>
      <c r="W94" s="275"/>
      <c r="X94" s="275"/>
      <c r="Y94" s="275"/>
      <c r="Z94" s="275"/>
      <c r="AA94" s="275"/>
      <c r="AB94" s="275"/>
      <c r="AC94" s="275"/>
      <c r="AD94" s="275"/>
      <c r="AE94" s="275"/>
      <c r="AF94" s="275"/>
      <c r="AG94" s="275"/>
      <c r="AH94" s="275"/>
      <c r="AI94" s="275"/>
      <c r="AJ94" s="275"/>
      <c r="AK94" s="275"/>
      <c r="AL94" s="275"/>
      <c r="AM94" s="275"/>
      <c r="AN94" s="275"/>
    </row>
    <row r="95" spans="1:40" x14ac:dyDescent="0.2">
      <c r="A95" s="275"/>
      <c r="B95" s="275"/>
      <c r="C95" s="275"/>
      <c r="D95" s="275"/>
      <c r="E95" s="275"/>
      <c r="F95" s="275"/>
      <c r="G95" s="275"/>
      <c r="H95" s="275"/>
      <c r="I95" s="275"/>
      <c r="J95" s="275"/>
      <c r="K95" s="275"/>
      <c r="L95" s="275"/>
      <c r="M95" s="275"/>
      <c r="N95" s="275"/>
      <c r="O95" s="275"/>
      <c r="P95" s="275"/>
      <c r="Q95" s="275"/>
      <c r="R95" s="275"/>
      <c r="S95" s="275"/>
      <c r="T95" s="275"/>
      <c r="U95" s="275"/>
      <c r="V95" s="275"/>
      <c r="W95" s="275"/>
      <c r="X95" s="275"/>
      <c r="Y95" s="275"/>
      <c r="Z95" s="275"/>
      <c r="AA95" s="275"/>
      <c r="AB95" s="275"/>
      <c r="AC95" s="275"/>
      <c r="AD95" s="275"/>
      <c r="AE95" s="275"/>
      <c r="AF95" s="275"/>
      <c r="AG95" s="275"/>
      <c r="AH95" s="275"/>
      <c r="AI95" s="275"/>
      <c r="AJ95" s="275"/>
      <c r="AK95" s="275"/>
      <c r="AL95" s="275"/>
      <c r="AM95" s="275"/>
      <c r="AN95" s="275"/>
    </row>
    <row r="96" spans="1:40" x14ac:dyDescent="0.2">
      <c r="A96" s="275"/>
      <c r="B96" s="275"/>
      <c r="C96" s="275"/>
      <c r="D96" s="275"/>
      <c r="E96" s="275"/>
      <c r="F96" s="275"/>
      <c r="G96" s="275"/>
      <c r="H96" s="275"/>
      <c r="I96" s="275"/>
      <c r="J96" s="275"/>
      <c r="K96" s="275"/>
      <c r="L96" s="275"/>
      <c r="M96" s="275"/>
      <c r="N96" s="275"/>
      <c r="O96" s="275"/>
      <c r="P96" s="275"/>
      <c r="Q96" s="275"/>
      <c r="R96" s="275"/>
      <c r="S96" s="275"/>
      <c r="T96" s="275"/>
      <c r="U96" s="275"/>
      <c r="V96" s="275"/>
      <c r="W96" s="275"/>
      <c r="X96" s="275"/>
      <c r="Y96" s="275"/>
      <c r="Z96" s="275"/>
      <c r="AA96" s="275"/>
      <c r="AB96" s="275"/>
      <c r="AC96" s="275"/>
      <c r="AD96" s="275"/>
      <c r="AE96" s="275"/>
      <c r="AF96" s="275"/>
      <c r="AG96" s="275"/>
      <c r="AH96" s="275"/>
      <c r="AI96" s="275"/>
      <c r="AJ96" s="275"/>
      <c r="AK96" s="275"/>
      <c r="AL96" s="275"/>
      <c r="AM96" s="275"/>
      <c r="AN96" s="275"/>
    </row>
    <row r="97" spans="1:40" x14ac:dyDescent="0.2">
      <c r="A97" s="275"/>
      <c r="B97" s="275"/>
      <c r="C97" s="275"/>
      <c r="D97" s="275"/>
      <c r="E97" s="275"/>
      <c r="F97" s="275"/>
      <c r="G97" s="275"/>
      <c r="H97" s="275"/>
      <c r="I97" s="275"/>
      <c r="J97" s="275"/>
      <c r="K97" s="275"/>
      <c r="L97" s="275"/>
      <c r="M97" s="275"/>
      <c r="N97" s="275"/>
      <c r="O97" s="275"/>
      <c r="P97" s="275"/>
      <c r="Q97" s="275"/>
      <c r="R97" s="275"/>
      <c r="S97" s="275"/>
      <c r="T97" s="275"/>
      <c r="U97" s="275"/>
      <c r="V97" s="275"/>
      <c r="W97" s="275"/>
      <c r="X97" s="275"/>
      <c r="Y97" s="275"/>
      <c r="Z97" s="275"/>
      <c r="AA97" s="275"/>
      <c r="AB97" s="275"/>
      <c r="AC97" s="275"/>
      <c r="AD97" s="275"/>
      <c r="AE97" s="275"/>
      <c r="AF97" s="275"/>
      <c r="AG97" s="275"/>
      <c r="AH97" s="275"/>
      <c r="AI97" s="275"/>
      <c r="AJ97" s="275"/>
      <c r="AK97" s="275"/>
      <c r="AL97" s="275"/>
      <c r="AM97" s="275"/>
      <c r="AN97" s="275"/>
    </row>
    <row r="98" spans="1:40" x14ac:dyDescent="0.2">
      <c r="A98" s="275"/>
      <c r="B98" s="275"/>
      <c r="C98" s="275"/>
      <c r="D98" s="275"/>
      <c r="E98" s="275"/>
      <c r="F98" s="275"/>
      <c r="G98" s="275"/>
      <c r="H98" s="275"/>
      <c r="I98" s="275"/>
      <c r="J98" s="275"/>
      <c r="K98" s="275"/>
      <c r="L98" s="275"/>
      <c r="M98" s="275"/>
      <c r="N98" s="275"/>
      <c r="O98" s="275"/>
      <c r="P98" s="275"/>
      <c r="Q98" s="275"/>
      <c r="R98" s="275"/>
      <c r="S98" s="275"/>
      <c r="T98" s="275"/>
      <c r="U98" s="275"/>
      <c r="V98" s="275"/>
      <c r="W98" s="275"/>
      <c r="X98" s="275"/>
      <c r="Y98" s="275"/>
      <c r="Z98" s="275"/>
      <c r="AA98" s="275"/>
      <c r="AB98" s="275"/>
      <c r="AC98" s="275"/>
      <c r="AD98" s="275"/>
      <c r="AE98" s="275"/>
      <c r="AF98" s="275"/>
      <c r="AG98" s="275"/>
      <c r="AH98" s="275"/>
      <c r="AI98" s="275"/>
      <c r="AJ98" s="275"/>
      <c r="AK98" s="275"/>
      <c r="AL98" s="275"/>
      <c r="AM98" s="275"/>
      <c r="AN98" s="275"/>
    </row>
    <row r="99" spans="1:40" x14ac:dyDescent="0.2">
      <c r="A99" s="275"/>
      <c r="B99" s="275"/>
      <c r="C99" s="275"/>
      <c r="D99" s="275"/>
      <c r="E99" s="275"/>
      <c r="F99" s="275"/>
      <c r="G99" s="275"/>
      <c r="H99" s="275"/>
      <c r="I99" s="275"/>
      <c r="J99" s="275"/>
      <c r="K99" s="275"/>
      <c r="L99" s="275"/>
      <c r="M99" s="275"/>
      <c r="N99" s="275"/>
      <c r="O99" s="275"/>
      <c r="P99" s="275"/>
      <c r="Q99" s="275"/>
      <c r="R99" s="275"/>
      <c r="S99" s="275"/>
      <c r="T99" s="275"/>
      <c r="U99" s="275"/>
      <c r="V99" s="275"/>
      <c r="W99" s="275"/>
      <c r="X99" s="275"/>
      <c r="Y99" s="275"/>
      <c r="Z99" s="275"/>
      <c r="AA99" s="275"/>
      <c r="AB99" s="275"/>
      <c r="AC99" s="275"/>
      <c r="AD99" s="275"/>
      <c r="AE99" s="275"/>
      <c r="AF99" s="275"/>
      <c r="AG99" s="275"/>
      <c r="AH99" s="275"/>
      <c r="AI99" s="275"/>
      <c r="AJ99" s="275"/>
      <c r="AK99" s="275"/>
      <c r="AL99" s="275"/>
      <c r="AM99" s="275"/>
      <c r="AN99" s="275"/>
    </row>
    <row r="100" spans="1:40" x14ac:dyDescent="0.2">
      <c r="A100" s="275"/>
      <c r="B100" s="275"/>
      <c r="C100" s="275"/>
      <c r="D100" s="275"/>
      <c r="E100" s="275"/>
      <c r="F100" s="275"/>
      <c r="G100" s="275"/>
      <c r="H100" s="275"/>
      <c r="I100" s="275"/>
      <c r="J100" s="275"/>
      <c r="K100" s="275"/>
      <c r="L100" s="275"/>
      <c r="M100" s="275"/>
      <c r="N100" s="275"/>
      <c r="O100" s="275"/>
      <c r="P100" s="275"/>
      <c r="Q100" s="275"/>
      <c r="R100" s="275"/>
      <c r="S100" s="275"/>
      <c r="T100" s="275"/>
      <c r="U100" s="275"/>
      <c r="V100" s="275"/>
      <c r="W100" s="275"/>
      <c r="X100" s="275"/>
      <c r="Y100" s="275"/>
      <c r="Z100" s="275"/>
      <c r="AA100" s="275"/>
      <c r="AB100" s="275"/>
      <c r="AC100" s="275"/>
      <c r="AD100" s="275"/>
      <c r="AE100" s="275"/>
      <c r="AF100" s="275"/>
      <c r="AG100" s="275"/>
      <c r="AH100" s="275"/>
      <c r="AI100" s="275"/>
      <c r="AJ100" s="275"/>
      <c r="AK100" s="275"/>
      <c r="AL100" s="275"/>
      <c r="AM100" s="275"/>
      <c r="AN100" s="275"/>
    </row>
    <row r="101" spans="1:40" x14ac:dyDescent="0.2">
      <c r="A101" s="275"/>
      <c r="B101" s="275"/>
      <c r="C101" s="275"/>
      <c r="D101" s="275"/>
      <c r="E101" s="275"/>
      <c r="F101" s="275"/>
      <c r="G101" s="275"/>
      <c r="H101" s="275"/>
      <c r="I101" s="275"/>
      <c r="J101" s="275"/>
      <c r="K101" s="275"/>
      <c r="L101" s="275"/>
      <c r="M101" s="275"/>
      <c r="N101" s="275"/>
      <c r="O101" s="275"/>
      <c r="P101" s="275"/>
      <c r="Q101" s="275"/>
      <c r="R101" s="275"/>
      <c r="S101" s="275"/>
      <c r="T101" s="275"/>
      <c r="U101" s="275"/>
      <c r="V101" s="275"/>
      <c r="W101" s="275"/>
      <c r="X101" s="275"/>
      <c r="Y101" s="275"/>
      <c r="Z101" s="275"/>
      <c r="AA101" s="275"/>
      <c r="AB101" s="275"/>
      <c r="AC101" s="275"/>
      <c r="AD101" s="275"/>
      <c r="AE101" s="275"/>
      <c r="AF101" s="275"/>
      <c r="AG101" s="275"/>
      <c r="AH101" s="275"/>
      <c r="AI101" s="275"/>
      <c r="AJ101" s="275"/>
      <c r="AK101" s="275"/>
      <c r="AL101" s="275"/>
      <c r="AM101" s="275"/>
      <c r="AN101" s="275"/>
    </row>
    <row r="102" spans="1:40" x14ac:dyDescent="0.2">
      <c r="A102" s="275"/>
      <c r="B102" s="275"/>
      <c r="C102" s="275"/>
      <c r="D102" s="275"/>
      <c r="E102" s="275"/>
      <c r="F102" s="275"/>
      <c r="G102" s="275"/>
      <c r="H102" s="275"/>
      <c r="I102" s="275"/>
      <c r="J102" s="275"/>
      <c r="K102" s="275"/>
      <c r="L102" s="275"/>
      <c r="M102" s="275"/>
      <c r="N102" s="275"/>
      <c r="O102" s="275"/>
      <c r="P102" s="275"/>
      <c r="Q102" s="275"/>
      <c r="R102" s="275"/>
      <c r="S102" s="275"/>
      <c r="T102" s="275"/>
      <c r="U102" s="275"/>
      <c r="V102" s="275"/>
      <c r="W102" s="275"/>
      <c r="X102" s="275"/>
      <c r="Y102" s="275"/>
      <c r="Z102" s="275"/>
      <c r="AA102" s="275"/>
      <c r="AB102" s="275"/>
      <c r="AC102" s="275"/>
      <c r="AD102" s="275"/>
      <c r="AE102" s="275"/>
      <c r="AF102" s="275"/>
      <c r="AG102" s="275"/>
      <c r="AH102" s="275"/>
      <c r="AI102" s="275"/>
      <c r="AJ102" s="275"/>
      <c r="AK102" s="275"/>
      <c r="AL102" s="275"/>
      <c r="AM102" s="275"/>
      <c r="AN102" s="275"/>
    </row>
    <row r="103" spans="1:40" x14ac:dyDescent="0.2">
      <c r="A103" s="275"/>
      <c r="B103" s="275"/>
      <c r="C103" s="275"/>
      <c r="D103" s="275"/>
      <c r="E103" s="275"/>
      <c r="F103" s="275"/>
      <c r="G103" s="275"/>
      <c r="H103" s="275"/>
      <c r="I103" s="275"/>
      <c r="J103" s="275"/>
      <c r="K103" s="275"/>
      <c r="L103" s="275"/>
      <c r="M103" s="275"/>
      <c r="N103" s="275"/>
      <c r="O103" s="275"/>
      <c r="P103" s="275"/>
      <c r="Q103" s="275"/>
      <c r="R103" s="275"/>
      <c r="S103" s="275"/>
      <c r="T103" s="275"/>
      <c r="U103" s="275"/>
      <c r="V103" s="275"/>
      <c r="W103" s="275"/>
      <c r="X103" s="275"/>
      <c r="Y103" s="275"/>
      <c r="Z103" s="275"/>
      <c r="AA103" s="275"/>
      <c r="AB103" s="275"/>
      <c r="AC103" s="275"/>
      <c r="AD103" s="275"/>
      <c r="AE103" s="275"/>
      <c r="AF103" s="275"/>
      <c r="AG103" s="275"/>
      <c r="AH103" s="275"/>
      <c r="AI103" s="275"/>
      <c r="AJ103" s="275"/>
      <c r="AK103" s="275"/>
      <c r="AL103" s="275"/>
      <c r="AM103" s="275"/>
      <c r="AN103" s="275"/>
    </row>
    <row r="104" spans="1:40" x14ac:dyDescent="0.2">
      <c r="A104" s="275"/>
      <c r="B104" s="275"/>
      <c r="C104" s="275"/>
      <c r="D104" s="275"/>
      <c r="E104" s="275"/>
      <c r="F104" s="275"/>
      <c r="G104" s="275"/>
      <c r="H104" s="275"/>
      <c r="I104" s="275"/>
      <c r="J104" s="275"/>
      <c r="K104" s="275"/>
      <c r="L104" s="275"/>
      <c r="M104" s="275"/>
      <c r="N104" s="275"/>
      <c r="O104" s="275"/>
      <c r="P104" s="275"/>
      <c r="Q104" s="275"/>
      <c r="R104" s="275"/>
      <c r="S104" s="275"/>
      <c r="T104" s="275"/>
      <c r="U104" s="275"/>
      <c r="V104" s="275"/>
      <c r="W104" s="275"/>
      <c r="X104" s="275"/>
      <c r="Y104" s="275"/>
      <c r="Z104" s="275"/>
      <c r="AA104" s="275"/>
      <c r="AB104" s="275"/>
      <c r="AC104" s="275"/>
      <c r="AD104" s="275"/>
      <c r="AE104" s="275"/>
      <c r="AF104" s="275"/>
      <c r="AG104" s="275"/>
      <c r="AH104" s="275"/>
      <c r="AI104" s="275"/>
      <c r="AJ104" s="275"/>
      <c r="AK104" s="275"/>
      <c r="AL104" s="275"/>
      <c r="AM104" s="275"/>
      <c r="AN104" s="275"/>
    </row>
    <row r="105" spans="1:40" x14ac:dyDescent="0.2">
      <c r="A105" s="275"/>
      <c r="B105" s="275"/>
      <c r="C105" s="275"/>
      <c r="D105" s="275"/>
      <c r="E105" s="275"/>
      <c r="F105" s="275"/>
      <c r="G105" s="275"/>
      <c r="H105" s="275"/>
      <c r="I105" s="275"/>
      <c r="J105" s="275"/>
      <c r="K105" s="275"/>
      <c r="L105" s="275"/>
      <c r="M105" s="275"/>
      <c r="N105" s="275"/>
      <c r="O105" s="275"/>
      <c r="P105" s="275"/>
      <c r="Q105" s="275"/>
      <c r="R105" s="275"/>
      <c r="S105" s="275"/>
      <c r="T105" s="275"/>
      <c r="U105" s="275"/>
      <c r="V105" s="275"/>
      <c r="W105" s="275"/>
      <c r="X105" s="275"/>
      <c r="Y105" s="275"/>
      <c r="Z105" s="275"/>
      <c r="AA105" s="275"/>
      <c r="AB105" s="275"/>
      <c r="AC105" s="275"/>
      <c r="AD105" s="275"/>
      <c r="AE105" s="275"/>
      <c r="AF105" s="275"/>
      <c r="AG105" s="275"/>
      <c r="AH105" s="275"/>
      <c r="AI105" s="275"/>
      <c r="AJ105" s="275"/>
      <c r="AK105" s="275"/>
      <c r="AL105" s="275"/>
      <c r="AM105" s="275"/>
      <c r="AN105" s="275"/>
    </row>
    <row r="106" spans="1:40" x14ac:dyDescent="0.2">
      <c r="A106" s="275"/>
      <c r="B106" s="275"/>
      <c r="C106" s="275"/>
      <c r="D106" s="275"/>
      <c r="E106" s="275"/>
      <c r="F106" s="275"/>
      <c r="G106" s="275"/>
      <c r="H106" s="275"/>
      <c r="I106" s="275"/>
      <c r="J106" s="275"/>
      <c r="K106" s="275"/>
      <c r="L106" s="275"/>
      <c r="M106" s="275"/>
      <c r="N106" s="275"/>
      <c r="O106" s="275"/>
      <c r="P106" s="275"/>
      <c r="Q106" s="275"/>
      <c r="R106" s="275"/>
      <c r="S106" s="275"/>
      <c r="T106" s="275"/>
      <c r="U106" s="275"/>
      <c r="V106" s="275"/>
      <c r="W106" s="275"/>
      <c r="X106" s="275"/>
      <c r="Y106" s="275"/>
      <c r="Z106" s="275"/>
      <c r="AA106" s="275"/>
      <c r="AB106" s="275"/>
      <c r="AC106" s="275"/>
      <c r="AD106" s="275"/>
      <c r="AE106" s="275"/>
      <c r="AF106" s="275"/>
      <c r="AG106" s="275"/>
      <c r="AH106" s="275"/>
      <c r="AI106" s="275"/>
      <c r="AJ106" s="275"/>
      <c r="AK106" s="275"/>
      <c r="AL106" s="275"/>
      <c r="AM106" s="275"/>
      <c r="AN106" s="275"/>
    </row>
    <row r="107" spans="1:40" x14ac:dyDescent="0.2">
      <c r="A107" s="275"/>
      <c r="B107" s="275"/>
      <c r="C107" s="275"/>
      <c r="D107" s="275"/>
      <c r="E107" s="275"/>
      <c r="F107" s="275"/>
      <c r="G107" s="275"/>
      <c r="H107" s="275"/>
      <c r="I107" s="275"/>
      <c r="J107" s="275"/>
      <c r="K107" s="275"/>
      <c r="L107" s="275"/>
      <c r="M107" s="275"/>
      <c r="N107" s="275"/>
      <c r="O107" s="275"/>
      <c r="P107" s="275"/>
      <c r="Q107" s="275"/>
      <c r="R107" s="275"/>
      <c r="S107" s="275"/>
      <c r="T107" s="275"/>
      <c r="U107" s="275"/>
      <c r="V107" s="275"/>
      <c r="W107" s="275"/>
      <c r="X107" s="275"/>
      <c r="Y107" s="275"/>
      <c r="Z107" s="275"/>
      <c r="AA107" s="275"/>
      <c r="AB107" s="275"/>
      <c r="AC107" s="275"/>
      <c r="AD107" s="275"/>
      <c r="AE107" s="275"/>
      <c r="AF107" s="275"/>
      <c r="AG107" s="275"/>
      <c r="AH107" s="275"/>
      <c r="AI107" s="275"/>
      <c r="AJ107" s="275"/>
      <c r="AK107" s="275"/>
      <c r="AL107" s="275"/>
      <c r="AM107" s="275"/>
      <c r="AN107" s="275"/>
    </row>
    <row r="108" spans="1:40" x14ac:dyDescent="0.2">
      <c r="A108" s="275"/>
      <c r="B108" s="275"/>
      <c r="C108" s="275"/>
      <c r="D108" s="275"/>
      <c r="E108" s="275"/>
      <c r="F108" s="275"/>
      <c r="G108" s="275"/>
      <c r="H108" s="275"/>
      <c r="I108" s="275"/>
      <c r="J108" s="275"/>
      <c r="K108" s="275"/>
      <c r="L108" s="275"/>
      <c r="M108" s="275"/>
      <c r="N108" s="275"/>
      <c r="O108" s="275"/>
      <c r="P108" s="275"/>
      <c r="Q108" s="275"/>
      <c r="R108" s="275"/>
      <c r="S108" s="275"/>
      <c r="T108" s="275"/>
      <c r="U108" s="275"/>
      <c r="V108" s="275"/>
      <c r="W108" s="275"/>
      <c r="X108" s="275"/>
      <c r="Y108" s="275"/>
      <c r="Z108" s="275"/>
      <c r="AA108" s="275"/>
      <c r="AB108" s="275"/>
      <c r="AC108" s="275"/>
      <c r="AD108" s="275"/>
      <c r="AE108" s="275"/>
      <c r="AF108" s="275"/>
      <c r="AG108" s="275"/>
      <c r="AH108" s="275"/>
      <c r="AI108" s="275"/>
      <c r="AJ108" s="275"/>
      <c r="AK108" s="275"/>
      <c r="AL108" s="275"/>
      <c r="AM108" s="275"/>
      <c r="AN108" s="275"/>
    </row>
    <row r="109" spans="1:40" x14ac:dyDescent="0.2">
      <c r="A109" s="275"/>
      <c r="B109" s="275"/>
      <c r="C109" s="275"/>
      <c r="D109" s="275"/>
      <c r="E109" s="275"/>
      <c r="F109" s="275"/>
      <c r="G109" s="275"/>
      <c r="H109" s="275"/>
      <c r="I109" s="275"/>
      <c r="J109" s="275"/>
      <c r="K109" s="275"/>
      <c r="L109" s="275"/>
      <c r="M109" s="275"/>
      <c r="N109" s="275"/>
      <c r="O109" s="275"/>
      <c r="P109" s="275"/>
      <c r="Q109" s="275"/>
      <c r="R109" s="275"/>
      <c r="S109" s="275"/>
      <c r="T109" s="275"/>
      <c r="U109" s="275"/>
      <c r="V109" s="275"/>
      <c r="W109" s="275"/>
      <c r="X109" s="275"/>
      <c r="Y109" s="275"/>
      <c r="Z109" s="275"/>
      <c r="AA109" s="275"/>
      <c r="AB109" s="275"/>
      <c r="AC109" s="275"/>
      <c r="AD109" s="275"/>
      <c r="AE109" s="275"/>
      <c r="AF109" s="275"/>
      <c r="AG109" s="275"/>
      <c r="AH109" s="275"/>
      <c r="AI109" s="275"/>
      <c r="AJ109" s="275"/>
      <c r="AK109" s="275"/>
      <c r="AL109" s="275"/>
      <c r="AM109" s="275"/>
      <c r="AN109" s="275"/>
    </row>
    <row r="110" spans="1:40" x14ac:dyDescent="0.2">
      <c r="A110" s="275"/>
      <c r="B110" s="275"/>
      <c r="C110" s="275"/>
      <c r="D110" s="275"/>
      <c r="E110" s="275"/>
      <c r="F110" s="275"/>
      <c r="G110" s="275"/>
      <c r="H110" s="275"/>
      <c r="I110" s="275"/>
      <c r="J110" s="275"/>
      <c r="K110" s="275"/>
      <c r="L110" s="275"/>
      <c r="M110" s="275"/>
      <c r="N110" s="275"/>
      <c r="O110" s="275"/>
      <c r="P110" s="275"/>
      <c r="Q110" s="275"/>
      <c r="R110" s="275"/>
      <c r="S110" s="275"/>
      <c r="T110" s="275"/>
      <c r="U110" s="275"/>
      <c r="V110" s="275"/>
      <c r="W110" s="275"/>
      <c r="X110" s="275"/>
      <c r="Y110" s="275"/>
      <c r="Z110" s="275"/>
      <c r="AA110" s="275"/>
      <c r="AB110" s="275"/>
      <c r="AC110" s="275"/>
      <c r="AD110" s="275"/>
      <c r="AE110" s="275"/>
      <c r="AF110" s="275"/>
      <c r="AG110" s="275"/>
      <c r="AH110" s="275"/>
      <c r="AI110" s="275"/>
      <c r="AJ110" s="275"/>
      <c r="AK110" s="275"/>
      <c r="AL110" s="275"/>
      <c r="AM110" s="275"/>
      <c r="AN110" s="275"/>
    </row>
    <row r="111" spans="1:40" x14ac:dyDescent="0.2">
      <c r="A111" s="275"/>
      <c r="B111" s="275"/>
      <c r="C111" s="275"/>
      <c r="D111" s="275"/>
      <c r="E111" s="275"/>
      <c r="F111" s="275"/>
      <c r="G111" s="275"/>
      <c r="H111" s="275"/>
      <c r="I111" s="275"/>
      <c r="J111" s="275"/>
      <c r="K111" s="275"/>
      <c r="L111" s="275"/>
      <c r="M111" s="275"/>
      <c r="N111" s="275"/>
      <c r="O111" s="275"/>
      <c r="P111" s="275"/>
      <c r="Q111" s="275"/>
      <c r="R111" s="275"/>
      <c r="S111" s="275"/>
      <c r="T111" s="275"/>
      <c r="U111" s="275"/>
      <c r="V111" s="275"/>
      <c r="W111" s="275"/>
      <c r="X111" s="275"/>
      <c r="Y111" s="275"/>
      <c r="Z111" s="275"/>
      <c r="AA111" s="275"/>
      <c r="AB111" s="275"/>
      <c r="AC111" s="275"/>
      <c r="AD111" s="275"/>
      <c r="AE111" s="275"/>
      <c r="AF111" s="275"/>
      <c r="AG111" s="275"/>
      <c r="AH111" s="275"/>
      <c r="AI111" s="275"/>
      <c r="AJ111" s="275"/>
      <c r="AK111" s="275"/>
      <c r="AL111" s="275"/>
      <c r="AM111" s="275"/>
      <c r="AN111" s="275"/>
    </row>
    <row r="112" spans="1:40" x14ac:dyDescent="0.2">
      <c r="A112" s="275"/>
      <c r="B112" s="275"/>
      <c r="C112" s="275"/>
      <c r="D112" s="275"/>
      <c r="E112" s="275"/>
      <c r="F112" s="275"/>
      <c r="G112" s="275"/>
      <c r="H112" s="275"/>
      <c r="I112" s="275"/>
      <c r="J112" s="275"/>
      <c r="K112" s="275"/>
      <c r="L112" s="275"/>
      <c r="M112" s="275"/>
      <c r="N112" s="275"/>
      <c r="O112" s="275"/>
      <c r="P112" s="275"/>
      <c r="Q112" s="275"/>
      <c r="R112" s="275"/>
      <c r="S112" s="275"/>
      <c r="T112" s="275"/>
      <c r="U112" s="275"/>
      <c r="V112" s="275"/>
      <c r="W112" s="275"/>
      <c r="X112" s="275"/>
      <c r="Y112" s="275"/>
      <c r="Z112" s="275"/>
      <c r="AA112" s="275"/>
      <c r="AB112" s="275"/>
      <c r="AC112" s="275"/>
      <c r="AD112" s="275"/>
      <c r="AE112" s="275"/>
      <c r="AF112" s="275"/>
      <c r="AG112" s="275"/>
      <c r="AH112" s="275"/>
      <c r="AI112" s="275"/>
      <c r="AJ112" s="275"/>
      <c r="AK112" s="275"/>
      <c r="AL112" s="275"/>
      <c r="AM112" s="275"/>
      <c r="AN112" s="275"/>
    </row>
    <row r="113" spans="1:40" x14ac:dyDescent="0.2">
      <c r="A113" s="275"/>
      <c r="B113" s="275"/>
      <c r="C113" s="275"/>
      <c r="D113" s="275"/>
      <c r="E113" s="275"/>
      <c r="F113" s="275"/>
      <c r="G113" s="275"/>
      <c r="H113" s="275"/>
      <c r="I113" s="275"/>
      <c r="J113" s="275"/>
      <c r="K113" s="275"/>
      <c r="L113" s="275"/>
      <c r="M113" s="275"/>
      <c r="N113" s="275"/>
      <c r="O113" s="275"/>
      <c r="P113" s="275"/>
      <c r="Q113" s="275"/>
      <c r="R113" s="275"/>
      <c r="S113" s="275"/>
      <c r="T113" s="275"/>
      <c r="U113" s="275"/>
      <c r="V113" s="275"/>
      <c r="W113" s="275"/>
      <c r="X113" s="275"/>
      <c r="Y113" s="275"/>
      <c r="Z113" s="275"/>
      <c r="AA113" s="275"/>
      <c r="AB113" s="275"/>
      <c r="AC113" s="275"/>
      <c r="AD113" s="275"/>
      <c r="AE113" s="275"/>
      <c r="AF113" s="275"/>
      <c r="AG113" s="275"/>
      <c r="AH113" s="275"/>
      <c r="AI113" s="275"/>
      <c r="AJ113" s="275"/>
      <c r="AK113" s="275"/>
      <c r="AL113" s="275"/>
      <c r="AM113" s="275"/>
      <c r="AN113" s="275"/>
    </row>
    <row r="114" spans="1:40" x14ac:dyDescent="0.2">
      <c r="A114" s="275"/>
      <c r="B114" s="275"/>
      <c r="C114" s="275"/>
      <c r="D114" s="275"/>
      <c r="E114" s="275"/>
      <c r="F114" s="275"/>
      <c r="G114" s="275"/>
      <c r="H114" s="275"/>
      <c r="I114" s="275"/>
      <c r="J114" s="275"/>
      <c r="K114" s="275"/>
      <c r="L114" s="275"/>
      <c r="M114" s="275"/>
      <c r="N114" s="275"/>
      <c r="O114" s="275"/>
      <c r="P114" s="275"/>
      <c r="Q114" s="275"/>
      <c r="R114" s="275"/>
      <c r="S114" s="275"/>
      <c r="T114" s="275"/>
      <c r="U114" s="275"/>
      <c r="V114" s="275"/>
      <c r="W114" s="275"/>
      <c r="X114" s="275"/>
      <c r="Y114" s="275"/>
      <c r="Z114" s="275"/>
      <c r="AA114" s="275"/>
      <c r="AB114" s="275"/>
      <c r="AC114" s="275"/>
      <c r="AD114" s="275"/>
      <c r="AE114" s="275"/>
      <c r="AF114" s="275"/>
      <c r="AG114" s="275"/>
      <c r="AH114" s="275"/>
      <c r="AI114" s="275"/>
      <c r="AJ114" s="275"/>
      <c r="AK114" s="275"/>
      <c r="AL114" s="275"/>
      <c r="AM114" s="275"/>
      <c r="AN114" s="275"/>
    </row>
    <row r="115" spans="1:40" x14ac:dyDescent="0.2">
      <c r="A115" s="275"/>
      <c r="B115" s="275"/>
      <c r="C115" s="275"/>
      <c r="D115" s="275"/>
      <c r="E115" s="275"/>
      <c r="F115" s="275"/>
      <c r="G115" s="275"/>
      <c r="H115" s="275"/>
      <c r="I115" s="275"/>
      <c r="J115" s="275"/>
      <c r="K115" s="275"/>
      <c r="L115" s="275"/>
      <c r="M115" s="275"/>
      <c r="N115" s="275"/>
      <c r="O115" s="275"/>
      <c r="P115" s="275"/>
      <c r="Q115" s="275"/>
      <c r="R115" s="275"/>
      <c r="S115" s="275"/>
      <c r="T115" s="275"/>
      <c r="U115" s="275"/>
      <c r="V115" s="275"/>
      <c r="W115" s="275"/>
      <c r="X115" s="275"/>
      <c r="Y115" s="275"/>
      <c r="Z115" s="275"/>
      <c r="AA115" s="275"/>
      <c r="AB115" s="275"/>
      <c r="AC115" s="275"/>
      <c r="AD115" s="275"/>
      <c r="AE115" s="275"/>
      <c r="AF115" s="275"/>
      <c r="AG115" s="275"/>
      <c r="AH115" s="275"/>
      <c r="AI115" s="275"/>
      <c r="AJ115" s="275"/>
      <c r="AK115" s="275"/>
      <c r="AL115" s="275"/>
      <c r="AM115" s="275"/>
      <c r="AN115" s="275"/>
    </row>
    <row r="116" spans="1:40" x14ac:dyDescent="0.2">
      <c r="A116" s="275"/>
      <c r="B116" s="275"/>
      <c r="C116" s="275"/>
      <c r="D116" s="275"/>
      <c r="E116" s="275"/>
      <c r="F116" s="275"/>
      <c r="G116" s="275"/>
      <c r="H116" s="275"/>
      <c r="I116" s="275"/>
      <c r="J116" s="275"/>
      <c r="K116" s="275"/>
      <c r="L116" s="275"/>
      <c r="M116" s="275"/>
      <c r="N116" s="275"/>
      <c r="O116" s="275"/>
      <c r="P116" s="275"/>
      <c r="Q116" s="275"/>
      <c r="R116" s="275"/>
      <c r="S116" s="275"/>
      <c r="T116" s="275"/>
      <c r="U116" s="275"/>
      <c r="V116" s="275"/>
      <c r="W116" s="275"/>
      <c r="X116" s="275"/>
      <c r="Y116" s="275"/>
      <c r="Z116" s="275"/>
      <c r="AA116" s="275"/>
      <c r="AB116" s="275"/>
      <c r="AC116" s="275"/>
      <c r="AD116" s="275"/>
      <c r="AE116" s="275"/>
      <c r="AF116" s="275"/>
      <c r="AG116" s="275"/>
      <c r="AH116" s="275"/>
      <c r="AI116" s="275"/>
      <c r="AJ116" s="275"/>
      <c r="AK116" s="275"/>
      <c r="AL116" s="275"/>
      <c r="AM116" s="275"/>
      <c r="AN116" s="275"/>
    </row>
    <row r="117" spans="1:40" x14ac:dyDescent="0.2">
      <c r="A117" s="275"/>
      <c r="B117" s="275"/>
      <c r="C117" s="275"/>
      <c r="D117" s="275"/>
      <c r="E117" s="275"/>
      <c r="F117" s="275"/>
      <c r="G117" s="275"/>
      <c r="H117" s="275"/>
      <c r="I117" s="275"/>
      <c r="J117" s="275"/>
      <c r="K117" s="275"/>
      <c r="L117" s="275"/>
      <c r="M117" s="275"/>
      <c r="N117" s="275"/>
      <c r="O117" s="275"/>
      <c r="P117" s="275"/>
      <c r="Q117" s="275"/>
      <c r="R117" s="275"/>
      <c r="S117" s="275"/>
      <c r="T117" s="275"/>
      <c r="U117" s="275"/>
      <c r="V117" s="275"/>
      <c r="W117" s="275"/>
      <c r="X117" s="275"/>
      <c r="Y117" s="275"/>
      <c r="Z117" s="275"/>
      <c r="AA117" s="275"/>
      <c r="AB117" s="275"/>
      <c r="AC117" s="275"/>
      <c r="AD117" s="275"/>
      <c r="AE117" s="275"/>
      <c r="AF117" s="275"/>
      <c r="AG117" s="275"/>
      <c r="AH117" s="275"/>
      <c r="AI117" s="275"/>
      <c r="AJ117" s="275"/>
      <c r="AK117" s="275"/>
      <c r="AL117" s="275"/>
      <c r="AM117" s="275"/>
      <c r="AN117" s="275"/>
    </row>
    <row r="118" spans="1:40" x14ac:dyDescent="0.2">
      <c r="A118" s="275"/>
      <c r="B118" s="275"/>
      <c r="C118" s="275"/>
      <c r="D118" s="275"/>
      <c r="E118" s="275"/>
      <c r="F118" s="275"/>
      <c r="G118" s="275"/>
      <c r="H118" s="275"/>
      <c r="I118" s="275"/>
      <c r="J118" s="275"/>
      <c r="K118" s="275"/>
      <c r="L118" s="275"/>
      <c r="M118" s="275"/>
      <c r="N118" s="275"/>
      <c r="O118" s="275"/>
      <c r="P118" s="275"/>
      <c r="Q118" s="275"/>
      <c r="R118" s="275"/>
      <c r="S118" s="275"/>
      <c r="T118" s="275"/>
      <c r="U118" s="275"/>
      <c r="V118" s="275"/>
      <c r="W118" s="275"/>
      <c r="X118" s="275"/>
      <c r="Y118" s="275"/>
      <c r="Z118" s="275"/>
      <c r="AA118" s="275"/>
      <c r="AB118" s="275"/>
      <c r="AC118" s="275"/>
      <c r="AD118" s="275"/>
      <c r="AE118" s="275"/>
      <c r="AF118" s="275"/>
      <c r="AG118" s="275"/>
      <c r="AH118" s="275"/>
      <c r="AI118" s="275"/>
      <c r="AJ118" s="275"/>
      <c r="AK118" s="275"/>
      <c r="AL118" s="275"/>
      <c r="AM118" s="275"/>
      <c r="AN118" s="275"/>
    </row>
    <row r="119" spans="1:40" x14ac:dyDescent="0.2">
      <c r="A119" s="275"/>
      <c r="B119" s="275"/>
      <c r="C119" s="275"/>
      <c r="D119" s="275"/>
      <c r="E119" s="275"/>
      <c r="F119" s="275"/>
      <c r="G119" s="275"/>
      <c r="H119" s="275"/>
      <c r="I119" s="275"/>
      <c r="J119" s="275"/>
      <c r="K119" s="275"/>
      <c r="L119" s="275"/>
      <c r="M119" s="275"/>
      <c r="N119" s="275"/>
      <c r="O119" s="275"/>
      <c r="P119" s="275"/>
      <c r="Q119" s="275"/>
      <c r="R119" s="275"/>
      <c r="S119" s="275"/>
      <c r="T119" s="275"/>
      <c r="U119" s="275"/>
      <c r="V119" s="275"/>
      <c r="W119" s="275"/>
      <c r="X119" s="275"/>
      <c r="Y119" s="275"/>
      <c r="Z119" s="275"/>
      <c r="AA119" s="275"/>
      <c r="AB119" s="275"/>
      <c r="AC119" s="275"/>
      <c r="AD119" s="275"/>
      <c r="AE119" s="275"/>
      <c r="AF119" s="275"/>
      <c r="AG119" s="275"/>
      <c r="AH119" s="275"/>
      <c r="AI119" s="275"/>
      <c r="AJ119" s="275"/>
      <c r="AK119" s="275"/>
      <c r="AL119" s="275"/>
      <c r="AM119" s="275"/>
      <c r="AN119" s="275"/>
    </row>
    <row r="120" spans="1:40" x14ac:dyDescent="0.2">
      <c r="A120" s="275"/>
      <c r="B120" s="275"/>
      <c r="C120" s="275"/>
      <c r="D120" s="275"/>
      <c r="E120" s="275"/>
      <c r="F120" s="275"/>
      <c r="G120" s="275"/>
      <c r="H120" s="275"/>
      <c r="I120" s="275"/>
      <c r="J120" s="275"/>
      <c r="K120" s="275"/>
      <c r="L120" s="275"/>
      <c r="M120" s="275"/>
      <c r="N120" s="275"/>
      <c r="O120" s="275"/>
      <c r="P120" s="275"/>
      <c r="Q120" s="275"/>
      <c r="R120" s="275"/>
      <c r="S120" s="275"/>
      <c r="T120" s="275"/>
      <c r="U120" s="275"/>
      <c r="V120" s="275"/>
      <c r="W120" s="275"/>
      <c r="X120" s="275"/>
      <c r="Y120" s="275"/>
      <c r="Z120" s="275"/>
      <c r="AA120" s="275"/>
      <c r="AB120" s="275"/>
      <c r="AC120" s="275"/>
      <c r="AD120" s="275"/>
      <c r="AE120" s="275"/>
      <c r="AF120" s="275"/>
      <c r="AG120" s="275"/>
      <c r="AH120" s="275"/>
      <c r="AI120" s="275"/>
      <c r="AJ120" s="275"/>
      <c r="AK120" s="275"/>
      <c r="AL120" s="275"/>
      <c r="AM120" s="275"/>
      <c r="AN120" s="275"/>
    </row>
    <row r="121" spans="1:40" x14ac:dyDescent="0.2">
      <c r="A121" s="275"/>
      <c r="B121" s="275"/>
      <c r="C121" s="275"/>
      <c r="D121" s="275"/>
      <c r="E121" s="275"/>
      <c r="F121" s="275"/>
      <c r="G121" s="275"/>
      <c r="H121" s="275"/>
      <c r="I121" s="275"/>
      <c r="J121" s="275"/>
      <c r="K121" s="275"/>
      <c r="L121" s="275"/>
      <c r="M121" s="275"/>
      <c r="N121" s="275"/>
      <c r="O121" s="275"/>
      <c r="P121" s="275"/>
      <c r="Q121" s="275"/>
      <c r="R121" s="275"/>
      <c r="S121" s="275"/>
      <c r="T121" s="275"/>
      <c r="U121" s="275"/>
      <c r="V121" s="275"/>
      <c r="W121" s="275"/>
      <c r="X121" s="275"/>
      <c r="Y121" s="275"/>
      <c r="Z121" s="275"/>
      <c r="AA121" s="275"/>
      <c r="AB121" s="275"/>
      <c r="AC121" s="275"/>
      <c r="AD121" s="275"/>
      <c r="AE121" s="275"/>
      <c r="AF121" s="275"/>
      <c r="AG121" s="275"/>
      <c r="AH121" s="275"/>
      <c r="AI121" s="275"/>
      <c r="AJ121" s="275"/>
      <c r="AK121" s="275"/>
      <c r="AL121" s="275"/>
      <c r="AM121" s="275"/>
      <c r="AN121" s="275"/>
    </row>
    <row r="122" spans="1:40" x14ac:dyDescent="0.2">
      <c r="A122" s="275"/>
      <c r="B122" s="275"/>
      <c r="C122" s="275"/>
      <c r="D122" s="275"/>
      <c r="E122" s="275"/>
      <c r="F122" s="275"/>
      <c r="G122" s="275"/>
      <c r="H122" s="275"/>
      <c r="I122" s="275"/>
      <c r="J122" s="275"/>
      <c r="K122" s="275"/>
      <c r="L122" s="275"/>
      <c r="M122" s="275"/>
      <c r="N122" s="275"/>
      <c r="O122" s="275"/>
      <c r="P122" s="275"/>
      <c r="Q122" s="275"/>
      <c r="R122" s="275"/>
      <c r="S122" s="275"/>
      <c r="T122" s="275"/>
      <c r="U122" s="275"/>
      <c r="V122" s="275"/>
      <c r="W122" s="275"/>
      <c r="X122" s="275"/>
      <c r="Y122" s="275"/>
      <c r="Z122" s="275"/>
      <c r="AA122" s="275"/>
      <c r="AB122" s="275"/>
      <c r="AC122" s="275"/>
      <c r="AD122" s="275"/>
      <c r="AE122" s="275"/>
      <c r="AF122" s="275"/>
      <c r="AG122" s="275"/>
      <c r="AH122" s="275"/>
      <c r="AI122" s="275"/>
      <c r="AJ122" s="275"/>
      <c r="AK122" s="275"/>
      <c r="AL122" s="275"/>
      <c r="AM122" s="275"/>
      <c r="AN122" s="275"/>
    </row>
    <row r="123" spans="1:40" x14ac:dyDescent="0.2">
      <c r="A123" s="275"/>
      <c r="B123" s="275"/>
      <c r="C123" s="275"/>
      <c r="D123" s="275"/>
      <c r="E123" s="275"/>
      <c r="F123" s="275"/>
      <c r="G123" s="275"/>
      <c r="H123" s="275"/>
      <c r="I123" s="275"/>
      <c r="J123" s="275"/>
      <c r="K123" s="275"/>
      <c r="L123" s="275"/>
      <c r="M123" s="275"/>
      <c r="N123" s="275"/>
      <c r="O123" s="275"/>
      <c r="P123" s="275"/>
      <c r="Q123" s="275"/>
      <c r="R123" s="275"/>
      <c r="S123" s="275"/>
      <c r="T123" s="275"/>
      <c r="U123" s="275"/>
      <c r="V123" s="275"/>
      <c r="W123" s="275"/>
      <c r="X123" s="275"/>
      <c r="Y123" s="275"/>
      <c r="Z123" s="275"/>
      <c r="AA123" s="275"/>
      <c r="AB123" s="275"/>
      <c r="AC123" s="275"/>
      <c r="AD123" s="275"/>
      <c r="AE123" s="275"/>
      <c r="AF123" s="275"/>
      <c r="AG123" s="275"/>
      <c r="AH123" s="275"/>
      <c r="AI123" s="275"/>
      <c r="AJ123" s="275"/>
      <c r="AK123" s="275"/>
      <c r="AL123" s="275"/>
      <c r="AM123" s="275"/>
      <c r="AN123" s="275"/>
    </row>
    <row r="124" spans="1:40" x14ac:dyDescent="0.2">
      <c r="A124" s="275"/>
      <c r="B124" s="275"/>
      <c r="C124" s="275"/>
      <c r="D124" s="275"/>
      <c r="E124" s="275"/>
      <c r="F124" s="275"/>
      <c r="G124" s="275"/>
      <c r="H124" s="275"/>
      <c r="I124" s="275"/>
      <c r="J124" s="275"/>
      <c r="K124" s="275"/>
      <c r="L124" s="275"/>
      <c r="M124" s="275"/>
      <c r="N124" s="275"/>
      <c r="O124" s="275"/>
      <c r="P124" s="275"/>
      <c r="Q124" s="275"/>
      <c r="R124" s="275"/>
      <c r="S124" s="275"/>
      <c r="T124" s="275"/>
      <c r="U124" s="275"/>
      <c r="V124" s="275"/>
      <c r="W124" s="275"/>
      <c r="X124" s="275"/>
      <c r="Y124" s="275"/>
      <c r="Z124" s="275"/>
      <c r="AA124" s="275"/>
      <c r="AB124" s="275"/>
      <c r="AC124" s="275"/>
      <c r="AD124" s="275"/>
      <c r="AE124" s="275"/>
      <c r="AF124" s="275"/>
      <c r="AG124" s="275"/>
      <c r="AH124" s="275"/>
      <c r="AI124" s="275"/>
      <c r="AJ124" s="275"/>
      <c r="AK124" s="275"/>
      <c r="AL124" s="275"/>
      <c r="AM124" s="275"/>
      <c r="AN124" s="275"/>
    </row>
    <row r="125" spans="1:40" x14ac:dyDescent="0.2">
      <c r="A125" s="275"/>
      <c r="B125" s="275"/>
      <c r="C125" s="275"/>
      <c r="D125" s="275"/>
      <c r="E125" s="275"/>
      <c r="F125" s="275"/>
      <c r="G125" s="275"/>
      <c r="H125" s="275"/>
      <c r="I125" s="275"/>
      <c r="J125" s="275"/>
      <c r="K125" s="275"/>
      <c r="L125" s="275"/>
      <c r="M125" s="275"/>
      <c r="N125" s="275"/>
      <c r="O125" s="275"/>
      <c r="P125" s="275"/>
      <c r="Q125" s="275"/>
      <c r="R125" s="275"/>
      <c r="S125" s="275"/>
      <c r="T125" s="275"/>
      <c r="U125" s="275"/>
      <c r="V125" s="275"/>
      <c r="W125" s="275"/>
      <c r="X125" s="275"/>
      <c r="Y125" s="275"/>
      <c r="Z125" s="275"/>
      <c r="AA125" s="275"/>
      <c r="AB125" s="275"/>
      <c r="AC125" s="275"/>
      <c r="AD125" s="275"/>
      <c r="AE125" s="275"/>
      <c r="AF125" s="275"/>
      <c r="AG125" s="275"/>
      <c r="AH125" s="275"/>
      <c r="AI125" s="275"/>
      <c r="AJ125" s="275"/>
      <c r="AK125" s="275"/>
      <c r="AL125" s="275"/>
      <c r="AM125" s="275"/>
      <c r="AN125" s="275"/>
    </row>
    <row r="126" spans="1:40" x14ac:dyDescent="0.2">
      <c r="A126" s="275"/>
      <c r="B126" s="275"/>
      <c r="C126" s="275"/>
      <c r="D126" s="275"/>
      <c r="E126" s="275"/>
      <c r="F126" s="275"/>
      <c r="G126" s="275"/>
      <c r="H126" s="275"/>
      <c r="I126" s="275"/>
      <c r="J126" s="275"/>
      <c r="K126" s="275"/>
      <c r="L126" s="275"/>
      <c r="M126" s="275"/>
      <c r="N126" s="275"/>
      <c r="O126" s="275"/>
      <c r="P126" s="275"/>
      <c r="Q126" s="275"/>
      <c r="R126" s="275"/>
      <c r="S126" s="275"/>
      <c r="T126" s="275"/>
      <c r="U126" s="275"/>
      <c r="V126" s="275"/>
      <c r="W126" s="275"/>
      <c r="X126" s="275"/>
      <c r="Y126" s="275"/>
      <c r="Z126" s="275"/>
      <c r="AA126" s="275"/>
      <c r="AB126" s="275"/>
      <c r="AC126" s="275"/>
      <c r="AD126" s="275"/>
      <c r="AE126" s="275"/>
      <c r="AF126" s="275"/>
      <c r="AG126" s="275"/>
      <c r="AH126" s="275"/>
      <c r="AI126" s="275"/>
      <c r="AJ126" s="275"/>
      <c r="AK126" s="275"/>
      <c r="AL126" s="275"/>
      <c r="AM126" s="275"/>
      <c r="AN126" s="275"/>
    </row>
    <row r="127" spans="1:40" x14ac:dyDescent="0.2">
      <c r="A127" s="275"/>
      <c r="B127" s="275"/>
      <c r="C127" s="275"/>
      <c r="D127" s="275"/>
      <c r="E127" s="275"/>
      <c r="F127" s="275"/>
      <c r="G127" s="275"/>
      <c r="H127" s="275"/>
      <c r="I127" s="275"/>
      <c r="J127" s="275"/>
      <c r="K127" s="275"/>
      <c r="L127" s="275"/>
      <c r="M127" s="275"/>
      <c r="N127" s="275"/>
      <c r="O127" s="275"/>
      <c r="P127" s="275"/>
      <c r="Q127" s="275"/>
      <c r="R127" s="275"/>
      <c r="S127" s="275"/>
      <c r="T127" s="275"/>
      <c r="U127" s="275"/>
      <c r="V127" s="275"/>
      <c r="W127" s="275"/>
      <c r="X127" s="275"/>
      <c r="Y127" s="275"/>
      <c r="Z127" s="275"/>
      <c r="AA127" s="275"/>
      <c r="AB127" s="275"/>
      <c r="AC127" s="275"/>
      <c r="AD127" s="275"/>
      <c r="AE127" s="275"/>
      <c r="AF127" s="275"/>
      <c r="AG127" s="275"/>
      <c r="AH127" s="275"/>
      <c r="AI127" s="275"/>
      <c r="AJ127" s="275"/>
      <c r="AK127" s="275"/>
      <c r="AL127" s="275"/>
      <c r="AM127" s="275"/>
      <c r="AN127" s="275"/>
    </row>
    <row r="128" spans="1:40" x14ac:dyDescent="0.2">
      <c r="A128" s="275"/>
      <c r="B128" s="275"/>
      <c r="C128" s="275"/>
      <c r="D128" s="275"/>
      <c r="E128" s="275"/>
      <c r="F128" s="275"/>
      <c r="G128" s="275"/>
      <c r="H128" s="275"/>
      <c r="I128" s="275"/>
      <c r="J128" s="275"/>
      <c r="K128" s="275"/>
      <c r="L128" s="275"/>
      <c r="M128" s="275"/>
      <c r="N128" s="275"/>
      <c r="O128" s="275"/>
      <c r="P128" s="275"/>
      <c r="Q128" s="275"/>
      <c r="R128" s="275"/>
      <c r="S128" s="275"/>
      <c r="T128" s="275"/>
      <c r="U128" s="275"/>
      <c r="V128" s="275"/>
      <c r="W128" s="275"/>
      <c r="X128" s="275"/>
      <c r="Y128" s="275"/>
      <c r="Z128" s="275"/>
      <c r="AA128" s="275"/>
      <c r="AB128" s="275"/>
      <c r="AC128" s="275"/>
      <c r="AD128" s="275"/>
      <c r="AE128" s="275"/>
      <c r="AF128" s="275"/>
      <c r="AG128" s="275"/>
      <c r="AH128" s="275"/>
      <c r="AI128" s="275"/>
      <c r="AJ128" s="275"/>
      <c r="AK128" s="275"/>
      <c r="AL128" s="275"/>
      <c r="AM128" s="275"/>
      <c r="AN128" s="275"/>
    </row>
    <row r="129" spans="1:40" x14ac:dyDescent="0.2">
      <c r="A129" s="275"/>
      <c r="B129" s="275"/>
      <c r="C129" s="275"/>
      <c r="D129" s="275"/>
      <c r="E129" s="275"/>
      <c r="F129" s="275"/>
      <c r="G129" s="275"/>
      <c r="H129" s="275"/>
      <c r="I129" s="275"/>
      <c r="J129" s="275"/>
      <c r="K129" s="275"/>
      <c r="L129" s="275"/>
      <c r="M129" s="275"/>
      <c r="N129" s="275"/>
      <c r="O129" s="275"/>
      <c r="P129" s="275"/>
      <c r="Q129" s="275"/>
      <c r="R129" s="275"/>
      <c r="S129" s="275"/>
      <c r="T129" s="275"/>
      <c r="U129" s="275"/>
      <c r="V129" s="275"/>
      <c r="W129" s="275"/>
      <c r="X129" s="275"/>
      <c r="Y129" s="275"/>
      <c r="Z129" s="275"/>
      <c r="AA129" s="275"/>
      <c r="AB129" s="275"/>
      <c r="AC129" s="275"/>
      <c r="AD129" s="275"/>
      <c r="AE129" s="275"/>
      <c r="AF129" s="275"/>
      <c r="AG129" s="275"/>
      <c r="AH129" s="275"/>
      <c r="AI129" s="275"/>
      <c r="AJ129" s="275"/>
      <c r="AK129" s="275"/>
      <c r="AL129" s="275"/>
      <c r="AM129" s="275"/>
      <c r="AN129" s="275"/>
    </row>
    <row r="130" spans="1:40" x14ac:dyDescent="0.2">
      <c r="A130" s="275"/>
      <c r="B130" s="275"/>
      <c r="C130" s="275"/>
      <c r="D130" s="275"/>
      <c r="E130" s="275"/>
      <c r="F130" s="275"/>
      <c r="G130" s="275"/>
      <c r="H130" s="275"/>
      <c r="I130" s="275"/>
      <c r="J130" s="275"/>
      <c r="K130" s="275"/>
      <c r="L130" s="275"/>
      <c r="M130" s="275"/>
      <c r="N130" s="275"/>
      <c r="O130" s="275"/>
      <c r="P130" s="275"/>
      <c r="Q130" s="275"/>
      <c r="R130" s="275"/>
      <c r="S130" s="275"/>
      <c r="T130" s="275"/>
      <c r="U130" s="275"/>
      <c r="V130" s="275"/>
      <c r="W130" s="275"/>
      <c r="X130" s="275"/>
      <c r="Y130" s="275"/>
      <c r="Z130" s="275"/>
      <c r="AA130" s="275"/>
      <c r="AB130" s="275"/>
      <c r="AC130" s="275"/>
      <c r="AD130" s="275"/>
      <c r="AE130" s="275"/>
      <c r="AF130" s="275"/>
      <c r="AG130" s="275"/>
      <c r="AH130" s="275"/>
      <c r="AI130" s="275"/>
      <c r="AJ130" s="275"/>
      <c r="AK130" s="275"/>
      <c r="AL130" s="275"/>
      <c r="AM130" s="275"/>
      <c r="AN130" s="275"/>
    </row>
    <row r="131" spans="1:40" x14ac:dyDescent="0.2">
      <c r="A131" s="275"/>
      <c r="B131" s="275"/>
      <c r="C131" s="275"/>
      <c r="D131" s="275"/>
      <c r="E131" s="275"/>
      <c r="F131" s="275"/>
      <c r="G131" s="275"/>
      <c r="H131" s="275"/>
      <c r="I131" s="275"/>
      <c r="J131" s="275"/>
      <c r="K131" s="275"/>
      <c r="L131" s="275"/>
      <c r="M131" s="275"/>
      <c r="N131" s="275"/>
      <c r="O131" s="275"/>
      <c r="P131" s="275"/>
      <c r="Q131" s="275"/>
      <c r="R131" s="275"/>
      <c r="S131" s="275"/>
      <c r="T131" s="275"/>
      <c r="U131" s="275"/>
      <c r="V131" s="275"/>
      <c r="W131" s="275"/>
      <c r="X131" s="275"/>
      <c r="Y131" s="275"/>
      <c r="Z131" s="275"/>
      <c r="AA131" s="275"/>
      <c r="AB131" s="275"/>
      <c r="AC131" s="275"/>
      <c r="AD131" s="275"/>
      <c r="AE131" s="275"/>
      <c r="AF131" s="275"/>
      <c r="AG131" s="275"/>
      <c r="AH131" s="275"/>
      <c r="AI131" s="275"/>
      <c r="AJ131" s="275"/>
      <c r="AK131" s="275"/>
      <c r="AL131" s="275"/>
      <c r="AM131" s="275"/>
      <c r="AN131" s="275"/>
    </row>
    <row r="132" spans="1:40" x14ac:dyDescent="0.2">
      <c r="A132" s="275"/>
      <c r="B132" s="275"/>
      <c r="C132" s="275"/>
      <c r="D132" s="275"/>
      <c r="E132" s="275"/>
      <c r="F132" s="275"/>
      <c r="G132" s="275"/>
      <c r="H132" s="275"/>
      <c r="I132" s="275"/>
      <c r="J132" s="275"/>
      <c r="K132" s="275"/>
      <c r="L132" s="275"/>
      <c r="M132" s="275"/>
      <c r="N132" s="275"/>
      <c r="O132" s="275"/>
      <c r="P132" s="275"/>
      <c r="Q132" s="275"/>
      <c r="R132" s="275"/>
      <c r="S132" s="275"/>
      <c r="T132" s="275"/>
      <c r="U132" s="275"/>
      <c r="V132" s="275"/>
      <c r="W132" s="275"/>
      <c r="X132" s="275"/>
      <c r="Y132" s="275"/>
      <c r="Z132" s="275"/>
      <c r="AA132" s="275"/>
      <c r="AB132" s="275"/>
      <c r="AC132" s="275"/>
      <c r="AD132" s="275"/>
      <c r="AE132" s="275"/>
      <c r="AF132" s="275"/>
      <c r="AG132" s="275"/>
      <c r="AH132" s="275"/>
      <c r="AI132" s="275"/>
      <c r="AJ132" s="275"/>
      <c r="AK132" s="275"/>
      <c r="AL132" s="275"/>
      <c r="AM132" s="275"/>
      <c r="AN132" s="275"/>
    </row>
    <row r="133" spans="1:40" x14ac:dyDescent="0.2">
      <c r="A133" s="275"/>
      <c r="B133" s="275"/>
      <c r="C133" s="275"/>
      <c r="D133" s="275"/>
      <c r="E133" s="275"/>
      <c r="F133" s="275"/>
      <c r="G133" s="275"/>
      <c r="H133" s="275"/>
      <c r="I133" s="275"/>
      <c r="J133" s="275"/>
      <c r="K133" s="275"/>
      <c r="L133" s="275"/>
      <c r="M133" s="275"/>
      <c r="N133" s="275"/>
      <c r="O133" s="275"/>
      <c r="P133" s="275"/>
      <c r="Q133" s="275"/>
      <c r="R133" s="275"/>
      <c r="S133" s="275"/>
      <c r="T133" s="275"/>
      <c r="U133" s="275"/>
      <c r="V133" s="275"/>
      <c r="W133" s="275"/>
      <c r="X133" s="275"/>
      <c r="Y133" s="275"/>
      <c r="Z133" s="275"/>
      <c r="AA133" s="275"/>
      <c r="AB133" s="275"/>
      <c r="AC133" s="275"/>
      <c r="AD133" s="275"/>
      <c r="AE133" s="275"/>
      <c r="AF133" s="275"/>
      <c r="AG133" s="275"/>
      <c r="AH133" s="275"/>
      <c r="AI133" s="275"/>
      <c r="AJ133" s="275"/>
      <c r="AK133" s="275"/>
      <c r="AL133" s="275"/>
      <c r="AM133" s="275"/>
      <c r="AN133" s="275"/>
    </row>
    <row r="134" spans="1:40" x14ac:dyDescent="0.2">
      <c r="A134" s="275"/>
      <c r="B134" s="275"/>
      <c r="C134" s="275"/>
      <c r="D134" s="275"/>
      <c r="E134" s="275"/>
      <c r="F134" s="275"/>
      <c r="G134" s="275"/>
      <c r="H134" s="275"/>
      <c r="I134" s="275"/>
      <c r="J134" s="275"/>
      <c r="K134" s="275"/>
      <c r="L134" s="275"/>
      <c r="M134" s="275"/>
      <c r="N134" s="275"/>
      <c r="O134" s="275"/>
      <c r="P134" s="275"/>
      <c r="Q134" s="275"/>
      <c r="R134" s="275"/>
      <c r="S134" s="275"/>
      <c r="T134" s="275"/>
      <c r="U134" s="275"/>
      <c r="V134" s="275"/>
      <c r="W134" s="275"/>
      <c r="X134" s="275"/>
      <c r="Y134" s="275"/>
      <c r="Z134" s="275"/>
      <c r="AA134" s="275"/>
      <c r="AB134" s="275"/>
      <c r="AC134" s="275"/>
      <c r="AD134" s="275"/>
      <c r="AE134" s="275"/>
      <c r="AF134" s="275"/>
      <c r="AG134" s="275"/>
      <c r="AH134" s="275"/>
      <c r="AI134" s="275"/>
      <c r="AJ134" s="275"/>
      <c r="AK134" s="275"/>
      <c r="AL134" s="275"/>
      <c r="AM134" s="275"/>
      <c r="AN134" s="275"/>
    </row>
    <row r="135" spans="1:40" x14ac:dyDescent="0.2">
      <c r="A135" s="275"/>
      <c r="B135" s="275"/>
      <c r="C135" s="275"/>
      <c r="D135" s="275"/>
      <c r="E135" s="275"/>
      <c r="F135" s="275"/>
      <c r="G135" s="275"/>
      <c r="H135" s="275"/>
      <c r="I135" s="275"/>
      <c r="J135" s="275"/>
      <c r="K135" s="275"/>
      <c r="L135" s="275"/>
      <c r="M135" s="275"/>
      <c r="N135" s="275"/>
      <c r="O135" s="275"/>
      <c r="P135" s="275"/>
      <c r="Q135" s="275"/>
      <c r="R135" s="275"/>
      <c r="S135" s="275"/>
      <c r="T135" s="275"/>
      <c r="U135" s="275"/>
      <c r="V135" s="275"/>
      <c r="W135" s="275"/>
      <c r="X135" s="275"/>
      <c r="Y135" s="275"/>
      <c r="Z135" s="275"/>
      <c r="AA135" s="275"/>
      <c r="AB135" s="275"/>
      <c r="AC135" s="275"/>
      <c r="AD135" s="275"/>
      <c r="AE135" s="275"/>
      <c r="AF135" s="275"/>
      <c r="AG135" s="275"/>
      <c r="AH135" s="275"/>
      <c r="AI135" s="275"/>
      <c r="AJ135" s="275"/>
      <c r="AK135" s="275"/>
      <c r="AL135" s="275"/>
      <c r="AM135" s="275"/>
      <c r="AN135" s="275"/>
    </row>
    <row r="136" spans="1:40" x14ac:dyDescent="0.2">
      <c r="A136" s="275"/>
      <c r="B136" s="275"/>
      <c r="C136" s="275"/>
      <c r="D136" s="275"/>
      <c r="E136" s="275"/>
      <c r="F136" s="275"/>
      <c r="G136" s="275"/>
      <c r="H136" s="275"/>
      <c r="I136" s="275"/>
      <c r="J136" s="275"/>
      <c r="K136" s="275"/>
      <c r="L136" s="275"/>
      <c r="M136" s="275"/>
      <c r="N136" s="275"/>
      <c r="O136" s="275"/>
      <c r="P136" s="275"/>
      <c r="Q136" s="275"/>
      <c r="R136" s="275"/>
      <c r="S136" s="275"/>
      <c r="T136" s="275"/>
      <c r="U136" s="275"/>
      <c r="V136" s="275"/>
      <c r="W136" s="275"/>
      <c r="X136" s="275"/>
      <c r="Y136" s="275"/>
      <c r="Z136" s="275"/>
      <c r="AA136" s="275"/>
      <c r="AB136" s="275"/>
      <c r="AC136" s="275"/>
      <c r="AD136" s="275"/>
      <c r="AE136" s="275"/>
      <c r="AF136" s="275"/>
      <c r="AG136" s="275"/>
      <c r="AH136" s="275"/>
      <c r="AI136" s="275"/>
      <c r="AJ136" s="275"/>
      <c r="AK136" s="275"/>
      <c r="AL136" s="275"/>
      <c r="AM136" s="275"/>
      <c r="AN136" s="275"/>
    </row>
    <row r="137" spans="1:40" x14ac:dyDescent="0.2">
      <c r="A137" s="275"/>
      <c r="B137" s="275"/>
      <c r="C137" s="275"/>
      <c r="D137" s="275"/>
      <c r="E137" s="275"/>
      <c r="F137" s="275"/>
      <c r="G137" s="275"/>
      <c r="H137" s="275"/>
      <c r="I137" s="275"/>
      <c r="J137" s="275"/>
      <c r="K137" s="275"/>
      <c r="L137" s="275"/>
      <c r="M137" s="275"/>
      <c r="N137" s="275"/>
      <c r="O137" s="275"/>
      <c r="P137" s="275"/>
      <c r="Q137" s="275"/>
      <c r="R137" s="275"/>
      <c r="S137" s="275"/>
      <c r="T137" s="275"/>
      <c r="U137" s="275"/>
      <c r="V137" s="275"/>
      <c r="W137" s="275"/>
      <c r="X137" s="275"/>
      <c r="Y137" s="275"/>
      <c r="Z137" s="275"/>
      <c r="AA137" s="275"/>
      <c r="AB137" s="275"/>
      <c r="AC137" s="275"/>
      <c r="AD137" s="275"/>
      <c r="AE137" s="275"/>
      <c r="AF137" s="275"/>
      <c r="AG137" s="275"/>
      <c r="AH137" s="275"/>
      <c r="AI137" s="275"/>
      <c r="AJ137" s="275"/>
      <c r="AK137" s="275"/>
      <c r="AL137" s="275"/>
      <c r="AM137" s="275"/>
      <c r="AN137" s="275"/>
    </row>
    <row r="138" spans="1:40" x14ac:dyDescent="0.2">
      <c r="A138" s="275"/>
      <c r="B138" s="275"/>
      <c r="C138" s="275"/>
      <c r="D138" s="275"/>
      <c r="E138" s="275"/>
      <c r="F138" s="275"/>
      <c r="G138" s="275"/>
      <c r="H138" s="275"/>
      <c r="I138" s="275"/>
      <c r="J138" s="275"/>
      <c r="K138" s="275"/>
      <c r="L138" s="275"/>
      <c r="M138" s="275"/>
      <c r="N138" s="275"/>
      <c r="O138" s="275"/>
      <c r="P138" s="275"/>
      <c r="Q138" s="275"/>
      <c r="R138" s="275"/>
      <c r="S138" s="275"/>
      <c r="T138" s="275"/>
      <c r="U138" s="275"/>
      <c r="V138" s="275"/>
      <c r="W138" s="275"/>
      <c r="X138" s="275"/>
      <c r="Y138" s="275"/>
      <c r="Z138" s="275"/>
      <c r="AA138" s="275"/>
      <c r="AB138" s="275"/>
      <c r="AC138" s="275"/>
      <c r="AD138" s="275"/>
      <c r="AE138" s="275"/>
      <c r="AF138" s="275"/>
      <c r="AG138" s="275"/>
      <c r="AH138" s="275"/>
      <c r="AI138" s="275"/>
      <c r="AJ138" s="275"/>
      <c r="AK138" s="275"/>
      <c r="AL138" s="275"/>
      <c r="AM138" s="275"/>
      <c r="AN138" s="275"/>
    </row>
  </sheetData>
  <sheetProtection algorithmName="SHA-512" hashValue="lM8ys7U6bHdpiAFgZwjA7Kp/0/whGEz4nif+YQYmOJx9RrPSoMA3J+MFx/4SmFB9RT0sjWWFXEGG6JM9qqP5XQ==" saltValue="DNVqg0wZDleFsXEoLj4l2g==" spinCount="100000" sheet="1" selectLockedCells="1" selectUnlockedCells="1"/>
  <pageMargins left="0.7" right="0.7" top="0.75" bottom="0.75" header="0.3" footer="0.3"/>
  <pageSetup paperSize="9" scale="84" orientation="portrait" r:id="rId1"/>
  <colBreaks count="1" manualBreakCount="1">
    <brk id="3" max="13" man="1"/>
  </colBreaks>
  <customProperties>
    <customPr name="GUID" r:id="rId2"/>
  </customProperties>
  <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E16C48-849D-407D-BB80-F22E74B7FCDC}">
  <sheetPr codeName="Sheet14">
    <tabColor rgb="FFE4DFF5"/>
  </sheetPr>
  <dimension ref="B2:M59"/>
  <sheetViews>
    <sheetView showGridLines="0" showRowColHeaders="0" zoomScale="85" zoomScaleNormal="85" workbookViewId="0">
      <selection activeCell="D14" sqref="D14:H18"/>
    </sheetView>
  </sheetViews>
  <sheetFormatPr defaultColWidth="9.42578125" defaultRowHeight="15.75" x14ac:dyDescent="0.2"/>
  <cols>
    <col min="1" max="1" width="3.42578125" style="826" customWidth="1"/>
    <col min="2" max="2" width="89.28515625" style="827" customWidth="1"/>
    <col min="3" max="3" width="14.42578125" style="843" customWidth="1"/>
    <col min="4" max="8" width="20.7109375" style="826" customWidth="1"/>
    <col min="9" max="9" width="78.42578125" style="828" customWidth="1"/>
    <col min="10" max="10" width="41.7109375" style="826" customWidth="1"/>
    <col min="11" max="16384" width="9.42578125" style="826"/>
  </cols>
  <sheetData>
    <row r="2" spans="2:9" ht="16.5" thickBot="1" x14ac:dyDescent="0.25">
      <c r="B2" s="1656"/>
      <c r="C2" s="1657"/>
      <c r="D2" s="1657"/>
      <c r="E2" s="895"/>
      <c r="F2" s="895"/>
      <c r="G2" s="895"/>
      <c r="H2" s="896"/>
    </row>
    <row r="3" spans="2:9" x14ac:dyDescent="0.2">
      <c r="B3" s="1658"/>
      <c r="C3" s="1659"/>
      <c r="D3" s="1659"/>
      <c r="H3" s="859"/>
      <c r="I3" s="829"/>
    </row>
    <row r="4" spans="2:9" x14ac:dyDescent="0.2">
      <c r="B4" s="897"/>
      <c r="C4" s="898"/>
      <c r="D4" s="899"/>
      <c r="E4" s="899"/>
      <c r="F4" s="899"/>
      <c r="G4" s="899"/>
      <c r="H4" s="900"/>
    </row>
    <row r="5" spans="2:9" ht="23.25" customHeight="1" x14ac:dyDescent="0.2">
      <c r="B5" s="1660" t="s">
        <v>1400</v>
      </c>
      <c r="C5" s="1661"/>
      <c r="D5" s="1661"/>
      <c r="E5" s="1661"/>
      <c r="F5" s="1661"/>
      <c r="G5" s="1661"/>
      <c r="H5" s="1662"/>
    </row>
    <row r="6" spans="2:9" ht="19.5" x14ac:dyDescent="0.2">
      <c r="B6" s="1660" t="s">
        <v>1401</v>
      </c>
      <c r="C6" s="1661"/>
      <c r="D6" s="1661"/>
      <c r="E6" s="1661"/>
      <c r="F6" s="1661"/>
      <c r="G6" s="1661"/>
      <c r="H6" s="1662"/>
      <c r="I6" s="830" t="s">
        <v>1402</v>
      </c>
    </row>
    <row r="7" spans="2:9" ht="41.25" customHeight="1" x14ac:dyDescent="0.2">
      <c r="B7" s="1232"/>
      <c r="H7" s="859"/>
      <c r="I7" s="1663" t="s">
        <v>1403</v>
      </c>
    </row>
    <row r="8" spans="2:9" ht="21" customHeight="1" x14ac:dyDescent="0.2">
      <c r="B8" s="860" t="s">
        <v>1404</v>
      </c>
      <c r="C8" s="1664" t="str">
        <f>IF('Step 1 Introduction'!D10="","",'Step 1 Introduction'!D10)</f>
        <v/>
      </c>
      <c r="D8" s="1664"/>
      <c r="E8" s="1664"/>
      <c r="F8" s="1664"/>
      <c r="G8" s="1664"/>
      <c r="H8" s="1664"/>
      <c r="I8" s="1663"/>
    </row>
    <row r="9" spans="2:9" ht="9.75" customHeight="1" x14ac:dyDescent="0.2">
      <c r="B9" s="1232"/>
      <c r="H9" s="859"/>
      <c r="I9" s="1663"/>
    </row>
    <row r="10" spans="2:9" ht="9.75" customHeight="1" x14ac:dyDescent="0.2">
      <c r="B10" s="1232"/>
      <c r="H10" s="859"/>
      <c r="I10" s="1663"/>
    </row>
    <row r="11" spans="2:9" ht="9.75" customHeight="1" x14ac:dyDescent="0.2">
      <c r="B11" s="1232"/>
      <c r="H11" s="859"/>
      <c r="I11" s="831"/>
    </row>
    <row r="12" spans="2:9" ht="17.850000000000001" customHeight="1" x14ac:dyDescent="0.2">
      <c r="B12" s="861"/>
      <c r="C12" s="862"/>
      <c r="D12" s="863"/>
      <c r="E12" s="863"/>
      <c r="F12" s="863"/>
      <c r="G12" s="863"/>
      <c r="H12" s="864"/>
      <c r="I12" s="832"/>
    </row>
    <row r="13" spans="2:9" ht="15.6" customHeight="1" x14ac:dyDescent="0.2">
      <c r="B13" s="1653" t="s">
        <v>1405</v>
      </c>
      <c r="C13" s="1653"/>
      <c r="D13" s="1654" t="s">
        <v>1406</v>
      </c>
      <c r="E13" s="1654"/>
      <c r="F13" s="1654"/>
      <c r="G13" s="1654"/>
      <c r="H13" s="1654"/>
      <c r="I13" s="826"/>
    </row>
    <row r="14" spans="2:9" ht="30" customHeight="1" x14ac:dyDescent="0.2">
      <c r="B14" s="865" t="s">
        <v>1407</v>
      </c>
      <c r="C14" s="844"/>
      <c r="D14" s="1681"/>
      <c r="E14" s="1681"/>
      <c r="F14" s="1681"/>
      <c r="G14" s="1681"/>
      <c r="H14" s="1681"/>
      <c r="I14" s="1655" t="s">
        <v>1408</v>
      </c>
    </row>
    <row r="15" spans="2:9" ht="3" customHeight="1" x14ac:dyDescent="0.2">
      <c r="B15" s="1674"/>
      <c r="C15" s="1682"/>
      <c r="D15" s="1681"/>
      <c r="E15" s="1681"/>
      <c r="F15" s="1681"/>
      <c r="G15" s="1681"/>
      <c r="H15" s="1681"/>
      <c r="I15" s="1655"/>
    </row>
    <row r="16" spans="2:9" ht="30" customHeight="1" x14ac:dyDescent="0.2">
      <c r="B16" s="865" t="s">
        <v>1409</v>
      </c>
      <c r="C16" s="844"/>
      <c r="D16" s="1681"/>
      <c r="E16" s="1681"/>
      <c r="F16" s="1681"/>
      <c r="G16" s="1681"/>
      <c r="H16" s="1681"/>
      <c r="I16" s="1655"/>
    </row>
    <row r="17" spans="2:9" ht="3" customHeight="1" x14ac:dyDescent="0.2">
      <c r="B17" s="1674"/>
      <c r="C17" s="1682"/>
      <c r="D17" s="1681"/>
      <c r="E17" s="1681"/>
      <c r="F17" s="1681"/>
      <c r="G17" s="1681"/>
      <c r="H17" s="1681"/>
      <c r="I17" s="1655"/>
    </row>
    <row r="18" spans="2:9" ht="30" customHeight="1" x14ac:dyDescent="0.2">
      <c r="B18" s="865" t="s">
        <v>1410</v>
      </c>
      <c r="C18" s="844"/>
      <c r="D18" s="1681"/>
      <c r="E18" s="1681"/>
      <c r="F18" s="1681"/>
      <c r="G18" s="1681"/>
      <c r="H18" s="1681"/>
      <c r="I18" s="1655"/>
    </row>
    <row r="19" spans="2:9" ht="3" customHeight="1" x14ac:dyDescent="0.2">
      <c r="B19" s="866"/>
      <c r="C19" s="867"/>
      <c r="D19" s="868"/>
      <c r="E19" s="868"/>
      <c r="F19" s="868"/>
      <c r="G19" s="868"/>
      <c r="H19" s="869"/>
      <c r="I19" s="833"/>
    </row>
    <row r="20" spans="2:9" ht="29.65" customHeight="1" x14ac:dyDescent="0.2">
      <c r="B20" s="866"/>
      <c r="C20" s="867"/>
      <c r="D20" s="868"/>
      <c r="E20" s="868"/>
      <c r="F20" s="868"/>
      <c r="G20" s="868"/>
      <c r="H20" s="869"/>
      <c r="I20" s="834"/>
    </row>
    <row r="21" spans="2:9" x14ac:dyDescent="0.2">
      <c r="B21" s="1653" t="s">
        <v>791</v>
      </c>
      <c r="C21" s="1653"/>
      <c r="D21" s="1680" t="s">
        <v>1406</v>
      </c>
      <c r="E21" s="1680"/>
      <c r="F21" s="1680"/>
      <c r="G21" s="1680"/>
      <c r="H21" s="1680"/>
      <c r="I21" s="832"/>
    </row>
    <row r="22" spans="2:9" ht="30" customHeight="1" x14ac:dyDescent="0.2">
      <c r="B22" s="865" t="s">
        <v>1411</v>
      </c>
      <c r="C22" s="1129"/>
      <c r="D22" s="1665"/>
      <c r="E22" s="1666"/>
      <c r="F22" s="1666"/>
      <c r="G22" s="1666"/>
      <c r="H22" s="1667"/>
      <c r="I22" s="1655" t="s">
        <v>1412</v>
      </c>
    </row>
    <row r="23" spans="2:9" ht="3" customHeight="1" x14ac:dyDescent="0.2">
      <c r="B23" s="1674"/>
      <c r="C23" s="1675"/>
      <c r="D23" s="1668"/>
      <c r="E23" s="1669"/>
      <c r="F23" s="1669"/>
      <c r="G23" s="1669"/>
      <c r="H23" s="1670"/>
      <c r="I23" s="1655"/>
    </row>
    <row r="24" spans="2:9" ht="30" customHeight="1" x14ac:dyDescent="0.2">
      <c r="B24" s="865" t="s">
        <v>1413</v>
      </c>
      <c r="C24" s="1129"/>
      <c r="D24" s="1671"/>
      <c r="E24" s="1672"/>
      <c r="F24" s="1672"/>
      <c r="G24" s="1672"/>
      <c r="H24" s="1673"/>
      <c r="I24" s="1655"/>
    </row>
    <row r="25" spans="2:9" ht="19.149999999999999" customHeight="1" x14ac:dyDescent="0.2">
      <c r="B25" s="1676"/>
      <c r="C25" s="1677"/>
      <c r="D25" s="1678"/>
      <c r="E25" s="1678"/>
      <c r="F25" s="1678"/>
      <c r="G25" s="1678"/>
      <c r="H25" s="1679"/>
      <c r="I25" s="834"/>
    </row>
    <row r="26" spans="2:9" ht="15.6" customHeight="1" x14ac:dyDescent="0.2">
      <c r="B26" s="870"/>
      <c r="D26" s="863"/>
      <c r="E26" s="863"/>
      <c r="F26" s="863"/>
      <c r="G26" s="863"/>
      <c r="H26" s="871"/>
      <c r="I26" s="826"/>
    </row>
    <row r="27" spans="2:9" x14ac:dyDescent="0.2">
      <c r="B27" s="1653" t="s">
        <v>1414</v>
      </c>
      <c r="C27" s="1653"/>
      <c r="D27" s="1680" t="s">
        <v>1406</v>
      </c>
      <c r="E27" s="1680"/>
      <c r="F27" s="1680"/>
      <c r="G27" s="1680"/>
      <c r="H27" s="1680"/>
      <c r="I27" s="832"/>
    </row>
    <row r="28" spans="2:9" ht="30" customHeight="1" x14ac:dyDescent="0.2">
      <c r="B28" s="865" t="s">
        <v>1415</v>
      </c>
      <c r="C28" s="1129"/>
      <c r="D28" s="1695"/>
      <c r="E28" s="1696"/>
      <c r="F28" s="1696"/>
      <c r="G28" s="1696"/>
      <c r="H28" s="1697"/>
      <c r="I28" s="1655" t="s">
        <v>1416</v>
      </c>
    </row>
    <row r="29" spans="2:9" ht="3" customHeight="1" x14ac:dyDescent="0.2">
      <c r="B29" s="872"/>
      <c r="C29" s="873"/>
      <c r="D29" s="1698"/>
      <c r="E29" s="1681"/>
      <c r="F29" s="1681"/>
      <c r="G29" s="1681"/>
      <c r="H29" s="1699"/>
      <c r="I29" s="1655"/>
    </row>
    <row r="30" spans="2:9" ht="30" customHeight="1" x14ac:dyDescent="0.2">
      <c r="B30" s="865" t="s">
        <v>1417</v>
      </c>
      <c r="C30" s="1129"/>
      <c r="D30" s="1698"/>
      <c r="E30" s="1681"/>
      <c r="F30" s="1681"/>
      <c r="G30" s="1681"/>
      <c r="H30" s="1699"/>
      <c r="I30" s="1655"/>
    </row>
    <row r="31" spans="2:9" ht="3" customHeight="1" x14ac:dyDescent="0.2">
      <c r="B31" s="872"/>
      <c r="C31" s="873"/>
      <c r="D31" s="1698"/>
      <c r="E31" s="1681"/>
      <c r="F31" s="1681"/>
      <c r="G31" s="1681"/>
      <c r="H31" s="1699"/>
      <c r="I31" s="1655"/>
    </row>
    <row r="32" spans="2:9" ht="30" customHeight="1" x14ac:dyDescent="0.2">
      <c r="B32" s="865" t="s">
        <v>1418</v>
      </c>
      <c r="C32" s="1129"/>
      <c r="D32" s="1698"/>
      <c r="E32" s="1681"/>
      <c r="F32" s="1681"/>
      <c r="G32" s="1681"/>
      <c r="H32" s="1699"/>
      <c r="I32" s="1655"/>
    </row>
    <row r="33" spans="2:13" ht="3" customHeight="1" x14ac:dyDescent="0.2">
      <c r="B33" s="872"/>
      <c r="C33" s="873"/>
      <c r="D33" s="1698"/>
      <c r="E33" s="1681"/>
      <c r="F33" s="1681"/>
      <c r="G33" s="1681"/>
      <c r="H33" s="1699"/>
      <c r="I33" s="1655"/>
    </row>
    <row r="34" spans="2:13" ht="30" customHeight="1" x14ac:dyDescent="0.2">
      <c r="B34" s="865" t="s">
        <v>1419</v>
      </c>
      <c r="C34" s="1129"/>
      <c r="D34" s="1700"/>
      <c r="E34" s="1701"/>
      <c r="F34" s="1701"/>
      <c r="G34" s="1701"/>
      <c r="H34" s="1702"/>
      <c r="I34" s="1655"/>
    </row>
    <row r="35" spans="2:13" ht="18.399999999999999" customHeight="1" x14ac:dyDescent="0.2">
      <c r="B35" s="866"/>
      <c r="C35" s="874"/>
      <c r="D35" s="875"/>
      <c r="E35" s="875"/>
      <c r="F35" s="875"/>
      <c r="G35" s="875"/>
      <c r="H35" s="876"/>
      <c r="I35" s="833"/>
    </row>
    <row r="36" spans="2:13" x14ac:dyDescent="0.2">
      <c r="B36" s="877" t="s">
        <v>1420</v>
      </c>
      <c r="C36" s="873"/>
      <c r="D36" s="878"/>
      <c r="E36" s="878"/>
      <c r="F36" s="878"/>
      <c r="G36" s="878"/>
      <c r="H36" s="879"/>
      <c r="I36" s="835"/>
      <c r="J36" s="836"/>
      <c r="K36" s="837">
        <v>2.5</v>
      </c>
      <c r="L36" s="837"/>
      <c r="M36" s="836"/>
    </row>
    <row r="37" spans="2:13" x14ac:dyDescent="0.2">
      <c r="B37" s="880"/>
      <c r="C37" s="881"/>
      <c r="D37" s="847"/>
      <c r="E37" s="847"/>
      <c r="F37" s="878"/>
      <c r="G37" s="878"/>
      <c r="H37" s="879"/>
      <c r="I37" s="838"/>
      <c r="J37" s="836"/>
      <c r="K37" s="837">
        <v>2.6</v>
      </c>
      <c r="L37" s="837"/>
      <c r="M37" s="836"/>
    </row>
    <row r="38" spans="2:13" ht="30" customHeight="1" x14ac:dyDescent="0.2">
      <c r="B38" s="882" t="s">
        <v>1421</v>
      </c>
      <c r="C38" s="848"/>
      <c r="D38" s="1694" t="s">
        <v>1422</v>
      </c>
      <c r="E38" s="1694"/>
      <c r="F38" s="1694"/>
      <c r="G38" s="1694"/>
      <c r="H38" s="1694"/>
      <c r="I38" s="838"/>
      <c r="J38" s="836"/>
      <c r="K38" s="837">
        <v>2.7</v>
      </c>
      <c r="L38" s="837"/>
      <c r="M38" s="836"/>
    </row>
    <row r="39" spans="2:13" x14ac:dyDescent="0.2">
      <c r="B39" s="882"/>
      <c r="C39" s="850"/>
      <c r="D39" s="849"/>
      <c r="E39" s="849"/>
      <c r="F39" s="849"/>
      <c r="G39" s="849"/>
      <c r="H39" s="883"/>
      <c r="I39" s="831"/>
      <c r="J39" s="836"/>
      <c r="K39" s="837">
        <v>3.1</v>
      </c>
      <c r="L39" s="837"/>
      <c r="M39" s="836"/>
    </row>
    <row r="40" spans="2:13" ht="15.75" customHeight="1" x14ac:dyDescent="0.2">
      <c r="B40" s="1232"/>
      <c r="C40" s="884"/>
      <c r="D40" s="878"/>
      <c r="E40" s="878"/>
      <c r="F40" s="878"/>
      <c r="G40" s="878"/>
      <c r="H40" s="879"/>
      <c r="I40" s="838"/>
      <c r="J40" s="836"/>
      <c r="K40" s="836"/>
      <c r="L40" s="836"/>
      <c r="M40" s="836"/>
    </row>
    <row r="41" spans="2:13" x14ac:dyDescent="0.2">
      <c r="B41" s="877" t="s">
        <v>1423</v>
      </c>
      <c r="C41" s="873"/>
      <c r="D41" s="878"/>
      <c r="E41" s="878"/>
      <c r="F41" s="878"/>
      <c r="G41" s="878"/>
      <c r="H41" s="879"/>
      <c r="I41" s="840"/>
      <c r="J41" s="836"/>
      <c r="L41" s="836"/>
      <c r="M41" s="836"/>
    </row>
    <row r="42" spans="2:13" ht="60" customHeight="1" x14ac:dyDescent="0.2">
      <c r="B42" s="1683"/>
      <c r="C42" s="1683"/>
      <c r="D42" s="1683"/>
      <c r="E42" s="1683"/>
      <c r="F42" s="1683"/>
      <c r="G42" s="1683"/>
      <c r="H42" s="1683"/>
      <c r="I42" s="840"/>
      <c r="K42" s="841"/>
    </row>
    <row r="43" spans="2:13" x14ac:dyDescent="0.2">
      <c r="B43" s="870"/>
      <c r="H43" s="859"/>
      <c r="I43" s="838"/>
      <c r="K43" s="841"/>
    </row>
    <row r="44" spans="2:13" x14ac:dyDescent="0.2">
      <c r="B44" s="885" t="s">
        <v>1424</v>
      </c>
      <c r="C44" s="1693"/>
      <c r="D44" s="1693"/>
      <c r="E44" s="1693"/>
      <c r="F44" s="1693"/>
      <c r="G44" s="838"/>
      <c r="H44" s="886"/>
      <c r="I44" s="842"/>
    </row>
    <row r="45" spans="2:13" x14ac:dyDescent="0.2">
      <c r="B45" s="885" t="s">
        <v>1425</v>
      </c>
      <c r="C45" s="1691"/>
      <c r="D45" s="1692"/>
      <c r="E45" s="852"/>
      <c r="F45" s="851"/>
      <c r="G45" s="838"/>
      <c r="H45" s="886"/>
      <c r="I45" s="1233"/>
    </row>
    <row r="46" spans="2:13" x14ac:dyDescent="0.2">
      <c r="B46" s="887"/>
      <c r="C46" s="888"/>
      <c r="D46" s="838"/>
      <c r="E46" s="838"/>
      <c r="F46" s="838"/>
      <c r="G46" s="838"/>
      <c r="H46" s="886"/>
      <c r="I46" s="1233"/>
    </row>
    <row r="47" spans="2:13" x14ac:dyDescent="0.2">
      <c r="B47" s="877" t="s">
        <v>1426</v>
      </c>
      <c r="C47" s="888"/>
      <c r="D47" s="838"/>
      <c r="E47" s="838"/>
      <c r="F47" s="838"/>
      <c r="G47" s="838"/>
      <c r="H47" s="886"/>
      <c r="I47" s="1233"/>
    </row>
    <row r="48" spans="2:13" ht="60" customHeight="1" x14ac:dyDescent="0.2">
      <c r="B48" s="1684"/>
      <c r="C48" s="1684"/>
      <c r="D48" s="1684"/>
      <c r="E48" s="1684"/>
      <c r="F48" s="1684"/>
      <c r="G48" s="1684"/>
      <c r="H48" s="1685"/>
      <c r="I48" s="831"/>
    </row>
    <row r="49" spans="2:9" x14ac:dyDescent="0.2">
      <c r="B49" s="887"/>
      <c r="C49" s="888"/>
      <c r="D49" s="838"/>
      <c r="E49" s="838"/>
      <c r="F49" s="838"/>
      <c r="G49" s="838"/>
      <c r="H49" s="889"/>
      <c r="I49" s="1233"/>
    </row>
    <row r="50" spans="2:9" x14ac:dyDescent="0.2">
      <c r="B50" s="885" t="s">
        <v>1427</v>
      </c>
      <c r="C50" s="1686"/>
      <c r="D50" s="1687"/>
      <c r="E50" s="1687"/>
      <c r="F50" s="1688"/>
      <c r="G50" s="838"/>
      <c r="H50" s="886"/>
      <c r="I50" s="1233"/>
    </row>
    <row r="51" spans="2:9" x14ac:dyDescent="0.2">
      <c r="B51" s="885" t="s">
        <v>1425</v>
      </c>
      <c r="C51" s="1689"/>
      <c r="D51" s="1690"/>
      <c r="E51" s="838"/>
      <c r="F51" s="838"/>
      <c r="G51" s="838"/>
      <c r="H51" s="886"/>
      <c r="I51" s="1233"/>
    </row>
    <row r="52" spans="2:9" x14ac:dyDescent="0.2">
      <c r="B52" s="870"/>
      <c r="H52" s="890" t="str">
        <f ca="1">"© Salix "&amp;YEAR(NOW())</f>
        <v>© Salix 2023</v>
      </c>
      <c r="I52" s="1233"/>
    </row>
    <row r="53" spans="2:9" x14ac:dyDescent="0.2">
      <c r="B53" s="891"/>
      <c r="C53" s="892"/>
      <c r="D53" s="893"/>
      <c r="E53" s="893"/>
      <c r="F53" s="893"/>
      <c r="G53" s="893"/>
      <c r="H53" s="894"/>
      <c r="I53" s="1233"/>
    </row>
    <row r="54" spans="2:9" x14ac:dyDescent="0.2">
      <c r="I54" s="1233"/>
    </row>
    <row r="55" spans="2:9" hidden="1" x14ac:dyDescent="0.2"/>
    <row r="56" spans="2:9" hidden="1" x14ac:dyDescent="0.2">
      <c r="C56" s="843" t="s">
        <v>1428</v>
      </c>
      <c r="D56" s="826" t="s">
        <v>1429</v>
      </c>
      <c r="E56" s="826" t="s">
        <v>1430</v>
      </c>
      <c r="F56" s="826" t="s">
        <v>1431</v>
      </c>
    </row>
    <row r="57" spans="2:9" hidden="1" x14ac:dyDescent="0.2">
      <c r="C57" s="843" t="s">
        <v>1432</v>
      </c>
      <c r="D57" s="826" t="s">
        <v>1433</v>
      </c>
      <c r="E57" s="826" t="s">
        <v>1434</v>
      </c>
      <c r="F57" s="826" t="s">
        <v>1435</v>
      </c>
    </row>
    <row r="58" spans="2:9" hidden="1" x14ac:dyDescent="0.2">
      <c r="E58" s="826" t="s">
        <v>1436</v>
      </c>
    </row>
    <row r="59" spans="2:9" hidden="1" x14ac:dyDescent="0.2"/>
  </sheetData>
  <sheetProtection algorithmName="SHA-512" hashValue="ZMjMZmvt+hzsGzCIpm7hG4TcWdGL0fyphHoo1FQQtLdeQPm/cT5HCIDfEEZzpwecCDfC0Elt/fFrN2Z1b4JjbA==" saltValue="sRN3Vbilzv6cBlqLrDDJtw==" spinCount="100000" sheet="1" formatRows="0"/>
  <dataConsolidate/>
  <mergeCells count="28">
    <mergeCell ref="I28:I34"/>
    <mergeCell ref="B42:H42"/>
    <mergeCell ref="B48:H48"/>
    <mergeCell ref="C50:F50"/>
    <mergeCell ref="C51:D51"/>
    <mergeCell ref="C45:D45"/>
    <mergeCell ref="C44:F44"/>
    <mergeCell ref="D38:H38"/>
    <mergeCell ref="D28:H34"/>
    <mergeCell ref="B25:H25"/>
    <mergeCell ref="B27:C27"/>
    <mergeCell ref="D27:H27"/>
    <mergeCell ref="D14:H18"/>
    <mergeCell ref="B15:C15"/>
    <mergeCell ref="B17:C17"/>
    <mergeCell ref="B21:C21"/>
    <mergeCell ref="D21:H21"/>
    <mergeCell ref="B13:C13"/>
    <mergeCell ref="D13:H13"/>
    <mergeCell ref="I14:I18"/>
    <mergeCell ref="I22:I24"/>
    <mergeCell ref="B2:D3"/>
    <mergeCell ref="B5:H5"/>
    <mergeCell ref="B6:H6"/>
    <mergeCell ref="I7:I10"/>
    <mergeCell ref="C8:H8"/>
    <mergeCell ref="D22:H24"/>
    <mergeCell ref="B23:C23"/>
  </mergeCells>
  <conditionalFormatting sqref="C39">
    <cfRule type="cellIs" dxfId="98" priority="3" operator="between">
      <formula>50</formula>
      <formula>60</formula>
    </cfRule>
    <cfRule type="cellIs" dxfId="97" priority="4" operator="between">
      <formula>38</formula>
      <formula>49</formula>
    </cfRule>
    <cfRule type="cellIs" dxfId="96" priority="5" operator="between">
      <formula>1</formula>
      <formula>37</formula>
    </cfRule>
  </conditionalFormatting>
  <conditionalFormatting sqref="I7">
    <cfRule type="colorScale" priority="6">
      <colorScale>
        <cfvo type="min"/>
        <cfvo type="percentile" val="50"/>
        <cfvo type="max"/>
        <color rgb="FFF8696B"/>
        <color rgb="FFFFEB84"/>
        <color rgb="FF63BE7B"/>
      </colorScale>
    </cfRule>
  </conditionalFormatting>
  <dataValidations count="6">
    <dataValidation type="list" allowBlank="1" showInputMessage="1" showErrorMessage="1" sqref="C30" xr:uid="{4D53D0B3-2261-4695-BCF9-BCD15BCEC460}">
      <formula1>$E$56:$E$58</formula1>
    </dataValidation>
    <dataValidation type="list" allowBlank="1" showInputMessage="1" showErrorMessage="1" sqref="C38" xr:uid="{9BB30585-21EE-45AC-9755-D921530FB64C}">
      <formula1>$C$56:$C$57</formula1>
    </dataValidation>
    <dataValidation type="list" allowBlank="1" showInputMessage="1" showErrorMessage="1" sqref="C14 C34 C18 C16 C28 C24 C22" xr:uid="{B846562A-47E5-4172-9538-C0D19951DBDF}">
      <formula1>$D$56:$D$57</formula1>
    </dataValidation>
    <dataValidation type="list" allowBlank="1" showInputMessage="1" showErrorMessage="1" sqref="C19 C35" xr:uid="{585F6716-F984-425A-9568-1C15E1E5B567}">
      <formula1>$D$56:$D$58</formula1>
    </dataValidation>
    <dataValidation type="list" allowBlank="1" showInputMessage="1" showErrorMessage="1" sqref="C12" xr:uid="{BAE8991E-D289-4DD7-AA25-087090A26574}">
      <formula1>$C$56:$C$58</formula1>
    </dataValidation>
    <dataValidation type="list" allowBlank="1" showInputMessage="1" showErrorMessage="1" sqref="C32" xr:uid="{D7004ED4-6A17-410D-BB33-4C5BA0751799}">
      <formula1>$F$56:$F$57</formula1>
    </dataValidation>
  </dataValidations>
  <pageMargins left="0.7" right="0.7" top="0.75" bottom="0.75" header="0.3" footer="0.3"/>
  <pageSetup paperSize="9" scale="41" orientation="portrait" horizontalDpi="4294967294" verticalDpi="300" r:id="rId1"/>
  <drawing r:id="rId2"/>
  <extLst>
    <ext xmlns:x14="http://schemas.microsoft.com/office/spreadsheetml/2009/9/main" uri="{78C0D931-6437-407d-A8EE-F0AAD7539E65}">
      <x14:conditionalFormattings>
        <x14:conditionalFormatting xmlns:xm="http://schemas.microsoft.com/office/excel/2006/main">
          <x14:cfRule type="containsText" priority="1" operator="containsText" id="{AAB10A0C-783F-4A38-B6C2-D5B2EB59F2AF}">
            <xm:f>NOT(ISERROR(SEARCH($C$57,C38)))</xm:f>
            <xm:f>$C$57</xm:f>
            <x14:dxf>
              <fill>
                <patternFill>
                  <bgColor rgb="FFFF0000"/>
                </patternFill>
              </fill>
            </x14:dxf>
          </x14:cfRule>
          <x14:cfRule type="containsText" priority="2" operator="containsText" id="{8F36529A-9F1D-40DB-BFA4-105FF31E890D}">
            <xm:f>NOT(ISERROR(SEARCH($C$56,C38)))</xm:f>
            <xm:f>$C$56</xm:f>
            <x14:dxf>
              <fill>
                <patternFill>
                  <bgColor theme="9"/>
                </patternFill>
              </fill>
            </x14:dxf>
          </x14:cfRule>
          <xm:sqref>C38</xm:sqref>
        </x14:conditionalFormatting>
      </x14:conditionalFormatting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8989CE-0B89-4C81-9EC1-E6A0E343AE9A}">
  <sheetPr codeName="Sheet18">
    <tabColor rgb="FFE4DFF5"/>
  </sheetPr>
  <dimension ref="A2:T249"/>
  <sheetViews>
    <sheetView showGridLines="0" showRowColHeaders="0" zoomScale="80" zoomScaleNormal="80" workbookViewId="0">
      <selection activeCell="G192" sqref="G192"/>
    </sheetView>
  </sheetViews>
  <sheetFormatPr defaultColWidth="8.7109375" defaultRowHeight="15.75" outlineLevelRow="1" x14ac:dyDescent="0.2"/>
  <cols>
    <col min="1" max="1" width="3.42578125" style="815" customWidth="1"/>
    <col min="2" max="2" width="89.28515625" style="816" customWidth="1"/>
    <col min="3" max="3" width="14.42578125" style="845" customWidth="1"/>
    <col min="4" max="8" width="20.7109375" style="815" customWidth="1"/>
    <col min="9" max="9" width="78.42578125" style="817" customWidth="1"/>
    <col min="10" max="10" width="77.7109375" style="815" customWidth="1"/>
    <col min="11" max="16384" width="8.7109375" style="815"/>
  </cols>
  <sheetData>
    <row r="2" spans="1:9" ht="16.5" thickBot="1" x14ac:dyDescent="0.25">
      <c r="A2" s="940"/>
      <c r="B2" s="1704"/>
      <c r="C2" s="1704"/>
      <c r="D2" s="1704"/>
      <c r="E2" s="1234"/>
      <c r="F2" s="1234"/>
      <c r="G2" s="1234"/>
      <c r="H2" s="1235"/>
      <c r="I2" s="1236"/>
    </row>
    <row r="3" spans="1:9" x14ac:dyDescent="0.2">
      <c r="A3" s="940"/>
      <c r="B3" s="1704"/>
      <c r="C3" s="1704"/>
      <c r="D3" s="1704"/>
      <c r="E3" s="940"/>
      <c r="F3" s="940"/>
      <c r="G3" s="940"/>
      <c r="H3" s="1237"/>
      <c r="I3" s="1238"/>
    </row>
    <row r="4" spans="1:9" x14ac:dyDescent="0.2">
      <c r="A4" s="940"/>
      <c r="B4" s="1239"/>
      <c r="C4" s="1240"/>
      <c r="D4" s="1241"/>
      <c r="E4" s="1241"/>
      <c r="F4" s="1241"/>
      <c r="G4" s="1241"/>
      <c r="H4" s="1242"/>
      <c r="I4" s="1236"/>
    </row>
    <row r="5" spans="1:9" ht="19.5" x14ac:dyDescent="0.2">
      <c r="A5" s="940"/>
      <c r="B5" s="1705" t="s">
        <v>1400</v>
      </c>
      <c r="C5" s="1705"/>
      <c r="D5" s="1705"/>
      <c r="E5" s="1705"/>
      <c r="F5" s="1705"/>
      <c r="G5" s="1705"/>
      <c r="H5" s="1706"/>
      <c r="I5" s="1236"/>
    </row>
    <row r="6" spans="1:9" ht="19.5" x14ac:dyDescent="0.2">
      <c r="A6" s="940"/>
      <c r="B6" s="1705" t="s">
        <v>1437</v>
      </c>
      <c r="C6" s="1705"/>
      <c r="D6" s="1705"/>
      <c r="E6" s="1705"/>
      <c r="F6" s="1705"/>
      <c r="G6" s="1705"/>
      <c r="H6" s="1706"/>
      <c r="I6" s="1243" t="s">
        <v>1402</v>
      </c>
    </row>
    <row r="7" spans="1:9" ht="15.6" customHeight="1" x14ac:dyDescent="0.2">
      <c r="A7" s="940"/>
      <c r="B7" s="981"/>
      <c r="C7" s="1244"/>
      <c r="D7" s="1245"/>
      <c r="E7" s="1245"/>
      <c r="F7" s="1245"/>
      <c r="G7" s="1245"/>
      <c r="H7" s="1246"/>
      <c r="I7" s="1703" t="s">
        <v>1438</v>
      </c>
    </row>
    <row r="8" spans="1:9" ht="30" customHeight="1" x14ac:dyDescent="0.2">
      <c r="A8" s="940"/>
      <c r="B8" s="947" t="s">
        <v>1404</v>
      </c>
      <c r="C8" s="1707" t="str">
        <f>IF('Step 1 Introduction'!D10="","",'Step 1 Introduction'!D10)</f>
        <v/>
      </c>
      <c r="D8" s="1707"/>
      <c r="E8" s="1707"/>
      <c r="F8" s="1707"/>
      <c r="G8" s="1707"/>
      <c r="H8" s="1707"/>
      <c r="I8" s="1703"/>
    </row>
    <row r="9" spans="1:9" ht="30" customHeight="1" x14ac:dyDescent="0.2">
      <c r="A9" s="940"/>
      <c r="B9" s="947" t="s">
        <v>1439</v>
      </c>
      <c r="C9" s="1130"/>
      <c r="D9" s="1720" t="s">
        <v>1440</v>
      </c>
      <c r="E9" s="1720"/>
      <c r="F9" s="1720"/>
      <c r="G9" s="1720"/>
      <c r="H9" s="1720"/>
      <c r="I9" s="1703"/>
    </row>
    <row r="10" spans="1:9" x14ac:dyDescent="0.2">
      <c r="A10" s="940"/>
      <c r="B10" s="856"/>
      <c r="C10" s="1338"/>
      <c r="D10" s="1247"/>
      <c r="E10" s="1247"/>
      <c r="F10" s="1247"/>
      <c r="G10" s="1247"/>
      <c r="H10" s="1248"/>
      <c r="I10" s="1703"/>
    </row>
    <row r="11" spans="1:9" x14ac:dyDescent="0.2">
      <c r="A11" s="940"/>
      <c r="B11" s="1718" t="s">
        <v>1441</v>
      </c>
      <c r="C11" s="1719"/>
      <c r="D11" s="940"/>
      <c r="E11" s="940"/>
      <c r="F11" s="940"/>
      <c r="G11" s="940"/>
      <c r="H11" s="1237"/>
      <c r="I11" s="1703"/>
    </row>
    <row r="12" spans="1:9" ht="30" customHeight="1" x14ac:dyDescent="0.2">
      <c r="A12" s="940"/>
      <c r="B12" s="865" t="s">
        <v>1442</v>
      </c>
      <c r="C12" s="839"/>
      <c r="D12" s="943" t="s">
        <v>1443</v>
      </c>
      <c r="E12" s="1716" t="str">
        <f>IF('QC Check'!C44="","",'QC Check'!C44)</f>
        <v/>
      </c>
      <c r="F12" s="1716"/>
      <c r="G12" s="1716"/>
      <c r="H12" s="1717"/>
      <c r="I12" s="1703"/>
    </row>
    <row r="13" spans="1:9" ht="3" customHeight="1" x14ac:dyDescent="0.25">
      <c r="A13" s="940"/>
      <c r="B13" s="866"/>
      <c r="C13" s="941"/>
      <c r="D13" s="1249"/>
      <c r="E13" s="1137"/>
      <c r="F13" s="1137"/>
      <c r="G13" s="1137"/>
      <c r="H13" s="1138"/>
      <c r="I13" s="1703"/>
    </row>
    <row r="14" spans="1:9" ht="30" customHeight="1" x14ac:dyDescent="0.2">
      <c r="A14" s="940"/>
      <c r="B14" s="943" t="s">
        <v>1444</v>
      </c>
      <c r="C14" s="1708" t="str">
        <f>IF('QC Check'!B42=0,"",('QC Check'!B42))</f>
        <v/>
      </c>
      <c r="D14" s="1708"/>
      <c r="E14" s="1708"/>
      <c r="F14" s="1708"/>
      <c r="G14" s="1708"/>
      <c r="H14" s="1709"/>
      <c r="I14" s="1703"/>
    </row>
    <row r="15" spans="1:9" ht="3" customHeight="1" x14ac:dyDescent="0.25">
      <c r="A15" s="940"/>
      <c r="B15" s="866"/>
      <c r="C15" s="941"/>
      <c r="D15" s="946"/>
      <c r="E15" s="946"/>
      <c r="F15" s="946"/>
      <c r="G15" s="946"/>
      <c r="H15" s="946"/>
      <c r="I15" s="1703"/>
    </row>
    <row r="16" spans="1:9" ht="30" customHeight="1" x14ac:dyDescent="0.2">
      <c r="A16" s="940"/>
      <c r="B16" s="865" t="s">
        <v>1445</v>
      </c>
      <c r="C16" s="848"/>
      <c r="D16" s="1721"/>
      <c r="E16" s="1721"/>
      <c r="F16" s="1721"/>
      <c r="G16" s="1721"/>
      <c r="H16" s="1721"/>
      <c r="I16" s="1703"/>
    </row>
    <row r="17" spans="1:9" s="940" customFormat="1" x14ac:dyDescent="0.2">
      <c r="B17" s="861"/>
      <c r="C17" s="862"/>
      <c r="D17" s="863"/>
      <c r="E17" s="863"/>
      <c r="F17" s="863"/>
      <c r="G17" s="863"/>
      <c r="H17" s="871"/>
      <c r="I17" s="1703"/>
    </row>
    <row r="18" spans="1:9" ht="15.6" customHeight="1" x14ac:dyDescent="0.2">
      <c r="A18" s="940"/>
      <c r="B18" s="1710" t="s">
        <v>9</v>
      </c>
      <c r="C18" s="1710"/>
      <c r="D18" s="1711" t="s">
        <v>1406</v>
      </c>
      <c r="E18" s="1711"/>
      <c r="F18" s="1711"/>
      <c r="G18" s="1711"/>
      <c r="H18" s="1711"/>
      <c r="I18" s="1703"/>
    </row>
    <row r="19" spans="1:9" ht="30" customHeight="1" x14ac:dyDescent="0.2">
      <c r="A19" s="940"/>
      <c r="B19" s="865" t="s">
        <v>1446</v>
      </c>
      <c r="C19" s="1129"/>
      <c r="D19" s="1712"/>
      <c r="E19" s="1712"/>
      <c r="F19" s="1712"/>
      <c r="G19" s="1712"/>
      <c r="H19" s="1713"/>
      <c r="I19" s="1703" t="s">
        <v>1447</v>
      </c>
    </row>
    <row r="20" spans="1:9" ht="3" customHeight="1" x14ac:dyDescent="0.2">
      <c r="A20" s="940"/>
      <c r="B20" s="1674"/>
      <c r="C20" s="1674"/>
      <c r="D20" s="1712"/>
      <c r="E20" s="1712"/>
      <c r="F20" s="1712"/>
      <c r="G20" s="1712"/>
      <c r="H20" s="1713"/>
      <c r="I20" s="1703"/>
    </row>
    <row r="21" spans="1:9" ht="30" customHeight="1" x14ac:dyDescent="0.2">
      <c r="A21" s="940"/>
      <c r="B21" s="865" t="s">
        <v>1448</v>
      </c>
      <c r="C21" s="848"/>
      <c r="D21" s="1712"/>
      <c r="E21" s="1712"/>
      <c r="F21" s="1712"/>
      <c r="G21" s="1712"/>
      <c r="H21" s="1713"/>
      <c r="I21" s="1703"/>
    </row>
    <row r="22" spans="1:9" ht="3" customHeight="1" x14ac:dyDescent="0.25">
      <c r="A22" s="940"/>
      <c r="B22" s="872"/>
      <c r="C22" s="941"/>
      <c r="D22" s="1712"/>
      <c r="E22" s="1712"/>
      <c r="F22" s="1712"/>
      <c r="G22" s="1712"/>
      <c r="H22" s="1713"/>
      <c r="I22" s="1703"/>
    </row>
    <row r="23" spans="1:9" ht="30" customHeight="1" x14ac:dyDescent="0.2">
      <c r="A23" s="940"/>
      <c r="B23" s="865" t="s">
        <v>1449</v>
      </c>
      <c r="C23" s="848"/>
      <c r="D23" s="1712"/>
      <c r="E23" s="1712"/>
      <c r="F23" s="1712"/>
      <c r="G23" s="1712"/>
      <c r="H23" s="1713"/>
      <c r="I23" s="1703"/>
    </row>
    <row r="24" spans="1:9" ht="3" customHeight="1" x14ac:dyDescent="0.25">
      <c r="A24" s="940"/>
      <c r="B24" s="872"/>
      <c r="C24" s="941"/>
      <c r="D24" s="1712"/>
      <c r="E24" s="1712"/>
      <c r="F24" s="1712"/>
      <c r="G24" s="1712"/>
      <c r="H24" s="1713"/>
      <c r="I24" s="1703"/>
    </row>
    <row r="25" spans="1:9" ht="30" customHeight="1" x14ac:dyDescent="0.2">
      <c r="A25" s="940"/>
      <c r="B25" s="865" t="s">
        <v>1450</v>
      </c>
      <c r="C25" s="848"/>
      <c r="D25" s="1712"/>
      <c r="E25" s="1712"/>
      <c r="F25" s="1712"/>
      <c r="G25" s="1712"/>
      <c r="H25" s="1713"/>
      <c r="I25" s="1703"/>
    </row>
    <row r="26" spans="1:9" ht="3" customHeight="1" x14ac:dyDescent="0.25">
      <c r="A26" s="940"/>
      <c r="B26" s="872"/>
      <c r="C26" s="941"/>
      <c r="D26" s="1712"/>
      <c r="E26" s="1712"/>
      <c r="F26" s="1712"/>
      <c r="G26" s="1712"/>
      <c r="H26" s="1713"/>
      <c r="I26" s="1703"/>
    </row>
    <row r="27" spans="1:9" ht="30" customHeight="1" x14ac:dyDescent="0.2">
      <c r="A27" s="940"/>
      <c r="B27" s="865" t="s">
        <v>1451</v>
      </c>
      <c r="C27" s="848"/>
      <c r="D27" s="1712"/>
      <c r="E27" s="1712"/>
      <c r="F27" s="1712"/>
      <c r="G27" s="1712"/>
      <c r="H27" s="1713"/>
      <c r="I27" s="1703"/>
    </row>
    <row r="28" spans="1:9" ht="3" customHeight="1" x14ac:dyDescent="0.25">
      <c r="A28" s="940"/>
      <c r="B28" s="872"/>
      <c r="C28" s="941"/>
      <c r="D28" s="1712"/>
      <c r="E28" s="1712"/>
      <c r="F28" s="1712"/>
      <c r="G28" s="1712"/>
      <c r="H28" s="1713"/>
      <c r="I28" s="1703"/>
    </row>
    <row r="29" spans="1:9" ht="30" customHeight="1" x14ac:dyDescent="0.2">
      <c r="A29" s="940"/>
      <c r="B29" s="865" t="s">
        <v>1452</v>
      </c>
      <c r="C29" s="848"/>
      <c r="D29" s="1712"/>
      <c r="E29" s="1712"/>
      <c r="F29" s="1712"/>
      <c r="G29" s="1712"/>
      <c r="H29" s="1713"/>
      <c r="I29" s="1703"/>
    </row>
    <row r="30" spans="1:9" ht="3" customHeight="1" x14ac:dyDescent="0.25">
      <c r="A30" s="940"/>
      <c r="B30" s="872"/>
      <c r="C30" s="941"/>
      <c r="D30" s="1712"/>
      <c r="E30" s="1712"/>
      <c r="F30" s="1712"/>
      <c r="G30" s="1712"/>
      <c r="H30" s="1713"/>
      <c r="I30" s="1139"/>
    </row>
    <row r="31" spans="1:9" ht="30" customHeight="1" x14ac:dyDescent="0.2">
      <c r="A31" s="940"/>
      <c r="B31" s="1250" t="s">
        <v>1453</v>
      </c>
      <c r="C31" s="839"/>
      <c r="D31" s="1714"/>
      <c r="E31" s="1714"/>
      <c r="F31" s="1714"/>
      <c r="G31" s="1714"/>
      <c r="H31" s="1715"/>
      <c r="I31" s="1139"/>
    </row>
    <row r="32" spans="1:9" x14ac:dyDescent="0.2">
      <c r="A32" s="940"/>
      <c r="B32" s="1676"/>
      <c r="C32" s="1676"/>
      <c r="D32" s="1676"/>
      <c r="E32" s="1676"/>
      <c r="F32" s="1676"/>
      <c r="G32" s="1676"/>
      <c r="H32" s="1676"/>
      <c r="I32" s="1251"/>
    </row>
    <row r="33" spans="1:20" ht="34.9" customHeight="1" x14ac:dyDescent="0.2">
      <c r="A33" s="940"/>
      <c r="B33" s="1252" t="s">
        <v>1454</v>
      </c>
      <c r="C33" s="1253"/>
      <c r="D33" s="1722" t="s">
        <v>1455</v>
      </c>
      <c r="E33" s="1722"/>
      <c r="F33" s="1722"/>
      <c r="G33" s="1722"/>
      <c r="H33" s="1722"/>
      <c r="I33" s="1251"/>
      <c r="J33" s="940"/>
      <c r="K33" s="940"/>
      <c r="L33" s="940"/>
      <c r="M33" s="940"/>
      <c r="N33" s="940"/>
      <c r="O33" s="940"/>
      <c r="P33" s="940"/>
      <c r="Q33" s="940"/>
      <c r="R33" s="940"/>
      <c r="S33" s="940"/>
      <c r="T33" s="940"/>
    </row>
    <row r="34" spans="1:20" ht="15.6" customHeight="1" x14ac:dyDescent="0.2">
      <c r="A34" s="940"/>
      <c r="B34" s="1254"/>
      <c r="C34" s="1255"/>
      <c r="D34" s="863"/>
      <c r="E34" s="863"/>
      <c r="F34" s="863"/>
      <c r="G34" s="863"/>
      <c r="H34" s="871"/>
      <c r="I34" s="940"/>
      <c r="J34" s="940"/>
      <c r="K34" s="940"/>
      <c r="L34" s="940"/>
      <c r="M34" s="940"/>
      <c r="N34" s="940"/>
      <c r="O34" s="940"/>
      <c r="P34" s="940"/>
      <c r="Q34" s="940"/>
      <c r="R34" s="940"/>
      <c r="S34" s="940"/>
      <c r="T34" s="940"/>
    </row>
    <row r="35" spans="1:20" x14ac:dyDescent="0.2">
      <c r="A35" s="940"/>
      <c r="B35" s="1710" t="s">
        <v>14</v>
      </c>
      <c r="C35" s="1710"/>
      <c r="D35" s="1711" t="s">
        <v>1406</v>
      </c>
      <c r="E35" s="1711"/>
      <c r="F35" s="1711"/>
      <c r="G35" s="1711"/>
      <c r="H35" s="1711"/>
      <c r="I35" s="1256"/>
      <c r="J35" s="940"/>
      <c r="K35" s="940"/>
      <c r="L35" s="940"/>
      <c r="M35" s="940"/>
      <c r="N35" s="940"/>
      <c r="O35" s="940"/>
      <c r="P35" s="940"/>
      <c r="Q35" s="940"/>
      <c r="R35" s="940"/>
      <c r="S35" s="940"/>
      <c r="T35" s="940"/>
    </row>
    <row r="36" spans="1:20" ht="15" customHeight="1" x14ac:dyDescent="0.2">
      <c r="A36" s="940"/>
      <c r="B36" s="939" t="s">
        <v>186</v>
      </c>
      <c r="C36" s="937"/>
      <c r="D36" s="1257"/>
      <c r="E36" s="1258"/>
      <c r="F36" s="1258"/>
      <c r="G36" s="1258"/>
      <c r="H36" s="1259"/>
      <c r="I36" s="1256"/>
      <c r="J36" s="940"/>
      <c r="K36" s="940"/>
      <c r="L36" s="940"/>
      <c r="M36" s="940"/>
      <c r="N36" s="940"/>
      <c r="O36" s="940"/>
      <c r="P36" s="940"/>
      <c r="Q36" s="940"/>
      <c r="R36" s="940"/>
      <c r="S36" s="940"/>
      <c r="T36" s="940"/>
    </row>
    <row r="37" spans="1:20" ht="30" customHeight="1" x14ac:dyDescent="0.2">
      <c r="A37" s="940"/>
      <c r="B37" s="865" t="s">
        <v>1456</v>
      </c>
      <c r="C37" s="839"/>
      <c r="D37" s="1715"/>
      <c r="E37" s="1715"/>
      <c r="F37" s="1715"/>
      <c r="G37" s="1715"/>
      <c r="H37" s="1715"/>
      <c r="I37" s="1703" t="s">
        <v>1457</v>
      </c>
      <c r="J37" s="940"/>
      <c r="K37" s="940"/>
      <c r="L37" s="940"/>
      <c r="M37" s="940"/>
      <c r="N37" s="940"/>
      <c r="O37" s="940"/>
      <c r="P37" s="940"/>
      <c r="Q37" s="940"/>
      <c r="R37" s="940"/>
      <c r="S37" s="940"/>
      <c r="T37" s="940"/>
    </row>
    <row r="38" spans="1:20" ht="3" customHeight="1" x14ac:dyDescent="0.25">
      <c r="A38" s="940"/>
      <c r="B38" s="872"/>
      <c r="C38" s="941"/>
      <c r="D38" s="1715"/>
      <c r="E38" s="1715"/>
      <c r="F38" s="1715"/>
      <c r="G38" s="1715"/>
      <c r="H38" s="1715"/>
      <c r="I38" s="1703"/>
      <c r="J38" s="940"/>
      <c r="K38" s="940"/>
      <c r="L38" s="940"/>
      <c r="M38" s="940"/>
      <c r="N38" s="940"/>
      <c r="O38" s="940"/>
      <c r="P38" s="940"/>
      <c r="Q38" s="940"/>
      <c r="R38" s="940"/>
      <c r="S38" s="940"/>
      <c r="T38" s="940"/>
    </row>
    <row r="39" spans="1:20" ht="30" customHeight="1" x14ac:dyDescent="0.2">
      <c r="A39" s="940"/>
      <c r="B39" s="865" t="s">
        <v>1458</v>
      </c>
      <c r="C39" s="839"/>
      <c r="D39" s="1715"/>
      <c r="E39" s="1715"/>
      <c r="F39" s="1715"/>
      <c r="G39" s="1715"/>
      <c r="H39" s="1715"/>
      <c r="I39" s="1703"/>
      <c r="J39" s="940"/>
      <c r="K39" s="940"/>
      <c r="L39" s="940"/>
      <c r="M39" s="940"/>
      <c r="N39" s="940"/>
      <c r="O39" s="940"/>
      <c r="P39" s="940"/>
      <c r="Q39" s="940"/>
      <c r="R39" s="940"/>
      <c r="S39" s="940"/>
      <c r="T39" s="940"/>
    </row>
    <row r="40" spans="1:20" ht="3" customHeight="1" x14ac:dyDescent="0.25">
      <c r="A40" s="940"/>
      <c r="B40" s="872"/>
      <c r="C40" s="941"/>
      <c r="D40" s="1715"/>
      <c r="E40" s="1715"/>
      <c r="F40" s="1715"/>
      <c r="G40" s="1715"/>
      <c r="H40" s="1715"/>
      <c r="I40" s="1703"/>
      <c r="J40" s="940"/>
      <c r="K40" s="940"/>
      <c r="L40" s="940"/>
      <c r="M40" s="940"/>
      <c r="N40" s="940"/>
      <c r="O40" s="940"/>
      <c r="P40" s="940"/>
      <c r="Q40" s="940"/>
      <c r="R40" s="940"/>
      <c r="S40" s="940"/>
      <c r="T40" s="940"/>
    </row>
    <row r="41" spans="1:20" ht="30" customHeight="1" x14ac:dyDescent="0.2">
      <c r="A41" s="940"/>
      <c r="B41" s="865" t="s">
        <v>1459</v>
      </c>
      <c r="C41" s="839"/>
      <c r="D41" s="1715"/>
      <c r="E41" s="1715"/>
      <c r="F41" s="1715"/>
      <c r="G41" s="1715"/>
      <c r="H41" s="1715"/>
      <c r="I41" s="1703"/>
      <c r="J41" s="940"/>
      <c r="K41" s="940"/>
      <c r="L41" s="940"/>
      <c r="M41" s="940"/>
      <c r="N41" s="940"/>
      <c r="O41" s="940"/>
      <c r="P41" s="940"/>
      <c r="Q41" s="940"/>
      <c r="R41" s="940"/>
      <c r="S41" s="940"/>
      <c r="T41" s="940"/>
    </row>
    <row r="42" spans="1:20" ht="15" customHeight="1" x14ac:dyDescent="0.2">
      <c r="A42" s="940"/>
      <c r="B42" s="939" t="s">
        <v>213</v>
      </c>
      <c r="C42" s="937"/>
      <c r="D42" s="1715"/>
      <c r="E42" s="1715"/>
      <c r="F42" s="1715"/>
      <c r="G42" s="1715"/>
      <c r="H42" s="1715"/>
      <c r="I42" s="1703"/>
      <c r="J42" s="940"/>
      <c r="K42" s="940"/>
      <c r="L42" s="940"/>
      <c r="M42" s="940"/>
      <c r="N42" s="940"/>
      <c r="O42" s="940"/>
      <c r="P42" s="940"/>
      <c r="Q42" s="940"/>
      <c r="R42" s="940"/>
      <c r="S42" s="940"/>
      <c r="T42" s="940"/>
    </row>
    <row r="43" spans="1:20" s="940" customFormat="1" ht="30" customHeight="1" x14ac:dyDescent="0.2">
      <c r="B43" s="938" t="s">
        <v>1460</v>
      </c>
      <c r="C43" s="839"/>
      <c r="D43" s="1715"/>
      <c r="E43" s="1715"/>
      <c r="F43" s="1715"/>
      <c r="G43" s="1715"/>
      <c r="H43" s="1715"/>
      <c r="I43" s="1703"/>
    </row>
    <row r="44" spans="1:20" s="940" customFormat="1" ht="15" customHeight="1" x14ac:dyDescent="0.2">
      <c r="B44" s="939" t="s">
        <v>204</v>
      </c>
      <c r="C44" s="937"/>
      <c r="D44" s="1715"/>
      <c r="E44" s="1715"/>
      <c r="F44" s="1715"/>
      <c r="G44" s="1715"/>
      <c r="H44" s="1715"/>
      <c r="I44" s="1703"/>
    </row>
    <row r="45" spans="1:20" ht="30" customHeight="1" x14ac:dyDescent="0.2">
      <c r="A45" s="940"/>
      <c r="B45" s="865" t="s">
        <v>1461</v>
      </c>
      <c r="C45" s="839"/>
      <c r="D45" s="1715"/>
      <c r="E45" s="1715"/>
      <c r="F45" s="1715"/>
      <c r="G45" s="1715"/>
      <c r="H45" s="1715"/>
      <c r="I45" s="1703"/>
      <c r="J45" s="940"/>
      <c r="K45" s="940"/>
      <c r="L45" s="940"/>
      <c r="M45" s="940"/>
      <c r="N45" s="940"/>
      <c r="O45" s="940"/>
      <c r="P45" s="940"/>
      <c r="Q45" s="940"/>
      <c r="R45" s="940"/>
      <c r="S45" s="940"/>
      <c r="T45" s="940"/>
    </row>
    <row r="46" spans="1:20" ht="3" customHeight="1" x14ac:dyDescent="0.25">
      <c r="A46" s="940"/>
      <c r="B46" s="872"/>
      <c r="C46" s="941"/>
      <c r="D46" s="1715"/>
      <c r="E46" s="1715"/>
      <c r="F46" s="1715"/>
      <c r="G46" s="1715"/>
      <c r="H46" s="1715"/>
      <c r="I46" s="1703"/>
      <c r="J46" s="940"/>
      <c r="K46" s="940"/>
      <c r="L46" s="940"/>
      <c r="M46" s="940"/>
      <c r="N46" s="940"/>
      <c r="O46" s="940"/>
      <c r="P46" s="940"/>
      <c r="Q46" s="940"/>
      <c r="R46" s="940"/>
      <c r="S46" s="940"/>
      <c r="T46" s="940"/>
    </row>
    <row r="47" spans="1:20" ht="30" customHeight="1" x14ac:dyDescent="0.2">
      <c r="A47" s="940"/>
      <c r="B47" s="865" t="s">
        <v>1462</v>
      </c>
      <c r="C47" s="839"/>
      <c r="D47" s="1715"/>
      <c r="E47" s="1715"/>
      <c r="F47" s="1715"/>
      <c r="G47" s="1715"/>
      <c r="H47" s="1715"/>
      <c r="I47" s="1703"/>
      <c r="J47" s="940"/>
      <c r="K47" s="940"/>
      <c r="L47" s="940"/>
      <c r="M47" s="940"/>
      <c r="N47" s="940"/>
      <c r="O47" s="940"/>
      <c r="P47" s="940"/>
      <c r="Q47" s="940"/>
      <c r="R47" s="940"/>
      <c r="S47" s="940"/>
      <c r="T47" s="940"/>
    </row>
    <row r="48" spans="1:20" ht="3" customHeight="1" x14ac:dyDescent="0.25">
      <c r="A48" s="940"/>
      <c r="B48" s="872"/>
      <c r="C48" s="941"/>
      <c r="D48" s="1715"/>
      <c r="E48" s="1715"/>
      <c r="F48" s="1715"/>
      <c r="G48" s="1715"/>
      <c r="H48" s="1715"/>
      <c r="I48" s="1703"/>
      <c r="J48" s="940"/>
      <c r="K48" s="940"/>
      <c r="L48" s="940"/>
      <c r="M48" s="940"/>
      <c r="N48" s="940"/>
      <c r="O48" s="940"/>
      <c r="P48" s="940"/>
      <c r="Q48" s="940"/>
      <c r="R48" s="940"/>
      <c r="S48" s="940"/>
      <c r="T48" s="940"/>
    </row>
    <row r="49" spans="1:20" ht="30" customHeight="1" x14ac:dyDescent="0.2">
      <c r="A49" s="940"/>
      <c r="B49" s="865" t="s">
        <v>1463</v>
      </c>
      <c r="C49" s="839"/>
      <c r="D49" s="1715"/>
      <c r="E49" s="1715"/>
      <c r="F49" s="1715"/>
      <c r="G49" s="1715"/>
      <c r="H49" s="1715"/>
      <c r="I49" s="1703"/>
      <c r="J49" s="940"/>
      <c r="K49" s="940"/>
      <c r="L49" s="940"/>
      <c r="M49" s="940"/>
      <c r="N49" s="940"/>
      <c r="O49" s="940"/>
      <c r="P49" s="940"/>
      <c r="Q49" s="940"/>
      <c r="R49" s="940"/>
      <c r="S49" s="940"/>
      <c r="T49" s="940"/>
    </row>
    <row r="50" spans="1:20" ht="3" customHeight="1" x14ac:dyDescent="0.25">
      <c r="A50" s="940"/>
      <c r="B50" s="872"/>
      <c r="C50" s="941"/>
      <c r="D50" s="1715"/>
      <c r="E50" s="1715"/>
      <c r="F50" s="1715"/>
      <c r="G50" s="1715"/>
      <c r="H50" s="1715"/>
      <c r="I50" s="1703"/>
      <c r="J50" s="940"/>
      <c r="K50" s="940"/>
      <c r="L50" s="940"/>
      <c r="M50" s="940"/>
      <c r="N50" s="940"/>
      <c r="O50" s="940"/>
      <c r="P50" s="940"/>
      <c r="Q50" s="940"/>
      <c r="R50" s="940"/>
      <c r="S50" s="940"/>
      <c r="T50" s="940"/>
    </row>
    <row r="51" spans="1:20" ht="30" customHeight="1" x14ac:dyDescent="0.2">
      <c r="A51" s="940"/>
      <c r="B51" s="865" t="s">
        <v>1464</v>
      </c>
      <c r="C51" s="839"/>
      <c r="D51" s="1715"/>
      <c r="E51" s="1715"/>
      <c r="F51" s="1715"/>
      <c r="G51" s="1715"/>
      <c r="H51" s="1715"/>
      <c r="I51" s="1703"/>
      <c r="J51" s="940"/>
      <c r="K51" s="940"/>
      <c r="L51" s="940"/>
      <c r="M51" s="940"/>
      <c r="N51" s="940"/>
      <c r="O51" s="940"/>
      <c r="P51" s="940"/>
      <c r="Q51" s="940"/>
      <c r="R51" s="940"/>
      <c r="S51" s="940"/>
      <c r="T51" s="940"/>
    </row>
    <row r="52" spans="1:20" ht="15" customHeight="1" x14ac:dyDescent="0.2">
      <c r="A52" s="940"/>
      <c r="B52" s="939" t="s">
        <v>225</v>
      </c>
      <c r="C52" s="937"/>
      <c r="D52" s="1715"/>
      <c r="E52" s="1715"/>
      <c r="F52" s="1715"/>
      <c r="G52" s="1715"/>
      <c r="H52" s="1715"/>
      <c r="I52" s="1703"/>
      <c r="J52" s="940"/>
      <c r="K52" s="940"/>
      <c r="L52" s="940"/>
      <c r="M52" s="940"/>
      <c r="N52" s="940"/>
      <c r="O52" s="940"/>
      <c r="P52" s="940"/>
      <c r="Q52" s="940"/>
      <c r="R52" s="940"/>
      <c r="S52" s="940"/>
      <c r="T52" s="940"/>
    </row>
    <row r="53" spans="1:20" ht="30" customHeight="1" x14ac:dyDescent="0.2">
      <c r="A53" s="940"/>
      <c r="B53" s="865" t="s">
        <v>1465</v>
      </c>
      <c r="C53" s="839"/>
      <c r="D53" s="1715"/>
      <c r="E53" s="1715"/>
      <c r="F53" s="1715"/>
      <c r="G53" s="1715"/>
      <c r="H53" s="1715"/>
      <c r="I53" s="1703"/>
      <c r="J53" s="940"/>
      <c r="K53" s="940"/>
      <c r="L53" s="940"/>
      <c r="M53" s="940"/>
      <c r="N53" s="940"/>
      <c r="O53" s="940"/>
      <c r="P53" s="940"/>
      <c r="Q53" s="940"/>
      <c r="R53" s="940"/>
      <c r="S53" s="940"/>
      <c r="T53" s="940"/>
    </row>
    <row r="54" spans="1:20" ht="15" customHeight="1" x14ac:dyDescent="0.2">
      <c r="A54" s="940"/>
      <c r="B54" s="942" t="s">
        <v>1466</v>
      </c>
      <c r="C54" s="937"/>
      <c r="D54" s="1715"/>
      <c r="E54" s="1715"/>
      <c r="F54" s="1715"/>
      <c r="G54" s="1715"/>
      <c r="H54" s="1715"/>
      <c r="I54" s="1703"/>
      <c r="J54" s="940"/>
      <c r="K54" s="940"/>
      <c r="L54" s="940"/>
      <c r="M54" s="940"/>
      <c r="N54" s="940"/>
      <c r="O54" s="940"/>
      <c r="P54" s="940"/>
      <c r="Q54" s="940"/>
      <c r="R54" s="940"/>
      <c r="S54" s="940"/>
      <c r="T54" s="940"/>
    </row>
    <row r="55" spans="1:20" ht="30" customHeight="1" x14ac:dyDescent="0.2">
      <c r="A55" s="940"/>
      <c r="B55" s="865" t="s">
        <v>1467</v>
      </c>
      <c r="C55" s="839"/>
      <c r="D55" s="1715"/>
      <c r="E55" s="1715"/>
      <c r="F55" s="1715"/>
      <c r="G55" s="1715"/>
      <c r="H55" s="1715"/>
      <c r="I55" s="1703"/>
      <c r="J55" s="940"/>
      <c r="K55" s="940"/>
      <c r="L55" s="940"/>
      <c r="M55" s="940"/>
      <c r="N55" s="940"/>
      <c r="O55" s="940"/>
      <c r="P55" s="940"/>
      <c r="Q55" s="940"/>
      <c r="R55" s="940"/>
      <c r="S55" s="940"/>
      <c r="T55" s="940"/>
    </row>
    <row r="56" spans="1:20" ht="15" customHeight="1" x14ac:dyDescent="0.2">
      <c r="A56" s="940"/>
      <c r="B56" s="939" t="s">
        <v>209</v>
      </c>
      <c r="C56" s="937"/>
      <c r="D56" s="1715"/>
      <c r="E56" s="1715"/>
      <c r="F56" s="1715"/>
      <c r="G56" s="1715"/>
      <c r="H56" s="1715"/>
      <c r="I56" s="1703"/>
      <c r="J56" s="940"/>
      <c r="K56" s="940"/>
      <c r="L56" s="940"/>
      <c r="M56" s="940"/>
      <c r="N56" s="940"/>
      <c r="O56" s="940"/>
      <c r="P56" s="940"/>
      <c r="Q56" s="940"/>
      <c r="R56" s="940"/>
      <c r="S56" s="940"/>
      <c r="T56" s="940"/>
    </row>
    <row r="57" spans="1:20" s="940" customFormat="1" ht="30" customHeight="1" x14ac:dyDescent="0.2">
      <c r="B57" s="865" t="s">
        <v>1468</v>
      </c>
      <c r="C57" s="839"/>
      <c r="D57" s="1715"/>
      <c r="E57" s="1715"/>
      <c r="F57" s="1715"/>
      <c r="G57" s="1715"/>
      <c r="H57" s="1715"/>
      <c r="I57" s="1703"/>
    </row>
    <row r="58" spans="1:20" ht="30" customHeight="1" x14ac:dyDescent="0.2">
      <c r="A58" s="940"/>
      <c r="B58" s="865" t="s">
        <v>1469</v>
      </c>
      <c r="C58" s="839"/>
      <c r="D58" s="1715"/>
      <c r="E58" s="1715"/>
      <c r="F58" s="1715"/>
      <c r="G58" s="1715"/>
      <c r="H58" s="1715"/>
      <c r="I58" s="1703"/>
      <c r="J58" s="940"/>
      <c r="K58" s="940"/>
      <c r="L58" s="940"/>
      <c r="M58" s="940"/>
      <c r="N58" s="940"/>
      <c r="O58" s="940"/>
      <c r="P58" s="940"/>
      <c r="Q58" s="940"/>
      <c r="R58" s="940"/>
      <c r="S58" s="940"/>
      <c r="T58" s="940"/>
    </row>
    <row r="59" spans="1:20" ht="15" customHeight="1" x14ac:dyDescent="0.2">
      <c r="A59" s="940"/>
      <c r="B59" s="939" t="s">
        <v>210</v>
      </c>
      <c r="C59" s="839"/>
      <c r="D59" s="1715"/>
      <c r="E59" s="1715"/>
      <c r="F59" s="1715"/>
      <c r="G59" s="1715"/>
      <c r="H59" s="1715"/>
      <c r="I59" s="1703"/>
      <c r="J59" s="940"/>
      <c r="K59" s="940"/>
      <c r="L59" s="940"/>
      <c r="M59" s="940"/>
      <c r="N59" s="940"/>
      <c r="O59" s="940"/>
      <c r="P59" s="940"/>
      <c r="Q59" s="940"/>
      <c r="R59" s="940"/>
      <c r="S59" s="940"/>
      <c r="T59" s="940"/>
    </row>
    <row r="60" spans="1:20" ht="30" customHeight="1" x14ac:dyDescent="0.2">
      <c r="A60" s="940"/>
      <c r="B60" s="865" t="s">
        <v>1470</v>
      </c>
      <c r="C60" s="839"/>
      <c r="D60" s="1715"/>
      <c r="E60" s="1715"/>
      <c r="F60" s="1715"/>
      <c r="G60" s="1715"/>
      <c r="H60" s="1715"/>
      <c r="I60" s="1703"/>
      <c r="J60" s="940"/>
      <c r="K60" s="940"/>
      <c r="L60" s="940"/>
      <c r="M60" s="940"/>
      <c r="N60" s="940"/>
      <c r="O60" s="940"/>
      <c r="P60" s="940"/>
      <c r="Q60" s="940"/>
      <c r="R60" s="940"/>
      <c r="S60" s="940"/>
      <c r="T60" s="940"/>
    </row>
    <row r="61" spans="1:20" ht="15" customHeight="1" x14ac:dyDescent="0.2">
      <c r="A61" s="940"/>
      <c r="B61" s="939" t="s">
        <v>211</v>
      </c>
      <c r="C61" s="839"/>
      <c r="D61" s="1715"/>
      <c r="E61" s="1715"/>
      <c r="F61" s="1715"/>
      <c r="G61" s="1715"/>
      <c r="H61" s="1715"/>
      <c r="I61" s="1703"/>
      <c r="J61" s="940"/>
      <c r="K61" s="940"/>
      <c r="L61" s="940"/>
      <c r="M61" s="940"/>
      <c r="N61" s="940"/>
      <c r="O61" s="940"/>
      <c r="P61" s="940"/>
      <c r="Q61" s="940"/>
      <c r="R61" s="940"/>
      <c r="S61" s="940"/>
      <c r="T61" s="940"/>
    </row>
    <row r="62" spans="1:20" ht="30" customHeight="1" x14ac:dyDescent="0.2">
      <c r="A62" s="940"/>
      <c r="B62" s="865" t="s">
        <v>1471</v>
      </c>
      <c r="C62" s="839"/>
      <c r="D62" s="1715"/>
      <c r="E62" s="1715"/>
      <c r="F62" s="1715"/>
      <c r="G62" s="1715"/>
      <c r="H62" s="1715"/>
      <c r="I62" s="1703"/>
      <c r="J62" s="940"/>
      <c r="K62" s="940"/>
      <c r="L62" s="940"/>
      <c r="M62" s="940"/>
      <c r="N62" s="940"/>
      <c r="O62" s="940"/>
      <c r="P62" s="940"/>
      <c r="Q62" s="940"/>
      <c r="R62" s="940"/>
      <c r="S62" s="940"/>
      <c r="T62" s="940"/>
    </row>
    <row r="63" spans="1:20" ht="15" customHeight="1" x14ac:dyDescent="0.2">
      <c r="A63" s="940"/>
      <c r="B63" s="939" t="s">
        <v>1472</v>
      </c>
      <c r="C63" s="937"/>
      <c r="D63" s="1715"/>
      <c r="E63" s="1715"/>
      <c r="F63" s="1715"/>
      <c r="G63" s="1715"/>
      <c r="H63" s="1715"/>
      <c r="I63" s="1703"/>
      <c r="J63" s="940"/>
      <c r="K63" s="940"/>
      <c r="L63" s="940"/>
      <c r="M63" s="940"/>
      <c r="N63" s="940"/>
      <c r="O63" s="940"/>
      <c r="P63" s="940"/>
      <c r="Q63" s="940"/>
      <c r="R63" s="940"/>
      <c r="S63" s="940"/>
      <c r="T63" s="940"/>
    </row>
    <row r="64" spans="1:20" ht="30" customHeight="1" x14ac:dyDescent="0.2">
      <c r="A64" s="940"/>
      <c r="B64" s="865" t="s">
        <v>1473</v>
      </c>
      <c r="C64" s="839"/>
      <c r="D64" s="1715"/>
      <c r="E64" s="1715"/>
      <c r="F64" s="1715"/>
      <c r="G64" s="1715"/>
      <c r="H64" s="1715"/>
      <c r="I64" s="1703"/>
      <c r="J64" s="940"/>
      <c r="K64" s="940"/>
      <c r="L64" s="940"/>
      <c r="M64" s="940"/>
      <c r="N64" s="940"/>
      <c r="O64" s="940"/>
      <c r="P64" s="940"/>
      <c r="Q64" s="940"/>
      <c r="R64" s="940"/>
      <c r="S64" s="940"/>
      <c r="T64" s="940"/>
    </row>
    <row r="65" spans="1:10" ht="3" customHeight="1" x14ac:dyDescent="0.25">
      <c r="A65" s="940"/>
      <c r="B65" s="872"/>
      <c r="C65" s="941"/>
      <c r="D65" s="1715"/>
      <c r="E65" s="1715"/>
      <c r="F65" s="1715"/>
      <c r="G65" s="1715"/>
      <c r="H65" s="1715"/>
      <c r="I65" s="1703"/>
      <c r="J65" s="940"/>
    </row>
    <row r="66" spans="1:10" ht="42" customHeight="1" x14ac:dyDescent="0.2">
      <c r="A66" s="940"/>
      <c r="B66" s="865" t="s">
        <v>1474</v>
      </c>
      <c r="C66" s="839"/>
      <c r="D66" s="1715"/>
      <c r="E66" s="1715"/>
      <c r="F66" s="1715"/>
      <c r="G66" s="1715"/>
      <c r="H66" s="1715"/>
      <c r="I66" s="1703"/>
      <c r="J66" s="940"/>
    </row>
    <row r="67" spans="1:10" x14ac:dyDescent="0.25">
      <c r="A67" s="940"/>
      <c r="B67" s="866"/>
      <c r="C67" s="874"/>
      <c r="D67" s="1260"/>
      <c r="E67" s="875"/>
      <c r="F67" s="875"/>
      <c r="G67" s="875"/>
      <c r="H67" s="876"/>
      <c r="I67" s="1261"/>
      <c r="J67" s="940"/>
    </row>
    <row r="68" spans="1:10" ht="34.9" customHeight="1" x14ac:dyDescent="0.2">
      <c r="A68" s="940"/>
      <c r="B68" s="1252" t="s">
        <v>1475</v>
      </c>
      <c r="C68" s="1253"/>
      <c r="D68" s="1722" t="s">
        <v>1455</v>
      </c>
      <c r="E68" s="1722"/>
      <c r="F68" s="1722"/>
      <c r="G68" s="1722"/>
      <c r="H68" s="1722"/>
      <c r="I68" s="1261"/>
      <c r="J68" s="940"/>
    </row>
    <row r="69" spans="1:10" x14ac:dyDescent="0.2">
      <c r="A69" s="940"/>
      <c r="B69" s="1262"/>
      <c r="C69" s="874"/>
      <c r="D69" s="875"/>
      <c r="E69" s="875"/>
      <c r="F69" s="875"/>
      <c r="G69" s="875"/>
      <c r="H69" s="876"/>
      <c r="I69" s="1261"/>
      <c r="J69" s="940"/>
    </row>
    <row r="70" spans="1:10" x14ac:dyDescent="0.2">
      <c r="A70" s="940"/>
      <c r="B70" s="1263" t="s">
        <v>1476</v>
      </c>
      <c r="C70" s="1264"/>
      <c r="D70" s="1726" t="s">
        <v>1406</v>
      </c>
      <c r="E70" s="1726"/>
      <c r="F70" s="1726"/>
      <c r="G70" s="1726"/>
      <c r="H70" s="1726"/>
      <c r="I70" s="940"/>
      <c r="J70" s="940"/>
    </row>
    <row r="71" spans="1:10" ht="30" customHeight="1" x14ac:dyDescent="0.2">
      <c r="A71" s="940"/>
      <c r="B71" s="865" t="s">
        <v>1477</v>
      </c>
      <c r="C71" s="848"/>
      <c r="D71" s="1723"/>
      <c r="E71" s="1723"/>
      <c r="F71" s="1723"/>
      <c r="G71" s="1723"/>
      <c r="H71" s="1723"/>
      <c r="I71" s="1703" t="s">
        <v>1478</v>
      </c>
      <c r="J71" s="1703"/>
    </row>
    <row r="72" spans="1:10" ht="3" customHeight="1" x14ac:dyDescent="0.25">
      <c r="A72" s="940"/>
      <c r="B72" s="872"/>
      <c r="C72" s="941"/>
      <c r="D72" s="1723"/>
      <c r="E72" s="1723"/>
      <c r="F72" s="1723"/>
      <c r="G72" s="1723"/>
      <c r="H72" s="1723"/>
      <c r="I72" s="1703"/>
      <c r="J72" s="1703"/>
    </row>
    <row r="73" spans="1:10" ht="30" customHeight="1" x14ac:dyDescent="0.2">
      <c r="A73" s="940"/>
      <c r="B73" s="865" t="s">
        <v>1479</v>
      </c>
      <c r="C73" s="848"/>
      <c r="D73" s="1723"/>
      <c r="E73" s="1723"/>
      <c r="F73" s="1723"/>
      <c r="G73" s="1723"/>
      <c r="H73" s="1723"/>
      <c r="I73" s="1703"/>
      <c r="J73" s="1703"/>
    </row>
    <row r="74" spans="1:10" ht="3" customHeight="1" x14ac:dyDescent="0.25">
      <c r="A74" s="940"/>
      <c r="B74" s="872"/>
      <c r="C74" s="941"/>
      <c r="D74" s="1723"/>
      <c r="E74" s="1723"/>
      <c r="F74" s="1723"/>
      <c r="G74" s="1723"/>
      <c r="H74" s="1723"/>
      <c r="I74" s="1703"/>
      <c r="J74" s="1703"/>
    </row>
    <row r="75" spans="1:10" ht="30" customHeight="1" x14ac:dyDescent="0.2">
      <c r="A75" s="940"/>
      <c r="B75" s="865" t="s">
        <v>1480</v>
      </c>
      <c r="C75" s="848"/>
      <c r="D75" s="1723"/>
      <c r="E75" s="1723"/>
      <c r="F75" s="1723"/>
      <c r="G75" s="1723"/>
      <c r="H75" s="1723"/>
      <c r="I75" s="1703"/>
      <c r="J75" s="1703"/>
    </row>
    <row r="76" spans="1:10" ht="3" customHeight="1" x14ac:dyDescent="0.25">
      <c r="A76" s="940"/>
      <c r="B76" s="872"/>
      <c r="C76" s="941"/>
      <c r="D76" s="1723"/>
      <c r="E76" s="1723"/>
      <c r="F76" s="1723"/>
      <c r="G76" s="1723"/>
      <c r="H76" s="1723"/>
      <c r="I76" s="1703"/>
      <c r="J76" s="1703"/>
    </row>
    <row r="77" spans="1:10" ht="30" customHeight="1" x14ac:dyDescent="0.2">
      <c r="A77" s="940"/>
      <c r="B77" s="865" t="s">
        <v>1481</v>
      </c>
      <c r="C77" s="848"/>
      <c r="D77" s="1723"/>
      <c r="E77" s="1723"/>
      <c r="F77" s="1723"/>
      <c r="G77" s="1723"/>
      <c r="H77" s="1723"/>
      <c r="I77" s="1703"/>
      <c r="J77" s="1703"/>
    </row>
    <row r="78" spans="1:10" ht="3" customHeight="1" x14ac:dyDescent="0.25">
      <c r="A78" s="940"/>
      <c r="B78" s="872"/>
      <c r="C78" s="945"/>
      <c r="D78" s="1723"/>
      <c r="E78" s="1723"/>
      <c r="F78" s="1723"/>
      <c r="G78" s="1723"/>
      <c r="H78" s="1723"/>
      <c r="I78" s="1139"/>
      <c r="J78" s="1703"/>
    </row>
    <row r="79" spans="1:10" ht="30" customHeight="1" x14ac:dyDescent="0.2">
      <c r="A79" s="940"/>
      <c r="B79" s="944" t="s">
        <v>1482</v>
      </c>
      <c r="C79" s="848"/>
      <c r="D79" s="1723"/>
      <c r="E79" s="1723"/>
      <c r="F79" s="1723"/>
      <c r="G79" s="1723"/>
      <c r="H79" s="1723"/>
      <c r="I79" s="1139"/>
      <c r="J79" s="1703"/>
    </row>
    <row r="80" spans="1:10" x14ac:dyDescent="0.2">
      <c r="A80" s="940"/>
      <c r="B80" s="856"/>
      <c r="C80" s="1255"/>
      <c r="D80" s="940"/>
      <c r="E80" s="940"/>
      <c r="F80" s="940"/>
      <c r="G80" s="940"/>
      <c r="H80" s="1237"/>
      <c r="I80" s="1265"/>
      <c r="J80" s="1703"/>
    </row>
    <row r="81" spans="1:10" ht="34.9" customHeight="1" x14ac:dyDescent="0.2">
      <c r="A81" s="940"/>
      <c r="B81" s="1252" t="s">
        <v>1483</v>
      </c>
      <c r="C81" s="1253"/>
      <c r="D81" s="1722" t="s">
        <v>1455</v>
      </c>
      <c r="E81" s="1722"/>
      <c r="F81" s="1722"/>
      <c r="G81" s="1722"/>
      <c r="H81" s="1722"/>
      <c r="I81" s="1265"/>
      <c r="J81" s="1139"/>
    </row>
    <row r="82" spans="1:10" x14ac:dyDescent="0.2">
      <c r="A82" s="940"/>
      <c r="B82" s="1266"/>
      <c r="C82" s="874"/>
      <c r="D82" s="1725"/>
      <c r="E82" s="1725"/>
      <c r="F82" s="1725"/>
      <c r="G82" s="1725"/>
      <c r="H82" s="1725"/>
      <c r="I82" s="1236"/>
      <c r="J82" s="940"/>
    </row>
    <row r="83" spans="1:10" ht="15.6" customHeight="1" x14ac:dyDescent="0.2">
      <c r="A83" s="940"/>
      <c r="B83" s="857" t="s">
        <v>1484</v>
      </c>
      <c r="C83" s="1267"/>
      <c r="D83" s="1727" t="s">
        <v>1406</v>
      </c>
      <c r="E83" s="1727"/>
      <c r="F83" s="1727"/>
      <c r="G83" s="1727"/>
      <c r="H83" s="1727"/>
      <c r="I83" s="940"/>
      <c r="J83" s="940"/>
    </row>
    <row r="84" spans="1:10" ht="30" customHeight="1" x14ac:dyDescent="0.2">
      <c r="A84" s="940"/>
      <c r="B84" s="865" t="s">
        <v>1485</v>
      </c>
      <c r="C84" s="839"/>
      <c r="D84" s="1728"/>
      <c r="E84" s="1728"/>
      <c r="F84" s="1728"/>
      <c r="G84" s="1728"/>
      <c r="H84" s="1728"/>
      <c r="I84" s="1703" t="s">
        <v>1486</v>
      </c>
      <c r="J84" s="940"/>
    </row>
    <row r="85" spans="1:10" ht="3" customHeight="1" x14ac:dyDescent="0.25">
      <c r="A85" s="940"/>
      <c r="B85" s="872"/>
      <c r="C85" s="941"/>
      <c r="D85" s="1728"/>
      <c r="E85" s="1728"/>
      <c r="F85" s="1728"/>
      <c r="G85" s="1728"/>
      <c r="H85" s="1728"/>
      <c r="I85" s="1703"/>
      <c r="J85" s="940"/>
    </row>
    <row r="86" spans="1:10" ht="30" customHeight="1" x14ac:dyDescent="0.2">
      <c r="A86" s="940"/>
      <c r="B86" s="865" t="s">
        <v>1487</v>
      </c>
      <c r="C86" s="839"/>
      <c r="D86" s="1728"/>
      <c r="E86" s="1728"/>
      <c r="F86" s="1728"/>
      <c r="G86" s="1728"/>
      <c r="H86" s="1728"/>
      <c r="I86" s="1703"/>
      <c r="J86" s="940"/>
    </row>
    <row r="87" spans="1:10" ht="3" customHeight="1" x14ac:dyDescent="0.25">
      <c r="A87" s="940"/>
      <c r="B87" s="872"/>
      <c r="C87" s="941"/>
      <c r="D87" s="1728"/>
      <c r="E87" s="1728"/>
      <c r="F87" s="1728"/>
      <c r="G87" s="1728"/>
      <c r="H87" s="1728"/>
      <c r="I87" s="1703"/>
      <c r="J87" s="940"/>
    </row>
    <row r="88" spans="1:10" ht="30" customHeight="1" x14ac:dyDescent="0.2">
      <c r="A88" s="940"/>
      <c r="B88" s="938" t="s">
        <v>1488</v>
      </c>
      <c r="C88" s="839"/>
      <c r="D88" s="1728"/>
      <c r="E88" s="1728"/>
      <c r="F88" s="1728"/>
      <c r="G88" s="1728"/>
      <c r="H88" s="1728"/>
      <c r="I88" s="1703"/>
      <c r="J88" s="940"/>
    </row>
    <row r="89" spans="1:10" ht="3" customHeight="1" x14ac:dyDescent="0.25">
      <c r="A89" s="940"/>
      <c r="B89" s="872"/>
      <c r="C89" s="941"/>
      <c r="D89" s="1728"/>
      <c r="E89" s="1728"/>
      <c r="F89" s="1728"/>
      <c r="G89" s="1728"/>
      <c r="H89" s="1728"/>
      <c r="I89" s="1703"/>
      <c r="J89" s="940"/>
    </row>
    <row r="90" spans="1:10" ht="30" customHeight="1" x14ac:dyDescent="0.2">
      <c r="A90" s="940"/>
      <c r="B90" s="938" t="s">
        <v>1489</v>
      </c>
      <c r="C90" s="839"/>
      <c r="D90" s="1728"/>
      <c r="E90" s="1728"/>
      <c r="F90" s="1728"/>
      <c r="G90" s="1728"/>
      <c r="H90" s="1728"/>
      <c r="I90" s="1703"/>
      <c r="J90" s="940"/>
    </row>
    <row r="91" spans="1:10" ht="3" customHeight="1" x14ac:dyDescent="0.25">
      <c r="A91" s="940"/>
      <c r="B91" s="872"/>
      <c r="C91" s="941"/>
      <c r="D91" s="1728"/>
      <c r="E91" s="1728"/>
      <c r="F91" s="1728"/>
      <c r="G91" s="1728"/>
      <c r="H91" s="1728"/>
      <c r="I91" s="1703"/>
      <c r="J91" s="940"/>
    </row>
    <row r="92" spans="1:10" ht="30" customHeight="1" x14ac:dyDescent="0.2">
      <c r="A92" s="940"/>
      <c r="B92" s="865" t="s">
        <v>1490</v>
      </c>
      <c r="C92" s="839"/>
      <c r="D92" s="1728"/>
      <c r="E92" s="1728"/>
      <c r="F92" s="1728"/>
      <c r="G92" s="1728"/>
      <c r="H92" s="1728"/>
      <c r="I92" s="1703"/>
      <c r="J92" s="940"/>
    </row>
    <row r="93" spans="1:10" ht="3" customHeight="1" x14ac:dyDescent="0.25">
      <c r="A93" s="940"/>
      <c r="B93" s="872"/>
      <c r="C93" s="941"/>
      <c r="D93" s="1728"/>
      <c r="E93" s="1728"/>
      <c r="F93" s="1728"/>
      <c r="G93" s="1728"/>
      <c r="H93" s="1728"/>
      <c r="I93" s="1703"/>
      <c r="J93" s="940"/>
    </row>
    <row r="94" spans="1:10" ht="30" customHeight="1" x14ac:dyDescent="0.2">
      <c r="A94" s="940"/>
      <c r="B94" s="865" t="s">
        <v>1491</v>
      </c>
      <c r="C94" s="839"/>
      <c r="D94" s="1728"/>
      <c r="E94" s="1728"/>
      <c r="F94" s="1728"/>
      <c r="G94" s="1728"/>
      <c r="H94" s="1728"/>
      <c r="I94" s="1703"/>
      <c r="J94" s="940"/>
    </row>
    <row r="95" spans="1:10" ht="3" customHeight="1" x14ac:dyDescent="0.25">
      <c r="A95" s="940"/>
      <c r="B95" s="872"/>
      <c r="C95" s="941"/>
      <c r="D95" s="1728"/>
      <c r="E95" s="1728"/>
      <c r="F95" s="1728"/>
      <c r="G95" s="1728"/>
      <c r="H95" s="1728"/>
      <c r="I95" s="1703"/>
      <c r="J95" s="940"/>
    </row>
    <row r="96" spans="1:10" ht="30" customHeight="1" x14ac:dyDescent="0.2">
      <c r="A96" s="940"/>
      <c r="B96" s="865" t="s">
        <v>1492</v>
      </c>
      <c r="C96" s="839"/>
      <c r="D96" s="1728"/>
      <c r="E96" s="1728"/>
      <c r="F96" s="1728"/>
      <c r="G96" s="1728"/>
      <c r="H96" s="1728"/>
      <c r="I96" s="1703"/>
      <c r="J96" s="940"/>
    </row>
    <row r="97" spans="1:9" ht="3" customHeight="1" x14ac:dyDescent="0.25">
      <c r="A97" s="940"/>
      <c r="B97" s="872"/>
      <c r="C97" s="941"/>
      <c r="D97" s="1728"/>
      <c r="E97" s="1728"/>
      <c r="F97" s="1728"/>
      <c r="G97" s="1728"/>
      <c r="H97" s="1728"/>
      <c r="I97" s="1703"/>
    </row>
    <row r="98" spans="1:9" ht="30" customHeight="1" x14ac:dyDescent="0.2">
      <c r="A98" s="940"/>
      <c r="B98" s="865" t="s">
        <v>1493</v>
      </c>
      <c r="C98" s="839"/>
      <c r="D98" s="1728"/>
      <c r="E98" s="1728"/>
      <c r="F98" s="1728"/>
      <c r="G98" s="1728"/>
      <c r="H98" s="1728"/>
      <c r="I98" s="1703"/>
    </row>
    <row r="99" spans="1:9" ht="3" customHeight="1" x14ac:dyDescent="0.25">
      <c r="A99" s="940"/>
      <c r="B99" s="872"/>
      <c r="C99" s="941"/>
      <c r="D99" s="1728"/>
      <c r="E99" s="1728"/>
      <c r="F99" s="1728"/>
      <c r="G99" s="1728"/>
      <c r="H99" s="1728"/>
      <c r="I99" s="1703"/>
    </row>
    <row r="100" spans="1:9" ht="30" customHeight="1" x14ac:dyDescent="0.2">
      <c r="A100" s="940"/>
      <c r="B100" s="865" t="s">
        <v>1494</v>
      </c>
      <c r="C100" s="839"/>
      <c r="D100" s="1728"/>
      <c r="E100" s="1728"/>
      <c r="F100" s="1728"/>
      <c r="G100" s="1728"/>
      <c r="H100" s="1728"/>
      <c r="I100" s="1703"/>
    </row>
    <row r="101" spans="1:9" ht="3" customHeight="1" x14ac:dyDescent="0.25">
      <c r="A101" s="940"/>
      <c r="B101" s="872"/>
      <c r="C101" s="941"/>
      <c r="D101" s="1728"/>
      <c r="E101" s="1728"/>
      <c r="F101" s="1728"/>
      <c r="G101" s="1728"/>
      <c r="H101" s="1728"/>
      <c r="I101" s="1703"/>
    </row>
    <row r="102" spans="1:9" ht="30" customHeight="1" x14ac:dyDescent="0.2">
      <c r="A102" s="940"/>
      <c r="B102" s="865" t="s">
        <v>1495</v>
      </c>
      <c r="C102" s="839"/>
      <c r="D102" s="1728"/>
      <c r="E102" s="1728"/>
      <c r="F102" s="1728"/>
      <c r="G102" s="1728"/>
      <c r="H102" s="1728"/>
      <c r="I102" s="1703"/>
    </row>
    <row r="103" spans="1:9" ht="3" customHeight="1" x14ac:dyDescent="0.25">
      <c r="A103" s="940"/>
      <c r="B103" s="872"/>
      <c r="C103" s="941"/>
      <c r="D103" s="1728"/>
      <c r="E103" s="1728"/>
      <c r="F103" s="1728"/>
      <c r="G103" s="1728"/>
      <c r="H103" s="1728"/>
      <c r="I103" s="1703"/>
    </row>
    <row r="104" spans="1:9" ht="30" customHeight="1" x14ac:dyDescent="0.2">
      <c r="A104" s="940"/>
      <c r="B104" s="865" t="s">
        <v>1496</v>
      </c>
      <c r="C104" s="839"/>
      <c r="D104" s="1728"/>
      <c r="E104" s="1728"/>
      <c r="F104" s="1728"/>
      <c r="G104" s="1728"/>
      <c r="H104" s="1728"/>
      <c r="I104" s="1703"/>
    </row>
    <row r="105" spans="1:9" ht="15.6" customHeight="1" x14ac:dyDescent="0.2">
      <c r="A105" s="940"/>
      <c r="B105" s="856"/>
      <c r="C105" s="1255"/>
      <c r="D105" s="940"/>
      <c r="E105" s="940"/>
      <c r="F105" s="940"/>
      <c r="G105" s="940"/>
      <c r="H105" s="1237"/>
      <c r="I105" s="940"/>
    </row>
    <row r="106" spans="1:9" ht="34.9" customHeight="1" x14ac:dyDescent="0.2">
      <c r="A106" s="940"/>
      <c r="B106" s="1252" t="s">
        <v>1497</v>
      </c>
      <c r="C106" s="1253"/>
      <c r="D106" s="1722" t="s">
        <v>1455</v>
      </c>
      <c r="E106" s="1722"/>
      <c r="F106" s="1722"/>
      <c r="G106" s="1722"/>
      <c r="H106" s="1722"/>
      <c r="I106" s="940"/>
    </row>
    <row r="107" spans="1:9" x14ac:dyDescent="0.2">
      <c r="A107" s="940"/>
      <c r="B107" s="1262"/>
      <c r="C107" s="874"/>
      <c r="D107" s="940"/>
      <c r="E107" s="940"/>
      <c r="F107" s="940"/>
      <c r="G107" s="940"/>
      <c r="H107" s="1237"/>
      <c r="I107" s="940"/>
    </row>
    <row r="108" spans="1:9" ht="15.6" customHeight="1" x14ac:dyDescent="0.2">
      <c r="A108" s="940"/>
      <c r="B108" s="1710" t="s">
        <v>773</v>
      </c>
      <c r="C108" s="1710"/>
      <c r="D108" s="1727" t="s">
        <v>1406</v>
      </c>
      <c r="E108" s="1727"/>
      <c r="F108" s="1727"/>
      <c r="G108" s="1727"/>
      <c r="H108" s="1727"/>
      <c r="I108" s="1265"/>
    </row>
    <row r="109" spans="1:9" s="940" customFormat="1" ht="3" customHeight="1" x14ac:dyDescent="0.25">
      <c r="B109" s="872"/>
      <c r="C109" s="941"/>
      <c r="D109" s="1676"/>
      <c r="E109" s="1677"/>
      <c r="F109" s="1677"/>
      <c r="G109" s="1677"/>
      <c r="H109" s="1734"/>
      <c r="I109" s="1724" t="s">
        <v>1498</v>
      </c>
    </row>
    <row r="110" spans="1:9" s="940" customFormat="1" ht="30" customHeight="1" x14ac:dyDescent="0.2">
      <c r="B110" s="865" t="s">
        <v>1499</v>
      </c>
      <c r="C110" s="848"/>
      <c r="D110" s="1735"/>
      <c r="E110" s="1678"/>
      <c r="F110" s="1678"/>
      <c r="G110" s="1678"/>
      <c r="H110" s="1679"/>
      <c r="I110" s="1724"/>
    </row>
    <row r="111" spans="1:9" ht="3" customHeight="1" x14ac:dyDescent="0.25">
      <c r="A111" s="940"/>
      <c r="B111" s="872"/>
      <c r="C111" s="941"/>
      <c r="D111" s="1735"/>
      <c r="E111" s="1678"/>
      <c r="F111" s="1678"/>
      <c r="G111" s="1678"/>
      <c r="H111" s="1679"/>
      <c r="I111" s="1724"/>
    </row>
    <row r="112" spans="1:9" ht="30" customHeight="1" x14ac:dyDescent="0.2">
      <c r="A112" s="940"/>
      <c r="B112" s="865" t="s">
        <v>1500</v>
      </c>
      <c r="C112" s="848"/>
      <c r="D112" s="1735"/>
      <c r="E112" s="1678"/>
      <c r="F112" s="1678"/>
      <c r="G112" s="1678"/>
      <c r="H112" s="1679"/>
      <c r="I112" s="1724"/>
    </row>
    <row r="113" spans="1:9" ht="3" customHeight="1" x14ac:dyDescent="0.25">
      <c r="A113" s="940"/>
      <c r="B113" s="872"/>
      <c r="C113" s="941"/>
      <c r="D113" s="1735"/>
      <c r="E113" s="1678"/>
      <c r="F113" s="1678"/>
      <c r="G113" s="1678"/>
      <c r="H113" s="1679"/>
      <c r="I113" s="1724"/>
    </row>
    <row r="114" spans="1:9" ht="30" customHeight="1" x14ac:dyDescent="0.2">
      <c r="A114" s="940"/>
      <c r="B114" s="865" t="s">
        <v>1501</v>
      </c>
      <c r="C114" s="848"/>
      <c r="D114" s="1735"/>
      <c r="E114" s="1678"/>
      <c r="F114" s="1678"/>
      <c r="G114" s="1678"/>
      <c r="H114" s="1679"/>
      <c r="I114" s="1724"/>
    </row>
    <row r="115" spans="1:9" ht="3" customHeight="1" x14ac:dyDescent="0.25">
      <c r="A115" s="940"/>
      <c r="B115" s="872"/>
      <c r="C115" s="941"/>
      <c r="D115" s="1735"/>
      <c r="E115" s="1678"/>
      <c r="F115" s="1678"/>
      <c r="G115" s="1678"/>
      <c r="H115" s="1679"/>
      <c r="I115" s="1724"/>
    </row>
    <row r="116" spans="1:9" ht="30" customHeight="1" x14ac:dyDescent="0.2">
      <c r="A116" s="940"/>
      <c r="B116" s="865" t="s">
        <v>1502</v>
      </c>
      <c r="C116" s="848"/>
      <c r="D116" s="1735"/>
      <c r="E116" s="1678"/>
      <c r="F116" s="1678"/>
      <c r="G116" s="1678"/>
      <c r="H116" s="1679"/>
      <c r="I116" s="1724"/>
    </row>
    <row r="117" spans="1:9" ht="3" customHeight="1" x14ac:dyDescent="0.25">
      <c r="A117" s="940"/>
      <c r="B117" s="872"/>
      <c r="C117" s="941"/>
      <c r="D117" s="1735"/>
      <c r="E117" s="1678"/>
      <c r="F117" s="1678"/>
      <c r="G117" s="1678"/>
      <c r="H117" s="1679"/>
      <c r="I117" s="1724"/>
    </row>
    <row r="118" spans="1:9" ht="45" customHeight="1" x14ac:dyDescent="0.2">
      <c r="A118" s="940"/>
      <c r="B118" s="938" t="s">
        <v>1503</v>
      </c>
      <c r="C118" s="848"/>
      <c r="D118" s="1735"/>
      <c r="E118" s="1678"/>
      <c r="F118" s="1678"/>
      <c r="G118" s="1678"/>
      <c r="H118" s="1679"/>
      <c r="I118" s="1724"/>
    </row>
    <row r="119" spans="1:9" ht="3" customHeight="1" x14ac:dyDescent="0.25">
      <c r="A119" s="940"/>
      <c r="B119" s="872"/>
      <c r="C119" s="941"/>
      <c r="D119" s="1735"/>
      <c r="E119" s="1678"/>
      <c r="F119" s="1678"/>
      <c r="G119" s="1678"/>
      <c r="H119" s="1679"/>
      <c r="I119" s="1724"/>
    </row>
    <row r="120" spans="1:9" ht="30" customHeight="1" x14ac:dyDescent="0.2">
      <c r="A120" s="940"/>
      <c r="B120" s="938" t="s">
        <v>1504</v>
      </c>
      <c r="C120" s="848"/>
      <c r="D120" s="1735"/>
      <c r="E120" s="1678"/>
      <c r="F120" s="1678"/>
      <c r="G120" s="1678"/>
      <c r="H120" s="1679"/>
      <c r="I120" s="1724"/>
    </row>
    <row r="121" spans="1:9" ht="3" customHeight="1" x14ac:dyDescent="0.25">
      <c r="A121" s="940"/>
      <c r="B121" s="872"/>
      <c r="C121" s="941"/>
      <c r="D121" s="1735"/>
      <c r="E121" s="1678"/>
      <c r="F121" s="1678"/>
      <c r="G121" s="1678"/>
      <c r="H121" s="1679"/>
      <c r="I121" s="1724"/>
    </row>
    <row r="122" spans="1:9" ht="30" customHeight="1" x14ac:dyDescent="0.2">
      <c r="A122" s="940"/>
      <c r="B122" s="865" t="s">
        <v>1505</v>
      </c>
      <c r="C122" s="848"/>
      <c r="D122" s="1735"/>
      <c r="E122" s="1678"/>
      <c r="F122" s="1678"/>
      <c r="G122" s="1678"/>
      <c r="H122" s="1679"/>
      <c r="I122" s="1724"/>
    </row>
    <row r="123" spans="1:9" ht="3" customHeight="1" x14ac:dyDescent="0.25">
      <c r="A123" s="940"/>
      <c r="B123" s="872"/>
      <c r="C123" s="941"/>
      <c r="D123" s="1735"/>
      <c r="E123" s="1678"/>
      <c r="F123" s="1678"/>
      <c r="G123" s="1678"/>
      <c r="H123" s="1679"/>
      <c r="I123" s="1724"/>
    </row>
    <row r="124" spans="1:9" ht="30" customHeight="1" x14ac:dyDescent="0.2">
      <c r="A124" s="940"/>
      <c r="B124" s="865" t="s">
        <v>1506</v>
      </c>
      <c r="C124" s="848"/>
      <c r="D124" s="1735"/>
      <c r="E124" s="1678"/>
      <c r="F124" s="1678"/>
      <c r="G124" s="1678"/>
      <c r="H124" s="1679"/>
      <c r="I124" s="1724"/>
    </row>
    <row r="125" spans="1:9" ht="3" customHeight="1" x14ac:dyDescent="0.25">
      <c r="A125" s="940"/>
      <c r="B125" s="872"/>
      <c r="C125" s="941"/>
      <c r="D125" s="1735"/>
      <c r="E125" s="1678"/>
      <c r="F125" s="1678"/>
      <c r="G125" s="1678"/>
      <c r="H125" s="1679"/>
      <c r="I125" s="1724"/>
    </row>
    <row r="126" spans="1:9" ht="30" customHeight="1" x14ac:dyDescent="0.2">
      <c r="A126" s="940"/>
      <c r="B126" s="865" t="s">
        <v>1507</v>
      </c>
      <c r="C126" s="848"/>
      <c r="D126" s="1735"/>
      <c r="E126" s="1678"/>
      <c r="F126" s="1678"/>
      <c r="G126" s="1678"/>
      <c r="H126" s="1679"/>
      <c r="I126" s="1724"/>
    </row>
    <row r="127" spans="1:9" ht="3" customHeight="1" x14ac:dyDescent="0.25">
      <c r="A127" s="940"/>
      <c r="B127" s="872"/>
      <c r="C127" s="941"/>
      <c r="D127" s="1735"/>
      <c r="E127" s="1678"/>
      <c r="F127" s="1678"/>
      <c r="G127" s="1678"/>
      <c r="H127" s="1679"/>
      <c r="I127" s="1724"/>
    </row>
    <row r="128" spans="1:9" ht="30" customHeight="1" x14ac:dyDescent="0.2">
      <c r="A128" s="940"/>
      <c r="B128" s="865" t="s">
        <v>1508</v>
      </c>
      <c r="C128" s="848"/>
      <c r="D128" s="1735"/>
      <c r="E128" s="1678"/>
      <c r="F128" s="1678"/>
      <c r="G128" s="1678"/>
      <c r="H128" s="1679"/>
      <c r="I128" s="1724"/>
    </row>
    <row r="129" spans="1:9" ht="3" customHeight="1" x14ac:dyDescent="0.25">
      <c r="A129" s="940"/>
      <c r="B129" s="872"/>
      <c r="C129" s="941"/>
      <c r="D129" s="1735"/>
      <c r="E129" s="1678"/>
      <c r="F129" s="1678"/>
      <c r="G129" s="1678"/>
      <c r="H129" s="1679"/>
      <c r="I129" s="1724"/>
    </row>
    <row r="130" spans="1:9" ht="30" customHeight="1" x14ac:dyDescent="0.2">
      <c r="A130" s="940"/>
      <c r="B130" s="865" t="s">
        <v>1509</v>
      </c>
      <c r="C130" s="848"/>
      <c r="D130" s="1735"/>
      <c r="E130" s="1678"/>
      <c r="F130" s="1678"/>
      <c r="G130" s="1678"/>
      <c r="H130" s="1679"/>
      <c r="I130" s="1724"/>
    </row>
    <row r="131" spans="1:9" ht="3" customHeight="1" x14ac:dyDescent="0.25">
      <c r="A131" s="940"/>
      <c r="B131" s="872"/>
      <c r="C131" s="941"/>
      <c r="D131" s="1735"/>
      <c r="E131" s="1678"/>
      <c r="F131" s="1678"/>
      <c r="G131" s="1678"/>
      <c r="H131" s="1679"/>
      <c r="I131" s="1724"/>
    </row>
    <row r="132" spans="1:9" ht="30" customHeight="1" x14ac:dyDescent="0.2">
      <c r="A132" s="940"/>
      <c r="B132" s="865" t="s">
        <v>1510</v>
      </c>
      <c r="C132" s="848"/>
      <c r="D132" s="1735"/>
      <c r="E132" s="1678"/>
      <c r="F132" s="1678"/>
      <c r="G132" s="1678"/>
      <c r="H132" s="1679"/>
      <c r="I132" s="1724"/>
    </row>
    <row r="133" spans="1:9" ht="3" customHeight="1" x14ac:dyDescent="0.25">
      <c r="A133" s="940"/>
      <c r="B133" s="872"/>
      <c r="C133" s="941"/>
      <c r="D133" s="1735"/>
      <c r="E133" s="1678"/>
      <c r="F133" s="1678"/>
      <c r="G133" s="1678"/>
      <c r="H133" s="1679"/>
      <c r="I133" s="1724"/>
    </row>
    <row r="134" spans="1:9" ht="30" customHeight="1" x14ac:dyDescent="0.2">
      <c r="A134" s="940"/>
      <c r="B134" s="865" t="s">
        <v>1511</v>
      </c>
      <c r="C134" s="848"/>
      <c r="D134" s="1735"/>
      <c r="E134" s="1678"/>
      <c r="F134" s="1678"/>
      <c r="G134" s="1678"/>
      <c r="H134" s="1679"/>
      <c r="I134" s="1724"/>
    </row>
    <row r="135" spans="1:9" ht="3" customHeight="1" x14ac:dyDescent="0.25">
      <c r="A135" s="940"/>
      <c r="B135" s="872"/>
      <c r="C135" s="941"/>
      <c r="D135" s="1735"/>
      <c r="E135" s="1678"/>
      <c r="F135" s="1678"/>
      <c r="G135" s="1678"/>
      <c r="H135" s="1679"/>
      <c r="I135" s="1724"/>
    </row>
    <row r="136" spans="1:9" ht="30" customHeight="1" x14ac:dyDescent="0.2">
      <c r="A136" s="940"/>
      <c r="B136" s="865" t="s">
        <v>1512</v>
      </c>
      <c r="C136" s="848"/>
      <c r="D136" s="1735"/>
      <c r="E136" s="1678"/>
      <c r="F136" s="1678"/>
      <c r="G136" s="1678"/>
      <c r="H136" s="1679"/>
      <c r="I136" s="1724"/>
    </row>
    <row r="137" spans="1:9" ht="3" customHeight="1" x14ac:dyDescent="0.25">
      <c r="A137" s="940"/>
      <c r="B137" s="872"/>
      <c r="C137" s="941"/>
      <c r="D137" s="1735"/>
      <c r="E137" s="1678"/>
      <c r="F137" s="1678"/>
      <c r="G137" s="1678"/>
      <c r="H137" s="1679"/>
      <c r="I137" s="1724"/>
    </row>
    <row r="138" spans="1:9" ht="30" customHeight="1" x14ac:dyDescent="0.2">
      <c r="A138" s="940"/>
      <c r="B138" s="865" t="s">
        <v>1513</v>
      </c>
      <c r="C138" s="848"/>
      <c r="D138" s="1735"/>
      <c r="E138" s="1678"/>
      <c r="F138" s="1678"/>
      <c r="G138" s="1678"/>
      <c r="H138" s="1679"/>
      <c r="I138" s="1724"/>
    </row>
    <row r="139" spans="1:9" ht="3" customHeight="1" x14ac:dyDescent="0.25">
      <c r="A139" s="940"/>
      <c r="B139" s="872"/>
      <c r="C139" s="941"/>
      <c r="D139" s="1735"/>
      <c r="E139" s="1678"/>
      <c r="F139" s="1678"/>
      <c r="G139" s="1678"/>
      <c r="H139" s="1679"/>
      <c r="I139" s="1140"/>
    </row>
    <row r="140" spans="1:9" ht="30" customHeight="1" x14ac:dyDescent="0.2">
      <c r="A140" s="940"/>
      <c r="B140" s="943" t="s">
        <v>1514</v>
      </c>
      <c r="C140" s="848"/>
      <c r="D140" s="1736"/>
      <c r="E140" s="1737"/>
      <c r="F140" s="1737"/>
      <c r="G140" s="1737"/>
      <c r="H140" s="1738"/>
      <c r="I140" s="1140"/>
    </row>
    <row r="141" spans="1:9" ht="15.6" customHeight="1" x14ac:dyDescent="0.2">
      <c r="A141" s="940"/>
      <c r="B141" s="1268"/>
      <c r="C141" s="874"/>
      <c r="D141" s="1137"/>
      <c r="E141" s="1137"/>
      <c r="F141" s="1137"/>
      <c r="G141" s="1137"/>
      <c r="H141" s="1138"/>
      <c r="I141" s="1139"/>
    </row>
    <row r="142" spans="1:9" ht="34.9" customHeight="1" x14ac:dyDescent="0.2">
      <c r="A142" s="940"/>
      <c r="B142" s="1252" t="s">
        <v>1515</v>
      </c>
      <c r="C142" s="1253"/>
      <c r="D142" s="1722" t="s">
        <v>1455</v>
      </c>
      <c r="E142" s="1722"/>
      <c r="F142" s="1722"/>
      <c r="G142" s="1722"/>
      <c r="H142" s="1722"/>
      <c r="I142" s="1139"/>
    </row>
    <row r="143" spans="1:9" x14ac:dyDescent="0.2">
      <c r="A143" s="940"/>
      <c r="B143" s="1268"/>
      <c r="C143" s="874"/>
      <c r="D143" s="1137"/>
      <c r="E143" s="1137"/>
      <c r="F143" s="1137"/>
      <c r="G143" s="1137"/>
      <c r="H143" s="1138"/>
      <c r="I143" s="1139"/>
    </row>
    <row r="144" spans="1:9" ht="15.6" customHeight="1" x14ac:dyDescent="0.2">
      <c r="A144" s="940"/>
      <c r="B144" s="1710" t="s">
        <v>1516</v>
      </c>
      <c r="C144" s="1710"/>
      <c r="D144" s="1727" t="s">
        <v>1406</v>
      </c>
      <c r="E144" s="1727"/>
      <c r="F144" s="1727"/>
      <c r="G144" s="1727"/>
      <c r="H144" s="1727"/>
      <c r="I144" s="1139"/>
    </row>
    <row r="145" spans="1:10" ht="30" customHeight="1" x14ac:dyDescent="0.2">
      <c r="A145" s="940"/>
      <c r="B145" s="938" t="s">
        <v>1517</v>
      </c>
      <c r="C145" s="839"/>
      <c r="D145" s="1729"/>
      <c r="E145" s="1730"/>
      <c r="F145" s="1730"/>
      <c r="G145" s="1730"/>
      <c r="H145" s="1731"/>
      <c r="I145" s="1703" t="s">
        <v>1518</v>
      </c>
      <c r="J145" s="940"/>
    </row>
    <row r="146" spans="1:10" ht="3" customHeight="1" x14ac:dyDescent="0.25">
      <c r="A146" s="940"/>
      <c r="B146" s="1269"/>
      <c r="C146" s="941"/>
      <c r="D146" s="1732"/>
      <c r="E146" s="1725"/>
      <c r="F146" s="1725"/>
      <c r="G146" s="1725"/>
      <c r="H146" s="1733"/>
      <c r="I146" s="1703"/>
      <c r="J146" s="940"/>
    </row>
    <row r="147" spans="1:10" ht="30" customHeight="1" x14ac:dyDescent="0.2">
      <c r="A147" s="940"/>
      <c r="B147" s="938" t="s">
        <v>1519</v>
      </c>
      <c r="C147" s="839"/>
      <c r="D147" s="1732"/>
      <c r="E147" s="1725"/>
      <c r="F147" s="1725"/>
      <c r="G147" s="1725"/>
      <c r="H147" s="1733"/>
      <c r="I147" s="1703"/>
      <c r="J147" s="940"/>
    </row>
    <row r="148" spans="1:10" ht="3" customHeight="1" x14ac:dyDescent="0.25">
      <c r="A148" s="940"/>
      <c r="B148" s="1269"/>
      <c r="C148" s="941"/>
      <c r="D148" s="1732"/>
      <c r="E148" s="1725"/>
      <c r="F148" s="1725"/>
      <c r="G148" s="1725"/>
      <c r="H148" s="1733"/>
      <c r="I148" s="1703"/>
      <c r="J148" s="940"/>
    </row>
    <row r="149" spans="1:10" ht="30" customHeight="1" x14ac:dyDescent="0.2">
      <c r="A149" s="940"/>
      <c r="B149" s="938" t="s">
        <v>1520</v>
      </c>
      <c r="C149" s="839"/>
      <c r="D149" s="1732"/>
      <c r="E149" s="1725"/>
      <c r="F149" s="1725"/>
      <c r="G149" s="1725"/>
      <c r="H149" s="1733"/>
      <c r="I149" s="1703"/>
      <c r="J149" s="940"/>
    </row>
    <row r="150" spans="1:10" ht="3" customHeight="1" x14ac:dyDescent="0.25">
      <c r="A150" s="940"/>
      <c r="B150" s="1269"/>
      <c r="C150" s="941"/>
      <c r="D150" s="1732"/>
      <c r="E150" s="1725"/>
      <c r="F150" s="1725"/>
      <c r="G150" s="1725"/>
      <c r="H150" s="1733"/>
      <c r="I150" s="1703"/>
      <c r="J150" s="940"/>
    </row>
    <row r="151" spans="1:10" ht="30" customHeight="1" x14ac:dyDescent="0.2">
      <c r="A151" s="940"/>
      <c r="B151" s="938" t="s">
        <v>1521</v>
      </c>
      <c r="C151" s="839"/>
      <c r="D151" s="1732"/>
      <c r="E151" s="1725"/>
      <c r="F151" s="1725"/>
      <c r="G151" s="1725"/>
      <c r="H151" s="1733"/>
      <c r="I151" s="1703"/>
      <c r="J151" s="940"/>
    </row>
    <row r="152" spans="1:10" ht="3" customHeight="1" x14ac:dyDescent="0.25">
      <c r="A152" s="940"/>
      <c r="B152" s="1270"/>
      <c r="C152" s="941"/>
      <c r="D152" s="1732"/>
      <c r="E152" s="1725"/>
      <c r="F152" s="1725"/>
      <c r="G152" s="1725"/>
      <c r="H152" s="1733"/>
      <c r="I152" s="1703"/>
      <c r="J152" s="940"/>
    </row>
    <row r="153" spans="1:10" ht="30" customHeight="1" x14ac:dyDescent="0.2">
      <c r="A153" s="940"/>
      <c r="B153" s="1271" t="s">
        <v>1522</v>
      </c>
      <c r="C153" s="839"/>
      <c r="D153" s="1732"/>
      <c r="E153" s="1725"/>
      <c r="F153" s="1725"/>
      <c r="G153" s="1725"/>
      <c r="H153" s="1733"/>
      <c r="I153" s="1703"/>
      <c r="J153" s="940"/>
    </row>
    <row r="154" spans="1:10" ht="3" customHeight="1" x14ac:dyDescent="0.25">
      <c r="A154" s="940"/>
      <c r="B154" s="1272"/>
      <c r="C154" s="941"/>
      <c r="D154" s="1732"/>
      <c r="E154" s="1725"/>
      <c r="F154" s="1725"/>
      <c r="G154" s="1725"/>
      <c r="H154" s="1733"/>
      <c r="I154" s="1703"/>
      <c r="J154" s="940"/>
    </row>
    <row r="155" spans="1:10" ht="30" customHeight="1" x14ac:dyDescent="0.2">
      <c r="A155" s="940"/>
      <c r="B155" s="1273" t="s">
        <v>1523</v>
      </c>
      <c r="C155" s="839"/>
      <c r="D155" s="1732"/>
      <c r="E155" s="1725"/>
      <c r="F155" s="1725"/>
      <c r="G155" s="1725"/>
      <c r="H155" s="1733"/>
      <c r="I155" s="1703"/>
      <c r="J155" s="940"/>
    </row>
    <row r="156" spans="1:10" ht="3" customHeight="1" x14ac:dyDescent="0.25">
      <c r="A156" s="940"/>
      <c r="B156" s="1272"/>
      <c r="C156" s="941"/>
      <c r="D156" s="1732"/>
      <c r="E156" s="1725"/>
      <c r="F156" s="1725"/>
      <c r="G156" s="1725"/>
      <c r="H156" s="1733"/>
      <c r="I156" s="1703"/>
      <c r="J156" s="940"/>
    </row>
    <row r="157" spans="1:10" ht="30" customHeight="1" x14ac:dyDescent="0.2">
      <c r="A157" s="940"/>
      <c r="B157" s="865" t="s">
        <v>1524</v>
      </c>
      <c r="C157" s="839"/>
      <c r="D157" s="1732"/>
      <c r="E157" s="1725"/>
      <c r="F157" s="1725"/>
      <c r="G157" s="1725"/>
      <c r="H157" s="1733"/>
      <c r="I157" s="1703"/>
      <c r="J157" s="940"/>
    </row>
    <row r="158" spans="1:10" ht="3" customHeight="1" x14ac:dyDescent="0.25">
      <c r="A158" s="940"/>
      <c r="B158" s="872"/>
      <c r="C158" s="941"/>
      <c r="D158" s="1732"/>
      <c r="E158" s="1725"/>
      <c r="F158" s="1725"/>
      <c r="G158" s="1725"/>
      <c r="H158" s="1733"/>
      <c r="I158" s="1703"/>
      <c r="J158" s="940"/>
    </row>
    <row r="159" spans="1:10" ht="30" customHeight="1" x14ac:dyDescent="0.2">
      <c r="A159" s="940"/>
      <c r="B159" s="865" t="s">
        <v>1525</v>
      </c>
      <c r="C159" s="839"/>
      <c r="D159" s="1732"/>
      <c r="E159" s="1725"/>
      <c r="F159" s="1725"/>
      <c r="G159" s="1725"/>
      <c r="H159" s="1733"/>
      <c r="I159" s="1703"/>
      <c r="J159" s="1256"/>
    </row>
    <row r="160" spans="1:10" ht="3" customHeight="1" x14ac:dyDescent="0.25">
      <c r="A160" s="940"/>
      <c r="B160" s="1272"/>
      <c r="C160" s="941"/>
      <c r="D160" s="1732"/>
      <c r="E160" s="1725"/>
      <c r="F160" s="1725"/>
      <c r="G160" s="1725"/>
      <c r="H160" s="1733"/>
      <c r="I160" s="1703"/>
      <c r="J160" s="940"/>
    </row>
    <row r="161" spans="1:13" ht="30" customHeight="1" x14ac:dyDescent="0.2">
      <c r="A161" s="940"/>
      <c r="B161" s="865" t="s">
        <v>1526</v>
      </c>
      <c r="C161" s="839"/>
      <c r="D161" s="1732"/>
      <c r="E161" s="1725"/>
      <c r="F161" s="1725"/>
      <c r="G161" s="1725"/>
      <c r="H161" s="1733"/>
      <c r="I161" s="1703"/>
      <c r="J161" s="1274"/>
      <c r="K161" s="940"/>
      <c r="L161" s="940"/>
      <c r="M161" s="940"/>
    </row>
    <row r="162" spans="1:13" ht="3" customHeight="1" x14ac:dyDescent="0.25">
      <c r="A162" s="940"/>
      <c r="B162" s="1272"/>
      <c r="C162" s="941"/>
      <c r="D162" s="1732"/>
      <c r="E162" s="1725"/>
      <c r="F162" s="1725"/>
      <c r="G162" s="1725"/>
      <c r="H162" s="1733"/>
      <c r="I162" s="1703"/>
      <c r="J162" s="940"/>
      <c r="K162" s="940"/>
      <c r="L162" s="940"/>
      <c r="M162" s="940"/>
    </row>
    <row r="163" spans="1:13" ht="30" customHeight="1" x14ac:dyDescent="0.2">
      <c r="A163" s="940"/>
      <c r="B163" s="865" t="s">
        <v>1527</v>
      </c>
      <c r="C163" s="839"/>
      <c r="D163" s="1732"/>
      <c r="E163" s="1725"/>
      <c r="F163" s="1725"/>
      <c r="G163" s="1725"/>
      <c r="H163" s="1733"/>
      <c r="I163" s="1703"/>
      <c r="J163" s="1256"/>
      <c r="K163" s="940"/>
      <c r="L163" s="940"/>
      <c r="M163" s="940"/>
    </row>
    <row r="164" spans="1:13" ht="3" customHeight="1" x14ac:dyDescent="0.25">
      <c r="A164" s="940"/>
      <c r="B164" s="1272"/>
      <c r="C164" s="941"/>
      <c r="D164" s="1732"/>
      <c r="E164" s="1725"/>
      <c r="F164" s="1725"/>
      <c r="G164" s="1725"/>
      <c r="H164" s="1733"/>
      <c r="I164" s="1703"/>
      <c r="J164" s="940"/>
      <c r="K164" s="940"/>
      <c r="L164" s="940"/>
      <c r="M164" s="940"/>
    </row>
    <row r="165" spans="1:13" ht="30" customHeight="1" x14ac:dyDescent="0.2">
      <c r="A165" s="940"/>
      <c r="B165" s="865" t="s">
        <v>1528</v>
      </c>
      <c r="C165" s="839"/>
      <c r="D165" s="1732"/>
      <c r="E165" s="1725"/>
      <c r="F165" s="1725"/>
      <c r="G165" s="1725"/>
      <c r="H165" s="1733"/>
      <c r="I165" s="1703"/>
      <c r="J165" s="1265"/>
      <c r="K165" s="940"/>
      <c r="L165" s="940"/>
      <c r="M165" s="940"/>
    </row>
    <row r="166" spans="1:13" x14ac:dyDescent="0.2">
      <c r="A166" s="940"/>
      <c r="B166" s="866"/>
      <c r="C166" s="874"/>
      <c r="D166" s="1137"/>
      <c r="E166" s="1137"/>
      <c r="F166" s="1137"/>
      <c r="G166" s="1137"/>
      <c r="H166" s="1138"/>
      <c r="I166" s="1256"/>
      <c r="J166" s="1265"/>
      <c r="K166" s="940"/>
      <c r="L166" s="940"/>
      <c r="M166" s="940"/>
    </row>
    <row r="167" spans="1:13" ht="34.9" customHeight="1" x14ac:dyDescent="0.2">
      <c r="A167" s="940"/>
      <c r="B167" s="1252" t="s">
        <v>1516</v>
      </c>
      <c r="C167" s="1253"/>
      <c r="D167" s="1722" t="s">
        <v>1455</v>
      </c>
      <c r="E167" s="1722"/>
      <c r="F167" s="1722"/>
      <c r="G167" s="1722"/>
      <c r="H167" s="1722"/>
      <c r="I167" s="1256"/>
      <c r="J167" s="1265"/>
      <c r="K167" s="940"/>
      <c r="L167" s="940"/>
      <c r="M167" s="940"/>
    </row>
    <row r="168" spans="1:13" x14ac:dyDescent="0.2">
      <c r="A168" s="940"/>
      <c r="B168" s="1262"/>
      <c r="C168" s="874"/>
      <c r="D168" s="1137"/>
      <c r="E168" s="1137"/>
      <c r="F168" s="1137"/>
      <c r="G168" s="1137"/>
      <c r="H168" s="1138"/>
      <c r="I168" s="1256"/>
      <c r="J168" s="1265"/>
      <c r="K168" s="940"/>
      <c r="L168" s="940"/>
      <c r="M168" s="940"/>
    </row>
    <row r="169" spans="1:13" x14ac:dyDescent="0.2">
      <c r="A169" s="940"/>
      <c r="B169" s="1710" t="s">
        <v>1529</v>
      </c>
      <c r="C169" s="1710"/>
      <c r="D169" s="1727" t="s">
        <v>1406</v>
      </c>
      <c r="E169" s="1727"/>
      <c r="F169" s="1727"/>
      <c r="G169" s="1727"/>
      <c r="H169" s="1727"/>
      <c r="I169" s="1265"/>
      <c r="J169" s="1275"/>
      <c r="K169" s="1276">
        <v>2.5</v>
      </c>
      <c r="L169" s="1276"/>
      <c r="M169" s="1275"/>
    </row>
    <row r="170" spans="1:13" ht="30" customHeight="1" x14ac:dyDescent="0.2">
      <c r="A170" s="940"/>
      <c r="B170" s="865" t="s">
        <v>1530</v>
      </c>
      <c r="C170" s="1253"/>
      <c r="D170" s="1741"/>
      <c r="E170" s="1741"/>
      <c r="F170" s="1741"/>
      <c r="G170" s="1741"/>
      <c r="H170" s="1741"/>
      <c r="I170" s="1265"/>
      <c r="J170" s="1275"/>
      <c r="K170" s="1276"/>
      <c r="L170" s="1276"/>
      <c r="M170" s="1275"/>
    </row>
    <row r="171" spans="1:13" x14ac:dyDescent="0.2">
      <c r="A171" s="940"/>
      <c r="B171" s="1277"/>
      <c r="C171" s="1278"/>
      <c r="D171" s="1279"/>
      <c r="E171" s="940"/>
      <c r="F171" s="940"/>
      <c r="G171" s="940"/>
      <c r="H171" s="1280"/>
      <c r="I171" s="1265"/>
      <c r="J171" s="1275"/>
      <c r="K171" s="1276"/>
      <c r="L171" s="1276"/>
      <c r="M171" s="1275"/>
    </row>
    <row r="172" spans="1:13" x14ac:dyDescent="0.2">
      <c r="A172" s="940"/>
      <c r="B172" s="1281"/>
      <c r="C172" s="1282"/>
      <c r="D172" s="1283"/>
      <c r="E172" s="1283"/>
      <c r="F172" s="1283"/>
      <c r="G172" s="1283"/>
      <c r="H172" s="1284"/>
      <c r="I172" s="1265"/>
      <c r="J172" s="1275"/>
      <c r="K172" s="1276"/>
      <c r="L172" s="1276"/>
      <c r="M172" s="1275"/>
    </row>
    <row r="173" spans="1:13" x14ac:dyDescent="0.2">
      <c r="A173" s="940"/>
      <c r="B173" s="1277" t="s">
        <v>1420</v>
      </c>
      <c r="C173" s="1278"/>
      <c r="D173" s="1279"/>
      <c r="E173" s="1279"/>
      <c r="F173" s="1279"/>
      <c r="G173" s="1279"/>
      <c r="H173" s="1285"/>
      <c r="I173" s="1286"/>
      <c r="J173" s="1275"/>
      <c r="K173" s="1276">
        <v>2.5</v>
      </c>
      <c r="L173" s="1276"/>
      <c r="M173" s="1275"/>
    </row>
    <row r="174" spans="1:13" x14ac:dyDescent="0.2">
      <c r="A174" s="940"/>
      <c r="B174" s="880"/>
      <c r="C174" s="881"/>
      <c r="D174" s="847"/>
      <c r="E174" s="847"/>
      <c r="F174" s="1279"/>
      <c r="G174" s="1279"/>
      <c r="H174" s="1285"/>
      <c r="I174" s="1287"/>
      <c r="J174" s="1275"/>
      <c r="K174" s="1276">
        <v>2.6</v>
      </c>
      <c r="L174" s="1276"/>
      <c r="M174" s="1275"/>
    </row>
    <row r="175" spans="1:13" ht="39" customHeight="1" x14ac:dyDescent="0.2">
      <c r="A175" s="940"/>
      <c r="B175" s="882" t="s">
        <v>1531</v>
      </c>
      <c r="C175" s="1288" t="str">
        <f>IF(E242=0,"",IF(E239&gt;0,"Red",IF(E240&gt;0,"Amber","Green")))</f>
        <v/>
      </c>
      <c r="D175" s="1694" t="s">
        <v>1455</v>
      </c>
      <c r="E175" s="1694"/>
      <c r="F175" s="1694"/>
      <c r="G175" s="1694"/>
      <c r="H175" s="1694"/>
      <c r="I175" s="1287"/>
      <c r="J175" s="1275"/>
      <c r="K175" s="1276">
        <v>2.7</v>
      </c>
      <c r="L175" s="1276"/>
      <c r="M175" s="1275"/>
    </row>
    <row r="176" spans="1:13" x14ac:dyDescent="0.2">
      <c r="A176" s="940"/>
      <c r="B176" s="882"/>
      <c r="C176" s="1289"/>
      <c r="D176" s="1290"/>
      <c r="E176" s="1290"/>
      <c r="F176" s="1290"/>
      <c r="G176" s="1290"/>
      <c r="H176" s="1291"/>
      <c r="I176" s="1703"/>
      <c r="J176" s="1275"/>
      <c r="K176" s="1276">
        <v>3.1</v>
      </c>
      <c r="L176" s="1276"/>
      <c r="M176" s="1275"/>
    </row>
    <row r="177" spans="1:13" ht="39.6" customHeight="1" x14ac:dyDescent="0.2">
      <c r="A177" s="940"/>
      <c r="B177" s="882" t="s">
        <v>1532</v>
      </c>
      <c r="C177" s="1253" t="s">
        <v>1433</v>
      </c>
      <c r="D177" s="1694" t="s">
        <v>1455</v>
      </c>
      <c r="E177" s="1694"/>
      <c r="F177" s="1694"/>
      <c r="G177" s="1694"/>
      <c r="H177" s="1694"/>
      <c r="I177" s="1703"/>
      <c r="J177" s="1275"/>
      <c r="K177" s="1276">
        <v>3.2</v>
      </c>
      <c r="L177" s="1276"/>
      <c r="M177" s="1275"/>
    </row>
    <row r="178" spans="1:13" x14ac:dyDescent="0.2">
      <c r="A178" s="940"/>
      <c r="B178" s="855"/>
      <c r="C178" s="1278"/>
      <c r="D178" s="1279"/>
      <c r="E178" s="1279"/>
      <c r="F178" s="1279"/>
      <c r="G178" s="1279"/>
      <c r="H178" s="1285"/>
      <c r="I178" s="1287"/>
      <c r="J178" s="1275"/>
      <c r="K178" s="1276">
        <v>3.3</v>
      </c>
      <c r="L178" s="1276"/>
      <c r="M178" s="1275"/>
    </row>
    <row r="179" spans="1:13" ht="39.6" customHeight="1" x14ac:dyDescent="0.2">
      <c r="A179" s="940"/>
      <c r="B179" s="882" t="s">
        <v>1533</v>
      </c>
      <c r="C179" s="1292"/>
      <c r="D179" s="1742" t="s">
        <v>1534</v>
      </c>
      <c r="E179" s="1742"/>
      <c r="F179" s="1742"/>
      <c r="G179" s="1742"/>
      <c r="H179" s="1742"/>
      <c r="I179" s="1703"/>
      <c r="J179" s="1275"/>
      <c r="K179" s="1276">
        <v>3.4</v>
      </c>
      <c r="L179" s="1276"/>
      <c r="M179" s="1275"/>
    </row>
    <row r="180" spans="1:13" x14ac:dyDescent="0.2">
      <c r="A180" s="940"/>
      <c r="B180" s="882"/>
      <c r="C180" s="1293"/>
      <c r="D180" s="1294"/>
      <c r="E180" s="1294"/>
      <c r="F180" s="1294"/>
      <c r="G180" s="1294"/>
      <c r="H180" s="1295"/>
      <c r="I180" s="1703"/>
      <c r="J180" s="1275"/>
      <c r="K180" s="1276"/>
      <c r="L180" s="1276"/>
      <c r="M180" s="1275"/>
    </row>
    <row r="181" spans="1:13" x14ac:dyDescent="0.2">
      <c r="A181" s="940"/>
      <c r="B181" s="855"/>
      <c r="C181" s="884"/>
      <c r="D181" s="1279"/>
      <c r="E181" s="1279"/>
      <c r="F181" s="1279"/>
      <c r="G181" s="1279"/>
      <c r="H181" s="1285"/>
      <c r="I181" s="1287"/>
      <c r="J181" s="1275"/>
      <c r="K181" s="1275"/>
      <c r="L181" s="1275"/>
      <c r="M181" s="1275"/>
    </row>
    <row r="182" spans="1:13" x14ac:dyDescent="0.2">
      <c r="A182" s="940"/>
      <c r="B182" s="1277" t="s">
        <v>1535</v>
      </c>
      <c r="C182" s="1278"/>
      <c r="D182" s="1279"/>
      <c r="E182" s="1279"/>
      <c r="F182" s="1279"/>
      <c r="G182" s="1279"/>
      <c r="H182" s="1285"/>
      <c r="I182" s="1265"/>
      <c r="J182" s="1275"/>
      <c r="K182" s="940"/>
      <c r="L182" s="1275"/>
      <c r="M182" s="1275"/>
    </row>
    <row r="183" spans="1:13" x14ac:dyDescent="0.2">
      <c r="A183" s="940"/>
      <c r="B183" s="1743"/>
      <c r="C183" s="1744"/>
      <c r="D183" s="1744"/>
      <c r="E183" s="1744"/>
      <c r="F183" s="1744"/>
      <c r="G183" s="1744"/>
      <c r="H183" s="1745"/>
      <c r="I183" s="1265"/>
      <c r="J183" s="1275"/>
      <c r="K183" s="940"/>
      <c r="L183" s="1275"/>
      <c r="M183" s="1275"/>
    </row>
    <row r="184" spans="1:13" ht="19.899999999999999" customHeight="1" x14ac:dyDescent="0.2">
      <c r="A184" s="940"/>
      <c r="B184" s="1760" t="s">
        <v>1536</v>
      </c>
      <c r="C184" s="1761"/>
      <c r="D184" s="1761"/>
      <c r="E184" s="1761"/>
      <c r="F184" s="1761"/>
      <c r="G184" s="1761"/>
      <c r="H184" s="1762"/>
      <c r="I184" s="1265"/>
      <c r="J184" s="940"/>
      <c r="K184" s="1296"/>
      <c r="L184" s="940"/>
      <c r="M184" s="940"/>
    </row>
    <row r="185" spans="1:13" ht="60" customHeight="1" x14ac:dyDescent="0.2">
      <c r="A185" s="940"/>
      <c r="B185" s="1763"/>
      <c r="C185" s="1764"/>
      <c r="D185" s="1764"/>
      <c r="E185" s="1764"/>
      <c r="F185" s="1764"/>
      <c r="G185" s="1764"/>
      <c r="H185" s="1765"/>
      <c r="I185" s="1265"/>
      <c r="J185" s="940"/>
      <c r="K185" s="1296"/>
      <c r="L185" s="940"/>
      <c r="M185" s="940"/>
    </row>
    <row r="186" spans="1:13" ht="19.899999999999999" customHeight="1" x14ac:dyDescent="0.2">
      <c r="A186" s="940"/>
      <c r="B186" s="1760" t="s">
        <v>1537</v>
      </c>
      <c r="C186" s="1761"/>
      <c r="D186" s="1761"/>
      <c r="E186" s="1761"/>
      <c r="F186" s="1761"/>
      <c r="G186" s="1761"/>
      <c r="H186" s="1762"/>
      <c r="I186" s="1265"/>
      <c r="J186" s="940"/>
      <c r="K186" s="1296"/>
      <c r="L186" s="940"/>
      <c r="M186" s="940"/>
    </row>
    <row r="187" spans="1:13" ht="60" customHeight="1" x14ac:dyDescent="0.2">
      <c r="A187" s="940"/>
      <c r="B187" s="1763"/>
      <c r="C187" s="1764"/>
      <c r="D187" s="1764"/>
      <c r="E187" s="1764"/>
      <c r="F187" s="1764"/>
      <c r="G187" s="1764"/>
      <c r="H187" s="1765"/>
      <c r="I187" s="1265"/>
      <c r="J187" s="940"/>
      <c r="K187" s="1296"/>
      <c r="L187" s="940"/>
      <c r="M187" s="940"/>
    </row>
    <row r="188" spans="1:13" ht="19.899999999999999" customHeight="1" x14ac:dyDescent="0.2">
      <c r="A188" s="940"/>
      <c r="B188" s="1760" t="s">
        <v>1538</v>
      </c>
      <c r="C188" s="1761"/>
      <c r="D188" s="1761"/>
      <c r="E188" s="1761"/>
      <c r="F188" s="1761"/>
      <c r="G188" s="1761"/>
      <c r="H188" s="1762"/>
      <c r="I188" s="1265"/>
      <c r="J188" s="940"/>
      <c r="K188" s="1296"/>
      <c r="L188" s="940"/>
      <c r="M188" s="940"/>
    </row>
    <row r="189" spans="1:13" ht="60" customHeight="1" x14ac:dyDescent="0.2">
      <c r="A189" s="940"/>
      <c r="B189" s="1763"/>
      <c r="C189" s="1764"/>
      <c r="D189" s="1764"/>
      <c r="E189" s="1764"/>
      <c r="F189" s="1764"/>
      <c r="G189" s="1764"/>
      <c r="H189" s="1765"/>
      <c r="I189" s="1265"/>
      <c r="J189" s="940"/>
      <c r="K189" s="1296"/>
      <c r="L189" s="940"/>
      <c r="M189" s="940"/>
    </row>
    <row r="190" spans="1:13" x14ac:dyDescent="0.2">
      <c r="A190" s="940"/>
      <c r="B190" s="855"/>
      <c r="C190" s="1278"/>
      <c r="D190" s="1279"/>
      <c r="E190" s="1279"/>
      <c r="F190" s="1279"/>
      <c r="G190" s="1279"/>
      <c r="H190" s="1285"/>
      <c r="I190" s="1287"/>
      <c r="J190" s="1275"/>
      <c r="K190" s="1276">
        <v>3.3</v>
      </c>
      <c r="L190" s="1276"/>
      <c r="M190" s="1275"/>
    </row>
    <row r="191" spans="1:13" ht="42.75" x14ac:dyDescent="0.2">
      <c r="A191" s="940"/>
      <c r="B191" s="856" t="s">
        <v>1539</v>
      </c>
      <c r="C191" s="846"/>
      <c r="D191" s="818"/>
      <c r="E191" s="818"/>
      <c r="F191" s="819" t="s">
        <v>1540</v>
      </c>
      <c r="G191" s="819" t="s">
        <v>1541</v>
      </c>
      <c r="H191" s="858" t="s">
        <v>1542</v>
      </c>
      <c r="I191" s="1236"/>
      <c r="J191" s="940"/>
      <c r="K191" s="940"/>
      <c r="L191" s="940"/>
      <c r="M191" s="940"/>
    </row>
    <row r="192" spans="1:13" ht="30" customHeight="1" x14ac:dyDescent="0.2">
      <c r="A192" s="940"/>
      <c r="B192" s="1739"/>
      <c r="C192" s="1740"/>
      <c r="D192" s="1740"/>
      <c r="E192" s="1740"/>
      <c r="F192" s="1360"/>
      <c r="G192" s="1360"/>
      <c r="H192" s="1361"/>
      <c r="I192" s="1265"/>
      <c r="J192" s="940"/>
      <c r="K192" s="940"/>
      <c r="L192" s="940"/>
      <c r="M192" s="940"/>
    </row>
    <row r="193" spans="1:13" ht="30" customHeight="1" x14ac:dyDescent="0.2">
      <c r="A193" s="940"/>
      <c r="B193" s="1739"/>
      <c r="C193" s="1740"/>
      <c r="D193" s="1740"/>
      <c r="E193" s="1740"/>
      <c r="F193" s="1360"/>
      <c r="G193" s="1362"/>
      <c r="H193" s="1363"/>
      <c r="I193" s="1746"/>
      <c r="J193" s="1296"/>
      <c r="K193" s="1296"/>
      <c r="L193" s="940"/>
      <c r="M193" s="940"/>
    </row>
    <row r="194" spans="1:13" ht="30" customHeight="1" x14ac:dyDescent="0.2">
      <c r="A194" s="940"/>
      <c r="B194" s="1739"/>
      <c r="C194" s="1740"/>
      <c r="D194" s="1740"/>
      <c r="E194" s="1740"/>
      <c r="F194" s="1360"/>
      <c r="G194" s="1362"/>
      <c r="H194" s="1360"/>
      <c r="I194" s="1746"/>
      <c r="J194" s="1296"/>
      <c r="K194" s="1296"/>
      <c r="L194" s="940"/>
      <c r="M194" s="940"/>
    </row>
    <row r="195" spans="1:13" ht="30" customHeight="1" x14ac:dyDescent="0.2">
      <c r="A195" s="940"/>
      <c r="B195" s="1739"/>
      <c r="C195" s="1740"/>
      <c r="D195" s="1740"/>
      <c r="E195" s="1740"/>
      <c r="F195" s="1360"/>
      <c r="G195" s="1362"/>
      <c r="H195" s="1360"/>
      <c r="I195" s="1298"/>
      <c r="J195" s="1275"/>
      <c r="K195" s="1276">
        <v>1.2</v>
      </c>
      <c r="L195" s="1276"/>
      <c r="M195" s="1275"/>
    </row>
    <row r="196" spans="1:13" ht="30" customHeight="1" x14ac:dyDescent="0.2">
      <c r="A196" s="940"/>
      <c r="B196" s="1739"/>
      <c r="C196" s="1740"/>
      <c r="D196" s="1740"/>
      <c r="E196" s="1740"/>
      <c r="F196" s="1360"/>
      <c r="G196" s="1362"/>
      <c r="H196" s="1360"/>
      <c r="I196" s="1286"/>
      <c r="J196" s="1275"/>
      <c r="K196" s="1276">
        <v>2.2999999999999998</v>
      </c>
      <c r="L196" s="1276"/>
      <c r="M196" s="1275"/>
    </row>
    <row r="197" spans="1:13" ht="30" customHeight="1" x14ac:dyDescent="0.2">
      <c r="A197" s="940"/>
      <c r="B197" s="1739"/>
      <c r="C197" s="1740"/>
      <c r="D197" s="1740"/>
      <c r="E197" s="1740"/>
      <c r="F197" s="1360"/>
      <c r="G197" s="1362"/>
      <c r="H197" s="1360"/>
      <c r="I197" s="1287"/>
      <c r="J197" s="1275"/>
      <c r="K197" s="1276">
        <v>2.4</v>
      </c>
      <c r="L197" s="1276"/>
      <c r="M197" s="1275"/>
    </row>
    <row r="198" spans="1:13" ht="30" customHeight="1" x14ac:dyDescent="0.2">
      <c r="A198" s="940"/>
      <c r="B198" s="1739"/>
      <c r="C198" s="1740"/>
      <c r="D198" s="1740"/>
      <c r="E198" s="1740"/>
      <c r="F198" s="1360"/>
      <c r="G198" s="1362"/>
      <c r="H198" s="1360"/>
      <c r="I198" s="1261"/>
      <c r="J198" s="1275"/>
      <c r="K198" s="1276">
        <v>2.2999999999999998</v>
      </c>
      <c r="L198" s="1276"/>
      <c r="M198" s="1275"/>
    </row>
    <row r="199" spans="1:13" ht="30" customHeight="1" x14ac:dyDescent="0.2">
      <c r="A199" s="940"/>
      <c r="B199" s="1739"/>
      <c r="C199" s="1740"/>
      <c r="D199" s="1740"/>
      <c r="E199" s="1740"/>
      <c r="F199" s="1360"/>
      <c r="G199" s="1362"/>
      <c r="H199" s="1360"/>
      <c r="I199" s="1746"/>
      <c r="J199" s="1296"/>
      <c r="K199" s="1296"/>
      <c r="L199" s="940"/>
      <c r="M199" s="940"/>
    </row>
    <row r="200" spans="1:13" ht="30" customHeight="1" x14ac:dyDescent="0.2">
      <c r="A200" s="940"/>
      <c r="B200" s="1739"/>
      <c r="C200" s="1740"/>
      <c r="D200" s="1740"/>
      <c r="E200" s="1740"/>
      <c r="F200" s="1360"/>
      <c r="G200" s="1362"/>
      <c r="H200" s="1360"/>
      <c r="I200" s="1746"/>
      <c r="J200" s="1296"/>
      <c r="K200" s="1296"/>
      <c r="L200" s="940"/>
      <c r="M200" s="940"/>
    </row>
    <row r="201" spans="1:13" ht="30" customHeight="1" x14ac:dyDescent="0.2">
      <c r="A201" s="940"/>
      <c r="B201" s="1739"/>
      <c r="C201" s="1740"/>
      <c r="D201" s="1740"/>
      <c r="E201" s="1740"/>
      <c r="F201" s="1360"/>
      <c r="G201" s="1362"/>
      <c r="H201" s="1360"/>
      <c r="I201" s="1256"/>
      <c r="J201" s="1275"/>
      <c r="K201" s="1276">
        <v>1.2</v>
      </c>
      <c r="L201" s="1276"/>
      <c r="M201" s="1275"/>
    </row>
    <row r="202" spans="1:13" ht="30" customHeight="1" x14ac:dyDescent="0.2">
      <c r="A202" s="940"/>
      <c r="B202" s="1739"/>
      <c r="C202" s="1740"/>
      <c r="D202" s="1740"/>
      <c r="E202" s="1740"/>
      <c r="F202" s="1360"/>
      <c r="G202" s="1362"/>
      <c r="H202" s="1360"/>
      <c r="I202" s="1286"/>
      <c r="J202" s="1275"/>
      <c r="K202" s="1276">
        <v>2.2999999999999998</v>
      </c>
      <c r="L202" s="1276"/>
      <c r="M202" s="1275"/>
    </row>
    <row r="203" spans="1:13" ht="30" customHeight="1" x14ac:dyDescent="0.2">
      <c r="A203" s="940"/>
      <c r="B203" s="1739"/>
      <c r="C203" s="1740"/>
      <c r="D203" s="1740"/>
      <c r="E203" s="1740"/>
      <c r="F203" s="1360"/>
      <c r="G203" s="1362"/>
      <c r="H203" s="1360"/>
      <c r="I203" s="1287"/>
      <c r="J203" s="1275"/>
      <c r="K203" s="1276">
        <v>2.4</v>
      </c>
      <c r="L203" s="1276"/>
      <c r="M203" s="1275"/>
    </row>
    <row r="204" spans="1:13" ht="30" customHeight="1" x14ac:dyDescent="0.2">
      <c r="A204" s="940"/>
      <c r="B204" s="1739"/>
      <c r="C204" s="1740"/>
      <c r="D204" s="1740"/>
      <c r="E204" s="1740"/>
      <c r="F204" s="1360"/>
      <c r="G204" s="1362"/>
      <c r="H204" s="1360"/>
      <c r="I204" s="1261"/>
      <c r="J204" s="1275"/>
      <c r="K204" s="1276">
        <v>2.2999999999999998</v>
      </c>
      <c r="L204" s="1276"/>
      <c r="M204" s="1275"/>
    </row>
    <row r="205" spans="1:13" ht="30" customHeight="1" x14ac:dyDescent="0.2">
      <c r="A205" s="940"/>
      <c r="B205" s="1739"/>
      <c r="C205" s="1740"/>
      <c r="D205" s="1740"/>
      <c r="E205" s="1740"/>
      <c r="F205" s="1360"/>
      <c r="G205" s="1362"/>
      <c r="H205" s="1360"/>
      <c r="I205" s="1746"/>
      <c r="J205" s="1296"/>
      <c r="K205" s="1296"/>
      <c r="L205" s="940"/>
      <c r="M205" s="940"/>
    </row>
    <row r="206" spans="1:13" ht="30" customHeight="1" x14ac:dyDescent="0.2">
      <c r="A206" s="940"/>
      <c r="B206" s="1739"/>
      <c r="C206" s="1740"/>
      <c r="D206" s="1740"/>
      <c r="E206" s="1740"/>
      <c r="F206" s="1360"/>
      <c r="G206" s="1362"/>
      <c r="H206" s="1360"/>
      <c r="I206" s="1746"/>
      <c r="J206" s="1296"/>
      <c r="K206" s="1296"/>
      <c r="L206" s="940"/>
      <c r="M206" s="940"/>
    </row>
    <row r="207" spans="1:13" ht="30" hidden="1" customHeight="1" outlineLevel="1" x14ac:dyDescent="0.2">
      <c r="A207" s="940"/>
      <c r="B207" s="1739"/>
      <c r="C207" s="1740"/>
      <c r="D207" s="1740"/>
      <c r="E207" s="1740"/>
      <c r="F207" s="1360"/>
      <c r="G207" s="1362"/>
      <c r="H207" s="1360"/>
      <c r="I207" s="1256"/>
      <c r="J207" s="1275"/>
      <c r="K207" s="1276">
        <v>1.2</v>
      </c>
      <c r="L207" s="1276"/>
      <c r="M207" s="1275"/>
    </row>
    <row r="208" spans="1:13" ht="30" hidden="1" customHeight="1" outlineLevel="1" x14ac:dyDescent="0.2">
      <c r="A208" s="940"/>
      <c r="B208" s="1739"/>
      <c r="C208" s="1740"/>
      <c r="D208" s="1740"/>
      <c r="E208" s="1740"/>
      <c r="F208" s="1360"/>
      <c r="G208" s="1362"/>
      <c r="H208" s="1360"/>
      <c r="I208" s="1286"/>
      <c r="J208" s="1275"/>
      <c r="K208" s="1276">
        <v>2.2999999999999998</v>
      </c>
      <c r="L208" s="1276"/>
      <c r="M208" s="1275"/>
    </row>
    <row r="209" spans="1:13" ht="30" hidden="1" customHeight="1" outlineLevel="1" x14ac:dyDescent="0.2">
      <c r="A209" s="940"/>
      <c r="B209" s="1739"/>
      <c r="C209" s="1740"/>
      <c r="D209" s="1740"/>
      <c r="E209" s="1740"/>
      <c r="F209" s="1360"/>
      <c r="G209" s="1362"/>
      <c r="H209" s="1360"/>
      <c r="I209" s="1287"/>
      <c r="J209" s="1275"/>
      <c r="K209" s="1276">
        <v>2.4</v>
      </c>
      <c r="L209" s="1276"/>
      <c r="M209" s="1275"/>
    </row>
    <row r="210" spans="1:13" ht="30" hidden="1" customHeight="1" outlineLevel="1" x14ac:dyDescent="0.2">
      <c r="A210" s="940"/>
      <c r="B210" s="1739"/>
      <c r="C210" s="1740"/>
      <c r="D210" s="1740"/>
      <c r="E210" s="1740"/>
      <c r="F210" s="1360"/>
      <c r="G210" s="1362"/>
      <c r="H210" s="1360"/>
      <c r="I210" s="1261"/>
      <c r="J210" s="1275"/>
      <c r="K210" s="1276">
        <v>2.2999999999999998</v>
      </c>
      <c r="L210" s="1276"/>
      <c r="M210" s="1275"/>
    </row>
    <row r="211" spans="1:13" ht="30" hidden="1" customHeight="1" outlineLevel="1" x14ac:dyDescent="0.2">
      <c r="A211" s="940"/>
      <c r="B211" s="1739"/>
      <c r="C211" s="1740"/>
      <c r="D211" s="1740"/>
      <c r="E211" s="1740"/>
      <c r="F211" s="1360"/>
      <c r="G211" s="1362"/>
      <c r="H211" s="1360"/>
      <c r="I211" s="1746"/>
      <c r="J211" s="1296"/>
      <c r="K211" s="1296"/>
      <c r="L211" s="940"/>
      <c r="M211" s="940"/>
    </row>
    <row r="212" spans="1:13" ht="30" hidden="1" customHeight="1" outlineLevel="1" x14ac:dyDescent="0.2">
      <c r="A212" s="940"/>
      <c r="B212" s="1739"/>
      <c r="C212" s="1740"/>
      <c r="D212" s="1740"/>
      <c r="E212" s="1740"/>
      <c r="F212" s="1360"/>
      <c r="G212" s="1362"/>
      <c r="H212" s="1360"/>
      <c r="I212" s="1746"/>
      <c r="J212" s="1296"/>
      <c r="K212" s="1296"/>
      <c r="L212" s="940"/>
      <c r="M212" s="940"/>
    </row>
    <row r="213" spans="1:13" ht="30" hidden="1" customHeight="1" outlineLevel="1" x14ac:dyDescent="0.2">
      <c r="A213" s="940"/>
      <c r="B213" s="1739"/>
      <c r="C213" s="1740"/>
      <c r="D213" s="1740"/>
      <c r="E213" s="1740"/>
      <c r="F213" s="1360"/>
      <c r="G213" s="1362"/>
      <c r="H213" s="1360"/>
      <c r="I213" s="1256"/>
      <c r="J213" s="1275"/>
      <c r="K213" s="1276">
        <v>1.2</v>
      </c>
      <c r="L213" s="1276"/>
      <c r="M213" s="1275"/>
    </row>
    <row r="214" spans="1:13" ht="30" hidden="1" customHeight="1" outlineLevel="1" x14ac:dyDescent="0.2">
      <c r="A214" s="940"/>
      <c r="B214" s="1739"/>
      <c r="C214" s="1740"/>
      <c r="D214" s="1740"/>
      <c r="E214" s="1740"/>
      <c r="F214" s="1360"/>
      <c r="G214" s="1362"/>
      <c r="H214" s="1360"/>
      <c r="I214" s="1286"/>
      <c r="J214" s="1275"/>
      <c r="K214" s="1276">
        <v>2.2999999999999998</v>
      </c>
      <c r="L214" s="1276"/>
      <c r="M214" s="1275"/>
    </row>
    <row r="215" spans="1:13" collapsed="1" x14ac:dyDescent="0.2">
      <c r="A215" s="940"/>
      <c r="B215" s="1364"/>
      <c r="C215" s="1365"/>
      <c r="D215" s="1366"/>
      <c r="E215" s="1366"/>
      <c r="F215" s="1366"/>
      <c r="G215" s="1366"/>
      <c r="H215" s="1367"/>
      <c r="I215" s="1287"/>
      <c r="J215" s="1296"/>
      <c r="K215" s="940"/>
      <c r="L215" s="940"/>
      <c r="M215" s="940"/>
    </row>
    <row r="216" spans="1:13" x14ac:dyDescent="0.2">
      <c r="A216" s="940"/>
      <c r="B216" s="1368"/>
      <c r="C216" s="1369"/>
      <c r="D216" s="1370"/>
      <c r="E216" s="1370"/>
      <c r="F216" s="1370"/>
      <c r="G216" s="1370"/>
      <c r="H216" s="1371"/>
      <c r="I216" s="1287"/>
      <c r="J216" s="940"/>
      <c r="K216" s="940"/>
      <c r="L216" s="940"/>
      <c r="M216" s="940"/>
    </row>
    <row r="217" spans="1:13" x14ac:dyDescent="0.2">
      <c r="A217" s="940"/>
      <c r="B217" s="1277" t="s">
        <v>1543</v>
      </c>
      <c r="C217" s="1300"/>
      <c r="D217" s="1287"/>
      <c r="E217" s="1287"/>
      <c r="F217" s="1287"/>
      <c r="G217" s="1287"/>
      <c r="H217" s="1301"/>
      <c r="I217" s="1139"/>
      <c r="J217" s="940"/>
      <c r="K217" s="940"/>
      <c r="L217" s="940"/>
      <c r="M217" s="940"/>
    </row>
    <row r="218" spans="1:13" ht="46.15" customHeight="1" x14ac:dyDescent="0.2">
      <c r="A218" s="940"/>
      <c r="B218" s="1752" t="s">
        <v>1544</v>
      </c>
      <c r="C218" s="1752"/>
      <c r="D218" s="1752"/>
      <c r="E218" s="1752"/>
      <c r="F218" s="1752"/>
      <c r="G218" s="1752"/>
      <c r="H218" s="1753"/>
      <c r="I218" s="1287"/>
      <c r="J218" s="940"/>
      <c r="K218" s="940"/>
      <c r="L218" s="940"/>
      <c r="M218" s="940"/>
    </row>
    <row r="219" spans="1:13" x14ac:dyDescent="0.2">
      <c r="A219" s="940"/>
      <c r="B219" s="1299"/>
      <c r="C219" s="1300"/>
      <c r="D219" s="1287"/>
      <c r="E219" s="1287"/>
      <c r="F219" s="1287"/>
      <c r="G219" s="1287"/>
      <c r="H219" s="1302"/>
      <c r="I219" s="1287"/>
      <c r="J219" s="940"/>
      <c r="K219" s="940"/>
      <c r="L219" s="940"/>
      <c r="M219" s="940"/>
    </row>
    <row r="220" spans="1:13" x14ac:dyDescent="0.2">
      <c r="A220" s="940"/>
      <c r="B220" s="1277" t="s">
        <v>1545</v>
      </c>
      <c r="C220" s="1300"/>
      <c r="D220" s="1287"/>
      <c r="E220" s="1287"/>
      <c r="F220" s="1287"/>
      <c r="G220" s="1287"/>
      <c r="H220" s="1301"/>
      <c r="I220" s="1256"/>
      <c r="J220" s="940"/>
      <c r="K220" s="940"/>
      <c r="L220" s="940"/>
      <c r="M220" s="940"/>
    </row>
    <row r="221" spans="1:13" x14ac:dyDescent="0.2">
      <c r="A221" s="940"/>
      <c r="B221" s="1299"/>
      <c r="C221" s="1300"/>
      <c r="D221" s="1287"/>
      <c r="E221" s="1287"/>
      <c r="F221" s="1287"/>
      <c r="G221" s="1287"/>
      <c r="H221" s="1301"/>
      <c r="I221" s="1303"/>
      <c r="J221" s="940"/>
      <c r="K221" s="940"/>
      <c r="L221" s="940"/>
      <c r="M221" s="940"/>
    </row>
    <row r="222" spans="1:13" x14ac:dyDescent="0.2">
      <c r="A222" s="940"/>
      <c r="B222" s="1299" t="s">
        <v>1546</v>
      </c>
      <c r="C222" s="1747"/>
      <c r="D222" s="1749"/>
      <c r="E222" s="940" t="s">
        <v>1547</v>
      </c>
      <c r="F222" s="940"/>
      <c r="G222" s="940"/>
      <c r="H222" s="1237"/>
      <c r="I222" s="1303"/>
      <c r="J222" s="940"/>
      <c r="K222" s="940"/>
      <c r="L222" s="940"/>
      <c r="M222" s="940"/>
    </row>
    <row r="223" spans="1:13" x14ac:dyDescent="0.2">
      <c r="A223" s="940"/>
      <c r="B223" s="1299" t="s">
        <v>1548</v>
      </c>
      <c r="C223" s="1754"/>
      <c r="D223" s="1754"/>
      <c r="E223" s="1304" t="s">
        <v>1549</v>
      </c>
      <c r="F223" s="1305"/>
      <c r="G223" s="1287"/>
      <c r="H223" s="1301"/>
      <c r="I223" s="1303"/>
      <c r="J223" s="940"/>
      <c r="K223" s="940"/>
      <c r="L223" s="940"/>
      <c r="M223" s="940"/>
    </row>
    <row r="224" spans="1:13" x14ac:dyDescent="0.2">
      <c r="A224" s="940"/>
      <c r="B224" s="1299" t="s">
        <v>1424</v>
      </c>
      <c r="C224" s="1747"/>
      <c r="D224" s="1748"/>
      <c r="E224" s="1748"/>
      <c r="F224" s="1749"/>
      <c r="G224" s="1287"/>
      <c r="H224" s="1301"/>
      <c r="I224" s="820"/>
      <c r="J224" s="940"/>
      <c r="K224" s="940"/>
      <c r="L224" s="940"/>
      <c r="M224" s="940"/>
    </row>
    <row r="225" spans="2:20" x14ac:dyDescent="0.2">
      <c r="B225" s="1299"/>
      <c r="C225" s="1300"/>
      <c r="D225" s="1287"/>
      <c r="E225" s="1287"/>
      <c r="F225" s="1287"/>
      <c r="G225" s="1287"/>
      <c r="H225" s="1301"/>
      <c r="I225" s="820"/>
      <c r="J225" s="940"/>
      <c r="K225" s="940"/>
      <c r="L225" s="940"/>
      <c r="M225" s="940"/>
      <c r="N225" s="940"/>
      <c r="O225" s="940"/>
      <c r="P225" s="940"/>
      <c r="Q225" s="940"/>
      <c r="R225" s="940"/>
      <c r="S225" s="940"/>
      <c r="T225" s="940"/>
    </row>
    <row r="226" spans="2:20" ht="16.149999999999999" customHeight="1" x14ac:dyDescent="0.2">
      <c r="B226" s="1277" t="s">
        <v>1550</v>
      </c>
      <c r="C226" s="1300"/>
      <c r="D226" s="1287"/>
      <c r="E226" s="1287"/>
      <c r="F226" s="1758" t="s">
        <v>1841</v>
      </c>
      <c r="G226" s="1758"/>
      <c r="H226" s="1759"/>
      <c r="I226" s="820"/>
      <c r="J226" s="940"/>
      <c r="K226" s="940"/>
      <c r="L226" s="940"/>
      <c r="M226" s="940"/>
      <c r="N226" s="940"/>
      <c r="O226" s="940"/>
      <c r="P226" s="940"/>
      <c r="Q226" s="940"/>
      <c r="R226" s="940"/>
      <c r="S226" s="940"/>
      <c r="T226" s="940"/>
    </row>
    <row r="227" spans="2:20" x14ac:dyDescent="0.2">
      <c r="B227" s="1755" t="s">
        <v>1551</v>
      </c>
      <c r="C227" s="1756"/>
      <c r="D227" s="1756"/>
      <c r="E227" s="1756"/>
      <c r="F227" s="1756"/>
      <c r="G227" s="1756"/>
      <c r="H227" s="1757"/>
      <c r="I227" s="1265"/>
      <c r="J227" s="940"/>
      <c r="K227" s="940"/>
      <c r="L227" s="940"/>
      <c r="M227" s="940"/>
      <c r="N227" s="940"/>
      <c r="O227" s="940"/>
      <c r="P227" s="940"/>
      <c r="Q227" s="940"/>
      <c r="R227" s="940"/>
      <c r="S227" s="940"/>
      <c r="T227" s="940"/>
    </row>
    <row r="228" spans="2:20" x14ac:dyDescent="0.2">
      <c r="B228" s="1299"/>
      <c r="C228" s="1300"/>
      <c r="D228" s="1287"/>
      <c r="E228" s="1287"/>
      <c r="F228" s="1287"/>
      <c r="G228" s="1287"/>
      <c r="H228" s="1302"/>
      <c r="I228" s="820"/>
      <c r="J228" s="940"/>
      <c r="K228" s="940"/>
      <c r="L228" s="940"/>
      <c r="M228" s="940"/>
      <c r="N228" s="940"/>
      <c r="O228" s="940"/>
      <c r="P228" s="940"/>
      <c r="Q228" s="940"/>
      <c r="R228" s="940"/>
      <c r="S228" s="940"/>
      <c r="T228" s="940"/>
    </row>
    <row r="229" spans="2:20" x14ac:dyDescent="0.2">
      <c r="B229" s="1299" t="s">
        <v>1427</v>
      </c>
      <c r="C229" s="1747"/>
      <c r="D229" s="1748"/>
      <c r="E229" s="1748"/>
      <c r="F229" s="1749"/>
      <c r="G229" s="1287"/>
      <c r="H229" s="1301"/>
      <c r="I229" s="820"/>
      <c r="J229" s="940"/>
      <c r="K229" s="940"/>
      <c r="L229" s="940"/>
      <c r="M229" s="940"/>
      <c r="N229" s="940"/>
      <c r="O229" s="940"/>
      <c r="P229" s="940"/>
      <c r="Q229" s="940"/>
      <c r="R229" s="940"/>
      <c r="S229" s="940"/>
      <c r="T229" s="940"/>
    </row>
    <row r="230" spans="2:20" x14ac:dyDescent="0.2">
      <c r="B230" s="1299" t="s">
        <v>1425</v>
      </c>
      <c r="C230" s="1750"/>
      <c r="D230" s="1751"/>
      <c r="E230" s="1287"/>
      <c r="F230" s="1287"/>
      <c r="G230" s="1287"/>
      <c r="H230" s="1301"/>
      <c r="I230" s="820"/>
      <c r="J230" s="940"/>
      <c r="K230" s="940"/>
      <c r="L230" s="940"/>
      <c r="M230" s="940"/>
      <c r="N230" s="940"/>
      <c r="O230" s="940"/>
      <c r="P230" s="940"/>
      <c r="Q230" s="940"/>
      <c r="R230" s="940"/>
      <c r="S230" s="940"/>
      <c r="T230" s="940"/>
    </row>
    <row r="231" spans="2:20" x14ac:dyDescent="0.2">
      <c r="B231" s="1254"/>
      <c r="C231" s="1255"/>
      <c r="D231" s="940"/>
      <c r="E231" s="940"/>
      <c r="F231" s="940"/>
      <c r="G231" s="940"/>
      <c r="H231" s="1306" t="str">
        <f ca="1">"© Salix "&amp;YEAR(NOW())</f>
        <v>© Salix 2023</v>
      </c>
      <c r="I231" s="820"/>
      <c r="J231" s="940"/>
      <c r="K231" s="940"/>
      <c r="L231" s="940"/>
      <c r="M231" s="940"/>
      <c r="N231" s="940"/>
      <c r="O231" s="940"/>
      <c r="P231" s="940"/>
      <c r="Q231" s="940"/>
      <c r="R231" s="940"/>
      <c r="S231" s="940"/>
      <c r="T231" s="940"/>
    </row>
    <row r="232" spans="2:20" x14ac:dyDescent="0.2">
      <c r="B232" s="1307"/>
      <c r="C232" s="1308"/>
      <c r="D232" s="1309"/>
      <c r="E232" s="1309"/>
      <c r="F232" s="1309"/>
      <c r="G232" s="1309"/>
      <c r="H232" s="1310"/>
      <c r="I232" s="820"/>
      <c r="J232" s="940"/>
      <c r="K232" s="940"/>
      <c r="L232" s="940"/>
      <c r="M232" s="940"/>
      <c r="N232" s="940"/>
      <c r="O232" s="940"/>
      <c r="P232" s="940"/>
      <c r="Q232" s="940"/>
      <c r="R232" s="940"/>
      <c r="S232" s="940"/>
      <c r="T232" s="940"/>
    </row>
    <row r="233" spans="2:20" hidden="1" x14ac:dyDescent="0.2">
      <c r="B233" s="1311"/>
      <c r="C233" s="1255"/>
      <c r="D233" s="940"/>
      <c r="E233" s="940"/>
      <c r="F233" s="940"/>
      <c r="G233" s="940"/>
      <c r="H233" s="940"/>
      <c r="I233" s="820"/>
      <c r="J233" s="940"/>
      <c r="K233" s="940"/>
      <c r="L233" s="940"/>
      <c r="M233" s="940"/>
      <c r="N233" s="940"/>
      <c r="O233" s="940"/>
      <c r="P233" s="940"/>
      <c r="Q233" s="940"/>
      <c r="R233" s="940"/>
      <c r="S233" s="940"/>
      <c r="T233" s="940"/>
    </row>
    <row r="234" spans="2:20" hidden="1" x14ac:dyDescent="0.2">
      <c r="B234" s="1311"/>
      <c r="C234" s="1255"/>
      <c r="D234" s="940"/>
      <c r="E234" s="940"/>
      <c r="F234" s="940"/>
      <c r="G234" s="940"/>
      <c r="H234" s="940"/>
      <c r="I234" s="820"/>
      <c r="J234" s="940"/>
      <c r="K234" s="940"/>
      <c r="L234" s="940"/>
      <c r="M234" s="940"/>
      <c r="N234" s="940"/>
      <c r="O234" s="940"/>
      <c r="P234" s="940"/>
      <c r="Q234" s="940"/>
      <c r="R234" s="940"/>
      <c r="S234" s="940"/>
      <c r="T234" s="940"/>
    </row>
    <row r="235" spans="2:20" hidden="1" x14ac:dyDescent="0.2">
      <c r="B235" s="1311"/>
      <c r="C235" s="1255"/>
      <c r="D235" s="940"/>
      <c r="E235" s="940"/>
      <c r="F235" s="940"/>
      <c r="G235" s="940"/>
      <c r="H235" s="940"/>
      <c r="I235" s="820"/>
      <c r="J235" s="940"/>
      <c r="K235" s="940"/>
      <c r="L235" s="940"/>
      <c r="M235" s="940"/>
      <c r="N235" s="940"/>
      <c r="O235" s="940"/>
      <c r="P235" s="940"/>
      <c r="Q235" s="940"/>
      <c r="R235" s="940"/>
      <c r="S235" s="940"/>
      <c r="T235" s="940"/>
    </row>
    <row r="236" spans="2:20" hidden="1" x14ac:dyDescent="0.2">
      <c r="B236" s="1311"/>
      <c r="C236" s="1255"/>
      <c r="D236" s="940"/>
      <c r="E236" s="940"/>
      <c r="F236" s="940"/>
      <c r="G236" s="940"/>
      <c r="H236" s="940"/>
      <c r="I236" s="1236"/>
      <c r="J236" s="940"/>
      <c r="K236" s="940"/>
      <c r="L236" s="940"/>
      <c r="M236" s="940"/>
      <c r="N236" s="940"/>
      <c r="O236" s="940"/>
      <c r="P236" s="940"/>
      <c r="Q236" s="940"/>
      <c r="R236" s="940"/>
      <c r="S236" s="940"/>
      <c r="T236" s="1312">
        <f>C146</f>
        <v>0</v>
      </c>
    </row>
    <row r="237" spans="2:20" hidden="1" x14ac:dyDescent="0.2">
      <c r="B237" s="1311"/>
      <c r="C237" s="1255"/>
      <c r="D237" s="940"/>
      <c r="E237" s="940"/>
      <c r="F237" s="940"/>
      <c r="G237" s="940"/>
      <c r="H237" s="940"/>
      <c r="I237" s="1236"/>
      <c r="J237" s="940"/>
      <c r="K237" s="940"/>
      <c r="L237" s="940"/>
      <c r="M237" s="940"/>
      <c r="N237" s="940"/>
      <c r="O237" s="940"/>
      <c r="P237" s="940"/>
      <c r="Q237" s="940"/>
      <c r="R237" s="940"/>
      <c r="S237" s="940"/>
      <c r="T237" s="940"/>
    </row>
    <row r="238" spans="2:20" hidden="1" x14ac:dyDescent="0.2">
      <c r="B238" s="1313" t="s">
        <v>1552</v>
      </c>
      <c r="C238" s="1314" t="s">
        <v>1553</v>
      </c>
      <c r="D238" s="1313" t="s">
        <v>1554</v>
      </c>
      <c r="E238" s="940" t="s">
        <v>1555</v>
      </c>
      <c r="F238" s="940"/>
      <c r="G238" s="940"/>
      <c r="H238" s="940"/>
      <c r="I238" s="1236"/>
      <c r="J238" s="940"/>
      <c r="K238" s="940"/>
      <c r="L238" s="940"/>
      <c r="M238" s="940"/>
      <c r="N238" s="940"/>
      <c r="O238" s="940"/>
      <c r="P238" s="940"/>
      <c r="Q238" s="940"/>
      <c r="R238" s="940"/>
      <c r="S238" s="940"/>
      <c r="T238" s="1312">
        <f>C148</f>
        <v>0</v>
      </c>
    </row>
    <row r="239" spans="2:20" hidden="1" x14ac:dyDescent="0.2">
      <c r="B239" s="1313" t="s">
        <v>1556</v>
      </c>
      <c r="C239" s="1314">
        <v>1</v>
      </c>
      <c r="D239" s="1313">
        <f>COUNTIF($B$12:$H$167,"Red")</f>
        <v>0</v>
      </c>
      <c r="E239" s="940">
        <f>Table1452[[#This Row],[Scoring ]]*Table1452[[#This Row],[Number of score]]</f>
        <v>0</v>
      </c>
      <c r="F239" s="940"/>
      <c r="G239" s="940"/>
      <c r="H239" s="940"/>
      <c r="I239" s="1236"/>
      <c r="J239" s="940"/>
      <c r="K239" s="940"/>
      <c r="L239" s="940"/>
      <c r="M239" s="940"/>
      <c r="N239" s="940"/>
      <c r="O239" s="940"/>
      <c r="P239" s="940"/>
      <c r="Q239" s="940"/>
      <c r="R239" s="940"/>
      <c r="S239" s="940"/>
      <c r="T239" s="940"/>
    </row>
    <row r="240" spans="2:20" hidden="1" x14ac:dyDescent="0.2">
      <c r="B240" s="1313" t="s">
        <v>1557</v>
      </c>
      <c r="C240" s="1314">
        <v>2</v>
      </c>
      <c r="D240" s="1313">
        <f>COUNTIF($B$12:$H$167,"Amber")</f>
        <v>0</v>
      </c>
      <c r="E240" s="940">
        <f>Table1452[[#This Row],[Scoring ]]*Table1452[[#This Row],[Number of score]]</f>
        <v>0</v>
      </c>
      <c r="F240" s="940"/>
      <c r="G240" s="940"/>
      <c r="H240" s="940"/>
      <c r="I240" s="1236"/>
      <c r="J240" s="940"/>
      <c r="K240" s="940"/>
      <c r="L240" s="940"/>
      <c r="M240" s="940"/>
      <c r="N240" s="940"/>
      <c r="O240" s="940"/>
      <c r="P240" s="940"/>
      <c r="Q240" s="940"/>
      <c r="R240" s="940"/>
      <c r="S240" s="940"/>
      <c r="T240" s="940"/>
    </row>
    <row r="241" spans="2:5" hidden="1" x14ac:dyDescent="0.2">
      <c r="B241" s="1313" t="s">
        <v>1558</v>
      </c>
      <c r="C241" s="1314">
        <v>3</v>
      </c>
      <c r="D241" s="1313">
        <f>COUNTIF($B$12:$H$167,"Green")</f>
        <v>0</v>
      </c>
      <c r="E241" s="940">
        <f>Table1452[[#This Row],[Scoring ]]*Table1452[[#This Row],[Number of score]]</f>
        <v>0</v>
      </c>
    </row>
    <row r="242" spans="2:5" hidden="1" x14ac:dyDescent="0.2">
      <c r="B242" s="1315"/>
      <c r="C242" s="1316"/>
      <c r="D242" s="1317" t="s">
        <v>1559</v>
      </c>
      <c r="E242" s="940">
        <f>SUM(E239:E241)</f>
        <v>0</v>
      </c>
    </row>
    <row r="243" spans="2:5" hidden="1" x14ac:dyDescent="0.2">
      <c r="B243" s="1311"/>
      <c r="C243" s="1255"/>
      <c r="D243" s="940"/>
      <c r="E243" s="940"/>
    </row>
    <row r="244" spans="2:5" hidden="1" x14ac:dyDescent="0.2">
      <c r="B244" s="1311"/>
      <c r="C244" s="1255"/>
      <c r="D244" s="940"/>
      <c r="E244" s="940"/>
    </row>
    <row r="245" spans="2:5" hidden="1" x14ac:dyDescent="0.2">
      <c r="B245" s="1311"/>
      <c r="C245" s="1255"/>
      <c r="D245" s="940"/>
      <c r="E245" s="940"/>
    </row>
    <row r="246" spans="2:5" hidden="1" x14ac:dyDescent="0.2">
      <c r="B246" s="1311"/>
      <c r="C246" s="1255" t="s">
        <v>1556</v>
      </c>
      <c r="D246" s="940" t="s">
        <v>1429</v>
      </c>
      <c r="E246" s="940"/>
    </row>
    <row r="247" spans="2:5" hidden="1" x14ac:dyDescent="0.2">
      <c r="B247" s="1311"/>
      <c r="C247" s="1255" t="s">
        <v>1557</v>
      </c>
      <c r="D247" s="940" t="s">
        <v>1433</v>
      </c>
      <c r="E247" s="940"/>
    </row>
    <row r="248" spans="2:5" hidden="1" x14ac:dyDescent="0.2">
      <c r="B248" s="1311"/>
      <c r="C248" s="1255" t="s">
        <v>1558</v>
      </c>
      <c r="D248" s="940" t="s">
        <v>1436</v>
      </c>
      <c r="E248" s="940"/>
    </row>
    <row r="249" spans="2:5" hidden="1" x14ac:dyDescent="0.2">
      <c r="B249" s="1311"/>
      <c r="C249" s="1255" t="s">
        <v>1560</v>
      </c>
      <c r="D249" s="940" t="s">
        <v>1561</v>
      </c>
      <c r="E249" s="940"/>
    </row>
  </sheetData>
  <sheetProtection formatRows="0"/>
  <mergeCells count="92">
    <mergeCell ref="B186:H186"/>
    <mergeCell ref="B188:H188"/>
    <mergeCell ref="B189:H189"/>
    <mergeCell ref="B187:H187"/>
    <mergeCell ref="B184:H184"/>
    <mergeCell ref="B185:H185"/>
    <mergeCell ref="C229:F229"/>
    <mergeCell ref="C230:D230"/>
    <mergeCell ref="B213:E213"/>
    <mergeCell ref="B214:E214"/>
    <mergeCell ref="B218:H218"/>
    <mergeCell ref="C222:D222"/>
    <mergeCell ref="C223:D223"/>
    <mergeCell ref="C224:F224"/>
    <mergeCell ref="B227:H227"/>
    <mergeCell ref="F226:H226"/>
    <mergeCell ref="I211:I212"/>
    <mergeCell ref="B212:E212"/>
    <mergeCell ref="B201:E201"/>
    <mergeCell ref="B202:E202"/>
    <mergeCell ref="B203:E203"/>
    <mergeCell ref="B204:E204"/>
    <mergeCell ref="B205:E205"/>
    <mergeCell ref="I205:I206"/>
    <mergeCell ref="B206:E206"/>
    <mergeCell ref="B207:E207"/>
    <mergeCell ref="B208:E208"/>
    <mergeCell ref="B209:E209"/>
    <mergeCell ref="B210:E210"/>
    <mergeCell ref="B211:E211"/>
    <mergeCell ref="B196:E196"/>
    <mergeCell ref="B197:E197"/>
    <mergeCell ref="B198:E198"/>
    <mergeCell ref="B199:E199"/>
    <mergeCell ref="I199:I200"/>
    <mergeCell ref="B200:E200"/>
    <mergeCell ref="I145:I165"/>
    <mergeCell ref="B169:C169"/>
    <mergeCell ref="D169:H169"/>
    <mergeCell ref="B195:E195"/>
    <mergeCell ref="D170:H170"/>
    <mergeCell ref="D175:H175"/>
    <mergeCell ref="I176:I177"/>
    <mergeCell ref="D177:H177"/>
    <mergeCell ref="D179:H179"/>
    <mergeCell ref="I179:I180"/>
    <mergeCell ref="B183:H183"/>
    <mergeCell ref="B192:E192"/>
    <mergeCell ref="B193:E193"/>
    <mergeCell ref="I193:I194"/>
    <mergeCell ref="B194:E194"/>
    <mergeCell ref="D167:H167"/>
    <mergeCell ref="B108:C108"/>
    <mergeCell ref="D108:H108"/>
    <mergeCell ref="B144:C144"/>
    <mergeCell ref="D144:H144"/>
    <mergeCell ref="D145:H165"/>
    <mergeCell ref="D142:H142"/>
    <mergeCell ref="D109:H140"/>
    <mergeCell ref="D68:H68"/>
    <mergeCell ref="D70:H70"/>
    <mergeCell ref="I71:I77"/>
    <mergeCell ref="D83:H83"/>
    <mergeCell ref="D84:H104"/>
    <mergeCell ref="I84:I104"/>
    <mergeCell ref="D81:H81"/>
    <mergeCell ref="D106:H106"/>
    <mergeCell ref="D71:H79"/>
    <mergeCell ref="I109:I138"/>
    <mergeCell ref="J71:J80"/>
    <mergeCell ref="D82:H82"/>
    <mergeCell ref="B32:H32"/>
    <mergeCell ref="D33:H33"/>
    <mergeCell ref="B35:C35"/>
    <mergeCell ref="D35:H35"/>
    <mergeCell ref="D37:H66"/>
    <mergeCell ref="I37:I66"/>
    <mergeCell ref="I19:I29"/>
    <mergeCell ref="B2:D3"/>
    <mergeCell ref="B5:H5"/>
    <mergeCell ref="B6:H6"/>
    <mergeCell ref="C8:H8"/>
    <mergeCell ref="C14:H14"/>
    <mergeCell ref="I7:I18"/>
    <mergeCell ref="B18:C18"/>
    <mergeCell ref="D18:H18"/>
    <mergeCell ref="D19:H31"/>
    <mergeCell ref="E12:H12"/>
    <mergeCell ref="B11:C11"/>
    <mergeCell ref="B20:C20"/>
    <mergeCell ref="D9:H9"/>
    <mergeCell ref="D16:H16"/>
  </mergeCells>
  <conditionalFormatting sqref="C179">
    <cfRule type="containsText" dxfId="93" priority="67" stopIfTrue="1" operator="containsText" text="conditions">
      <formula>NOT(ISERROR(SEARCH("conditions",C179)))</formula>
    </cfRule>
    <cfRule type="containsText" dxfId="92" priority="86" stopIfTrue="1" operator="containsText" text="Passed">
      <formula>NOT(ISERROR(SEARCH("Passed",C179)))</formula>
    </cfRule>
    <cfRule type="containsText" dxfId="91" priority="87" stopIfTrue="1" operator="containsText" text="Requires">
      <formula>NOT(ISERROR(SEARCH("Requires",C179)))</formula>
    </cfRule>
  </conditionalFormatting>
  <conditionalFormatting sqref="C176">
    <cfRule type="cellIs" dxfId="90" priority="83" operator="between">
      <formula>50</formula>
      <formula>60</formula>
    </cfRule>
    <cfRule type="cellIs" dxfId="89" priority="84" operator="between">
      <formula>38</formula>
      <formula>49</formula>
    </cfRule>
    <cfRule type="cellIs" dxfId="88" priority="85" operator="between">
      <formula>1</formula>
      <formula>37</formula>
    </cfRule>
  </conditionalFormatting>
  <conditionalFormatting sqref="I7">
    <cfRule type="colorScale" priority="88">
      <colorScale>
        <cfvo type="min"/>
        <cfvo type="percentile" val="50"/>
        <cfvo type="max"/>
        <color rgb="FFF8696B"/>
        <color rgb="FFFFEB84"/>
        <color rgb="FF63BE7B"/>
      </colorScale>
    </cfRule>
  </conditionalFormatting>
  <conditionalFormatting sqref="C12 C153 C155 C157 C163 C145 C149 C151 C33 C23 C27 C39 C41 C43 C45 C47 C49 C51 C53 C57:C62 C64 C66:C67 C77 C73 C86 C88 C90 C92 C96 C98 C100 C102 C104 C110 C112 C114 C116 C118 C122 C124 C126 C128 C130 C136 C161 C143 C17 C134 C19 C159 C147 C31 C21 C55 C79 C138 C140:C141">
    <cfRule type="cellIs" dxfId="87" priority="89" operator="equal">
      <formula>$C$248</formula>
    </cfRule>
    <cfRule type="cellIs" dxfId="86" priority="90" operator="equal">
      <formula>$C$247</formula>
    </cfRule>
    <cfRule type="cellIs" dxfId="85" priority="91" operator="equal">
      <formula>$C$246</formula>
    </cfRule>
  </conditionalFormatting>
  <conditionalFormatting sqref="C177">
    <cfRule type="cellIs" dxfId="84" priority="80" operator="equal">
      <formula>$C$248</formula>
    </cfRule>
    <cfRule type="cellIs" dxfId="83" priority="81" operator="equal">
      <formula>$C$247</formula>
    </cfRule>
    <cfRule type="cellIs" dxfId="82" priority="82" operator="equal">
      <formula>$C$246</formula>
    </cfRule>
  </conditionalFormatting>
  <conditionalFormatting sqref="C175">
    <cfRule type="cellIs" dxfId="81" priority="77" operator="equal">
      <formula>$C$248</formula>
    </cfRule>
    <cfRule type="cellIs" dxfId="80" priority="78" operator="equal">
      <formula>$C$247</formula>
    </cfRule>
    <cfRule type="cellIs" dxfId="79" priority="79" operator="equal">
      <formula>$C$246</formula>
    </cfRule>
  </conditionalFormatting>
  <conditionalFormatting sqref="C84">
    <cfRule type="cellIs" dxfId="78" priority="74" operator="equal">
      <formula>$C$248</formula>
    </cfRule>
    <cfRule type="cellIs" dxfId="77" priority="75" operator="equal">
      <formula>$C$247</formula>
    </cfRule>
    <cfRule type="cellIs" dxfId="76" priority="76" operator="equal">
      <formula>$C$246</formula>
    </cfRule>
  </conditionalFormatting>
  <conditionalFormatting sqref="C37">
    <cfRule type="cellIs" dxfId="75" priority="71" operator="equal">
      <formula>$C$248</formula>
    </cfRule>
    <cfRule type="cellIs" dxfId="74" priority="72" operator="equal">
      <formula>$C$247</formula>
    </cfRule>
    <cfRule type="cellIs" dxfId="73" priority="73" operator="equal">
      <formula>$C$246</formula>
    </cfRule>
  </conditionalFormatting>
  <conditionalFormatting sqref="C165:C166">
    <cfRule type="cellIs" dxfId="72" priority="68" operator="equal">
      <formula>$C$248</formula>
    </cfRule>
    <cfRule type="cellIs" dxfId="71" priority="69" operator="equal">
      <formula>$C$247</formula>
    </cfRule>
    <cfRule type="cellIs" dxfId="70" priority="70" operator="equal">
      <formula>$C$246</formula>
    </cfRule>
  </conditionalFormatting>
  <conditionalFormatting sqref="C82">
    <cfRule type="cellIs" dxfId="69" priority="64" operator="equal">
      <formula>$C$248</formula>
    </cfRule>
    <cfRule type="cellIs" dxfId="68" priority="65" operator="equal">
      <formula>$C$247</formula>
    </cfRule>
    <cfRule type="cellIs" dxfId="67" priority="66" operator="equal">
      <formula>$C$246</formula>
    </cfRule>
  </conditionalFormatting>
  <conditionalFormatting sqref="C71">
    <cfRule type="cellIs" dxfId="66" priority="61" operator="equal">
      <formula>$C$248</formula>
    </cfRule>
    <cfRule type="cellIs" dxfId="65" priority="62" operator="equal">
      <formula>$C$247</formula>
    </cfRule>
    <cfRule type="cellIs" dxfId="64" priority="63" operator="equal">
      <formula>$C$246</formula>
    </cfRule>
  </conditionalFormatting>
  <conditionalFormatting sqref="C29">
    <cfRule type="cellIs" dxfId="63" priority="58" operator="equal">
      <formula>$C$248</formula>
    </cfRule>
    <cfRule type="cellIs" dxfId="62" priority="59" operator="equal">
      <formula>$C$247</formula>
    </cfRule>
    <cfRule type="cellIs" dxfId="61" priority="60" operator="equal">
      <formula>$C$246</formula>
    </cfRule>
  </conditionalFormatting>
  <conditionalFormatting sqref="C68:C69">
    <cfRule type="cellIs" dxfId="60" priority="55" operator="equal">
      <formula>$C$248</formula>
    </cfRule>
    <cfRule type="cellIs" dxfId="59" priority="56" operator="equal">
      <formula>$C$247</formula>
    </cfRule>
    <cfRule type="cellIs" dxfId="58" priority="57" operator="equal">
      <formula>$C$246</formula>
    </cfRule>
  </conditionalFormatting>
  <conditionalFormatting sqref="C75">
    <cfRule type="cellIs" dxfId="57" priority="52" operator="equal">
      <formula>$C$248</formula>
    </cfRule>
    <cfRule type="cellIs" dxfId="56" priority="53" operator="equal">
      <formula>$C$247</formula>
    </cfRule>
    <cfRule type="cellIs" dxfId="55" priority="54" operator="equal">
      <formula>$C$246</formula>
    </cfRule>
  </conditionalFormatting>
  <conditionalFormatting sqref="C81">
    <cfRule type="cellIs" dxfId="54" priority="46" operator="equal">
      <formula>$C$248</formula>
    </cfRule>
    <cfRule type="cellIs" dxfId="53" priority="47" operator="equal">
      <formula>$C$247</formula>
    </cfRule>
    <cfRule type="cellIs" dxfId="52" priority="48" operator="equal">
      <formula>$C$246</formula>
    </cfRule>
  </conditionalFormatting>
  <conditionalFormatting sqref="C106:C107">
    <cfRule type="cellIs" dxfId="51" priority="43" operator="equal">
      <formula>$C$248</formula>
    </cfRule>
    <cfRule type="cellIs" dxfId="50" priority="44" operator="equal">
      <formula>$C$247</formula>
    </cfRule>
    <cfRule type="cellIs" dxfId="49" priority="45" operator="equal">
      <formula>$C$246</formula>
    </cfRule>
  </conditionalFormatting>
  <conditionalFormatting sqref="C142">
    <cfRule type="cellIs" dxfId="48" priority="40" operator="equal">
      <formula>$C$248</formula>
    </cfRule>
    <cfRule type="cellIs" dxfId="47" priority="41" operator="equal">
      <formula>$C$247</formula>
    </cfRule>
    <cfRule type="cellIs" dxfId="46" priority="42" operator="equal">
      <formula>$C$246</formula>
    </cfRule>
  </conditionalFormatting>
  <conditionalFormatting sqref="C167:C168">
    <cfRule type="cellIs" dxfId="45" priority="37" operator="equal">
      <formula>$C$248</formula>
    </cfRule>
    <cfRule type="cellIs" dxfId="44" priority="38" operator="equal">
      <formula>$C$247</formula>
    </cfRule>
    <cfRule type="cellIs" dxfId="43" priority="39" operator="equal">
      <formula>$C$246</formula>
    </cfRule>
  </conditionalFormatting>
  <conditionalFormatting sqref="C170">
    <cfRule type="cellIs" dxfId="42" priority="34" operator="equal">
      <formula>$C$248</formula>
    </cfRule>
    <cfRule type="cellIs" dxfId="41" priority="35" operator="equal">
      <formula>$C$247</formula>
    </cfRule>
    <cfRule type="cellIs" dxfId="40" priority="36" operator="equal">
      <formula>$C$246</formula>
    </cfRule>
  </conditionalFormatting>
  <conditionalFormatting sqref="C94">
    <cfRule type="cellIs" dxfId="39" priority="31" operator="equal">
      <formula>$C$248</formula>
    </cfRule>
    <cfRule type="cellIs" dxfId="38" priority="32" operator="equal">
      <formula>$C$247</formula>
    </cfRule>
    <cfRule type="cellIs" dxfId="37" priority="33" operator="equal">
      <formula>$C$246</formula>
    </cfRule>
  </conditionalFormatting>
  <conditionalFormatting sqref="C132">
    <cfRule type="cellIs" dxfId="36" priority="25" operator="equal">
      <formula>$C$248</formula>
    </cfRule>
    <cfRule type="cellIs" dxfId="35" priority="26" operator="equal">
      <formula>$C$247</formula>
    </cfRule>
    <cfRule type="cellIs" dxfId="34" priority="27" operator="equal">
      <formula>$C$246</formula>
    </cfRule>
  </conditionalFormatting>
  <conditionalFormatting sqref="C25">
    <cfRule type="cellIs" dxfId="33" priority="22" operator="equal">
      <formula>$C$248</formula>
    </cfRule>
    <cfRule type="cellIs" dxfId="32" priority="23" operator="equal">
      <formula>$C$247</formula>
    </cfRule>
    <cfRule type="cellIs" dxfId="31" priority="24" operator="equal">
      <formula>$C$246</formula>
    </cfRule>
  </conditionalFormatting>
  <conditionalFormatting sqref="C9">
    <cfRule type="cellIs" dxfId="30" priority="13" operator="equal">
      <formula>$C$248</formula>
    </cfRule>
    <cfRule type="cellIs" dxfId="29" priority="14" operator="equal">
      <formula>$C$247</formula>
    </cfRule>
    <cfRule type="cellIs" dxfId="28" priority="15" operator="equal">
      <formula>$C$246</formula>
    </cfRule>
  </conditionalFormatting>
  <conditionalFormatting sqref="C16">
    <cfRule type="cellIs" dxfId="27" priority="7" operator="equal">
      <formula>$C$248</formula>
    </cfRule>
    <cfRule type="cellIs" dxfId="26" priority="8" operator="equal">
      <formula>$C$247</formula>
    </cfRule>
    <cfRule type="cellIs" dxfId="25" priority="9" operator="equal">
      <formula>$C$246</formula>
    </cfRule>
  </conditionalFormatting>
  <conditionalFormatting sqref="C10">
    <cfRule type="cellIs" dxfId="24" priority="4" operator="equal">
      <formula>$C$248</formula>
    </cfRule>
    <cfRule type="cellIs" dxfId="23" priority="5" operator="equal">
      <formula>$C$247</formula>
    </cfRule>
    <cfRule type="cellIs" dxfId="22" priority="6" operator="equal">
      <formula>$C$246</formula>
    </cfRule>
  </conditionalFormatting>
  <conditionalFormatting sqref="C120">
    <cfRule type="cellIs" dxfId="21" priority="1" operator="equal">
      <formula>$C$248</formula>
    </cfRule>
    <cfRule type="cellIs" dxfId="20" priority="2" operator="equal">
      <formula>$C$247</formula>
    </cfRule>
    <cfRule type="cellIs" dxfId="19" priority="3" operator="equal">
      <formula>$C$246</formula>
    </cfRule>
  </conditionalFormatting>
  <dataValidations count="5">
    <dataValidation type="list" allowBlank="1" showInputMessage="1" showErrorMessage="1" sqref="C33 C177 C68 C81 C106 C142 C167" xr:uid="{3172A233-532C-42D9-9FE0-95D6C2215F1C}">
      <formula1>$C$246:$C$248</formula1>
    </dataValidation>
    <dataValidation type="list" allowBlank="1" showInputMessage="1" showErrorMessage="1" sqref="C107 C16 C29 C157 C136 C134 C132 C130 C128 C126 C124 C122 C118 C116 C114 C112 C110 C104 C102 C100 C98 C96 C94 C92 C90 C88 C86 C84 C75 C73 C71 C64 C57:C62 C53:C55 C51 C49 C47 C45 C43 C41 C39 C37 C27 C31 C23 C170 C168 C77:C79 C151 C153 C149 C147 C145 C159 C143 C69 C82 C155 C163 C138:C141 C161 C165:C166 C25 C172 C12 C66:C67 C19 C9 C120" xr:uid="{06556F10-6E25-442A-A6C8-A1FDF4F6B1B0}">
      <formula1>$D$246:$D$248</formula1>
    </dataValidation>
    <dataValidation type="list" allowBlank="1" showInputMessage="1" showErrorMessage="1" sqref="C179" xr:uid="{05838F71-8A6F-4FA8-A801-6C50E9DDF639}">
      <formula1>"Passed,Passed with Conditions,Requires Improvement"</formula1>
    </dataValidation>
    <dataValidation type="date" operator="greaterThanOrEqual" allowBlank="1" showInputMessage="1" showErrorMessage="1" sqref="H192:H214" xr:uid="{A093DFE4-DDF0-4DCB-9152-1323B69390DD}">
      <formula1>44927</formula1>
    </dataValidation>
    <dataValidation type="list" allowBlank="1" showInputMessage="1" showErrorMessage="1" sqref="C21" xr:uid="{1CEF5C15-940C-47DE-919D-52451E8C5458}">
      <formula1>"Space Heating, DHW, Space Heating and DHW"</formula1>
    </dataValidation>
  </dataValidations>
  <pageMargins left="0.7" right="0.7" top="0.75" bottom="0.75" header="0.3" footer="0.3"/>
  <pageSetup paperSize="9" scale="41" orientation="portrait" horizontalDpi="4294967294" verticalDpi="300" r:id="rId1"/>
  <drawing r:id="rId2"/>
  <tableParts count="1">
    <tablePart r:id="rId3"/>
  </tableParts>
  <extLst>
    <ext xmlns:x14="http://schemas.microsoft.com/office/spreadsheetml/2009/9/main" uri="{CCE6A557-97BC-4b89-ADB6-D9C93CAAB3DF}">
      <x14:dataValidations xmlns:xm="http://schemas.microsoft.com/office/excel/2006/main" count="2">
        <x14:dataValidation type="list" allowBlank="1" showInputMessage="1" showErrorMessage="1" xr:uid="{CEDF2F9B-F71B-444D-B034-F7FE670E1C4C}">
          <x14:formula1>
            <xm:f>'Extra look-up'!$B$45:$B$54</xm:f>
          </x14:formula1>
          <xm:sqref>F192:F214</xm:sqref>
        </x14:dataValidation>
        <x14:dataValidation type="list" allowBlank="1" showInputMessage="1" showErrorMessage="1" xr:uid="{C060FEAD-1879-4260-9DB7-A6D58ED0C59F}">
          <x14:formula1>
            <xm:f>'Extra look-up'!$A$45:$A$54</xm:f>
          </x14:formula1>
          <xm:sqref>G192:G214</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B561CA-B16D-4C41-9AFB-1ECCC4EE24AE}">
  <sheetPr codeName="Sheet19">
    <tabColor rgb="FFE4DFF5"/>
  </sheetPr>
  <dimension ref="B2:M84"/>
  <sheetViews>
    <sheetView showGridLines="0" showRowColHeaders="0" zoomScale="85" zoomScaleNormal="85" workbookViewId="0">
      <selection activeCell="B11" sqref="B11:H15"/>
    </sheetView>
  </sheetViews>
  <sheetFormatPr defaultColWidth="9.42578125" defaultRowHeight="15.75" x14ac:dyDescent="0.2"/>
  <cols>
    <col min="1" max="1" width="3.42578125" style="826" customWidth="1"/>
    <col min="2" max="2" width="89.28515625" style="827" customWidth="1"/>
    <col min="3" max="3" width="14.42578125" style="843" customWidth="1"/>
    <col min="4" max="8" width="20.7109375" style="826" customWidth="1"/>
    <col min="9" max="9" width="78.42578125" style="828" customWidth="1"/>
    <col min="10" max="10" width="31.5703125" style="826" customWidth="1"/>
    <col min="11" max="16384" width="9.42578125" style="826"/>
  </cols>
  <sheetData>
    <row r="2" spans="2:9" ht="16.5" thickBot="1" x14ac:dyDescent="0.25">
      <c r="B2" s="1656"/>
      <c r="C2" s="1657"/>
      <c r="D2" s="1657"/>
      <c r="E2" s="895"/>
      <c r="F2" s="895"/>
      <c r="G2" s="895"/>
      <c r="H2" s="896"/>
    </row>
    <row r="3" spans="2:9" x14ac:dyDescent="0.2">
      <c r="B3" s="1658"/>
      <c r="C3" s="1659"/>
      <c r="D3" s="1659"/>
      <c r="H3" s="859"/>
      <c r="I3" s="829"/>
    </row>
    <row r="4" spans="2:9" x14ac:dyDescent="0.2">
      <c r="B4" s="897"/>
      <c r="C4" s="898"/>
      <c r="D4" s="899"/>
      <c r="E4" s="899"/>
      <c r="F4" s="899"/>
      <c r="G4" s="899"/>
      <c r="H4" s="900"/>
    </row>
    <row r="5" spans="2:9" ht="23.25" customHeight="1" x14ac:dyDescent="0.2">
      <c r="B5" s="1660" t="s">
        <v>1400</v>
      </c>
      <c r="C5" s="1661"/>
      <c r="D5" s="1661"/>
      <c r="E5" s="1661"/>
      <c r="F5" s="1661"/>
      <c r="G5" s="1661"/>
      <c r="H5" s="1662"/>
    </row>
    <row r="6" spans="2:9" ht="19.5" x14ac:dyDescent="0.2">
      <c r="B6" s="1660" t="s">
        <v>1562</v>
      </c>
      <c r="C6" s="1661"/>
      <c r="D6" s="1661"/>
      <c r="E6" s="1661"/>
      <c r="F6" s="1661"/>
      <c r="G6" s="1661"/>
      <c r="H6" s="1662"/>
      <c r="I6" s="830" t="s">
        <v>1402</v>
      </c>
    </row>
    <row r="7" spans="2:9" ht="41.25" customHeight="1" x14ac:dyDescent="0.2">
      <c r="B7" s="1232"/>
      <c r="H7" s="859"/>
      <c r="I7" s="1663" t="s">
        <v>1563</v>
      </c>
    </row>
    <row r="8" spans="2:9" ht="21" customHeight="1" x14ac:dyDescent="0.2">
      <c r="B8" s="860" t="s">
        <v>1404</v>
      </c>
      <c r="C8" s="1664" t="str">
        <f>IF('Step 1 Introduction'!D10="","",'Step 1 Introduction'!D10)</f>
        <v/>
      </c>
      <c r="D8" s="1664"/>
      <c r="E8" s="1664"/>
      <c r="F8" s="1664"/>
      <c r="G8" s="1664"/>
      <c r="H8" s="1664"/>
      <c r="I8" s="1663"/>
    </row>
    <row r="9" spans="2:9" ht="19.899999999999999" customHeight="1" x14ac:dyDescent="0.2">
      <c r="B9" s="860"/>
      <c r="C9" s="901"/>
      <c r="D9" s="901"/>
      <c r="E9" s="901"/>
      <c r="F9" s="901"/>
      <c r="G9" s="901"/>
      <c r="H9" s="902"/>
      <c r="I9" s="1663"/>
    </row>
    <row r="10" spans="2:9" ht="19.899999999999999" customHeight="1" x14ac:dyDescent="0.2">
      <c r="B10" s="877" t="s">
        <v>1564</v>
      </c>
      <c r="C10" s="901"/>
      <c r="D10" s="901"/>
      <c r="E10" s="901"/>
      <c r="F10" s="901"/>
      <c r="G10" s="901"/>
      <c r="H10" s="902"/>
      <c r="I10" s="831"/>
    </row>
    <row r="11" spans="2:9" ht="19.899999999999999" customHeight="1" x14ac:dyDescent="0.2">
      <c r="B11" s="1766"/>
      <c r="C11" s="1767"/>
      <c r="D11" s="1767"/>
      <c r="E11" s="1767"/>
      <c r="F11" s="1767"/>
      <c r="G11" s="1767"/>
      <c r="H11" s="1768"/>
      <c r="I11" s="1663" t="s">
        <v>1565</v>
      </c>
    </row>
    <row r="12" spans="2:9" ht="19.899999999999999" customHeight="1" x14ac:dyDescent="0.2">
      <c r="B12" s="1769"/>
      <c r="C12" s="1770"/>
      <c r="D12" s="1770"/>
      <c r="E12" s="1770"/>
      <c r="F12" s="1770"/>
      <c r="G12" s="1770"/>
      <c r="H12" s="1771"/>
      <c r="I12" s="1663"/>
    </row>
    <row r="13" spans="2:9" ht="19.899999999999999" customHeight="1" x14ac:dyDescent="0.2">
      <c r="B13" s="1769"/>
      <c r="C13" s="1770"/>
      <c r="D13" s="1770"/>
      <c r="E13" s="1770"/>
      <c r="F13" s="1770"/>
      <c r="G13" s="1770"/>
      <c r="H13" s="1771"/>
      <c r="I13" s="1663"/>
    </row>
    <row r="14" spans="2:9" ht="19.899999999999999" customHeight="1" x14ac:dyDescent="0.2">
      <c r="B14" s="1769"/>
      <c r="C14" s="1770"/>
      <c r="D14" s="1770"/>
      <c r="E14" s="1770"/>
      <c r="F14" s="1770"/>
      <c r="G14" s="1770"/>
      <c r="H14" s="1771"/>
      <c r="I14" s="1663"/>
    </row>
    <row r="15" spans="2:9" ht="19.899999999999999" customHeight="1" x14ac:dyDescent="0.2">
      <c r="B15" s="1772"/>
      <c r="C15" s="1773"/>
      <c r="D15" s="1773"/>
      <c r="E15" s="1773"/>
      <c r="F15" s="1773"/>
      <c r="G15" s="1773"/>
      <c r="H15" s="1774"/>
      <c r="I15" s="1663"/>
    </row>
    <row r="16" spans="2:9" ht="19.899999999999999" customHeight="1" x14ac:dyDescent="0.2">
      <c r="B16" s="903"/>
      <c r="C16" s="888"/>
      <c r="D16" s="888"/>
      <c r="E16" s="888"/>
      <c r="F16" s="888"/>
      <c r="G16" s="888"/>
      <c r="H16" s="859"/>
      <c r="I16" s="831"/>
    </row>
    <row r="17" spans="2:10" ht="19.899999999999999" customHeight="1" x14ac:dyDescent="0.2">
      <c r="B17" s="903"/>
      <c r="C17" s="888"/>
      <c r="D17" s="888"/>
      <c r="E17" s="888"/>
      <c r="F17" s="888"/>
      <c r="G17" s="888"/>
      <c r="H17" s="859"/>
      <c r="I17" s="831"/>
    </row>
    <row r="18" spans="2:10" ht="17.850000000000001" customHeight="1" x14ac:dyDescent="0.2">
      <c r="B18" s="861"/>
      <c r="C18" s="862"/>
      <c r="D18" s="863"/>
      <c r="E18" s="863"/>
      <c r="F18" s="863"/>
      <c r="G18" s="863"/>
      <c r="H18" s="859"/>
      <c r="I18" s="832"/>
    </row>
    <row r="19" spans="2:10" ht="15.6" customHeight="1" x14ac:dyDescent="0.2">
      <c r="B19" s="1653" t="s">
        <v>1405</v>
      </c>
      <c r="C19" s="1653"/>
      <c r="D19" s="1654" t="s">
        <v>1406</v>
      </c>
      <c r="E19" s="1654"/>
      <c r="F19" s="1654"/>
      <c r="G19" s="1654"/>
      <c r="H19" s="1654"/>
      <c r="I19" s="826"/>
    </row>
    <row r="20" spans="2:10" ht="30" customHeight="1" x14ac:dyDescent="0.2">
      <c r="B20" s="865" t="s">
        <v>1566</v>
      </c>
      <c r="C20" s="844"/>
      <c r="D20" s="1776"/>
      <c r="E20" s="1776"/>
      <c r="F20" s="1776"/>
      <c r="G20" s="1776"/>
      <c r="H20" s="1776"/>
      <c r="I20" s="1663" t="s">
        <v>1567</v>
      </c>
    </row>
    <row r="21" spans="2:10" ht="3" customHeight="1" x14ac:dyDescent="0.2">
      <c r="B21" s="1674"/>
      <c r="C21" s="1682"/>
      <c r="D21" s="1776"/>
      <c r="E21" s="1776"/>
      <c r="F21" s="1776"/>
      <c r="G21" s="1776"/>
      <c r="H21" s="1776"/>
      <c r="I21" s="1663"/>
    </row>
    <row r="22" spans="2:10" ht="30" customHeight="1" x14ac:dyDescent="0.2">
      <c r="B22" s="865" t="s">
        <v>1409</v>
      </c>
      <c r="C22" s="844"/>
      <c r="D22" s="1776"/>
      <c r="E22" s="1776"/>
      <c r="F22" s="1776"/>
      <c r="G22" s="1776"/>
      <c r="H22" s="1776"/>
      <c r="I22" s="1663"/>
    </row>
    <row r="23" spans="2:10" ht="3" customHeight="1" x14ac:dyDescent="0.2">
      <c r="B23" s="1674"/>
      <c r="C23" s="1682"/>
      <c r="D23" s="1776"/>
      <c r="E23" s="1776"/>
      <c r="F23" s="1776"/>
      <c r="G23" s="1776"/>
      <c r="H23" s="1776"/>
      <c r="I23" s="1663"/>
    </row>
    <row r="24" spans="2:10" ht="30" customHeight="1" x14ac:dyDescent="0.2">
      <c r="B24" s="865" t="s">
        <v>1410</v>
      </c>
      <c r="C24" s="844"/>
      <c r="D24" s="1776"/>
      <c r="E24" s="1776"/>
      <c r="F24" s="1776"/>
      <c r="G24" s="1776"/>
      <c r="H24" s="1776"/>
      <c r="I24" s="1663"/>
    </row>
    <row r="25" spans="2:10" ht="3" customHeight="1" x14ac:dyDescent="0.2">
      <c r="B25" s="866"/>
      <c r="C25" s="867"/>
      <c r="D25" s="868"/>
      <c r="E25" s="868"/>
      <c r="F25" s="868"/>
      <c r="G25" s="868"/>
      <c r="H25" s="869"/>
      <c r="I25" s="833"/>
    </row>
    <row r="26" spans="2:10" ht="29.65" customHeight="1" x14ac:dyDescent="0.2">
      <c r="B26" s="866"/>
      <c r="C26" s="867"/>
      <c r="D26" s="868"/>
      <c r="E26" s="868"/>
      <c r="F26" s="868"/>
      <c r="G26" s="868"/>
      <c r="H26" s="869"/>
      <c r="I26" s="834"/>
    </row>
    <row r="27" spans="2:10" x14ac:dyDescent="0.2">
      <c r="B27" s="1653" t="s">
        <v>791</v>
      </c>
      <c r="C27" s="1653"/>
      <c r="D27" s="1654" t="s">
        <v>1406</v>
      </c>
      <c r="E27" s="1654"/>
      <c r="F27" s="1654"/>
      <c r="G27" s="1654"/>
      <c r="H27" s="1654"/>
      <c r="I27" s="832"/>
    </row>
    <row r="28" spans="2:10" ht="30" customHeight="1" x14ac:dyDescent="0.2">
      <c r="B28" s="865" t="s">
        <v>1568</v>
      </c>
      <c r="C28" s="844"/>
      <c r="D28" s="1777"/>
      <c r="E28" s="1778"/>
      <c r="F28" s="1778"/>
      <c r="G28" s="1778"/>
      <c r="H28" s="1779"/>
      <c r="I28" s="1663" t="s">
        <v>1569</v>
      </c>
      <c r="J28" s="1663"/>
    </row>
    <row r="29" spans="2:10" ht="3" customHeight="1" x14ac:dyDescent="0.2">
      <c r="B29" s="1674"/>
      <c r="C29" s="1682"/>
      <c r="D29" s="1780"/>
      <c r="E29" s="1669"/>
      <c r="F29" s="1669"/>
      <c r="G29" s="1669"/>
      <c r="H29" s="1781"/>
      <c r="I29" s="1663"/>
      <c r="J29" s="1663"/>
    </row>
    <row r="30" spans="2:10" ht="42.4" customHeight="1" x14ac:dyDescent="0.2">
      <c r="B30" s="865" t="s">
        <v>1570</v>
      </c>
      <c r="C30" s="844"/>
      <c r="D30" s="1780"/>
      <c r="E30" s="1669"/>
      <c r="F30" s="1669"/>
      <c r="G30" s="1669"/>
      <c r="H30" s="1781"/>
      <c r="I30" s="1663"/>
      <c r="J30" s="1663"/>
    </row>
    <row r="31" spans="2:10" ht="19.149999999999999" customHeight="1" x14ac:dyDescent="0.2">
      <c r="B31" s="1676"/>
      <c r="C31" s="1677"/>
      <c r="D31" s="1677"/>
      <c r="E31" s="1677"/>
      <c r="F31" s="1677"/>
      <c r="G31" s="1677"/>
      <c r="H31" s="1734"/>
      <c r="I31" s="1663"/>
      <c r="J31" s="1663"/>
    </row>
    <row r="32" spans="2:10" ht="15.6" customHeight="1" x14ac:dyDescent="0.2">
      <c r="B32" s="870"/>
      <c r="D32" s="863"/>
      <c r="E32" s="863"/>
      <c r="F32" s="863"/>
      <c r="G32" s="863"/>
      <c r="H32" s="871"/>
      <c r="I32" s="826"/>
    </row>
    <row r="33" spans="2:13" ht="15.4" customHeight="1" x14ac:dyDescent="0.2">
      <c r="B33" s="1653" t="s">
        <v>1571</v>
      </c>
      <c r="C33" s="1653"/>
      <c r="D33" s="1654" t="s">
        <v>1406</v>
      </c>
      <c r="E33" s="1654"/>
      <c r="F33" s="1654"/>
      <c r="G33" s="1654"/>
      <c r="H33" s="1654"/>
      <c r="I33" s="1663" t="s">
        <v>1572</v>
      </c>
      <c r="J33" s="1663"/>
    </row>
    <row r="34" spans="2:13" ht="30" customHeight="1" x14ac:dyDescent="0.2">
      <c r="B34" s="865" t="s">
        <v>1573</v>
      </c>
      <c r="C34" s="844"/>
      <c r="D34" s="1775"/>
      <c r="E34" s="1776"/>
      <c r="F34" s="1776"/>
      <c r="G34" s="1776"/>
      <c r="H34" s="1776"/>
      <c r="I34" s="1663"/>
      <c r="J34" s="1663"/>
    </row>
    <row r="35" spans="2:13" ht="30" customHeight="1" x14ac:dyDescent="0.2">
      <c r="B35" s="872"/>
      <c r="C35" s="949"/>
      <c r="D35" s="1775"/>
      <c r="E35" s="1776"/>
      <c r="F35" s="1776"/>
      <c r="G35" s="1776"/>
      <c r="H35" s="1776"/>
      <c r="I35" s="1663"/>
      <c r="J35" s="1663"/>
    </row>
    <row r="36" spans="2:13" ht="30" customHeight="1" x14ac:dyDescent="0.2">
      <c r="B36" s="865" t="s">
        <v>1574</v>
      </c>
      <c r="C36" s="844"/>
      <c r="D36" s="1775"/>
      <c r="E36" s="1776"/>
      <c r="F36" s="1776"/>
      <c r="G36" s="1776"/>
      <c r="H36" s="1776"/>
      <c r="I36" s="1663"/>
      <c r="J36" s="1663"/>
    </row>
    <row r="37" spans="2:13" ht="30" customHeight="1" x14ac:dyDescent="0.2">
      <c r="B37" s="872"/>
      <c r="C37" s="949"/>
      <c r="D37" s="1775"/>
      <c r="E37" s="1776"/>
      <c r="F37" s="1776"/>
      <c r="G37" s="1776"/>
      <c r="H37" s="1776"/>
      <c r="I37" s="1663"/>
      <c r="J37" s="1663"/>
    </row>
    <row r="38" spans="2:13" ht="30" customHeight="1" x14ac:dyDescent="0.2">
      <c r="B38" s="865" t="s">
        <v>1575</v>
      </c>
      <c r="C38" s="844"/>
      <c r="D38" s="1775"/>
      <c r="E38" s="1776"/>
      <c r="F38" s="1776"/>
      <c r="G38" s="1776"/>
      <c r="H38" s="1776"/>
      <c r="I38" s="1663"/>
      <c r="J38" s="1663"/>
    </row>
    <row r="39" spans="2:13" ht="3" customHeight="1" x14ac:dyDescent="0.2">
      <c r="B39" s="948"/>
      <c r="C39" s="873"/>
      <c r="D39" s="1776"/>
      <c r="E39" s="1776"/>
      <c r="F39" s="1776"/>
      <c r="G39" s="1776"/>
      <c r="H39" s="1776"/>
      <c r="I39" s="1663"/>
      <c r="J39" s="1663"/>
    </row>
    <row r="40" spans="2:13" ht="30" customHeight="1" x14ac:dyDescent="0.2">
      <c r="B40" s="865" t="s">
        <v>1576</v>
      </c>
      <c r="C40" s="844"/>
      <c r="D40" s="1776"/>
      <c r="E40" s="1776"/>
      <c r="F40" s="1776"/>
      <c r="G40" s="1776"/>
      <c r="H40" s="1776"/>
      <c r="I40" s="1663"/>
      <c r="J40" s="1663"/>
    </row>
    <row r="41" spans="2:13" ht="3" customHeight="1" x14ac:dyDescent="0.2">
      <c r="B41" s="872"/>
      <c r="C41" s="873"/>
      <c r="D41" s="1776"/>
      <c r="E41" s="1776"/>
      <c r="F41" s="1776"/>
      <c r="G41" s="1776"/>
      <c r="H41" s="1776"/>
      <c r="I41" s="1663"/>
      <c r="J41" s="1663"/>
    </row>
    <row r="42" spans="2:13" ht="30" customHeight="1" x14ac:dyDescent="0.2">
      <c r="B42" s="865" t="s">
        <v>1577</v>
      </c>
      <c r="C42" s="844"/>
      <c r="D42" s="1776"/>
      <c r="E42" s="1776"/>
      <c r="F42" s="1776"/>
      <c r="G42" s="1776"/>
      <c r="H42" s="1776"/>
      <c r="I42" s="1663"/>
      <c r="J42" s="1663"/>
    </row>
    <row r="43" spans="2:13" ht="3" customHeight="1" x14ac:dyDescent="0.2">
      <c r="B43" s="872"/>
      <c r="C43" s="873"/>
      <c r="D43" s="1776"/>
      <c r="E43" s="1776"/>
      <c r="F43" s="1776"/>
      <c r="G43" s="1776"/>
      <c r="H43" s="1776"/>
      <c r="I43" s="1663"/>
      <c r="J43" s="1663"/>
    </row>
    <row r="44" spans="2:13" ht="30" customHeight="1" x14ac:dyDescent="0.2">
      <c r="B44" s="865" t="s">
        <v>1578</v>
      </c>
      <c r="C44" s="844"/>
      <c r="D44" s="1776"/>
      <c r="E44" s="1776"/>
      <c r="F44" s="1776"/>
      <c r="G44" s="1776"/>
      <c r="H44" s="1776"/>
      <c r="I44" s="1663"/>
      <c r="J44" s="1663"/>
    </row>
    <row r="45" spans="2:13" ht="10.15" customHeight="1" x14ac:dyDescent="0.2">
      <c r="B45" s="866"/>
      <c r="C45" s="904"/>
      <c r="D45" s="875"/>
      <c r="E45" s="875"/>
      <c r="F45" s="875"/>
      <c r="G45" s="875"/>
      <c r="H45" s="876"/>
      <c r="I45" s="1663"/>
      <c r="J45" s="1663"/>
    </row>
    <row r="46" spans="2:13" ht="10.15" customHeight="1" x14ac:dyDescent="0.2">
      <c r="B46" s="866"/>
      <c r="C46" s="904"/>
      <c r="D46" s="875"/>
      <c r="E46" s="875"/>
      <c r="F46" s="875"/>
      <c r="G46" s="875"/>
      <c r="H46" s="876"/>
      <c r="I46" s="1663"/>
      <c r="J46" s="1663"/>
    </row>
    <row r="47" spans="2:13" x14ac:dyDescent="0.2">
      <c r="B47" s="877" t="s">
        <v>1579</v>
      </c>
      <c r="C47" s="881"/>
      <c r="D47" s="847"/>
      <c r="E47" s="847"/>
      <c r="F47" s="878"/>
      <c r="G47" s="878"/>
      <c r="H47" s="879"/>
      <c r="I47" s="838"/>
      <c r="J47" s="836"/>
      <c r="K47" s="837">
        <v>2.6</v>
      </c>
      <c r="L47" s="837"/>
      <c r="M47" s="836"/>
    </row>
    <row r="48" spans="2:13" ht="81" customHeight="1" x14ac:dyDescent="0.2">
      <c r="B48" s="1684"/>
      <c r="C48" s="1684"/>
      <c r="D48" s="1684"/>
      <c r="E48" s="1684"/>
      <c r="F48" s="1684"/>
      <c r="G48" s="1684"/>
      <c r="H48" s="1684"/>
      <c r="I48" s="1663" t="s">
        <v>1580</v>
      </c>
      <c r="J48" s="1663"/>
      <c r="K48" s="841"/>
    </row>
    <row r="49" spans="2:13" x14ac:dyDescent="0.2">
      <c r="B49" s="880"/>
      <c r="C49" s="881"/>
      <c r="D49" s="847"/>
      <c r="E49" s="847"/>
      <c r="F49" s="878"/>
      <c r="G49" s="878"/>
      <c r="H49" s="879"/>
      <c r="I49" s="838"/>
      <c r="J49" s="836"/>
      <c r="K49" s="837">
        <v>2.6</v>
      </c>
      <c r="L49" s="837"/>
      <c r="M49" s="836"/>
    </row>
    <row r="50" spans="2:13" ht="42.4" customHeight="1" x14ac:dyDescent="0.2">
      <c r="B50" s="882" t="s">
        <v>1581</v>
      </c>
      <c r="C50" s="839"/>
      <c r="D50" s="1694" t="s">
        <v>1455</v>
      </c>
      <c r="E50" s="1694"/>
      <c r="F50" s="1694"/>
      <c r="G50" s="1694"/>
      <c r="H50" s="1694"/>
      <c r="I50" s="838"/>
      <c r="J50" s="836"/>
      <c r="K50" s="837">
        <v>2.7</v>
      </c>
      <c r="L50" s="837"/>
      <c r="M50" s="836"/>
    </row>
    <row r="51" spans="2:13" x14ac:dyDescent="0.2">
      <c r="B51" s="882"/>
      <c r="C51" s="850"/>
      <c r="D51" s="849"/>
      <c r="E51" s="849"/>
      <c r="F51" s="849"/>
      <c r="G51" s="849"/>
      <c r="H51" s="883"/>
      <c r="I51" s="831"/>
      <c r="J51" s="836"/>
      <c r="K51" s="837">
        <v>3.1</v>
      </c>
      <c r="L51" s="837"/>
      <c r="M51" s="836"/>
    </row>
    <row r="52" spans="2:13" ht="15.75" customHeight="1" x14ac:dyDescent="0.2">
      <c r="B52" s="1232"/>
      <c r="C52" s="884"/>
      <c r="D52" s="878"/>
      <c r="E52" s="878"/>
      <c r="F52" s="878"/>
      <c r="G52" s="878"/>
      <c r="H52" s="879"/>
      <c r="I52" s="838"/>
      <c r="J52" s="836"/>
      <c r="K52" s="836"/>
      <c r="L52" s="836"/>
      <c r="M52" s="836"/>
    </row>
    <row r="53" spans="2:13" x14ac:dyDescent="0.2">
      <c r="B53" s="877" t="s">
        <v>1582</v>
      </c>
      <c r="C53" s="873"/>
      <c r="D53" s="878"/>
      <c r="E53" s="878"/>
      <c r="F53" s="878"/>
      <c r="G53" s="878"/>
      <c r="H53" s="879"/>
      <c r="I53" s="840"/>
      <c r="J53" s="836"/>
      <c r="L53" s="836"/>
      <c r="M53" s="836"/>
    </row>
    <row r="54" spans="2:13" x14ac:dyDescent="0.2">
      <c r="B54" s="877"/>
      <c r="C54" s="873"/>
      <c r="D54" s="878"/>
      <c r="E54" s="878"/>
      <c r="F54" s="878"/>
      <c r="G54" s="878"/>
      <c r="H54" s="879"/>
      <c r="I54" s="840"/>
      <c r="J54" s="836"/>
      <c r="L54" s="836"/>
      <c r="M54" s="836"/>
    </row>
    <row r="55" spans="2:13" ht="109.9" customHeight="1" x14ac:dyDescent="0.2">
      <c r="B55" s="1783"/>
      <c r="C55" s="1784"/>
      <c r="D55" s="1784"/>
      <c r="E55" s="1784"/>
      <c r="F55" s="1784"/>
      <c r="G55" s="1784"/>
      <c r="H55" s="1785"/>
      <c r="I55" s="840"/>
      <c r="K55" s="841"/>
    </row>
    <row r="56" spans="2:13" ht="18.399999999999999" customHeight="1" x14ac:dyDescent="0.2">
      <c r="B56" s="905"/>
      <c r="C56" s="906"/>
      <c r="D56" s="906"/>
      <c r="E56" s="906"/>
      <c r="F56" s="906"/>
      <c r="G56" s="906"/>
      <c r="H56" s="907"/>
      <c r="I56" s="840"/>
      <c r="K56" s="841"/>
    </row>
    <row r="57" spans="2:13" ht="22.15" customHeight="1" x14ac:dyDescent="0.2">
      <c r="B57" s="905"/>
      <c r="C57" s="906"/>
      <c r="D57" s="906"/>
      <c r="E57" s="906"/>
      <c r="F57" s="906"/>
      <c r="G57" s="906"/>
      <c r="H57" s="907"/>
      <c r="I57" s="840"/>
      <c r="K57" s="841"/>
    </row>
    <row r="58" spans="2:13" ht="42.75" x14ac:dyDescent="0.2">
      <c r="B58" s="1786" t="s">
        <v>1583</v>
      </c>
      <c r="C58" s="1787"/>
      <c r="D58" s="1787"/>
      <c r="E58" s="1788"/>
      <c r="F58" s="1318" t="s">
        <v>1540</v>
      </c>
      <c r="G58" s="1318" t="s">
        <v>1541</v>
      </c>
      <c r="H58" s="1318" t="s">
        <v>1542</v>
      </c>
      <c r="I58" s="838"/>
      <c r="K58" s="841"/>
    </row>
    <row r="59" spans="2:13" x14ac:dyDescent="0.2">
      <c r="B59" s="1789"/>
      <c r="C59" s="1790"/>
      <c r="D59" s="1790"/>
      <c r="E59" s="1791"/>
      <c r="F59" s="1297"/>
      <c r="G59" s="1297"/>
      <c r="H59" s="1318"/>
      <c r="I59" s="838"/>
      <c r="K59" s="841"/>
    </row>
    <row r="60" spans="2:13" x14ac:dyDescent="0.2">
      <c r="B60" s="1789"/>
      <c r="C60" s="1790"/>
      <c r="D60" s="1790"/>
      <c r="E60" s="1791"/>
      <c r="F60" s="1297"/>
      <c r="G60" s="1297"/>
      <c r="H60" s="1318"/>
      <c r="I60" s="838"/>
      <c r="K60" s="841"/>
    </row>
    <row r="61" spans="2:13" x14ac:dyDescent="0.2">
      <c r="B61" s="1789"/>
      <c r="C61" s="1790"/>
      <c r="D61" s="1790"/>
      <c r="E61" s="1791"/>
      <c r="F61" s="1297"/>
      <c r="G61" s="1297"/>
      <c r="H61" s="1318"/>
      <c r="I61" s="838"/>
      <c r="K61" s="841"/>
    </row>
    <row r="62" spans="2:13" x14ac:dyDescent="0.2">
      <c r="B62" s="1782"/>
      <c r="C62" s="1782"/>
      <c r="D62" s="1782"/>
      <c r="E62" s="1782"/>
      <c r="F62" s="1297"/>
      <c r="G62" s="1297"/>
      <c r="H62" s="908"/>
      <c r="I62" s="842"/>
    </row>
    <row r="63" spans="2:13" x14ac:dyDescent="0.2">
      <c r="B63" s="1782"/>
      <c r="C63" s="1782"/>
      <c r="D63" s="1782"/>
      <c r="E63" s="1782"/>
      <c r="F63" s="1297"/>
      <c r="G63" s="1297"/>
      <c r="H63" s="908"/>
      <c r="I63" s="1233"/>
    </row>
    <row r="64" spans="2:13" x14ac:dyDescent="0.2">
      <c r="B64" s="1782"/>
      <c r="C64" s="1782"/>
      <c r="D64" s="1782"/>
      <c r="E64" s="1782"/>
      <c r="F64" s="1297"/>
      <c r="G64" s="1297"/>
      <c r="H64" s="909"/>
      <c r="I64" s="1233"/>
    </row>
    <row r="65" spans="2:9" x14ac:dyDescent="0.2">
      <c r="B65" s="1782"/>
      <c r="C65" s="1782"/>
      <c r="D65" s="1782"/>
      <c r="E65" s="1782"/>
      <c r="F65" s="1297"/>
      <c r="G65" s="1297"/>
      <c r="H65" s="909"/>
      <c r="I65" s="1233"/>
    </row>
    <row r="66" spans="2:9" ht="16.5" customHeight="1" x14ac:dyDescent="0.2">
      <c r="B66" s="1792"/>
      <c r="C66" s="1792"/>
      <c r="D66" s="1792"/>
      <c r="E66" s="1793"/>
      <c r="F66" s="910"/>
      <c r="G66" s="910"/>
      <c r="H66" s="911"/>
      <c r="I66" s="831"/>
    </row>
    <row r="67" spans="2:9" x14ac:dyDescent="0.2">
      <c r="B67" s="1793"/>
      <c r="C67" s="1794"/>
      <c r="D67" s="1794"/>
      <c r="E67" s="1794"/>
      <c r="F67" s="910"/>
      <c r="G67" s="910"/>
      <c r="H67" s="911"/>
      <c r="I67" s="1233"/>
    </row>
    <row r="68" spans="2:9" x14ac:dyDescent="0.2">
      <c r="B68" s="885" t="s">
        <v>1424</v>
      </c>
      <c r="C68" s="1693"/>
      <c r="D68" s="1693"/>
      <c r="E68" s="1693"/>
      <c r="F68" s="1693"/>
      <c r="G68" s="838"/>
      <c r="H68" s="886"/>
      <c r="I68" s="1233"/>
    </row>
    <row r="69" spans="2:9" x14ac:dyDescent="0.2">
      <c r="B69" s="885" t="s">
        <v>1425</v>
      </c>
      <c r="C69" s="1691"/>
      <c r="D69" s="1692"/>
      <c r="E69" s="852"/>
      <c r="F69" s="851"/>
      <c r="G69" s="838"/>
      <c r="H69" s="886"/>
      <c r="I69" s="1233"/>
    </row>
    <row r="70" spans="2:9" x14ac:dyDescent="0.2">
      <c r="B70" s="854"/>
      <c r="C70" s="912"/>
      <c r="D70" s="912"/>
      <c r="E70" s="912"/>
      <c r="F70" s="910"/>
      <c r="G70" s="910"/>
      <c r="H70" s="911"/>
      <c r="I70" s="1233"/>
    </row>
    <row r="71" spans="2:9" x14ac:dyDescent="0.2">
      <c r="B71" s="877" t="s">
        <v>1426</v>
      </c>
      <c r="C71" s="888"/>
      <c r="D71" s="838"/>
      <c r="E71" s="838"/>
      <c r="F71" s="838"/>
      <c r="G71" s="838"/>
      <c r="H71" s="886"/>
      <c r="I71" s="1233"/>
    </row>
    <row r="72" spans="2:9" ht="70.900000000000006" customHeight="1" x14ac:dyDescent="0.2">
      <c r="B72" s="1684"/>
      <c r="C72" s="1684"/>
      <c r="D72" s="1684"/>
      <c r="E72" s="1684"/>
      <c r="F72" s="1684"/>
      <c r="G72" s="1684"/>
      <c r="H72" s="1684"/>
      <c r="I72" s="1233"/>
    </row>
    <row r="73" spans="2:9" x14ac:dyDescent="0.2">
      <c r="B73" s="854"/>
      <c r="C73" s="912"/>
      <c r="D73" s="912"/>
      <c r="E73" s="912"/>
      <c r="F73" s="910"/>
      <c r="G73" s="910"/>
      <c r="H73" s="911"/>
      <c r="I73" s="1233"/>
    </row>
    <row r="74" spans="2:9" x14ac:dyDescent="0.2">
      <c r="B74" s="854"/>
      <c r="C74" s="912"/>
      <c r="D74" s="912"/>
      <c r="E74" s="912"/>
      <c r="F74" s="910"/>
      <c r="G74" s="910"/>
      <c r="H74" s="911"/>
      <c r="I74" s="1233"/>
    </row>
    <row r="75" spans="2:9" x14ac:dyDescent="0.2">
      <c r="B75" s="885" t="s">
        <v>1427</v>
      </c>
      <c r="C75" s="1686"/>
      <c r="D75" s="1687"/>
      <c r="E75" s="1687"/>
      <c r="F75" s="1688"/>
      <c r="G75" s="838"/>
      <c r="H75" s="886"/>
      <c r="I75" s="1233"/>
    </row>
    <row r="76" spans="2:9" x14ac:dyDescent="0.2">
      <c r="B76" s="885" t="s">
        <v>1425</v>
      </c>
      <c r="C76" s="1689"/>
      <c r="D76" s="1690"/>
      <c r="E76" s="838"/>
      <c r="F76" s="838"/>
      <c r="G76" s="838"/>
      <c r="H76" s="886"/>
    </row>
    <row r="77" spans="2:9" x14ac:dyDescent="0.2">
      <c r="B77" s="870"/>
      <c r="H77" s="890" t="str">
        <f ca="1">"© Salix "&amp;YEAR(NOW())</f>
        <v>© Salix 2023</v>
      </c>
    </row>
    <row r="78" spans="2:9" x14ac:dyDescent="0.2">
      <c r="B78" s="891"/>
      <c r="C78" s="892"/>
      <c r="D78" s="893"/>
      <c r="E78" s="893"/>
      <c r="F78" s="893"/>
      <c r="G78" s="893"/>
      <c r="H78" s="894"/>
    </row>
    <row r="80" spans="2:9" ht="10.5" hidden="1" customHeight="1" x14ac:dyDescent="0.2"/>
    <row r="81" spans="3:5" hidden="1" x14ac:dyDescent="0.2">
      <c r="C81" s="843" t="s">
        <v>1428</v>
      </c>
      <c r="D81" s="853" t="s">
        <v>1429</v>
      </c>
      <c r="E81" s="853" t="s">
        <v>1430</v>
      </c>
    </row>
    <row r="82" spans="3:5" hidden="1" x14ac:dyDescent="0.2">
      <c r="C82" s="843" t="s">
        <v>1584</v>
      </c>
      <c r="D82" s="853" t="s">
        <v>1433</v>
      </c>
      <c r="E82" s="853" t="s">
        <v>1434</v>
      </c>
    </row>
    <row r="83" spans="3:5" hidden="1" x14ac:dyDescent="0.2">
      <c r="C83" s="843" t="s">
        <v>1585</v>
      </c>
      <c r="D83" s="853"/>
      <c r="E83" s="853" t="s">
        <v>1436</v>
      </c>
    </row>
    <row r="84" spans="3:5" hidden="1" x14ac:dyDescent="0.2"/>
  </sheetData>
  <sheetProtection algorithmName="SHA-512" hashValue="9pkwOJW4LaakrvAjBMgDizReblSIN44qsk4IFD4NyFPRGsl3fuxT2C/0fGvhCMuoB5wUtWAWUae4gCFspuRl9g==" saltValue="q7oKFoZrslLZMvAlif+Ogw==" spinCount="100000" sheet="1" formatRows="0"/>
  <dataConsolidate/>
  <mergeCells count="42">
    <mergeCell ref="I28:J31"/>
    <mergeCell ref="I48:J48"/>
    <mergeCell ref="C76:D76"/>
    <mergeCell ref="I11:I15"/>
    <mergeCell ref="I7:I9"/>
    <mergeCell ref="I20:I24"/>
    <mergeCell ref="I33:J46"/>
    <mergeCell ref="B66:E66"/>
    <mergeCell ref="B67:E67"/>
    <mergeCell ref="C68:F68"/>
    <mergeCell ref="C69:D69"/>
    <mergeCell ref="B72:H72"/>
    <mergeCell ref="C75:F75"/>
    <mergeCell ref="B60:E60"/>
    <mergeCell ref="B61:E61"/>
    <mergeCell ref="B62:E62"/>
    <mergeCell ref="B63:E63"/>
    <mergeCell ref="B64:E64"/>
    <mergeCell ref="B65:E65"/>
    <mergeCell ref="B48:H48"/>
    <mergeCell ref="D50:H50"/>
    <mergeCell ref="B55:H55"/>
    <mergeCell ref="B58:E58"/>
    <mergeCell ref="B59:E59"/>
    <mergeCell ref="D34:H44"/>
    <mergeCell ref="B19:C19"/>
    <mergeCell ref="D19:H19"/>
    <mergeCell ref="D20:H24"/>
    <mergeCell ref="B21:C21"/>
    <mergeCell ref="B23:C23"/>
    <mergeCell ref="B27:C27"/>
    <mergeCell ref="D27:H27"/>
    <mergeCell ref="D28:H30"/>
    <mergeCell ref="B29:C29"/>
    <mergeCell ref="B31:H31"/>
    <mergeCell ref="B33:C33"/>
    <mergeCell ref="D33:H33"/>
    <mergeCell ref="B2:D3"/>
    <mergeCell ref="B5:H5"/>
    <mergeCell ref="B6:H6"/>
    <mergeCell ref="C8:H8"/>
    <mergeCell ref="B11:H15"/>
  </mergeCells>
  <conditionalFormatting sqref="C51">
    <cfRule type="cellIs" dxfId="12" priority="9" operator="between">
      <formula>50</formula>
      <formula>60</formula>
    </cfRule>
    <cfRule type="cellIs" dxfId="11" priority="10" operator="between">
      <formula>38</formula>
      <formula>49</formula>
    </cfRule>
    <cfRule type="cellIs" dxfId="10" priority="11" operator="between">
      <formula>1</formula>
      <formula>37</formula>
    </cfRule>
  </conditionalFormatting>
  <conditionalFormatting sqref="I7">
    <cfRule type="colorScale" priority="12">
      <colorScale>
        <cfvo type="min"/>
        <cfvo type="percentile" val="50"/>
        <cfvo type="max"/>
        <color rgb="FFF8696B"/>
        <color rgb="FFFFEB84"/>
        <color rgb="FF63BE7B"/>
      </colorScale>
    </cfRule>
  </conditionalFormatting>
  <conditionalFormatting sqref="C50">
    <cfRule type="cellIs" dxfId="9" priority="1" operator="equal">
      <formula>"Passed"</formula>
    </cfRule>
    <cfRule type="cellIs" dxfId="8" priority="2" operator="equal">
      <formula>$C$82</formula>
    </cfRule>
    <cfRule type="cellIs" dxfId="7" priority="3" operator="equal">
      <formula>$C$83</formula>
    </cfRule>
  </conditionalFormatting>
  <dataValidations disablePrompts="1" count="4">
    <dataValidation type="list" allowBlank="1" showInputMessage="1" showErrorMessage="1" sqref="C40" xr:uid="{BB0373DA-DD1C-4D82-9118-955D04E53E3E}">
      <formula1>$E$81:$E$83</formula1>
    </dataValidation>
    <dataValidation type="list" allowBlank="1" showInputMessage="1" showErrorMessage="1" sqref="C20 C44:C46 C42 C22 C24 C30 C28 C38 C34 C36" xr:uid="{1210BF45-D854-4749-845D-C8FF4BBB3E5F}">
      <formula1>$D$81:$D$82</formula1>
    </dataValidation>
    <dataValidation type="list" allowBlank="1" showInputMessage="1" showErrorMessage="1" sqref="C25" xr:uid="{CF36CEB8-97A9-4370-9E18-33E4EDF46BF7}">
      <formula1>$D$81:$D$83</formula1>
    </dataValidation>
    <dataValidation type="list" allowBlank="1" showInputMessage="1" showErrorMessage="1" sqref="C18 C50" xr:uid="{721B9281-59C8-432E-AF4F-4BB6399D3FE6}">
      <formula1>$C$81:$C$83</formula1>
    </dataValidation>
  </dataValidations>
  <pageMargins left="0.7" right="0.7" top="0.75" bottom="0.75" header="0.3" footer="0.3"/>
  <pageSetup paperSize="9" scale="41" orientation="portrait" horizontalDpi="4294967294" verticalDpi="300" r:id="rId1"/>
  <drawing r:id="rId2"/>
  <extLst>
    <ext xmlns:x14="http://schemas.microsoft.com/office/spreadsheetml/2009/9/main" uri="{CCE6A557-97BC-4b89-ADB6-D9C93CAAB3DF}">
      <x14:dataValidations xmlns:xm="http://schemas.microsoft.com/office/excel/2006/main" disablePrompts="1" count="2">
        <x14:dataValidation type="list" allowBlank="1" showInputMessage="1" showErrorMessage="1" xr:uid="{7A2EA706-9FD2-4F7F-9060-7BEFA6E47D81}">
          <x14:formula1>
            <xm:f>'Extra look-up'!$B$45:$B$54</xm:f>
          </x14:formula1>
          <xm:sqref>F59:F65</xm:sqref>
        </x14:dataValidation>
        <x14:dataValidation type="list" allowBlank="1" showInputMessage="1" showErrorMessage="1" xr:uid="{9BBFA7E8-748D-4D5C-B7EC-4ED35C408634}">
          <x14:formula1>
            <xm:f>'Extra look-up'!$A$45:$A$54</xm:f>
          </x14:formula1>
          <xm:sqref>G59:G65</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62AE97-1463-4F02-96A3-165BEA0484D1}">
  <sheetPr codeName="Sheet20">
    <tabColor theme="8"/>
  </sheetPr>
  <dimension ref="A1:CJ1048"/>
  <sheetViews>
    <sheetView showGridLines="0" topLeftCell="A84" zoomScale="70" zoomScaleNormal="70" workbookViewId="0">
      <selection activeCell="G33" sqref="G33"/>
    </sheetView>
  </sheetViews>
  <sheetFormatPr defaultColWidth="8.7109375" defaultRowHeight="12.75" x14ac:dyDescent="0.2"/>
  <cols>
    <col min="1" max="1" width="15.28515625" style="38" customWidth="1"/>
    <col min="2" max="2" width="13.7109375" style="38" customWidth="1"/>
    <col min="3" max="3" width="17" style="38" customWidth="1"/>
    <col min="4" max="4" width="14.7109375" style="38" customWidth="1"/>
    <col min="5" max="5" width="15.28515625" style="38" customWidth="1"/>
    <col min="6" max="6" width="13.42578125" style="38" customWidth="1"/>
    <col min="7" max="7" width="28.28515625" style="38" customWidth="1"/>
    <col min="8" max="9" width="3" style="38" customWidth="1"/>
    <col min="10" max="10" width="20" style="38" customWidth="1"/>
    <col min="11" max="12" width="16.42578125" style="38" customWidth="1"/>
    <col min="13" max="13" width="19.28515625" style="38" customWidth="1"/>
    <col min="14" max="14" width="10.28515625" style="38" customWidth="1"/>
    <col min="15" max="15" width="17.7109375" style="38" customWidth="1"/>
    <col min="16" max="16" width="15.42578125" style="38" customWidth="1"/>
    <col min="17" max="17" width="16" style="38" customWidth="1"/>
    <col min="18" max="18" width="17" style="38" bestFit="1" customWidth="1"/>
    <col min="19" max="19" width="21.28515625" style="38" customWidth="1"/>
    <col min="20" max="20" width="15.7109375" style="38" customWidth="1"/>
    <col min="21" max="21" width="15.28515625" style="38" customWidth="1"/>
    <col min="22" max="22" width="13.7109375" style="38" customWidth="1"/>
    <col min="23" max="23" width="14.28515625" style="38" customWidth="1"/>
    <col min="24" max="24" width="16" style="38" customWidth="1"/>
    <col min="25" max="25" width="11.7109375" style="38" customWidth="1"/>
    <col min="26" max="26" width="13.7109375" style="38" customWidth="1"/>
    <col min="27" max="28" width="8.7109375" style="594"/>
    <col min="29" max="29" width="36.28515625" style="594" bestFit="1" customWidth="1"/>
    <col min="30" max="16384" width="8.7109375" style="594"/>
  </cols>
  <sheetData>
    <row r="1" spans="1:88" s="42" customFormat="1" ht="10.15" customHeight="1" x14ac:dyDescent="0.2">
      <c r="A1" s="47"/>
      <c r="B1" s="47"/>
      <c r="N1" s="1142"/>
    </row>
    <row r="2" spans="1:88" ht="39.6" customHeight="1" x14ac:dyDescent="0.45">
      <c r="A2" s="1798" t="s">
        <v>1586</v>
      </c>
      <c r="B2" s="1798"/>
      <c r="C2" s="1798"/>
      <c r="D2" s="1798"/>
      <c r="E2" s="1798"/>
      <c r="F2" s="1798"/>
      <c r="G2" s="655" t="s">
        <v>1587</v>
      </c>
      <c r="H2" s="59"/>
      <c r="I2" s="59"/>
      <c r="J2" s="59"/>
      <c r="K2" s="59"/>
      <c r="L2" s="59"/>
      <c r="M2" s="59"/>
      <c r="N2" s="592"/>
      <c r="O2" s="592"/>
      <c r="P2" s="592"/>
      <c r="Q2" s="592"/>
      <c r="R2" s="593"/>
      <c r="S2" s="593"/>
      <c r="T2" s="593"/>
      <c r="U2" s="593"/>
      <c r="V2" s="593"/>
      <c r="W2" s="593"/>
      <c r="X2" s="593"/>
      <c r="Y2" s="593"/>
      <c r="AA2" s="38"/>
      <c r="AB2" s="38"/>
      <c r="AX2" s="595"/>
      <c r="AY2" s="595"/>
      <c r="AZ2" s="595"/>
      <c r="BA2" s="595"/>
      <c r="BB2" s="595"/>
      <c r="BC2" s="595"/>
      <c r="BD2" s="595"/>
      <c r="BE2" s="595"/>
      <c r="BF2" s="595"/>
      <c r="BG2" s="595"/>
      <c r="BH2" s="595"/>
      <c r="BI2" s="595"/>
      <c r="BJ2" s="595"/>
      <c r="BK2" s="595"/>
      <c r="BL2" s="595"/>
      <c r="BM2" s="595"/>
      <c r="BN2" s="595"/>
      <c r="BO2" s="595"/>
      <c r="BP2" s="595"/>
      <c r="BQ2" s="595"/>
      <c r="BR2" s="595"/>
      <c r="BS2" s="595"/>
      <c r="BT2" s="595"/>
      <c r="BU2" s="595"/>
      <c r="BV2" s="595"/>
      <c r="BW2" s="595"/>
      <c r="BX2" s="595"/>
      <c r="BY2" s="595"/>
      <c r="BZ2" s="595"/>
      <c r="CA2" s="595"/>
      <c r="CB2" s="595"/>
      <c r="CC2" s="595"/>
      <c r="CD2" s="595"/>
      <c r="CE2" s="595"/>
      <c r="CF2" s="595"/>
      <c r="CG2" s="595"/>
      <c r="CH2" s="595"/>
      <c r="CI2" s="595"/>
      <c r="CJ2" s="595"/>
    </row>
    <row r="3" spans="1:88" ht="11.65" customHeight="1" x14ac:dyDescent="0.2">
      <c r="A3" s="63"/>
      <c r="B3" s="63"/>
      <c r="C3" s="63"/>
      <c r="D3" s="63"/>
      <c r="E3" s="63"/>
      <c r="F3" s="63"/>
      <c r="G3" s="63"/>
      <c r="H3" s="63"/>
      <c r="I3" s="63"/>
      <c r="J3" s="63"/>
      <c r="K3" s="63"/>
      <c r="L3" s="63"/>
      <c r="M3" s="63"/>
      <c r="N3" s="654"/>
      <c r="O3" s="596"/>
      <c r="P3" s="596"/>
      <c r="Q3" s="596"/>
      <c r="R3" s="597"/>
      <c r="S3" s="597"/>
      <c r="T3" s="597"/>
      <c r="U3" s="597"/>
      <c r="V3" s="597"/>
      <c r="W3" s="597"/>
      <c r="X3" s="597"/>
      <c r="Y3" s="597"/>
      <c r="Z3" s="597"/>
      <c r="AA3" s="597"/>
      <c r="AB3" s="38"/>
      <c r="AX3" s="595"/>
      <c r="AY3" s="595"/>
      <c r="AZ3" s="595"/>
      <c r="BA3" s="595"/>
      <c r="BB3" s="595"/>
      <c r="BC3" s="595"/>
      <c r="BD3" s="595"/>
      <c r="BE3" s="595"/>
      <c r="BF3" s="595"/>
      <c r="BG3" s="595"/>
      <c r="BH3" s="595"/>
      <c r="BI3" s="595"/>
      <c r="BJ3" s="595"/>
      <c r="BK3" s="595"/>
      <c r="BL3" s="595"/>
      <c r="BM3" s="595"/>
      <c r="BN3" s="595"/>
      <c r="BO3" s="595"/>
      <c r="BP3" s="595"/>
      <c r="BQ3" s="595"/>
      <c r="BR3" s="595"/>
      <c r="BS3" s="595"/>
      <c r="BT3" s="595"/>
      <c r="BU3" s="595"/>
      <c r="BV3" s="595"/>
      <c r="BW3" s="595"/>
      <c r="BX3" s="595"/>
      <c r="BY3" s="595"/>
      <c r="BZ3" s="595"/>
      <c r="CA3" s="595"/>
      <c r="CB3" s="595"/>
      <c r="CC3" s="595"/>
      <c r="CD3" s="595"/>
      <c r="CE3" s="595"/>
      <c r="CF3" s="595"/>
      <c r="CG3" s="595"/>
      <c r="CH3" s="595"/>
      <c r="CI3" s="595"/>
      <c r="CJ3" s="595"/>
    </row>
    <row r="4" spans="1:88" ht="11.65" customHeight="1" x14ac:dyDescent="0.2">
      <c r="A4" s="640"/>
      <c r="B4" s="640"/>
      <c r="C4" s="640"/>
      <c r="D4" s="640"/>
      <c r="E4" s="640"/>
      <c r="F4" s="640"/>
      <c r="G4" s="640"/>
      <c r="H4" s="640"/>
      <c r="I4" s="640"/>
      <c r="J4" s="640"/>
      <c r="K4" s="640"/>
      <c r="L4" s="640"/>
      <c r="M4" s="640"/>
      <c r="N4" s="592"/>
      <c r="O4" s="592"/>
      <c r="P4" s="592"/>
      <c r="Q4" s="592"/>
      <c r="R4" s="593"/>
      <c r="S4" s="593"/>
      <c r="T4" s="593"/>
      <c r="U4" s="593"/>
      <c r="V4" s="593"/>
      <c r="W4" s="593"/>
      <c r="X4" s="593"/>
      <c r="Y4" s="593"/>
      <c r="AA4" s="605"/>
      <c r="AB4" s="38"/>
      <c r="AX4" s="595"/>
      <c r="AY4" s="595"/>
      <c r="AZ4" s="595"/>
      <c r="BA4" s="595"/>
      <c r="BB4" s="595"/>
      <c r="BC4" s="595"/>
      <c r="BD4" s="595"/>
      <c r="BE4" s="595"/>
      <c r="BF4" s="595"/>
      <c r="BG4" s="595"/>
      <c r="BH4" s="595"/>
      <c r="BI4" s="595"/>
      <c r="BJ4" s="595"/>
      <c r="BK4" s="595"/>
      <c r="BL4" s="595"/>
      <c r="BM4" s="595"/>
      <c r="BN4" s="595"/>
      <c r="BO4" s="595"/>
      <c r="BP4" s="595"/>
      <c r="BQ4" s="595"/>
      <c r="BR4" s="595"/>
      <c r="BS4" s="595"/>
      <c r="BT4" s="595"/>
      <c r="BU4" s="595"/>
      <c r="BV4" s="595"/>
      <c r="BW4" s="595"/>
      <c r="BX4" s="595"/>
      <c r="BY4" s="595"/>
      <c r="BZ4" s="595"/>
      <c r="CA4" s="595"/>
      <c r="CB4" s="595"/>
      <c r="CC4" s="595"/>
      <c r="CD4" s="595"/>
      <c r="CE4" s="595"/>
      <c r="CF4" s="595"/>
      <c r="CG4" s="595"/>
      <c r="CH4" s="595"/>
      <c r="CI4" s="595"/>
      <c r="CJ4" s="595"/>
    </row>
    <row r="5" spans="1:88" ht="11.65" customHeight="1" x14ac:dyDescent="0.2">
      <c r="A5" s="653"/>
      <c r="B5" s="640"/>
      <c r="C5" s="640"/>
      <c r="D5" s="640"/>
      <c r="E5" s="640"/>
      <c r="F5" s="640"/>
      <c r="G5" s="640"/>
      <c r="H5" s="640"/>
      <c r="I5" s="640"/>
      <c r="J5" s="640"/>
      <c r="K5" s="640"/>
      <c r="L5" s="640"/>
      <c r="M5" s="640"/>
      <c r="N5" s="592"/>
      <c r="O5" s="592"/>
      <c r="P5" s="592"/>
      <c r="Q5" s="592"/>
      <c r="R5" s="593"/>
      <c r="S5" s="593"/>
      <c r="T5" s="593"/>
      <c r="U5" s="593"/>
      <c r="V5" s="593"/>
      <c r="W5" s="593"/>
      <c r="X5" s="593"/>
      <c r="Y5" s="593"/>
      <c r="AA5" s="605"/>
      <c r="AB5" s="38"/>
      <c r="AX5" s="595"/>
      <c r="AY5" s="595"/>
      <c r="AZ5" s="595"/>
      <c r="BA5" s="595"/>
      <c r="BB5" s="595"/>
      <c r="BC5" s="595"/>
      <c r="BD5" s="595"/>
      <c r="BE5" s="595"/>
      <c r="BF5" s="595"/>
      <c r="BG5" s="595"/>
      <c r="BH5" s="595"/>
      <c r="BI5" s="595"/>
      <c r="BJ5" s="595"/>
      <c r="BK5" s="595"/>
      <c r="BL5" s="595"/>
      <c r="BM5" s="595"/>
      <c r="BN5" s="595"/>
      <c r="BO5" s="595"/>
      <c r="BP5" s="595"/>
      <c r="BQ5" s="595"/>
      <c r="BR5" s="595"/>
      <c r="BS5" s="595"/>
      <c r="BT5" s="595"/>
      <c r="BU5" s="595"/>
      <c r="BV5" s="595"/>
      <c r="BW5" s="595"/>
      <c r="BX5" s="595"/>
      <c r="BY5" s="595"/>
      <c r="BZ5" s="595"/>
      <c r="CA5" s="595"/>
      <c r="CB5" s="595"/>
      <c r="CC5" s="595"/>
      <c r="CD5" s="595"/>
      <c r="CE5" s="595"/>
      <c r="CF5" s="595"/>
      <c r="CG5" s="595"/>
      <c r="CH5" s="595"/>
      <c r="CI5" s="595"/>
      <c r="CJ5" s="595"/>
    </row>
    <row r="6" spans="1:88" s="600" customFormat="1" ht="24" customHeight="1" x14ac:dyDescent="0.25">
      <c r="A6" s="157" t="s">
        <v>1588</v>
      </c>
      <c r="B6" s="157"/>
      <c r="C6" s="157"/>
      <c r="D6" s="598"/>
      <c r="E6" s="598"/>
      <c r="F6" s="598"/>
      <c r="G6" s="599"/>
      <c r="H6" s="599"/>
      <c r="I6" s="599"/>
      <c r="J6" s="601" t="s">
        <v>1589</v>
      </c>
      <c r="K6" s="602"/>
      <c r="L6" s="602"/>
      <c r="M6" s="602"/>
      <c r="N6" s="602"/>
      <c r="O6" s="602"/>
      <c r="P6" s="935"/>
      <c r="Q6" s="777"/>
      <c r="R6" s="601" t="s">
        <v>1590</v>
      </c>
      <c r="S6" s="598"/>
      <c r="T6" s="598"/>
      <c r="U6" s="598"/>
      <c r="V6" s="598"/>
      <c r="W6" s="598"/>
      <c r="X6" s="598"/>
      <c r="Y6" s="598"/>
      <c r="Z6" s="598"/>
      <c r="AA6" s="777"/>
      <c r="AB6" s="777"/>
    </row>
    <row r="7" spans="1:88" x14ac:dyDescent="0.2">
      <c r="AA7" s="38"/>
      <c r="AB7" s="38"/>
    </row>
    <row r="8" spans="1:88" ht="75.400000000000006" customHeight="1" x14ac:dyDescent="0.2">
      <c r="A8" s="585"/>
      <c r="B8" s="585" t="s">
        <v>283</v>
      </c>
      <c r="C8" s="585" t="s">
        <v>281</v>
      </c>
      <c r="D8" s="585" t="s">
        <v>1278</v>
      </c>
      <c r="E8" s="773" t="s">
        <v>290</v>
      </c>
      <c r="F8" s="585" t="s">
        <v>1591</v>
      </c>
      <c r="G8" s="591"/>
      <c r="H8" s="591"/>
      <c r="I8" s="591"/>
      <c r="J8" s="622" t="s">
        <v>621</v>
      </c>
      <c r="K8" s="585" t="s">
        <v>283</v>
      </c>
      <c r="L8" s="585" t="s">
        <v>1298</v>
      </c>
      <c r="M8" s="585" t="s">
        <v>1592</v>
      </c>
      <c r="N8" s="773" t="s">
        <v>1593</v>
      </c>
      <c r="O8" s="773" t="s">
        <v>1594</v>
      </c>
      <c r="P8" s="585" t="s">
        <v>1595</v>
      </c>
      <c r="R8" s="585" t="s">
        <v>650</v>
      </c>
      <c r="S8" s="625" t="s">
        <v>651</v>
      </c>
      <c r="T8" s="585" t="s">
        <v>1596</v>
      </c>
      <c r="U8" s="585" t="s">
        <v>1597</v>
      </c>
      <c r="V8" s="585" t="str">
        <f>'Step 3.2 Heating System'!K117</f>
        <v>Total Output Load
(kW thermal)</v>
      </c>
      <c r="W8" s="585" t="str">
        <f>'Step 3.2 Heating System'!L117</f>
        <v>Proposed vs Existing System Load</v>
      </c>
      <c r="X8" s="585" t="str">
        <f>'Step 3.2 Heating System'!V117</f>
        <v>Electrical Infrastructure £</v>
      </c>
      <c r="Y8" s="585" t="s">
        <v>1244</v>
      </c>
      <c r="Z8" s="585" t="s">
        <v>1598</v>
      </c>
      <c r="AA8" s="38"/>
      <c r="AB8" s="38"/>
    </row>
    <row r="9" spans="1:88" s="611" customFormat="1" ht="19.899999999999999" customHeight="1" x14ac:dyDescent="0.2">
      <c r="A9" s="705" t="s">
        <v>301</v>
      </c>
      <c r="B9" s="706">
        <f>'Step 3.1 Site Details'!D8</f>
        <v>0</v>
      </c>
      <c r="C9" s="710" t="str">
        <f>IF('Step 3.1 Site Details'!B8&lt;&gt;0,'Step 3.1 Site Details'!B8,"")</f>
        <v/>
      </c>
      <c r="D9" s="629" t="str">
        <f>IF('Step 3.1 Site Details'!J8&lt;&gt;0,'Step 3.1 Site Details'!J8,"")</f>
        <v/>
      </c>
      <c r="E9" s="1052" t="str">
        <f>IF('Step 3.1 Site Details'!K8&lt;&gt;0,'Step 3.1 Site Details'!K8,"")</f>
        <v/>
      </c>
      <c r="F9" s="629" t="str">
        <f>IFERROR(E9/D9,"")</f>
        <v/>
      </c>
      <c r="G9" s="621"/>
      <c r="H9" s="612"/>
      <c r="I9" s="612"/>
      <c r="J9" s="627" t="s">
        <v>411</v>
      </c>
      <c r="K9" s="704" t="str">
        <f>IF('Step 3.2 Heating System'!C10=0,"",'Step 3.2 Heating System'!C10)</f>
        <v/>
      </c>
      <c r="L9" s="630" t="str">
        <f>IF('Step 3.2 Heating System'!F10=0,"",'Step 3.2 Heating System'!F10)</f>
        <v/>
      </c>
      <c r="M9" s="630" t="str">
        <f>IF('Step 3.2 Heating System'!G10=0,"",'Step 3.2 Heating System'!G10)</f>
        <v/>
      </c>
      <c r="N9" s="776" t="str">
        <f>'Step 3.2 Heating System'!J10</f>
        <v/>
      </c>
      <c r="O9" s="821" t="str">
        <f>'Step 3.2 Heating System'!V10</f>
        <v/>
      </c>
      <c r="P9" s="631" t="str">
        <f>IFERROR(O9/N9,"")</f>
        <v/>
      </c>
      <c r="Q9" s="610"/>
      <c r="R9" s="627" t="s">
        <v>672</v>
      </c>
      <c r="S9" s="632" t="str">
        <f>IF('Step 3.2 Heating System'!D118=0,"",'Step 3.2 Heating System'!D118)</f>
        <v/>
      </c>
      <c r="T9" s="633" t="str">
        <f>IF('Step 3.2 Heating System'!E118=0,"",'Step 3.2 Heating System'!E118)</f>
        <v/>
      </c>
      <c r="U9" s="633" t="str">
        <f>IF('Step 3.2 Heating System'!C118=0,"",'Step 3.2 Heating System'!C118)</f>
        <v/>
      </c>
      <c r="V9" s="634" t="str">
        <f>'Step 3.2 Heating System'!K118</f>
        <v/>
      </c>
      <c r="W9" s="635" t="str">
        <f>'Step 3.2 Heating System'!L118</f>
        <v/>
      </c>
      <c r="X9" s="636" t="str">
        <f>IF('Step 3.2 Heating System'!W118=0,"",'Step 3.2 Heating System'!W118)</f>
        <v/>
      </c>
      <c r="Y9" s="631" t="str">
        <f>IFERROR(X9/V9,"")</f>
        <v/>
      </c>
      <c r="Z9" s="707" t="str">
        <f>IFERROR('Step 4 Support Tool'!AE220,"")</f>
        <v/>
      </c>
      <c r="AA9" s="610"/>
      <c r="AB9" s="610"/>
    </row>
    <row r="10" spans="1:88" s="611" customFormat="1" ht="19.899999999999999" customHeight="1" x14ac:dyDescent="0.2">
      <c r="A10" s="705" t="s">
        <v>302</v>
      </c>
      <c r="B10" s="706">
        <f>'Step 3.1 Site Details'!D9</f>
        <v>0</v>
      </c>
      <c r="C10" s="710" t="str">
        <f>IF('Step 3.1 Site Details'!B9&lt;&gt;0,'Step 3.1 Site Details'!B9,"")</f>
        <v/>
      </c>
      <c r="D10" s="629" t="str">
        <f>IF('Step 3.1 Site Details'!J9&lt;&gt;0,'Step 3.1 Site Details'!J9,"")</f>
        <v/>
      </c>
      <c r="E10" s="1052" t="str">
        <f>IF('Step 3.1 Site Details'!K9&lt;&gt;0,'Step 3.1 Site Details'!K9,"")</f>
        <v/>
      </c>
      <c r="F10" s="629" t="str">
        <f t="shared" ref="F10:F18" si="0">IFERROR(E10/D10,"")</f>
        <v/>
      </c>
      <c r="G10" s="621"/>
      <c r="H10" s="612"/>
      <c r="I10" s="612"/>
      <c r="J10" s="627" t="s">
        <v>414</v>
      </c>
      <c r="K10" s="704" t="str">
        <f>IF('Step 3.2 Heating System'!C11=0,"",'Step 3.2 Heating System'!C11)</f>
        <v/>
      </c>
      <c r="L10" s="630" t="str">
        <f>IF('Step 3.2 Heating System'!F11=0,"",'Step 3.2 Heating System'!F11)</f>
        <v/>
      </c>
      <c r="M10" s="630" t="str">
        <f>IF('Step 3.2 Heating System'!G11=0,"",'Step 3.2 Heating System'!G11)</f>
        <v/>
      </c>
      <c r="N10" s="776" t="str">
        <f>'Step 3.2 Heating System'!J11</f>
        <v/>
      </c>
      <c r="O10" s="821" t="str">
        <f>'Step 3.2 Heating System'!V11</f>
        <v/>
      </c>
      <c r="P10" s="631" t="str">
        <f t="shared" ref="P10:P72" si="1">IFERROR(O10/N10,"")</f>
        <v/>
      </c>
      <c r="Q10" s="610"/>
      <c r="R10" s="627" t="s">
        <v>673</v>
      </c>
      <c r="S10" s="632" t="str">
        <f>IF('Step 3.2 Heating System'!D119=0,"",'Step 3.2 Heating System'!D119)</f>
        <v/>
      </c>
      <c r="T10" s="633" t="str">
        <f>IF('Step 3.2 Heating System'!E119=0,"",'Step 3.2 Heating System'!E119)</f>
        <v/>
      </c>
      <c r="U10" s="633" t="str">
        <f>IF('Step 3.2 Heating System'!C119=0,"",'Step 3.2 Heating System'!C119)</f>
        <v/>
      </c>
      <c r="V10" s="634" t="str">
        <f>'Step 3.2 Heating System'!K119</f>
        <v/>
      </c>
      <c r="W10" s="635" t="str">
        <f>'Step 3.2 Heating System'!L119</f>
        <v/>
      </c>
      <c r="X10" s="636" t="str">
        <f>IF('Step 3.2 Heating System'!W119=0,"",'Step 3.2 Heating System'!W119)</f>
        <v/>
      </c>
      <c r="Y10" s="631" t="str">
        <f t="shared" ref="Y10:Y73" si="2">IFERROR(X10/V10,"")</f>
        <v/>
      </c>
      <c r="Z10" s="707" t="str">
        <f>IFERROR('Step 4 Support Tool'!AE221,"")</f>
        <v/>
      </c>
      <c r="AA10" s="610"/>
      <c r="AB10" s="610"/>
    </row>
    <row r="11" spans="1:88" s="611" customFormat="1" ht="19.899999999999999" customHeight="1" x14ac:dyDescent="0.2">
      <c r="A11" s="705" t="s">
        <v>303</v>
      </c>
      <c r="B11" s="706">
        <f>'Step 3.1 Site Details'!D10</f>
        <v>0</v>
      </c>
      <c r="C11" s="710" t="str">
        <f>IF('Step 3.1 Site Details'!B10&lt;&gt;0,'Step 3.1 Site Details'!B10,"")</f>
        <v/>
      </c>
      <c r="D11" s="629" t="str">
        <f>IF('Step 3.1 Site Details'!J10&lt;&gt;0,'Step 3.1 Site Details'!J10,"")</f>
        <v/>
      </c>
      <c r="E11" s="1052" t="str">
        <f>IF('Step 3.1 Site Details'!K10&lt;&gt;0,'Step 3.1 Site Details'!K10,"")</f>
        <v/>
      </c>
      <c r="F11" s="629" t="str">
        <f t="shared" si="0"/>
        <v/>
      </c>
      <c r="G11" s="621"/>
      <c r="H11" s="612"/>
      <c r="I11" s="612"/>
      <c r="J11" s="627" t="s">
        <v>417</v>
      </c>
      <c r="K11" s="704" t="str">
        <f>IF('Step 3.2 Heating System'!C12=0,"",'Step 3.2 Heating System'!C12)</f>
        <v/>
      </c>
      <c r="L11" s="630" t="str">
        <f>IF('Step 3.2 Heating System'!F12=0,"",'Step 3.2 Heating System'!F12)</f>
        <v/>
      </c>
      <c r="M11" s="630" t="str">
        <f>IF('Step 3.2 Heating System'!G12=0,"",'Step 3.2 Heating System'!G12)</f>
        <v/>
      </c>
      <c r="N11" s="776" t="str">
        <f>'Step 3.2 Heating System'!J12</f>
        <v/>
      </c>
      <c r="O11" s="821" t="str">
        <f>'Step 3.2 Heating System'!V12</f>
        <v/>
      </c>
      <c r="P11" s="631" t="str">
        <f t="shared" si="1"/>
        <v/>
      </c>
      <c r="Q11" s="610"/>
      <c r="R11" s="627" t="s">
        <v>674</v>
      </c>
      <c r="S11" s="632" t="str">
        <f>IF('Step 3.2 Heating System'!D120=0,"",'Step 3.2 Heating System'!D120)</f>
        <v/>
      </c>
      <c r="T11" s="633" t="str">
        <f>IF('Step 3.2 Heating System'!E120=0,"",'Step 3.2 Heating System'!E120)</f>
        <v/>
      </c>
      <c r="U11" s="633" t="str">
        <f>IF('Step 3.2 Heating System'!C120=0,"",'Step 3.2 Heating System'!C120)</f>
        <v/>
      </c>
      <c r="V11" s="634" t="str">
        <f>'Step 3.2 Heating System'!K120</f>
        <v/>
      </c>
      <c r="W11" s="635" t="str">
        <f>'Step 3.2 Heating System'!L120</f>
        <v/>
      </c>
      <c r="X11" s="636" t="str">
        <f>IF('Step 3.2 Heating System'!W120=0,"",'Step 3.2 Heating System'!W120)</f>
        <v/>
      </c>
      <c r="Y11" s="631" t="str">
        <f t="shared" si="2"/>
        <v/>
      </c>
      <c r="Z11" s="707" t="str">
        <f>IFERROR('Step 4 Support Tool'!AE222,"")</f>
        <v/>
      </c>
      <c r="AA11" s="610"/>
      <c r="AB11" s="610"/>
    </row>
    <row r="12" spans="1:88" s="611" customFormat="1" ht="19.899999999999999" customHeight="1" x14ac:dyDescent="0.2">
      <c r="A12" s="705" t="s">
        <v>304</v>
      </c>
      <c r="B12" s="706">
        <f>'Step 3.1 Site Details'!D11</f>
        <v>0</v>
      </c>
      <c r="C12" s="710" t="str">
        <f>IF('Step 3.1 Site Details'!B11&lt;&gt;0,'Step 3.1 Site Details'!B11,"")</f>
        <v/>
      </c>
      <c r="D12" s="629" t="str">
        <f>IF('Step 3.1 Site Details'!J11&lt;&gt;0,'Step 3.1 Site Details'!J11,"")</f>
        <v/>
      </c>
      <c r="E12" s="1052" t="str">
        <f>IF('Step 3.1 Site Details'!K11&lt;&gt;0,'Step 3.1 Site Details'!K11,"")</f>
        <v/>
      </c>
      <c r="F12" s="629" t="str">
        <f t="shared" si="0"/>
        <v/>
      </c>
      <c r="G12" s="621"/>
      <c r="H12" s="612"/>
      <c r="I12" s="612"/>
      <c r="J12" s="627" t="s">
        <v>420</v>
      </c>
      <c r="K12" s="704" t="str">
        <f>IF('Step 3.2 Heating System'!C13=0,"",'Step 3.2 Heating System'!C13)</f>
        <v/>
      </c>
      <c r="L12" s="630" t="str">
        <f>IF('Step 3.2 Heating System'!F13=0,"",'Step 3.2 Heating System'!F13)</f>
        <v/>
      </c>
      <c r="M12" s="630" t="str">
        <f>IF('Step 3.2 Heating System'!G13=0,"",'Step 3.2 Heating System'!G13)</f>
        <v/>
      </c>
      <c r="N12" s="776" t="str">
        <f>'Step 3.2 Heating System'!J13</f>
        <v/>
      </c>
      <c r="O12" s="821" t="str">
        <f>'Step 3.2 Heating System'!V13</f>
        <v/>
      </c>
      <c r="P12" s="631" t="str">
        <f t="shared" si="1"/>
        <v/>
      </c>
      <c r="Q12" s="610"/>
      <c r="R12" s="627" t="s">
        <v>675</v>
      </c>
      <c r="S12" s="632" t="str">
        <f>IF('Step 3.2 Heating System'!D121=0,"",'Step 3.2 Heating System'!D121)</f>
        <v/>
      </c>
      <c r="T12" s="633" t="str">
        <f>IF('Step 3.2 Heating System'!E121=0,"",'Step 3.2 Heating System'!E121)</f>
        <v/>
      </c>
      <c r="U12" s="633" t="str">
        <f>IF('Step 3.2 Heating System'!C121=0,"",'Step 3.2 Heating System'!C121)</f>
        <v/>
      </c>
      <c r="V12" s="634" t="str">
        <f>'Step 3.2 Heating System'!K121</f>
        <v/>
      </c>
      <c r="W12" s="635" t="str">
        <f>'Step 3.2 Heating System'!L121</f>
        <v/>
      </c>
      <c r="X12" s="636" t="str">
        <f>IF('Step 3.2 Heating System'!W121=0,"",'Step 3.2 Heating System'!W121)</f>
        <v/>
      </c>
      <c r="Y12" s="631" t="str">
        <f t="shared" si="2"/>
        <v/>
      </c>
      <c r="Z12" s="707" t="str">
        <f>IFERROR('Step 4 Support Tool'!AE223,"")</f>
        <v/>
      </c>
      <c r="AA12" s="610"/>
      <c r="AB12" s="610"/>
    </row>
    <row r="13" spans="1:88" s="611" customFormat="1" ht="19.899999999999999" customHeight="1" x14ac:dyDescent="0.2">
      <c r="A13" s="705" t="s">
        <v>305</v>
      </c>
      <c r="B13" s="706">
        <f>'Step 3.1 Site Details'!D12</f>
        <v>0</v>
      </c>
      <c r="C13" s="710" t="str">
        <f>IF('Step 3.1 Site Details'!B12&lt;&gt;0,'Step 3.1 Site Details'!B12,"")</f>
        <v/>
      </c>
      <c r="D13" s="629" t="str">
        <f>IF('Step 3.1 Site Details'!J12&lt;&gt;0,'Step 3.1 Site Details'!J12,"")</f>
        <v/>
      </c>
      <c r="E13" s="1052" t="str">
        <f>IF('Step 3.1 Site Details'!K12&lt;&gt;0,'Step 3.1 Site Details'!K12,"")</f>
        <v/>
      </c>
      <c r="F13" s="629" t="str">
        <f t="shared" si="0"/>
        <v/>
      </c>
      <c r="G13" s="621"/>
      <c r="H13" s="612"/>
      <c r="I13" s="612"/>
      <c r="J13" s="627" t="s">
        <v>422</v>
      </c>
      <c r="K13" s="704" t="str">
        <f>IF('Step 3.2 Heating System'!C14=0,"",'Step 3.2 Heating System'!C14)</f>
        <v/>
      </c>
      <c r="L13" s="630" t="str">
        <f>IF('Step 3.2 Heating System'!F14=0,"",'Step 3.2 Heating System'!F14)</f>
        <v/>
      </c>
      <c r="M13" s="630" t="str">
        <f>IF('Step 3.2 Heating System'!G14=0,"",'Step 3.2 Heating System'!G14)</f>
        <v/>
      </c>
      <c r="N13" s="776" t="str">
        <f>'Step 3.2 Heating System'!J14</f>
        <v/>
      </c>
      <c r="O13" s="821" t="str">
        <f>'Step 3.2 Heating System'!V14</f>
        <v/>
      </c>
      <c r="P13" s="631" t="str">
        <f t="shared" si="1"/>
        <v/>
      </c>
      <c r="Q13" s="610"/>
      <c r="R13" s="627" t="s">
        <v>676</v>
      </c>
      <c r="S13" s="632" t="str">
        <f>IF('Step 3.2 Heating System'!D122=0,"",'Step 3.2 Heating System'!D122)</f>
        <v/>
      </c>
      <c r="T13" s="633" t="str">
        <f>IF('Step 3.2 Heating System'!E122=0,"",'Step 3.2 Heating System'!E122)</f>
        <v/>
      </c>
      <c r="U13" s="633" t="str">
        <f>IF('Step 3.2 Heating System'!C122=0,"",'Step 3.2 Heating System'!C122)</f>
        <v/>
      </c>
      <c r="V13" s="634" t="str">
        <f>'Step 3.2 Heating System'!K122</f>
        <v/>
      </c>
      <c r="W13" s="635" t="str">
        <f>'Step 3.2 Heating System'!L122</f>
        <v/>
      </c>
      <c r="X13" s="636" t="str">
        <f>IF('Step 3.2 Heating System'!W122=0,"",'Step 3.2 Heating System'!W122)</f>
        <v/>
      </c>
      <c r="Y13" s="631" t="str">
        <f t="shared" si="2"/>
        <v/>
      </c>
      <c r="Z13" s="707" t="str">
        <f>IFERROR('Step 4 Support Tool'!AE224,"")</f>
        <v/>
      </c>
      <c r="AA13" s="610"/>
      <c r="AB13" s="610"/>
    </row>
    <row r="14" spans="1:88" s="611" customFormat="1" ht="19.899999999999999" customHeight="1" x14ac:dyDescent="0.2">
      <c r="A14" s="705" t="s">
        <v>306</v>
      </c>
      <c r="B14" s="706">
        <f>'Step 3.1 Site Details'!D13</f>
        <v>0</v>
      </c>
      <c r="C14" s="710" t="str">
        <f>IF('Step 3.1 Site Details'!B13&lt;&gt;0,'Step 3.1 Site Details'!B13,"")</f>
        <v/>
      </c>
      <c r="D14" s="629" t="str">
        <f>IF('Step 3.1 Site Details'!J13&lt;&gt;0,'Step 3.1 Site Details'!J13,"")</f>
        <v/>
      </c>
      <c r="E14" s="1052" t="str">
        <f>IF('Step 3.1 Site Details'!K13&lt;&gt;0,'Step 3.1 Site Details'!K13,"")</f>
        <v/>
      </c>
      <c r="F14" s="629" t="str">
        <f t="shared" si="0"/>
        <v/>
      </c>
      <c r="G14" s="621"/>
      <c r="H14" s="612"/>
      <c r="I14" s="612"/>
      <c r="J14" s="627" t="s">
        <v>424</v>
      </c>
      <c r="K14" s="704" t="str">
        <f>IF('Step 3.2 Heating System'!C15=0,"",'Step 3.2 Heating System'!C15)</f>
        <v/>
      </c>
      <c r="L14" s="630" t="str">
        <f>IF('Step 3.2 Heating System'!F15=0,"",'Step 3.2 Heating System'!F15)</f>
        <v/>
      </c>
      <c r="M14" s="630" t="str">
        <f>IF('Step 3.2 Heating System'!G15=0,"",'Step 3.2 Heating System'!G15)</f>
        <v/>
      </c>
      <c r="N14" s="776" t="str">
        <f>'Step 3.2 Heating System'!J15</f>
        <v/>
      </c>
      <c r="O14" s="821" t="str">
        <f>'Step 3.2 Heating System'!V15</f>
        <v/>
      </c>
      <c r="P14" s="631" t="str">
        <f t="shared" si="1"/>
        <v/>
      </c>
      <c r="Q14" s="610"/>
      <c r="R14" s="627" t="s">
        <v>677</v>
      </c>
      <c r="S14" s="632" t="str">
        <f>IF('Step 3.2 Heating System'!D123=0,"",'Step 3.2 Heating System'!D123)</f>
        <v/>
      </c>
      <c r="T14" s="633" t="str">
        <f>IF('Step 3.2 Heating System'!E123=0,"",'Step 3.2 Heating System'!E123)</f>
        <v/>
      </c>
      <c r="U14" s="633" t="str">
        <f>IF('Step 3.2 Heating System'!C123=0,"",'Step 3.2 Heating System'!C123)</f>
        <v/>
      </c>
      <c r="V14" s="634" t="str">
        <f>'Step 3.2 Heating System'!K123</f>
        <v/>
      </c>
      <c r="W14" s="635" t="str">
        <f>'Step 3.2 Heating System'!L123</f>
        <v/>
      </c>
      <c r="X14" s="636" t="str">
        <f>IF('Step 3.2 Heating System'!W123=0,"",'Step 3.2 Heating System'!W123)</f>
        <v/>
      </c>
      <c r="Y14" s="631" t="str">
        <f t="shared" si="2"/>
        <v/>
      </c>
      <c r="Z14" s="707" t="str">
        <f>IFERROR('Step 4 Support Tool'!AE225,"")</f>
        <v/>
      </c>
      <c r="AA14" s="610"/>
      <c r="AB14" s="610"/>
    </row>
    <row r="15" spans="1:88" s="611" customFormat="1" ht="19.899999999999999" customHeight="1" x14ac:dyDescent="0.2">
      <c r="A15" s="705" t="s">
        <v>307</v>
      </c>
      <c r="B15" s="706">
        <f>'Step 3.1 Site Details'!D14</f>
        <v>0</v>
      </c>
      <c r="C15" s="710" t="str">
        <f>IF('Step 3.1 Site Details'!B14&lt;&gt;0,'Step 3.1 Site Details'!B14,"")</f>
        <v/>
      </c>
      <c r="D15" s="629" t="str">
        <f>IF('Step 3.1 Site Details'!J14&lt;&gt;0,'Step 3.1 Site Details'!J14,"")</f>
        <v/>
      </c>
      <c r="E15" s="1052" t="str">
        <f>IF('Step 3.1 Site Details'!K14&lt;&gt;0,'Step 3.1 Site Details'!K14,"")</f>
        <v/>
      </c>
      <c r="F15" s="629" t="str">
        <f t="shared" si="0"/>
        <v/>
      </c>
      <c r="G15" s="621"/>
      <c r="H15" s="612"/>
      <c r="I15" s="612"/>
      <c r="J15" s="627" t="s">
        <v>426</v>
      </c>
      <c r="K15" s="704" t="str">
        <f>IF('Step 3.2 Heating System'!C16=0,"",'Step 3.2 Heating System'!C16)</f>
        <v/>
      </c>
      <c r="L15" s="630" t="str">
        <f>IF('Step 3.2 Heating System'!F16=0,"",'Step 3.2 Heating System'!F16)</f>
        <v/>
      </c>
      <c r="M15" s="630" t="str">
        <f>IF('Step 3.2 Heating System'!G16=0,"",'Step 3.2 Heating System'!G16)</f>
        <v/>
      </c>
      <c r="N15" s="776" t="str">
        <f>'Step 3.2 Heating System'!J16</f>
        <v/>
      </c>
      <c r="O15" s="821" t="str">
        <f>'Step 3.2 Heating System'!V16</f>
        <v/>
      </c>
      <c r="P15" s="631" t="str">
        <f t="shared" si="1"/>
        <v/>
      </c>
      <c r="Q15" s="610"/>
      <c r="R15" s="627" t="s">
        <v>678</v>
      </c>
      <c r="S15" s="632" t="str">
        <f>IF('Step 3.2 Heating System'!D124=0,"",'Step 3.2 Heating System'!D124)</f>
        <v/>
      </c>
      <c r="T15" s="633" t="str">
        <f>IF('Step 3.2 Heating System'!E124=0,"",'Step 3.2 Heating System'!E124)</f>
        <v/>
      </c>
      <c r="U15" s="633" t="str">
        <f>IF('Step 3.2 Heating System'!C124=0,"",'Step 3.2 Heating System'!C124)</f>
        <v/>
      </c>
      <c r="V15" s="634" t="str">
        <f>'Step 3.2 Heating System'!K124</f>
        <v/>
      </c>
      <c r="W15" s="635" t="str">
        <f>'Step 3.2 Heating System'!L124</f>
        <v/>
      </c>
      <c r="X15" s="636" t="str">
        <f>IF('Step 3.2 Heating System'!W124=0,"",'Step 3.2 Heating System'!W124)</f>
        <v/>
      </c>
      <c r="Y15" s="631" t="str">
        <f t="shared" si="2"/>
        <v/>
      </c>
      <c r="Z15" s="707" t="str">
        <f>IFERROR('Step 4 Support Tool'!AE226,"")</f>
        <v/>
      </c>
      <c r="AA15" s="610"/>
      <c r="AB15" s="610"/>
    </row>
    <row r="16" spans="1:88" s="611" customFormat="1" ht="19.899999999999999" customHeight="1" x14ac:dyDescent="0.2">
      <c r="A16" s="705" t="s">
        <v>308</v>
      </c>
      <c r="B16" s="706">
        <f>'Step 3.1 Site Details'!D15</f>
        <v>0</v>
      </c>
      <c r="C16" s="710" t="str">
        <f>IF('Step 3.1 Site Details'!B15&lt;&gt;0,'Step 3.1 Site Details'!B15,"")</f>
        <v/>
      </c>
      <c r="D16" s="629" t="str">
        <f>IF('Step 3.1 Site Details'!J15&lt;&gt;0,'Step 3.1 Site Details'!J15,"")</f>
        <v/>
      </c>
      <c r="E16" s="1052" t="str">
        <f>IF('Step 3.1 Site Details'!K15&lt;&gt;0,'Step 3.1 Site Details'!K15,"")</f>
        <v/>
      </c>
      <c r="F16" s="629" t="str">
        <f t="shared" si="0"/>
        <v/>
      </c>
      <c r="G16" s="621"/>
      <c r="H16" s="612"/>
      <c r="I16" s="612"/>
      <c r="J16" s="627" t="s">
        <v>428</v>
      </c>
      <c r="K16" s="704" t="str">
        <f>IF('Step 3.2 Heating System'!C17=0,"",'Step 3.2 Heating System'!C17)</f>
        <v/>
      </c>
      <c r="L16" s="630" t="str">
        <f>IF('Step 3.2 Heating System'!F17=0,"",'Step 3.2 Heating System'!F17)</f>
        <v/>
      </c>
      <c r="M16" s="630" t="str">
        <f>IF('Step 3.2 Heating System'!G17=0,"",'Step 3.2 Heating System'!G17)</f>
        <v/>
      </c>
      <c r="N16" s="776" t="str">
        <f>'Step 3.2 Heating System'!J17</f>
        <v/>
      </c>
      <c r="O16" s="821" t="str">
        <f>'Step 3.2 Heating System'!V17</f>
        <v/>
      </c>
      <c r="P16" s="631" t="str">
        <f t="shared" si="1"/>
        <v/>
      </c>
      <c r="Q16" s="610"/>
      <c r="R16" s="627" t="s">
        <v>679</v>
      </c>
      <c r="S16" s="632" t="str">
        <f>IF('Step 3.2 Heating System'!D125=0,"",'Step 3.2 Heating System'!D125)</f>
        <v/>
      </c>
      <c r="T16" s="633" t="str">
        <f>IF('Step 3.2 Heating System'!E125=0,"",'Step 3.2 Heating System'!E125)</f>
        <v/>
      </c>
      <c r="U16" s="633" t="str">
        <f>IF('Step 3.2 Heating System'!C125=0,"",'Step 3.2 Heating System'!C125)</f>
        <v/>
      </c>
      <c r="V16" s="634" t="str">
        <f>'Step 3.2 Heating System'!K125</f>
        <v/>
      </c>
      <c r="W16" s="635" t="str">
        <f>'Step 3.2 Heating System'!L125</f>
        <v/>
      </c>
      <c r="X16" s="636" t="str">
        <f>IF('Step 3.2 Heating System'!W125=0,"",'Step 3.2 Heating System'!W125)</f>
        <v/>
      </c>
      <c r="Y16" s="631" t="str">
        <f t="shared" si="2"/>
        <v/>
      </c>
      <c r="Z16" s="707" t="str">
        <f>IFERROR('Step 4 Support Tool'!AE227,"")</f>
        <v/>
      </c>
      <c r="AA16" s="610"/>
      <c r="AB16" s="610"/>
    </row>
    <row r="17" spans="1:28" s="611" customFormat="1" ht="19.899999999999999" customHeight="1" x14ac:dyDescent="0.2">
      <c r="A17" s="705" t="s">
        <v>309</v>
      </c>
      <c r="B17" s="706">
        <f>'Step 3.1 Site Details'!D16</f>
        <v>0</v>
      </c>
      <c r="C17" s="710" t="str">
        <f>IF('Step 3.1 Site Details'!B16&lt;&gt;0,'Step 3.1 Site Details'!B16,"")</f>
        <v/>
      </c>
      <c r="D17" s="629" t="str">
        <f>IF('Step 3.1 Site Details'!J16&lt;&gt;0,'Step 3.1 Site Details'!J16,"")</f>
        <v/>
      </c>
      <c r="E17" s="1052" t="str">
        <f>IF('Step 3.1 Site Details'!K16&lt;&gt;0,'Step 3.1 Site Details'!K16,"")</f>
        <v/>
      </c>
      <c r="F17" s="629" t="str">
        <f t="shared" si="0"/>
        <v/>
      </c>
      <c r="G17" s="621"/>
      <c r="H17" s="612"/>
      <c r="I17" s="612"/>
      <c r="J17" s="627" t="s">
        <v>430</v>
      </c>
      <c r="K17" s="704" t="str">
        <f>IF('Step 3.2 Heating System'!C18=0,"",'Step 3.2 Heating System'!C18)</f>
        <v/>
      </c>
      <c r="L17" s="630" t="str">
        <f>IF('Step 3.2 Heating System'!F18=0,"",'Step 3.2 Heating System'!F18)</f>
        <v/>
      </c>
      <c r="M17" s="630" t="str">
        <f>IF('Step 3.2 Heating System'!G18=0,"",'Step 3.2 Heating System'!G18)</f>
        <v/>
      </c>
      <c r="N17" s="776" t="str">
        <f>'Step 3.2 Heating System'!J18</f>
        <v/>
      </c>
      <c r="O17" s="821" t="str">
        <f>'Step 3.2 Heating System'!V18</f>
        <v/>
      </c>
      <c r="P17" s="631" t="str">
        <f t="shared" si="1"/>
        <v/>
      </c>
      <c r="Q17" s="610"/>
      <c r="R17" s="627" t="s">
        <v>680</v>
      </c>
      <c r="S17" s="632" t="str">
        <f>IF('Step 3.2 Heating System'!D126=0,"",'Step 3.2 Heating System'!D126)</f>
        <v/>
      </c>
      <c r="T17" s="633" t="str">
        <f>IF('Step 3.2 Heating System'!E126=0,"",'Step 3.2 Heating System'!E126)</f>
        <v/>
      </c>
      <c r="U17" s="633" t="str">
        <f>IF('Step 3.2 Heating System'!C126=0,"",'Step 3.2 Heating System'!C126)</f>
        <v/>
      </c>
      <c r="V17" s="634" t="str">
        <f>'Step 3.2 Heating System'!K126</f>
        <v/>
      </c>
      <c r="W17" s="635" t="str">
        <f>'Step 3.2 Heating System'!L126</f>
        <v/>
      </c>
      <c r="X17" s="636" t="str">
        <f>IF('Step 3.2 Heating System'!W126=0,"",'Step 3.2 Heating System'!W126)</f>
        <v/>
      </c>
      <c r="Y17" s="631" t="str">
        <f t="shared" si="2"/>
        <v/>
      </c>
      <c r="Z17" s="707" t="str">
        <f>IFERROR('Step 4 Support Tool'!AE228,"")</f>
        <v/>
      </c>
      <c r="AA17" s="610"/>
      <c r="AB17" s="610"/>
    </row>
    <row r="18" spans="1:28" s="611" customFormat="1" ht="22.15" customHeight="1" x14ac:dyDescent="0.2">
      <c r="A18" s="705" t="s">
        <v>310</v>
      </c>
      <c r="B18" s="706">
        <f>'Step 3.1 Site Details'!D17</f>
        <v>0</v>
      </c>
      <c r="C18" s="710" t="str">
        <f>IF('Step 3.1 Site Details'!B17&lt;&gt;0,'Step 3.1 Site Details'!B17,"")</f>
        <v/>
      </c>
      <c r="D18" s="629" t="str">
        <f>IF('Step 3.1 Site Details'!J17&lt;&gt;0,'Step 3.1 Site Details'!J17,"")</f>
        <v/>
      </c>
      <c r="E18" s="1052" t="str">
        <f>IF('Step 3.1 Site Details'!K17&lt;&gt;0,'Step 3.1 Site Details'!K17,"")</f>
        <v/>
      </c>
      <c r="F18" s="629" t="str">
        <f t="shared" si="0"/>
        <v/>
      </c>
      <c r="G18" s="621"/>
      <c r="H18" s="612"/>
      <c r="I18" s="612"/>
      <c r="J18" s="627" t="s">
        <v>432</v>
      </c>
      <c r="K18" s="704" t="str">
        <f>IF('Step 3.2 Heating System'!C19=0,"",'Step 3.2 Heating System'!C19)</f>
        <v/>
      </c>
      <c r="L18" s="630" t="str">
        <f>IF('Step 3.2 Heating System'!F19=0,"",'Step 3.2 Heating System'!F19)</f>
        <v/>
      </c>
      <c r="M18" s="630" t="str">
        <f>IF('Step 3.2 Heating System'!G19=0,"",'Step 3.2 Heating System'!G19)</f>
        <v/>
      </c>
      <c r="N18" s="776" t="str">
        <f>'Step 3.2 Heating System'!J19</f>
        <v/>
      </c>
      <c r="O18" s="821" t="str">
        <f>'Step 3.2 Heating System'!V19</f>
        <v/>
      </c>
      <c r="P18" s="631" t="str">
        <f t="shared" si="1"/>
        <v/>
      </c>
      <c r="Q18" s="610"/>
      <c r="R18" s="627" t="s">
        <v>681</v>
      </c>
      <c r="S18" s="632" t="str">
        <f>IF('Step 3.2 Heating System'!D127=0,"",'Step 3.2 Heating System'!D127)</f>
        <v/>
      </c>
      <c r="T18" s="633" t="str">
        <f>IF('Step 3.2 Heating System'!E127=0,"",'Step 3.2 Heating System'!E127)</f>
        <v/>
      </c>
      <c r="U18" s="633" t="str">
        <f>IF('Step 3.2 Heating System'!C127=0,"",'Step 3.2 Heating System'!C127)</f>
        <v/>
      </c>
      <c r="V18" s="634" t="str">
        <f>'Step 3.2 Heating System'!K127</f>
        <v/>
      </c>
      <c r="W18" s="635" t="str">
        <f>'Step 3.2 Heating System'!L127</f>
        <v/>
      </c>
      <c r="X18" s="636" t="str">
        <f>IF('Step 3.2 Heating System'!W127=0,"",'Step 3.2 Heating System'!W127)</f>
        <v/>
      </c>
      <c r="Y18" s="631" t="str">
        <f t="shared" si="2"/>
        <v/>
      </c>
      <c r="Z18" s="707" t="str">
        <f>IFERROR('Step 4 Support Tool'!AE229,"")</f>
        <v/>
      </c>
      <c r="AA18" s="610"/>
      <c r="AB18" s="610"/>
    </row>
    <row r="19" spans="1:28" s="611" customFormat="1" ht="19.899999999999999" customHeight="1" x14ac:dyDescent="0.2">
      <c r="A19" s="705" t="s">
        <v>311</v>
      </c>
      <c r="B19" s="706">
        <f>'Step 3.1 Site Details'!D18</f>
        <v>0</v>
      </c>
      <c r="C19" s="710" t="str">
        <f>IF('Step 3.1 Site Details'!B18&lt;&gt;0,'Step 3.1 Site Details'!B18,"")</f>
        <v/>
      </c>
      <c r="D19" s="629" t="str">
        <f>IF('Step 3.1 Site Details'!J18&lt;&gt;0,'Step 3.1 Site Details'!J18,"")</f>
        <v/>
      </c>
      <c r="E19" s="1052" t="str">
        <f>IF('Step 3.1 Site Details'!K18&lt;&gt;0,'Step 3.1 Site Details'!K18,"")</f>
        <v/>
      </c>
      <c r="F19" s="629" t="str">
        <f t="shared" ref="F19:F82" si="3">IFERROR(E19/D19,"")</f>
        <v/>
      </c>
      <c r="G19" s="621"/>
      <c r="H19" s="612"/>
      <c r="I19" s="612"/>
      <c r="J19" s="627" t="s">
        <v>434</v>
      </c>
      <c r="K19" s="704" t="str">
        <f>IF('Step 3.2 Heating System'!C20=0,"",'Step 3.2 Heating System'!C20)</f>
        <v/>
      </c>
      <c r="L19" s="630" t="str">
        <f>IF('Step 3.2 Heating System'!F20=0,"",'Step 3.2 Heating System'!F20)</f>
        <v/>
      </c>
      <c r="M19" s="630" t="str">
        <f>IF('Step 3.2 Heating System'!G20=0,"",'Step 3.2 Heating System'!G20)</f>
        <v/>
      </c>
      <c r="N19" s="776" t="str">
        <f>'Step 3.2 Heating System'!J20</f>
        <v/>
      </c>
      <c r="O19" s="821" t="str">
        <f>'Step 3.2 Heating System'!V20</f>
        <v/>
      </c>
      <c r="P19" s="631" t="str">
        <f t="shared" si="1"/>
        <v/>
      </c>
      <c r="Q19" s="610"/>
      <c r="R19" s="627" t="s">
        <v>682</v>
      </c>
      <c r="S19" s="632" t="str">
        <f>IF('Step 3.2 Heating System'!D128=0,"",'Step 3.2 Heating System'!D128)</f>
        <v/>
      </c>
      <c r="T19" s="633" t="str">
        <f>IF('Step 3.2 Heating System'!E128=0,"",'Step 3.2 Heating System'!E128)</f>
        <v/>
      </c>
      <c r="U19" s="633" t="str">
        <f>IF('Step 3.2 Heating System'!C128=0,"",'Step 3.2 Heating System'!C128)</f>
        <v/>
      </c>
      <c r="V19" s="634" t="str">
        <f>'Step 3.2 Heating System'!K128</f>
        <v/>
      </c>
      <c r="W19" s="635" t="str">
        <f>'Step 3.2 Heating System'!L128</f>
        <v/>
      </c>
      <c r="X19" s="636" t="str">
        <f>IF('Step 3.2 Heating System'!W128=0,"",'Step 3.2 Heating System'!W128)</f>
        <v/>
      </c>
      <c r="Y19" s="631" t="str">
        <f t="shared" si="2"/>
        <v/>
      </c>
      <c r="Z19" s="707" t="str">
        <f>IFERROR('Step 4 Support Tool'!AE230,"")</f>
        <v/>
      </c>
      <c r="AA19" s="610"/>
      <c r="AB19" s="610"/>
    </row>
    <row r="20" spans="1:28" s="611" customFormat="1" ht="19.899999999999999" customHeight="1" x14ac:dyDescent="0.2">
      <c r="A20" s="705" t="s">
        <v>312</v>
      </c>
      <c r="B20" s="706">
        <f>'Step 3.1 Site Details'!D19</f>
        <v>0</v>
      </c>
      <c r="C20" s="710" t="str">
        <f>IF('Step 3.1 Site Details'!B19&lt;&gt;0,'Step 3.1 Site Details'!B19,"")</f>
        <v/>
      </c>
      <c r="D20" s="629" t="str">
        <f>IF('Step 3.1 Site Details'!J19&lt;&gt;0,'Step 3.1 Site Details'!J19,"")</f>
        <v/>
      </c>
      <c r="E20" s="1052" t="str">
        <f>IF('Step 3.1 Site Details'!K19&lt;&gt;0,'Step 3.1 Site Details'!K19,"")</f>
        <v/>
      </c>
      <c r="F20" s="629" t="str">
        <f t="shared" si="3"/>
        <v/>
      </c>
      <c r="G20" s="621"/>
      <c r="H20" s="612"/>
      <c r="I20" s="612"/>
      <c r="J20" s="627" t="s">
        <v>436</v>
      </c>
      <c r="K20" s="704" t="str">
        <f>IF('Step 3.2 Heating System'!C21=0,"",'Step 3.2 Heating System'!C21)</f>
        <v/>
      </c>
      <c r="L20" s="630" t="str">
        <f>IF('Step 3.2 Heating System'!F21=0,"",'Step 3.2 Heating System'!F21)</f>
        <v/>
      </c>
      <c r="M20" s="630" t="str">
        <f>IF('Step 3.2 Heating System'!G21=0,"",'Step 3.2 Heating System'!G21)</f>
        <v/>
      </c>
      <c r="N20" s="776" t="str">
        <f>'Step 3.2 Heating System'!J21</f>
        <v/>
      </c>
      <c r="O20" s="821" t="str">
        <f>'Step 3.2 Heating System'!V21</f>
        <v/>
      </c>
      <c r="P20" s="631" t="str">
        <f t="shared" si="1"/>
        <v/>
      </c>
      <c r="Q20" s="610"/>
      <c r="R20" s="627" t="s">
        <v>683</v>
      </c>
      <c r="S20" s="632" t="str">
        <f>IF('Step 3.2 Heating System'!D129=0,"",'Step 3.2 Heating System'!D129)</f>
        <v/>
      </c>
      <c r="T20" s="633" t="str">
        <f>IF('Step 3.2 Heating System'!E129=0,"",'Step 3.2 Heating System'!E129)</f>
        <v/>
      </c>
      <c r="U20" s="633" t="str">
        <f>IF('Step 3.2 Heating System'!C129=0,"",'Step 3.2 Heating System'!C129)</f>
        <v/>
      </c>
      <c r="V20" s="634" t="str">
        <f>'Step 3.2 Heating System'!K129</f>
        <v/>
      </c>
      <c r="W20" s="635" t="str">
        <f>'Step 3.2 Heating System'!L129</f>
        <v/>
      </c>
      <c r="X20" s="636" t="str">
        <f>IF('Step 3.2 Heating System'!W129=0,"",'Step 3.2 Heating System'!W129)</f>
        <v/>
      </c>
      <c r="Y20" s="631" t="str">
        <f t="shared" si="2"/>
        <v/>
      </c>
      <c r="Z20" s="707" t="str">
        <f>IFERROR('Step 4 Support Tool'!AE231,"")</f>
        <v/>
      </c>
      <c r="AA20" s="610"/>
      <c r="AB20" s="610"/>
    </row>
    <row r="21" spans="1:28" s="611" customFormat="1" ht="19.899999999999999" customHeight="1" x14ac:dyDescent="0.2">
      <c r="A21" s="705" t="s">
        <v>313</v>
      </c>
      <c r="B21" s="706">
        <f>'Step 3.1 Site Details'!D20</f>
        <v>0</v>
      </c>
      <c r="C21" s="710" t="str">
        <f>IF('Step 3.1 Site Details'!B20&lt;&gt;0,'Step 3.1 Site Details'!B20,"")</f>
        <v/>
      </c>
      <c r="D21" s="629" t="str">
        <f>IF('Step 3.1 Site Details'!J20&lt;&gt;0,'Step 3.1 Site Details'!J20,"")</f>
        <v/>
      </c>
      <c r="E21" s="1052" t="str">
        <f>IF('Step 3.1 Site Details'!K20&lt;&gt;0,'Step 3.1 Site Details'!K20,"")</f>
        <v/>
      </c>
      <c r="F21" s="629" t="str">
        <f t="shared" si="3"/>
        <v/>
      </c>
      <c r="G21" s="621"/>
      <c r="H21" s="612"/>
      <c r="I21" s="612"/>
      <c r="J21" s="627" t="s">
        <v>438</v>
      </c>
      <c r="K21" s="704" t="str">
        <f>IF('Step 3.2 Heating System'!C22=0,"",'Step 3.2 Heating System'!C22)</f>
        <v/>
      </c>
      <c r="L21" s="630" t="str">
        <f>IF('Step 3.2 Heating System'!F22=0,"",'Step 3.2 Heating System'!F22)</f>
        <v/>
      </c>
      <c r="M21" s="630" t="str">
        <f>IF('Step 3.2 Heating System'!G22=0,"",'Step 3.2 Heating System'!G22)</f>
        <v/>
      </c>
      <c r="N21" s="776" t="str">
        <f>'Step 3.2 Heating System'!J22</f>
        <v/>
      </c>
      <c r="O21" s="821" t="str">
        <f>'Step 3.2 Heating System'!V22</f>
        <v/>
      </c>
      <c r="P21" s="631" t="str">
        <f t="shared" si="1"/>
        <v/>
      </c>
      <c r="Q21" s="610"/>
      <c r="R21" s="627" t="s">
        <v>684</v>
      </c>
      <c r="S21" s="632" t="str">
        <f>IF('Step 3.2 Heating System'!D130=0,"",'Step 3.2 Heating System'!D130)</f>
        <v/>
      </c>
      <c r="T21" s="633" t="str">
        <f>IF('Step 3.2 Heating System'!E130=0,"",'Step 3.2 Heating System'!E130)</f>
        <v/>
      </c>
      <c r="U21" s="633" t="str">
        <f>IF('Step 3.2 Heating System'!C130=0,"",'Step 3.2 Heating System'!C130)</f>
        <v/>
      </c>
      <c r="V21" s="634" t="str">
        <f>'Step 3.2 Heating System'!K130</f>
        <v/>
      </c>
      <c r="W21" s="635" t="str">
        <f>'Step 3.2 Heating System'!L130</f>
        <v/>
      </c>
      <c r="X21" s="636" t="str">
        <f>IF('Step 3.2 Heating System'!W130=0,"",'Step 3.2 Heating System'!W130)</f>
        <v/>
      </c>
      <c r="Y21" s="631" t="str">
        <f t="shared" si="2"/>
        <v/>
      </c>
      <c r="Z21" s="707" t="str">
        <f>IFERROR('Step 4 Support Tool'!AE232,"")</f>
        <v/>
      </c>
      <c r="AA21" s="610"/>
      <c r="AB21" s="610"/>
    </row>
    <row r="22" spans="1:28" s="611" customFormat="1" ht="19.899999999999999" customHeight="1" x14ac:dyDescent="0.2">
      <c r="A22" s="705" t="s">
        <v>314</v>
      </c>
      <c r="B22" s="706">
        <f>'Step 3.1 Site Details'!D21</f>
        <v>0</v>
      </c>
      <c r="C22" s="710" t="str">
        <f>IF('Step 3.1 Site Details'!B21&lt;&gt;0,'Step 3.1 Site Details'!B21,"")</f>
        <v/>
      </c>
      <c r="D22" s="629" t="str">
        <f>IF('Step 3.1 Site Details'!J21&lt;&gt;0,'Step 3.1 Site Details'!J21,"")</f>
        <v/>
      </c>
      <c r="E22" s="1052" t="str">
        <f>IF('Step 3.1 Site Details'!K21&lt;&gt;0,'Step 3.1 Site Details'!K21,"")</f>
        <v/>
      </c>
      <c r="F22" s="629" t="str">
        <f t="shared" si="3"/>
        <v/>
      </c>
      <c r="G22" s="621"/>
      <c r="H22" s="612"/>
      <c r="I22" s="612"/>
      <c r="J22" s="627" t="s">
        <v>440</v>
      </c>
      <c r="K22" s="704" t="str">
        <f>IF('Step 3.2 Heating System'!C23=0,"",'Step 3.2 Heating System'!C23)</f>
        <v/>
      </c>
      <c r="L22" s="630" t="str">
        <f>IF('Step 3.2 Heating System'!F23=0,"",'Step 3.2 Heating System'!F23)</f>
        <v/>
      </c>
      <c r="M22" s="630" t="str">
        <f>IF('Step 3.2 Heating System'!G23=0,"",'Step 3.2 Heating System'!G23)</f>
        <v/>
      </c>
      <c r="N22" s="776" t="str">
        <f>'Step 3.2 Heating System'!J23</f>
        <v/>
      </c>
      <c r="O22" s="821" t="str">
        <f>'Step 3.2 Heating System'!V23</f>
        <v/>
      </c>
      <c r="P22" s="631" t="str">
        <f t="shared" si="1"/>
        <v/>
      </c>
      <c r="Q22" s="610"/>
      <c r="R22" s="627" t="s">
        <v>685</v>
      </c>
      <c r="S22" s="632" t="str">
        <f>IF('Step 3.2 Heating System'!D131=0,"",'Step 3.2 Heating System'!D131)</f>
        <v/>
      </c>
      <c r="T22" s="633" t="str">
        <f>IF('Step 3.2 Heating System'!E131=0,"",'Step 3.2 Heating System'!E131)</f>
        <v/>
      </c>
      <c r="U22" s="633" t="str">
        <f>IF('Step 3.2 Heating System'!C131=0,"",'Step 3.2 Heating System'!C131)</f>
        <v/>
      </c>
      <c r="V22" s="634" t="str">
        <f>'Step 3.2 Heating System'!K131</f>
        <v/>
      </c>
      <c r="W22" s="635" t="str">
        <f>'Step 3.2 Heating System'!L131</f>
        <v/>
      </c>
      <c r="X22" s="636" t="str">
        <f>IF('Step 3.2 Heating System'!W131=0,"",'Step 3.2 Heating System'!W131)</f>
        <v/>
      </c>
      <c r="Y22" s="631" t="str">
        <f t="shared" si="2"/>
        <v/>
      </c>
      <c r="Z22" s="707" t="str">
        <f>IFERROR('Step 4 Support Tool'!AE233,"")</f>
        <v/>
      </c>
      <c r="AA22" s="610"/>
      <c r="AB22" s="610"/>
    </row>
    <row r="23" spans="1:28" s="611" customFormat="1" ht="19.899999999999999" customHeight="1" x14ac:dyDescent="0.2">
      <c r="A23" s="705" t="s">
        <v>315</v>
      </c>
      <c r="B23" s="706">
        <f>'Step 3.1 Site Details'!D22</f>
        <v>0</v>
      </c>
      <c r="C23" s="710" t="str">
        <f>IF('Step 3.1 Site Details'!B22&lt;&gt;0,'Step 3.1 Site Details'!B22,"")</f>
        <v/>
      </c>
      <c r="D23" s="629" t="str">
        <f>IF('Step 3.1 Site Details'!J22&lt;&gt;0,'Step 3.1 Site Details'!J22,"")</f>
        <v/>
      </c>
      <c r="E23" s="1052" t="str">
        <f>IF('Step 3.1 Site Details'!K22&lt;&gt;0,'Step 3.1 Site Details'!K22,"")</f>
        <v/>
      </c>
      <c r="F23" s="629" t="str">
        <f t="shared" si="3"/>
        <v/>
      </c>
      <c r="G23" s="621"/>
      <c r="H23" s="612"/>
      <c r="I23" s="612"/>
      <c r="J23" s="627" t="s">
        <v>442</v>
      </c>
      <c r="K23" s="704" t="str">
        <f>IF('Step 3.2 Heating System'!C24=0,"",'Step 3.2 Heating System'!C24)</f>
        <v/>
      </c>
      <c r="L23" s="630" t="str">
        <f>IF('Step 3.2 Heating System'!F24=0,"",'Step 3.2 Heating System'!F24)</f>
        <v/>
      </c>
      <c r="M23" s="630" t="str">
        <f>IF('Step 3.2 Heating System'!G24=0,"",'Step 3.2 Heating System'!G24)</f>
        <v/>
      </c>
      <c r="N23" s="776" t="str">
        <f>'Step 3.2 Heating System'!J24</f>
        <v/>
      </c>
      <c r="O23" s="821" t="str">
        <f>'Step 3.2 Heating System'!V24</f>
        <v/>
      </c>
      <c r="P23" s="631" t="str">
        <f t="shared" si="1"/>
        <v/>
      </c>
      <c r="Q23" s="610"/>
      <c r="R23" s="627" t="s">
        <v>686</v>
      </c>
      <c r="S23" s="632" t="str">
        <f>IF('Step 3.2 Heating System'!D132=0,"",'Step 3.2 Heating System'!D132)</f>
        <v/>
      </c>
      <c r="T23" s="633" t="str">
        <f>IF('Step 3.2 Heating System'!E132=0,"",'Step 3.2 Heating System'!E132)</f>
        <v/>
      </c>
      <c r="U23" s="633" t="str">
        <f>IF('Step 3.2 Heating System'!C132=0,"",'Step 3.2 Heating System'!C132)</f>
        <v/>
      </c>
      <c r="V23" s="634" t="str">
        <f>'Step 3.2 Heating System'!K132</f>
        <v/>
      </c>
      <c r="W23" s="635" t="str">
        <f>'Step 3.2 Heating System'!L132</f>
        <v/>
      </c>
      <c r="X23" s="636" t="str">
        <f>IF('Step 3.2 Heating System'!W132=0,"",'Step 3.2 Heating System'!W132)</f>
        <v/>
      </c>
      <c r="Y23" s="631" t="str">
        <f t="shared" si="2"/>
        <v/>
      </c>
      <c r="Z23" s="707" t="str">
        <f>IFERROR('Step 4 Support Tool'!AE234,"")</f>
        <v/>
      </c>
      <c r="AA23" s="610"/>
      <c r="AB23" s="610"/>
    </row>
    <row r="24" spans="1:28" s="611" customFormat="1" ht="19.899999999999999" customHeight="1" x14ac:dyDescent="0.2">
      <c r="A24" s="705" t="s">
        <v>316</v>
      </c>
      <c r="B24" s="706">
        <f>'Step 3.1 Site Details'!D23</f>
        <v>0</v>
      </c>
      <c r="C24" s="710" t="str">
        <f>IF('Step 3.1 Site Details'!B23&lt;&gt;0,'Step 3.1 Site Details'!B23,"")</f>
        <v/>
      </c>
      <c r="D24" s="629" t="str">
        <f>IF('Step 3.1 Site Details'!J23&lt;&gt;0,'Step 3.1 Site Details'!J23,"")</f>
        <v/>
      </c>
      <c r="E24" s="1052" t="str">
        <f>IF('Step 3.1 Site Details'!K23&lt;&gt;0,'Step 3.1 Site Details'!K23,"")</f>
        <v/>
      </c>
      <c r="F24" s="629" t="str">
        <f t="shared" si="3"/>
        <v/>
      </c>
      <c r="G24" s="621"/>
      <c r="H24" s="612"/>
      <c r="I24" s="612"/>
      <c r="J24" s="627" t="s">
        <v>444</v>
      </c>
      <c r="K24" s="704" t="str">
        <f>IF('Step 3.2 Heating System'!C25=0,"",'Step 3.2 Heating System'!C25)</f>
        <v/>
      </c>
      <c r="L24" s="630" t="str">
        <f>IF('Step 3.2 Heating System'!F25=0,"",'Step 3.2 Heating System'!F25)</f>
        <v/>
      </c>
      <c r="M24" s="630" t="str">
        <f>IF('Step 3.2 Heating System'!G25=0,"",'Step 3.2 Heating System'!G25)</f>
        <v/>
      </c>
      <c r="N24" s="776" t="str">
        <f>'Step 3.2 Heating System'!J25</f>
        <v/>
      </c>
      <c r="O24" s="821" t="str">
        <f>'Step 3.2 Heating System'!V25</f>
        <v/>
      </c>
      <c r="P24" s="631" t="str">
        <f t="shared" si="1"/>
        <v/>
      </c>
      <c r="Q24" s="610"/>
      <c r="R24" s="627" t="s">
        <v>687</v>
      </c>
      <c r="S24" s="632" t="str">
        <f>IF('Step 3.2 Heating System'!D133=0,"",'Step 3.2 Heating System'!D133)</f>
        <v/>
      </c>
      <c r="T24" s="633" t="str">
        <f>IF('Step 3.2 Heating System'!E133=0,"",'Step 3.2 Heating System'!E133)</f>
        <v/>
      </c>
      <c r="U24" s="633" t="str">
        <f>IF('Step 3.2 Heating System'!C133=0,"",'Step 3.2 Heating System'!C133)</f>
        <v/>
      </c>
      <c r="V24" s="634" t="str">
        <f>'Step 3.2 Heating System'!K133</f>
        <v/>
      </c>
      <c r="W24" s="635" t="str">
        <f>'Step 3.2 Heating System'!L133</f>
        <v/>
      </c>
      <c r="X24" s="636" t="str">
        <f>IF('Step 3.2 Heating System'!W133=0,"",'Step 3.2 Heating System'!W133)</f>
        <v/>
      </c>
      <c r="Y24" s="631" t="str">
        <f t="shared" si="2"/>
        <v/>
      </c>
      <c r="Z24" s="707" t="str">
        <f>IFERROR('Step 4 Support Tool'!AE235,"")</f>
        <v/>
      </c>
      <c r="AA24" s="610"/>
      <c r="AB24" s="610"/>
    </row>
    <row r="25" spans="1:28" s="611" customFormat="1" ht="19.899999999999999" customHeight="1" x14ac:dyDescent="0.2">
      <c r="A25" s="705" t="s">
        <v>317</v>
      </c>
      <c r="B25" s="706">
        <f>'Step 3.1 Site Details'!D24</f>
        <v>0</v>
      </c>
      <c r="C25" s="710" t="str">
        <f>IF('Step 3.1 Site Details'!B24&lt;&gt;0,'Step 3.1 Site Details'!B24,"")</f>
        <v/>
      </c>
      <c r="D25" s="629" t="str">
        <f>IF('Step 3.1 Site Details'!J24&lt;&gt;0,'Step 3.1 Site Details'!J24,"")</f>
        <v/>
      </c>
      <c r="E25" s="1052" t="str">
        <f>IF('Step 3.1 Site Details'!K24&lt;&gt;0,'Step 3.1 Site Details'!K24,"")</f>
        <v/>
      </c>
      <c r="F25" s="629" t="str">
        <f t="shared" si="3"/>
        <v/>
      </c>
      <c r="G25" s="621"/>
      <c r="H25" s="612"/>
      <c r="I25" s="612"/>
      <c r="J25" s="627" t="s">
        <v>446</v>
      </c>
      <c r="K25" s="704" t="str">
        <f>IF('Step 3.2 Heating System'!C26=0,"",'Step 3.2 Heating System'!C26)</f>
        <v/>
      </c>
      <c r="L25" s="630" t="str">
        <f>IF('Step 3.2 Heating System'!F26=0,"",'Step 3.2 Heating System'!F26)</f>
        <v/>
      </c>
      <c r="M25" s="630" t="str">
        <f>IF('Step 3.2 Heating System'!G26=0,"",'Step 3.2 Heating System'!G26)</f>
        <v/>
      </c>
      <c r="N25" s="776" t="str">
        <f>'Step 3.2 Heating System'!J26</f>
        <v/>
      </c>
      <c r="O25" s="821" t="str">
        <f>'Step 3.2 Heating System'!V26</f>
        <v/>
      </c>
      <c r="P25" s="631" t="str">
        <f t="shared" si="1"/>
        <v/>
      </c>
      <c r="Q25" s="610"/>
      <c r="R25" s="627" t="s">
        <v>688</v>
      </c>
      <c r="S25" s="632" t="str">
        <f>IF('Step 3.2 Heating System'!D134=0,"",'Step 3.2 Heating System'!D134)</f>
        <v/>
      </c>
      <c r="T25" s="633" t="str">
        <f>IF('Step 3.2 Heating System'!E134=0,"",'Step 3.2 Heating System'!E134)</f>
        <v/>
      </c>
      <c r="U25" s="633" t="str">
        <f>IF('Step 3.2 Heating System'!C134=0,"",'Step 3.2 Heating System'!C134)</f>
        <v/>
      </c>
      <c r="V25" s="634" t="str">
        <f>'Step 3.2 Heating System'!K134</f>
        <v/>
      </c>
      <c r="W25" s="635" t="str">
        <f>'Step 3.2 Heating System'!L134</f>
        <v/>
      </c>
      <c r="X25" s="636" t="str">
        <f>IF('Step 3.2 Heating System'!W134=0,"",'Step 3.2 Heating System'!W134)</f>
        <v/>
      </c>
      <c r="Y25" s="631" t="str">
        <f t="shared" si="2"/>
        <v/>
      </c>
      <c r="Z25" s="707" t="str">
        <f>IFERROR('Step 4 Support Tool'!AE236,"")</f>
        <v/>
      </c>
      <c r="AA25" s="610"/>
      <c r="AB25" s="610"/>
    </row>
    <row r="26" spans="1:28" s="611" customFormat="1" ht="19.899999999999999" customHeight="1" x14ac:dyDescent="0.2">
      <c r="A26" s="705" t="s">
        <v>318</v>
      </c>
      <c r="B26" s="706">
        <f>'Step 3.1 Site Details'!D25</f>
        <v>0</v>
      </c>
      <c r="C26" s="710" t="str">
        <f>IF('Step 3.1 Site Details'!B25&lt;&gt;0,'Step 3.1 Site Details'!B25,"")</f>
        <v/>
      </c>
      <c r="D26" s="629" t="str">
        <f>IF('Step 3.1 Site Details'!J25&lt;&gt;0,'Step 3.1 Site Details'!J25,"")</f>
        <v/>
      </c>
      <c r="E26" s="1052" t="str">
        <f>IF('Step 3.1 Site Details'!K25&lt;&gt;0,'Step 3.1 Site Details'!K25,"")</f>
        <v/>
      </c>
      <c r="F26" s="629" t="str">
        <f t="shared" si="3"/>
        <v/>
      </c>
      <c r="G26" s="621"/>
      <c r="H26" s="612"/>
      <c r="I26" s="612"/>
      <c r="J26" s="627" t="s">
        <v>448</v>
      </c>
      <c r="K26" s="704" t="str">
        <f>IF('Step 3.2 Heating System'!C27=0,"",'Step 3.2 Heating System'!C27)</f>
        <v/>
      </c>
      <c r="L26" s="630" t="str">
        <f>IF('Step 3.2 Heating System'!F27=0,"",'Step 3.2 Heating System'!F27)</f>
        <v/>
      </c>
      <c r="M26" s="630" t="str">
        <f>IF('Step 3.2 Heating System'!G27=0,"",'Step 3.2 Heating System'!G27)</f>
        <v/>
      </c>
      <c r="N26" s="776" t="str">
        <f>'Step 3.2 Heating System'!J27</f>
        <v/>
      </c>
      <c r="O26" s="821" t="str">
        <f>'Step 3.2 Heating System'!V27</f>
        <v/>
      </c>
      <c r="P26" s="631" t="str">
        <f t="shared" si="1"/>
        <v/>
      </c>
      <c r="Q26" s="610"/>
      <c r="R26" s="627" t="s">
        <v>689</v>
      </c>
      <c r="S26" s="632" t="str">
        <f>IF('Step 3.2 Heating System'!D135=0,"",'Step 3.2 Heating System'!D135)</f>
        <v/>
      </c>
      <c r="T26" s="633" t="str">
        <f>IF('Step 3.2 Heating System'!E135=0,"",'Step 3.2 Heating System'!E135)</f>
        <v/>
      </c>
      <c r="U26" s="633" t="str">
        <f>IF('Step 3.2 Heating System'!C135=0,"",'Step 3.2 Heating System'!C135)</f>
        <v/>
      </c>
      <c r="V26" s="634" t="str">
        <f>'Step 3.2 Heating System'!K135</f>
        <v/>
      </c>
      <c r="W26" s="635" t="str">
        <f>'Step 3.2 Heating System'!L135</f>
        <v/>
      </c>
      <c r="X26" s="636" t="str">
        <f>IF('Step 3.2 Heating System'!W135=0,"",'Step 3.2 Heating System'!W135)</f>
        <v/>
      </c>
      <c r="Y26" s="631" t="str">
        <f t="shared" si="2"/>
        <v/>
      </c>
      <c r="Z26" s="707" t="str">
        <f>IFERROR('Step 4 Support Tool'!AE237,"")</f>
        <v/>
      </c>
      <c r="AA26" s="610"/>
      <c r="AB26" s="610"/>
    </row>
    <row r="27" spans="1:28" s="611" customFormat="1" ht="19.899999999999999" customHeight="1" x14ac:dyDescent="0.2">
      <c r="A27" s="705" t="s">
        <v>319</v>
      </c>
      <c r="B27" s="706">
        <f>'Step 3.1 Site Details'!D26</f>
        <v>0</v>
      </c>
      <c r="C27" s="710" t="str">
        <f>IF('Step 3.1 Site Details'!B26&lt;&gt;0,'Step 3.1 Site Details'!B26,"")</f>
        <v/>
      </c>
      <c r="D27" s="629" t="str">
        <f>IF('Step 3.1 Site Details'!J26&lt;&gt;0,'Step 3.1 Site Details'!J26,"")</f>
        <v/>
      </c>
      <c r="E27" s="1052" t="str">
        <f>IF('Step 3.1 Site Details'!K26&lt;&gt;0,'Step 3.1 Site Details'!K26,"")</f>
        <v/>
      </c>
      <c r="F27" s="629" t="str">
        <f t="shared" si="3"/>
        <v/>
      </c>
      <c r="G27" s="621"/>
      <c r="H27" s="612"/>
      <c r="I27" s="612"/>
      <c r="J27" s="627" t="s">
        <v>450</v>
      </c>
      <c r="K27" s="704" t="str">
        <f>IF('Step 3.2 Heating System'!C28=0,"",'Step 3.2 Heating System'!C28)</f>
        <v/>
      </c>
      <c r="L27" s="630" t="str">
        <f>IF('Step 3.2 Heating System'!F28=0,"",'Step 3.2 Heating System'!F28)</f>
        <v/>
      </c>
      <c r="M27" s="630" t="str">
        <f>IF('Step 3.2 Heating System'!G28=0,"",'Step 3.2 Heating System'!G28)</f>
        <v/>
      </c>
      <c r="N27" s="776" t="str">
        <f>'Step 3.2 Heating System'!J28</f>
        <v/>
      </c>
      <c r="O27" s="821" t="str">
        <f>'Step 3.2 Heating System'!V28</f>
        <v/>
      </c>
      <c r="P27" s="631" t="str">
        <f t="shared" si="1"/>
        <v/>
      </c>
      <c r="Q27" s="610"/>
      <c r="R27" s="627" t="s">
        <v>690</v>
      </c>
      <c r="S27" s="632" t="str">
        <f>IF('Step 3.2 Heating System'!D136=0,"",'Step 3.2 Heating System'!D136)</f>
        <v/>
      </c>
      <c r="T27" s="633" t="str">
        <f>IF('Step 3.2 Heating System'!E136=0,"",'Step 3.2 Heating System'!E136)</f>
        <v/>
      </c>
      <c r="U27" s="633" t="str">
        <f>IF('Step 3.2 Heating System'!C136=0,"",'Step 3.2 Heating System'!C136)</f>
        <v/>
      </c>
      <c r="V27" s="634" t="str">
        <f>'Step 3.2 Heating System'!K136</f>
        <v/>
      </c>
      <c r="W27" s="635" t="str">
        <f>'Step 3.2 Heating System'!L136</f>
        <v/>
      </c>
      <c r="X27" s="636" t="str">
        <f>IF('Step 3.2 Heating System'!W136=0,"",'Step 3.2 Heating System'!W136)</f>
        <v/>
      </c>
      <c r="Y27" s="631" t="str">
        <f t="shared" si="2"/>
        <v/>
      </c>
      <c r="Z27" s="707" t="str">
        <f>IFERROR('Step 4 Support Tool'!AE238,"")</f>
        <v/>
      </c>
      <c r="AA27" s="610"/>
      <c r="AB27" s="610"/>
    </row>
    <row r="28" spans="1:28" s="611" customFormat="1" ht="19.899999999999999" customHeight="1" x14ac:dyDescent="0.2">
      <c r="A28" s="705" t="s">
        <v>320</v>
      </c>
      <c r="B28" s="706">
        <f>'Step 3.1 Site Details'!D27</f>
        <v>0</v>
      </c>
      <c r="C28" s="710" t="str">
        <f>IF('Step 3.1 Site Details'!B27&lt;&gt;0,'Step 3.1 Site Details'!B27,"")</f>
        <v/>
      </c>
      <c r="D28" s="629" t="str">
        <f>IF('Step 3.1 Site Details'!J27&lt;&gt;0,'Step 3.1 Site Details'!J27,"")</f>
        <v/>
      </c>
      <c r="E28" s="1052" t="str">
        <f>IF('Step 3.1 Site Details'!K27&lt;&gt;0,'Step 3.1 Site Details'!K27,"")</f>
        <v/>
      </c>
      <c r="F28" s="629" t="str">
        <f t="shared" si="3"/>
        <v/>
      </c>
      <c r="G28" s="621"/>
      <c r="H28" s="612"/>
      <c r="I28" s="612"/>
      <c r="J28" s="627" t="s">
        <v>452</v>
      </c>
      <c r="K28" s="704" t="str">
        <f>IF('Step 3.2 Heating System'!C29=0,"",'Step 3.2 Heating System'!C29)</f>
        <v/>
      </c>
      <c r="L28" s="630" t="str">
        <f>IF('Step 3.2 Heating System'!F29=0,"",'Step 3.2 Heating System'!F29)</f>
        <v/>
      </c>
      <c r="M28" s="630" t="str">
        <f>IF('Step 3.2 Heating System'!G29=0,"",'Step 3.2 Heating System'!G29)</f>
        <v/>
      </c>
      <c r="N28" s="776" t="str">
        <f>'Step 3.2 Heating System'!J29</f>
        <v/>
      </c>
      <c r="O28" s="821" t="str">
        <f>'Step 3.2 Heating System'!V29</f>
        <v/>
      </c>
      <c r="P28" s="631" t="str">
        <f t="shared" si="1"/>
        <v/>
      </c>
      <c r="Q28" s="610"/>
      <c r="R28" s="627" t="s">
        <v>691</v>
      </c>
      <c r="S28" s="632" t="str">
        <f>IF('Step 3.2 Heating System'!D137=0,"",'Step 3.2 Heating System'!D137)</f>
        <v/>
      </c>
      <c r="T28" s="633" t="str">
        <f>IF('Step 3.2 Heating System'!E137=0,"",'Step 3.2 Heating System'!E137)</f>
        <v/>
      </c>
      <c r="U28" s="633" t="str">
        <f>IF('Step 3.2 Heating System'!C137=0,"",'Step 3.2 Heating System'!C137)</f>
        <v/>
      </c>
      <c r="V28" s="634" t="str">
        <f>'Step 3.2 Heating System'!K137</f>
        <v/>
      </c>
      <c r="W28" s="635" t="str">
        <f>'Step 3.2 Heating System'!L137</f>
        <v/>
      </c>
      <c r="X28" s="636" t="str">
        <f>IF('Step 3.2 Heating System'!W137=0,"",'Step 3.2 Heating System'!W137)</f>
        <v/>
      </c>
      <c r="Y28" s="631" t="str">
        <f t="shared" si="2"/>
        <v/>
      </c>
      <c r="Z28" s="707" t="str">
        <f>IFERROR('Step 4 Support Tool'!AE239,"")</f>
        <v/>
      </c>
      <c r="AA28" s="610"/>
      <c r="AB28" s="610"/>
    </row>
    <row r="29" spans="1:28" s="611" customFormat="1" ht="19.899999999999999" customHeight="1" x14ac:dyDescent="0.2">
      <c r="A29" s="705" t="s">
        <v>321</v>
      </c>
      <c r="B29" s="706">
        <f>'Step 3.1 Site Details'!D28</f>
        <v>0</v>
      </c>
      <c r="C29" s="710" t="str">
        <f>IF('Step 3.1 Site Details'!B28&lt;&gt;0,'Step 3.1 Site Details'!B28,"")</f>
        <v/>
      </c>
      <c r="D29" s="629" t="str">
        <f>IF('Step 3.1 Site Details'!J28&lt;&gt;0,'Step 3.1 Site Details'!J28,"")</f>
        <v/>
      </c>
      <c r="E29" s="1052" t="str">
        <f>IF('Step 3.1 Site Details'!K28&lt;&gt;0,'Step 3.1 Site Details'!K28,"")</f>
        <v/>
      </c>
      <c r="F29" s="629" t="str">
        <f t="shared" si="3"/>
        <v/>
      </c>
      <c r="G29" s="621"/>
      <c r="H29" s="612"/>
      <c r="I29" s="612"/>
      <c r="J29" s="627" t="s">
        <v>454</v>
      </c>
      <c r="K29" s="704" t="str">
        <f>IF('Step 3.2 Heating System'!C30=0,"",'Step 3.2 Heating System'!C30)</f>
        <v/>
      </c>
      <c r="L29" s="630" t="str">
        <f>IF('Step 3.2 Heating System'!F30=0,"",'Step 3.2 Heating System'!F30)</f>
        <v/>
      </c>
      <c r="M29" s="630" t="str">
        <f>IF('Step 3.2 Heating System'!G30=0,"",'Step 3.2 Heating System'!G30)</f>
        <v/>
      </c>
      <c r="N29" s="776" t="str">
        <f>'Step 3.2 Heating System'!J30</f>
        <v/>
      </c>
      <c r="O29" s="821" t="str">
        <f>'Step 3.2 Heating System'!V30</f>
        <v/>
      </c>
      <c r="P29" s="631" t="str">
        <f t="shared" si="1"/>
        <v/>
      </c>
      <c r="Q29" s="610"/>
      <c r="R29" s="627" t="s">
        <v>692</v>
      </c>
      <c r="S29" s="632" t="str">
        <f>IF('Step 3.2 Heating System'!D138=0,"",'Step 3.2 Heating System'!D138)</f>
        <v/>
      </c>
      <c r="T29" s="633" t="str">
        <f>IF('Step 3.2 Heating System'!E138=0,"",'Step 3.2 Heating System'!E138)</f>
        <v/>
      </c>
      <c r="U29" s="633" t="str">
        <f>IF('Step 3.2 Heating System'!C138=0,"",'Step 3.2 Heating System'!C138)</f>
        <v/>
      </c>
      <c r="V29" s="634" t="str">
        <f>'Step 3.2 Heating System'!K138</f>
        <v/>
      </c>
      <c r="W29" s="635" t="str">
        <f>'Step 3.2 Heating System'!L138</f>
        <v/>
      </c>
      <c r="X29" s="636" t="str">
        <f>IF('Step 3.2 Heating System'!W138=0,"",'Step 3.2 Heating System'!W138)</f>
        <v/>
      </c>
      <c r="Y29" s="631" t="str">
        <f t="shared" si="2"/>
        <v/>
      </c>
      <c r="Z29" s="707" t="str">
        <f>IFERROR('Step 4 Support Tool'!AE240,"")</f>
        <v/>
      </c>
      <c r="AA29" s="610"/>
      <c r="AB29" s="610"/>
    </row>
    <row r="30" spans="1:28" s="611" customFormat="1" ht="19.899999999999999" customHeight="1" x14ac:dyDescent="0.2">
      <c r="A30" s="705" t="s">
        <v>322</v>
      </c>
      <c r="B30" s="706">
        <f>'Step 3.1 Site Details'!D29</f>
        <v>0</v>
      </c>
      <c r="C30" s="710" t="str">
        <f>IF('Step 3.1 Site Details'!B29&lt;&gt;0,'Step 3.1 Site Details'!B29,"")</f>
        <v/>
      </c>
      <c r="D30" s="629" t="str">
        <f>IF('Step 3.1 Site Details'!J29&lt;&gt;0,'Step 3.1 Site Details'!J29,"")</f>
        <v/>
      </c>
      <c r="E30" s="1052" t="str">
        <f>IF('Step 3.1 Site Details'!K29&lt;&gt;0,'Step 3.1 Site Details'!K29,"")</f>
        <v/>
      </c>
      <c r="F30" s="629" t="str">
        <f t="shared" si="3"/>
        <v/>
      </c>
      <c r="G30" s="621"/>
      <c r="H30" s="612"/>
      <c r="I30" s="612"/>
      <c r="J30" s="627" t="s">
        <v>456</v>
      </c>
      <c r="K30" s="704" t="str">
        <f>IF('Step 3.2 Heating System'!C31=0,"",'Step 3.2 Heating System'!C31)</f>
        <v/>
      </c>
      <c r="L30" s="630" t="str">
        <f>IF('Step 3.2 Heating System'!F31=0,"",'Step 3.2 Heating System'!F31)</f>
        <v/>
      </c>
      <c r="M30" s="630" t="str">
        <f>IF('Step 3.2 Heating System'!G31=0,"",'Step 3.2 Heating System'!G31)</f>
        <v/>
      </c>
      <c r="N30" s="776" t="str">
        <f>'Step 3.2 Heating System'!J31</f>
        <v/>
      </c>
      <c r="O30" s="821" t="str">
        <f>'Step 3.2 Heating System'!V31</f>
        <v/>
      </c>
      <c r="P30" s="631" t="str">
        <f t="shared" si="1"/>
        <v/>
      </c>
      <c r="Q30" s="610"/>
      <c r="R30" s="627" t="s">
        <v>693</v>
      </c>
      <c r="S30" s="632" t="str">
        <f>IF('Step 3.2 Heating System'!D139=0,"",'Step 3.2 Heating System'!D139)</f>
        <v/>
      </c>
      <c r="T30" s="633" t="str">
        <f>IF('Step 3.2 Heating System'!E139=0,"",'Step 3.2 Heating System'!E139)</f>
        <v/>
      </c>
      <c r="U30" s="633" t="str">
        <f>IF('Step 3.2 Heating System'!C139=0,"",'Step 3.2 Heating System'!C139)</f>
        <v/>
      </c>
      <c r="V30" s="634" t="str">
        <f>'Step 3.2 Heating System'!K139</f>
        <v/>
      </c>
      <c r="W30" s="635" t="str">
        <f>'Step 3.2 Heating System'!L139</f>
        <v/>
      </c>
      <c r="X30" s="636" t="str">
        <f>IF('Step 3.2 Heating System'!W139=0,"",'Step 3.2 Heating System'!W139)</f>
        <v/>
      </c>
      <c r="Y30" s="631" t="str">
        <f t="shared" si="2"/>
        <v/>
      </c>
      <c r="Z30" s="707" t="str">
        <f>IFERROR('Step 4 Support Tool'!AE241,"")</f>
        <v/>
      </c>
      <c r="AA30" s="610"/>
      <c r="AB30" s="610"/>
    </row>
    <row r="31" spans="1:28" s="611" customFormat="1" ht="19.899999999999999" customHeight="1" x14ac:dyDescent="0.2">
      <c r="A31" s="705" t="s">
        <v>323</v>
      </c>
      <c r="B31" s="706">
        <f>'Step 3.1 Site Details'!D30</f>
        <v>0</v>
      </c>
      <c r="C31" s="710" t="str">
        <f>IF('Step 3.1 Site Details'!B30&lt;&gt;0,'Step 3.1 Site Details'!B30,"")</f>
        <v/>
      </c>
      <c r="D31" s="629" t="str">
        <f>IF('Step 3.1 Site Details'!J30&lt;&gt;0,'Step 3.1 Site Details'!J30,"")</f>
        <v/>
      </c>
      <c r="E31" s="1052" t="str">
        <f>IF('Step 3.1 Site Details'!K30&lt;&gt;0,'Step 3.1 Site Details'!K30,"")</f>
        <v/>
      </c>
      <c r="F31" s="629" t="str">
        <f t="shared" si="3"/>
        <v/>
      </c>
      <c r="G31" s="621"/>
      <c r="H31" s="612"/>
      <c r="I31" s="612"/>
      <c r="J31" s="627" t="s">
        <v>458</v>
      </c>
      <c r="K31" s="704" t="str">
        <f>IF('Step 3.2 Heating System'!C32=0,"",'Step 3.2 Heating System'!C32)</f>
        <v/>
      </c>
      <c r="L31" s="630" t="str">
        <f>IF('Step 3.2 Heating System'!F32=0,"",'Step 3.2 Heating System'!F32)</f>
        <v/>
      </c>
      <c r="M31" s="630" t="str">
        <f>IF('Step 3.2 Heating System'!G32=0,"",'Step 3.2 Heating System'!G32)</f>
        <v/>
      </c>
      <c r="N31" s="776" t="str">
        <f>'Step 3.2 Heating System'!J32</f>
        <v/>
      </c>
      <c r="O31" s="821" t="str">
        <f>'Step 3.2 Heating System'!V32</f>
        <v/>
      </c>
      <c r="P31" s="631" t="str">
        <f t="shared" si="1"/>
        <v/>
      </c>
      <c r="Q31" s="610"/>
      <c r="R31" s="627" t="s">
        <v>694</v>
      </c>
      <c r="S31" s="632" t="str">
        <f>IF('Step 3.2 Heating System'!D140=0,"",'Step 3.2 Heating System'!D140)</f>
        <v/>
      </c>
      <c r="T31" s="633" t="str">
        <f>IF('Step 3.2 Heating System'!E140=0,"",'Step 3.2 Heating System'!E140)</f>
        <v/>
      </c>
      <c r="U31" s="633" t="str">
        <f>IF('Step 3.2 Heating System'!C140=0,"",'Step 3.2 Heating System'!C140)</f>
        <v/>
      </c>
      <c r="V31" s="634" t="str">
        <f>'Step 3.2 Heating System'!K140</f>
        <v/>
      </c>
      <c r="W31" s="635" t="str">
        <f>'Step 3.2 Heating System'!L140</f>
        <v/>
      </c>
      <c r="X31" s="636" t="str">
        <f>IF('Step 3.2 Heating System'!W140=0,"",'Step 3.2 Heating System'!W140)</f>
        <v/>
      </c>
      <c r="Y31" s="631" t="str">
        <f t="shared" si="2"/>
        <v/>
      </c>
      <c r="Z31" s="707" t="str">
        <f>IFERROR('Step 4 Support Tool'!AE242,"")</f>
        <v/>
      </c>
      <c r="AA31" s="610"/>
      <c r="AB31" s="610"/>
    </row>
    <row r="32" spans="1:28" s="611" customFormat="1" ht="19.899999999999999" customHeight="1" x14ac:dyDescent="0.2">
      <c r="A32" s="705" t="s">
        <v>324</v>
      </c>
      <c r="B32" s="706">
        <f>'Step 3.1 Site Details'!D31</f>
        <v>0</v>
      </c>
      <c r="C32" s="710" t="str">
        <f>IF('Step 3.1 Site Details'!B31&lt;&gt;0,'Step 3.1 Site Details'!B31,"")</f>
        <v/>
      </c>
      <c r="D32" s="629" t="str">
        <f>IF('Step 3.1 Site Details'!J31&lt;&gt;0,'Step 3.1 Site Details'!J31,"")</f>
        <v/>
      </c>
      <c r="E32" s="1052" t="str">
        <f>IF('Step 3.1 Site Details'!K31&lt;&gt;0,'Step 3.1 Site Details'!K31,"")</f>
        <v/>
      </c>
      <c r="F32" s="629" t="str">
        <f t="shared" si="3"/>
        <v/>
      </c>
      <c r="G32" s="621"/>
      <c r="H32" s="612"/>
      <c r="I32" s="612"/>
      <c r="J32" s="627" t="s">
        <v>460</v>
      </c>
      <c r="K32" s="704" t="str">
        <f>IF('Step 3.2 Heating System'!C33=0,"",'Step 3.2 Heating System'!C33)</f>
        <v/>
      </c>
      <c r="L32" s="630" t="str">
        <f>IF('Step 3.2 Heating System'!F33=0,"",'Step 3.2 Heating System'!F33)</f>
        <v/>
      </c>
      <c r="M32" s="630" t="str">
        <f>IF('Step 3.2 Heating System'!G33=0,"",'Step 3.2 Heating System'!G33)</f>
        <v/>
      </c>
      <c r="N32" s="776" t="str">
        <f>'Step 3.2 Heating System'!J33</f>
        <v/>
      </c>
      <c r="O32" s="821" t="str">
        <f>'Step 3.2 Heating System'!V33</f>
        <v/>
      </c>
      <c r="P32" s="631" t="str">
        <f t="shared" si="1"/>
        <v/>
      </c>
      <c r="Q32" s="610"/>
      <c r="R32" s="627" t="s">
        <v>695</v>
      </c>
      <c r="S32" s="632" t="str">
        <f>IF('Step 3.2 Heating System'!D141=0,"",'Step 3.2 Heating System'!D141)</f>
        <v/>
      </c>
      <c r="T32" s="633" t="str">
        <f>IF('Step 3.2 Heating System'!E141=0,"",'Step 3.2 Heating System'!E141)</f>
        <v/>
      </c>
      <c r="U32" s="633" t="str">
        <f>IF('Step 3.2 Heating System'!C141=0,"",'Step 3.2 Heating System'!C141)</f>
        <v/>
      </c>
      <c r="V32" s="634" t="str">
        <f>'Step 3.2 Heating System'!K141</f>
        <v/>
      </c>
      <c r="W32" s="635" t="str">
        <f>'Step 3.2 Heating System'!L141</f>
        <v/>
      </c>
      <c r="X32" s="636" t="str">
        <f>IF('Step 3.2 Heating System'!W141=0,"",'Step 3.2 Heating System'!W141)</f>
        <v/>
      </c>
      <c r="Y32" s="631" t="str">
        <f t="shared" si="2"/>
        <v/>
      </c>
      <c r="Z32" s="707" t="str">
        <f>IFERROR('Step 4 Support Tool'!AE243,"")</f>
        <v/>
      </c>
      <c r="AA32" s="610"/>
      <c r="AB32" s="610"/>
    </row>
    <row r="33" spans="1:28" s="611" customFormat="1" ht="19.899999999999999" customHeight="1" x14ac:dyDescent="0.2">
      <c r="A33" s="705" t="s">
        <v>325</v>
      </c>
      <c r="B33" s="706">
        <f>'Step 3.1 Site Details'!D32</f>
        <v>0</v>
      </c>
      <c r="C33" s="710" t="str">
        <f>IF('Step 3.1 Site Details'!B32&lt;&gt;0,'Step 3.1 Site Details'!B32,"")</f>
        <v/>
      </c>
      <c r="D33" s="629" t="str">
        <f>IF('Step 3.1 Site Details'!J32&lt;&gt;0,'Step 3.1 Site Details'!J32,"")</f>
        <v/>
      </c>
      <c r="E33" s="1052" t="str">
        <f>IF('Step 3.1 Site Details'!K32&lt;&gt;0,'Step 3.1 Site Details'!K32,"")</f>
        <v/>
      </c>
      <c r="F33" s="629" t="str">
        <f t="shared" si="3"/>
        <v/>
      </c>
      <c r="G33" s="621"/>
      <c r="H33" s="612"/>
      <c r="I33" s="612"/>
      <c r="J33" s="627" t="s">
        <v>462</v>
      </c>
      <c r="K33" s="704" t="str">
        <f>IF('Step 3.2 Heating System'!C34=0,"",'Step 3.2 Heating System'!C34)</f>
        <v/>
      </c>
      <c r="L33" s="630" t="str">
        <f>IF('Step 3.2 Heating System'!F34=0,"",'Step 3.2 Heating System'!F34)</f>
        <v/>
      </c>
      <c r="M33" s="630" t="str">
        <f>IF('Step 3.2 Heating System'!G34=0,"",'Step 3.2 Heating System'!G34)</f>
        <v/>
      </c>
      <c r="N33" s="776" t="str">
        <f>'Step 3.2 Heating System'!J34</f>
        <v/>
      </c>
      <c r="O33" s="821" t="str">
        <f>'Step 3.2 Heating System'!V34</f>
        <v/>
      </c>
      <c r="P33" s="631" t="str">
        <f t="shared" si="1"/>
        <v/>
      </c>
      <c r="Q33" s="610"/>
      <c r="R33" s="627" t="s">
        <v>696</v>
      </c>
      <c r="S33" s="632" t="str">
        <f>IF('Step 3.2 Heating System'!D142=0,"",'Step 3.2 Heating System'!D142)</f>
        <v/>
      </c>
      <c r="T33" s="633" t="str">
        <f>IF('Step 3.2 Heating System'!E142=0,"",'Step 3.2 Heating System'!E142)</f>
        <v/>
      </c>
      <c r="U33" s="633" t="str">
        <f>IF('Step 3.2 Heating System'!C142=0,"",'Step 3.2 Heating System'!C142)</f>
        <v/>
      </c>
      <c r="V33" s="634" t="str">
        <f>'Step 3.2 Heating System'!K142</f>
        <v/>
      </c>
      <c r="W33" s="635" t="str">
        <f>'Step 3.2 Heating System'!L142</f>
        <v/>
      </c>
      <c r="X33" s="636" t="str">
        <f>IF('Step 3.2 Heating System'!W142=0,"",'Step 3.2 Heating System'!W142)</f>
        <v/>
      </c>
      <c r="Y33" s="631" t="str">
        <f t="shared" si="2"/>
        <v/>
      </c>
      <c r="Z33" s="707" t="str">
        <f>IFERROR('Step 4 Support Tool'!AE244,"")</f>
        <v/>
      </c>
      <c r="AA33" s="610"/>
      <c r="AB33" s="610"/>
    </row>
    <row r="34" spans="1:28" s="611" customFormat="1" ht="19.899999999999999" customHeight="1" x14ac:dyDescent="0.2">
      <c r="A34" s="705" t="s">
        <v>326</v>
      </c>
      <c r="B34" s="706">
        <f>'Step 3.1 Site Details'!D33</f>
        <v>0</v>
      </c>
      <c r="C34" s="710" t="str">
        <f>IF('Step 3.1 Site Details'!B33&lt;&gt;0,'Step 3.1 Site Details'!B33,"")</f>
        <v/>
      </c>
      <c r="D34" s="629" t="str">
        <f>IF('Step 3.1 Site Details'!J33&lt;&gt;0,'Step 3.1 Site Details'!J33,"")</f>
        <v/>
      </c>
      <c r="E34" s="1052" t="str">
        <f>IF('Step 3.1 Site Details'!K33&lt;&gt;0,'Step 3.1 Site Details'!K33,"")</f>
        <v/>
      </c>
      <c r="F34" s="629" t="str">
        <f t="shared" si="3"/>
        <v/>
      </c>
      <c r="G34" s="621"/>
      <c r="H34" s="612"/>
      <c r="I34" s="612"/>
      <c r="J34" s="627" t="s">
        <v>464</v>
      </c>
      <c r="K34" s="704" t="str">
        <f>IF('Step 3.2 Heating System'!C35=0,"",'Step 3.2 Heating System'!C35)</f>
        <v/>
      </c>
      <c r="L34" s="630" t="str">
        <f>IF('Step 3.2 Heating System'!F35=0,"",'Step 3.2 Heating System'!F35)</f>
        <v/>
      </c>
      <c r="M34" s="630" t="str">
        <f>IF('Step 3.2 Heating System'!G35=0,"",'Step 3.2 Heating System'!G35)</f>
        <v/>
      </c>
      <c r="N34" s="776" t="str">
        <f>'Step 3.2 Heating System'!J35</f>
        <v/>
      </c>
      <c r="O34" s="821" t="str">
        <f>'Step 3.2 Heating System'!V35</f>
        <v/>
      </c>
      <c r="P34" s="631" t="str">
        <f t="shared" si="1"/>
        <v/>
      </c>
      <c r="Q34" s="610"/>
      <c r="R34" s="627" t="s">
        <v>697</v>
      </c>
      <c r="S34" s="632" t="str">
        <f>IF('Step 3.2 Heating System'!D143=0,"",'Step 3.2 Heating System'!D143)</f>
        <v/>
      </c>
      <c r="T34" s="633" t="str">
        <f>IF('Step 3.2 Heating System'!E143=0,"",'Step 3.2 Heating System'!E143)</f>
        <v/>
      </c>
      <c r="U34" s="633" t="str">
        <f>IF('Step 3.2 Heating System'!C143=0,"",'Step 3.2 Heating System'!C143)</f>
        <v/>
      </c>
      <c r="V34" s="634" t="str">
        <f>'Step 3.2 Heating System'!K143</f>
        <v/>
      </c>
      <c r="W34" s="635" t="str">
        <f>'Step 3.2 Heating System'!L143</f>
        <v/>
      </c>
      <c r="X34" s="636" t="str">
        <f>IF('Step 3.2 Heating System'!W143=0,"",'Step 3.2 Heating System'!W143)</f>
        <v/>
      </c>
      <c r="Y34" s="631" t="str">
        <f t="shared" si="2"/>
        <v/>
      </c>
      <c r="Z34" s="707" t="str">
        <f>IFERROR('Step 4 Support Tool'!AE245,"")</f>
        <v/>
      </c>
      <c r="AA34" s="610"/>
      <c r="AB34" s="610"/>
    </row>
    <row r="35" spans="1:28" s="611" customFormat="1" ht="19.899999999999999" customHeight="1" x14ac:dyDescent="0.2">
      <c r="A35" s="705" t="s">
        <v>327</v>
      </c>
      <c r="B35" s="706">
        <f>'Step 3.1 Site Details'!D34</f>
        <v>0</v>
      </c>
      <c r="C35" s="710" t="str">
        <f>IF('Step 3.1 Site Details'!B34&lt;&gt;0,'Step 3.1 Site Details'!B34,"")</f>
        <v/>
      </c>
      <c r="D35" s="629" t="str">
        <f>IF('Step 3.1 Site Details'!J34&lt;&gt;0,'Step 3.1 Site Details'!J34,"")</f>
        <v/>
      </c>
      <c r="E35" s="1052" t="str">
        <f>IF('Step 3.1 Site Details'!K34&lt;&gt;0,'Step 3.1 Site Details'!K34,"")</f>
        <v/>
      </c>
      <c r="F35" s="629" t="str">
        <f t="shared" si="3"/>
        <v/>
      </c>
      <c r="G35" s="621"/>
      <c r="H35" s="612"/>
      <c r="I35" s="612"/>
      <c r="J35" s="627" t="s">
        <v>466</v>
      </c>
      <c r="K35" s="704" t="str">
        <f>IF('Step 3.2 Heating System'!C36=0,"",'Step 3.2 Heating System'!C36)</f>
        <v/>
      </c>
      <c r="L35" s="630" t="str">
        <f>IF('Step 3.2 Heating System'!F36=0,"",'Step 3.2 Heating System'!F36)</f>
        <v/>
      </c>
      <c r="M35" s="630" t="str">
        <f>IF('Step 3.2 Heating System'!G36=0,"",'Step 3.2 Heating System'!G36)</f>
        <v/>
      </c>
      <c r="N35" s="776" t="str">
        <f>'Step 3.2 Heating System'!J36</f>
        <v/>
      </c>
      <c r="O35" s="821" t="str">
        <f>'Step 3.2 Heating System'!V36</f>
        <v/>
      </c>
      <c r="P35" s="631" t="str">
        <f t="shared" si="1"/>
        <v/>
      </c>
      <c r="Q35" s="610"/>
      <c r="R35" s="627" t="s">
        <v>698</v>
      </c>
      <c r="S35" s="632" t="str">
        <f>IF('Step 3.2 Heating System'!D144=0,"",'Step 3.2 Heating System'!D144)</f>
        <v/>
      </c>
      <c r="T35" s="633" t="str">
        <f>IF('Step 3.2 Heating System'!E144=0,"",'Step 3.2 Heating System'!E144)</f>
        <v/>
      </c>
      <c r="U35" s="633" t="str">
        <f>IF('Step 3.2 Heating System'!C144=0,"",'Step 3.2 Heating System'!C144)</f>
        <v/>
      </c>
      <c r="V35" s="634" t="str">
        <f>'Step 3.2 Heating System'!K144</f>
        <v/>
      </c>
      <c r="W35" s="635" t="str">
        <f>'Step 3.2 Heating System'!L144</f>
        <v/>
      </c>
      <c r="X35" s="636" t="str">
        <f>IF('Step 3.2 Heating System'!W144=0,"",'Step 3.2 Heating System'!W144)</f>
        <v/>
      </c>
      <c r="Y35" s="631" t="str">
        <f t="shared" si="2"/>
        <v/>
      </c>
      <c r="Z35" s="707" t="str">
        <f>IFERROR('Step 4 Support Tool'!AE246,"")</f>
        <v/>
      </c>
      <c r="AA35" s="610"/>
      <c r="AB35" s="610"/>
    </row>
    <row r="36" spans="1:28" s="611" customFormat="1" ht="19.899999999999999" customHeight="1" x14ac:dyDescent="0.2">
      <c r="A36" s="705" t="s">
        <v>328</v>
      </c>
      <c r="B36" s="706">
        <f>'Step 3.1 Site Details'!D35</f>
        <v>0</v>
      </c>
      <c r="C36" s="710" t="str">
        <f>IF('Step 3.1 Site Details'!B35&lt;&gt;0,'Step 3.1 Site Details'!B35,"")</f>
        <v/>
      </c>
      <c r="D36" s="629" t="str">
        <f>IF('Step 3.1 Site Details'!J35&lt;&gt;0,'Step 3.1 Site Details'!J35,"")</f>
        <v/>
      </c>
      <c r="E36" s="1052" t="str">
        <f>IF('Step 3.1 Site Details'!K35&lt;&gt;0,'Step 3.1 Site Details'!K35,"")</f>
        <v/>
      </c>
      <c r="F36" s="629" t="str">
        <f t="shared" si="3"/>
        <v/>
      </c>
      <c r="G36" s="621"/>
      <c r="H36" s="612"/>
      <c r="I36" s="612"/>
      <c r="J36" s="627" t="s">
        <v>468</v>
      </c>
      <c r="K36" s="704" t="str">
        <f>IF('Step 3.2 Heating System'!C37=0,"",'Step 3.2 Heating System'!C37)</f>
        <v/>
      </c>
      <c r="L36" s="630" t="str">
        <f>IF('Step 3.2 Heating System'!F37=0,"",'Step 3.2 Heating System'!F37)</f>
        <v/>
      </c>
      <c r="M36" s="630" t="str">
        <f>IF('Step 3.2 Heating System'!G37=0,"",'Step 3.2 Heating System'!G37)</f>
        <v/>
      </c>
      <c r="N36" s="776" t="str">
        <f>'Step 3.2 Heating System'!J37</f>
        <v/>
      </c>
      <c r="O36" s="821" t="str">
        <f>'Step 3.2 Heating System'!V37</f>
        <v/>
      </c>
      <c r="P36" s="631" t="str">
        <f t="shared" si="1"/>
        <v/>
      </c>
      <c r="Q36" s="610"/>
      <c r="R36" s="627" t="s">
        <v>699</v>
      </c>
      <c r="S36" s="632" t="str">
        <f>IF('Step 3.2 Heating System'!D145=0,"",'Step 3.2 Heating System'!D145)</f>
        <v/>
      </c>
      <c r="T36" s="633" t="str">
        <f>IF('Step 3.2 Heating System'!E145=0,"",'Step 3.2 Heating System'!E145)</f>
        <v/>
      </c>
      <c r="U36" s="633" t="str">
        <f>IF('Step 3.2 Heating System'!C145=0,"",'Step 3.2 Heating System'!C145)</f>
        <v/>
      </c>
      <c r="V36" s="634" t="str">
        <f>'Step 3.2 Heating System'!K145</f>
        <v/>
      </c>
      <c r="W36" s="635" t="str">
        <f>'Step 3.2 Heating System'!L145</f>
        <v/>
      </c>
      <c r="X36" s="636" t="str">
        <f>IF('Step 3.2 Heating System'!W145=0,"",'Step 3.2 Heating System'!W145)</f>
        <v/>
      </c>
      <c r="Y36" s="631" t="str">
        <f t="shared" si="2"/>
        <v/>
      </c>
      <c r="Z36" s="707" t="str">
        <f>IFERROR('Step 4 Support Tool'!AE247,"")</f>
        <v/>
      </c>
      <c r="AA36" s="610"/>
      <c r="AB36" s="610"/>
    </row>
    <row r="37" spans="1:28" s="611" customFormat="1" ht="19.899999999999999" customHeight="1" x14ac:dyDescent="0.2">
      <c r="A37" s="705" t="s">
        <v>329</v>
      </c>
      <c r="B37" s="706">
        <f>'Step 3.1 Site Details'!D36</f>
        <v>0</v>
      </c>
      <c r="C37" s="710" t="str">
        <f>IF('Step 3.1 Site Details'!B36&lt;&gt;0,'Step 3.1 Site Details'!B36,"")</f>
        <v/>
      </c>
      <c r="D37" s="629" t="str">
        <f>IF('Step 3.1 Site Details'!J36&lt;&gt;0,'Step 3.1 Site Details'!J36,"")</f>
        <v/>
      </c>
      <c r="E37" s="1052" t="str">
        <f>IF('Step 3.1 Site Details'!K36&lt;&gt;0,'Step 3.1 Site Details'!K36,"")</f>
        <v/>
      </c>
      <c r="F37" s="629" t="str">
        <f t="shared" si="3"/>
        <v/>
      </c>
      <c r="G37" s="621"/>
      <c r="H37" s="612"/>
      <c r="I37" s="612"/>
      <c r="J37" s="627" t="s">
        <v>470</v>
      </c>
      <c r="K37" s="704" t="str">
        <f>IF('Step 3.2 Heating System'!C38=0,"",'Step 3.2 Heating System'!C38)</f>
        <v/>
      </c>
      <c r="L37" s="630" t="str">
        <f>IF('Step 3.2 Heating System'!F38=0,"",'Step 3.2 Heating System'!F38)</f>
        <v/>
      </c>
      <c r="M37" s="630" t="str">
        <f>IF('Step 3.2 Heating System'!G38=0,"",'Step 3.2 Heating System'!G38)</f>
        <v/>
      </c>
      <c r="N37" s="776" t="str">
        <f>'Step 3.2 Heating System'!J38</f>
        <v/>
      </c>
      <c r="O37" s="821" t="str">
        <f>'Step 3.2 Heating System'!V38</f>
        <v/>
      </c>
      <c r="P37" s="631" t="str">
        <f t="shared" si="1"/>
        <v/>
      </c>
      <c r="Q37" s="610"/>
      <c r="R37" s="627" t="s">
        <v>700</v>
      </c>
      <c r="S37" s="632" t="str">
        <f>IF('Step 3.2 Heating System'!D146=0,"",'Step 3.2 Heating System'!D146)</f>
        <v/>
      </c>
      <c r="T37" s="633" t="str">
        <f>IF('Step 3.2 Heating System'!E146=0,"",'Step 3.2 Heating System'!E146)</f>
        <v/>
      </c>
      <c r="U37" s="633" t="str">
        <f>IF('Step 3.2 Heating System'!C146=0,"",'Step 3.2 Heating System'!C146)</f>
        <v/>
      </c>
      <c r="V37" s="634" t="str">
        <f>'Step 3.2 Heating System'!K146</f>
        <v/>
      </c>
      <c r="W37" s="635" t="str">
        <f>'Step 3.2 Heating System'!L146</f>
        <v/>
      </c>
      <c r="X37" s="636" t="str">
        <f>IF('Step 3.2 Heating System'!W146=0,"",'Step 3.2 Heating System'!W146)</f>
        <v/>
      </c>
      <c r="Y37" s="631" t="str">
        <f t="shared" si="2"/>
        <v/>
      </c>
      <c r="Z37" s="707" t="str">
        <f>IFERROR('Step 4 Support Tool'!AE248,"")</f>
        <v/>
      </c>
      <c r="AA37" s="610"/>
      <c r="AB37" s="610"/>
    </row>
    <row r="38" spans="1:28" s="611" customFormat="1" ht="19.899999999999999" customHeight="1" x14ac:dyDescent="0.2">
      <c r="A38" s="705" t="s">
        <v>330</v>
      </c>
      <c r="B38" s="706">
        <f>'Step 3.1 Site Details'!D37</f>
        <v>0</v>
      </c>
      <c r="C38" s="710" t="str">
        <f>IF('Step 3.1 Site Details'!B37&lt;&gt;0,'Step 3.1 Site Details'!B37,"")</f>
        <v/>
      </c>
      <c r="D38" s="629" t="str">
        <f>IF('Step 3.1 Site Details'!J37&lt;&gt;0,'Step 3.1 Site Details'!J37,"")</f>
        <v/>
      </c>
      <c r="E38" s="1052" t="str">
        <f>IF('Step 3.1 Site Details'!K37&lt;&gt;0,'Step 3.1 Site Details'!K37,"")</f>
        <v/>
      </c>
      <c r="F38" s="629" t="str">
        <f t="shared" si="3"/>
        <v/>
      </c>
      <c r="G38" s="621"/>
      <c r="H38" s="612"/>
      <c r="I38" s="612"/>
      <c r="J38" s="627" t="s">
        <v>472</v>
      </c>
      <c r="K38" s="704" t="str">
        <f>IF('Step 3.2 Heating System'!C39=0,"",'Step 3.2 Heating System'!C39)</f>
        <v/>
      </c>
      <c r="L38" s="630" t="str">
        <f>IF('Step 3.2 Heating System'!F39=0,"",'Step 3.2 Heating System'!F39)</f>
        <v/>
      </c>
      <c r="M38" s="630" t="str">
        <f>IF('Step 3.2 Heating System'!G39=0,"",'Step 3.2 Heating System'!G39)</f>
        <v/>
      </c>
      <c r="N38" s="776" t="str">
        <f>'Step 3.2 Heating System'!J39</f>
        <v/>
      </c>
      <c r="O38" s="821" t="str">
        <f>'Step 3.2 Heating System'!V39</f>
        <v/>
      </c>
      <c r="P38" s="631" t="str">
        <f t="shared" si="1"/>
        <v/>
      </c>
      <c r="Q38" s="610"/>
      <c r="R38" s="627" t="s">
        <v>701</v>
      </c>
      <c r="S38" s="632" t="str">
        <f>IF('Step 3.2 Heating System'!D147=0,"",'Step 3.2 Heating System'!D147)</f>
        <v/>
      </c>
      <c r="T38" s="633" t="str">
        <f>IF('Step 3.2 Heating System'!E147=0,"",'Step 3.2 Heating System'!E147)</f>
        <v/>
      </c>
      <c r="U38" s="633" t="str">
        <f>IF('Step 3.2 Heating System'!C147=0,"",'Step 3.2 Heating System'!C147)</f>
        <v/>
      </c>
      <c r="V38" s="634" t="str">
        <f>'Step 3.2 Heating System'!K147</f>
        <v/>
      </c>
      <c r="W38" s="635" t="str">
        <f>'Step 3.2 Heating System'!L147</f>
        <v/>
      </c>
      <c r="X38" s="636" t="str">
        <f>IF('Step 3.2 Heating System'!W147=0,"",'Step 3.2 Heating System'!W147)</f>
        <v/>
      </c>
      <c r="Y38" s="631" t="str">
        <f t="shared" si="2"/>
        <v/>
      </c>
      <c r="Z38" s="707" t="str">
        <f>IFERROR('Step 4 Support Tool'!AE249,"")</f>
        <v/>
      </c>
      <c r="AA38" s="610"/>
      <c r="AB38" s="610"/>
    </row>
    <row r="39" spans="1:28" s="611" customFormat="1" ht="19.899999999999999" customHeight="1" x14ac:dyDescent="0.2">
      <c r="A39" s="705" t="s">
        <v>331</v>
      </c>
      <c r="B39" s="706">
        <f>'Step 3.1 Site Details'!D38</f>
        <v>0</v>
      </c>
      <c r="C39" s="710" t="str">
        <f>IF('Step 3.1 Site Details'!B38&lt;&gt;0,'Step 3.1 Site Details'!B38,"")</f>
        <v/>
      </c>
      <c r="D39" s="629" t="str">
        <f>IF('Step 3.1 Site Details'!J38&lt;&gt;0,'Step 3.1 Site Details'!J38,"")</f>
        <v/>
      </c>
      <c r="E39" s="1052" t="str">
        <f>IF('Step 3.1 Site Details'!K38&lt;&gt;0,'Step 3.1 Site Details'!K38,"")</f>
        <v/>
      </c>
      <c r="F39" s="629" t="str">
        <f t="shared" si="3"/>
        <v/>
      </c>
      <c r="G39" s="621"/>
      <c r="H39" s="612"/>
      <c r="I39" s="612"/>
      <c r="J39" s="627" t="s">
        <v>474</v>
      </c>
      <c r="K39" s="704" t="str">
        <f>IF('Step 3.2 Heating System'!C40=0,"",'Step 3.2 Heating System'!C40)</f>
        <v/>
      </c>
      <c r="L39" s="630" t="str">
        <f>IF('Step 3.2 Heating System'!F40=0,"",'Step 3.2 Heating System'!F40)</f>
        <v/>
      </c>
      <c r="M39" s="630" t="str">
        <f>IF('Step 3.2 Heating System'!G40=0,"",'Step 3.2 Heating System'!G40)</f>
        <v/>
      </c>
      <c r="N39" s="776" t="str">
        <f>'Step 3.2 Heating System'!J40</f>
        <v/>
      </c>
      <c r="O39" s="821" t="str">
        <f>'Step 3.2 Heating System'!V40</f>
        <v/>
      </c>
      <c r="P39" s="631" t="str">
        <f t="shared" si="1"/>
        <v/>
      </c>
      <c r="Q39" s="610"/>
      <c r="R39" s="627" t="s">
        <v>702</v>
      </c>
      <c r="S39" s="632" t="str">
        <f>IF('Step 3.2 Heating System'!D148=0,"",'Step 3.2 Heating System'!D148)</f>
        <v/>
      </c>
      <c r="T39" s="633" t="str">
        <f>IF('Step 3.2 Heating System'!E148=0,"",'Step 3.2 Heating System'!E148)</f>
        <v/>
      </c>
      <c r="U39" s="633" t="str">
        <f>IF('Step 3.2 Heating System'!C148=0,"",'Step 3.2 Heating System'!C148)</f>
        <v/>
      </c>
      <c r="V39" s="634" t="str">
        <f>'Step 3.2 Heating System'!K148</f>
        <v/>
      </c>
      <c r="W39" s="635" t="str">
        <f>'Step 3.2 Heating System'!L148</f>
        <v/>
      </c>
      <c r="X39" s="636" t="str">
        <f>IF('Step 3.2 Heating System'!W148=0,"",'Step 3.2 Heating System'!W148)</f>
        <v/>
      </c>
      <c r="Y39" s="631" t="str">
        <f t="shared" si="2"/>
        <v/>
      </c>
      <c r="Z39" s="707" t="str">
        <f>IFERROR('Step 4 Support Tool'!AE250,"")</f>
        <v/>
      </c>
      <c r="AA39" s="610"/>
      <c r="AB39" s="610"/>
    </row>
    <row r="40" spans="1:28" s="611" customFormat="1" ht="19.899999999999999" customHeight="1" x14ac:dyDescent="0.2">
      <c r="A40" s="705" t="s">
        <v>332</v>
      </c>
      <c r="B40" s="706">
        <f>'Step 3.1 Site Details'!D39</f>
        <v>0</v>
      </c>
      <c r="C40" s="710" t="str">
        <f>IF('Step 3.1 Site Details'!B39&lt;&gt;0,'Step 3.1 Site Details'!B39,"")</f>
        <v/>
      </c>
      <c r="D40" s="629" t="str">
        <f>IF('Step 3.1 Site Details'!J39&lt;&gt;0,'Step 3.1 Site Details'!J39,"")</f>
        <v/>
      </c>
      <c r="E40" s="1052" t="str">
        <f>IF('Step 3.1 Site Details'!K39&lt;&gt;0,'Step 3.1 Site Details'!K39,"")</f>
        <v/>
      </c>
      <c r="F40" s="629" t="str">
        <f t="shared" si="3"/>
        <v/>
      </c>
      <c r="G40" s="621"/>
      <c r="H40" s="612"/>
      <c r="I40" s="612"/>
      <c r="J40" s="627" t="s">
        <v>476</v>
      </c>
      <c r="K40" s="704" t="str">
        <f>IF('Step 3.2 Heating System'!C41=0,"",'Step 3.2 Heating System'!C41)</f>
        <v/>
      </c>
      <c r="L40" s="630" t="str">
        <f>IF('Step 3.2 Heating System'!F41=0,"",'Step 3.2 Heating System'!F41)</f>
        <v/>
      </c>
      <c r="M40" s="630" t="str">
        <f>IF('Step 3.2 Heating System'!G41=0,"",'Step 3.2 Heating System'!G41)</f>
        <v/>
      </c>
      <c r="N40" s="776" t="str">
        <f>'Step 3.2 Heating System'!J41</f>
        <v/>
      </c>
      <c r="O40" s="821" t="str">
        <f>'Step 3.2 Heating System'!V41</f>
        <v/>
      </c>
      <c r="P40" s="631" t="str">
        <f t="shared" si="1"/>
        <v/>
      </c>
      <c r="Q40" s="610"/>
      <c r="R40" s="627" t="s">
        <v>703</v>
      </c>
      <c r="S40" s="632" t="str">
        <f>IF('Step 3.2 Heating System'!D149=0,"",'Step 3.2 Heating System'!D149)</f>
        <v/>
      </c>
      <c r="T40" s="633" t="str">
        <f>IF('Step 3.2 Heating System'!E149=0,"",'Step 3.2 Heating System'!E149)</f>
        <v/>
      </c>
      <c r="U40" s="633" t="str">
        <f>IF('Step 3.2 Heating System'!C149=0,"",'Step 3.2 Heating System'!C149)</f>
        <v/>
      </c>
      <c r="V40" s="634" t="str">
        <f>'Step 3.2 Heating System'!K149</f>
        <v/>
      </c>
      <c r="W40" s="635" t="str">
        <f>'Step 3.2 Heating System'!L149</f>
        <v/>
      </c>
      <c r="X40" s="636" t="str">
        <f>IF('Step 3.2 Heating System'!W149=0,"",'Step 3.2 Heating System'!W149)</f>
        <v/>
      </c>
      <c r="Y40" s="631" t="str">
        <f t="shared" si="2"/>
        <v/>
      </c>
      <c r="Z40" s="707" t="str">
        <f>IFERROR('Step 4 Support Tool'!AE251,"")</f>
        <v/>
      </c>
      <c r="AA40" s="610"/>
      <c r="AB40" s="610"/>
    </row>
    <row r="41" spans="1:28" s="611" customFormat="1" ht="19.899999999999999" customHeight="1" x14ac:dyDescent="0.2">
      <c r="A41" s="705" t="s">
        <v>333</v>
      </c>
      <c r="B41" s="706">
        <f>'Step 3.1 Site Details'!D40</f>
        <v>0</v>
      </c>
      <c r="C41" s="710" t="str">
        <f>IF('Step 3.1 Site Details'!B40&lt;&gt;0,'Step 3.1 Site Details'!B40,"")</f>
        <v/>
      </c>
      <c r="D41" s="629" t="str">
        <f>IF('Step 3.1 Site Details'!J40&lt;&gt;0,'Step 3.1 Site Details'!J40,"")</f>
        <v/>
      </c>
      <c r="E41" s="1052" t="str">
        <f>IF('Step 3.1 Site Details'!K40&lt;&gt;0,'Step 3.1 Site Details'!K40,"")</f>
        <v/>
      </c>
      <c r="F41" s="629" t="str">
        <f t="shared" si="3"/>
        <v/>
      </c>
      <c r="G41" s="621"/>
      <c r="H41" s="612"/>
      <c r="I41" s="612"/>
      <c r="J41" s="627" t="s">
        <v>478</v>
      </c>
      <c r="K41" s="704" t="str">
        <f>IF('Step 3.2 Heating System'!C42=0,"",'Step 3.2 Heating System'!C42)</f>
        <v/>
      </c>
      <c r="L41" s="630" t="str">
        <f>IF('Step 3.2 Heating System'!F42=0,"",'Step 3.2 Heating System'!F42)</f>
        <v/>
      </c>
      <c r="M41" s="630" t="str">
        <f>IF('Step 3.2 Heating System'!G42=0,"",'Step 3.2 Heating System'!G42)</f>
        <v/>
      </c>
      <c r="N41" s="776" t="str">
        <f>'Step 3.2 Heating System'!J42</f>
        <v/>
      </c>
      <c r="O41" s="821" t="str">
        <f>'Step 3.2 Heating System'!V42</f>
        <v/>
      </c>
      <c r="P41" s="631" t="str">
        <f t="shared" si="1"/>
        <v/>
      </c>
      <c r="Q41" s="610"/>
      <c r="R41" s="627" t="s">
        <v>704</v>
      </c>
      <c r="S41" s="632" t="str">
        <f>IF('Step 3.2 Heating System'!D150=0,"",'Step 3.2 Heating System'!D150)</f>
        <v/>
      </c>
      <c r="T41" s="633" t="str">
        <f>IF('Step 3.2 Heating System'!E150=0,"",'Step 3.2 Heating System'!E150)</f>
        <v/>
      </c>
      <c r="U41" s="633" t="str">
        <f>IF('Step 3.2 Heating System'!C150=0,"",'Step 3.2 Heating System'!C150)</f>
        <v/>
      </c>
      <c r="V41" s="634" t="str">
        <f>'Step 3.2 Heating System'!K150</f>
        <v/>
      </c>
      <c r="W41" s="635" t="str">
        <f>'Step 3.2 Heating System'!L150</f>
        <v/>
      </c>
      <c r="X41" s="636" t="str">
        <f>IF('Step 3.2 Heating System'!W150=0,"",'Step 3.2 Heating System'!W150)</f>
        <v/>
      </c>
      <c r="Y41" s="631" t="str">
        <f t="shared" si="2"/>
        <v/>
      </c>
      <c r="Z41" s="707" t="str">
        <f>IFERROR('Step 4 Support Tool'!AE252,"")</f>
        <v/>
      </c>
      <c r="AA41" s="610"/>
      <c r="AB41" s="610"/>
    </row>
    <row r="42" spans="1:28" s="611" customFormat="1" ht="19.899999999999999" customHeight="1" x14ac:dyDescent="0.2">
      <c r="A42" s="705" t="s">
        <v>334</v>
      </c>
      <c r="B42" s="706">
        <f>'Step 3.1 Site Details'!D41</f>
        <v>0</v>
      </c>
      <c r="C42" s="710" t="str">
        <f>IF('Step 3.1 Site Details'!B41&lt;&gt;0,'Step 3.1 Site Details'!B41,"")</f>
        <v/>
      </c>
      <c r="D42" s="629" t="str">
        <f>IF('Step 3.1 Site Details'!J41&lt;&gt;0,'Step 3.1 Site Details'!J41,"")</f>
        <v/>
      </c>
      <c r="E42" s="1052" t="str">
        <f>IF('Step 3.1 Site Details'!K41&lt;&gt;0,'Step 3.1 Site Details'!K41,"")</f>
        <v/>
      </c>
      <c r="F42" s="629" t="str">
        <f t="shared" si="3"/>
        <v/>
      </c>
      <c r="G42" s="621"/>
      <c r="H42" s="612"/>
      <c r="I42" s="612"/>
      <c r="J42" s="627" t="s">
        <v>480</v>
      </c>
      <c r="K42" s="704" t="str">
        <f>IF('Step 3.2 Heating System'!C43=0,"",'Step 3.2 Heating System'!C43)</f>
        <v/>
      </c>
      <c r="L42" s="630" t="str">
        <f>IF('Step 3.2 Heating System'!F43=0,"",'Step 3.2 Heating System'!F43)</f>
        <v/>
      </c>
      <c r="M42" s="630" t="str">
        <f>IF('Step 3.2 Heating System'!G43=0,"",'Step 3.2 Heating System'!G43)</f>
        <v/>
      </c>
      <c r="N42" s="776" t="str">
        <f>'Step 3.2 Heating System'!J43</f>
        <v/>
      </c>
      <c r="O42" s="821" t="str">
        <f>'Step 3.2 Heating System'!V43</f>
        <v/>
      </c>
      <c r="P42" s="631" t="str">
        <f t="shared" si="1"/>
        <v/>
      </c>
      <c r="Q42" s="610"/>
      <c r="R42" s="627" t="s">
        <v>705</v>
      </c>
      <c r="S42" s="632" t="str">
        <f>IF('Step 3.2 Heating System'!D151=0,"",'Step 3.2 Heating System'!D151)</f>
        <v/>
      </c>
      <c r="T42" s="633" t="str">
        <f>IF('Step 3.2 Heating System'!E151=0,"",'Step 3.2 Heating System'!E151)</f>
        <v/>
      </c>
      <c r="U42" s="633" t="str">
        <f>IF('Step 3.2 Heating System'!C151=0,"",'Step 3.2 Heating System'!C151)</f>
        <v/>
      </c>
      <c r="V42" s="634" t="str">
        <f>'Step 3.2 Heating System'!K151</f>
        <v/>
      </c>
      <c r="W42" s="635" t="str">
        <f>'Step 3.2 Heating System'!L151</f>
        <v/>
      </c>
      <c r="X42" s="636" t="str">
        <f>IF('Step 3.2 Heating System'!W151=0,"",'Step 3.2 Heating System'!W151)</f>
        <v/>
      </c>
      <c r="Y42" s="631" t="str">
        <f t="shared" si="2"/>
        <v/>
      </c>
      <c r="Z42" s="707" t="str">
        <f>IFERROR('Step 4 Support Tool'!AE253,"")</f>
        <v/>
      </c>
      <c r="AA42" s="610"/>
      <c r="AB42" s="610"/>
    </row>
    <row r="43" spans="1:28" s="611" customFormat="1" ht="19.899999999999999" customHeight="1" x14ac:dyDescent="0.2">
      <c r="A43" s="705" t="s">
        <v>335</v>
      </c>
      <c r="B43" s="706">
        <f>'Step 3.1 Site Details'!D42</f>
        <v>0</v>
      </c>
      <c r="C43" s="710" t="str">
        <f>IF('Step 3.1 Site Details'!B42&lt;&gt;0,'Step 3.1 Site Details'!B42,"")</f>
        <v/>
      </c>
      <c r="D43" s="629" t="str">
        <f>IF('Step 3.1 Site Details'!J42&lt;&gt;0,'Step 3.1 Site Details'!J42,"")</f>
        <v/>
      </c>
      <c r="E43" s="1052" t="str">
        <f>IF('Step 3.1 Site Details'!K42&lt;&gt;0,'Step 3.1 Site Details'!K42,"")</f>
        <v/>
      </c>
      <c r="F43" s="629" t="str">
        <f t="shared" si="3"/>
        <v/>
      </c>
      <c r="G43" s="621"/>
      <c r="H43" s="612"/>
      <c r="I43" s="612"/>
      <c r="J43" s="627" t="s">
        <v>482</v>
      </c>
      <c r="K43" s="704" t="str">
        <f>IF('Step 3.2 Heating System'!C44=0,"",'Step 3.2 Heating System'!C44)</f>
        <v/>
      </c>
      <c r="L43" s="630" t="str">
        <f>IF('Step 3.2 Heating System'!F44=0,"",'Step 3.2 Heating System'!F44)</f>
        <v/>
      </c>
      <c r="M43" s="630" t="str">
        <f>IF('Step 3.2 Heating System'!G44=0,"",'Step 3.2 Heating System'!G44)</f>
        <v/>
      </c>
      <c r="N43" s="776" t="str">
        <f>'Step 3.2 Heating System'!J44</f>
        <v/>
      </c>
      <c r="O43" s="821" t="str">
        <f>'Step 3.2 Heating System'!V44</f>
        <v/>
      </c>
      <c r="P43" s="631" t="str">
        <f t="shared" si="1"/>
        <v/>
      </c>
      <c r="Q43" s="610"/>
      <c r="R43" s="627" t="s">
        <v>706</v>
      </c>
      <c r="S43" s="632" t="str">
        <f>IF('Step 3.2 Heating System'!D152=0,"",'Step 3.2 Heating System'!D152)</f>
        <v/>
      </c>
      <c r="T43" s="633" t="str">
        <f>IF('Step 3.2 Heating System'!E152=0,"",'Step 3.2 Heating System'!E152)</f>
        <v/>
      </c>
      <c r="U43" s="633" t="str">
        <f>IF('Step 3.2 Heating System'!C152=0,"",'Step 3.2 Heating System'!C152)</f>
        <v/>
      </c>
      <c r="V43" s="634" t="str">
        <f>'Step 3.2 Heating System'!K152</f>
        <v/>
      </c>
      <c r="W43" s="635" t="str">
        <f>'Step 3.2 Heating System'!L152</f>
        <v/>
      </c>
      <c r="X43" s="636" t="str">
        <f>IF('Step 3.2 Heating System'!W152=0,"",'Step 3.2 Heating System'!W152)</f>
        <v/>
      </c>
      <c r="Y43" s="631" t="str">
        <f t="shared" si="2"/>
        <v/>
      </c>
      <c r="Z43" s="707" t="str">
        <f>IFERROR('Step 4 Support Tool'!AE254,"")</f>
        <v/>
      </c>
      <c r="AA43" s="610"/>
      <c r="AB43" s="610"/>
    </row>
    <row r="44" spans="1:28" s="611" customFormat="1" ht="19.899999999999999" customHeight="1" x14ac:dyDescent="0.2">
      <c r="A44" s="705" t="s">
        <v>336</v>
      </c>
      <c r="B44" s="706">
        <f>'Step 3.1 Site Details'!D43</f>
        <v>0</v>
      </c>
      <c r="C44" s="710" t="str">
        <f>IF('Step 3.1 Site Details'!B43&lt;&gt;0,'Step 3.1 Site Details'!B43,"")</f>
        <v/>
      </c>
      <c r="D44" s="629" t="str">
        <f>IF('Step 3.1 Site Details'!J43&lt;&gt;0,'Step 3.1 Site Details'!J43,"")</f>
        <v/>
      </c>
      <c r="E44" s="1052" t="str">
        <f>IF('Step 3.1 Site Details'!K43&lt;&gt;0,'Step 3.1 Site Details'!K43,"")</f>
        <v/>
      </c>
      <c r="F44" s="629" t="str">
        <f t="shared" si="3"/>
        <v/>
      </c>
      <c r="G44" s="621"/>
      <c r="H44" s="612"/>
      <c r="I44" s="612"/>
      <c r="J44" s="627" t="s">
        <v>484</v>
      </c>
      <c r="K44" s="704" t="str">
        <f>IF('Step 3.2 Heating System'!C45=0,"",'Step 3.2 Heating System'!C45)</f>
        <v/>
      </c>
      <c r="L44" s="630" t="str">
        <f>IF('Step 3.2 Heating System'!F45=0,"",'Step 3.2 Heating System'!F45)</f>
        <v/>
      </c>
      <c r="M44" s="630" t="str">
        <f>IF('Step 3.2 Heating System'!G45=0,"",'Step 3.2 Heating System'!G45)</f>
        <v/>
      </c>
      <c r="N44" s="776" t="str">
        <f>'Step 3.2 Heating System'!J45</f>
        <v/>
      </c>
      <c r="O44" s="821" t="str">
        <f>'Step 3.2 Heating System'!V45</f>
        <v/>
      </c>
      <c r="P44" s="631" t="str">
        <f t="shared" si="1"/>
        <v/>
      </c>
      <c r="Q44" s="610"/>
      <c r="R44" s="627" t="s">
        <v>707</v>
      </c>
      <c r="S44" s="632" t="str">
        <f>IF('Step 3.2 Heating System'!D153=0,"",'Step 3.2 Heating System'!D153)</f>
        <v/>
      </c>
      <c r="T44" s="633" t="str">
        <f>IF('Step 3.2 Heating System'!E153=0,"",'Step 3.2 Heating System'!E153)</f>
        <v/>
      </c>
      <c r="U44" s="633" t="str">
        <f>IF('Step 3.2 Heating System'!C153=0,"",'Step 3.2 Heating System'!C153)</f>
        <v/>
      </c>
      <c r="V44" s="634" t="str">
        <f>'Step 3.2 Heating System'!K153</f>
        <v/>
      </c>
      <c r="W44" s="635" t="str">
        <f>'Step 3.2 Heating System'!L153</f>
        <v/>
      </c>
      <c r="X44" s="636" t="str">
        <f>IF('Step 3.2 Heating System'!W153=0,"",'Step 3.2 Heating System'!W153)</f>
        <v/>
      </c>
      <c r="Y44" s="631" t="str">
        <f t="shared" si="2"/>
        <v/>
      </c>
      <c r="Z44" s="707" t="str">
        <f>IFERROR('Step 4 Support Tool'!AE255,"")</f>
        <v/>
      </c>
      <c r="AA44" s="610"/>
      <c r="AB44" s="610"/>
    </row>
    <row r="45" spans="1:28" s="611" customFormat="1" ht="19.899999999999999" customHeight="1" x14ac:dyDescent="0.2">
      <c r="A45" s="705" t="s">
        <v>337</v>
      </c>
      <c r="B45" s="706">
        <f>'Step 3.1 Site Details'!D44</f>
        <v>0</v>
      </c>
      <c r="C45" s="710" t="str">
        <f>IF('Step 3.1 Site Details'!B44&lt;&gt;0,'Step 3.1 Site Details'!B44,"")</f>
        <v/>
      </c>
      <c r="D45" s="629" t="str">
        <f>IF('Step 3.1 Site Details'!J44&lt;&gt;0,'Step 3.1 Site Details'!J44,"")</f>
        <v/>
      </c>
      <c r="E45" s="1052" t="str">
        <f>IF('Step 3.1 Site Details'!K44&lt;&gt;0,'Step 3.1 Site Details'!K44,"")</f>
        <v/>
      </c>
      <c r="F45" s="629" t="str">
        <f t="shared" si="3"/>
        <v/>
      </c>
      <c r="G45" s="621"/>
      <c r="H45" s="612"/>
      <c r="I45" s="612"/>
      <c r="J45" s="627" t="s">
        <v>486</v>
      </c>
      <c r="K45" s="704" t="str">
        <f>IF('Step 3.2 Heating System'!C46=0,"",'Step 3.2 Heating System'!C46)</f>
        <v/>
      </c>
      <c r="L45" s="630" t="str">
        <f>IF('Step 3.2 Heating System'!F46=0,"",'Step 3.2 Heating System'!F46)</f>
        <v/>
      </c>
      <c r="M45" s="630" t="str">
        <f>IF('Step 3.2 Heating System'!G46=0,"",'Step 3.2 Heating System'!G46)</f>
        <v/>
      </c>
      <c r="N45" s="776" t="str">
        <f>'Step 3.2 Heating System'!J46</f>
        <v/>
      </c>
      <c r="O45" s="821" t="str">
        <f>'Step 3.2 Heating System'!V46</f>
        <v/>
      </c>
      <c r="P45" s="631" t="str">
        <f t="shared" si="1"/>
        <v/>
      </c>
      <c r="Q45" s="610"/>
      <c r="R45" s="627" t="s">
        <v>708</v>
      </c>
      <c r="S45" s="632" t="str">
        <f>IF('Step 3.2 Heating System'!D154=0,"",'Step 3.2 Heating System'!D154)</f>
        <v/>
      </c>
      <c r="T45" s="633" t="str">
        <f>IF('Step 3.2 Heating System'!E154=0,"",'Step 3.2 Heating System'!E154)</f>
        <v/>
      </c>
      <c r="U45" s="633" t="str">
        <f>IF('Step 3.2 Heating System'!C154=0,"",'Step 3.2 Heating System'!C154)</f>
        <v/>
      </c>
      <c r="V45" s="634" t="str">
        <f>'Step 3.2 Heating System'!K154</f>
        <v/>
      </c>
      <c r="W45" s="635" t="str">
        <f>'Step 3.2 Heating System'!L154</f>
        <v/>
      </c>
      <c r="X45" s="636" t="str">
        <f>IF('Step 3.2 Heating System'!W154=0,"",'Step 3.2 Heating System'!W154)</f>
        <v/>
      </c>
      <c r="Y45" s="631" t="str">
        <f t="shared" si="2"/>
        <v/>
      </c>
      <c r="Z45" s="707" t="str">
        <f>IFERROR('Step 4 Support Tool'!AE256,"")</f>
        <v/>
      </c>
      <c r="AA45" s="610"/>
      <c r="AB45" s="610"/>
    </row>
    <row r="46" spans="1:28" s="611" customFormat="1" ht="19.899999999999999" customHeight="1" x14ac:dyDescent="0.2">
      <c r="A46" s="705" t="s">
        <v>338</v>
      </c>
      <c r="B46" s="706">
        <f>'Step 3.1 Site Details'!D45</f>
        <v>0</v>
      </c>
      <c r="C46" s="710" t="str">
        <f>IF('Step 3.1 Site Details'!B45&lt;&gt;0,'Step 3.1 Site Details'!B45,"")</f>
        <v/>
      </c>
      <c r="D46" s="629" t="str">
        <f>IF('Step 3.1 Site Details'!J45&lt;&gt;0,'Step 3.1 Site Details'!J45,"")</f>
        <v/>
      </c>
      <c r="E46" s="1052" t="str">
        <f>IF('Step 3.1 Site Details'!K45&lt;&gt;0,'Step 3.1 Site Details'!K45,"")</f>
        <v/>
      </c>
      <c r="F46" s="629" t="str">
        <f t="shared" si="3"/>
        <v/>
      </c>
      <c r="G46" s="621"/>
      <c r="H46" s="612"/>
      <c r="I46" s="612"/>
      <c r="J46" s="627" t="s">
        <v>488</v>
      </c>
      <c r="K46" s="704" t="str">
        <f>IF('Step 3.2 Heating System'!C47=0,"",'Step 3.2 Heating System'!C47)</f>
        <v/>
      </c>
      <c r="L46" s="630" t="str">
        <f>IF('Step 3.2 Heating System'!F47=0,"",'Step 3.2 Heating System'!F47)</f>
        <v/>
      </c>
      <c r="M46" s="630" t="str">
        <f>IF('Step 3.2 Heating System'!G47=0,"",'Step 3.2 Heating System'!G47)</f>
        <v/>
      </c>
      <c r="N46" s="776" t="str">
        <f>'Step 3.2 Heating System'!J47</f>
        <v/>
      </c>
      <c r="O46" s="821" t="str">
        <f>'Step 3.2 Heating System'!V47</f>
        <v/>
      </c>
      <c r="P46" s="631" t="str">
        <f t="shared" si="1"/>
        <v/>
      </c>
      <c r="Q46" s="610"/>
      <c r="R46" s="627" t="s">
        <v>709</v>
      </c>
      <c r="S46" s="632" t="str">
        <f>IF('Step 3.2 Heating System'!D155=0,"",'Step 3.2 Heating System'!D155)</f>
        <v/>
      </c>
      <c r="T46" s="633" t="str">
        <f>IF('Step 3.2 Heating System'!E155=0,"",'Step 3.2 Heating System'!E155)</f>
        <v/>
      </c>
      <c r="U46" s="633" t="str">
        <f>IF('Step 3.2 Heating System'!C155=0,"",'Step 3.2 Heating System'!C155)</f>
        <v/>
      </c>
      <c r="V46" s="634" t="str">
        <f>'Step 3.2 Heating System'!K155</f>
        <v/>
      </c>
      <c r="W46" s="635" t="str">
        <f>'Step 3.2 Heating System'!L155</f>
        <v/>
      </c>
      <c r="X46" s="636" t="str">
        <f>IF('Step 3.2 Heating System'!W155=0,"",'Step 3.2 Heating System'!W155)</f>
        <v/>
      </c>
      <c r="Y46" s="631" t="str">
        <f t="shared" si="2"/>
        <v/>
      </c>
      <c r="Z46" s="707" t="str">
        <f>IFERROR('Step 4 Support Tool'!AE257,"")</f>
        <v/>
      </c>
      <c r="AA46" s="610"/>
      <c r="AB46" s="610"/>
    </row>
    <row r="47" spans="1:28" s="611" customFormat="1" ht="19.899999999999999" customHeight="1" x14ac:dyDescent="0.2">
      <c r="A47" s="705" t="s">
        <v>339</v>
      </c>
      <c r="B47" s="706">
        <f>'Step 3.1 Site Details'!D46</f>
        <v>0</v>
      </c>
      <c r="C47" s="710" t="str">
        <f>IF('Step 3.1 Site Details'!B46&lt;&gt;0,'Step 3.1 Site Details'!B46,"")</f>
        <v/>
      </c>
      <c r="D47" s="629" t="str">
        <f>IF('Step 3.1 Site Details'!J46&lt;&gt;0,'Step 3.1 Site Details'!J46,"")</f>
        <v/>
      </c>
      <c r="E47" s="1052" t="str">
        <f>IF('Step 3.1 Site Details'!K46&lt;&gt;0,'Step 3.1 Site Details'!K46,"")</f>
        <v/>
      </c>
      <c r="F47" s="629" t="str">
        <f t="shared" si="3"/>
        <v/>
      </c>
      <c r="G47" s="621"/>
      <c r="H47" s="612"/>
      <c r="I47" s="612"/>
      <c r="J47" s="627" t="s">
        <v>490</v>
      </c>
      <c r="K47" s="704" t="str">
        <f>IF('Step 3.2 Heating System'!C48=0,"",'Step 3.2 Heating System'!C48)</f>
        <v/>
      </c>
      <c r="L47" s="630" t="str">
        <f>IF('Step 3.2 Heating System'!F48=0,"",'Step 3.2 Heating System'!F48)</f>
        <v/>
      </c>
      <c r="M47" s="630" t="str">
        <f>IF('Step 3.2 Heating System'!G48=0,"",'Step 3.2 Heating System'!G48)</f>
        <v/>
      </c>
      <c r="N47" s="776" t="str">
        <f>'Step 3.2 Heating System'!J48</f>
        <v/>
      </c>
      <c r="O47" s="821" t="str">
        <f>'Step 3.2 Heating System'!V48</f>
        <v/>
      </c>
      <c r="P47" s="631" t="str">
        <f t="shared" si="1"/>
        <v/>
      </c>
      <c r="Q47" s="610"/>
      <c r="R47" s="627" t="s">
        <v>710</v>
      </c>
      <c r="S47" s="632" t="str">
        <f>IF('Step 3.2 Heating System'!D156=0,"",'Step 3.2 Heating System'!D156)</f>
        <v/>
      </c>
      <c r="T47" s="633" t="str">
        <f>IF('Step 3.2 Heating System'!E156=0,"",'Step 3.2 Heating System'!E156)</f>
        <v/>
      </c>
      <c r="U47" s="633" t="str">
        <f>IF('Step 3.2 Heating System'!C156=0,"",'Step 3.2 Heating System'!C156)</f>
        <v/>
      </c>
      <c r="V47" s="634" t="str">
        <f>'Step 3.2 Heating System'!K156</f>
        <v/>
      </c>
      <c r="W47" s="635" t="str">
        <f>'Step 3.2 Heating System'!L156</f>
        <v/>
      </c>
      <c r="X47" s="636" t="str">
        <f>IF('Step 3.2 Heating System'!W156=0,"",'Step 3.2 Heating System'!W156)</f>
        <v/>
      </c>
      <c r="Y47" s="631" t="str">
        <f t="shared" si="2"/>
        <v/>
      </c>
      <c r="Z47" s="707" t="str">
        <f>IFERROR('Step 4 Support Tool'!AE258,"")</f>
        <v/>
      </c>
      <c r="AA47" s="610"/>
      <c r="AB47" s="610"/>
    </row>
    <row r="48" spans="1:28" s="611" customFormat="1" ht="19.899999999999999" customHeight="1" x14ac:dyDescent="0.2">
      <c r="A48" s="705" t="s">
        <v>340</v>
      </c>
      <c r="B48" s="706">
        <f>'Step 3.1 Site Details'!D47</f>
        <v>0</v>
      </c>
      <c r="C48" s="710" t="str">
        <f>IF('Step 3.1 Site Details'!B47&lt;&gt;0,'Step 3.1 Site Details'!B47,"")</f>
        <v/>
      </c>
      <c r="D48" s="629" t="str">
        <f>IF('Step 3.1 Site Details'!J47&lt;&gt;0,'Step 3.1 Site Details'!J47,"")</f>
        <v/>
      </c>
      <c r="E48" s="1052" t="str">
        <f>IF('Step 3.1 Site Details'!K47&lt;&gt;0,'Step 3.1 Site Details'!K47,"")</f>
        <v/>
      </c>
      <c r="F48" s="629" t="str">
        <f t="shared" si="3"/>
        <v/>
      </c>
      <c r="G48" s="621"/>
      <c r="H48" s="612"/>
      <c r="I48" s="612"/>
      <c r="J48" s="627" t="s">
        <v>492</v>
      </c>
      <c r="K48" s="704" t="str">
        <f>IF('Step 3.2 Heating System'!C49=0,"",'Step 3.2 Heating System'!C49)</f>
        <v/>
      </c>
      <c r="L48" s="630" t="str">
        <f>IF('Step 3.2 Heating System'!F49=0,"",'Step 3.2 Heating System'!F49)</f>
        <v/>
      </c>
      <c r="M48" s="630" t="str">
        <f>IF('Step 3.2 Heating System'!G49=0,"",'Step 3.2 Heating System'!G49)</f>
        <v/>
      </c>
      <c r="N48" s="776" t="str">
        <f>'Step 3.2 Heating System'!J49</f>
        <v/>
      </c>
      <c r="O48" s="821" t="str">
        <f>'Step 3.2 Heating System'!V49</f>
        <v/>
      </c>
      <c r="P48" s="631" t="str">
        <f t="shared" si="1"/>
        <v/>
      </c>
      <c r="Q48" s="610"/>
      <c r="R48" s="627" t="s">
        <v>711</v>
      </c>
      <c r="S48" s="632" t="str">
        <f>IF('Step 3.2 Heating System'!D157=0,"",'Step 3.2 Heating System'!D157)</f>
        <v/>
      </c>
      <c r="T48" s="633" t="str">
        <f>IF('Step 3.2 Heating System'!E157=0,"",'Step 3.2 Heating System'!E157)</f>
        <v/>
      </c>
      <c r="U48" s="633" t="str">
        <f>IF('Step 3.2 Heating System'!C157=0,"",'Step 3.2 Heating System'!C157)</f>
        <v/>
      </c>
      <c r="V48" s="634" t="str">
        <f>'Step 3.2 Heating System'!K157</f>
        <v/>
      </c>
      <c r="W48" s="635" t="str">
        <f>'Step 3.2 Heating System'!L157</f>
        <v/>
      </c>
      <c r="X48" s="636" t="str">
        <f>IF('Step 3.2 Heating System'!W157=0,"",'Step 3.2 Heating System'!W157)</f>
        <v/>
      </c>
      <c r="Y48" s="631" t="str">
        <f t="shared" si="2"/>
        <v/>
      </c>
      <c r="Z48" s="707" t="str">
        <f>IFERROR('Step 4 Support Tool'!AE259,"")</f>
        <v/>
      </c>
      <c r="AA48" s="610"/>
      <c r="AB48" s="610"/>
    </row>
    <row r="49" spans="1:28" s="611" customFormat="1" ht="19.899999999999999" customHeight="1" x14ac:dyDescent="0.2">
      <c r="A49" s="705" t="s">
        <v>341</v>
      </c>
      <c r="B49" s="706">
        <f>'Step 3.1 Site Details'!D48</f>
        <v>0</v>
      </c>
      <c r="C49" s="710" t="str">
        <f>IF('Step 3.1 Site Details'!B48&lt;&gt;0,'Step 3.1 Site Details'!B48,"")</f>
        <v/>
      </c>
      <c r="D49" s="629" t="str">
        <f>IF('Step 3.1 Site Details'!J48&lt;&gt;0,'Step 3.1 Site Details'!J48,"")</f>
        <v/>
      </c>
      <c r="E49" s="1052" t="str">
        <f>IF('Step 3.1 Site Details'!K48&lt;&gt;0,'Step 3.1 Site Details'!K48,"")</f>
        <v/>
      </c>
      <c r="F49" s="629" t="str">
        <f t="shared" si="3"/>
        <v/>
      </c>
      <c r="G49" s="621"/>
      <c r="H49" s="612"/>
      <c r="I49" s="612"/>
      <c r="J49" s="627" t="s">
        <v>494</v>
      </c>
      <c r="K49" s="704" t="str">
        <f>IF('Step 3.2 Heating System'!C50=0,"",'Step 3.2 Heating System'!C50)</f>
        <v/>
      </c>
      <c r="L49" s="630" t="str">
        <f>IF('Step 3.2 Heating System'!F50=0,"",'Step 3.2 Heating System'!F50)</f>
        <v/>
      </c>
      <c r="M49" s="630" t="str">
        <f>IF('Step 3.2 Heating System'!G50=0,"",'Step 3.2 Heating System'!G50)</f>
        <v/>
      </c>
      <c r="N49" s="776" t="str">
        <f>'Step 3.2 Heating System'!J50</f>
        <v/>
      </c>
      <c r="O49" s="821" t="str">
        <f>'Step 3.2 Heating System'!V50</f>
        <v/>
      </c>
      <c r="P49" s="631" t="str">
        <f t="shared" si="1"/>
        <v/>
      </c>
      <c r="Q49" s="610"/>
      <c r="R49" s="627" t="s">
        <v>712</v>
      </c>
      <c r="S49" s="632" t="str">
        <f>IF('Step 3.2 Heating System'!D158=0,"",'Step 3.2 Heating System'!D158)</f>
        <v/>
      </c>
      <c r="T49" s="633" t="str">
        <f>IF('Step 3.2 Heating System'!E158=0,"",'Step 3.2 Heating System'!E158)</f>
        <v/>
      </c>
      <c r="U49" s="633" t="str">
        <f>IF('Step 3.2 Heating System'!C158=0,"",'Step 3.2 Heating System'!C158)</f>
        <v/>
      </c>
      <c r="V49" s="634" t="str">
        <f>'Step 3.2 Heating System'!K158</f>
        <v/>
      </c>
      <c r="W49" s="635" t="str">
        <f>'Step 3.2 Heating System'!L158</f>
        <v/>
      </c>
      <c r="X49" s="636" t="str">
        <f>IF('Step 3.2 Heating System'!W158=0,"",'Step 3.2 Heating System'!W158)</f>
        <v/>
      </c>
      <c r="Y49" s="631" t="str">
        <f t="shared" si="2"/>
        <v/>
      </c>
      <c r="Z49" s="707" t="str">
        <f>IFERROR('Step 4 Support Tool'!AE260,"")</f>
        <v/>
      </c>
      <c r="AA49" s="610"/>
      <c r="AB49" s="610"/>
    </row>
    <row r="50" spans="1:28" s="611" customFormat="1" ht="19.899999999999999" customHeight="1" x14ac:dyDescent="0.2">
      <c r="A50" s="705" t="s">
        <v>342</v>
      </c>
      <c r="B50" s="706">
        <f>'Step 3.1 Site Details'!D49</f>
        <v>0</v>
      </c>
      <c r="C50" s="710" t="str">
        <f>IF('Step 3.1 Site Details'!B49&lt;&gt;0,'Step 3.1 Site Details'!B49,"")</f>
        <v/>
      </c>
      <c r="D50" s="629" t="str">
        <f>IF('Step 3.1 Site Details'!J49&lt;&gt;0,'Step 3.1 Site Details'!J49,"")</f>
        <v/>
      </c>
      <c r="E50" s="1052" t="str">
        <f>IF('Step 3.1 Site Details'!K49&lt;&gt;0,'Step 3.1 Site Details'!K49,"")</f>
        <v/>
      </c>
      <c r="F50" s="629" t="str">
        <f t="shared" si="3"/>
        <v/>
      </c>
      <c r="G50" s="621"/>
      <c r="H50" s="612"/>
      <c r="I50" s="612"/>
      <c r="J50" s="627" t="s">
        <v>496</v>
      </c>
      <c r="K50" s="704" t="str">
        <f>IF('Step 3.2 Heating System'!C51=0,"",'Step 3.2 Heating System'!C51)</f>
        <v/>
      </c>
      <c r="L50" s="630" t="str">
        <f>IF('Step 3.2 Heating System'!F51=0,"",'Step 3.2 Heating System'!F51)</f>
        <v/>
      </c>
      <c r="M50" s="630" t="str">
        <f>IF('Step 3.2 Heating System'!G51=0,"",'Step 3.2 Heating System'!G51)</f>
        <v/>
      </c>
      <c r="N50" s="776" t="str">
        <f>'Step 3.2 Heating System'!J51</f>
        <v/>
      </c>
      <c r="O50" s="821" t="str">
        <f>'Step 3.2 Heating System'!V51</f>
        <v/>
      </c>
      <c r="P50" s="631" t="str">
        <f t="shared" si="1"/>
        <v/>
      </c>
      <c r="Q50" s="610"/>
      <c r="R50" s="627" t="s">
        <v>713</v>
      </c>
      <c r="S50" s="632" t="str">
        <f>IF('Step 3.2 Heating System'!D159=0,"",'Step 3.2 Heating System'!D159)</f>
        <v/>
      </c>
      <c r="T50" s="633" t="str">
        <f>IF('Step 3.2 Heating System'!E159=0,"",'Step 3.2 Heating System'!E159)</f>
        <v/>
      </c>
      <c r="U50" s="633" t="str">
        <f>IF('Step 3.2 Heating System'!C159=0,"",'Step 3.2 Heating System'!C159)</f>
        <v/>
      </c>
      <c r="V50" s="634" t="str">
        <f>'Step 3.2 Heating System'!K159</f>
        <v/>
      </c>
      <c r="W50" s="635" t="str">
        <f>'Step 3.2 Heating System'!L159</f>
        <v/>
      </c>
      <c r="X50" s="636" t="str">
        <f>IF('Step 3.2 Heating System'!W159=0,"",'Step 3.2 Heating System'!W159)</f>
        <v/>
      </c>
      <c r="Y50" s="631" t="str">
        <f t="shared" si="2"/>
        <v/>
      </c>
      <c r="Z50" s="707" t="str">
        <f>IFERROR('Step 4 Support Tool'!AE261,"")</f>
        <v/>
      </c>
      <c r="AA50" s="610"/>
      <c r="AB50" s="610"/>
    </row>
    <row r="51" spans="1:28" s="611" customFormat="1" ht="19.899999999999999" customHeight="1" x14ac:dyDescent="0.2">
      <c r="A51" s="705" t="s">
        <v>343</v>
      </c>
      <c r="B51" s="706">
        <f>'Step 3.1 Site Details'!D50</f>
        <v>0</v>
      </c>
      <c r="C51" s="710" t="str">
        <f>IF('Step 3.1 Site Details'!B50&lt;&gt;0,'Step 3.1 Site Details'!B50,"")</f>
        <v/>
      </c>
      <c r="D51" s="629" t="str">
        <f>IF('Step 3.1 Site Details'!J50&lt;&gt;0,'Step 3.1 Site Details'!J50,"")</f>
        <v/>
      </c>
      <c r="E51" s="1052" t="str">
        <f>IF('Step 3.1 Site Details'!K50&lt;&gt;0,'Step 3.1 Site Details'!K50,"")</f>
        <v/>
      </c>
      <c r="F51" s="629" t="str">
        <f t="shared" si="3"/>
        <v/>
      </c>
      <c r="G51" s="621"/>
      <c r="H51" s="612"/>
      <c r="I51" s="612"/>
      <c r="J51" s="627" t="s">
        <v>498</v>
      </c>
      <c r="K51" s="704" t="str">
        <f>IF('Step 3.2 Heating System'!C52=0,"",'Step 3.2 Heating System'!C52)</f>
        <v/>
      </c>
      <c r="L51" s="630" t="str">
        <f>IF('Step 3.2 Heating System'!F52=0,"",'Step 3.2 Heating System'!F52)</f>
        <v/>
      </c>
      <c r="M51" s="630" t="str">
        <f>IF('Step 3.2 Heating System'!G52=0,"",'Step 3.2 Heating System'!G52)</f>
        <v/>
      </c>
      <c r="N51" s="776" t="str">
        <f>'Step 3.2 Heating System'!J52</f>
        <v/>
      </c>
      <c r="O51" s="821" t="str">
        <f>'Step 3.2 Heating System'!V52</f>
        <v/>
      </c>
      <c r="P51" s="631" t="str">
        <f t="shared" si="1"/>
        <v/>
      </c>
      <c r="Q51" s="610"/>
      <c r="R51" s="627" t="s">
        <v>714</v>
      </c>
      <c r="S51" s="632" t="str">
        <f>IF('Step 3.2 Heating System'!D160=0,"",'Step 3.2 Heating System'!D160)</f>
        <v/>
      </c>
      <c r="T51" s="633" t="str">
        <f>IF('Step 3.2 Heating System'!E160=0,"",'Step 3.2 Heating System'!E160)</f>
        <v/>
      </c>
      <c r="U51" s="633" t="str">
        <f>IF('Step 3.2 Heating System'!C160=0,"",'Step 3.2 Heating System'!C160)</f>
        <v/>
      </c>
      <c r="V51" s="634" t="str">
        <f>'Step 3.2 Heating System'!K160</f>
        <v/>
      </c>
      <c r="W51" s="635" t="str">
        <f>'Step 3.2 Heating System'!L160</f>
        <v/>
      </c>
      <c r="X51" s="636" t="str">
        <f>IF('Step 3.2 Heating System'!W160=0,"",'Step 3.2 Heating System'!W160)</f>
        <v/>
      </c>
      <c r="Y51" s="631" t="str">
        <f t="shared" si="2"/>
        <v/>
      </c>
      <c r="Z51" s="707" t="str">
        <f>IFERROR('Step 4 Support Tool'!AE262,"")</f>
        <v/>
      </c>
      <c r="AA51" s="610"/>
      <c r="AB51" s="610"/>
    </row>
    <row r="52" spans="1:28" s="611" customFormat="1" ht="19.899999999999999" customHeight="1" x14ac:dyDescent="0.2">
      <c r="A52" s="705" t="s">
        <v>344</v>
      </c>
      <c r="B52" s="706">
        <f>'Step 3.1 Site Details'!D51</f>
        <v>0</v>
      </c>
      <c r="C52" s="710" t="str">
        <f>IF('Step 3.1 Site Details'!B51&lt;&gt;0,'Step 3.1 Site Details'!B51,"")</f>
        <v/>
      </c>
      <c r="D52" s="629" t="str">
        <f>IF('Step 3.1 Site Details'!J51&lt;&gt;0,'Step 3.1 Site Details'!J51,"")</f>
        <v/>
      </c>
      <c r="E52" s="1052" t="str">
        <f>IF('Step 3.1 Site Details'!K51&lt;&gt;0,'Step 3.1 Site Details'!K51,"")</f>
        <v/>
      </c>
      <c r="F52" s="629" t="str">
        <f t="shared" si="3"/>
        <v/>
      </c>
      <c r="G52" s="621"/>
      <c r="H52" s="612"/>
      <c r="I52" s="612"/>
      <c r="J52" s="627" t="s">
        <v>500</v>
      </c>
      <c r="K52" s="704" t="str">
        <f>IF('Step 3.2 Heating System'!C53=0,"",'Step 3.2 Heating System'!C53)</f>
        <v/>
      </c>
      <c r="L52" s="630" t="str">
        <f>IF('Step 3.2 Heating System'!F53=0,"",'Step 3.2 Heating System'!F53)</f>
        <v/>
      </c>
      <c r="M52" s="630" t="str">
        <f>IF('Step 3.2 Heating System'!G53=0,"",'Step 3.2 Heating System'!G53)</f>
        <v/>
      </c>
      <c r="N52" s="776" t="str">
        <f>'Step 3.2 Heating System'!J53</f>
        <v/>
      </c>
      <c r="O52" s="821" t="str">
        <f>'Step 3.2 Heating System'!V53</f>
        <v/>
      </c>
      <c r="P52" s="631" t="str">
        <f t="shared" si="1"/>
        <v/>
      </c>
      <c r="Q52" s="610"/>
      <c r="R52" s="627" t="s">
        <v>715</v>
      </c>
      <c r="S52" s="632" t="str">
        <f>IF('Step 3.2 Heating System'!D161=0,"",'Step 3.2 Heating System'!D161)</f>
        <v/>
      </c>
      <c r="T52" s="633" t="str">
        <f>IF('Step 3.2 Heating System'!E161=0,"",'Step 3.2 Heating System'!E161)</f>
        <v/>
      </c>
      <c r="U52" s="633" t="str">
        <f>IF('Step 3.2 Heating System'!C161=0,"",'Step 3.2 Heating System'!C161)</f>
        <v/>
      </c>
      <c r="V52" s="634" t="str">
        <f>'Step 3.2 Heating System'!K161</f>
        <v/>
      </c>
      <c r="W52" s="635" t="str">
        <f>'Step 3.2 Heating System'!L161</f>
        <v/>
      </c>
      <c r="X52" s="636" t="str">
        <f>IF('Step 3.2 Heating System'!W161=0,"",'Step 3.2 Heating System'!W161)</f>
        <v/>
      </c>
      <c r="Y52" s="631" t="str">
        <f t="shared" si="2"/>
        <v/>
      </c>
      <c r="Z52" s="707" t="str">
        <f>IFERROR('Step 4 Support Tool'!AE263,"")</f>
        <v/>
      </c>
      <c r="AA52" s="610"/>
      <c r="AB52" s="610"/>
    </row>
    <row r="53" spans="1:28" s="611" customFormat="1" ht="19.899999999999999" customHeight="1" x14ac:dyDescent="0.2">
      <c r="A53" s="705" t="s">
        <v>345</v>
      </c>
      <c r="B53" s="706">
        <f>'Step 3.1 Site Details'!D52</f>
        <v>0</v>
      </c>
      <c r="C53" s="710" t="str">
        <f>IF('Step 3.1 Site Details'!B52&lt;&gt;0,'Step 3.1 Site Details'!B52,"")</f>
        <v/>
      </c>
      <c r="D53" s="629" t="str">
        <f>IF('Step 3.1 Site Details'!J52&lt;&gt;0,'Step 3.1 Site Details'!J52,"")</f>
        <v/>
      </c>
      <c r="E53" s="1052" t="str">
        <f>IF('Step 3.1 Site Details'!K52&lt;&gt;0,'Step 3.1 Site Details'!K52,"")</f>
        <v/>
      </c>
      <c r="F53" s="629" t="str">
        <f t="shared" si="3"/>
        <v/>
      </c>
      <c r="G53" s="621"/>
      <c r="H53" s="612"/>
      <c r="I53" s="612"/>
      <c r="J53" s="627" t="s">
        <v>502</v>
      </c>
      <c r="K53" s="704" t="str">
        <f>IF('Step 3.2 Heating System'!C54=0,"",'Step 3.2 Heating System'!C54)</f>
        <v/>
      </c>
      <c r="L53" s="630" t="str">
        <f>IF('Step 3.2 Heating System'!F54=0,"",'Step 3.2 Heating System'!F54)</f>
        <v/>
      </c>
      <c r="M53" s="630" t="str">
        <f>IF('Step 3.2 Heating System'!G54=0,"",'Step 3.2 Heating System'!G54)</f>
        <v/>
      </c>
      <c r="N53" s="776" t="str">
        <f>'Step 3.2 Heating System'!J54</f>
        <v/>
      </c>
      <c r="O53" s="821" t="str">
        <f>'Step 3.2 Heating System'!V54</f>
        <v/>
      </c>
      <c r="P53" s="631" t="str">
        <f t="shared" si="1"/>
        <v/>
      </c>
      <c r="Q53" s="610"/>
      <c r="R53" s="627" t="s">
        <v>716</v>
      </c>
      <c r="S53" s="632" t="str">
        <f>IF('Step 3.2 Heating System'!D162=0,"",'Step 3.2 Heating System'!D162)</f>
        <v/>
      </c>
      <c r="T53" s="633" t="str">
        <f>IF('Step 3.2 Heating System'!E162=0,"",'Step 3.2 Heating System'!E162)</f>
        <v/>
      </c>
      <c r="U53" s="633" t="str">
        <f>IF('Step 3.2 Heating System'!C162=0,"",'Step 3.2 Heating System'!C162)</f>
        <v/>
      </c>
      <c r="V53" s="634" t="str">
        <f>'Step 3.2 Heating System'!K162</f>
        <v/>
      </c>
      <c r="W53" s="635" t="str">
        <f>'Step 3.2 Heating System'!L162</f>
        <v/>
      </c>
      <c r="X53" s="636" t="str">
        <f>IF('Step 3.2 Heating System'!W162=0,"",'Step 3.2 Heating System'!W162)</f>
        <v/>
      </c>
      <c r="Y53" s="631" t="str">
        <f t="shared" si="2"/>
        <v/>
      </c>
      <c r="Z53" s="707" t="str">
        <f>IFERROR('Step 4 Support Tool'!AE264,"")</f>
        <v/>
      </c>
      <c r="AA53" s="610"/>
      <c r="AB53" s="610"/>
    </row>
    <row r="54" spans="1:28" s="611" customFormat="1" ht="19.899999999999999" customHeight="1" x14ac:dyDescent="0.2">
      <c r="A54" s="705" t="s">
        <v>346</v>
      </c>
      <c r="B54" s="706">
        <f>'Step 3.1 Site Details'!D53</f>
        <v>0</v>
      </c>
      <c r="C54" s="710" t="str">
        <f>IF('Step 3.1 Site Details'!B53&lt;&gt;0,'Step 3.1 Site Details'!B53,"")</f>
        <v/>
      </c>
      <c r="D54" s="629" t="str">
        <f>IF('Step 3.1 Site Details'!J53&lt;&gt;0,'Step 3.1 Site Details'!J53,"")</f>
        <v/>
      </c>
      <c r="E54" s="1052" t="str">
        <f>IF('Step 3.1 Site Details'!K53&lt;&gt;0,'Step 3.1 Site Details'!K53,"")</f>
        <v/>
      </c>
      <c r="F54" s="629" t="str">
        <f t="shared" si="3"/>
        <v/>
      </c>
      <c r="G54" s="621"/>
      <c r="H54" s="612"/>
      <c r="I54" s="612"/>
      <c r="J54" s="627" t="s">
        <v>504</v>
      </c>
      <c r="K54" s="704" t="str">
        <f>IF('Step 3.2 Heating System'!C55=0,"",'Step 3.2 Heating System'!C55)</f>
        <v/>
      </c>
      <c r="L54" s="630" t="str">
        <f>IF('Step 3.2 Heating System'!F55=0,"",'Step 3.2 Heating System'!F55)</f>
        <v/>
      </c>
      <c r="M54" s="630" t="str">
        <f>IF('Step 3.2 Heating System'!G55=0,"",'Step 3.2 Heating System'!G55)</f>
        <v/>
      </c>
      <c r="N54" s="776" t="str">
        <f>'Step 3.2 Heating System'!J55</f>
        <v/>
      </c>
      <c r="O54" s="821" t="str">
        <f>'Step 3.2 Heating System'!V55</f>
        <v/>
      </c>
      <c r="P54" s="631" t="str">
        <f t="shared" si="1"/>
        <v/>
      </c>
      <c r="Q54" s="610"/>
      <c r="R54" s="627" t="s">
        <v>717</v>
      </c>
      <c r="S54" s="632" t="str">
        <f>IF('Step 3.2 Heating System'!D163=0,"",'Step 3.2 Heating System'!D163)</f>
        <v/>
      </c>
      <c r="T54" s="633" t="str">
        <f>IF('Step 3.2 Heating System'!E163=0,"",'Step 3.2 Heating System'!E163)</f>
        <v/>
      </c>
      <c r="U54" s="633" t="str">
        <f>IF('Step 3.2 Heating System'!C163=0,"",'Step 3.2 Heating System'!C163)</f>
        <v/>
      </c>
      <c r="V54" s="634" t="str">
        <f>'Step 3.2 Heating System'!K163</f>
        <v/>
      </c>
      <c r="W54" s="635" t="str">
        <f>'Step 3.2 Heating System'!L163</f>
        <v/>
      </c>
      <c r="X54" s="636" t="str">
        <f>IF('Step 3.2 Heating System'!W163=0,"",'Step 3.2 Heating System'!W163)</f>
        <v/>
      </c>
      <c r="Y54" s="631" t="str">
        <f t="shared" si="2"/>
        <v/>
      </c>
      <c r="Z54" s="707" t="str">
        <f>IFERROR('Step 4 Support Tool'!AE265,"")</f>
        <v/>
      </c>
      <c r="AA54" s="610"/>
      <c r="AB54" s="610"/>
    </row>
    <row r="55" spans="1:28" s="611" customFormat="1" ht="19.899999999999999" customHeight="1" x14ac:dyDescent="0.2">
      <c r="A55" s="705" t="s">
        <v>347</v>
      </c>
      <c r="B55" s="706">
        <f>'Step 3.1 Site Details'!D54</f>
        <v>0</v>
      </c>
      <c r="C55" s="710" t="str">
        <f>IF('Step 3.1 Site Details'!B54&lt;&gt;0,'Step 3.1 Site Details'!B54,"")</f>
        <v/>
      </c>
      <c r="D55" s="629" t="str">
        <f>IF('Step 3.1 Site Details'!J54&lt;&gt;0,'Step 3.1 Site Details'!J54,"")</f>
        <v/>
      </c>
      <c r="E55" s="1052" t="str">
        <f>IF('Step 3.1 Site Details'!K54&lt;&gt;0,'Step 3.1 Site Details'!K54,"")</f>
        <v/>
      </c>
      <c r="F55" s="629" t="str">
        <f t="shared" si="3"/>
        <v/>
      </c>
      <c r="G55" s="621"/>
      <c r="H55" s="612"/>
      <c r="I55" s="612"/>
      <c r="J55" s="627" t="s">
        <v>506</v>
      </c>
      <c r="K55" s="704" t="str">
        <f>IF('Step 3.2 Heating System'!C56=0,"",'Step 3.2 Heating System'!C56)</f>
        <v/>
      </c>
      <c r="L55" s="630" t="str">
        <f>IF('Step 3.2 Heating System'!F56=0,"",'Step 3.2 Heating System'!F56)</f>
        <v/>
      </c>
      <c r="M55" s="630" t="str">
        <f>IF('Step 3.2 Heating System'!G56=0,"",'Step 3.2 Heating System'!G56)</f>
        <v/>
      </c>
      <c r="N55" s="776" t="str">
        <f>'Step 3.2 Heating System'!J56</f>
        <v/>
      </c>
      <c r="O55" s="821" t="str">
        <f>'Step 3.2 Heating System'!V56</f>
        <v/>
      </c>
      <c r="P55" s="631" t="str">
        <f t="shared" si="1"/>
        <v/>
      </c>
      <c r="Q55" s="610"/>
      <c r="R55" s="627" t="s">
        <v>718</v>
      </c>
      <c r="S55" s="632" t="str">
        <f>IF('Step 3.2 Heating System'!D164=0,"",'Step 3.2 Heating System'!D164)</f>
        <v/>
      </c>
      <c r="T55" s="633" t="str">
        <f>IF('Step 3.2 Heating System'!E164=0,"",'Step 3.2 Heating System'!E164)</f>
        <v/>
      </c>
      <c r="U55" s="633" t="str">
        <f>IF('Step 3.2 Heating System'!C164=0,"",'Step 3.2 Heating System'!C164)</f>
        <v/>
      </c>
      <c r="V55" s="634" t="str">
        <f>'Step 3.2 Heating System'!K164</f>
        <v/>
      </c>
      <c r="W55" s="635" t="str">
        <f>'Step 3.2 Heating System'!L164</f>
        <v/>
      </c>
      <c r="X55" s="636" t="str">
        <f>IF('Step 3.2 Heating System'!W164=0,"",'Step 3.2 Heating System'!W164)</f>
        <v/>
      </c>
      <c r="Y55" s="631" t="str">
        <f t="shared" si="2"/>
        <v/>
      </c>
      <c r="Z55" s="707" t="str">
        <f>IFERROR('Step 4 Support Tool'!AE266,"")</f>
        <v/>
      </c>
      <c r="AA55" s="610"/>
      <c r="AB55" s="610"/>
    </row>
    <row r="56" spans="1:28" s="611" customFormat="1" ht="19.899999999999999" customHeight="1" x14ac:dyDescent="0.2">
      <c r="A56" s="705" t="s">
        <v>348</v>
      </c>
      <c r="B56" s="706">
        <f>'Step 3.1 Site Details'!D55</f>
        <v>0</v>
      </c>
      <c r="C56" s="710" t="str">
        <f>IF('Step 3.1 Site Details'!B55&lt;&gt;0,'Step 3.1 Site Details'!B55,"")</f>
        <v/>
      </c>
      <c r="D56" s="629" t="str">
        <f>IF('Step 3.1 Site Details'!J55&lt;&gt;0,'Step 3.1 Site Details'!J55,"")</f>
        <v/>
      </c>
      <c r="E56" s="1052" t="str">
        <f>IF('Step 3.1 Site Details'!K55&lt;&gt;0,'Step 3.1 Site Details'!K55,"")</f>
        <v/>
      </c>
      <c r="F56" s="629" t="str">
        <f t="shared" si="3"/>
        <v/>
      </c>
      <c r="G56" s="621"/>
      <c r="H56" s="612"/>
      <c r="I56" s="612"/>
      <c r="J56" s="627" t="s">
        <v>508</v>
      </c>
      <c r="K56" s="704" t="str">
        <f>IF('Step 3.2 Heating System'!C57=0,"",'Step 3.2 Heating System'!C57)</f>
        <v/>
      </c>
      <c r="L56" s="630" t="str">
        <f>IF('Step 3.2 Heating System'!F57=0,"",'Step 3.2 Heating System'!F57)</f>
        <v/>
      </c>
      <c r="M56" s="630" t="str">
        <f>IF('Step 3.2 Heating System'!G57=0,"",'Step 3.2 Heating System'!G57)</f>
        <v/>
      </c>
      <c r="N56" s="776" t="str">
        <f>'Step 3.2 Heating System'!J57</f>
        <v/>
      </c>
      <c r="O56" s="821" t="str">
        <f>'Step 3.2 Heating System'!V57</f>
        <v/>
      </c>
      <c r="P56" s="631" t="str">
        <f t="shared" si="1"/>
        <v/>
      </c>
      <c r="Q56" s="610"/>
      <c r="R56" s="627" t="s">
        <v>719</v>
      </c>
      <c r="S56" s="632" t="str">
        <f>IF('Step 3.2 Heating System'!D165=0,"",'Step 3.2 Heating System'!D165)</f>
        <v/>
      </c>
      <c r="T56" s="633" t="str">
        <f>IF('Step 3.2 Heating System'!E165=0,"",'Step 3.2 Heating System'!E165)</f>
        <v/>
      </c>
      <c r="U56" s="633" t="str">
        <f>IF('Step 3.2 Heating System'!C165=0,"",'Step 3.2 Heating System'!C165)</f>
        <v/>
      </c>
      <c r="V56" s="634" t="str">
        <f>'Step 3.2 Heating System'!K165</f>
        <v/>
      </c>
      <c r="W56" s="635" t="str">
        <f>'Step 3.2 Heating System'!L165</f>
        <v/>
      </c>
      <c r="X56" s="636" t="str">
        <f>IF('Step 3.2 Heating System'!W165=0,"",'Step 3.2 Heating System'!W165)</f>
        <v/>
      </c>
      <c r="Y56" s="631" t="str">
        <f t="shared" si="2"/>
        <v/>
      </c>
      <c r="Z56" s="707" t="str">
        <f>IFERROR('Step 4 Support Tool'!AE267,"")</f>
        <v/>
      </c>
      <c r="AA56" s="610"/>
      <c r="AB56" s="610"/>
    </row>
    <row r="57" spans="1:28" s="611" customFormat="1" ht="19.899999999999999" customHeight="1" x14ac:dyDescent="0.2">
      <c r="A57" s="705" t="s">
        <v>349</v>
      </c>
      <c r="B57" s="706">
        <f>'Step 3.1 Site Details'!D56</f>
        <v>0</v>
      </c>
      <c r="C57" s="710" t="str">
        <f>IF('Step 3.1 Site Details'!B56&lt;&gt;0,'Step 3.1 Site Details'!B56,"")</f>
        <v/>
      </c>
      <c r="D57" s="629" t="str">
        <f>IF('Step 3.1 Site Details'!J56&lt;&gt;0,'Step 3.1 Site Details'!J56,"")</f>
        <v/>
      </c>
      <c r="E57" s="1052" t="str">
        <f>IF('Step 3.1 Site Details'!K56&lt;&gt;0,'Step 3.1 Site Details'!K56,"")</f>
        <v/>
      </c>
      <c r="F57" s="629" t="str">
        <f t="shared" si="3"/>
        <v/>
      </c>
      <c r="G57" s="621"/>
      <c r="H57" s="612"/>
      <c r="I57" s="612"/>
      <c r="J57" s="627" t="s">
        <v>510</v>
      </c>
      <c r="K57" s="704" t="str">
        <f>IF('Step 3.2 Heating System'!C58=0,"",'Step 3.2 Heating System'!C58)</f>
        <v/>
      </c>
      <c r="L57" s="630" t="str">
        <f>IF('Step 3.2 Heating System'!F58=0,"",'Step 3.2 Heating System'!F58)</f>
        <v/>
      </c>
      <c r="M57" s="630" t="str">
        <f>IF('Step 3.2 Heating System'!G58=0,"",'Step 3.2 Heating System'!G58)</f>
        <v/>
      </c>
      <c r="N57" s="776" t="str">
        <f>'Step 3.2 Heating System'!J58</f>
        <v/>
      </c>
      <c r="O57" s="821" t="str">
        <f>'Step 3.2 Heating System'!V58</f>
        <v/>
      </c>
      <c r="P57" s="631" t="str">
        <f t="shared" si="1"/>
        <v/>
      </c>
      <c r="Q57" s="610"/>
      <c r="R57" s="627" t="s">
        <v>720</v>
      </c>
      <c r="S57" s="632" t="str">
        <f>IF('Step 3.2 Heating System'!D166=0,"",'Step 3.2 Heating System'!D166)</f>
        <v/>
      </c>
      <c r="T57" s="633" t="str">
        <f>IF('Step 3.2 Heating System'!E166=0,"",'Step 3.2 Heating System'!E166)</f>
        <v/>
      </c>
      <c r="U57" s="633" t="str">
        <f>IF('Step 3.2 Heating System'!C166=0,"",'Step 3.2 Heating System'!C166)</f>
        <v/>
      </c>
      <c r="V57" s="634" t="str">
        <f>'Step 3.2 Heating System'!K166</f>
        <v/>
      </c>
      <c r="W57" s="635" t="str">
        <f>'Step 3.2 Heating System'!L166</f>
        <v/>
      </c>
      <c r="X57" s="636" t="str">
        <f>IF('Step 3.2 Heating System'!W166=0,"",'Step 3.2 Heating System'!W166)</f>
        <v/>
      </c>
      <c r="Y57" s="631" t="str">
        <f t="shared" si="2"/>
        <v/>
      </c>
      <c r="Z57" s="707" t="str">
        <f>IFERROR('Step 4 Support Tool'!AE268,"")</f>
        <v/>
      </c>
      <c r="AA57" s="610"/>
      <c r="AB57" s="610"/>
    </row>
    <row r="58" spans="1:28" s="611" customFormat="1" ht="19.899999999999999" customHeight="1" x14ac:dyDescent="0.2">
      <c r="A58" s="705" t="s">
        <v>350</v>
      </c>
      <c r="B58" s="706">
        <f>'Step 3.1 Site Details'!D57</f>
        <v>0</v>
      </c>
      <c r="C58" s="710" t="str">
        <f>IF('Step 3.1 Site Details'!B57&lt;&gt;0,'Step 3.1 Site Details'!B57,"")</f>
        <v/>
      </c>
      <c r="D58" s="629" t="str">
        <f>IF('Step 3.1 Site Details'!J57&lt;&gt;0,'Step 3.1 Site Details'!J57,"")</f>
        <v/>
      </c>
      <c r="E58" s="1052" t="str">
        <f>IF('Step 3.1 Site Details'!K57&lt;&gt;0,'Step 3.1 Site Details'!K57,"")</f>
        <v/>
      </c>
      <c r="F58" s="629" t="str">
        <f t="shared" si="3"/>
        <v/>
      </c>
      <c r="G58" s="621"/>
      <c r="H58" s="612"/>
      <c r="I58" s="612"/>
      <c r="J58" s="627" t="s">
        <v>512</v>
      </c>
      <c r="K58" s="704" t="str">
        <f>IF('Step 3.2 Heating System'!C59=0,"",'Step 3.2 Heating System'!C59)</f>
        <v/>
      </c>
      <c r="L58" s="630" t="str">
        <f>IF('Step 3.2 Heating System'!F59=0,"",'Step 3.2 Heating System'!F59)</f>
        <v/>
      </c>
      <c r="M58" s="630" t="str">
        <f>IF('Step 3.2 Heating System'!G59=0,"",'Step 3.2 Heating System'!G59)</f>
        <v/>
      </c>
      <c r="N58" s="776" t="str">
        <f>'Step 3.2 Heating System'!J59</f>
        <v/>
      </c>
      <c r="O58" s="821" t="str">
        <f>'Step 3.2 Heating System'!V59</f>
        <v/>
      </c>
      <c r="P58" s="631" t="str">
        <f t="shared" si="1"/>
        <v/>
      </c>
      <c r="Q58" s="610"/>
      <c r="R58" s="627" t="s">
        <v>721</v>
      </c>
      <c r="S58" s="632" t="str">
        <f>IF('Step 3.2 Heating System'!D167=0,"",'Step 3.2 Heating System'!D167)</f>
        <v/>
      </c>
      <c r="T58" s="633" t="str">
        <f>IF('Step 3.2 Heating System'!E167=0,"",'Step 3.2 Heating System'!E167)</f>
        <v/>
      </c>
      <c r="U58" s="633" t="str">
        <f>IF('Step 3.2 Heating System'!C167=0,"",'Step 3.2 Heating System'!C167)</f>
        <v/>
      </c>
      <c r="V58" s="634" t="str">
        <f>'Step 3.2 Heating System'!K167</f>
        <v/>
      </c>
      <c r="W58" s="635" t="str">
        <f>'Step 3.2 Heating System'!L167</f>
        <v/>
      </c>
      <c r="X58" s="636" t="str">
        <f>IF('Step 3.2 Heating System'!W167=0,"",'Step 3.2 Heating System'!W167)</f>
        <v/>
      </c>
      <c r="Y58" s="631" t="str">
        <f t="shared" si="2"/>
        <v/>
      </c>
      <c r="Z58" s="707" t="str">
        <f>IFERROR('Step 4 Support Tool'!AE269,"")</f>
        <v/>
      </c>
      <c r="AA58" s="610"/>
      <c r="AB58" s="610"/>
    </row>
    <row r="59" spans="1:28" s="611" customFormat="1" ht="19.899999999999999" customHeight="1" x14ac:dyDescent="0.2">
      <c r="A59" s="705" t="s">
        <v>351</v>
      </c>
      <c r="B59" s="706">
        <f>'Step 3.1 Site Details'!D58</f>
        <v>0</v>
      </c>
      <c r="C59" s="710" t="str">
        <f>IF('Step 3.1 Site Details'!B58&lt;&gt;0,'Step 3.1 Site Details'!B58,"")</f>
        <v/>
      </c>
      <c r="D59" s="629" t="str">
        <f>IF('Step 3.1 Site Details'!J58&lt;&gt;0,'Step 3.1 Site Details'!J58,"")</f>
        <v/>
      </c>
      <c r="E59" s="1052" t="str">
        <f>IF('Step 3.1 Site Details'!K58&lt;&gt;0,'Step 3.1 Site Details'!K58,"")</f>
        <v/>
      </c>
      <c r="F59" s="629" t="str">
        <f t="shared" si="3"/>
        <v/>
      </c>
      <c r="G59" s="621"/>
      <c r="H59" s="612"/>
      <c r="I59" s="612"/>
      <c r="J59" s="627" t="s">
        <v>514</v>
      </c>
      <c r="K59" s="704" t="str">
        <f>IF('Step 3.2 Heating System'!C60=0,"",'Step 3.2 Heating System'!C60)</f>
        <v/>
      </c>
      <c r="L59" s="630" t="str">
        <f>IF('Step 3.2 Heating System'!F60=0,"",'Step 3.2 Heating System'!F60)</f>
        <v/>
      </c>
      <c r="M59" s="630" t="str">
        <f>IF('Step 3.2 Heating System'!G60=0,"",'Step 3.2 Heating System'!G60)</f>
        <v/>
      </c>
      <c r="N59" s="776" t="str">
        <f>'Step 3.2 Heating System'!J60</f>
        <v/>
      </c>
      <c r="O59" s="821" t="str">
        <f>'Step 3.2 Heating System'!V60</f>
        <v/>
      </c>
      <c r="P59" s="631" t="str">
        <f t="shared" si="1"/>
        <v/>
      </c>
      <c r="Q59" s="610"/>
      <c r="R59" s="627" t="s">
        <v>722</v>
      </c>
      <c r="S59" s="632" t="str">
        <f>IF('Step 3.2 Heating System'!D168=0,"",'Step 3.2 Heating System'!D168)</f>
        <v/>
      </c>
      <c r="T59" s="633" t="str">
        <f>IF('Step 3.2 Heating System'!E168=0,"",'Step 3.2 Heating System'!E168)</f>
        <v/>
      </c>
      <c r="U59" s="633" t="str">
        <f>IF('Step 3.2 Heating System'!C168=0,"",'Step 3.2 Heating System'!C168)</f>
        <v/>
      </c>
      <c r="V59" s="634" t="str">
        <f>'Step 3.2 Heating System'!K168</f>
        <v/>
      </c>
      <c r="W59" s="635" t="str">
        <f>'Step 3.2 Heating System'!L168</f>
        <v/>
      </c>
      <c r="X59" s="636" t="str">
        <f>IF('Step 3.2 Heating System'!W168=0,"",'Step 3.2 Heating System'!W168)</f>
        <v/>
      </c>
      <c r="Y59" s="631" t="str">
        <f t="shared" si="2"/>
        <v/>
      </c>
      <c r="Z59" s="707" t="str">
        <f>IFERROR('Step 4 Support Tool'!AE270,"")</f>
        <v/>
      </c>
      <c r="AA59" s="610"/>
      <c r="AB59" s="610"/>
    </row>
    <row r="60" spans="1:28" s="611" customFormat="1" ht="19.899999999999999" customHeight="1" x14ac:dyDescent="0.2">
      <c r="A60" s="705" t="s">
        <v>352</v>
      </c>
      <c r="B60" s="706">
        <f>'Step 3.1 Site Details'!D59</f>
        <v>0</v>
      </c>
      <c r="C60" s="710" t="str">
        <f>IF('Step 3.1 Site Details'!B59&lt;&gt;0,'Step 3.1 Site Details'!B59,"")</f>
        <v/>
      </c>
      <c r="D60" s="629" t="str">
        <f>IF('Step 3.1 Site Details'!J59&lt;&gt;0,'Step 3.1 Site Details'!J59,"")</f>
        <v/>
      </c>
      <c r="E60" s="1052" t="str">
        <f>IF('Step 3.1 Site Details'!K59&lt;&gt;0,'Step 3.1 Site Details'!K59,"")</f>
        <v/>
      </c>
      <c r="F60" s="629" t="str">
        <f t="shared" si="3"/>
        <v/>
      </c>
      <c r="G60" s="621"/>
      <c r="H60" s="612"/>
      <c r="I60" s="612"/>
      <c r="J60" s="627" t="s">
        <v>516</v>
      </c>
      <c r="K60" s="704" t="str">
        <f>IF('Step 3.2 Heating System'!C61=0,"",'Step 3.2 Heating System'!C61)</f>
        <v/>
      </c>
      <c r="L60" s="630" t="str">
        <f>IF('Step 3.2 Heating System'!F61=0,"",'Step 3.2 Heating System'!F61)</f>
        <v/>
      </c>
      <c r="M60" s="630" t="str">
        <f>IF('Step 3.2 Heating System'!G61=0,"",'Step 3.2 Heating System'!G61)</f>
        <v/>
      </c>
      <c r="N60" s="776" t="str">
        <f>'Step 3.2 Heating System'!J61</f>
        <v/>
      </c>
      <c r="O60" s="821" t="str">
        <f>'Step 3.2 Heating System'!V61</f>
        <v/>
      </c>
      <c r="P60" s="631" t="str">
        <f t="shared" si="1"/>
        <v/>
      </c>
      <c r="Q60" s="610"/>
      <c r="R60" s="627" t="s">
        <v>723</v>
      </c>
      <c r="S60" s="632" t="str">
        <f>IF('Step 3.2 Heating System'!D169=0,"",'Step 3.2 Heating System'!D169)</f>
        <v/>
      </c>
      <c r="T60" s="633" t="str">
        <f>IF('Step 3.2 Heating System'!E169=0,"",'Step 3.2 Heating System'!E169)</f>
        <v/>
      </c>
      <c r="U60" s="633" t="str">
        <f>IF('Step 3.2 Heating System'!C169=0,"",'Step 3.2 Heating System'!C169)</f>
        <v/>
      </c>
      <c r="V60" s="634" t="str">
        <f>'Step 3.2 Heating System'!K169</f>
        <v/>
      </c>
      <c r="W60" s="635" t="str">
        <f>'Step 3.2 Heating System'!L169</f>
        <v/>
      </c>
      <c r="X60" s="636" t="str">
        <f>IF('Step 3.2 Heating System'!W169=0,"",'Step 3.2 Heating System'!W169)</f>
        <v/>
      </c>
      <c r="Y60" s="631" t="str">
        <f t="shared" si="2"/>
        <v/>
      </c>
      <c r="Z60" s="707" t="str">
        <f>IFERROR('Step 4 Support Tool'!AE271,"")</f>
        <v/>
      </c>
      <c r="AA60" s="610"/>
      <c r="AB60" s="610"/>
    </row>
    <row r="61" spans="1:28" s="611" customFormat="1" ht="19.899999999999999" customHeight="1" x14ac:dyDescent="0.2">
      <c r="A61" s="705" t="s">
        <v>353</v>
      </c>
      <c r="B61" s="706">
        <f>'Step 3.1 Site Details'!D60</f>
        <v>0</v>
      </c>
      <c r="C61" s="710" t="str">
        <f>IF('Step 3.1 Site Details'!B60&lt;&gt;0,'Step 3.1 Site Details'!B60,"")</f>
        <v/>
      </c>
      <c r="D61" s="629" t="str">
        <f>IF('Step 3.1 Site Details'!J60&lt;&gt;0,'Step 3.1 Site Details'!J60,"")</f>
        <v/>
      </c>
      <c r="E61" s="1052" t="str">
        <f>IF('Step 3.1 Site Details'!K60&lt;&gt;0,'Step 3.1 Site Details'!K60,"")</f>
        <v/>
      </c>
      <c r="F61" s="629" t="str">
        <f t="shared" si="3"/>
        <v/>
      </c>
      <c r="G61" s="621"/>
      <c r="H61" s="612"/>
      <c r="I61" s="612"/>
      <c r="J61" s="627" t="s">
        <v>518</v>
      </c>
      <c r="K61" s="704" t="str">
        <f>IF('Step 3.2 Heating System'!C62=0,"",'Step 3.2 Heating System'!C62)</f>
        <v/>
      </c>
      <c r="L61" s="630" t="str">
        <f>IF('Step 3.2 Heating System'!F62=0,"",'Step 3.2 Heating System'!F62)</f>
        <v/>
      </c>
      <c r="M61" s="630" t="str">
        <f>IF('Step 3.2 Heating System'!G62=0,"",'Step 3.2 Heating System'!G62)</f>
        <v/>
      </c>
      <c r="N61" s="776" t="str">
        <f>'Step 3.2 Heating System'!J62</f>
        <v/>
      </c>
      <c r="O61" s="821" t="str">
        <f>'Step 3.2 Heating System'!V62</f>
        <v/>
      </c>
      <c r="P61" s="631" t="str">
        <f t="shared" si="1"/>
        <v/>
      </c>
      <c r="Q61" s="610"/>
      <c r="R61" s="627" t="s">
        <v>724</v>
      </c>
      <c r="S61" s="632" t="str">
        <f>IF('Step 3.2 Heating System'!D170=0,"",'Step 3.2 Heating System'!D170)</f>
        <v/>
      </c>
      <c r="T61" s="633" t="str">
        <f>IF('Step 3.2 Heating System'!E170=0,"",'Step 3.2 Heating System'!E170)</f>
        <v/>
      </c>
      <c r="U61" s="633" t="str">
        <f>IF('Step 3.2 Heating System'!C170=0,"",'Step 3.2 Heating System'!C170)</f>
        <v/>
      </c>
      <c r="V61" s="634" t="str">
        <f>'Step 3.2 Heating System'!K170</f>
        <v/>
      </c>
      <c r="W61" s="635" t="str">
        <f>'Step 3.2 Heating System'!L170</f>
        <v/>
      </c>
      <c r="X61" s="636" t="str">
        <f>IF('Step 3.2 Heating System'!W170=0,"",'Step 3.2 Heating System'!W170)</f>
        <v/>
      </c>
      <c r="Y61" s="631" t="str">
        <f t="shared" si="2"/>
        <v/>
      </c>
      <c r="Z61" s="707" t="str">
        <f>IFERROR('Step 4 Support Tool'!AE272,"")</f>
        <v/>
      </c>
      <c r="AA61" s="610"/>
      <c r="AB61" s="610"/>
    </row>
    <row r="62" spans="1:28" s="611" customFormat="1" ht="19.899999999999999" customHeight="1" x14ac:dyDescent="0.2">
      <c r="A62" s="705" t="s">
        <v>354</v>
      </c>
      <c r="B62" s="706">
        <f>'Step 3.1 Site Details'!D61</f>
        <v>0</v>
      </c>
      <c r="C62" s="710" t="str">
        <f>IF('Step 3.1 Site Details'!B61&lt;&gt;0,'Step 3.1 Site Details'!B61,"")</f>
        <v/>
      </c>
      <c r="D62" s="629" t="str">
        <f>IF('Step 3.1 Site Details'!J61&lt;&gt;0,'Step 3.1 Site Details'!J61,"")</f>
        <v/>
      </c>
      <c r="E62" s="1052" t="str">
        <f>IF('Step 3.1 Site Details'!K61&lt;&gt;0,'Step 3.1 Site Details'!K61,"")</f>
        <v/>
      </c>
      <c r="F62" s="629" t="str">
        <f t="shared" si="3"/>
        <v/>
      </c>
      <c r="G62" s="621"/>
      <c r="H62" s="612"/>
      <c r="I62" s="612"/>
      <c r="J62" s="627" t="s">
        <v>520</v>
      </c>
      <c r="K62" s="704" t="str">
        <f>IF('Step 3.2 Heating System'!C63=0,"",'Step 3.2 Heating System'!C63)</f>
        <v/>
      </c>
      <c r="L62" s="630" t="str">
        <f>IF('Step 3.2 Heating System'!F63=0,"",'Step 3.2 Heating System'!F63)</f>
        <v/>
      </c>
      <c r="M62" s="630" t="str">
        <f>IF('Step 3.2 Heating System'!G63=0,"",'Step 3.2 Heating System'!G63)</f>
        <v/>
      </c>
      <c r="N62" s="776" t="str">
        <f>'Step 3.2 Heating System'!J63</f>
        <v/>
      </c>
      <c r="O62" s="821" t="str">
        <f>'Step 3.2 Heating System'!V63</f>
        <v/>
      </c>
      <c r="P62" s="631" t="str">
        <f t="shared" si="1"/>
        <v/>
      </c>
      <c r="Q62" s="610"/>
      <c r="R62" s="627" t="s">
        <v>725</v>
      </c>
      <c r="S62" s="632" t="str">
        <f>IF('Step 3.2 Heating System'!D171=0,"",'Step 3.2 Heating System'!D171)</f>
        <v/>
      </c>
      <c r="T62" s="633" t="str">
        <f>IF('Step 3.2 Heating System'!E171=0,"",'Step 3.2 Heating System'!E171)</f>
        <v/>
      </c>
      <c r="U62" s="633" t="str">
        <f>IF('Step 3.2 Heating System'!C171=0,"",'Step 3.2 Heating System'!C171)</f>
        <v/>
      </c>
      <c r="V62" s="634" t="str">
        <f>'Step 3.2 Heating System'!K171</f>
        <v/>
      </c>
      <c r="W62" s="635" t="str">
        <f>'Step 3.2 Heating System'!L171</f>
        <v/>
      </c>
      <c r="X62" s="636" t="str">
        <f>IF('Step 3.2 Heating System'!W171=0,"",'Step 3.2 Heating System'!W171)</f>
        <v/>
      </c>
      <c r="Y62" s="631" t="str">
        <f t="shared" si="2"/>
        <v/>
      </c>
      <c r="Z62" s="707" t="str">
        <f>IFERROR('Step 4 Support Tool'!AE273,"")</f>
        <v/>
      </c>
      <c r="AA62" s="610"/>
      <c r="AB62" s="610"/>
    </row>
    <row r="63" spans="1:28" s="611" customFormat="1" ht="19.899999999999999" customHeight="1" x14ac:dyDescent="0.2">
      <c r="A63" s="705" t="s">
        <v>355</v>
      </c>
      <c r="B63" s="706">
        <f>'Step 3.1 Site Details'!D62</f>
        <v>0</v>
      </c>
      <c r="C63" s="710" t="str">
        <f>IF('Step 3.1 Site Details'!B62&lt;&gt;0,'Step 3.1 Site Details'!B62,"")</f>
        <v/>
      </c>
      <c r="D63" s="629" t="str">
        <f>IF('Step 3.1 Site Details'!J62&lt;&gt;0,'Step 3.1 Site Details'!J62,"")</f>
        <v/>
      </c>
      <c r="E63" s="1052" t="str">
        <f>IF('Step 3.1 Site Details'!K62&lt;&gt;0,'Step 3.1 Site Details'!K62,"")</f>
        <v/>
      </c>
      <c r="F63" s="629" t="str">
        <f t="shared" si="3"/>
        <v/>
      </c>
      <c r="G63" s="621"/>
      <c r="H63" s="612"/>
      <c r="I63" s="612"/>
      <c r="J63" s="627" t="s">
        <v>522</v>
      </c>
      <c r="K63" s="704" t="str">
        <f>IF('Step 3.2 Heating System'!C64=0,"",'Step 3.2 Heating System'!C64)</f>
        <v/>
      </c>
      <c r="L63" s="630" t="str">
        <f>IF('Step 3.2 Heating System'!F64=0,"",'Step 3.2 Heating System'!F64)</f>
        <v/>
      </c>
      <c r="M63" s="630" t="str">
        <f>IF('Step 3.2 Heating System'!G64=0,"",'Step 3.2 Heating System'!G64)</f>
        <v/>
      </c>
      <c r="N63" s="776" t="str">
        <f>'Step 3.2 Heating System'!J64</f>
        <v/>
      </c>
      <c r="O63" s="821" t="str">
        <f>'Step 3.2 Heating System'!V64</f>
        <v/>
      </c>
      <c r="P63" s="631" t="str">
        <f t="shared" si="1"/>
        <v/>
      </c>
      <c r="Q63" s="610"/>
      <c r="R63" s="627" t="s">
        <v>726</v>
      </c>
      <c r="S63" s="632" t="str">
        <f>IF('Step 3.2 Heating System'!D172=0,"",'Step 3.2 Heating System'!D172)</f>
        <v/>
      </c>
      <c r="T63" s="633" t="str">
        <f>IF('Step 3.2 Heating System'!E172=0,"",'Step 3.2 Heating System'!E172)</f>
        <v/>
      </c>
      <c r="U63" s="633" t="str">
        <f>IF('Step 3.2 Heating System'!C172=0,"",'Step 3.2 Heating System'!C172)</f>
        <v/>
      </c>
      <c r="V63" s="634" t="str">
        <f>'Step 3.2 Heating System'!K172</f>
        <v/>
      </c>
      <c r="W63" s="635" t="str">
        <f>'Step 3.2 Heating System'!L172</f>
        <v/>
      </c>
      <c r="X63" s="636" t="str">
        <f>IF('Step 3.2 Heating System'!W172=0,"",'Step 3.2 Heating System'!W172)</f>
        <v/>
      </c>
      <c r="Y63" s="631" t="str">
        <f t="shared" si="2"/>
        <v/>
      </c>
      <c r="Z63" s="707" t="str">
        <f>IFERROR('Step 4 Support Tool'!AE274,"")</f>
        <v/>
      </c>
      <c r="AA63" s="610"/>
      <c r="AB63" s="610"/>
    </row>
    <row r="64" spans="1:28" s="611" customFormat="1" ht="19.899999999999999" customHeight="1" x14ac:dyDescent="0.2">
      <c r="A64" s="705" t="s">
        <v>356</v>
      </c>
      <c r="B64" s="706">
        <f>'Step 3.1 Site Details'!D63</f>
        <v>0</v>
      </c>
      <c r="C64" s="710" t="str">
        <f>IF('Step 3.1 Site Details'!B63&lt;&gt;0,'Step 3.1 Site Details'!B63,"")</f>
        <v/>
      </c>
      <c r="D64" s="629" t="str">
        <f>IF('Step 3.1 Site Details'!J63&lt;&gt;0,'Step 3.1 Site Details'!J63,"")</f>
        <v/>
      </c>
      <c r="E64" s="1052" t="str">
        <f>IF('Step 3.1 Site Details'!K63&lt;&gt;0,'Step 3.1 Site Details'!K63,"")</f>
        <v/>
      </c>
      <c r="F64" s="629" t="str">
        <f t="shared" si="3"/>
        <v/>
      </c>
      <c r="G64" s="621"/>
      <c r="H64" s="612"/>
      <c r="I64" s="612"/>
      <c r="J64" s="627" t="s">
        <v>524</v>
      </c>
      <c r="K64" s="704" t="str">
        <f>IF('Step 3.2 Heating System'!C65=0,"",'Step 3.2 Heating System'!C65)</f>
        <v/>
      </c>
      <c r="L64" s="630" t="str">
        <f>IF('Step 3.2 Heating System'!F65=0,"",'Step 3.2 Heating System'!F65)</f>
        <v/>
      </c>
      <c r="M64" s="630" t="str">
        <f>IF('Step 3.2 Heating System'!G65=0,"",'Step 3.2 Heating System'!G65)</f>
        <v/>
      </c>
      <c r="N64" s="776" t="str">
        <f>'Step 3.2 Heating System'!J65</f>
        <v/>
      </c>
      <c r="O64" s="821" t="str">
        <f>'Step 3.2 Heating System'!V65</f>
        <v/>
      </c>
      <c r="P64" s="631" t="str">
        <f t="shared" si="1"/>
        <v/>
      </c>
      <c r="Q64" s="610"/>
      <c r="R64" s="627" t="s">
        <v>727</v>
      </c>
      <c r="S64" s="632" t="str">
        <f>IF('Step 3.2 Heating System'!D173=0,"",'Step 3.2 Heating System'!D173)</f>
        <v/>
      </c>
      <c r="T64" s="633" t="str">
        <f>IF('Step 3.2 Heating System'!E173=0,"",'Step 3.2 Heating System'!E173)</f>
        <v/>
      </c>
      <c r="U64" s="633" t="str">
        <f>IF('Step 3.2 Heating System'!C173=0,"",'Step 3.2 Heating System'!C173)</f>
        <v/>
      </c>
      <c r="V64" s="634" t="str">
        <f>'Step 3.2 Heating System'!K173</f>
        <v/>
      </c>
      <c r="W64" s="635" t="str">
        <f>'Step 3.2 Heating System'!L173</f>
        <v/>
      </c>
      <c r="X64" s="636" t="str">
        <f>IF('Step 3.2 Heating System'!W173=0,"",'Step 3.2 Heating System'!W173)</f>
        <v/>
      </c>
      <c r="Y64" s="631" t="str">
        <f t="shared" si="2"/>
        <v/>
      </c>
      <c r="Z64" s="707" t="str">
        <f>IFERROR('Step 4 Support Tool'!AE275,"")</f>
        <v/>
      </c>
      <c r="AA64" s="610"/>
      <c r="AB64" s="610"/>
    </row>
    <row r="65" spans="1:28" s="611" customFormat="1" ht="19.899999999999999" customHeight="1" x14ac:dyDescent="0.2">
      <c r="A65" s="705" t="s">
        <v>357</v>
      </c>
      <c r="B65" s="706">
        <f>'Step 3.1 Site Details'!D64</f>
        <v>0</v>
      </c>
      <c r="C65" s="710" t="str">
        <f>IF('Step 3.1 Site Details'!B64&lt;&gt;0,'Step 3.1 Site Details'!B64,"")</f>
        <v/>
      </c>
      <c r="D65" s="629" t="str">
        <f>IF('Step 3.1 Site Details'!J64&lt;&gt;0,'Step 3.1 Site Details'!J64,"")</f>
        <v/>
      </c>
      <c r="E65" s="1052" t="str">
        <f>IF('Step 3.1 Site Details'!K64&lt;&gt;0,'Step 3.1 Site Details'!K64,"")</f>
        <v/>
      </c>
      <c r="F65" s="629" t="str">
        <f t="shared" si="3"/>
        <v/>
      </c>
      <c r="G65" s="621"/>
      <c r="H65" s="612"/>
      <c r="I65" s="612"/>
      <c r="J65" s="627" t="s">
        <v>526</v>
      </c>
      <c r="K65" s="704" t="str">
        <f>IF('Step 3.2 Heating System'!C66=0,"",'Step 3.2 Heating System'!C66)</f>
        <v/>
      </c>
      <c r="L65" s="630" t="str">
        <f>IF('Step 3.2 Heating System'!F66=0,"",'Step 3.2 Heating System'!F66)</f>
        <v/>
      </c>
      <c r="M65" s="630" t="str">
        <f>IF('Step 3.2 Heating System'!G66=0,"",'Step 3.2 Heating System'!G66)</f>
        <v/>
      </c>
      <c r="N65" s="776" t="str">
        <f>'Step 3.2 Heating System'!J66</f>
        <v/>
      </c>
      <c r="O65" s="821" t="str">
        <f>'Step 3.2 Heating System'!V66</f>
        <v/>
      </c>
      <c r="P65" s="631" t="str">
        <f t="shared" si="1"/>
        <v/>
      </c>
      <c r="Q65" s="610"/>
      <c r="R65" s="627" t="s">
        <v>728</v>
      </c>
      <c r="S65" s="632" t="str">
        <f>IF('Step 3.2 Heating System'!D174=0,"",'Step 3.2 Heating System'!D174)</f>
        <v/>
      </c>
      <c r="T65" s="633" t="str">
        <f>IF('Step 3.2 Heating System'!E174=0,"",'Step 3.2 Heating System'!E174)</f>
        <v/>
      </c>
      <c r="U65" s="633" t="str">
        <f>IF('Step 3.2 Heating System'!C174=0,"",'Step 3.2 Heating System'!C174)</f>
        <v/>
      </c>
      <c r="V65" s="634" t="str">
        <f>'Step 3.2 Heating System'!K174</f>
        <v/>
      </c>
      <c r="W65" s="635" t="str">
        <f>'Step 3.2 Heating System'!L174</f>
        <v/>
      </c>
      <c r="X65" s="636" t="str">
        <f>IF('Step 3.2 Heating System'!W174=0,"",'Step 3.2 Heating System'!W174)</f>
        <v/>
      </c>
      <c r="Y65" s="631" t="str">
        <f t="shared" si="2"/>
        <v/>
      </c>
      <c r="Z65" s="707" t="str">
        <f>IFERROR('Step 4 Support Tool'!AE276,"")</f>
        <v/>
      </c>
      <c r="AA65" s="610"/>
      <c r="AB65" s="610"/>
    </row>
    <row r="66" spans="1:28" s="611" customFormat="1" ht="19.899999999999999" customHeight="1" x14ac:dyDescent="0.2">
      <c r="A66" s="705" t="s">
        <v>358</v>
      </c>
      <c r="B66" s="706">
        <f>'Step 3.1 Site Details'!D65</f>
        <v>0</v>
      </c>
      <c r="C66" s="710" t="str">
        <f>IF('Step 3.1 Site Details'!B65&lt;&gt;0,'Step 3.1 Site Details'!B65,"")</f>
        <v/>
      </c>
      <c r="D66" s="629" t="str">
        <f>IF('Step 3.1 Site Details'!J65&lt;&gt;0,'Step 3.1 Site Details'!J65,"")</f>
        <v/>
      </c>
      <c r="E66" s="1052" t="str">
        <f>IF('Step 3.1 Site Details'!K65&lt;&gt;0,'Step 3.1 Site Details'!K65,"")</f>
        <v/>
      </c>
      <c r="F66" s="629" t="str">
        <f t="shared" si="3"/>
        <v/>
      </c>
      <c r="G66" s="621"/>
      <c r="H66" s="612"/>
      <c r="I66" s="612"/>
      <c r="J66" s="627" t="s">
        <v>528</v>
      </c>
      <c r="K66" s="704" t="str">
        <f>IF('Step 3.2 Heating System'!C67=0,"",'Step 3.2 Heating System'!C67)</f>
        <v/>
      </c>
      <c r="L66" s="630" t="str">
        <f>IF('Step 3.2 Heating System'!F67=0,"",'Step 3.2 Heating System'!F67)</f>
        <v/>
      </c>
      <c r="M66" s="630" t="str">
        <f>IF('Step 3.2 Heating System'!G67=0,"",'Step 3.2 Heating System'!G67)</f>
        <v/>
      </c>
      <c r="N66" s="776" t="str">
        <f>'Step 3.2 Heating System'!J67</f>
        <v/>
      </c>
      <c r="O66" s="821" t="str">
        <f>'Step 3.2 Heating System'!V67</f>
        <v/>
      </c>
      <c r="P66" s="631" t="str">
        <f t="shared" si="1"/>
        <v/>
      </c>
      <c r="Q66" s="610"/>
      <c r="R66" s="627" t="s">
        <v>729</v>
      </c>
      <c r="S66" s="632" t="str">
        <f>IF('Step 3.2 Heating System'!D175=0,"",'Step 3.2 Heating System'!D175)</f>
        <v/>
      </c>
      <c r="T66" s="633" t="str">
        <f>IF('Step 3.2 Heating System'!E175=0,"",'Step 3.2 Heating System'!E175)</f>
        <v/>
      </c>
      <c r="U66" s="633" t="str">
        <f>IF('Step 3.2 Heating System'!C175=0,"",'Step 3.2 Heating System'!C175)</f>
        <v/>
      </c>
      <c r="V66" s="634" t="str">
        <f>'Step 3.2 Heating System'!K175</f>
        <v/>
      </c>
      <c r="W66" s="635" t="str">
        <f>'Step 3.2 Heating System'!L175</f>
        <v/>
      </c>
      <c r="X66" s="636" t="str">
        <f>IF('Step 3.2 Heating System'!W175=0,"",'Step 3.2 Heating System'!W175)</f>
        <v/>
      </c>
      <c r="Y66" s="631" t="str">
        <f t="shared" si="2"/>
        <v/>
      </c>
      <c r="Z66" s="707" t="str">
        <f>IFERROR('Step 4 Support Tool'!AE277,"")</f>
        <v/>
      </c>
      <c r="AA66" s="610"/>
      <c r="AB66" s="610"/>
    </row>
    <row r="67" spans="1:28" s="611" customFormat="1" ht="19.899999999999999" customHeight="1" x14ac:dyDescent="0.2">
      <c r="A67" s="705" t="s">
        <v>359</v>
      </c>
      <c r="B67" s="706">
        <f>'Step 3.1 Site Details'!D66</f>
        <v>0</v>
      </c>
      <c r="C67" s="710" t="str">
        <f>IF('Step 3.1 Site Details'!B66&lt;&gt;0,'Step 3.1 Site Details'!B66,"")</f>
        <v/>
      </c>
      <c r="D67" s="629" t="str">
        <f>IF('Step 3.1 Site Details'!J66&lt;&gt;0,'Step 3.1 Site Details'!J66,"")</f>
        <v/>
      </c>
      <c r="E67" s="1052" t="str">
        <f>IF('Step 3.1 Site Details'!K66&lt;&gt;0,'Step 3.1 Site Details'!K66,"")</f>
        <v/>
      </c>
      <c r="F67" s="629" t="str">
        <f t="shared" si="3"/>
        <v/>
      </c>
      <c r="G67" s="621"/>
      <c r="H67" s="612"/>
      <c r="I67" s="612"/>
      <c r="J67" s="627" t="s">
        <v>530</v>
      </c>
      <c r="K67" s="704" t="str">
        <f>IF('Step 3.2 Heating System'!C68=0,"",'Step 3.2 Heating System'!C68)</f>
        <v/>
      </c>
      <c r="L67" s="630" t="str">
        <f>IF('Step 3.2 Heating System'!F68=0,"",'Step 3.2 Heating System'!F68)</f>
        <v/>
      </c>
      <c r="M67" s="630" t="str">
        <f>IF('Step 3.2 Heating System'!G68=0,"",'Step 3.2 Heating System'!G68)</f>
        <v/>
      </c>
      <c r="N67" s="776" t="str">
        <f>'Step 3.2 Heating System'!J68</f>
        <v/>
      </c>
      <c r="O67" s="821" t="str">
        <f>'Step 3.2 Heating System'!V68</f>
        <v/>
      </c>
      <c r="P67" s="631" t="str">
        <f t="shared" si="1"/>
        <v/>
      </c>
      <c r="Q67" s="610"/>
      <c r="R67" s="627" t="s">
        <v>730</v>
      </c>
      <c r="S67" s="632" t="str">
        <f>IF('Step 3.2 Heating System'!D176=0,"",'Step 3.2 Heating System'!D176)</f>
        <v/>
      </c>
      <c r="T67" s="633" t="str">
        <f>IF('Step 3.2 Heating System'!E176=0,"",'Step 3.2 Heating System'!E176)</f>
        <v/>
      </c>
      <c r="U67" s="633" t="str">
        <f>IF('Step 3.2 Heating System'!C176=0,"",'Step 3.2 Heating System'!C176)</f>
        <v/>
      </c>
      <c r="V67" s="634" t="str">
        <f>'Step 3.2 Heating System'!K176</f>
        <v/>
      </c>
      <c r="W67" s="635" t="str">
        <f>'Step 3.2 Heating System'!L176</f>
        <v/>
      </c>
      <c r="X67" s="636" t="str">
        <f>IF('Step 3.2 Heating System'!W176=0,"",'Step 3.2 Heating System'!W176)</f>
        <v/>
      </c>
      <c r="Y67" s="631" t="str">
        <f t="shared" si="2"/>
        <v/>
      </c>
      <c r="Z67" s="707" t="str">
        <f>IFERROR('Step 4 Support Tool'!AE278,"")</f>
        <v/>
      </c>
      <c r="AA67" s="610"/>
      <c r="AB67" s="610"/>
    </row>
    <row r="68" spans="1:28" s="611" customFormat="1" ht="19.899999999999999" customHeight="1" x14ac:dyDescent="0.2">
      <c r="A68" s="705" t="s">
        <v>360</v>
      </c>
      <c r="B68" s="706">
        <f>'Step 3.1 Site Details'!D67</f>
        <v>0</v>
      </c>
      <c r="C68" s="710" t="str">
        <f>IF('Step 3.1 Site Details'!B67&lt;&gt;0,'Step 3.1 Site Details'!B67,"")</f>
        <v/>
      </c>
      <c r="D68" s="629" t="str">
        <f>IF('Step 3.1 Site Details'!J67&lt;&gt;0,'Step 3.1 Site Details'!J67,"")</f>
        <v/>
      </c>
      <c r="E68" s="1052" t="str">
        <f>IF('Step 3.1 Site Details'!K67&lt;&gt;0,'Step 3.1 Site Details'!K67,"")</f>
        <v/>
      </c>
      <c r="F68" s="629" t="str">
        <f t="shared" si="3"/>
        <v/>
      </c>
      <c r="G68" s="621"/>
      <c r="H68" s="612"/>
      <c r="I68" s="612"/>
      <c r="J68" s="627" t="s">
        <v>532</v>
      </c>
      <c r="K68" s="704" t="str">
        <f>IF('Step 3.2 Heating System'!C69=0,"",'Step 3.2 Heating System'!C69)</f>
        <v/>
      </c>
      <c r="L68" s="630" t="str">
        <f>IF('Step 3.2 Heating System'!F69=0,"",'Step 3.2 Heating System'!F69)</f>
        <v/>
      </c>
      <c r="M68" s="630" t="str">
        <f>IF('Step 3.2 Heating System'!G69=0,"",'Step 3.2 Heating System'!G69)</f>
        <v/>
      </c>
      <c r="N68" s="776" t="str">
        <f>'Step 3.2 Heating System'!J69</f>
        <v/>
      </c>
      <c r="O68" s="821" t="str">
        <f>'Step 3.2 Heating System'!V69</f>
        <v/>
      </c>
      <c r="P68" s="631" t="str">
        <f t="shared" si="1"/>
        <v/>
      </c>
      <c r="Q68" s="610"/>
      <c r="R68" s="627" t="s">
        <v>731</v>
      </c>
      <c r="S68" s="632" t="str">
        <f>IF('Step 3.2 Heating System'!D177=0,"",'Step 3.2 Heating System'!D177)</f>
        <v/>
      </c>
      <c r="T68" s="633" t="str">
        <f>IF('Step 3.2 Heating System'!E177=0,"",'Step 3.2 Heating System'!E177)</f>
        <v/>
      </c>
      <c r="U68" s="633" t="str">
        <f>IF('Step 3.2 Heating System'!C177=0,"",'Step 3.2 Heating System'!C177)</f>
        <v/>
      </c>
      <c r="V68" s="634" t="str">
        <f>'Step 3.2 Heating System'!K177</f>
        <v/>
      </c>
      <c r="W68" s="635" t="str">
        <f>'Step 3.2 Heating System'!L177</f>
        <v/>
      </c>
      <c r="X68" s="636" t="str">
        <f>IF('Step 3.2 Heating System'!W177=0,"",'Step 3.2 Heating System'!W177)</f>
        <v/>
      </c>
      <c r="Y68" s="631" t="str">
        <f t="shared" si="2"/>
        <v/>
      </c>
      <c r="Z68" s="707" t="str">
        <f>IFERROR('Step 4 Support Tool'!AE279,"")</f>
        <v/>
      </c>
      <c r="AA68" s="610"/>
      <c r="AB68" s="610"/>
    </row>
    <row r="69" spans="1:28" s="611" customFormat="1" ht="19.899999999999999" customHeight="1" x14ac:dyDescent="0.2">
      <c r="A69" s="705" t="s">
        <v>361</v>
      </c>
      <c r="B69" s="706">
        <f>'Step 3.1 Site Details'!D68</f>
        <v>0</v>
      </c>
      <c r="C69" s="710" t="str">
        <f>IF('Step 3.1 Site Details'!B68&lt;&gt;0,'Step 3.1 Site Details'!B68,"")</f>
        <v/>
      </c>
      <c r="D69" s="629" t="str">
        <f>IF('Step 3.1 Site Details'!J68&lt;&gt;0,'Step 3.1 Site Details'!J68,"")</f>
        <v/>
      </c>
      <c r="E69" s="1052" t="str">
        <f>IF('Step 3.1 Site Details'!K68&lt;&gt;0,'Step 3.1 Site Details'!K68,"")</f>
        <v/>
      </c>
      <c r="F69" s="629" t="str">
        <f t="shared" si="3"/>
        <v/>
      </c>
      <c r="G69" s="621"/>
      <c r="H69" s="612"/>
      <c r="I69" s="612"/>
      <c r="J69" s="627" t="s">
        <v>534</v>
      </c>
      <c r="K69" s="704" t="str">
        <f>IF('Step 3.2 Heating System'!C70=0,"",'Step 3.2 Heating System'!C70)</f>
        <v/>
      </c>
      <c r="L69" s="630" t="str">
        <f>IF('Step 3.2 Heating System'!F70=0,"",'Step 3.2 Heating System'!F70)</f>
        <v/>
      </c>
      <c r="M69" s="630" t="str">
        <f>IF('Step 3.2 Heating System'!G70=0,"",'Step 3.2 Heating System'!G70)</f>
        <v/>
      </c>
      <c r="N69" s="776" t="str">
        <f>'Step 3.2 Heating System'!J70</f>
        <v/>
      </c>
      <c r="O69" s="821" t="str">
        <f>'Step 3.2 Heating System'!V70</f>
        <v/>
      </c>
      <c r="P69" s="631" t="str">
        <f t="shared" si="1"/>
        <v/>
      </c>
      <c r="Q69" s="610"/>
      <c r="R69" s="627" t="s">
        <v>732</v>
      </c>
      <c r="S69" s="632" t="str">
        <f>IF('Step 3.2 Heating System'!D178=0,"",'Step 3.2 Heating System'!D178)</f>
        <v/>
      </c>
      <c r="T69" s="633" t="str">
        <f>IF('Step 3.2 Heating System'!E178=0,"",'Step 3.2 Heating System'!E178)</f>
        <v/>
      </c>
      <c r="U69" s="633" t="str">
        <f>IF('Step 3.2 Heating System'!C178=0,"",'Step 3.2 Heating System'!C178)</f>
        <v/>
      </c>
      <c r="V69" s="634" t="str">
        <f>'Step 3.2 Heating System'!K178</f>
        <v/>
      </c>
      <c r="W69" s="635" t="str">
        <f>'Step 3.2 Heating System'!L178</f>
        <v/>
      </c>
      <c r="X69" s="636" t="str">
        <f>IF('Step 3.2 Heating System'!W178=0,"",'Step 3.2 Heating System'!W178)</f>
        <v/>
      </c>
      <c r="Y69" s="631" t="str">
        <f t="shared" si="2"/>
        <v/>
      </c>
      <c r="Z69" s="707" t="str">
        <f>IFERROR('Step 4 Support Tool'!AE280,"")</f>
        <v/>
      </c>
      <c r="AA69" s="610"/>
      <c r="AB69" s="610"/>
    </row>
    <row r="70" spans="1:28" s="611" customFormat="1" ht="19.899999999999999" customHeight="1" x14ac:dyDescent="0.2">
      <c r="A70" s="705" t="s">
        <v>362</v>
      </c>
      <c r="B70" s="706">
        <f>'Step 3.1 Site Details'!D69</f>
        <v>0</v>
      </c>
      <c r="C70" s="710" t="str">
        <f>IF('Step 3.1 Site Details'!B69&lt;&gt;0,'Step 3.1 Site Details'!B69,"")</f>
        <v/>
      </c>
      <c r="D70" s="629" t="str">
        <f>IF('Step 3.1 Site Details'!J69&lt;&gt;0,'Step 3.1 Site Details'!J69,"")</f>
        <v/>
      </c>
      <c r="E70" s="1052" t="str">
        <f>IF('Step 3.1 Site Details'!K69&lt;&gt;0,'Step 3.1 Site Details'!K69,"")</f>
        <v/>
      </c>
      <c r="F70" s="629" t="str">
        <f t="shared" si="3"/>
        <v/>
      </c>
      <c r="G70" s="621"/>
      <c r="H70" s="612"/>
      <c r="I70" s="612"/>
      <c r="J70" s="627" t="s">
        <v>536</v>
      </c>
      <c r="K70" s="704" t="str">
        <f>IF('Step 3.2 Heating System'!C71=0,"",'Step 3.2 Heating System'!C71)</f>
        <v/>
      </c>
      <c r="L70" s="630" t="str">
        <f>IF('Step 3.2 Heating System'!F71=0,"",'Step 3.2 Heating System'!F71)</f>
        <v/>
      </c>
      <c r="M70" s="630" t="str">
        <f>IF('Step 3.2 Heating System'!G71=0,"",'Step 3.2 Heating System'!G71)</f>
        <v/>
      </c>
      <c r="N70" s="776" t="str">
        <f>'Step 3.2 Heating System'!J71</f>
        <v/>
      </c>
      <c r="O70" s="821" t="str">
        <f>'Step 3.2 Heating System'!V71</f>
        <v/>
      </c>
      <c r="P70" s="631" t="str">
        <f t="shared" si="1"/>
        <v/>
      </c>
      <c r="Q70" s="610"/>
      <c r="R70" s="627" t="s">
        <v>733</v>
      </c>
      <c r="S70" s="632" t="str">
        <f>IF('Step 3.2 Heating System'!D179=0,"",'Step 3.2 Heating System'!D179)</f>
        <v/>
      </c>
      <c r="T70" s="633" t="str">
        <f>IF('Step 3.2 Heating System'!E179=0,"",'Step 3.2 Heating System'!E179)</f>
        <v/>
      </c>
      <c r="U70" s="633" t="str">
        <f>IF('Step 3.2 Heating System'!C179=0,"",'Step 3.2 Heating System'!C179)</f>
        <v/>
      </c>
      <c r="V70" s="634" t="str">
        <f>'Step 3.2 Heating System'!K179</f>
        <v/>
      </c>
      <c r="W70" s="635" t="str">
        <f>'Step 3.2 Heating System'!L179</f>
        <v/>
      </c>
      <c r="X70" s="636" t="str">
        <f>IF('Step 3.2 Heating System'!W179=0,"",'Step 3.2 Heating System'!W179)</f>
        <v/>
      </c>
      <c r="Y70" s="631" t="str">
        <f t="shared" si="2"/>
        <v/>
      </c>
      <c r="Z70" s="707" t="str">
        <f>IFERROR('Step 4 Support Tool'!AE281,"")</f>
        <v/>
      </c>
      <c r="AA70" s="610"/>
      <c r="AB70" s="610"/>
    </row>
    <row r="71" spans="1:28" s="611" customFormat="1" ht="19.899999999999999" customHeight="1" x14ac:dyDescent="0.2">
      <c r="A71" s="705" t="s">
        <v>363</v>
      </c>
      <c r="B71" s="706">
        <f>'Step 3.1 Site Details'!D70</f>
        <v>0</v>
      </c>
      <c r="C71" s="710" t="str">
        <f>IF('Step 3.1 Site Details'!B70&lt;&gt;0,'Step 3.1 Site Details'!B70,"")</f>
        <v/>
      </c>
      <c r="D71" s="629" t="str">
        <f>IF('Step 3.1 Site Details'!J70&lt;&gt;0,'Step 3.1 Site Details'!J70,"")</f>
        <v/>
      </c>
      <c r="E71" s="1052" t="str">
        <f>IF('Step 3.1 Site Details'!K70&lt;&gt;0,'Step 3.1 Site Details'!K70,"")</f>
        <v/>
      </c>
      <c r="F71" s="629" t="str">
        <f t="shared" si="3"/>
        <v/>
      </c>
      <c r="G71" s="621"/>
      <c r="H71" s="612"/>
      <c r="I71" s="612"/>
      <c r="J71" s="627" t="s">
        <v>538</v>
      </c>
      <c r="K71" s="704" t="str">
        <f>IF('Step 3.2 Heating System'!C72=0,"",'Step 3.2 Heating System'!C72)</f>
        <v/>
      </c>
      <c r="L71" s="630" t="str">
        <f>IF('Step 3.2 Heating System'!F72=0,"",'Step 3.2 Heating System'!F72)</f>
        <v/>
      </c>
      <c r="M71" s="630" t="str">
        <f>IF('Step 3.2 Heating System'!G72=0,"",'Step 3.2 Heating System'!G72)</f>
        <v/>
      </c>
      <c r="N71" s="776" t="str">
        <f>'Step 3.2 Heating System'!J72</f>
        <v/>
      </c>
      <c r="O71" s="821" t="str">
        <f>'Step 3.2 Heating System'!V72</f>
        <v/>
      </c>
      <c r="P71" s="631" t="str">
        <f t="shared" si="1"/>
        <v/>
      </c>
      <c r="Q71" s="610"/>
      <c r="R71" s="627" t="s">
        <v>734</v>
      </c>
      <c r="S71" s="632" t="str">
        <f>IF('Step 3.2 Heating System'!D180=0,"",'Step 3.2 Heating System'!D180)</f>
        <v/>
      </c>
      <c r="T71" s="633" t="str">
        <f>IF('Step 3.2 Heating System'!E180=0,"",'Step 3.2 Heating System'!E180)</f>
        <v/>
      </c>
      <c r="U71" s="633" t="str">
        <f>IF('Step 3.2 Heating System'!C180=0,"",'Step 3.2 Heating System'!C180)</f>
        <v/>
      </c>
      <c r="V71" s="634" t="str">
        <f>'Step 3.2 Heating System'!K180</f>
        <v/>
      </c>
      <c r="W71" s="635" t="str">
        <f>'Step 3.2 Heating System'!L180</f>
        <v/>
      </c>
      <c r="X71" s="636" t="str">
        <f>IF('Step 3.2 Heating System'!W180=0,"",'Step 3.2 Heating System'!W180)</f>
        <v/>
      </c>
      <c r="Y71" s="631" t="str">
        <f t="shared" si="2"/>
        <v/>
      </c>
      <c r="Z71" s="707" t="str">
        <f>IFERROR('Step 4 Support Tool'!AE282,"")</f>
        <v/>
      </c>
      <c r="AA71" s="610"/>
      <c r="AB71" s="610"/>
    </row>
    <row r="72" spans="1:28" s="611" customFormat="1" ht="19.899999999999999" customHeight="1" x14ac:dyDescent="0.2">
      <c r="A72" s="705" t="s">
        <v>364</v>
      </c>
      <c r="B72" s="706">
        <f>'Step 3.1 Site Details'!D71</f>
        <v>0</v>
      </c>
      <c r="C72" s="710" t="str">
        <f>IF('Step 3.1 Site Details'!B71&lt;&gt;0,'Step 3.1 Site Details'!B71,"")</f>
        <v/>
      </c>
      <c r="D72" s="629" t="str">
        <f>IF('Step 3.1 Site Details'!J71&lt;&gt;0,'Step 3.1 Site Details'!J71,"")</f>
        <v/>
      </c>
      <c r="E72" s="1052" t="str">
        <f>IF('Step 3.1 Site Details'!K71&lt;&gt;0,'Step 3.1 Site Details'!K71,"")</f>
        <v/>
      </c>
      <c r="F72" s="629" t="str">
        <f t="shared" si="3"/>
        <v/>
      </c>
      <c r="G72" s="621"/>
      <c r="H72" s="612"/>
      <c r="I72" s="612"/>
      <c r="J72" s="627" t="s">
        <v>540</v>
      </c>
      <c r="K72" s="704" t="str">
        <f>IF('Step 3.2 Heating System'!C73=0,"",'Step 3.2 Heating System'!C73)</f>
        <v/>
      </c>
      <c r="L72" s="630" t="str">
        <f>IF('Step 3.2 Heating System'!F73=0,"",'Step 3.2 Heating System'!F73)</f>
        <v/>
      </c>
      <c r="M72" s="630" t="str">
        <f>IF('Step 3.2 Heating System'!G73=0,"",'Step 3.2 Heating System'!G73)</f>
        <v/>
      </c>
      <c r="N72" s="776" t="str">
        <f>'Step 3.2 Heating System'!J73</f>
        <v/>
      </c>
      <c r="O72" s="821" t="str">
        <f>'Step 3.2 Heating System'!V73</f>
        <v/>
      </c>
      <c r="P72" s="631" t="str">
        <f t="shared" si="1"/>
        <v/>
      </c>
      <c r="Q72" s="610"/>
      <c r="R72" s="627" t="s">
        <v>735</v>
      </c>
      <c r="S72" s="632" t="str">
        <f>IF('Step 3.2 Heating System'!D181=0,"",'Step 3.2 Heating System'!D181)</f>
        <v/>
      </c>
      <c r="T72" s="633" t="str">
        <f>IF('Step 3.2 Heating System'!E181=0,"",'Step 3.2 Heating System'!E181)</f>
        <v/>
      </c>
      <c r="U72" s="633" t="str">
        <f>IF('Step 3.2 Heating System'!C181=0,"",'Step 3.2 Heating System'!C181)</f>
        <v/>
      </c>
      <c r="V72" s="634" t="str">
        <f>'Step 3.2 Heating System'!K181</f>
        <v/>
      </c>
      <c r="W72" s="635" t="str">
        <f>'Step 3.2 Heating System'!L181</f>
        <v/>
      </c>
      <c r="X72" s="636" t="str">
        <f>IF('Step 3.2 Heating System'!W181=0,"",'Step 3.2 Heating System'!W181)</f>
        <v/>
      </c>
      <c r="Y72" s="631" t="str">
        <f t="shared" si="2"/>
        <v/>
      </c>
      <c r="Z72" s="707" t="str">
        <f>IFERROR('Step 4 Support Tool'!AE283,"")</f>
        <v/>
      </c>
      <c r="AA72" s="610"/>
      <c r="AB72" s="610"/>
    </row>
    <row r="73" spans="1:28" s="611" customFormat="1" ht="19.899999999999999" customHeight="1" x14ac:dyDescent="0.2">
      <c r="A73" s="705" t="s">
        <v>365</v>
      </c>
      <c r="B73" s="706">
        <f>'Step 3.1 Site Details'!D72</f>
        <v>0</v>
      </c>
      <c r="C73" s="710" t="str">
        <f>IF('Step 3.1 Site Details'!B72&lt;&gt;0,'Step 3.1 Site Details'!B72,"")</f>
        <v/>
      </c>
      <c r="D73" s="629" t="str">
        <f>IF('Step 3.1 Site Details'!J72&lt;&gt;0,'Step 3.1 Site Details'!J72,"")</f>
        <v/>
      </c>
      <c r="E73" s="1052" t="str">
        <f>IF('Step 3.1 Site Details'!K72&lt;&gt;0,'Step 3.1 Site Details'!K72,"")</f>
        <v/>
      </c>
      <c r="F73" s="629" t="str">
        <f t="shared" si="3"/>
        <v/>
      </c>
      <c r="G73" s="621"/>
      <c r="H73" s="612"/>
      <c r="I73" s="612"/>
      <c r="J73" s="627" t="s">
        <v>542</v>
      </c>
      <c r="K73" s="704" t="str">
        <f>IF('Step 3.2 Heating System'!C74=0,"",'Step 3.2 Heating System'!C74)</f>
        <v/>
      </c>
      <c r="L73" s="630" t="str">
        <f>IF('Step 3.2 Heating System'!F74=0,"",'Step 3.2 Heating System'!F74)</f>
        <v/>
      </c>
      <c r="M73" s="630" t="str">
        <f>IF('Step 3.2 Heating System'!G74=0,"",'Step 3.2 Heating System'!G74)</f>
        <v/>
      </c>
      <c r="N73" s="776" t="str">
        <f>'Step 3.2 Heating System'!J74</f>
        <v/>
      </c>
      <c r="O73" s="821" t="str">
        <f>'Step 3.2 Heating System'!V74</f>
        <v/>
      </c>
      <c r="P73" s="631" t="str">
        <f t="shared" ref="P73:P108" si="4">IFERROR(O73/N73,"")</f>
        <v/>
      </c>
      <c r="Q73" s="610"/>
      <c r="R73" s="627" t="s">
        <v>736</v>
      </c>
      <c r="S73" s="632" t="str">
        <f>IF('Step 3.2 Heating System'!D182=0,"",'Step 3.2 Heating System'!D182)</f>
        <v/>
      </c>
      <c r="T73" s="633" t="str">
        <f>IF('Step 3.2 Heating System'!E182=0,"",'Step 3.2 Heating System'!E182)</f>
        <v/>
      </c>
      <c r="U73" s="633" t="str">
        <f>IF('Step 3.2 Heating System'!C182=0,"",'Step 3.2 Heating System'!C182)</f>
        <v/>
      </c>
      <c r="V73" s="634" t="str">
        <f>'Step 3.2 Heating System'!K182</f>
        <v/>
      </c>
      <c r="W73" s="635" t="str">
        <f>'Step 3.2 Heating System'!L182</f>
        <v/>
      </c>
      <c r="X73" s="636" t="str">
        <f>IF('Step 3.2 Heating System'!W182=0,"",'Step 3.2 Heating System'!W182)</f>
        <v/>
      </c>
      <c r="Y73" s="631" t="str">
        <f t="shared" si="2"/>
        <v/>
      </c>
      <c r="Z73" s="707" t="str">
        <f>IFERROR('Step 4 Support Tool'!AE284,"")</f>
        <v/>
      </c>
      <c r="AA73" s="610"/>
      <c r="AB73" s="610"/>
    </row>
    <row r="74" spans="1:28" s="611" customFormat="1" ht="19.899999999999999" customHeight="1" x14ac:dyDescent="0.2">
      <c r="A74" s="705" t="s">
        <v>366</v>
      </c>
      <c r="B74" s="706">
        <f>'Step 3.1 Site Details'!D73</f>
        <v>0</v>
      </c>
      <c r="C74" s="710" t="str">
        <f>IF('Step 3.1 Site Details'!B73&lt;&gt;0,'Step 3.1 Site Details'!B73,"")</f>
        <v/>
      </c>
      <c r="D74" s="629" t="str">
        <f>IF('Step 3.1 Site Details'!J73&lt;&gt;0,'Step 3.1 Site Details'!J73,"")</f>
        <v/>
      </c>
      <c r="E74" s="1052" t="str">
        <f>IF('Step 3.1 Site Details'!K73&lt;&gt;0,'Step 3.1 Site Details'!K73,"")</f>
        <v/>
      </c>
      <c r="F74" s="629" t="str">
        <f t="shared" si="3"/>
        <v/>
      </c>
      <c r="G74" s="621"/>
      <c r="H74" s="612"/>
      <c r="I74" s="612"/>
      <c r="J74" s="627" t="s">
        <v>544</v>
      </c>
      <c r="K74" s="704" t="str">
        <f>IF('Step 3.2 Heating System'!C75=0,"",'Step 3.2 Heating System'!C75)</f>
        <v/>
      </c>
      <c r="L74" s="630" t="str">
        <f>IF('Step 3.2 Heating System'!F75=0,"",'Step 3.2 Heating System'!F75)</f>
        <v/>
      </c>
      <c r="M74" s="630" t="str">
        <f>IF('Step 3.2 Heating System'!G75=0,"",'Step 3.2 Heating System'!G75)</f>
        <v/>
      </c>
      <c r="N74" s="776" t="str">
        <f>'Step 3.2 Heating System'!J75</f>
        <v/>
      </c>
      <c r="O74" s="821" t="str">
        <f>'Step 3.2 Heating System'!V75</f>
        <v/>
      </c>
      <c r="P74" s="631" t="str">
        <f t="shared" si="4"/>
        <v/>
      </c>
      <c r="Q74" s="610"/>
      <c r="R74" s="627" t="s">
        <v>737</v>
      </c>
      <c r="S74" s="632" t="str">
        <f>IF('Step 3.2 Heating System'!D183=0,"",'Step 3.2 Heating System'!D183)</f>
        <v/>
      </c>
      <c r="T74" s="633" t="str">
        <f>IF('Step 3.2 Heating System'!E183=0,"",'Step 3.2 Heating System'!E183)</f>
        <v/>
      </c>
      <c r="U74" s="633" t="str">
        <f>IF('Step 3.2 Heating System'!C183=0,"",'Step 3.2 Heating System'!C183)</f>
        <v/>
      </c>
      <c r="V74" s="634" t="str">
        <f>'Step 3.2 Heating System'!K183</f>
        <v/>
      </c>
      <c r="W74" s="635" t="str">
        <f>'Step 3.2 Heating System'!L183</f>
        <v/>
      </c>
      <c r="X74" s="636" t="str">
        <f>IF('Step 3.2 Heating System'!W183=0,"",'Step 3.2 Heating System'!W183)</f>
        <v/>
      </c>
      <c r="Y74" s="631" t="str">
        <f t="shared" ref="Y74:Y108" si="5">IFERROR(X74/V74,"")</f>
        <v/>
      </c>
      <c r="Z74" s="707" t="str">
        <f>IFERROR('Step 4 Support Tool'!AE285,"")</f>
        <v/>
      </c>
      <c r="AA74" s="610"/>
      <c r="AB74" s="610"/>
    </row>
    <row r="75" spans="1:28" s="611" customFormat="1" ht="19.899999999999999" customHeight="1" x14ac:dyDescent="0.2">
      <c r="A75" s="705" t="s">
        <v>367</v>
      </c>
      <c r="B75" s="706">
        <f>'Step 3.1 Site Details'!D74</f>
        <v>0</v>
      </c>
      <c r="C75" s="710" t="str">
        <f>IF('Step 3.1 Site Details'!B74&lt;&gt;0,'Step 3.1 Site Details'!B74,"")</f>
        <v/>
      </c>
      <c r="D75" s="629" t="str">
        <f>IF('Step 3.1 Site Details'!J74&lt;&gt;0,'Step 3.1 Site Details'!J74,"")</f>
        <v/>
      </c>
      <c r="E75" s="1052" t="str">
        <f>IF('Step 3.1 Site Details'!K74&lt;&gt;0,'Step 3.1 Site Details'!K74,"")</f>
        <v/>
      </c>
      <c r="F75" s="629" t="str">
        <f t="shared" si="3"/>
        <v/>
      </c>
      <c r="G75" s="621"/>
      <c r="H75" s="612"/>
      <c r="I75" s="612"/>
      <c r="J75" s="627" t="s">
        <v>546</v>
      </c>
      <c r="K75" s="704" t="str">
        <f>IF('Step 3.2 Heating System'!C76=0,"",'Step 3.2 Heating System'!C76)</f>
        <v/>
      </c>
      <c r="L75" s="630" t="str">
        <f>IF('Step 3.2 Heating System'!F76=0,"",'Step 3.2 Heating System'!F76)</f>
        <v/>
      </c>
      <c r="M75" s="630" t="str">
        <f>IF('Step 3.2 Heating System'!G76=0,"",'Step 3.2 Heating System'!G76)</f>
        <v/>
      </c>
      <c r="N75" s="776" t="str">
        <f>'Step 3.2 Heating System'!J76</f>
        <v/>
      </c>
      <c r="O75" s="821" t="str">
        <f>'Step 3.2 Heating System'!V76</f>
        <v/>
      </c>
      <c r="P75" s="631" t="str">
        <f t="shared" si="4"/>
        <v/>
      </c>
      <c r="Q75" s="610"/>
      <c r="R75" s="627" t="s">
        <v>738</v>
      </c>
      <c r="S75" s="632" t="str">
        <f>IF('Step 3.2 Heating System'!D184=0,"",'Step 3.2 Heating System'!D184)</f>
        <v/>
      </c>
      <c r="T75" s="633" t="str">
        <f>IF('Step 3.2 Heating System'!E184=0,"",'Step 3.2 Heating System'!E184)</f>
        <v/>
      </c>
      <c r="U75" s="633" t="str">
        <f>IF('Step 3.2 Heating System'!C184=0,"",'Step 3.2 Heating System'!C184)</f>
        <v/>
      </c>
      <c r="V75" s="634" t="str">
        <f>'Step 3.2 Heating System'!K184</f>
        <v/>
      </c>
      <c r="W75" s="635" t="str">
        <f>'Step 3.2 Heating System'!L184</f>
        <v/>
      </c>
      <c r="X75" s="636" t="str">
        <f>IF('Step 3.2 Heating System'!W184=0,"",'Step 3.2 Heating System'!W184)</f>
        <v/>
      </c>
      <c r="Y75" s="631" t="str">
        <f t="shared" si="5"/>
        <v/>
      </c>
      <c r="Z75" s="707" t="str">
        <f>IFERROR('Step 4 Support Tool'!AE286,"")</f>
        <v/>
      </c>
      <c r="AA75" s="610"/>
      <c r="AB75" s="610"/>
    </row>
    <row r="76" spans="1:28" s="611" customFormat="1" ht="19.899999999999999" customHeight="1" x14ac:dyDescent="0.2">
      <c r="A76" s="705" t="s">
        <v>368</v>
      </c>
      <c r="B76" s="706">
        <f>'Step 3.1 Site Details'!D75</f>
        <v>0</v>
      </c>
      <c r="C76" s="710" t="str">
        <f>IF('Step 3.1 Site Details'!B75&lt;&gt;0,'Step 3.1 Site Details'!B75,"")</f>
        <v/>
      </c>
      <c r="D76" s="629" t="str">
        <f>IF('Step 3.1 Site Details'!J75&lt;&gt;0,'Step 3.1 Site Details'!J75,"")</f>
        <v/>
      </c>
      <c r="E76" s="1052" t="str">
        <f>IF('Step 3.1 Site Details'!K75&lt;&gt;0,'Step 3.1 Site Details'!K75,"")</f>
        <v/>
      </c>
      <c r="F76" s="629" t="str">
        <f t="shared" si="3"/>
        <v/>
      </c>
      <c r="G76" s="621"/>
      <c r="H76" s="612"/>
      <c r="I76" s="612"/>
      <c r="J76" s="627" t="s">
        <v>548</v>
      </c>
      <c r="K76" s="704" t="str">
        <f>IF('Step 3.2 Heating System'!C77=0,"",'Step 3.2 Heating System'!C77)</f>
        <v/>
      </c>
      <c r="L76" s="630" t="str">
        <f>IF('Step 3.2 Heating System'!F77=0,"",'Step 3.2 Heating System'!F77)</f>
        <v/>
      </c>
      <c r="M76" s="630" t="str">
        <f>IF('Step 3.2 Heating System'!G77=0,"",'Step 3.2 Heating System'!G77)</f>
        <v/>
      </c>
      <c r="N76" s="776" t="str">
        <f>'Step 3.2 Heating System'!J77</f>
        <v/>
      </c>
      <c r="O76" s="821" t="str">
        <f>'Step 3.2 Heating System'!V77</f>
        <v/>
      </c>
      <c r="P76" s="631" t="str">
        <f t="shared" si="4"/>
        <v/>
      </c>
      <c r="Q76" s="610"/>
      <c r="R76" s="627" t="s">
        <v>739</v>
      </c>
      <c r="S76" s="632" t="str">
        <f>IF('Step 3.2 Heating System'!D185=0,"",'Step 3.2 Heating System'!D185)</f>
        <v/>
      </c>
      <c r="T76" s="633" t="str">
        <f>IF('Step 3.2 Heating System'!E185=0,"",'Step 3.2 Heating System'!E185)</f>
        <v/>
      </c>
      <c r="U76" s="633" t="str">
        <f>IF('Step 3.2 Heating System'!C185=0,"",'Step 3.2 Heating System'!C185)</f>
        <v/>
      </c>
      <c r="V76" s="634" t="str">
        <f>'Step 3.2 Heating System'!K185</f>
        <v/>
      </c>
      <c r="W76" s="635" t="str">
        <f>'Step 3.2 Heating System'!L185</f>
        <v/>
      </c>
      <c r="X76" s="636" t="str">
        <f>IF('Step 3.2 Heating System'!W185=0,"",'Step 3.2 Heating System'!W185)</f>
        <v/>
      </c>
      <c r="Y76" s="631" t="str">
        <f t="shared" si="5"/>
        <v/>
      </c>
      <c r="Z76" s="707" t="str">
        <f>IFERROR('Step 4 Support Tool'!AE287,"")</f>
        <v/>
      </c>
      <c r="AA76" s="610"/>
      <c r="AB76" s="610"/>
    </row>
    <row r="77" spans="1:28" s="611" customFormat="1" ht="19.899999999999999" customHeight="1" x14ac:dyDescent="0.2">
      <c r="A77" s="705" t="s">
        <v>369</v>
      </c>
      <c r="B77" s="706">
        <f>'Step 3.1 Site Details'!D76</f>
        <v>0</v>
      </c>
      <c r="C77" s="710" t="str">
        <f>IF('Step 3.1 Site Details'!B76&lt;&gt;0,'Step 3.1 Site Details'!B76,"")</f>
        <v/>
      </c>
      <c r="D77" s="629" t="str">
        <f>IF('Step 3.1 Site Details'!J76&lt;&gt;0,'Step 3.1 Site Details'!J76,"")</f>
        <v/>
      </c>
      <c r="E77" s="1052" t="str">
        <f>IF('Step 3.1 Site Details'!K76&lt;&gt;0,'Step 3.1 Site Details'!K76,"")</f>
        <v/>
      </c>
      <c r="F77" s="629" t="str">
        <f t="shared" si="3"/>
        <v/>
      </c>
      <c r="G77" s="621"/>
      <c r="H77" s="612"/>
      <c r="I77" s="612"/>
      <c r="J77" s="627" t="s">
        <v>550</v>
      </c>
      <c r="K77" s="704" t="str">
        <f>IF('Step 3.2 Heating System'!C78=0,"",'Step 3.2 Heating System'!C78)</f>
        <v/>
      </c>
      <c r="L77" s="630" t="str">
        <f>IF('Step 3.2 Heating System'!F78=0,"",'Step 3.2 Heating System'!F78)</f>
        <v/>
      </c>
      <c r="M77" s="630" t="str">
        <f>IF('Step 3.2 Heating System'!G78=0,"",'Step 3.2 Heating System'!G78)</f>
        <v/>
      </c>
      <c r="N77" s="776" t="str">
        <f>'Step 3.2 Heating System'!J78</f>
        <v/>
      </c>
      <c r="O77" s="821" t="str">
        <f>'Step 3.2 Heating System'!V78</f>
        <v/>
      </c>
      <c r="P77" s="631" t="str">
        <f t="shared" si="4"/>
        <v/>
      </c>
      <c r="Q77" s="610"/>
      <c r="R77" s="627" t="s">
        <v>740</v>
      </c>
      <c r="S77" s="632" t="str">
        <f>IF('Step 3.2 Heating System'!D186=0,"",'Step 3.2 Heating System'!D186)</f>
        <v/>
      </c>
      <c r="T77" s="633" t="str">
        <f>IF('Step 3.2 Heating System'!E186=0,"",'Step 3.2 Heating System'!E186)</f>
        <v/>
      </c>
      <c r="U77" s="633" t="str">
        <f>IF('Step 3.2 Heating System'!C186=0,"",'Step 3.2 Heating System'!C186)</f>
        <v/>
      </c>
      <c r="V77" s="634" t="str">
        <f>'Step 3.2 Heating System'!K186</f>
        <v/>
      </c>
      <c r="W77" s="635" t="str">
        <f>'Step 3.2 Heating System'!L186</f>
        <v/>
      </c>
      <c r="X77" s="636" t="str">
        <f>IF('Step 3.2 Heating System'!W186=0,"",'Step 3.2 Heating System'!W186)</f>
        <v/>
      </c>
      <c r="Y77" s="631" t="str">
        <f t="shared" si="5"/>
        <v/>
      </c>
      <c r="Z77" s="707" t="str">
        <f>IFERROR('Step 4 Support Tool'!AE288,"")</f>
        <v/>
      </c>
      <c r="AA77" s="610"/>
      <c r="AB77" s="610"/>
    </row>
    <row r="78" spans="1:28" s="611" customFormat="1" ht="19.899999999999999" customHeight="1" x14ac:dyDescent="0.2">
      <c r="A78" s="705" t="s">
        <v>370</v>
      </c>
      <c r="B78" s="706">
        <f>'Step 3.1 Site Details'!D77</f>
        <v>0</v>
      </c>
      <c r="C78" s="710" t="str">
        <f>IF('Step 3.1 Site Details'!B77&lt;&gt;0,'Step 3.1 Site Details'!B77,"")</f>
        <v/>
      </c>
      <c r="D78" s="629" t="str">
        <f>IF('Step 3.1 Site Details'!J77&lt;&gt;0,'Step 3.1 Site Details'!J77,"")</f>
        <v/>
      </c>
      <c r="E78" s="1052" t="str">
        <f>IF('Step 3.1 Site Details'!K77&lt;&gt;0,'Step 3.1 Site Details'!K77,"")</f>
        <v/>
      </c>
      <c r="F78" s="629" t="str">
        <f t="shared" si="3"/>
        <v/>
      </c>
      <c r="G78" s="621"/>
      <c r="H78" s="612"/>
      <c r="I78" s="612"/>
      <c r="J78" s="627" t="s">
        <v>552</v>
      </c>
      <c r="K78" s="704" t="str">
        <f>IF('Step 3.2 Heating System'!C79=0,"",'Step 3.2 Heating System'!C79)</f>
        <v/>
      </c>
      <c r="L78" s="630" t="str">
        <f>IF('Step 3.2 Heating System'!F79=0,"",'Step 3.2 Heating System'!F79)</f>
        <v/>
      </c>
      <c r="M78" s="630" t="str">
        <f>IF('Step 3.2 Heating System'!G79=0,"",'Step 3.2 Heating System'!G79)</f>
        <v/>
      </c>
      <c r="N78" s="776" t="str">
        <f>'Step 3.2 Heating System'!J79</f>
        <v/>
      </c>
      <c r="O78" s="821" t="str">
        <f>'Step 3.2 Heating System'!V79</f>
        <v/>
      </c>
      <c r="P78" s="631" t="str">
        <f t="shared" si="4"/>
        <v/>
      </c>
      <c r="Q78" s="610"/>
      <c r="R78" s="627" t="s">
        <v>741</v>
      </c>
      <c r="S78" s="632" t="str">
        <f>IF('Step 3.2 Heating System'!D187=0,"",'Step 3.2 Heating System'!D187)</f>
        <v/>
      </c>
      <c r="T78" s="633" t="str">
        <f>IF('Step 3.2 Heating System'!E187=0,"",'Step 3.2 Heating System'!E187)</f>
        <v/>
      </c>
      <c r="U78" s="633" t="str">
        <f>IF('Step 3.2 Heating System'!C187=0,"",'Step 3.2 Heating System'!C187)</f>
        <v/>
      </c>
      <c r="V78" s="634" t="str">
        <f>'Step 3.2 Heating System'!K187</f>
        <v/>
      </c>
      <c r="W78" s="635" t="str">
        <f>'Step 3.2 Heating System'!L187</f>
        <v/>
      </c>
      <c r="X78" s="636" t="str">
        <f>IF('Step 3.2 Heating System'!W187=0,"",'Step 3.2 Heating System'!W187)</f>
        <v/>
      </c>
      <c r="Y78" s="631" t="str">
        <f t="shared" si="5"/>
        <v/>
      </c>
      <c r="Z78" s="707" t="str">
        <f>IFERROR('Step 4 Support Tool'!AE289,"")</f>
        <v/>
      </c>
      <c r="AA78" s="610"/>
      <c r="AB78" s="610"/>
    </row>
    <row r="79" spans="1:28" s="611" customFormat="1" ht="19.899999999999999" customHeight="1" x14ac:dyDescent="0.2">
      <c r="A79" s="705" t="s">
        <v>371</v>
      </c>
      <c r="B79" s="706">
        <f>'Step 3.1 Site Details'!D78</f>
        <v>0</v>
      </c>
      <c r="C79" s="710" t="str">
        <f>IF('Step 3.1 Site Details'!B78&lt;&gt;0,'Step 3.1 Site Details'!B78,"")</f>
        <v/>
      </c>
      <c r="D79" s="629" t="str">
        <f>IF('Step 3.1 Site Details'!J78&lt;&gt;0,'Step 3.1 Site Details'!J78,"")</f>
        <v/>
      </c>
      <c r="E79" s="1052" t="str">
        <f>IF('Step 3.1 Site Details'!K78&lt;&gt;0,'Step 3.1 Site Details'!K78,"")</f>
        <v/>
      </c>
      <c r="F79" s="629" t="str">
        <f t="shared" si="3"/>
        <v/>
      </c>
      <c r="G79" s="621"/>
      <c r="H79" s="612"/>
      <c r="I79" s="612"/>
      <c r="J79" s="627" t="s">
        <v>554</v>
      </c>
      <c r="K79" s="704" t="str">
        <f>IF('Step 3.2 Heating System'!C80=0,"",'Step 3.2 Heating System'!C80)</f>
        <v/>
      </c>
      <c r="L79" s="630" t="str">
        <f>IF('Step 3.2 Heating System'!F80=0,"",'Step 3.2 Heating System'!F80)</f>
        <v/>
      </c>
      <c r="M79" s="630" t="str">
        <f>IF('Step 3.2 Heating System'!G80=0,"",'Step 3.2 Heating System'!G80)</f>
        <v/>
      </c>
      <c r="N79" s="776" t="str">
        <f>'Step 3.2 Heating System'!J80</f>
        <v/>
      </c>
      <c r="O79" s="821" t="str">
        <f>'Step 3.2 Heating System'!V80</f>
        <v/>
      </c>
      <c r="P79" s="631" t="str">
        <f t="shared" si="4"/>
        <v/>
      </c>
      <c r="Q79" s="610"/>
      <c r="R79" s="627" t="s">
        <v>742</v>
      </c>
      <c r="S79" s="632" t="str">
        <f>IF('Step 3.2 Heating System'!D188=0,"",'Step 3.2 Heating System'!D188)</f>
        <v/>
      </c>
      <c r="T79" s="633" t="str">
        <f>IF('Step 3.2 Heating System'!E188=0,"",'Step 3.2 Heating System'!E188)</f>
        <v/>
      </c>
      <c r="U79" s="633" t="str">
        <f>IF('Step 3.2 Heating System'!C188=0,"",'Step 3.2 Heating System'!C188)</f>
        <v/>
      </c>
      <c r="V79" s="634" t="str">
        <f>'Step 3.2 Heating System'!K188</f>
        <v/>
      </c>
      <c r="W79" s="635" t="str">
        <f>'Step 3.2 Heating System'!L188</f>
        <v/>
      </c>
      <c r="X79" s="636" t="str">
        <f>IF('Step 3.2 Heating System'!W188=0,"",'Step 3.2 Heating System'!W188)</f>
        <v/>
      </c>
      <c r="Y79" s="631" t="str">
        <f t="shared" si="5"/>
        <v/>
      </c>
      <c r="Z79" s="707" t="str">
        <f>IFERROR('Step 4 Support Tool'!AE290,"")</f>
        <v/>
      </c>
      <c r="AA79" s="610"/>
      <c r="AB79" s="610"/>
    </row>
    <row r="80" spans="1:28" s="611" customFormat="1" ht="19.899999999999999" customHeight="1" x14ac:dyDescent="0.2">
      <c r="A80" s="705" t="s">
        <v>372</v>
      </c>
      <c r="B80" s="706">
        <f>'Step 3.1 Site Details'!D79</f>
        <v>0</v>
      </c>
      <c r="C80" s="710" t="str">
        <f>IF('Step 3.1 Site Details'!B79&lt;&gt;0,'Step 3.1 Site Details'!B79,"")</f>
        <v/>
      </c>
      <c r="D80" s="629" t="str">
        <f>IF('Step 3.1 Site Details'!J79&lt;&gt;0,'Step 3.1 Site Details'!J79,"")</f>
        <v/>
      </c>
      <c r="E80" s="1052" t="str">
        <f>IF('Step 3.1 Site Details'!K79&lt;&gt;0,'Step 3.1 Site Details'!K79,"")</f>
        <v/>
      </c>
      <c r="F80" s="629" t="str">
        <f t="shared" si="3"/>
        <v/>
      </c>
      <c r="G80" s="621"/>
      <c r="H80" s="612"/>
      <c r="I80" s="612"/>
      <c r="J80" s="627" t="s">
        <v>556</v>
      </c>
      <c r="K80" s="704" t="str">
        <f>IF('Step 3.2 Heating System'!C81=0,"",'Step 3.2 Heating System'!C81)</f>
        <v/>
      </c>
      <c r="L80" s="630" t="str">
        <f>IF('Step 3.2 Heating System'!F81=0,"",'Step 3.2 Heating System'!F81)</f>
        <v/>
      </c>
      <c r="M80" s="630" t="str">
        <f>IF('Step 3.2 Heating System'!G81=0,"",'Step 3.2 Heating System'!G81)</f>
        <v/>
      </c>
      <c r="N80" s="776" t="str">
        <f>'Step 3.2 Heating System'!J81</f>
        <v/>
      </c>
      <c r="O80" s="821" t="str">
        <f>'Step 3.2 Heating System'!V81</f>
        <v/>
      </c>
      <c r="P80" s="631" t="str">
        <f t="shared" si="4"/>
        <v/>
      </c>
      <c r="Q80" s="610"/>
      <c r="R80" s="627" t="s">
        <v>743</v>
      </c>
      <c r="S80" s="632" t="str">
        <f>IF('Step 3.2 Heating System'!D189=0,"",'Step 3.2 Heating System'!D189)</f>
        <v/>
      </c>
      <c r="T80" s="633" t="str">
        <f>IF('Step 3.2 Heating System'!E189=0,"",'Step 3.2 Heating System'!E189)</f>
        <v/>
      </c>
      <c r="U80" s="633" t="str">
        <f>IF('Step 3.2 Heating System'!C189=0,"",'Step 3.2 Heating System'!C189)</f>
        <v/>
      </c>
      <c r="V80" s="634" t="str">
        <f>'Step 3.2 Heating System'!K189</f>
        <v/>
      </c>
      <c r="W80" s="635" t="str">
        <f>'Step 3.2 Heating System'!L189</f>
        <v/>
      </c>
      <c r="X80" s="636" t="str">
        <f>IF('Step 3.2 Heating System'!W189=0,"",'Step 3.2 Heating System'!W189)</f>
        <v/>
      </c>
      <c r="Y80" s="631" t="str">
        <f t="shared" si="5"/>
        <v/>
      </c>
      <c r="Z80" s="707" t="str">
        <f>IFERROR('Step 4 Support Tool'!AE291,"")</f>
        <v/>
      </c>
      <c r="AA80" s="610"/>
      <c r="AB80" s="610"/>
    </row>
    <row r="81" spans="1:28" s="611" customFormat="1" ht="19.899999999999999" customHeight="1" x14ac:dyDescent="0.2">
      <c r="A81" s="705" t="s">
        <v>373</v>
      </c>
      <c r="B81" s="706">
        <f>'Step 3.1 Site Details'!D80</f>
        <v>0</v>
      </c>
      <c r="C81" s="710" t="str">
        <f>IF('Step 3.1 Site Details'!B80&lt;&gt;0,'Step 3.1 Site Details'!B80,"")</f>
        <v/>
      </c>
      <c r="D81" s="629" t="str">
        <f>IF('Step 3.1 Site Details'!J80&lt;&gt;0,'Step 3.1 Site Details'!J80,"")</f>
        <v/>
      </c>
      <c r="E81" s="1052" t="str">
        <f>IF('Step 3.1 Site Details'!K80&lt;&gt;0,'Step 3.1 Site Details'!K80,"")</f>
        <v/>
      </c>
      <c r="F81" s="629" t="str">
        <f t="shared" si="3"/>
        <v/>
      </c>
      <c r="G81" s="621"/>
      <c r="H81" s="612"/>
      <c r="I81" s="612"/>
      <c r="J81" s="627" t="s">
        <v>558</v>
      </c>
      <c r="K81" s="704" t="str">
        <f>IF('Step 3.2 Heating System'!C82=0,"",'Step 3.2 Heating System'!C82)</f>
        <v/>
      </c>
      <c r="L81" s="630" t="str">
        <f>IF('Step 3.2 Heating System'!F82=0,"",'Step 3.2 Heating System'!F82)</f>
        <v/>
      </c>
      <c r="M81" s="630" t="str">
        <f>IF('Step 3.2 Heating System'!G82=0,"",'Step 3.2 Heating System'!G82)</f>
        <v/>
      </c>
      <c r="N81" s="776" t="str">
        <f>'Step 3.2 Heating System'!J82</f>
        <v/>
      </c>
      <c r="O81" s="821" t="str">
        <f>'Step 3.2 Heating System'!V82</f>
        <v/>
      </c>
      <c r="P81" s="631" t="str">
        <f t="shared" si="4"/>
        <v/>
      </c>
      <c r="Q81" s="610"/>
      <c r="R81" s="627" t="s">
        <v>744</v>
      </c>
      <c r="S81" s="632" t="str">
        <f>IF('Step 3.2 Heating System'!D190=0,"",'Step 3.2 Heating System'!D190)</f>
        <v/>
      </c>
      <c r="T81" s="633" t="str">
        <f>IF('Step 3.2 Heating System'!E190=0,"",'Step 3.2 Heating System'!E190)</f>
        <v/>
      </c>
      <c r="U81" s="633" t="str">
        <f>IF('Step 3.2 Heating System'!C190=0,"",'Step 3.2 Heating System'!C190)</f>
        <v/>
      </c>
      <c r="V81" s="634" t="str">
        <f>'Step 3.2 Heating System'!K190</f>
        <v/>
      </c>
      <c r="W81" s="635" t="str">
        <f>'Step 3.2 Heating System'!L190</f>
        <v/>
      </c>
      <c r="X81" s="636" t="str">
        <f>IF('Step 3.2 Heating System'!W190=0,"",'Step 3.2 Heating System'!W190)</f>
        <v/>
      </c>
      <c r="Y81" s="631" t="str">
        <f t="shared" si="5"/>
        <v/>
      </c>
      <c r="Z81" s="707" t="str">
        <f>IFERROR('Step 4 Support Tool'!AE292,"")</f>
        <v/>
      </c>
      <c r="AA81" s="610"/>
      <c r="AB81" s="610"/>
    </row>
    <row r="82" spans="1:28" s="611" customFormat="1" ht="19.899999999999999" customHeight="1" x14ac:dyDescent="0.2">
      <c r="A82" s="705" t="s">
        <v>374</v>
      </c>
      <c r="B82" s="706">
        <f>'Step 3.1 Site Details'!D81</f>
        <v>0</v>
      </c>
      <c r="C82" s="710" t="str">
        <f>IF('Step 3.1 Site Details'!B81&lt;&gt;0,'Step 3.1 Site Details'!B81,"")</f>
        <v/>
      </c>
      <c r="D82" s="629" t="str">
        <f>IF('Step 3.1 Site Details'!J81&lt;&gt;0,'Step 3.1 Site Details'!J81,"")</f>
        <v/>
      </c>
      <c r="E82" s="1052" t="str">
        <f>IF('Step 3.1 Site Details'!K81&lt;&gt;0,'Step 3.1 Site Details'!K81,"")</f>
        <v/>
      </c>
      <c r="F82" s="629" t="str">
        <f t="shared" si="3"/>
        <v/>
      </c>
      <c r="G82" s="621"/>
      <c r="H82" s="612"/>
      <c r="I82" s="612"/>
      <c r="J82" s="627" t="s">
        <v>560</v>
      </c>
      <c r="K82" s="704" t="str">
        <f>IF('Step 3.2 Heating System'!C83=0,"",'Step 3.2 Heating System'!C83)</f>
        <v/>
      </c>
      <c r="L82" s="630" t="str">
        <f>IF('Step 3.2 Heating System'!F83=0,"",'Step 3.2 Heating System'!F83)</f>
        <v/>
      </c>
      <c r="M82" s="630" t="str">
        <f>IF('Step 3.2 Heating System'!G83=0,"",'Step 3.2 Heating System'!G83)</f>
        <v/>
      </c>
      <c r="N82" s="776" t="str">
        <f>'Step 3.2 Heating System'!J83</f>
        <v/>
      </c>
      <c r="O82" s="821" t="str">
        <f>'Step 3.2 Heating System'!V83</f>
        <v/>
      </c>
      <c r="P82" s="631" t="str">
        <f t="shared" si="4"/>
        <v/>
      </c>
      <c r="Q82" s="610"/>
      <c r="R82" s="627" t="s">
        <v>745</v>
      </c>
      <c r="S82" s="632" t="str">
        <f>IF('Step 3.2 Heating System'!D191=0,"",'Step 3.2 Heating System'!D191)</f>
        <v/>
      </c>
      <c r="T82" s="633" t="str">
        <f>IF('Step 3.2 Heating System'!E191=0,"",'Step 3.2 Heating System'!E191)</f>
        <v/>
      </c>
      <c r="U82" s="633" t="str">
        <f>IF('Step 3.2 Heating System'!C191=0,"",'Step 3.2 Heating System'!C191)</f>
        <v/>
      </c>
      <c r="V82" s="634" t="str">
        <f>'Step 3.2 Heating System'!K191</f>
        <v/>
      </c>
      <c r="W82" s="635" t="str">
        <f>'Step 3.2 Heating System'!L191</f>
        <v/>
      </c>
      <c r="X82" s="636" t="str">
        <f>IF('Step 3.2 Heating System'!W191=0,"",'Step 3.2 Heating System'!W191)</f>
        <v/>
      </c>
      <c r="Y82" s="631" t="str">
        <f t="shared" si="5"/>
        <v/>
      </c>
      <c r="Z82" s="707" t="str">
        <f>IFERROR('Step 4 Support Tool'!AE293,"")</f>
        <v/>
      </c>
      <c r="AA82" s="610"/>
      <c r="AB82" s="610"/>
    </row>
    <row r="83" spans="1:28" s="611" customFormat="1" ht="19.899999999999999" customHeight="1" x14ac:dyDescent="0.2">
      <c r="A83" s="705" t="s">
        <v>375</v>
      </c>
      <c r="B83" s="706">
        <f>'Step 3.1 Site Details'!D82</f>
        <v>0</v>
      </c>
      <c r="C83" s="710" t="str">
        <f>IF('Step 3.1 Site Details'!B82&lt;&gt;0,'Step 3.1 Site Details'!B82,"")</f>
        <v/>
      </c>
      <c r="D83" s="629" t="str">
        <f>IF('Step 3.1 Site Details'!J82&lt;&gt;0,'Step 3.1 Site Details'!J82,"")</f>
        <v/>
      </c>
      <c r="E83" s="1052" t="str">
        <f>IF('Step 3.1 Site Details'!K82&lt;&gt;0,'Step 3.1 Site Details'!K82,"")</f>
        <v/>
      </c>
      <c r="F83" s="629" t="str">
        <f t="shared" ref="F83:F108" si="6">IFERROR(E83/D83,"")</f>
        <v/>
      </c>
      <c r="G83" s="621"/>
      <c r="H83" s="612"/>
      <c r="I83" s="612"/>
      <c r="J83" s="627" t="s">
        <v>562</v>
      </c>
      <c r="K83" s="704" t="str">
        <f>IF('Step 3.2 Heating System'!C84=0,"",'Step 3.2 Heating System'!C84)</f>
        <v/>
      </c>
      <c r="L83" s="630" t="str">
        <f>IF('Step 3.2 Heating System'!F84=0,"",'Step 3.2 Heating System'!F84)</f>
        <v/>
      </c>
      <c r="M83" s="630" t="str">
        <f>IF('Step 3.2 Heating System'!G84=0,"",'Step 3.2 Heating System'!G84)</f>
        <v/>
      </c>
      <c r="N83" s="776" t="str">
        <f>'Step 3.2 Heating System'!J84</f>
        <v/>
      </c>
      <c r="O83" s="821" t="str">
        <f>'Step 3.2 Heating System'!V84</f>
        <v/>
      </c>
      <c r="P83" s="631" t="str">
        <f t="shared" si="4"/>
        <v/>
      </c>
      <c r="Q83" s="610"/>
      <c r="R83" s="627" t="s">
        <v>746</v>
      </c>
      <c r="S83" s="632" t="str">
        <f>IF('Step 3.2 Heating System'!D192=0,"",'Step 3.2 Heating System'!D192)</f>
        <v/>
      </c>
      <c r="T83" s="633" t="str">
        <f>IF('Step 3.2 Heating System'!E192=0,"",'Step 3.2 Heating System'!E192)</f>
        <v/>
      </c>
      <c r="U83" s="633" t="str">
        <f>IF('Step 3.2 Heating System'!C192=0,"",'Step 3.2 Heating System'!C192)</f>
        <v/>
      </c>
      <c r="V83" s="634" t="str">
        <f>'Step 3.2 Heating System'!K192</f>
        <v/>
      </c>
      <c r="W83" s="635" t="str">
        <f>'Step 3.2 Heating System'!L192</f>
        <v/>
      </c>
      <c r="X83" s="636" t="str">
        <f>IF('Step 3.2 Heating System'!W192=0,"",'Step 3.2 Heating System'!W192)</f>
        <v/>
      </c>
      <c r="Y83" s="631" t="str">
        <f t="shared" si="5"/>
        <v/>
      </c>
      <c r="Z83" s="707" t="str">
        <f>IFERROR('Step 4 Support Tool'!AE294,"")</f>
        <v/>
      </c>
      <c r="AA83" s="610"/>
      <c r="AB83" s="610"/>
    </row>
    <row r="84" spans="1:28" s="611" customFormat="1" ht="19.899999999999999" customHeight="1" x14ac:dyDescent="0.2">
      <c r="A84" s="705" t="s">
        <v>376</v>
      </c>
      <c r="B84" s="706">
        <f>'Step 3.1 Site Details'!D83</f>
        <v>0</v>
      </c>
      <c r="C84" s="710" t="str">
        <f>IF('Step 3.1 Site Details'!B83&lt;&gt;0,'Step 3.1 Site Details'!B83,"")</f>
        <v/>
      </c>
      <c r="D84" s="629" t="str">
        <f>IF('Step 3.1 Site Details'!J83&lt;&gt;0,'Step 3.1 Site Details'!J83,"")</f>
        <v/>
      </c>
      <c r="E84" s="1052" t="str">
        <f>IF('Step 3.1 Site Details'!K83&lt;&gt;0,'Step 3.1 Site Details'!K83,"")</f>
        <v/>
      </c>
      <c r="F84" s="629" t="str">
        <f t="shared" si="6"/>
        <v/>
      </c>
      <c r="G84" s="621"/>
      <c r="H84" s="612"/>
      <c r="I84" s="612"/>
      <c r="J84" s="627" t="s">
        <v>564</v>
      </c>
      <c r="K84" s="704" t="str">
        <f>IF('Step 3.2 Heating System'!C85=0,"",'Step 3.2 Heating System'!C85)</f>
        <v/>
      </c>
      <c r="L84" s="630" t="str">
        <f>IF('Step 3.2 Heating System'!F85=0,"",'Step 3.2 Heating System'!F85)</f>
        <v/>
      </c>
      <c r="M84" s="630" t="str">
        <f>IF('Step 3.2 Heating System'!G85=0,"",'Step 3.2 Heating System'!G85)</f>
        <v/>
      </c>
      <c r="N84" s="776" t="str">
        <f>'Step 3.2 Heating System'!J85</f>
        <v/>
      </c>
      <c r="O84" s="821" t="str">
        <f>'Step 3.2 Heating System'!V85</f>
        <v/>
      </c>
      <c r="P84" s="631" t="str">
        <f t="shared" si="4"/>
        <v/>
      </c>
      <c r="Q84" s="610"/>
      <c r="R84" s="627" t="s">
        <v>747</v>
      </c>
      <c r="S84" s="632" t="str">
        <f>IF('Step 3.2 Heating System'!D193=0,"",'Step 3.2 Heating System'!D193)</f>
        <v/>
      </c>
      <c r="T84" s="633" t="str">
        <f>IF('Step 3.2 Heating System'!E193=0,"",'Step 3.2 Heating System'!E193)</f>
        <v/>
      </c>
      <c r="U84" s="633" t="str">
        <f>IF('Step 3.2 Heating System'!C193=0,"",'Step 3.2 Heating System'!C193)</f>
        <v/>
      </c>
      <c r="V84" s="634" t="str">
        <f>'Step 3.2 Heating System'!K193</f>
        <v/>
      </c>
      <c r="W84" s="635" t="str">
        <f>'Step 3.2 Heating System'!L193</f>
        <v/>
      </c>
      <c r="X84" s="636" t="str">
        <f>IF('Step 3.2 Heating System'!W193=0,"",'Step 3.2 Heating System'!W193)</f>
        <v/>
      </c>
      <c r="Y84" s="631" t="str">
        <f t="shared" si="5"/>
        <v/>
      </c>
      <c r="Z84" s="707" t="str">
        <f>IFERROR('Step 4 Support Tool'!AE295,"")</f>
        <v/>
      </c>
      <c r="AA84" s="610"/>
      <c r="AB84" s="610"/>
    </row>
    <row r="85" spans="1:28" s="611" customFormat="1" ht="19.899999999999999" customHeight="1" x14ac:dyDescent="0.2">
      <c r="A85" s="705" t="s">
        <v>377</v>
      </c>
      <c r="B85" s="706">
        <f>'Step 3.1 Site Details'!D84</f>
        <v>0</v>
      </c>
      <c r="C85" s="710" t="str">
        <f>IF('Step 3.1 Site Details'!B84&lt;&gt;0,'Step 3.1 Site Details'!B84,"")</f>
        <v/>
      </c>
      <c r="D85" s="629" t="str">
        <f>IF('Step 3.1 Site Details'!J84&lt;&gt;0,'Step 3.1 Site Details'!J84,"")</f>
        <v/>
      </c>
      <c r="E85" s="1052" t="str">
        <f>IF('Step 3.1 Site Details'!K84&lt;&gt;0,'Step 3.1 Site Details'!K84,"")</f>
        <v/>
      </c>
      <c r="F85" s="629" t="str">
        <f t="shared" si="6"/>
        <v/>
      </c>
      <c r="G85" s="621"/>
      <c r="H85" s="612"/>
      <c r="I85" s="612"/>
      <c r="J85" s="627" t="s">
        <v>566</v>
      </c>
      <c r="K85" s="704" t="str">
        <f>IF('Step 3.2 Heating System'!C86=0,"",'Step 3.2 Heating System'!C86)</f>
        <v/>
      </c>
      <c r="L85" s="630" t="str">
        <f>IF('Step 3.2 Heating System'!F86=0,"",'Step 3.2 Heating System'!F86)</f>
        <v/>
      </c>
      <c r="M85" s="630" t="str">
        <f>IF('Step 3.2 Heating System'!G86=0,"",'Step 3.2 Heating System'!G86)</f>
        <v/>
      </c>
      <c r="N85" s="776" t="str">
        <f>'Step 3.2 Heating System'!J86</f>
        <v/>
      </c>
      <c r="O85" s="821" t="str">
        <f>'Step 3.2 Heating System'!V86</f>
        <v/>
      </c>
      <c r="P85" s="631" t="str">
        <f t="shared" si="4"/>
        <v/>
      </c>
      <c r="Q85" s="610"/>
      <c r="R85" s="627" t="s">
        <v>748</v>
      </c>
      <c r="S85" s="632" t="str">
        <f>IF('Step 3.2 Heating System'!D194=0,"",'Step 3.2 Heating System'!D194)</f>
        <v/>
      </c>
      <c r="T85" s="633" t="str">
        <f>IF('Step 3.2 Heating System'!E194=0,"",'Step 3.2 Heating System'!E194)</f>
        <v/>
      </c>
      <c r="U85" s="633" t="str">
        <f>IF('Step 3.2 Heating System'!C194=0,"",'Step 3.2 Heating System'!C194)</f>
        <v/>
      </c>
      <c r="V85" s="634" t="str">
        <f>'Step 3.2 Heating System'!K194</f>
        <v/>
      </c>
      <c r="W85" s="635" t="str">
        <f>'Step 3.2 Heating System'!L194</f>
        <v/>
      </c>
      <c r="X85" s="636" t="str">
        <f>IF('Step 3.2 Heating System'!W194=0,"",'Step 3.2 Heating System'!W194)</f>
        <v/>
      </c>
      <c r="Y85" s="631" t="str">
        <f t="shared" si="5"/>
        <v/>
      </c>
      <c r="Z85" s="707" t="str">
        <f>IFERROR('Step 4 Support Tool'!AE296,"")</f>
        <v/>
      </c>
      <c r="AA85" s="610"/>
      <c r="AB85" s="610"/>
    </row>
    <row r="86" spans="1:28" s="611" customFormat="1" ht="19.899999999999999" customHeight="1" x14ac:dyDescent="0.2">
      <c r="A86" s="705" t="s">
        <v>378</v>
      </c>
      <c r="B86" s="706">
        <f>'Step 3.1 Site Details'!D85</f>
        <v>0</v>
      </c>
      <c r="C86" s="710" t="str">
        <f>IF('Step 3.1 Site Details'!B85&lt;&gt;0,'Step 3.1 Site Details'!B85,"")</f>
        <v/>
      </c>
      <c r="D86" s="629" t="str">
        <f>IF('Step 3.1 Site Details'!J85&lt;&gt;0,'Step 3.1 Site Details'!J85,"")</f>
        <v/>
      </c>
      <c r="E86" s="1052" t="str">
        <f>IF('Step 3.1 Site Details'!K85&lt;&gt;0,'Step 3.1 Site Details'!K85,"")</f>
        <v/>
      </c>
      <c r="F86" s="629" t="str">
        <f t="shared" si="6"/>
        <v/>
      </c>
      <c r="G86" s="621"/>
      <c r="H86" s="612"/>
      <c r="I86" s="612"/>
      <c r="J86" s="627" t="s">
        <v>568</v>
      </c>
      <c r="K86" s="704" t="str">
        <f>IF('Step 3.2 Heating System'!C87=0,"",'Step 3.2 Heating System'!C87)</f>
        <v/>
      </c>
      <c r="L86" s="630" t="str">
        <f>IF('Step 3.2 Heating System'!F87=0,"",'Step 3.2 Heating System'!F87)</f>
        <v/>
      </c>
      <c r="M86" s="630" t="str">
        <f>IF('Step 3.2 Heating System'!G87=0,"",'Step 3.2 Heating System'!G87)</f>
        <v/>
      </c>
      <c r="N86" s="776" t="str">
        <f>'Step 3.2 Heating System'!J87</f>
        <v/>
      </c>
      <c r="O86" s="821" t="str">
        <f>'Step 3.2 Heating System'!V87</f>
        <v/>
      </c>
      <c r="P86" s="631" t="str">
        <f t="shared" si="4"/>
        <v/>
      </c>
      <c r="Q86" s="610"/>
      <c r="R86" s="627" t="s">
        <v>749</v>
      </c>
      <c r="S86" s="632" t="str">
        <f>IF('Step 3.2 Heating System'!D195=0,"",'Step 3.2 Heating System'!D195)</f>
        <v/>
      </c>
      <c r="T86" s="633" t="str">
        <f>IF('Step 3.2 Heating System'!E195=0,"",'Step 3.2 Heating System'!E195)</f>
        <v/>
      </c>
      <c r="U86" s="633" t="str">
        <f>IF('Step 3.2 Heating System'!C195=0,"",'Step 3.2 Heating System'!C195)</f>
        <v/>
      </c>
      <c r="V86" s="634" t="str">
        <f>'Step 3.2 Heating System'!K195</f>
        <v/>
      </c>
      <c r="W86" s="635" t="str">
        <f>'Step 3.2 Heating System'!L195</f>
        <v/>
      </c>
      <c r="X86" s="636" t="str">
        <f>IF('Step 3.2 Heating System'!W195=0,"",'Step 3.2 Heating System'!W195)</f>
        <v/>
      </c>
      <c r="Y86" s="631" t="str">
        <f t="shared" si="5"/>
        <v/>
      </c>
      <c r="Z86" s="707" t="str">
        <f>IFERROR('Step 4 Support Tool'!AE297,"")</f>
        <v/>
      </c>
      <c r="AA86" s="610"/>
      <c r="AB86" s="610"/>
    </row>
    <row r="87" spans="1:28" s="611" customFormat="1" ht="19.899999999999999" customHeight="1" x14ac:dyDescent="0.2">
      <c r="A87" s="705" t="s">
        <v>379</v>
      </c>
      <c r="B87" s="706">
        <f>'Step 3.1 Site Details'!D86</f>
        <v>0</v>
      </c>
      <c r="C87" s="710" t="str">
        <f>IF('Step 3.1 Site Details'!B86&lt;&gt;0,'Step 3.1 Site Details'!B86,"")</f>
        <v/>
      </c>
      <c r="D87" s="629" t="str">
        <f>IF('Step 3.1 Site Details'!J86&lt;&gt;0,'Step 3.1 Site Details'!J86,"")</f>
        <v/>
      </c>
      <c r="E87" s="1052" t="str">
        <f>IF('Step 3.1 Site Details'!K86&lt;&gt;0,'Step 3.1 Site Details'!K86,"")</f>
        <v/>
      </c>
      <c r="F87" s="629" t="str">
        <f t="shared" si="6"/>
        <v/>
      </c>
      <c r="G87" s="621"/>
      <c r="H87" s="612"/>
      <c r="I87" s="612"/>
      <c r="J87" s="627" t="s">
        <v>570</v>
      </c>
      <c r="K87" s="704" t="str">
        <f>IF('Step 3.2 Heating System'!C88=0,"",'Step 3.2 Heating System'!C88)</f>
        <v/>
      </c>
      <c r="L87" s="630" t="str">
        <f>IF('Step 3.2 Heating System'!F88=0,"",'Step 3.2 Heating System'!F88)</f>
        <v/>
      </c>
      <c r="M87" s="630" t="str">
        <f>IF('Step 3.2 Heating System'!G88=0,"",'Step 3.2 Heating System'!G88)</f>
        <v/>
      </c>
      <c r="N87" s="776" t="str">
        <f>'Step 3.2 Heating System'!J88</f>
        <v/>
      </c>
      <c r="O87" s="821" t="str">
        <f>'Step 3.2 Heating System'!V88</f>
        <v/>
      </c>
      <c r="P87" s="631" t="str">
        <f t="shared" si="4"/>
        <v/>
      </c>
      <c r="Q87" s="610"/>
      <c r="R87" s="627" t="s">
        <v>750</v>
      </c>
      <c r="S87" s="632" t="str">
        <f>IF('Step 3.2 Heating System'!D196=0,"",'Step 3.2 Heating System'!D196)</f>
        <v/>
      </c>
      <c r="T87" s="633" t="str">
        <f>IF('Step 3.2 Heating System'!E196=0,"",'Step 3.2 Heating System'!E196)</f>
        <v/>
      </c>
      <c r="U87" s="633" t="str">
        <f>IF('Step 3.2 Heating System'!C196=0,"",'Step 3.2 Heating System'!C196)</f>
        <v/>
      </c>
      <c r="V87" s="634" t="str">
        <f>'Step 3.2 Heating System'!K196</f>
        <v/>
      </c>
      <c r="W87" s="635" t="str">
        <f>'Step 3.2 Heating System'!L196</f>
        <v/>
      </c>
      <c r="X87" s="636" t="str">
        <f>IF('Step 3.2 Heating System'!W196=0,"",'Step 3.2 Heating System'!W196)</f>
        <v/>
      </c>
      <c r="Y87" s="631" t="str">
        <f t="shared" si="5"/>
        <v/>
      </c>
      <c r="Z87" s="707" t="str">
        <f>IFERROR('Step 4 Support Tool'!AE298,"")</f>
        <v/>
      </c>
      <c r="AA87" s="610"/>
      <c r="AB87" s="610"/>
    </row>
    <row r="88" spans="1:28" s="611" customFormat="1" ht="19.899999999999999" customHeight="1" x14ac:dyDescent="0.2">
      <c r="A88" s="705" t="s">
        <v>380</v>
      </c>
      <c r="B88" s="706">
        <f>'Step 3.1 Site Details'!D87</f>
        <v>0</v>
      </c>
      <c r="C88" s="710" t="str">
        <f>IF('Step 3.1 Site Details'!B87&lt;&gt;0,'Step 3.1 Site Details'!B87,"")</f>
        <v/>
      </c>
      <c r="D88" s="629" t="str">
        <f>IF('Step 3.1 Site Details'!J87&lt;&gt;0,'Step 3.1 Site Details'!J87,"")</f>
        <v/>
      </c>
      <c r="E88" s="1052" t="str">
        <f>IF('Step 3.1 Site Details'!K87&lt;&gt;0,'Step 3.1 Site Details'!K87,"")</f>
        <v/>
      </c>
      <c r="F88" s="629" t="str">
        <f t="shared" si="6"/>
        <v/>
      </c>
      <c r="G88" s="621"/>
      <c r="H88" s="612"/>
      <c r="I88" s="612"/>
      <c r="J88" s="627" t="s">
        <v>572</v>
      </c>
      <c r="K88" s="704" t="str">
        <f>IF('Step 3.2 Heating System'!C89=0,"",'Step 3.2 Heating System'!C89)</f>
        <v/>
      </c>
      <c r="L88" s="630" t="str">
        <f>IF('Step 3.2 Heating System'!F89=0,"",'Step 3.2 Heating System'!F89)</f>
        <v/>
      </c>
      <c r="M88" s="630" t="str">
        <f>IF('Step 3.2 Heating System'!G89=0,"",'Step 3.2 Heating System'!G89)</f>
        <v/>
      </c>
      <c r="N88" s="776" t="str">
        <f>'Step 3.2 Heating System'!J89</f>
        <v/>
      </c>
      <c r="O88" s="821" t="str">
        <f>'Step 3.2 Heating System'!V89</f>
        <v/>
      </c>
      <c r="P88" s="631" t="str">
        <f t="shared" si="4"/>
        <v/>
      </c>
      <c r="Q88" s="610"/>
      <c r="R88" s="627" t="s">
        <v>751</v>
      </c>
      <c r="S88" s="632" t="str">
        <f>IF('Step 3.2 Heating System'!D197=0,"",'Step 3.2 Heating System'!D197)</f>
        <v/>
      </c>
      <c r="T88" s="633" t="str">
        <f>IF('Step 3.2 Heating System'!E197=0,"",'Step 3.2 Heating System'!E197)</f>
        <v/>
      </c>
      <c r="U88" s="633" t="str">
        <f>IF('Step 3.2 Heating System'!C197=0,"",'Step 3.2 Heating System'!C197)</f>
        <v/>
      </c>
      <c r="V88" s="634" t="str">
        <f>'Step 3.2 Heating System'!K197</f>
        <v/>
      </c>
      <c r="W88" s="635" t="str">
        <f>'Step 3.2 Heating System'!L197</f>
        <v/>
      </c>
      <c r="X88" s="636" t="str">
        <f>IF('Step 3.2 Heating System'!W197=0,"",'Step 3.2 Heating System'!W197)</f>
        <v/>
      </c>
      <c r="Y88" s="631" t="str">
        <f t="shared" si="5"/>
        <v/>
      </c>
      <c r="Z88" s="707" t="str">
        <f>IFERROR('Step 4 Support Tool'!AE299,"")</f>
        <v/>
      </c>
      <c r="AA88" s="610"/>
      <c r="AB88" s="610"/>
    </row>
    <row r="89" spans="1:28" s="611" customFormat="1" ht="19.899999999999999" customHeight="1" x14ac:dyDescent="0.2">
      <c r="A89" s="705" t="s">
        <v>381</v>
      </c>
      <c r="B89" s="706">
        <f>'Step 3.1 Site Details'!D88</f>
        <v>0</v>
      </c>
      <c r="C89" s="710" t="str">
        <f>IF('Step 3.1 Site Details'!B88&lt;&gt;0,'Step 3.1 Site Details'!B88,"")</f>
        <v/>
      </c>
      <c r="D89" s="629" t="str">
        <f>IF('Step 3.1 Site Details'!J88&lt;&gt;0,'Step 3.1 Site Details'!J88,"")</f>
        <v/>
      </c>
      <c r="E89" s="1052" t="str">
        <f>IF('Step 3.1 Site Details'!K88&lt;&gt;0,'Step 3.1 Site Details'!K88,"")</f>
        <v/>
      </c>
      <c r="F89" s="629" t="str">
        <f t="shared" si="6"/>
        <v/>
      </c>
      <c r="G89" s="621"/>
      <c r="H89" s="612"/>
      <c r="I89" s="612"/>
      <c r="J89" s="627" t="s">
        <v>574</v>
      </c>
      <c r="K89" s="704" t="str">
        <f>IF('Step 3.2 Heating System'!C90=0,"",'Step 3.2 Heating System'!C90)</f>
        <v/>
      </c>
      <c r="L89" s="630" t="str">
        <f>IF('Step 3.2 Heating System'!F90=0,"",'Step 3.2 Heating System'!F90)</f>
        <v/>
      </c>
      <c r="M89" s="630" t="str">
        <f>IF('Step 3.2 Heating System'!G90=0,"",'Step 3.2 Heating System'!G90)</f>
        <v/>
      </c>
      <c r="N89" s="776" t="str">
        <f>'Step 3.2 Heating System'!J90</f>
        <v/>
      </c>
      <c r="O89" s="821" t="str">
        <f>'Step 3.2 Heating System'!V90</f>
        <v/>
      </c>
      <c r="P89" s="631" t="str">
        <f t="shared" si="4"/>
        <v/>
      </c>
      <c r="Q89" s="610"/>
      <c r="R89" s="627" t="s">
        <v>752</v>
      </c>
      <c r="S89" s="632" t="str">
        <f>IF('Step 3.2 Heating System'!D198=0,"",'Step 3.2 Heating System'!D198)</f>
        <v/>
      </c>
      <c r="T89" s="633" t="str">
        <f>IF('Step 3.2 Heating System'!E198=0,"",'Step 3.2 Heating System'!E198)</f>
        <v/>
      </c>
      <c r="U89" s="633" t="str">
        <f>IF('Step 3.2 Heating System'!C198=0,"",'Step 3.2 Heating System'!C198)</f>
        <v/>
      </c>
      <c r="V89" s="634" t="str">
        <f>'Step 3.2 Heating System'!K198</f>
        <v/>
      </c>
      <c r="W89" s="635" t="str">
        <f>'Step 3.2 Heating System'!L198</f>
        <v/>
      </c>
      <c r="X89" s="636" t="str">
        <f>IF('Step 3.2 Heating System'!W198=0,"",'Step 3.2 Heating System'!W198)</f>
        <v/>
      </c>
      <c r="Y89" s="631" t="str">
        <f t="shared" si="5"/>
        <v/>
      </c>
      <c r="Z89" s="707" t="str">
        <f>IFERROR('Step 4 Support Tool'!AE300,"")</f>
        <v/>
      </c>
      <c r="AA89" s="610"/>
      <c r="AB89" s="610"/>
    </row>
    <row r="90" spans="1:28" s="611" customFormat="1" ht="19.899999999999999" customHeight="1" x14ac:dyDescent="0.2">
      <c r="A90" s="705" t="s">
        <v>382</v>
      </c>
      <c r="B90" s="706">
        <f>'Step 3.1 Site Details'!D89</f>
        <v>0</v>
      </c>
      <c r="C90" s="710" t="str">
        <f>IF('Step 3.1 Site Details'!B89&lt;&gt;0,'Step 3.1 Site Details'!B89,"")</f>
        <v/>
      </c>
      <c r="D90" s="629" t="str">
        <f>IF('Step 3.1 Site Details'!J89&lt;&gt;0,'Step 3.1 Site Details'!J89,"")</f>
        <v/>
      </c>
      <c r="E90" s="1052" t="str">
        <f>IF('Step 3.1 Site Details'!K89&lt;&gt;0,'Step 3.1 Site Details'!K89,"")</f>
        <v/>
      </c>
      <c r="F90" s="629" t="str">
        <f t="shared" si="6"/>
        <v/>
      </c>
      <c r="G90" s="621"/>
      <c r="H90" s="612"/>
      <c r="I90" s="612"/>
      <c r="J90" s="627" t="s">
        <v>576</v>
      </c>
      <c r="K90" s="704" t="str">
        <f>IF('Step 3.2 Heating System'!C91=0,"",'Step 3.2 Heating System'!C91)</f>
        <v/>
      </c>
      <c r="L90" s="630" t="str">
        <f>IF('Step 3.2 Heating System'!F91=0,"",'Step 3.2 Heating System'!F91)</f>
        <v/>
      </c>
      <c r="M90" s="630" t="str">
        <f>IF('Step 3.2 Heating System'!G91=0,"",'Step 3.2 Heating System'!G91)</f>
        <v/>
      </c>
      <c r="N90" s="776" t="str">
        <f>'Step 3.2 Heating System'!J91</f>
        <v/>
      </c>
      <c r="O90" s="821" t="str">
        <f>'Step 3.2 Heating System'!V91</f>
        <v/>
      </c>
      <c r="P90" s="631" t="str">
        <f t="shared" si="4"/>
        <v/>
      </c>
      <c r="Q90" s="610"/>
      <c r="R90" s="627" t="s">
        <v>753</v>
      </c>
      <c r="S90" s="632" t="str">
        <f>IF('Step 3.2 Heating System'!D199=0,"",'Step 3.2 Heating System'!D199)</f>
        <v/>
      </c>
      <c r="T90" s="633" t="str">
        <f>IF('Step 3.2 Heating System'!E199=0,"",'Step 3.2 Heating System'!E199)</f>
        <v/>
      </c>
      <c r="U90" s="633" t="str">
        <f>IF('Step 3.2 Heating System'!C199=0,"",'Step 3.2 Heating System'!C199)</f>
        <v/>
      </c>
      <c r="V90" s="634" t="str">
        <f>'Step 3.2 Heating System'!K199</f>
        <v/>
      </c>
      <c r="W90" s="635" t="str">
        <f>'Step 3.2 Heating System'!L199</f>
        <v/>
      </c>
      <c r="X90" s="636" t="str">
        <f>IF('Step 3.2 Heating System'!W199=0,"",'Step 3.2 Heating System'!W199)</f>
        <v/>
      </c>
      <c r="Y90" s="631" t="str">
        <f t="shared" si="5"/>
        <v/>
      </c>
      <c r="Z90" s="707" t="str">
        <f>IFERROR('Step 4 Support Tool'!AE301,"")</f>
        <v/>
      </c>
      <c r="AA90" s="610"/>
      <c r="AB90" s="610"/>
    </row>
    <row r="91" spans="1:28" s="611" customFormat="1" ht="19.899999999999999" customHeight="1" x14ac:dyDescent="0.2">
      <c r="A91" s="705" t="s">
        <v>383</v>
      </c>
      <c r="B91" s="706">
        <f>'Step 3.1 Site Details'!D90</f>
        <v>0</v>
      </c>
      <c r="C91" s="710" t="str">
        <f>IF('Step 3.1 Site Details'!B90&lt;&gt;0,'Step 3.1 Site Details'!B90,"")</f>
        <v/>
      </c>
      <c r="D91" s="629" t="str">
        <f>IF('Step 3.1 Site Details'!J90&lt;&gt;0,'Step 3.1 Site Details'!J90,"")</f>
        <v/>
      </c>
      <c r="E91" s="1052" t="str">
        <f>IF('Step 3.1 Site Details'!K90&lt;&gt;0,'Step 3.1 Site Details'!K90,"")</f>
        <v/>
      </c>
      <c r="F91" s="629" t="str">
        <f t="shared" si="6"/>
        <v/>
      </c>
      <c r="G91" s="621"/>
      <c r="H91" s="612"/>
      <c r="I91" s="612"/>
      <c r="J91" s="627" t="s">
        <v>578</v>
      </c>
      <c r="K91" s="704" t="str">
        <f>IF('Step 3.2 Heating System'!C92=0,"",'Step 3.2 Heating System'!C92)</f>
        <v/>
      </c>
      <c r="L91" s="630" t="str">
        <f>IF('Step 3.2 Heating System'!F92=0,"",'Step 3.2 Heating System'!F92)</f>
        <v/>
      </c>
      <c r="M91" s="630" t="str">
        <f>IF('Step 3.2 Heating System'!G92=0,"",'Step 3.2 Heating System'!G92)</f>
        <v/>
      </c>
      <c r="N91" s="776" t="str">
        <f>'Step 3.2 Heating System'!J92</f>
        <v/>
      </c>
      <c r="O91" s="821" t="str">
        <f>'Step 3.2 Heating System'!V92</f>
        <v/>
      </c>
      <c r="P91" s="631" t="str">
        <f t="shared" si="4"/>
        <v/>
      </c>
      <c r="Q91" s="610"/>
      <c r="R91" s="627" t="s">
        <v>754</v>
      </c>
      <c r="S91" s="632" t="str">
        <f>IF('Step 3.2 Heating System'!D200=0,"",'Step 3.2 Heating System'!D200)</f>
        <v/>
      </c>
      <c r="T91" s="633" t="str">
        <f>IF('Step 3.2 Heating System'!E200=0,"",'Step 3.2 Heating System'!E200)</f>
        <v/>
      </c>
      <c r="U91" s="633" t="str">
        <f>IF('Step 3.2 Heating System'!C200=0,"",'Step 3.2 Heating System'!C200)</f>
        <v/>
      </c>
      <c r="V91" s="634" t="str">
        <f>'Step 3.2 Heating System'!K200</f>
        <v/>
      </c>
      <c r="W91" s="635" t="str">
        <f>'Step 3.2 Heating System'!L200</f>
        <v/>
      </c>
      <c r="X91" s="636" t="str">
        <f>IF('Step 3.2 Heating System'!W200=0,"",'Step 3.2 Heating System'!W200)</f>
        <v/>
      </c>
      <c r="Y91" s="631" t="str">
        <f t="shared" si="5"/>
        <v/>
      </c>
      <c r="Z91" s="707" t="str">
        <f>IFERROR('Step 4 Support Tool'!AE302,"")</f>
        <v/>
      </c>
      <c r="AA91" s="610"/>
      <c r="AB91" s="610"/>
    </row>
    <row r="92" spans="1:28" s="611" customFormat="1" ht="19.899999999999999" customHeight="1" x14ac:dyDescent="0.2">
      <c r="A92" s="705" t="s">
        <v>384</v>
      </c>
      <c r="B92" s="706">
        <f>'Step 3.1 Site Details'!D91</f>
        <v>0</v>
      </c>
      <c r="C92" s="710" t="str">
        <f>IF('Step 3.1 Site Details'!B91&lt;&gt;0,'Step 3.1 Site Details'!B91,"")</f>
        <v/>
      </c>
      <c r="D92" s="629" t="str">
        <f>IF('Step 3.1 Site Details'!J91&lt;&gt;0,'Step 3.1 Site Details'!J91,"")</f>
        <v/>
      </c>
      <c r="E92" s="1052" t="str">
        <f>IF('Step 3.1 Site Details'!K91&lt;&gt;0,'Step 3.1 Site Details'!K91,"")</f>
        <v/>
      </c>
      <c r="F92" s="629" t="str">
        <f t="shared" si="6"/>
        <v/>
      </c>
      <c r="G92" s="621"/>
      <c r="H92" s="612"/>
      <c r="I92" s="612"/>
      <c r="J92" s="627" t="s">
        <v>580</v>
      </c>
      <c r="K92" s="704" t="str">
        <f>IF('Step 3.2 Heating System'!C93=0,"",'Step 3.2 Heating System'!C93)</f>
        <v/>
      </c>
      <c r="L92" s="630" t="str">
        <f>IF('Step 3.2 Heating System'!F93=0,"",'Step 3.2 Heating System'!F93)</f>
        <v/>
      </c>
      <c r="M92" s="630" t="str">
        <f>IF('Step 3.2 Heating System'!G93=0,"",'Step 3.2 Heating System'!G93)</f>
        <v/>
      </c>
      <c r="N92" s="776" t="str">
        <f>'Step 3.2 Heating System'!J93</f>
        <v/>
      </c>
      <c r="O92" s="821" t="str">
        <f>'Step 3.2 Heating System'!V93</f>
        <v/>
      </c>
      <c r="P92" s="631" t="str">
        <f t="shared" si="4"/>
        <v/>
      </c>
      <c r="Q92" s="610"/>
      <c r="R92" s="627" t="s">
        <v>755</v>
      </c>
      <c r="S92" s="632" t="str">
        <f>IF('Step 3.2 Heating System'!D201=0,"",'Step 3.2 Heating System'!D201)</f>
        <v/>
      </c>
      <c r="T92" s="633" t="str">
        <f>IF('Step 3.2 Heating System'!E201=0,"",'Step 3.2 Heating System'!E201)</f>
        <v/>
      </c>
      <c r="U92" s="633" t="str">
        <f>IF('Step 3.2 Heating System'!C201=0,"",'Step 3.2 Heating System'!C201)</f>
        <v/>
      </c>
      <c r="V92" s="634" t="str">
        <f>'Step 3.2 Heating System'!K201</f>
        <v/>
      </c>
      <c r="W92" s="635" t="str">
        <f>'Step 3.2 Heating System'!L201</f>
        <v/>
      </c>
      <c r="X92" s="636" t="str">
        <f>IF('Step 3.2 Heating System'!W201=0,"",'Step 3.2 Heating System'!W201)</f>
        <v/>
      </c>
      <c r="Y92" s="631" t="str">
        <f t="shared" si="5"/>
        <v/>
      </c>
      <c r="Z92" s="707" t="str">
        <f>IFERROR('Step 4 Support Tool'!AE303,"")</f>
        <v/>
      </c>
      <c r="AA92" s="610"/>
      <c r="AB92" s="610"/>
    </row>
    <row r="93" spans="1:28" s="611" customFormat="1" ht="19.899999999999999" customHeight="1" x14ac:dyDescent="0.2">
      <c r="A93" s="705" t="s">
        <v>385</v>
      </c>
      <c r="B93" s="706">
        <f>'Step 3.1 Site Details'!D92</f>
        <v>0</v>
      </c>
      <c r="C93" s="710" t="str">
        <f>IF('Step 3.1 Site Details'!B92&lt;&gt;0,'Step 3.1 Site Details'!B92,"")</f>
        <v/>
      </c>
      <c r="D93" s="629" t="str">
        <f>IF('Step 3.1 Site Details'!J92&lt;&gt;0,'Step 3.1 Site Details'!J92,"")</f>
        <v/>
      </c>
      <c r="E93" s="1052" t="str">
        <f>IF('Step 3.1 Site Details'!K92&lt;&gt;0,'Step 3.1 Site Details'!K92,"")</f>
        <v/>
      </c>
      <c r="F93" s="629" t="str">
        <f t="shared" si="6"/>
        <v/>
      </c>
      <c r="G93" s="621"/>
      <c r="H93" s="612"/>
      <c r="I93" s="612"/>
      <c r="J93" s="627" t="s">
        <v>582</v>
      </c>
      <c r="K93" s="704" t="str">
        <f>IF('Step 3.2 Heating System'!C94=0,"",'Step 3.2 Heating System'!C94)</f>
        <v/>
      </c>
      <c r="L93" s="630" t="str">
        <f>IF('Step 3.2 Heating System'!F94=0,"",'Step 3.2 Heating System'!F94)</f>
        <v/>
      </c>
      <c r="M93" s="630" t="str">
        <f>IF('Step 3.2 Heating System'!G94=0,"",'Step 3.2 Heating System'!G94)</f>
        <v/>
      </c>
      <c r="N93" s="776" t="str">
        <f>'Step 3.2 Heating System'!J94</f>
        <v/>
      </c>
      <c r="O93" s="821" t="str">
        <f>'Step 3.2 Heating System'!V94</f>
        <v/>
      </c>
      <c r="P93" s="631" t="str">
        <f t="shared" si="4"/>
        <v/>
      </c>
      <c r="Q93" s="610"/>
      <c r="R93" s="627" t="s">
        <v>756</v>
      </c>
      <c r="S93" s="632" t="str">
        <f>IF('Step 3.2 Heating System'!D202=0,"",'Step 3.2 Heating System'!D202)</f>
        <v/>
      </c>
      <c r="T93" s="633" t="str">
        <f>IF('Step 3.2 Heating System'!E202=0,"",'Step 3.2 Heating System'!E202)</f>
        <v/>
      </c>
      <c r="U93" s="633" t="str">
        <f>IF('Step 3.2 Heating System'!C202=0,"",'Step 3.2 Heating System'!C202)</f>
        <v/>
      </c>
      <c r="V93" s="634" t="str">
        <f>'Step 3.2 Heating System'!K202</f>
        <v/>
      </c>
      <c r="W93" s="635" t="str">
        <f>'Step 3.2 Heating System'!L202</f>
        <v/>
      </c>
      <c r="X93" s="636" t="str">
        <f>IF('Step 3.2 Heating System'!W202=0,"",'Step 3.2 Heating System'!W202)</f>
        <v/>
      </c>
      <c r="Y93" s="631" t="str">
        <f t="shared" si="5"/>
        <v/>
      </c>
      <c r="Z93" s="707" t="str">
        <f>IFERROR('Step 4 Support Tool'!AE304,"")</f>
        <v/>
      </c>
      <c r="AA93" s="610"/>
      <c r="AB93" s="610"/>
    </row>
    <row r="94" spans="1:28" s="611" customFormat="1" ht="19.899999999999999" customHeight="1" x14ac:dyDescent="0.2">
      <c r="A94" s="705" t="s">
        <v>386</v>
      </c>
      <c r="B94" s="706">
        <f>'Step 3.1 Site Details'!D93</f>
        <v>0</v>
      </c>
      <c r="C94" s="710" t="str">
        <f>IF('Step 3.1 Site Details'!B93&lt;&gt;0,'Step 3.1 Site Details'!B93,"")</f>
        <v/>
      </c>
      <c r="D94" s="629" t="str">
        <f>IF('Step 3.1 Site Details'!J93&lt;&gt;0,'Step 3.1 Site Details'!J93,"")</f>
        <v/>
      </c>
      <c r="E94" s="1052" t="str">
        <f>IF('Step 3.1 Site Details'!K93&lt;&gt;0,'Step 3.1 Site Details'!K93,"")</f>
        <v/>
      </c>
      <c r="F94" s="629" t="str">
        <f t="shared" si="6"/>
        <v/>
      </c>
      <c r="G94" s="621"/>
      <c r="H94" s="612"/>
      <c r="I94" s="612"/>
      <c r="J94" s="627" t="s">
        <v>584</v>
      </c>
      <c r="K94" s="704" t="str">
        <f>IF('Step 3.2 Heating System'!C95=0,"",'Step 3.2 Heating System'!C95)</f>
        <v/>
      </c>
      <c r="L94" s="630" t="str">
        <f>IF('Step 3.2 Heating System'!F95=0,"",'Step 3.2 Heating System'!F95)</f>
        <v/>
      </c>
      <c r="M94" s="630" t="str">
        <f>IF('Step 3.2 Heating System'!G95=0,"",'Step 3.2 Heating System'!G95)</f>
        <v/>
      </c>
      <c r="N94" s="776" t="str">
        <f>'Step 3.2 Heating System'!J95</f>
        <v/>
      </c>
      <c r="O94" s="821" t="str">
        <f>'Step 3.2 Heating System'!V95</f>
        <v/>
      </c>
      <c r="P94" s="631" t="str">
        <f t="shared" si="4"/>
        <v/>
      </c>
      <c r="Q94" s="610"/>
      <c r="R94" s="627" t="s">
        <v>757</v>
      </c>
      <c r="S94" s="632" t="str">
        <f>IF('Step 3.2 Heating System'!D203=0,"",'Step 3.2 Heating System'!D203)</f>
        <v/>
      </c>
      <c r="T94" s="633" t="str">
        <f>IF('Step 3.2 Heating System'!E203=0,"",'Step 3.2 Heating System'!E203)</f>
        <v/>
      </c>
      <c r="U94" s="633" t="str">
        <f>IF('Step 3.2 Heating System'!C203=0,"",'Step 3.2 Heating System'!C203)</f>
        <v/>
      </c>
      <c r="V94" s="634" t="str">
        <f>'Step 3.2 Heating System'!K203</f>
        <v/>
      </c>
      <c r="W94" s="635" t="str">
        <f>'Step 3.2 Heating System'!L203</f>
        <v/>
      </c>
      <c r="X94" s="636" t="str">
        <f>IF('Step 3.2 Heating System'!W203=0,"",'Step 3.2 Heating System'!W203)</f>
        <v/>
      </c>
      <c r="Y94" s="631" t="str">
        <f t="shared" si="5"/>
        <v/>
      </c>
      <c r="Z94" s="707" t="str">
        <f>IFERROR('Step 4 Support Tool'!AE305,"")</f>
        <v/>
      </c>
      <c r="AA94" s="610"/>
      <c r="AB94" s="610"/>
    </row>
    <row r="95" spans="1:28" s="611" customFormat="1" ht="19.899999999999999" customHeight="1" x14ac:dyDescent="0.2">
      <c r="A95" s="705" t="s">
        <v>387</v>
      </c>
      <c r="B95" s="706">
        <f>'Step 3.1 Site Details'!D94</f>
        <v>0</v>
      </c>
      <c r="C95" s="710" t="str">
        <f>IF('Step 3.1 Site Details'!B94&lt;&gt;0,'Step 3.1 Site Details'!B94,"")</f>
        <v/>
      </c>
      <c r="D95" s="629" t="str">
        <f>IF('Step 3.1 Site Details'!J94&lt;&gt;0,'Step 3.1 Site Details'!J94,"")</f>
        <v/>
      </c>
      <c r="E95" s="1052" t="str">
        <f>IF('Step 3.1 Site Details'!K94&lt;&gt;0,'Step 3.1 Site Details'!K94,"")</f>
        <v/>
      </c>
      <c r="F95" s="629" t="str">
        <f t="shared" si="6"/>
        <v/>
      </c>
      <c r="G95" s="621"/>
      <c r="H95" s="612"/>
      <c r="I95" s="612"/>
      <c r="J95" s="627" t="s">
        <v>586</v>
      </c>
      <c r="K95" s="704" t="str">
        <f>IF('Step 3.2 Heating System'!C96=0,"",'Step 3.2 Heating System'!C96)</f>
        <v/>
      </c>
      <c r="L95" s="630" t="str">
        <f>IF('Step 3.2 Heating System'!F96=0,"",'Step 3.2 Heating System'!F96)</f>
        <v/>
      </c>
      <c r="M95" s="630" t="str">
        <f>IF('Step 3.2 Heating System'!G96=0,"",'Step 3.2 Heating System'!G96)</f>
        <v/>
      </c>
      <c r="N95" s="776" t="str">
        <f>'Step 3.2 Heating System'!J96</f>
        <v/>
      </c>
      <c r="O95" s="821" t="str">
        <f>'Step 3.2 Heating System'!V96</f>
        <v/>
      </c>
      <c r="P95" s="631" t="str">
        <f t="shared" si="4"/>
        <v/>
      </c>
      <c r="Q95" s="610"/>
      <c r="R95" s="627" t="s">
        <v>758</v>
      </c>
      <c r="S95" s="632" t="str">
        <f>IF('Step 3.2 Heating System'!D204=0,"",'Step 3.2 Heating System'!D204)</f>
        <v/>
      </c>
      <c r="T95" s="633" t="str">
        <f>IF('Step 3.2 Heating System'!E204=0,"",'Step 3.2 Heating System'!E204)</f>
        <v/>
      </c>
      <c r="U95" s="633" t="str">
        <f>IF('Step 3.2 Heating System'!C204=0,"",'Step 3.2 Heating System'!C204)</f>
        <v/>
      </c>
      <c r="V95" s="634" t="str">
        <f>'Step 3.2 Heating System'!K204</f>
        <v/>
      </c>
      <c r="W95" s="635" t="str">
        <f>'Step 3.2 Heating System'!L204</f>
        <v/>
      </c>
      <c r="X95" s="636" t="str">
        <f>IF('Step 3.2 Heating System'!W204=0,"",'Step 3.2 Heating System'!W204)</f>
        <v/>
      </c>
      <c r="Y95" s="631" t="str">
        <f t="shared" si="5"/>
        <v/>
      </c>
      <c r="Z95" s="707" t="str">
        <f>IFERROR('Step 4 Support Tool'!AE306,"")</f>
        <v/>
      </c>
      <c r="AA95" s="610"/>
      <c r="AB95" s="610"/>
    </row>
    <row r="96" spans="1:28" s="611" customFormat="1" ht="19.899999999999999" customHeight="1" x14ac:dyDescent="0.2">
      <c r="A96" s="705" t="s">
        <v>388</v>
      </c>
      <c r="B96" s="706">
        <f>'Step 3.1 Site Details'!D95</f>
        <v>0</v>
      </c>
      <c r="C96" s="710" t="str">
        <f>IF('Step 3.1 Site Details'!B95&lt;&gt;0,'Step 3.1 Site Details'!B95,"")</f>
        <v/>
      </c>
      <c r="D96" s="629" t="str">
        <f>IF('Step 3.1 Site Details'!J95&lt;&gt;0,'Step 3.1 Site Details'!J95,"")</f>
        <v/>
      </c>
      <c r="E96" s="1052" t="str">
        <f>IF('Step 3.1 Site Details'!K95&lt;&gt;0,'Step 3.1 Site Details'!K95,"")</f>
        <v/>
      </c>
      <c r="F96" s="629" t="str">
        <f t="shared" si="6"/>
        <v/>
      </c>
      <c r="G96" s="621"/>
      <c r="H96" s="612"/>
      <c r="I96" s="612"/>
      <c r="J96" s="627" t="s">
        <v>588</v>
      </c>
      <c r="K96" s="704" t="str">
        <f>IF('Step 3.2 Heating System'!C97=0,"",'Step 3.2 Heating System'!C97)</f>
        <v/>
      </c>
      <c r="L96" s="630" t="str">
        <f>IF('Step 3.2 Heating System'!F97=0,"",'Step 3.2 Heating System'!F97)</f>
        <v/>
      </c>
      <c r="M96" s="630" t="str">
        <f>IF('Step 3.2 Heating System'!G97=0,"",'Step 3.2 Heating System'!G97)</f>
        <v/>
      </c>
      <c r="N96" s="776" t="str">
        <f>'Step 3.2 Heating System'!J97</f>
        <v/>
      </c>
      <c r="O96" s="821" t="str">
        <f>'Step 3.2 Heating System'!V97</f>
        <v/>
      </c>
      <c r="P96" s="631" t="str">
        <f t="shared" si="4"/>
        <v/>
      </c>
      <c r="Q96" s="610"/>
      <c r="R96" s="627" t="s">
        <v>759</v>
      </c>
      <c r="S96" s="632" t="str">
        <f>IF('Step 3.2 Heating System'!D205=0,"",'Step 3.2 Heating System'!D205)</f>
        <v/>
      </c>
      <c r="T96" s="633" t="str">
        <f>IF('Step 3.2 Heating System'!E205=0,"",'Step 3.2 Heating System'!E205)</f>
        <v/>
      </c>
      <c r="U96" s="633" t="str">
        <f>IF('Step 3.2 Heating System'!C205=0,"",'Step 3.2 Heating System'!C205)</f>
        <v/>
      </c>
      <c r="V96" s="634" t="str">
        <f>'Step 3.2 Heating System'!K205</f>
        <v/>
      </c>
      <c r="W96" s="635" t="str">
        <f>'Step 3.2 Heating System'!L205</f>
        <v/>
      </c>
      <c r="X96" s="636" t="str">
        <f>IF('Step 3.2 Heating System'!W205=0,"",'Step 3.2 Heating System'!W205)</f>
        <v/>
      </c>
      <c r="Y96" s="631" t="str">
        <f t="shared" si="5"/>
        <v/>
      </c>
      <c r="Z96" s="707" t="str">
        <f>IFERROR('Step 4 Support Tool'!AE307,"")</f>
        <v/>
      </c>
      <c r="AA96" s="610"/>
      <c r="AB96" s="610"/>
    </row>
    <row r="97" spans="1:39" s="611" customFormat="1" ht="19.899999999999999" customHeight="1" x14ac:dyDescent="0.2">
      <c r="A97" s="705" t="s">
        <v>389</v>
      </c>
      <c r="B97" s="706">
        <f>'Step 3.1 Site Details'!D96</f>
        <v>0</v>
      </c>
      <c r="C97" s="710" t="str">
        <f>IF('Step 3.1 Site Details'!B96&lt;&gt;0,'Step 3.1 Site Details'!B96,"")</f>
        <v/>
      </c>
      <c r="D97" s="629" t="str">
        <f>IF('Step 3.1 Site Details'!J96&lt;&gt;0,'Step 3.1 Site Details'!J96,"")</f>
        <v/>
      </c>
      <c r="E97" s="1052" t="str">
        <f>IF('Step 3.1 Site Details'!K96&lt;&gt;0,'Step 3.1 Site Details'!K96,"")</f>
        <v/>
      </c>
      <c r="F97" s="629" t="str">
        <f t="shared" si="6"/>
        <v/>
      </c>
      <c r="G97" s="621"/>
      <c r="H97" s="612"/>
      <c r="I97" s="612"/>
      <c r="J97" s="627" t="s">
        <v>590</v>
      </c>
      <c r="K97" s="704" t="str">
        <f>IF('Step 3.2 Heating System'!C98=0,"",'Step 3.2 Heating System'!C98)</f>
        <v/>
      </c>
      <c r="L97" s="630" t="str">
        <f>IF('Step 3.2 Heating System'!F98=0,"",'Step 3.2 Heating System'!F98)</f>
        <v/>
      </c>
      <c r="M97" s="630" t="str">
        <f>IF('Step 3.2 Heating System'!G98=0,"",'Step 3.2 Heating System'!G98)</f>
        <v/>
      </c>
      <c r="N97" s="776" t="str">
        <f>'Step 3.2 Heating System'!J98</f>
        <v/>
      </c>
      <c r="O97" s="821" t="str">
        <f>'Step 3.2 Heating System'!V98</f>
        <v/>
      </c>
      <c r="P97" s="631" t="str">
        <f t="shared" si="4"/>
        <v/>
      </c>
      <c r="Q97" s="610"/>
      <c r="R97" s="627" t="s">
        <v>760</v>
      </c>
      <c r="S97" s="632" t="str">
        <f>IF('Step 3.2 Heating System'!D206=0,"",'Step 3.2 Heating System'!D206)</f>
        <v/>
      </c>
      <c r="T97" s="633" t="str">
        <f>IF('Step 3.2 Heating System'!E206=0,"",'Step 3.2 Heating System'!E206)</f>
        <v/>
      </c>
      <c r="U97" s="633" t="str">
        <f>IF('Step 3.2 Heating System'!C206=0,"",'Step 3.2 Heating System'!C206)</f>
        <v/>
      </c>
      <c r="V97" s="634" t="str">
        <f>'Step 3.2 Heating System'!K206</f>
        <v/>
      </c>
      <c r="W97" s="635" t="str">
        <f>'Step 3.2 Heating System'!L206</f>
        <v/>
      </c>
      <c r="X97" s="636" t="str">
        <f>IF('Step 3.2 Heating System'!W206=0,"",'Step 3.2 Heating System'!W206)</f>
        <v/>
      </c>
      <c r="Y97" s="631" t="str">
        <f t="shared" si="5"/>
        <v/>
      </c>
      <c r="Z97" s="707" t="str">
        <f>IFERROR('Step 4 Support Tool'!AE308,"")</f>
        <v/>
      </c>
      <c r="AA97" s="610"/>
      <c r="AB97" s="610"/>
    </row>
    <row r="98" spans="1:39" s="611" customFormat="1" ht="19.899999999999999" customHeight="1" x14ac:dyDescent="0.2">
      <c r="A98" s="705" t="s">
        <v>390</v>
      </c>
      <c r="B98" s="706">
        <f>'Step 3.1 Site Details'!D97</f>
        <v>0</v>
      </c>
      <c r="C98" s="710" t="str">
        <f>IF('Step 3.1 Site Details'!B97&lt;&gt;0,'Step 3.1 Site Details'!B97,"")</f>
        <v/>
      </c>
      <c r="D98" s="629" t="str">
        <f>IF('Step 3.1 Site Details'!J97&lt;&gt;0,'Step 3.1 Site Details'!J97,"")</f>
        <v/>
      </c>
      <c r="E98" s="1052" t="str">
        <f>IF('Step 3.1 Site Details'!K97&lt;&gt;0,'Step 3.1 Site Details'!K97,"")</f>
        <v/>
      </c>
      <c r="F98" s="629" t="str">
        <f t="shared" si="6"/>
        <v/>
      </c>
      <c r="G98" s="621"/>
      <c r="H98" s="612"/>
      <c r="I98" s="612"/>
      <c r="J98" s="627" t="s">
        <v>592</v>
      </c>
      <c r="K98" s="704" t="str">
        <f>IF('Step 3.2 Heating System'!C99=0,"",'Step 3.2 Heating System'!C99)</f>
        <v/>
      </c>
      <c r="L98" s="630" t="str">
        <f>IF('Step 3.2 Heating System'!F99=0,"",'Step 3.2 Heating System'!F99)</f>
        <v/>
      </c>
      <c r="M98" s="630" t="str">
        <f>IF('Step 3.2 Heating System'!G99=0,"",'Step 3.2 Heating System'!G99)</f>
        <v/>
      </c>
      <c r="N98" s="776" t="str">
        <f>'Step 3.2 Heating System'!J99</f>
        <v/>
      </c>
      <c r="O98" s="821" t="str">
        <f>'Step 3.2 Heating System'!V99</f>
        <v/>
      </c>
      <c r="P98" s="631" t="str">
        <f t="shared" si="4"/>
        <v/>
      </c>
      <c r="Q98" s="610"/>
      <c r="R98" s="627" t="s">
        <v>761</v>
      </c>
      <c r="S98" s="632" t="str">
        <f>IF('Step 3.2 Heating System'!D207=0,"",'Step 3.2 Heating System'!D207)</f>
        <v/>
      </c>
      <c r="T98" s="633" t="str">
        <f>IF('Step 3.2 Heating System'!E207=0,"",'Step 3.2 Heating System'!E207)</f>
        <v/>
      </c>
      <c r="U98" s="633" t="str">
        <f>IF('Step 3.2 Heating System'!C207=0,"",'Step 3.2 Heating System'!C207)</f>
        <v/>
      </c>
      <c r="V98" s="634" t="str">
        <f>'Step 3.2 Heating System'!K207</f>
        <v/>
      </c>
      <c r="W98" s="635" t="str">
        <f>'Step 3.2 Heating System'!L207</f>
        <v/>
      </c>
      <c r="X98" s="636" t="str">
        <f>IF('Step 3.2 Heating System'!W207=0,"",'Step 3.2 Heating System'!W207)</f>
        <v/>
      </c>
      <c r="Y98" s="631" t="str">
        <f t="shared" si="5"/>
        <v/>
      </c>
      <c r="Z98" s="707" t="str">
        <f>IFERROR('Step 4 Support Tool'!AE309,"")</f>
        <v/>
      </c>
      <c r="AA98" s="610"/>
      <c r="AB98" s="610"/>
    </row>
    <row r="99" spans="1:39" s="611" customFormat="1" ht="19.899999999999999" customHeight="1" x14ac:dyDescent="0.2">
      <c r="A99" s="705" t="s">
        <v>391</v>
      </c>
      <c r="B99" s="706">
        <f>'Step 3.1 Site Details'!D98</f>
        <v>0</v>
      </c>
      <c r="C99" s="710" t="str">
        <f>IF('Step 3.1 Site Details'!B98&lt;&gt;0,'Step 3.1 Site Details'!B98,"")</f>
        <v/>
      </c>
      <c r="D99" s="629" t="str">
        <f>IF('Step 3.1 Site Details'!J98&lt;&gt;0,'Step 3.1 Site Details'!J98,"")</f>
        <v/>
      </c>
      <c r="E99" s="1052" t="str">
        <f>IF('Step 3.1 Site Details'!K98&lt;&gt;0,'Step 3.1 Site Details'!K98,"")</f>
        <v/>
      </c>
      <c r="F99" s="629" t="str">
        <f t="shared" si="6"/>
        <v/>
      </c>
      <c r="G99" s="621"/>
      <c r="H99" s="612"/>
      <c r="I99" s="612"/>
      <c r="J99" s="627" t="s">
        <v>594</v>
      </c>
      <c r="K99" s="704" t="str">
        <f>IF('Step 3.2 Heating System'!C100=0,"",'Step 3.2 Heating System'!C100)</f>
        <v/>
      </c>
      <c r="L99" s="630" t="str">
        <f>IF('Step 3.2 Heating System'!F100=0,"",'Step 3.2 Heating System'!F100)</f>
        <v/>
      </c>
      <c r="M99" s="630" t="str">
        <f>IF('Step 3.2 Heating System'!G100=0,"",'Step 3.2 Heating System'!G100)</f>
        <v/>
      </c>
      <c r="N99" s="776" t="str">
        <f>'Step 3.2 Heating System'!J100</f>
        <v/>
      </c>
      <c r="O99" s="821" t="str">
        <f>'Step 3.2 Heating System'!V100</f>
        <v/>
      </c>
      <c r="P99" s="631" t="str">
        <f t="shared" si="4"/>
        <v/>
      </c>
      <c r="Q99" s="610"/>
      <c r="R99" s="627" t="s">
        <v>762</v>
      </c>
      <c r="S99" s="632" t="str">
        <f>IF('Step 3.2 Heating System'!D208=0,"",'Step 3.2 Heating System'!D208)</f>
        <v/>
      </c>
      <c r="T99" s="633" t="str">
        <f>IF('Step 3.2 Heating System'!E208=0,"",'Step 3.2 Heating System'!E208)</f>
        <v/>
      </c>
      <c r="U99" s="633" t="str">
        <f>IF('Step 3.2 Heating System'!C208=0,"",'Step 3.2 Heating System'!C208)</f>
        <v/>
      </c>
      <c r="V99" s="634" t="str">
        <f>'Step 3.2 Heating System'!K208</f>
        <v/>
      </c>
      <c r="W99" s="635" t="str">
        <f>'Step 3.2 Heating System'!L208</f>
        <v/>
      </c>
      <c r="X99" s="636" t="str">
        <f>IF('Step 3.2 Heating System'!W208=0,"",'Step 3.2 Heating System'!W208)</f>
        <v/>
      </c>
      <c r="Y99" s="631" t="str">
        <f t="shared" si="5"/>
        <v/>
      </c>
      <c r="Z99" s="707" t="str">
        <f>IFERROR('Step 4 Support Tool'!AE310,"")</f>
        <v/>
      </c>
      <c r="AA99" s="610"/>
      <c r="AB99" s="610"/>
    </row>
    <row r="100" spans="1:39" s="611" customFormat="1" ht="19.899999999999999" customHeight="1" x14ac:dyDescent="0.2">
      <c r="A100" s="705" t="s">
        <v>392</v>
      </c>
      <c r="B100" s="706">
        <f>'Step 3.1 Site Details'!D99</f>
        <v>0</v>
      </c>
      <c r="C100" s="710" t="str">
        <f>IF('Step 3.1 Site Details'!B99&lt;&gt;0,'Step 3.1 Site Details'!B99,"")</f>
        <v/>
      </c>
      <c r="D100" s="629" t="str">
        <f>IF('Step 3.1 Site Details'!J99&lt;&gt;0,'Step 3.1 Site Details'!J99,"")</f>
        <v/>
      </c>
      <c r="E100" s="1052" t="str">
        <f>IF('Step 3.1 Site Details'!K99&lt;&gt;0,'Step 3.1 Site Details'!K99,"")</f>
        <v/>
      </c>
      <c r="F100" s="629" t="str">
        <f t="shared" si="6"/>
        <v/>
      </c>
      <c r="G100" s="621"/>
      <c r="H100" s="612"/>
      <c r="I100" s="612"/>
      <c r="J100" s="627" t="s">
        <v>596</v>
      </c>
      <c r="K100" s="704" t="str">
        <f>IF('Step 3.2 Heating System'!C101=0,"",'Step 3.2 Heating System'!C101)</f>
        <v/>
      </c>
      <c r="L100" s="630" t="str">
        <f>IF('Step 3.2 Heating System'!F101=0,"",'Step 3.2 Heating System'!F101)</f>
        <v/>
      </c>
      <c r="M100" s="630" t="str">
        <f>IF('Step 3.2 Heating System'!G101=0,"",'Step 3.2 Heating System'!G101)</f>
        <v/>
      </c>
      <c r="N100" s="776" t="str">
        <f>'Step 3.2 Heating System'!J101</f>
        <v/>
      </c>
      <c r="O100" s="821" t="str">
        <f>'Step 3.2 Heating System'!V101</f>
        <v/>
      </c>
      <c r="P100" s="631" t="str">
        <f t="shared" si="4"/>
        <v/>
      </c>
      <c r="Q100" s="610"/>
      <c r="R100" s="627" t="s">
        <v>763</v>
      </c>
      <c r="S100" s="632" t="str">
        <f>IF('Step 3.2 Heating System'!D209=0,"",'Step 3.2 Heating System'!D209)</f>
        <v/>
      </c>
      <c r="T100" s="633" t="str">
        <f>IF('Step 3.2 Heating System'!E209=0,"",'Step 3.2 Heating System'!E209)</f>
        <v/>
      </c>
      <c r="U100" s="633" t="str">
        <f>IF('Step 3.2 Heating System'!C209=0,"",'Step 3.2 Heating System'!C209)</f>
        <v/>
      </c>
      <c r="V100" s="634" t="str">
        <f>'Step 3.2 Heating System'!K209</f>
        <v/>
      </c>
      <c r="W100" s="635" t="str">
        <f>'Step 3.2 Heating System'!L209</f>
        <v/>
      </c>
      <c r="X100" s="636" t="str">
        <f>IF('Step 3.2 Heating System'!W209=0,"",'Step 3.2 Heating System'!W209)</f>
        <v/>
      </c>
      <c r="Y100" s="631" t="str">
        <f t="shared" si="5"/>
        <v/>
      </c>
      <c r="Z100" s="707" t="str">
        <f>IFERROR('Step 4 Support Tool'!AE311,"")</f>
        <v/>
      </c>
      <c r="AA100" s="610"/>
      <c r="AB100" s="610"/>
    </row>
    <row r="101" spans="1:39" s="611" customFormat="1" ht="19.899999999999999" customHeight="1" x14ac:dyDescent="0.2">
      <c r="A101" s="705" t="s">
        <v>393</v>
      </c>
      <c r="B101" s="706">
        <f>'Step 3.1 Site Details'!D100</f>
        <v>0</v>
      </c>
      <c r="C101" s="710" t="str">
        <f>IF('Step 3.1 Site Details'!B100&lt;&gt;0,'Step 3.1 Site Details'!B100,"")</f>
        <v/>
      </c>
      <c r="D101" s="629" t="str">
        <f>IF('Step 3.1 Site Details'!J100&lt;&gt;0,'Step 3.1 Site Details'!J100,"")</f>
        <v/>
      </c>
      <c r="E101" s="1052" t="str">
        <f>IF('Step 3.1 Site Details'!K100&lt;&gt;0,'Step 3.1 Site Details'!K100,"")</f>
        <v/>
      </c>
      <c r="F101" s="629" t="str">
        <f t="shared" si="6"/>
        <v/>
      </c>
      <c r="G101" s="621"/>
      <c r="H101" s="612"/>
      <c r="I101" s="612"/>
      <c r="J101" s="627" t="s">
        <v>598</v>
      </c>
      <c r="K101" s="704" t="str">
        <f>IF('Step 3.2 Heating System'!C102=0,"",'Step 3.2 Heating System'!C102)</f>
        <v/>
      </c>
      <c r="L101" s="630" t="str">
        <f>IF('Step 3.2 Heating System'!F102=0,"",'Step 3.2 Heating System'!F102)</f>
        <v/>
      </c>
      <c r="M101" s="630" t="str">
        <f>IF('Step 3.2 Heating System'!G102=0,"",'Step 3.2 Heating System'!G102)</f>
        <v/>
      </c>
      <c r="N101" s="776" t="str">
        <f>'Step 3.2 Heating System'!J102</f>
        <v/>
      </c>
      <c r="O101" s="821" t="str">
        <f>'Step 3.2 Heating System'!V102</f>
        <v/>
      </c>
      <c r="P101" s="631" t="str">
        <f t="shared" si="4"/>
        <v/>
      </c>
      <c r="Q101" s="610"/>
      <c r="R101" s="627" t="s">
        <v>764</v>
      </c>
      <c r="S101" s="632" t="str">
        <f>IF('Step 3.2 Heating System'!D210=0,"",'Step 3.2 Heating System'!D210)</f>
        <v/>
      </c>
      <c r="T101" s="633" t="str">
        <f>IF('Step 3.2 Heating System'!E210=0,"",'Step 3.2 Heating System'!E210)</f>
        <v/>
      </c>
      <c r="U101" s="633" t="str">
        <f>IF('Step 3.2 Heating System'!C210=0,"",'Step 3.2 Heating System'!C210)</f>
        <v/>
      </c>
      <c r="V101" s="634" t="str">
        <f>'Step 3.2 Heating System'!K210</f>
        <v/>
      </c>
      <c r="W101" s="635" t="str">
        <f>'Step 3.2 Heating System'!L210</f>
        <v/>
      </c>
      <c r="X101" s="636" t="str">
        <f>IF('Step 3.2 Heating System'!W210=0,"",'Step 3.2 Heating System'!W210)</f>
        <v/>
      </c>
      <c r="Y101" s="631" t="str">
        <f t="shared" si="5"/>
        <v/>
      </c>
      <c r="Z101" s="707" t="str">
        <f>IFERROR('Step 4 Support Tool'!AE312,"")</f>
        <v/>
      </c>
      <c r="AA101" s="610"/>
      <c r="AB101" s="610"/>
    </row>
    <row r="102" spans="1:39" s="611" customFormat="1" ht="19.899999999999999" customHeight="1" x14ac:dyDescent="0.2">
      <c r="A102" s="705" t="s">
        <v>394</v>
      </c>
      <c r="B102" s="706">
        <f>'Step 3.1 Site Details'!D101</f>
        <v>0</v>
      </c>
      <c r="C102" s="710" t="str">
        <f>IF('Step 3.1 Site Details'!B101&lt;&gt;0,'Step 3.1 Site Details'!B101,"")</f>
        <v/>
      </c>
      <c r="D102" s="629" t="str">
        <f>IF('Step 3.1 Site Details'!J101&lt;&gt;0,'Step 3.1 Site Details'!J101,"")</f>
        <v/>
      </c>
      <c r="E102" s="1052" t="str">
        <f>IF('Step 3.1 Site Details'!K101&lt;&gt;0,'Step 3.1 Site Details'!K101,"")</f>
        <v/>
      </c>
      <c r="F102" s="629" t="str">
        <f t="shared" si="6"/>
        <v/>
      </c>
      <c r="G102" s="621"/>
      <c r="H102" s="612"/>
      <c r="I102" s="612"/>
      <c r="J102" s="627" t="s">
        <v>600</v>
      </c>
      <c r="K102" s="704" t="str">
        <f>IF('Step 3.2 Heating System'!C103=0,"",'Step 3.2 Heating System'!C103)</f>
        <v/>
      </c>
      <c r="L102" s="630" t="str">
        <f>IF('Step 3.2 Heating System'!F103=0,"",'Step 3.2 Heating System'!F103)</f>
        <v/>
      </c>
      <c r="M102" s="630" t="str">
        <f>IF('Step 3.2 Heating System'!G103=0,"",'Step 3.2 Heating System'!G103)</f>
        <v/>
      </c>
      <c r="N102" s="776" t="str">
        <f>'Step 3.2 Heating System'!J103</f>
        <v/>
      </c>
      <c r="O102" s="821" t="str">
        <f>'Step 3.2 Heating System'!V103</f>
        <v/>
      </c>
      <c r="P102" s="631" t="str">
        <f t="shared" si="4"/>
        <v/>
      </c>
      <c r="Q102" s="610"/>
      <c r="R102" s="627" t="s">
        <v>765</v>
      </c>
      <c r="S102" s="632" t="str">
        <f>IF('Step 3.2 Heating System'!D211=0,"",'Step 3.2 Heating System'!D211)</f>
        <v/>
      </c>
      <c r="T102" s="633" t="str">
        <f>IF('Step 3.2 Heating System'!E211=0,"",'Step 3.2 Heating System'!E211)</f>
        <v/>
      </c>
      <c r="U102" s="633" t="str">
        <f>IF('Step 3.2 Heating System'!C211=0,"",'Step 3.2 Heating System'!C211)</f>
        <v/>
      </c>
      <c r="V102" s="634" t="str">
        <f>'Step 3.2 Heating System'!K211</f>
        <v/>
      </c>
      <c r="W102" s="635" t="str">
        <f>'Step 3.2 Heating System'!L211</f>
        <v/>
      </c>
      <c r="X102" s="636" t="str">
        <f>IF('Step 3.2 Heating System'!W211=0,"",'Step 3.2 Heating System'!W211)</f>
        <v/>
      </c>
      <c r="Y102" s="631" t="str">
        <f t="shared" si="5"/>
        <v/>
      </c>
      <c r="Z102" s="707" t="str">
        <f>IFERROR('Step 4 Support Tool'!AE313,"")</f>
        <v/>
      </c>
      <c r="AA102" s="610"/>
      <c r="AB102" s="610"/>
    </row>
    <row r="103" spans="1:39" s="611" customFormat="1" ht="19.899999999999999" customHeight="1" x14ac:dyDescent="0.2">
      <c r="A103" s="705" t="s">
        <v>395</v>
      </c>
      <c r="B103" s="706">
        <f>'Step 3.1 Site Details'!D102</f>
        <v>0</v>
      </c>
      <c r="C103" s="710" t="str">
        <f>IF('Step 3.1 Site Details'!B102&lt;&gt;0,'Step 3.1 Site Details'!B102,"")</f>
        <v/>
      </c>
      <c r="D103" s="629" t="str">
        <f>IF('Step 3.1 Site Details'!J102&lt;&gt;0,'Step 3.1 Site Details'!J102,"")</f>
        <v/>
      </c>
      <c r="E103" s="1052" t="str">
        <f>IF('Step 3.1 Site Details'!K102&lt;&gt;0,'Step 3.1 Site Details'!K102,"")</f>
        <v/>
      </c>
      <c r="F103" s="629" t="str">
        <f t="shared" si="6"/>
        <v/>
      </c>
      <c r="G103" s="621"/>
      <c r="H103" s="612"/>
      <c r="I103" s="612"/>
      <c r="J103" s="627" t="s">
        <v>602</v>
      </c>
      <c r="K103" s="704" t="str">
        <f>IF('Step 3.2 Heating System'!C104=0,"",'Step 3.2 Heating System'!C104)</f>
        <v/>
      </c>
      <c r="L103" s="630" t="str">
        <f>IF('Step 3.2 Heating System'!F104=0,"",'Step 3.2 Heating System'!F104)</f>
        <v/>
      </c>
      <c r="M103" s="630" t="str">
        <f>IF('Step 3.2 Heating System'!G104=0,"",'Step 3.2 Heating System'!G104)</f>
        <v/>
      </c>
      <c r="N103" s="776" t="str">
        <f>'Step 3.2 Heating System'!J104</f>
        <v/>
      </c>
      <c r="O103" s="821" t="str">
        <f>'Step 3.2 Heating System'!V104</f>
        <v/>
      </c>
      <c r="P103" s="631" t="str">
        <f t="shared" si="4"/>
        <v/>
      </c>
      <c r="Q103" s="610"/>
      <c r="R103" s="627" t="s">
        <v>766</v>
      </c>
      <c r="S103" s="632" t="str">
        <f>IF('Step 3.2 Heating System'!D212=0,"",'Step 3.2 Heating System'!D212)</f>
        <v/>
      </c>
      <c r="T103" s="633" t="str">
        <f>IF('Step 3.2 Heating System'!E212=0,"",'Step 3.2 Heating System'!E212)</f>
        <v/>
      </c>
      <c r="U103" s="633" t="str">
        <f>IF('Step 3.2 Heating System'!C212=0,"",'Step 3.2 Heating System'!C212)</f>
        <v/>
      </c>
      <c r="V103" s="634" t="str">
        <f>'Step 3.2 Heating System'!K212</f>
        <v/>
      </c>
      <c r="W103" s="635" t="str">
        <f>'Step 3.2 Heating System'!L212</f>
        <v/>
      </c>
      <c r="X103" s="636" t="str">
        <f>IF('Step 3.2 Heating System'!W212=0,"",'Step 3.2 Heating System'!W212)</f>
        <v/>
      </c>
      <c r="Y103" s="631" t="str">
        <f t="shared" si="5"/>
        <v/>
      </c>
      <c r="Z103" s="707" t="str">
        <f>IFERROR('Step 4 Support Tool'!AE314,"")</f>
        <v/>
      </c>
      <c r="AA103" s="610"/>
      <c r="AB103" s="610"/>
    </row>
    <row r="104" spans="1:39" s="611" customFormat="1" ht="19.899999999999999" customHeight="1" x14ac:dyDescent="0.2">
      <c r="A104" s="705" t="s">
        <v>396</v>
      </c>
      <c r="B104" s="706">
        <f>'Step 3.1 Site Details'!D103</f>
        <v>0</v>
      </c>
      <c r="C104" s="710" t="str">
        <f>IF('Step 3.1 Site Details'!B103&lt;&gt;0,'Step 3.1 Site Details'!B103,"")</f>
        <v/>
      </c>
      <c r="D104" s="629" t="str">
        <f>IF('Step 3.1 Site Details'!J103&lt;&gt;0,'Step 3.1 Site Details'!J103,"")</f>
        <v/>
      </c>
      <c r="E104" s="1052" t="str">
        <f>IF('Step 3.1 Site Details'!K103&lt;&gt;0,'Step 3.1 Site Details'!K103,"")</f>
        <v/>
      </c>
      <c r="F104" s="629" t="str">
        <f t="shared" si="6"/>
        <v/>
      </c>
      <c r="G104" s="621"/>
      <c r="H104" s="612"/>
      <c r="I104" s="612"/>
      <c r="J104" s="627" t="s">
        <v>604</v>
      </c>
      <c r="K104" s="704" t="str">
        <f>IF('Step 3.2 Heating System'!C105=0,"",'Step 3.2 Heating System'!C105)</f>
        <v/>
      </c>
      <c r="L104" s="630" t="str">
        <f>IF('Step 3.2 Heating System'!F105=0,"",'Step 3.2 Heating System'!F105)</f>
        <v/>
      </c>
      <c r="M104" s="630" t="str">
        <f>IF('Step 3.2 Heating System'!G105=0,"",'Step 3.2 Heating System'!G105)</f>
        <v/>
      </c>
      <c r="N104" s="776" t="str">
        <f>'Step 3.2 Heating System'!J105</f>
        <v/>
      </c>
      <c r="O104" s="821" t="str">
        <f>'Step 3.2 Heating System'!V105</f>
        <v/>
      </c>
      <c r="P104" s="631" t="str">
        <f t="shared" si="4"/>
        <v/>
      </c>
      <c r="Q104" s="610"/>
      <c r="R104" s="627" t="s">
        <v>767</v>
      </c>
      <c r="S104" s="632" t="str">
        <f>IF('Step 3.2 Heating System'!D213=0,"",'Step 3.2 Heating System'!D213)</f>
        <v/>
      </c>
      <c r="T104" s="633" t="str">
        <f>IF('Step 3.2 Heating System'!E213=0,"",'Step 3.2 Heating System'!E213)</f>
        <v/>
      </c>
      <c r="U104" s="633" t="str">
        <f>IF('Step 3.2 Heating System'!C213=0,"",'Step 3.2 Heating System'!C213)</f>
        <v/>
      </c>
      <c r="V104" s="634" t="str">
        <f>'Step 3.2 Heating System'!K213</f>
        <v/>
      </c>
      <c r="W104" s="635" t="str">
        <f>'Step 3.2 Heating System'!L213</f>
        <v/>
      </c>
      <c r="X104" s="636" t="str">
        <f>IF('Step 3.2 Heating System'!W213=0,"",'Step 3.2 Heating System'!W213)</f>
        <v/>
      </c>
      <c r="Y104" s="631" t="str">
        <f t="shared" si="5"/>
        <v/>
      </c>
      <c r="Z104" s="707" t="str">
        <f>IFERROR('Step 4 Support Tool'!AE315,"")</f>
        <v/>
      </c>
      <c r="AA104" s="610"/>
      <c r="AB104" s="610"/>
    </row>
    <row r="105" spans="1:39" s="611" customFormat="1" ht="19.899999999999999" customHeight="1" x14ac:dyDescent="0.2">
      <c r="A105" s="705" t="s">
        <v>397</v>
      </c>
      <c r="B105" s="706">
        <f>'Step 3.1 Site Details'!D104</f>
        <v>0</v>
      </c>
      <c r="C105" s="710" t="str">
        <f>IF('Step 3.1 Site Details'!B104&lt;&gt;0,'Step 3.1 Site Details'!B104,"")</f>
        <v/>
      </c>
      <c r="D105" s="629" t="str">
        <f>IF('Step 3.1 Site Details'!J104&lt;&gt;0,'Step 3.1 Site Details'!J104,"")</f>
        <v/>
      </c>
      <c r="E105" s="1052" t="str">
        <f>IF('Step 3.1 Site Details'!K104&lt;&gt;0,'Step 3.1 Site Details'!K104,"")</f>
        <v/>
      </c>
      <c r="F105" s="629" t="str">
        <f t="shared" si="6"/>
        <v/>
      </c>
      <c r="G105" s="621"/>
      <c r="H105" s="612"/>
      <c r="I105" s="612"/>
      <c r="J105" s="627" t="s">
        <v>606</v>
      </c>
      <c r="K105" s="704" t="str">
        <f>IF('Step 3.2 Heating System'!C106=0,"",'Step 3.2 Heating System'!C106)</f>
        <v/>
      </c>
      <c r="L105" s="630" t="str">
        <f>IF('Step 3.2 Heating System'!F106=0,"",'Step 3.2 Heating System'!F106)</f>
        <v/>
      </c>
      <c r="M105" s="630" t="str">
        <f>IF('Step 3.2 Heating System'!G106=0,"",'Step 3.2 Heating System'!G106)</f>
        <v/>
      </c>
      <c r="N105" s="776" t="str">
        <f>'Step 3.2 Heating System'!J106</f>
        <v/>
      </c>
      <c r="O105" s="821" t="str">
        <f>'Step 3.2 Heating System'!V106</f>
        <v/>
      </c>
      <c r="P105" s="631" t="str">
        <f t="shared" si="4"/>
        <v/>
      </c>
      <c r="Q105" s="610"/>
      <c r="R105" s="627" t="s">
        <v>768</v>
      </c>
      <c r="S105" s="632" t="str">
        <f>IF('Step 3.2 Heating System'!D214=0,"",'Step 3.2 Heating System'!D214)</f>
        <v/>
      </c>
      <c r="T105" s="633" t="str">
        <f>IF('Step 3.2 Heating System'!E214=0,"",'Step 3.2 Heating System'!E214)</f>
        <v/>
      </c>
      <c r="U105" s="633" t="str">
        <f>IF('Step 3.2 Heating System'!C214=0,"",'Step 3.2 Heating System'!C214)</f>
        <v/>
      </c>
      <c r="V105" s="634" t="str">
        <f>'Step 3.2 Heating System'!K214</f>
        <v/>
      </c>
      <c r="W105" s="635" t="str">
        <f>'Step 3.2 Heating System'!L214</f>
        <v/>
      </c>
      <c r="X105" s="636" t="str">
        <f>IF('Step 3.2 Heating System'!W214=0,"",'Step 3.2 Heating System'!W214)</f>
        <v/>
      </c>
      <c r="Y105" s="631" t="str">
        <f t="shared" si="5"/>
        <v/>
      </c>
      <c r="Z105" s="707" t="str">
        <f>IFERROR('Step 4 Support Tool'!AE316,"")</f>
        <v/>
      </c>
      <c r="AA105" s="610"/>
      <c r="AB105" s="610"/>
    </row>
    <row r="106" spans="1:39" s="611" customFormat="1" ht="19.899999999999999" customHeight="1" x14ac:dyDescent="0.2">
      <c r="A106" s="705" t="s">
        <v>398</v>
      </c>
      <c r="B106" s="706">
        <f>'Step 3.1 Site Details'!D105</f>
        <v>0</v>
      </c>
      <c r="C106" s="710" t="str">
        <f>IF('Step 3.1 Site Details'!B105&lt;&gt;0,'Step 3.1 Site Details'!B105,"")</f>
        <v/>
      </c>
      <c r="D106" s="629" t="str">
        <f>IF('Step 3.1 Site Details'!J105&lt;&gt;0,'Step 3.1 Site Details'!J105,"")</f>
        <v/>
      </c>
      <c r="E106" s="1052" t="str">
        <f>IF('Step 3.1 Site Details'!K105&lt;&gt;0,'Step 3.1 Site Details'!K105,"")</f>
        <v/>
      </c>
      <c r="F106" s="629" t="str">
        <f t="shared" si="6"/>
        <v/>
      </c>
      <c r="G106" s="621"/>
      <c r="H106" s="612"/>
      <c r="I106" s="612"/>
      <c r="J106" s="627" t="s">
        <v>608</v>
      </c>
      <c r="K106" s="704" t="str">
        <f>IF('Step 3.2 Heating System'!C107=0,"",'Step 3.2 Heating System'!C107)</f>
        <v/>
      </c>
      <c r="L106" s="630" t="str">
        <f>IF('Step 3.2 Heating System'!F107=0,"",'Step 3.2 Heating System'!F107)</f>
        <v/>
      </c>
      <c r="M106" s="630" t="str">
        <f>IF('Step 3.2 Heating System'!G107=0,"",'Step 3.2 Heating System'!G107)</f>
        <v/>
      </c>
      <c r="N106" s="776" t="str">
        <f>'Step 3.2 Heating System'!J107</f>
        <v/>
      </c>
      <c r="O106" s="821" t="str">
        <f>'Step 3.2 Heating System'!V107</f>
        <v/>
      </c>
      <c r="P106" s="631" t="str">
        <f t="shared" si="4"/>
        <v/>
      </c>
      <c r="Q106" s="610"/>
      <c r="R106" s="627" t="s">
        <v>769</v>
      </c>
      <c r="S106" s="632" t="str">
        <f>IF('Step 3.2 Heating System'!D215=0,"",'Step 3.2 Heating System'!D215)</f>
        <v/>
      </c>
      <c r="T106" s="633" t="str">
        <f>IF('Step 3.2 Heating System'!E215=0,"",'Step 3.2 Heating System'!E215)</f>
        <v/>
      </c>
      <c r="U106" s="633" t="str">
        <f>IF('Step 3.2 Heating System'!C215=0,"",'Step 3.2 Heating System'!C215)</f>
        <v/>
      </c>
      <c r="V106" s="634" t="str">
        <f>'Step 3.2 Heating System'!K215</f>
        <v/>
      </c>
      <c r="W106" s="635" t="str">
        <f>'Step 3.2 Heating System'!L215</f>
        <v/>
      </c>
      <c r="X106" s="636" t="str">
        <f>IF('Step 3.2 Heating System'!W215=0,"",'Step 3.2 Heating System'!W215)</f>
        <v/>
      </c>
      <c r="Y106" s="631" t="str">
        <f t="shared" si="5"/>
        <v/>
      </c>
      <c r="Z106" s="707" t="str">
        <f>IFERROR('Step 4 Support Tool'!AE317,"")</f>
        <v/>
      </c>
      <c r="AA106" s="610"/>
      <c r="AB106" s="610"/>
    </row>
    <row r="107" spans="1:39" s="611" customFormat="1" ht="19.899999999999999" customHeight="1" x14ac:dyDescent="0.2">
      <c r="A107" s="705" t="s">
        <v>399</v>
      </c>
      <c r="B107" s="706">
        <f>'Step 3.1 Site Details'!D106</f>
        <v>0</v>
      </c>
      <c r="C107" s="710" t="str">
        <f>IF('Step 3.1 Site Details'!B106&lt;&gt;0,'Step 3.1 Site Details'!B106,"")</f>
        <v/>
      </c>
      <c r="D107" s="629" t="str">
        <f>IF('Step 3.1 Site Details'!J106&lt;&gt;0,'Step 3.1 Site Details'!J106,"")</f>
        <v/>
      </c>
      <c r="E107" s="1052" t="str">
        <f>IF('Step 3.1 Site Details'!K106&lt;&gt;0,'Step 3.1 Site Details'!K106,"")</f>
        <v/>
      </c>
      <c r="F107" s="629" t="str">
        <f t="shared" si="6"/>
        <v/>
      </c>
      <c r="G107" s="621"/>
      <c r="H107" s="612"/>
      <c r="I107" s="612"/>
      <c r="J107" s="627" t="s">
        <v>610</v>
      </c>
      <c r="K107" s="704" t="str">
        <f>IF('Step 3.2 Heating System'!C108=0,"",'Step 3.2 Heating System'!C108)</f>
        <v/>
      </c>
      <c r="L107" s="630" t="str">
        <f>IF('Step 3.2 Heating System'!F108=0,"",'Step 3.2 Heating System'!F108)</f>
        <v/>
      </c>
      <c r="M107" s="630" t="str">
        <f>IF('Step 3.2 Heating System'!G108=0,"",'Step 3.2 Heating System'!G108)</f>
        <v/>
      </c>
      <c r="N107" s="776" t="str">
        <f>'Step 3.2 Heating System'!J108</f>
        <v/>
      </c>
      <c r="O107" s="821" t="str">
        <f>'Step 3.2 Heating System'!V108</f>
        <v/>
      </c>
      <c r="P107" s="631" t="str">
        <f t="shared" si="4"/>
        <v/>
      </c>
      <c r="Q107" s="610"/>
      <c r="R107" s="627" t="s">
        <v>770</v>
      </c>
      <c r="S107" s="632" t="str">
        <f>IF('Step 3.2 Heating System'!D216=0,"",'Step 3.2 Heating System'!D216)</f>
        <v/>
      </c>
      <c r="T107" s="633" t="str">
        <f>IF('Step 3.2 Heating System'!E216=0,"",'Step 3.2 Heating System'!E216)</f>
        <v/>
      </c>
      <c r="U107" s="633" t="str">
        <f>IF('Step 3.2 Heating System'!C216=0,"",'Step 3.2 Heating System'!C216)</f>
        <v/>
      </c>
      <c r="V107" s="634" t="str">
        <f>'Step 3.2 Heating System'!K216</f>
        <v/>
      </c>
      <c r="W107" s="635" t="str">
        <f>'Step 3.2 Heating System'!L216</f>
        <v/>
      </c>
      <c r="X107" s="636" t="str">
        <f>IF('Step 3.2 Heating System'!W216=0,"",'Step 3.2 Heating System'!W216)</f>
        <v/>
      </c>
      <c r="Y107" s="631" t="str">
        <f t="shared" si="5"/>
        <v/>
      </c>
      <c r="Z107" s="707" t="str">
        <f>IFERROR('Step 4 Support Tool'!AE318,"")</f>
        <v/>
      </c>
      <c r="AA107" s="610"/>
      <c r="AB107" s="610"/>
    </row>
    <row r="108" spans="1:39" s="611" customFormat="1" ht="19.899999999999999" customHeight="1" x14ac:dyDescent="0.2">
      <c r="A108" s="705" t="s">
        <v>400</v>
      </c>
      <c r="B108" s="706">
        <f>'Step 3.1 Site Details'!D107</f>
        <v>0</v>
      </c>
      <c r="C108" s="710" t="str">
        <f>IF('Step 3.1 Site Details'!B107&lt;&gt;0,'Step 3.1 Site Details'!B107,"")</f>
        <v/>
      </c>
      <c r="D108" s="629" t="str">
        <f>IF('Step 3.1 Site Details'!J107&lt;&gt;0,'Step 3.1 Site Details'!J107,"")</f>
        <v/>
      </c>
      <c r="E108" s="1052" t="str">
        <f>IF('Step 3.1 Site Details'!K107&lt;&gt;0,'Step 3.1 Site Details'!K107,"")</f>
        <v/>
      </c>
      <c r="F108" s="629" t="str">
        <f t="shared" si="6"/>
        <v/>
      </c>
      <c r="G108" s="621"/>
      <c r="H108" s="612"/>
      <c r="I108" s="612"/>
      <c r="J108" s="627" t="s">
        <v>612</v>
      </c>
      <c r="K108" s="704" t="str">
        <f>IF('Step 3.2 Heating System'!C109=0,"",'Step 3.2 Heating System'!C109)</f>
        <v/>
      </c>
      <c r="L108" s="630" t="str">
        <f>IF('Step 3.2 Heating System'!F109=0,"",'Step 3.2 Heating System'!F109)</f>
        <v/>
      </c>
      <c r="M108" s="630" t="str">
        <f>IF('Step 3.2 Heating System'!G109=0,"",'Step 3.2 Heating System'!G109)</f>
        <v/>
      </c>
      <c r="N108" s="776" t="str">
        <f>'Step 3.2 Heating System'!J109</f>
        <v/>
      </c>
      <c r="O108" s="821" t="str">
        <f>'Step 3.2 Heating System'!V109</f>
        <v/>
      </c>
      <c r="P108" s="631" t="str">
        <f t="shared" si="4"/>
        <v/>
      </c>
      <c r="Q108" s="610"/>
      <c r="R108" s="627" t="s">
        <v>771</v>
      </c>
      <c r="S108" s="632" t="str">
        <f>IF('Step 3.2 Heating System'!D217=0,"",'Step 3.2 Heating System'!D217)</f>
        <v/>
      </c>
      <c r="T108" s="633" t="str">
        <f>IF('Step 3.2 Heating System'!E217=0,"",'Step 3.2 Heating System'!E217)</f>
        <v/>
      </c>
      <c r="U108" s="633" t="str">
        <f>IF('Step 3.2 Heating System'!C217=0,"",'Step 3.2 Heating System'!C217)</f>
        <v/>
      </c>
      <c r="V108" s="634" t="str">
        <f>'Step 3.2 Heating System'!K217</f>
        <v/>
      </c>
      <c r="W108" s="635" t="str">
        <f>'Step 3.2 Heating System'!L217</f>
        <v/>
      </c>
      <c r="X108" s="636" t="str">
        <f>IF('Step 3.2 Heating System'!W217=0,"",'Step 3.2 Heating System'!W217)</f>
        <v/>
      </c>
      <c r="Y108" s="631" t="str">
        <f t="shared" si="5"/>
        <v/>
      </c>
      <c r="Z108" s="707" t="str">
        <f>IFERROR('Step 4 Support Tool'!AE319,"")</f>
        <v/>
      </c>
      <c r="AA108" s="610"/>
      <c r="AB108" s="610"/>
    </row>
    <row r="109" spans="1:39" x14ac:dyDescent="0.2">
      <c r="P109" s="605"/>
      <c r="Z109" s="1091"/>
      <c r="AA109" s="38"/>
      <c r="AB109" s="38"/>
    </row>
    <row r="110" spans="1:39" s="600" customFormat="1" ht="24" customHeight="1" x14ac:dyDescent="0.25">
      <c r="A110" s="157" t="s">
        <v>1599</v>
      </c>
      <c r="B110" s="157"/>
      <c r="C110" s="157"/>
      <c r="D110" s="598"/>
      <c r="E110" s="598"/>
      <c r="F110" s="598"/>
      <c r="G110" s="598"/>
      <c r="H110" s="602"/>
      <c r="I110" s="599"/>
      <c r="J110" s="601" t="s">
        <v>1600</v>
      </c>
      <c r="K110" s="602"/>
      <c r="L110" s="602"/>
      <c r="M110" s="602"/>
      <c r="N110" s="602"/>
      <c r="O110" s="602"/>
      <c r="P110" s="602"/>
      <c r="Q110" s="602"/>
      <c r="R110" s="602"/>
      <c r="S110" s="602"/>
      <c r="T110" s="602"/>
      <c r="U110" s="602"/>
      <c r="V110" s="602"/>
      <c r="W110" s="602"/>
      <c r="X110" s="602"/>
      <c r="Y110" s="602"/>
      <c r="Z110" s="624"/>
      <c r="AA110" s="624"/>
      <c r="AB110" s="378"/>
      <c r="AC110" s="540"/>
      <c r="AD110" s="540"/>
      <c r="AE110" s="540"/>
      <c r="AF110" s="540"/>
      <c r="AG110" s="540"/>
      <c r="AH110" s="540"/>
      <c r="AI110" s="540"/>
      <c r="AJ110" s="540"/>
      <c r="AK110" s="540"/>
      <c r="AL110" s="540"/>
      <c r="AM110" s="540"/>
    </row>
    <row r="111" spans="1:39" x14ac:dyDescent="0.2">
      <c r="A111" s="607" t="s">
        <v>927</v>
      </c>
      <c r="B111" s="605"/>
      <c r="C111" s="605"/>
      <c r="D111" s="605"/>
      <c r="E111" s="605"/>
      <c r="F111" s="605"/>
      <c r="G111" s="605"/>
      <c r="H111" s="606"/>
      <c r="I111" s="608"/>
      <c r="J111" s="608"/>
      <c r="AA111" s="38"/>
      <c r="AB111" s="38"/>
    </row>
    <row r="112" spans="1:39" ht="12" customHeight="1" x14ac:dyDescent="0.2">
      <c r="A112" s="1807" t="s">
        <v>1601</v>
      </c>
      <c r="B112" s="1807"/>
      <c r="C112" s="1807" t="s">
        <v>929</v>
      </c>
      <c r="D112" s="1807"/>
      <c r="E112" s="1807" t="s">
        <v>930</v>
      </c>
      <c r="F112" s="1807"/>
      <c r="G112" s="609"/>
      <c r="H112" s="112"/>
      <c r="I112" s="112"/>
      <c r="J112" s="112"/>
      <c r="AA112" s="605"/>
      <c r="AB112" s="38"/>
    </row>
    <row r="113" spans="1:28" ht="13.5" customHeight="1" x14ac:dyDescent="0.2">
      <c r="A113" s="1808"/>
      <c r="B113" s="1808"/>
      <c r="C113" s="1808"/>
      <c r="D113" s="1808"/>
      <c r="E113" s="1808"/>
      <c r="F113" s="1808"/>
      <c r="G113" s="609"/>
      <c r="H113" s="112"/>
      <c r="I113" s="112"/>
      <c r="J113" s="1805" t="s">
        <v>1602</v>
      </c>
      <c r="K113" s="1805" t="s">
        <v>1603</v>
      </c>
      <c r="L113" s="1805" t="s">
        <v>1604</v>
      </c>
      <c r="M113" s="1805" t="s">
        <v>1605</v>
      </c>
      <c r="N113" s="1805" t="s">
        <v>1606</v>
      </c>
      <c r="O113" s="1805" t="s">
        <v>1607</v>
      </c>
      <c r="P113" s="1805" t="s">
        <v>1608</v>
      </c>
      <c r="Q113" s="1805" t="s">
        <v>1609</v>
      </c>
      <c r="R113" s="1805" t="s">
        <v>1610</v>
      </c>
      <c r="S113" s="1805" t="s">
        <v>1611</v>
      </c>
      <c r="T113" s="1805" t="s">
        <v>1612</v>
      </c>
      <c r="U113" s="1805" t="s">
        <v>1613</v>
      </c>
      <c r="V113" s="1805" t="s">
        <v>1614</v>
      </c>
      <c r="W113" s="1805" t="s">
        <v>1615</v>
      </c>
      <c r="X113" s="1805" t="s">
        <v>1616</v>
      </c>
      <c r="Y113" s="1805" t="s">
        <v>1617</v>
      </c>
      <c r="Z113" s="1811" t="s">
        <v>1618</v>
      </c>
      <c r="AA113" s="38"/>
      <c r="AB113" s="605"/>
    </row>
    <row r="114" spans="1:28" ht="57" customHeight="1" x14ac:dyDescent="0.2">
      <c r="A114" s="1805" t="s">
        <v>1619</v>
      </c>
      <c r="B114" s="1805"/>
      <c r="C114" s="1805" t="s">
        <v>925</v>
      </c>
      <c r="D114" s="1805"/>
      <c r="E114" s="1805" t="s">
        <v>1018</v>
      </c>
      <c r="F114" s="1805"/>
      <c r="G114" s="1801" t="s">
        <v>1620</v>
      </c>
      <c r="H114" s="1802"/>
      <c r="I114" s="591"/>
      <c r="J114" s="1805"/>
      <c r="K114" s="1805"/>
      <c r="L114" s="1805"/>
      <c r="M114" s="1805"/>
      <c r="N114" s="1805"/>
      <c r="O114" s="1805"/>
      <c r="P114" s="1805"/>
      <c r="Q114" s="1805"/>
      <c r="R114" s="1805"/>
      <c r="S114" s="1805"/>
      <c r="T114" s="1805"/>
      <c r="U114" s="1805"/>
      <c r="V114" s="1805"/>
      <c r="W114" s="1805"/>
      <c r="X114" s="1805"/>
      <c r="Y114" s="1805"/>
      <c r="Z114" s="1811"/>
      <c r="AA114" s="38"/>
      <c r="AB114" s="605"/>
    </row>
    <row r="115" spans="1:28" s="611" customFormat="1" ht="27" customHeight="1" x14ac:dyDescent="0.2">
      <c r="A115" s="1806">
        <f>SUM(E$9:$E$108)</f>
        <v>0</v>
      </c>
      <c r="B115" s="1806"/>
      <c r="C115" s="1806">
        <f>SUMIFS('Step 4 Support Tool'!$L$16:$L$215,'Step 4 Support Tool'!$H$16:$H$215, "&lt;&gt;" &amp; "Electricity")</f>
        <v>0</v>
      </c>
      <c r="D115" s="1806"/>
      <c r="E115" s="1806">
        <f>SUM('Step 4 Support Tool'!$L$220:$L$319)</f>
        <v>0</v>
      </c>
      <c r="F115" s="1806"/>
      <c r="G115" s="1803" t="str">
        <f>IFERROR(IF((A115-C115-E115)&lt;0,"Savings Greater than Total Usage","Savings Sequenced Correctly"),"")</f>
        <v>Savings Sequenced Correctly</v>
      </c>
      <c r="H115" s="1804"/>
      <c r="I115" s="620"/>
      <c r="J115" s="630" t="str">
        <f>IFERROR(AVERAGEIF('Step 3.2 Heating System'!$N$10:$N$109,"&lt;&gt;" &amp; ""),"")</f>
        <v/>
      </c>
      <c r="K115" s="630">
        <f>SUM('Step 3.2 Heating System'!$J$10:$J$109)</f>
        <v>0</v>
      </c>
      <c r="L115" s="630">
        <f>SUM('Step 3.1 Site Details'!$O$8:$O$107)</f>
        <v>0</v>
      </c>
      <c r="M115" s="637">
        <f>SUM('Step 4 Support Tool'!L220:L319)</f>
        <v>0</v>
      </c>
      <c r="N115" s="707" t="str">
        <f>IFERROR(AVERAGEIF('Step 3.2 Heating System'!$F$10:$F$109,"&lt;&gt;" &amp; ""),"")</f>
        <v/>
      </c>
      <c r="O115" s="708" t="str">
        <f>IFERROR(AVERAGEIF('Step 3.2 Heating System'!$K$10:$K$109,"&lt;&gt;" &amp; ""),"")</f>
        <v/>
      </c>
      <c r="P115" s="707" t="str">
        <f>IFERROR(M115/SUM('Step 3.1 Site Details'!$J$8:$J$107),"")</f>
        <v/>
      </c>
      <c r="Q115" s="631" t="str">
        <f>'Step 3.2 Heating System'!V110</f>
        <v/>
      </c>
      <c r="R115" s="630" t="str">
        <f>_xlfn.CONCAT(IFERROR(AVERAGEIF('Step 3.2 Heating System'!$M$118:$M$217,"&lt;&gt;" &amp; ""),""), ", ",IFERROR(AVERAGEIF('Step 3.2 Heating System'!$N$118:$N$217,"&lt;&gt;" &amp; ""),""))</f>
        <v xml:space="preserve">, </v>
      </c>
      <c r="S115" s="631" t="str">
        <f>'Step 3.2 Heating System'!$W$218</f>
        <v/>
      </c>
      <c r="T115" s="637">
        <f>SUM('Step 3.1 Site Details'!$P$8:$P$107)</f>
        <v>0</v>
      </c>
      <c r="U115" s="629">
        <f>SUM('Step 4 Support Tool'!M$220:$M$319)</f>
        <v>0</v>
      </c>
      <c r="V115" s="638" t="str">
        <f>IFERROR(AVERAGEIF('Step 3.2 Heating System'!H118:H217,"&lt;&gt;" &amp; ""),"")</f>
        <v/>
      </c>
      <c r="W115" s="707">
        <f>SUM('Step 4 Support Tool'!R220:R319)</f>
        <v>0</v>
      </c>
      <c r="X115" s="707">
        <f>SUM('Step 3.2 Heating System'!J10:J109)</f>
        <v>0</v>
      </c>
      <c r="Y115" s="707" t="str">
        <f>IFERROR(U115/SUM('Step 3.1 Site Details'!$J$8:$J$107),"")</f>
        <v/>
      </c>
      <c r="Z115" s="626"/>
      <c r="AA115" s="610"/>
      <c r="AB115" s="623"/>
    </row>
    <row r="116" spans="1:28" ht="19.5" x14ac:dyDescent="0.2">
      <c r="A116" s="604"/>
      <c r="G116" s="1809"/>
      <c r="H116" s="1809"/>
      <c r="I116" s="608"/>
      <c r="Z116" s="605"/>
      <c r="AA116" s="605"/>
      <c r="AB116" s="38"/>
    </row>
    <row r="117" spans="1:28" ht="74.650000000000006" customHeight="1" x14ac:dyDescent="0.2">
      <c r="A117" s="603" t="s">
        <v>282</v>
      </c>
      <c r="B117" s="603" t="s">
        <v>283</v>
      </c>
      <c r="C117" s="585" t="s">
        <v>1621</v>
      </c>
      <c r="D117" s="585" t="s">
        <v>1622</v>
      </c>
      <c r="E117" s="585" t="s">
        <v>1623</v>
      </c>
      <c r="F117" s="585" t="s">
        <v>1624</v>
      </c>
      <c r="G117" s="1801" t="s">
        <v>1625</v>
      </c>
      <c r="H117" s="1802"/>
      <c r="I117" s="591"/>
      <c r="J117" s="585"/>
      <c r="K117" s="585" t="str">
        <f>'Step 4 Support Tool'!AI6</f>
        <v>Start Date</v>
      </c>
      <c r="L117" s="585" t="str">
        <f>'Step 4 Support Tool'!AJ6</f>
        <v>Completion Date</v>
      </c>
      <c r="O117" s="986" t="str">
        <f>'Step 4 Support Tool'!L9</f>
        <v>Technology Type</v>
      </c>
      <c r="P117" s="988" t="str">
        <f>'Step 4 Support Tool'!M9</f>
        <v>Current Grant Value Split</v>
      </c>
      <c r="Q117" s="986" t="str">
        <f>'Step 4 Support Tool'!N9</f>
        <v>Grant Value Split %</v>
      </c>
      <c r="R117" s="986" t="str">
        <f>'Step 4 Support Tool'!O9</f>
        <v>Adjusted Grant Value Split if Energy Efficiency &gt; 58%</v>
      </c>
      <c r="S117" s="986" t="str">
        <f>'Step 4 Support Tool'!P9</f>
        <v>Final Grant Split %</v>
      </c>
      <c r="AA117" s="38"/>
      <c r="AB117" s="38"/>
    </row>
    <row r="118" spans="1:28" s="611" customFormat="1" ht="28.9" customHeight="1" x14ac:dyDescent="0.2">
      <c r="A118" s="628" t="s">
        <v>301</v>
      </c>
      <c r="B118" s="706" t="str">
        <f>TRIM(B9)</f>
        <v>0</v>
      </c>
      <c r="C118" s="629" t="str">
        <f>IF('Step 3.1 Site Details'!K8&lt;&gt;0,'Step 3.1 Site Details'!K8,"")</f>
        <v/>
      </c>
      <c r="D118" s="629" t="str">
        <f>IF(SUMIFS('Step 4 Support Tool'!$L$16:$L$215,'Step 4 Support Tool'!$E$16:$E$215,TRIM(B118),'Step 4 Support Tool'!$H$16:$H$215, "&lt;&gt;" &amp; "Electricity")=0,"",SUMIFS('Step 4 Support Tool'!$L$16:$L$215,'Step 4 Support Tool'!$E$16:$E$215,(B118),'Step 4 Support Tool'!$H$16:$H$215, "&lt;&gt;" &amp; "Electricity"))</f>
        <v/>
      </c>
      <c r="E118" s="629" t="str">
        <f>IFERROR(C118-D118,C118)</f>
        <v/>
      </c>
      <c r="F118" s="629" t="str">
        <f>IF('Step 4 Support Tool'!L220=0,"",'Step 4 Support Tool'!L220)</f>
        <v/>
      </c>
      <c r="G118" s="1799" t="str">
        <f>IFERROR(IF((E118-F118)&lt;0,"Savings Greater than Building Usage","Savings Sequenced Correctly"),"")</f>
        <v/>
      </c>
      <c r="H118" s="1800"/>
      <c r="I118" s="621"/>
      <c r="J118" s="585" t="str">
        <f>'Step 4 Support Tool'!AH7</f>
        <v>Energy Efficiency</v>
      </c>
      <c r="K118" s="934" t="str">
        <f>'Step 4 Support Tool'!AI7</f>
        <v/>
      </c>
      <c r="L118" s="934" t="str">
        <f>'Step 4 Support Tool'!AJ7</f>
        <v/>
      </c>
      <c r="M118" s="610"/>
      <c r="N118" s="610"/>
      <c r="O118" s="989" t="str">
        <f>'Step 4 Support Tool'!L10</f>
        <v>Energy Efficiency</v>
      </c>
      <c r="P118" s="1009">
        <f>'Step 4 Support Tool'!M10</f>
        <v>0</v>
      </c>
      <c r="Q118" s="1023" t="str">
        <f>'Step 4 Support Tool'!N10</f>
        <v/>
      </c>
      <c r="R118" s="1009">
        <f>'Step 4 Support Tool'!O10</f>
        <v>0</v>
      </c>
      <c r="S118" s="1025" t="str">
        <f>'Step 4 Support Tool'!P10</f>
        <v/>
      </c>
      <c r="T118" s="610"/>
      <c r="U118" s="610"/>
      <c r="V118" s="610"/>
      <c r="W118" s="610"/>
      <c r="X118" s="610"/>
      <c r="Y118" s="610"/>
      <c r="Z118" s="610"/>
      <c r="AA118" s="610"/>
      <c r="AB118" s="610"/>
    </row>
    <row r="119" spans="1:28" s="611" customFormat="1" ht="28.9" customHeight="1" x14ac:dyDescent="0.2">
      <c r="A119" s="627" t="s">
        <v>302</v>
      </c>
      <c r="B119" s="706" t="str">
        <f>TRIM(B10)</f>
        <v>0</v>
      </c>
      <c r="C119" s="629" t="str">
        <f>IF('Step 3.1 Site Details'!K9&lt;&gt;0,'Step 3.1 Site Details'!K9,"")</f>
        <v/>
      </c>
      <c r="D119" s="629" t="str">
        <f>IF(SUMIFS('Step 4 Support Tool'!$L$16:$L$215,'Step 4 Support Tool'!$E$16:$E$215,(B119),'Step 4 Support Tool'!$H$16:$H$215, "&lt;&gt;" &amp; "Electricity")=0,"",SUMIFS('Step 4 Support Tool'!$L$16:$L$215,'Step 4 Support Tool'!$E$16:$E$215,(B119),'Step 4 Support Tool'!$H$16:$H$215, "&lt;&gt;" &amp; "Electricity"))</f>
        <v/>
      </c>
      <c r="E119" s="629" t="str">
        <f t="shared" ref="E119:E132" si="7">IFERROR(C119-D119,C119)</f>
        <v/>
      </c>
      <c r="F119" s="629" t="str">
        <f>IF('Step 4 Support Tool'!L221=0,"",'Step 4 Support Tool'!L221)</f>
        <v/>
      </c>
      <c r="G119" s="1803" t="str">
        <f t="shared" ref="G119:G149" si="8">IFERROR(IF((E119-F119)&lt;0,"Savings Greater than Building Usage","Savings Sequenced Correctly"),"")</f>
        <v/>
      </c>
      <c r="H119" s="1804"/>
      <c r="I119" s="621"/>
      <c r="J119" s="585" t="str">
        <f>'Step 4 Support Tool'!AH8</f>
        <v>Low Carbon Heating</v>
      </c>
      <c r="K119" s="934" t="str">
        <f>'Step 4 Support Tool'!AI8</f>
        <v/>
      </c>
      <c r="L119" s="934" t="str">
        <f>'Step 4 Support Tool'!AJ8</f>
        <v/>
      </c>
      <c r="M119" s="610"/>
      <c r="N119" s="610"/>
      <c r="O119" s="990" t="str">
        <f>'Step 4 Support Tool'!L11</f>
        <v>Low Carbon Heating</v>
      </c>
      <c r="P119" s="1009">
        <f>'Step 4 Support Tool'!M11</f>
        <v>0</v>
      </c>
      <c r="Q119" s="1023" t="str">
        <f>'Step 4 Support Tool'!N11</f>
        <v/>
      </c>
      <c r="R119" s="1009">
        <f>'Step 4 Support Tool'!O11</f>
        <v>0</v>
      </c>
      <c r="S119" s="1025" t="str">
        <f>'Step 4 Support Tool'!P11</f>
        <v/>
      </c>
      <c r="T119" s="610"/>
      <c r="U119" s="610"/>
      <c r="V119" s="610"/>
      <c r="W119" s="610"/>
      <c r="X119" s="610"/>
      <c r="Y119" s="610"/>
      <c r="Z119" s="623"/>
      <c r="AA119" s="623"/>
      <c r="AB119" s="610"/>
    </row>
    <row r="120" spans="1:28" s="611" customFormat="1" ht="28.9" customHeight="1" x14ac:dyDescent="0.2">
      <c r="A120" s="627" t="s">
        <v>303</v>
      </c>
      <c r="B120" s="706">
        <f t="shared" ref="B120:B183" si="9">B11</f>
        <v>0</v>
      </c>
      <c r="C120" s="629" t="str">
        <f>IF('Step 3.1 Site Details'!K10&lt;&gt;0,'Step 3.1 Site Details'!K10,"")</f>
        <v/>
      </c>
      <c r="D120" s="629" t="str">
        <f>IF(SUMIFS('Step 4 Support Tool'!$L$16:$L$215,'Step 4 Support Tool'!$E$16:$E$215,(B120),'Step 4 Support Tool'!$H$16:$H$215, "&lt;&gt;" &amp; "Electricity")=0,"",SUMIFS('Step 4 Support Tool'!$L$16:$L$215,'Step 4 Support Tool'!$E$16:$E$215,(B120),'Step 4 Support Tool'!$H$16:$H$215, "&lt;&gt;" &amp; "Electricity"))</f>
        <v/>
      </c>
      <c r="E120" s="629" t="str">
        <f t="shared" si="7"/>
        <v/>
      </c>
      <c r="F120" s="629" t="str">
        <f>IF('Step 4 Support Tool'!L222=0,"",'Step 4 Support Tool'!L222)</f>
        <v/>
      </c>
      <c r="G120" s="1799" t="str">
        <f t="shared" si="8"/>
        <v/>
      </c>
      <c r="H120" s="1800"/>
      <c r="I120" s="621"/>
      <c r="J120" s="610"/>
      <c r="K120" s="610"/>
      <c r="L120" s="610"/>
      <c r="M120" s="610"/>
      <c r="N120" s="610"/>
      <c r="O120" s="610"/>
      <c r="P120" s="610"/>
      <c r="Q120" s="610"/>
      <c r="R120" s="610"/>
      <c r="S120" s="610"/>
      <c r="T120" s="610"/>
      <c r="U120" s="610"/>
      <c r="V120" s="610"/>
      <c r="W120" s="610"/>
      <c r="X120" s="610"/>
      <c r="Y120" s="610"/>
      <c r="Z120" s="623"/>
      <c r="AA120" s="623"/>
      <c r="AB120" s="610"/>
    </row>
    <row r="121" spans="1:28" s="611" customFormat="1" ht="28.9" customHeight="1" x14ac:dyDescent="0.2">
      <c r="A121" s="627" t="s">
        <v>304</v>
      </c>
      <c r="B121" s="706">
        <f t="shared" si="9"/>
        <v>0</v>
      </c>
      <c r="C121" s="629" t="str">
        <f>IF('Step 3.1 Site Details'!K11&lt;&gt;0,'Step 3.1 Site Details'!K11,"")</f>
        <v/>
      </c>
      <c r="D121" s="629" t="str">
        <f>IF(SUMIFS('Step 4 Support Tool'!$L$16:$L$215,'Step 4 Support Tool'!$E$16:$E$215,(B121),'Step 4 Support Tool'!$H$16:$H$215, "&lt;&gt;" &amp; "Electricity")=0,"",SUMIFS('Step 4 Support Tool'!$L$16:$L$215,'Step 4 Support Tool'!$E$16:$E$215,(B121),'Step 4 Support Tool'!$H$16:$H$215, "&lt;&gt;" &amp; "Electricity"))</f>
        <v/>
      </c>
      <c r="E121" s="629" t="str">
        <f t="shared" si="7"/>
        <v/>
      </c>
      <c r="F121" s="629" t="str">
        <f>IF('Step 4 Support Tool'!L223=0,"",'Step 4 Support Tool'!L223)</f>
        <v/>
      </c>
      <c r="G121" s="1799" t="str">
        <f t="shared" si="8"/>
        <v/>
      </c>
      <c r="H121" s="1800"/>
      <c r="I121" s="621"/>
      <c r="J121" s="610"/>
      <c r="K121" s="610"/>
      <c r="L121" s="610"/>
      <c r="M121" s="610"/>
      <c r="N121" s="610"/>
      <c r="O121" s="610"/>
      <c r="P121" s="610"/>
      <c r="Q121" s="610"/>
      <c r="R121" s="610"/>
      <c r="S121" s="610"/>
      <c r="T121" s="610"/>
      <c r="U121" s="610"/>
      <c r="V121" s="610"/>
      <c r="W121" s="610"/>
      <c r="X121" s="610"/>
      <c r="Y121" s="610"/>
      <c r="Z121" s="623"/>
      <c r="AA121" s="623"/>
      <c r="AB121" s="610"/>
    </row>
    <row r="122" spans="1:28" s="611" customFormat="1" ht="28.9" customHeight="1" x14ac:dyDescent="0.2">
      <c r="A122" s="627" t="s">
        <v>305</v>
      </c>
      <c r="B122" s="706">
        <f t="shared" si="9"/>
        <v>0</v>
      </c>
      <c r="C122" s="629" t="str">
        <f>IF('Step 3.1 Site Details'!K12&lt;&gt;0,'Step 3.1 Site Details'!K12,"")</f>
        <v/>
      </c>
      <c r="D122" s="629" t="str">
        <f>IF(SUMIFS('Step 4 Support Tool'!$L$16:$L$215,'Step 4 Support Tool'!$E$16:$E$215,(B122),'Step 4 Support Tool'!$H$16:$H$215, "&lt;&gt;" &amp; "Electricity")=0,"",SUMIFS('Step 4 Support Tool'!$L$16:$L$215,'Step 4 Support Tool'!$E$16:$E$215,(B122),'Step 4 Support Tool'!$H$16:$H$215, "&lt;&gt;" &amp; "Electricity"))</f>
        <v/>
      </c>
      <c r="E122" s="629" t="str">
        <f t="shared" si="7"/>
        <v/>
      </c>
      <c r="F122" s="629" t="str">
        <f>IF('Step 4 Support Tool'!L224=0,"",'Step 4 Support Tool'!L224)</f>
        <v/>
      </c>
      <c r="G122" s="1799" t="str">
        <f t="shared" si="8"/>
        <v/>
      </c>
      <c r="H122" s="1800"/>
      <c r="I122" s="621"/>
      <c r="J122" s="610"/>
      <c r="K122" s="610"/>
      <c r="L122" s="610"/>
      <c r="M122" s="610"/>
      <c r="N122" s="610"/>
      <c r="O122" s="610"/>
      <c r="P122" s="610"/>
      <c r="Q122" s="610"/>
      <c r="R122" s="610"/>
      <c r="S122" s="610"/>
      <c r="T122" s="610"/>
      <c r="U122" s="610"/>
      <c r="V122" s="610"/>
      <c r="W122" s="610"/>
      <c r="X122" s="610"/>
      <c r="Y122" s="610"/>
      <c r="Z122" s="623"/>
      <c r="AA122" s="623"/>
      <c r="AB122" s="610"/>
    </row>
    <row r="123" spans="1:28" s="611" customFormat="1" ht="28.9" customHeight="1" x14ac:dyDescent="0.2">
      <c r="A123" s="627" t="s">
        <v>306</v>
      </c>
      <c r="B123" s="706">
        <f t="shared" si="9"/>
        <v>0</v>
      </c>
      <c r="C123" s="629" t="str">
        <f>IF('Step 3.1 Site Details'!K13&lt;&gt;0,'Step 3.1 Site Details'!K13,"")</f>
        <v/>
      </c>
      <c r="D123" s="629" t="str">
        <f>IF(SUMIFS('Step 4 Support Tool'!$L$16:$L$215,'Step 4 Support Tool'!$E$16:$E$215,(B123),'Step 4 Support Tool'!$H$16:$H$215, "&lt;&gt;" &amp; "Electricity")=0,"",SUMIFS('Step 4 Support Tool'!$L$16:$L$215,'Step 4 Support Tool'!$E$16:$E$215,(B123),'Step 4 Support Tool'!$H$16:$H$215, "&lt;&gt;" &amp; "Electricity"))</f>
        <v/>
      </c>
      <c r="E123" s="629" t="str">
        <f t="shared" si="7"/>
        <v/>
      </c>
      <c r="F123" s="629" t="str">
        <f>IF('Step 4 Support Tool'!L225=0,"",'Step 4 Support Tool'!L225)</f>
        <v/>
      </c>
      <c r="G123" s="1799" t="str">
        <f t="shared" si="8"/>
        <v/>
      </c>
      <c r="H123" s="1800"/>
      <c r="I123" s="621"/>
      <c r="J123" s="610"/>
      <c r="K123" s="610"/>
      <c r="L123" s="610"/>
      <c r="M123" s="610"/>
      <c r="N123" s="610"/>
      <c r="O123" s="610"/>
      <c r="P123" s="610"/>
      <c r="Q123" s="610"/>
      <c r="R123" s="610"/>
      <c r="S123" s="610"/>
      <c r="T123" s="610"/>
      <c r="U123" s="610"/>
      <c r="V123" s="610"/>
      <c r="W123" s="610"/>
      <c r="X123" s="610"/>
      <c r="Y123" s="610"/>
      <c r="Z123" s="623"/>
      <c r="AA123" s="623"/>
      <c r="AB123" s="610"/>
    </row>
    <row r="124" spans="1:28" s="611" customFormat="1" ht="28.9" customHeight="1" x14ac:dyDescent="0.2">
      <c r="A124" s="627" t="s">
        <v>307</v>
      </c>
      <c r="B124" s="706">
        <f t="shared" si="9"/>
        <v>0</v>
      </c>
      <c r="C124" s="629" t="str">
        <f>IF('Step 3.1 Site Details'!K14&lt;&gt;0,'Step 3.1 Site Details'!K14,"")</f>
        <v/>
      </c>
      <c r="D124" s="629" t="str">
        <f>IF(SUMIFS('Step 4 Support Tool'!$L$16:$L$215,'Step 4 Support Tool'!$E$16:$E$215,(B124),'Step 4 Support Tool'!$H$16:$H$215, "&lt;&gt;" &amp; "Electricity")=0,"",SUMIFS('Step 4 Support Tool'!$L$16:$L$215,'Step 4 Support Tool'!$E$16:$E$215,(B124),'Step 4 Support Tool'!$H$16:$H$215, "&lt;&gt;" &amp; "Electricity"))</f>
        <v/>
      </c>
      <c r="E124" s="629" t="str">
        <f t="shared" si="7"/>
        <v/>
      </c>
      <c r="F124" s="629" t="str">
        <f>IF('Step 4 Support Tool'!L226=0,"",'Step 4 Support Tool'!L226)</f>
        <v/>
      </c>
      <c r="G124" s="1799" t="str">
        <f t="shared" si="8"/>
        <v/>
      </c>
      <c r="H124" s="1800"/>
      <c r="I124" s="621"/>
      <c r="J124" s="610"/>
      <c r="K124" s="610"/>
      <c r="L124" s="610"/>
      <c r="M124" s="610"/>
      <c r="N124" s="610"/>
      <c r="O124" s="610"/>
      <c r="P124" s="610"/>
      <c r="Q124" s="610"/>
      <c r="R124" s="610"/>
      <c r="S124" s="610"/>
      <c r="T124" s="610"/>
      <c r="U124" s="610"/>
      <c r="V124" s="610"/>
      <c r="W124" s="610"/>
      <c r="X124" s="610"/>
      <c r="Y124" s="610"/>
      <c r="Z124" s="623"/>
      <c r="AA124" s="623"/>
      <c r="AB124" s="610"/>
    </row>
    <row r="125" spans="1:28" s="611" customFormat="1" ht="28.9" customHeight="1" x14ac:dyDescent="0.2">
      <c r="A125" s="627" t="s">
        <v>308</v>
      </c>
      <c r="B125" s="706">
        <f t="shared" si="9"/>
        <v>0</v>
      </c>
      <c r="C125" s="629" t="str">
        <f>IF('Step 3.1 Site Details'!K15&lt;&gt;0,'Step 3.1 Site Details'!K15,"")</f>
        <v/>
      </c>
      <c r="D125" s="629" t="str">
        <f>IF(SUMIFS('Step 4 Support Tool'!$L$16:$L$215,'Step 4 Support Tool'!$E$16:$E$215,(B125),'Step 4 Support Tool'!$H$16:$H$215, "&lt;&gt;" &amp; "Electricity")=0,"",SUMIFS('Step 4 Support Tool'!$L$16:$L$215,'Step 4 Support Tool'!$E$16:$E$215,(B125),'Step 4 Support Tool'!$H$16:$H$215, "&lt;&gt;" &amp; "Electricity"))</f>
        <v/>
      </c>
      <c r="E125" s="629" t="str">
        <f t="shared" si="7"/>
        <v/>
      </c>
      <c r="F125" s="629" t="str">
        <f>IF('Step 4 Support Tool'!L227=0,"",'Step 4 Support Tool'!L227)</f>
        <v/>
      </c>
      <c r="G125" s="1799" t="str">
        <f t="shared" si="8"/>
        <v/>
      </c>
      <c r="H125" s="1800"/>
      <c r="I125" s="621"/>
      <c r="J125" s="610"/>
      <c r="K125" s="610"/>
      <c r="L125" s="610"/>
      <c r="M125" s="610"/>
      <c r="N125" s="610"/>
      <c r="O125" s="610"/>
      <c r="P125" s="610"/>
      <c r="Q125" s="610"/>
      <c r="R125" s="610"/>
      <c r="S125" s="610"/>
      <c r="T125" s="610"/>
      <c r="U125" s="610"/>
      <c r="V125" s="610"/>
      <c r="W125" s="610"/>
      <c r="X125" s="610"/>
      <c r="Y125" s="610"/>
      <c r="Z125" s="623"/>
      <c r="AA125" s="623"/>
      <c r="AB125" s="610"/>
    </row>
    <row r="126" spans="1:28" s="611" customFormat="1" ht="28.9" customHeight="1" x14ac:dyDescent="0.2">
      <c r="A126" s="627" t="s">
        <v>309</v>
      </c>
      <c r="B126" s="706">
        <f t="shared" si="9"/>
        <v>0</v>
      </c>
      <c r="C126" s="629" t="str">
        <f>IF('Step 3.1 Site Details'!K16&lt;&gt;0,'Step 3.1 Site Details'!K16,"")</f>
        <v/>
      </c>
      <c r="D126" s="629" t="str">
        <f>IF(SUMIFS('Step 4 Support Tool'!$L$16:$L$215,'Step 4 Support Tool'!$E$16:$E$215,(B126),'Step 4 Support Tool'!$H$16:$H$215, "&lt;&gt;" &amp; "Electricity")=0,"",SUMIFS('Step 4 Support Tool'!$L$16:$L$215,'Step 4 Support Tool'!$E$16:$E$215,(B126),'Step 4 Support Tool'!$H$16:$H$215, "&lt;&gt;" &amp; "Electricity"))</f>
        <v/>
      </c>
      <c r="E126" s="629" t="str">
        <f t="shared" si="7"/>
        <v/>
      </c>
      <c r="F126" s="629" t="str">
        <f>IF('Step 4 Support Tool'!L228=0,"",'Step 4 Support Tool'!L228)</f>
        <v/>
      </c>
      <c r="G126" s="1799" t="str">
        <f t="shared" si="8"/>
        <v/>
      </c>
      <c r="H126" s="1800"/>
      <c r="I126" s="621"/>
      <c r="J126" s="610"/>
      <c r="K126" s="610"/>
      <c r="L126" s="610"/>
      <c r="M126" s="610"/>
      <c r="N126" s="610"/>
      <c r="O126" s="610"/>
      <c r="P126" s="610"/>
      <c r="Q126" s="610"/>
      <c r="R126" s="610"/>
      <c r="S126" s="610"/>
      <c r="T126" s="610"/>
      <c r="U126" s="610"/>
      <c r="V126" s="610"/>
      <c r="W126" s="610"/>
      <c r="X126" s="610"/>
      <c r="Y126" s="610"/>
      <c r="Z126" s="623"/>
      <c r="AA126" s="623"/>
      <c r="AB126" s="610"/>
    </row>
    <row r="127" spans="1:28" s="611" customFormat="1" ht="28.9" customHeight="1" x14ac:dyDescent="0.2">
      <c r="A127" s="627" t="s">
        <v>310</v>
      </c>
      <c r="B127" s="706">
        <f t="shared" si="9"/>
        <v>0</v>
      </c>
      <c r="C127" s="629" t="str">
        <f>IF('Step 3.1 Site Details'!K17&lt;&gt;0,'Step 3.1 Site Details'!K17,"")</f>
        <v/>
      </c>
      <c r="D127" s="629" t="str">
        <f>IF(SUMIFS('Step 4 Support Tool'!$L$16:$L$215,'Step 4 Support Tool'!$E$16:$E$215,(B127),'Step 4 Support Tool'!$H$16:$H$215, "&lt;&gt;" &amp; "Electricity")=0,"",SUMIFS('Step 4 Support Tool'!$L$16:$L$215,'Step 4 Support Tool'!$E$16:$E$215,(B127),'Step 4 Support Tool'!$H$16:$H$215, "&lt;&gt;" &amp; "Electricity"))</f>
        <v/>
      </c>
      <c r="E127" s="629" t="str">
        <f t="shared" si="7"/>
        <v/>
      </c>
      <c r="F127" s="629" t="str">
        <f>IF('Step 4 Support Tool'!L229=0,"",'Step 4 Support Tool'!L229)</f>
        <v/>
      </c>
      <c r="G127" s="1799" t="str">
        <f t="shared" si="8"/>
        <v/>
      </c>
      <c r="H127" s="1800"/>
      <c r="I127" s="621"/>
      <c r="J127" s="610"/>
      <c r="K127" s="610"/>
      <c r="L127" s="610"/>
      <c r="M127" s="610"/>
      <c r="N127" s="610"/>
      <c r="O127" s="610"/>
      <c r="P127" s="610"/>
      <c r="Q127" s="610"/>
      <c r="R127" s="610"/>
      <c r="S127" s="610"/>
      <c r="T127" s="610"/>
      <c r="U127" s="610"/>
      <c r="V127" s="610"/>
      <c r="W127" s="610"/>
      <c r="X127" s="610"/>
      <c r="Y127" s="610"/>
      <c r="Z127" s="623"/>
      <c r="AA127" s="623"/>
      <c r="AB127" s="610"/>
    </row>
    <row r="128" spans="1:28" s="611" customFormat="1" ht="28.9" customHeight="1" x14ac:dyDescent="0.2">
      <c r="A128" s="627" t="s">
        <v>311</v>
      </c>
      <c r="B128" s="706">
        <f t="shared" si="9"/>
        <v>0</v>
      </c>
      <c r="C128" s="629" t="str">
        <f>IF('Step 3.1 Site Details'!K18&lt;&gt;0,'Step 3.1 Site Details'!K18,"")</f>
        <v/>
      </c>
      <c r="D128" s="629" t="str">
        <f>IF(SUMIFS('Step 4 Support Tool'!$L$16:$L$215,'Step 4 Support Tool'!$E$16:$E$215,(B128),'Step 4 Support Tool'!$H$16:$H$215, "&lt;&gt;" &amp; "Electricity")=0,"",SUMIFS('Step 4 Support Tool'!$L$16:$L$215,'Step 4 Support Tool'!$E$16:$E$215,(B128),'Step 4 Support Tool'!$H$16:$H$215, "&lt;&gt;" &amp; "Electricity"))</f>
        <v/>
      </c>
      <c r="E128" s="629" t="str">
        <f t="shared" si="7"/>
        <v/>
      </c>
      <c r="F128" s="629" t="str">
        <f>IF('Step 4 Support Tool'!L230=0,"",'Step 4 Support Tool'!L230)</f>
        <v/>
      </c>
      <c r="G128" s="1799" t="str">
        <f t="shared" si="8"/>
        <v/>
      </c>
      <c r="H128" s="1800"/>
      <c r="I128" s="621"/>
      <c r="J128" s="610"/>
      <c r="K128" s="610"/>
      <c r="L128" s="610"/>
      <c r="M128" s="610"/>
      <c r="N128" s="610"/>
      <c r="O128" s="610"/>
      <c r="P128" s="610"/>
      <c r="Q128" s="610"/>
      <c r="R128" s="610"/>
      <c r="S128" s="610"/>
      <c r="T128" s="610"/>
      <c r="U128" s="610"/>
      <c r="V128" s="610"/>
      <c r="W128" s="610"/>
      <c r="X128" s="610"/>
      <c r="Y128" s="610"/>
      <c r="Z128" s="623"/>
      <c r="AA128" s="623"/>
      <c r="AB128" s="610"/>
    </row>
    <row r="129" spans="1:28" s="611" customFormat="1" ht="28.9" customHeight="1" x14ac:dyDescent="0.2">
      <c r="A129" s="627" t="s">
        <v>312</v>
      </c>
      <c r="B129" s="706">
        <f t="shared" si="9"/>
        <v>0</v>
      </c>
      <c r="C129" s="629" t="str">
        <f>IF('Step 3.1 Site Details'!K19&lt;&gt;0,'Step 3.1 Site Details'!K19,"")</f>
        <v/>
      </c>
      <c r="D129" s="629" t="str">
        <f>IF(SUMIFS('Step 4 Support Tool'!$L$16:$L$215,'Step 4 Support Tool'!$E$16:$E$215,(B129),'Step 4 Support Tool'!$H$16:$H$215, "&lt;&gt;" &amp; "Electricity")=0,"",SUMIFS('Step 4 Support Tool'!$L$16:$L$215,'Step 4 Support Tool'!$E$16:$E$215,(B129),'Step 4 Support Tool'!$H$16:$H$215, "&lt;&gt;" &amp; "Electricity"))</f>
        <v/>
      </c>
      <c r="E129" s="629" t="str">
        <f t="shared" si="7"/>
        <v/>
      </c>
      <c r="F129" s="629" t="str">
        <f>IF('Step 4 Support Tool'!L231=0,"",'Step 4 Support Tool'!L231)</f>
        <v/>
      </c>
      <c r="G129" s="1799" t="str">
        <f t="shared" si="8"/>
        <v/>
      </c>
      <c r="H129" s="1800"/>
      <c r="I129" s="621"/>
      <c r="J129" s="610"/>
      <c r="K129" s="610"/>
      <c r="L129" s="610"/>
      <c r="M129" s="610"/>
      <c r="N129" s="610"/>
      <c r="O129" s="610"/>
      <c r="P129" s="610"/>
      <c r="Q129" s="610"/>
      <c r="R129" s="610"/>
      <c r="S129" s="610"/>
      <c r="T129" s="610"/>
      <c r="U129" s="610"/>
      <c r="V129" s="610"/>
      <c r="W129" s="610"/>
      <c r="X129" s="610"/>
      <c r="Y129" s="610"/>
      <c r="Z129" s="623"/>
      <c r="AA129" s="623"/>
      <c r="AB129" s="610"/>
    </row>
    <row r="130" spans="1:28" s="611" customFormat="1" ht="28.9" customHeight="1" x14ac:dyDescent="0.2">
      <c r="A130" s="627" t="s">
        <v>313</v>
      </c>
      <c r="B130" s="706">
        <f t="shared" si="9"/>
        <v>0</v>
      </c>
      <c r="C130" s="629" t="str">
        <f>IF('Step 3.1 Site Details'!K20&lt;&gt;0,'Step 3.1 Site Details'!K20,"")</f>
        <v/>
      </c>
      <c r="D130" s="629" t="str">
        <f>IF(SUMIFS('Step 4 Support Tool'!$L$16:$L$215,'Step 4 Support Tool'!$E$16:$E$215,(B130),'Step 4 Support Tool'!$H$16:$H$215, "&lt;&gt;" &amp; "Electricity")=0,"",SUMIFS('Step 4 Support Tool'!$L$16:$L$215,'Step 4 Support Tool'!$E$16:$E$215,(B130),'Step 4 Support Tool'!$H$16:$H$215, "&lt;&gt;" &amp; "Electricity"))</f>
        <v/>
      </c>
      <c r="E130" s="629" t="str">
        <f t="shared" si="7"/>
        <v/>
      </c>
      <c r="F130" s="629" t="str">
        <f>IF('Step 4 Support Tool'!L232=0,"",'Step 4 Support Tool'!L232)</f>
        <v/>
      </c>
      <c r="G130" s="1799" t="str">
        <f t="shared" si="8"/>
        <v/>
      </c>
      <c r="H130" s="1800"/>
      <c r="I130" s="621"/>
      <c r="J130" s="610"/>
      <c r="K130" s="610"/>
      <c r="L130" s="610"/>
      <c r="M130" s="610"/>
      <c r="N130" s="610"/>
      <c r="O130" s="610"/>
      <c r="P130" s="610"/>
      <c r="Q130" s="610"/>
      <c r="R130" s="610"/>
      <c r="S130" s="610"/>
      <c r="T130" s="610"/>
      <c r="U130" s="610"/>
      <c r="V130" s="610"/>
      <c r="W130" s="610"/>
      <c r="X130" s="610"/>
      <c r="Y130" s="610"/>
      <c r="Z130" s="623"/>
      <c r="AA130" s="623"/>
      <c r="AB130" s="610"/>
    </row>
    <row r="131" spans="1:28" s="611" customFormat="1" ht="28.9" customHeight="1" x14ac:dyDescent="0.2">
      <c r="A131" s="627" t="s">
        <v>314</v>
      </c>
      <c r="B131" s="706">
        <f t="shared" si="9"/>
        <v>0</v>
      </c>
      <c r="C131" s="629" t="str">
        <f>IF('Step 3.1 Site Details'!K21&lt;&gt;0,'Step 3.1 Site Details'!K21,"")</f>
        <v/>
      </c>
      <c r="D131" s="629" t="str">
        <f>IF(SUMIFS('Step 4 Support Tool'!$L$16:$L$215,'Step 4 Support Tool'!$E$16:$E$215,(B131),'Step 4 Support Tool'!$H$16:$H$215, "&lt;&gt;" &amp; "Electricity")=0,"",SUMIFS('Step 4 Support Tool'!$L$16:$L$215,'Step 4 Support Tool'!$E$16:$E$215,(B131),'Step 4 Support Tool'!$H$16:$H$215, "&lt;&gt;" &amp; "Electricity"))</f>
        <v/>
      </c>
      <c r="E131" s="629" t="str">
        <f t="shared" si="7"/>
        <v/>
      </c>
      <c r="F131" s="629" t="str">
        <f>IF('Step 4 Support Tool'!L233=0,"",'Step 4 Support Tool'!L233)</f>
        <v/>
      </c>
      <c r="G131" s="1799" t="str">
        <f t="shared" si="8"/>
        <v/>
      </c>
      <c r="H131" s="1800"/>
      <c r="I131" s="621"/>
      <c r="J131" s="610"/>
      <c r="K131" s="610"/>
      <c r="L131" s="610"/>
      <c r="M131" s="610"/>
      <c r="N131" s="610"/>
      <c r="O131" s="610"/>
      <c r="P131" s="610"/>
      <c r="Q131" s="610"/>
      <c r="R131" s="610"/>
      <c r="S131" s="610"/>
      <c r="T131" s="610"/>
      <c r="U131" s="610"/>
      <c r="V131" s="610"/>
      <c r="W131" s="610"/>
      <c r="X131" s="610"/>
      <c r="Y131" s="610"/>
      <c r="Z131" s="623"/>
      <c r="AA131" s="623"/>
      <c r="AB131" s="610"/>
    </row>
    <row r="132" spans="1:28" s="611" customFormat="1" ht="28.9" customHeight="1" x14ac:dyDescent="0.2">
      <c r="A132" s="627" t="s">
        <v>315</v>
      </c>
      <c r="B132" s="706">
        <f t="shared" si="9"/>
        <v>0</v>
      </c>
      <c r="C132" s="629" t="str">
        <f>IF('Step 3.1 Site Details'!K22&lt;&gt;0,'Step 3.1 Site Details'!K22,"")</f>
        <v/>
      </c>
      <c r="D132" s="629" t="str">
        <f>IF(SUMIFS('Step 4 Support Tool'!$L$16:$L$215,'Step 4 Support Tool'!$E$16:$E$215,(B132),'Step 4 Support Tool'!$H$16:$H$215, "&lt;&gt;" &amp; "Electricity")=0,"",SUMIFS('Step 4 Support Tool'!$L$16:$L$215,'Step 4 Support Tool'!$E$16:$E$215,(B132),'Step 4 Support Tool'!$H$16:$H$215, "&lt;&gt;" &amp; "Electricity"))</f>
        <v/>
      </c>
      <c r="E132" s="629" t="str">
        <f t="shared" si="7"/>
        <v/>
      </c>
      <c r="F132" s="629" t="str">
        <f>IF('Step 4 Support Tool'!L234=0,"",'Step 4 Support Tool'!L234)</f>
        <v/>
      </c>
      <c r="G132" s="1799" t="str">
        <f t="shared" si="8"/>
        <v/>
      </c>
      <c r="H132" s="1800"/>
      <c r="I132" s="621"/>
      <c r="J132" s="610"/>
      <c r="K132" s="610"/>
      <c r="L132" s="610"/>
      <c r="M132" s="610"/>
      <c r="N132" s="610"/>
      <c r="O132" s="610"/>
      <c r="P132" s="610"/>
      <c r="Q132" s="610"/>
      <c r="R132" s="610"/>
      <c r="S132" s="610"/>
      <c r="T132" s="610"/>
      <c r="U132" s="610"/>
      <c r="V132" s="610"/>
      <c r="W132" s="610"/>
      <c r="X132" s="610"/>
      <c r="Y132" s="610"/>
      <c r="Z132" s="623"/>
      <c r="AA132" s="623"/>
      <c r="AB132" s="610"/>
    </row>
    <row r="133" spans="1:28" s="611" customFormat="1" ht="28.9" customHeight="1" x14ac:dyDescent="0.2">
      <c r="A133" s="627" t="s">
        <v>316</v>
      </c>
      <c r="B133" s="706">
        <f t="shared" si="9"/>
        <v>0</v>
      </c>
      <c r="C133" s="629" t="str">
        <f>IF('Step 3.1 Site Details'!K23&lt;&gt;0,'Step 3.1 Site Details'!K23,"")</f>
        <v/>
      </c>
      <c r="D133" s="629" t="str">
        <f>IF(SUMIFS('Step 4 Support Tool'!$L$16:$L$215,'Step 4 Support Tool'!$E$16:$E$215,(B133),'Step 4 Support Tool'!$H$16:$H$215, "&lt;&gt;" &amp; "Electricity")=0,"",SUMIFS('Step 4 Support Tool'!$L$16:$L$215,'Step 4 Support Tool'!$E$16:$E$215,(B133),'Step 4 Support Tool'!$H$16:$H$215, "&lt;&gt;" &amp; "Electricity"))</f>
        <v/>
      </c>
      <c r="E133" s="629" t="str">
        <f t="shared" ref="E133:E196" si="10">IFERROR(C133-D133,C133)</f>
        <v/>
      </c>
      <c r="F133" s="629" t="str">
        <f>IF('Step 4 Support Tool'!L235=0,"",'Step 4 Support Tool'!L235)</f>
        <v/>
      </c>
      <c r="G133" s="1799" t="str">
        <f t="shared" si="8"/>
        <v/>
      </c>
      <c r="H133" s="1800"/>
      <c r="I133" s="621"/>
      <c r="J133" s="610"/>
      <c r="K133" s="610"/>
      <c r="L133" s="610"/>
      <c r="M133" s="610"/>
      <c r="N133" s="610"/>
      <c r="O133" s="610"/>
      <c r="P133" s="610"/>
      <c r="Q133" s="610"/>
      <c r="R133" s="610"/>
      <c r="S133" s="610"/>
      <c r="T133" s="610"/>
      <c r="U133" s="610"/>
      <c r="V133" s="610"/>
      <c r="W133" s="610"/>
      <c r="X133" s="610"/>
      <c r="Y133" s="610"/>
      <c r="Z133" s="623"/>
      <c r="AA133" s="623"/>
      <c r="AB133" s="610"/>
    </row>
    <row r="134" spans="1:28" s="611" customFormat="1" ht="28.9" customHeight="1" x14ac:dyDescent="0.2">
      <c r="A134" s="627" t="s">
        <v>317</v>
      </c>
      <c r="B134" s="706">
        <f t="shared" si="9"/>
        <v>0</v>
      </c>
      <c r="C134" s="629" t="str">
        <f>IF('Step 3.1 Site Details'!K24&lt;&gt;0,'Step 3.1 Site Details'!K24,"")</f>
        <v/>
      </c>
      <c r="D134" s="629" t="str">
        <f>IF(SUMIFS('Step 4 Support Tool'!$L$16:$L$215,'Step 4 Support Tool'!$E$16:$E$215,(B134),'Step 4 Support Tool'!$H$16:$H$215, "&lt;&gt;" &amp; "Electricity")=0,"",SUMIFS('Step 4 Support Tool'!$L$16:$L$215,'Step 4 Support Tool'!$E$16:$E$215,(B134),'Step 4 Support Tool'!$H$16:$H$215, "&lt;&gt;" &amp; "Electricity"))</f>
        <v/>
      </c>
      <c r="E134" s="629" t="str">
        <f t="shared" si="10"/>
        <v/>
      </c>
      <c r="F134" s="629" t="str">
        <f>IF('Step 4 Support Tool'!L236=0,"",'Step 4 Support Tool'!L236)</f>
        <v/>
      </c>
      <c r="G134" s="1799" t="str">
        <f t="shared" si="8"/>
        <v/>
      </c>
      <c r="H134" s="1800"/>
      <c r="I134" s="621"/>
      <c r="J134" s="610"/>
      <c r="K134" s="610"/>
      <c r="L134" s="610"/>
      <c r="M134" s="610"/>
      <c r="N134" s="610"/>
      <c r="O134" s="610"/>
      <c r="P134" s="610"/>
      <c r="Q134" s="610"/>
      <c r="R134" s="610"/>
      <c r="S134" s="610"/>
      <c r="T134" s="610"/>
      <c r="U134" s="610"/>
      <c r="V134" s="610"/>
      <c r="W134" s="610"/>
      <c r="X134" s="610"/>
      <c r="Y134" s="610"/>
      <c r="Z134" s="623"/>
      <c r="AA134" s="623"/>
      <c r="AB134" s="610"/>
    </row>
    <row r="135" spans="1:28" s="611" customFormat="1" ht="28.9" customHeight="1" x14ac:dyDescent="0.2">
      <c r="A135" s="627" t="s">
        <v>318</v>
      </c>
      <c r="B135" s="706">
        <f t="shared" si="9"/>
        <v>0</v>
      </c>
      <c r="C135" s="629" t="str">
        <f>IF('Step 3.1 Site Details'!K25&lt;&gt;0,'Step 3.1 Site Details'!K25,"")</f>
        <v/>
      </c>
      <c r="D135" s="629" t="str">
        <f>IF(SUMIFS('Step 4 Support Tool'!$L$16:$L$215,'Step 4 Support Tool'!$E$16:$E$215,(B135),'Step 4 Support Tool'!$H$16:$H$215, "&lt;&gt;" &amp; "Electricity")=0,"",SUMIFS('Step 4 Support Tool'!$L$16:$L$215,'Step 4 Support Tool'!$E$16:$E$215,(B135),'Step 4 Support Tool'!$H$16:$H$215, "&lt;&gt;" &amp; "Electricity"))</f>
        <v/>
      </c>
      <c r="E135" s="629" t="str">
        <f t="shared" si="10"/>
        <v/>
      </c>
      <c r="F135" s="629" t="str">
        <f>IF('Step 4 Support Tool'!L237=0,"",'Step 4 Support Tool'!L237)</f>
        <v/>
      </c>
      <c r="G135" s="1799" t="str">
        <f t="shared" si="8"/>
        <v/>
      </c>
      <c r="H135" s="1800"/>
      <c r="I135" s="621"/>
      <c r="J135" s="610"/>
      <c r="K135" s="610"/>
      <c r="L135" s="610"/>
      <c r="M135" s="610"/>
      <c r="N135" s="610"/>
      <c r="O135" s="610"/>
      <c r="P135" s="610"/>
      <c r="Q135" s="610"/>
      <c r="R135" s="610"/>
      <c r="S135" s="610"/>
      <c r="T135" s="610"/>
      <c r="U135" s="610"/>
      <c r="V135" s="610"/>
      <c r="W135" s="610"/>
      <c r="X135" s="610"/>
      <c r="Y135" s="610"/>
      <c r="Z135" s="623"/>
      <c r="AA135" s="623"/>
      <c r="AB135" s="610"/>
    </row>
    <row r="136" spans="1:28" s="611" customFormat="1" ht="28.9" customHeight="1" x14ac:dyDescent="0.2">
      <c r="A136" s="627" t="s">
        <v>319</v>
      </c>
      <c r="B136" s="706">
        <f t="shared" si="9"/>
        <v>0</v>
      </c>
      <c r="C136" s="629" t="str">
        <f>IF('Step 3.1 Site Details'!K26&lt;&gt;0,'Step 3.1 Site Details'!K26,"")</f>
        <v/>
      </c>
      <c r="D136" s="629" t="str">
        <f>IF(SUMIFS('Step 4 Support Tool'!$L$16:$L$215,'Step 4 Support Tool'!$E$16:$E$215,(B136),'Step 4 Support Tool'!$H$16:$H$215, "&lt;&gt;" &amp; "Electricity")=0,"",SUMIFS('Step 4 Support Tool'!$L$16:$L$215,'Step 4 Support Tool'!$E$16:$E$215,(B136),'Step 4 Support Tool'!$H$16:$H$215, "&lt;&gt;" &amp; "Electricity"))</f>
        <v/>
      </c>
      <c r="E136" s="629" t="str">
        <f t="shared" si="10"/>
        <v/>
      </c>
      <c r="F136" s="629" t="str">
        <f>IF('Step 4 Support Tool'!L238=0,"",'Step 4 Support Tool'!L238)</f>
        <v/>
      </c>
      <c r="G136" s="1799" t="str">
        <f t="shared" si="8"/>
        <v/>
      </c>
      <c r="H136" s="1800"/>
      <c r="I136" s="621"/>
      <c r="J136" s="610"/>
      <c r="K136" s="610"/>
      <c r="L136" s="610"/>
      <c r="M136" s="610"/>
      <c r="N136" s="610"/>
      <c r="O136" s="610"/>
      <c r="P136" s="610"/>
      <c r="Q136" s="610"/>
      <c r="R136" s="610"/>
      <c r="S136" s="610"/>
      <c r="T136" s="610"/>
      <c r="U136" s="610"/>
      <c r="V136" s="610"/>
      <c r="W136" s="610"/>
      <c r="X136" s="610"/>
      <c r="Y136" s="610"/>
      <c r="Z136" s="623"/>
      <c r="AA136" s="623"/>
      <c r="AB136" s="610"/>
    </row>
    <row r="137" spans="1:28" s="611" customFormat="1" ht="28.9" customHeight="1" x14ac:dyDescent="0.2">
      <c r="A137" s="627" t="s">
        <v>320</v>
      </c>
      <c r="B137" s="706">
        <f t="shared" si="9"/>
        <v>0</v>
      </c>
      <c r="C137" s="629" t="str">
        <f>IF('Step 3.1 Site Details'!K27&lt;&gt;0,'Step 3.1 Site Details'!K27,"")</f>
        <v/>
      </c>
      <c r="D137" s="629" t="str">
        <f>IF(SUMIFS('Step 4 Support Tool'!$L$16:$L$215,'Step 4 Support Tool'!$E$16:$E$215,(B137),'Step 4 Support Tool'!$H$16:$H$215, "&lt;&gt;" &amp; "Electricity")=0,"",SUMIFS('Step 4 Support Tool'!$L$16:$L$215,'Step 4 Support Tool'!$E$16:$E$215,(B137),'Step 4 Support Tool'!$H$16:$H$215, "&lt;&gt;" &amp; "Electricity"))</f>
        <v/>
      </c>
      <c r="E137" s="629" t="str">
        <f t="shared" si="10"/>
        <v/>
      </c>
      <c r="F137" s="629" t="str">
        <f>IF('Step 4 Support Tool'!L239=0,"",'Step 4 Support Tool'!L239)</f>
        <v/>
      </c>
      <c r="G137" s="1799" t="str">
        <f t="shared" si="8"/>
        <v/>
      </c>
      <c r="H137" s="1800"/>
      <c r="I137" s="621"/>
      <c r="J137" s="610"/>
      <c r="K137" s="610"/>
      <c r="L137" s="610"/>
      <c r="M137" s="610"/>
      <c r="N137" s="610"/>
      <c r="O137" s="610"/>
      <c r="P137" s="610"/>
      <c r="Q137" s="610"/>
      <c r="R137" s="610"/>
      <c r="S137" s="610"/>
      <c r="T137" s="610"/>
      <c r="U137" s="610"/>
      <c r="V137" s="610"/>
      <c r="W137" s="610"/>
      <c r="X137" s="610"/>
      <c r="Y137" s="610"/>
      <c r="Z137" s="623"/>
      <c r="AA137" s="623"/>
      <c r="AB137" s="610"/>
    </row>
    <row r="138" spans="1:28" s="611" customFormat="1" ht="28.9" customHeight="1" x14ac:dyDescent="0.2">
      <c r="A138" s="627" t="s">
        <v>321</v>
      </c>
      <c r="B138" s="706">
        <f t="shared" si="9"/>
        <v>0</v>
      </c>
      <c r="C138" s="629" t="str">
        <f>IF('Step 3.1 Site Details'!K28&lt;&gt;0,'Step 3.1 Site Details'!K28,"")</f>
        <v/>
      </c>
      <c r="D138" s="629" t="str">
        <f>IF(SUMIFS('Step 4 Support Tool'!$L$16:$L$215,'Step 4 Support Tool'!$E$16:$E$215,(B138),'Step 4 Support Tool'!$H$16:$H$215, "&lt;&gt;" &amp; "Electricity")=0,"",SUMIFS('Step 4 Support Tool'!$L$16:$L$215,'Step 4 Support Tool'!$E$16:$E$215,(B138),'Step 4 Support Tool'!$H$16:$H$215, "&lt;&gt;" &amp; "Electricity"))</f>
        <v/>
      </c>
      <c r="E138" s="629" t="str">
        <f t="shared" si="10"/>
        <v/>
      </c>
      <c r="F138" s="629" t="str">
        <f>IF('Step 4 Support Tool'!L240=0,"",'Step 4 Support Tool'!L240)</f>
        <v/>
      </c>
      <c r="G138" s="1799" t="str">
        <f t="shared" si="8"/>
        <v/>
      </c>
      <c r="H138" s="1800"/>
      <c r="I138" s="621"/>
      <c r="J138" s="610"/>
      <c r="K138" s="610"/>
      <c r="L138" s="610"/>
      <c r="M138" s="610"/>
      <c r="N138" s="610"/>
      <c r="O138" s="610"/>
      <c r="P138" s="610"/>
      <c r="Q138" s="610"/>
      <c r="R138" s="610"/>
      <c r="S138" s="610"/>
      <c r="T138" s="610"/>
      <c r="U138" s="610"/>
      <c r="V138" s="610"/>
      <c r="W138" s="610"/>
      <c r="X138" s="610"/>
      <c r="Y138" s="610"/>
      <c r="Z138" s="623"/>
      <c r="AA138" s="623"/>
      <c r="AB138" s="610"/>
    </row>
    <row r="139" spans="1:28" s="611" customFormat="1" ht="28.9" customHeight="1" x14ac:dyDescent="0.2">
      <c r="A139" s="627" t="s">
        <v>322</v>
      </c>
      <c r="B139" s="706">
        <f t="shared" si="9"/>
        <v>0</v>
      </c>
      <c r="C139" s="629" t="str">
        <f>IF('Step 3.1 Site Details'!K29&lt;&gt;0,'Step 3.1 Site Details'!K29,"")</f>
        <v/>
      </c>
      <c r="D139" s="629" t="str">
        <f>IF(SUMIFS('Step 4 Support Tool'!$L$16:$L$215,'Step 4 Support Tool'!$E$16:$E$215,(B139),'Step 4 Support Tool'!$H$16:$H$215, "&lt;&gt;" &amp; "Electricity")=0,"",SUMIFS('Step 4 Support Tool'!$L$16:$L$215,'Step 4 Support Tool'!$E$16:$E$215,(B139),'Step 4 Support Tool'!$H$16:$H$215, "&lt;&gt;" &amp; "Electricity"))</f>
        <v/>
      </c>
      <c r="E139" s="629" t="str">
        <f t="shared" si="10"/>
        <v/>
      </c>
      <c r="F139" s="629" t="str">
        <f>IF('Step 4 Support Tool'!L241=0,"",'Step 4 Support Tool'!L241)</f>
        <v/>
      </c>
      <c r="G139" s="1799" t="str">
        <f t="shared" si="8"/>
        <v/>
      </c>
      <c r="H139" s="1800"/>
      <c r="I139" s="621"/>
      <c r="J139" s="610"/>
      <c r="K139" s="610"/>
      <c r="L139" s="610"/>
      <c r="M139" s="610"/>
      <c r="N139" s="610"/>
      <c r="O139" s="610"/>
      <c r="P139" s="610"/>
      <c r="Q139" s="610"/>
      <c r="R139" s="610"/>
      <c r="S139" s="610"/>
      <c r="T139" s="610"/>
      <c r="U139" s="610"/>
      <c r="V139" s="610"/>
      <c r="W139" s="610"/>
      <c r="X139" s="610"/>
      <c r="Y139" s="610"/>
      <c r="Z139" s="623"/>
      <c r="AA139" s="623"/>
      <c r="AB139" s="610"/>
    </row>
    <row r="140" spans="1:28" s="611" customFormat="1" ht="28.9" customHeight="1" x14ac:dyDescent="0.2">
      <c r="A140" s="627" t="s">
        <v>323</v>
      </c>
      <c r="B140" s="706">
        <f t="shared" si="9"/>
        <v>0</v>
      </c>
      <c r="C140" s="629" t="str">
        <f>IF('Step 3.1 Site Details'!K30&lt;&gt;0,'Step 3.1 Site Details'!K30,"")</f>
        <v/>
      </c>
      <c r="D140" s="629" t="str">
        <f>IF(SUMIFS('Step 4 Support Tool'!$L$16:$L$215,'Step 4 Support Tool'!$E$16:$E$215,(B140),'Step 4 Support Tool'!$H$16:$H$215, "&lt;&gt;" &amp; "Electricity")=0,"",SUMIFS('Step 4 Support Tool'!$L$16:$L$215,'Step 4 Support Tool'!$E$16:$E$215,(B140),'Step 4 Support Tool'!$H$16:$H$215, "&lt;&gt;" &amp; "Electricity"))</f>
        <v/>
      </c>
      <c r="E140" s="629" t="str">
        <f t="shared" si="10"/>
        <v/>
      </c>
      <c r="F140" s="629" t="str">
        <f>IF('Step 4 Support Tool'!L242=0,"",'Step 4 Support Tool'!L242)</f>
        <v/>
      </c>
      <c r="G140" s="1799" t="str">
        <f t="shared" si="8"/>
        <v/>
      </c>
      <c r="H140" s="1800"/>
      <c r="I140" s="621"/>
      <c r="J140" s="610"/>
      <c r="K140" s="610"/>
      <c r="L140" s="610"/>
      <c r="M140" s="610"/>
      <c r="N140" s="610"/>
      <c r="O140" s="610"/>
      <c r="P140" s="610"/>
      <c r="Q140" s="610"/>
      <c r="R140" s="610"/>
      <c r="S140" s="610"/>
      <c r="T140" s="610"/>
      <c r="U140" s="610"/>
      <c r="V140" s="610"/>
      <c r="W140" s="610"/>
      <c r="X140" s="610"/>
      <c r="Y140" s="610"/>
      <c r="Z140" s="623"/>
      <c r="AA140" s="623"/>
      <c r="AB140" s="610"/>
    </row>
    <row r="141" spans="1:28" s="611" customFormat="1" ht="28.9" customHeight="1" x14ac:dyDescent="0.2">
      <c r="A141" s="627" t="s">
        <v>324</v>
      </c>
      <c r="B141" s="706">
        <f t="shared" si="9"/>
        <v>0</v>
      </c>
      <c r="C141" s="629" t="str">
        <f>IF('Step 3.1 Site Details'!K31&lt;&gt;0,'Step 3.1 Site Details'!K31,"")</f>
        <v/>
      </c>
      <c r="D141" s="629" t="str">
        <f>IF(SUMIFS('Step 4 Support Tool'!$L$16:$L$215,'Step 4 Support Tool'!$E$16:$E$215,(B141),'Step 4 Support Tool'!$H$16:$H$215, "&lt;&gt;" &amp; "Electricity")=0,"",SUMIFS('Step 4 Support Tool'!$L$16:$L$215,'Step 4 Support Tool'!$E$16:$E$215,(B141),'Step 4 Support Tool'!$H$16:$H$215, "&lt;&gt;" &amp; "Electricity"))</f>
        <v/>
      </c>
      <c r="E141" s="629" t="str">
        <f t="shared" si="10"/>
        <v/>
      </c>
      <c r="F141" s="629" t="str">
        <f>IF('Step 4 Support Tool'!L243=0,"",'Step 4 Support Tool'!L243)</f>
        <v/>
      </c>
      <c r="G141" s="1799" t="str">
        <f t="shared" si="8"/>
        <v/>
      </c>
      <c r="H141" s="1800"/>
      <c r="I141" s="621"/>
      <c r="J141" s="610"/>
      <c r="K141" s="610"/>
      <c r="L141" s="610"/>
      <c r="M141" s="610"/>
      <c r="N141" s="610"/>
      <c r="O141" s="610"/>
      <c r="P141" s="610"/>
      <c r="Q141" s="610"/>
      <c r="R141" s="610"/>
      <c r="S141" s="610"/>
      <c r="T141" s="610"/>
      <c r="U141" s="610"/>
      <c r="V141" s="610"/>
      <c r="W141" s="610"/>
      <c r="X141" s="610"/>
      <c r="Y141" s="610"/>
      <c r="Z141" s="623"/>
      <c r="AA141" s="623"/>
      <c r="AB141" s="610"/>
    </row>
    <row r="142" spans="1:28" s="611" customFormat="1" ht="28.9" customHeight="1" x14ac:dyDescent="0.2">
      <c r="A142" s="627" t="s">
        <v>325</v>
      </c>
      <c r="B142" s="706">
        <f t="shared" si="9"/>
        <v>0</v>
      </c>
      <c r="C142" s="629" t="str">
        <f>IF('Step 3.1 Site Details'!K32&lt;&gt;0,'Step 3.1 Site Details'!K32,"")</f>
        <v/>
      </c>
      <c r="D142" s="629" t="str">
        <f>IF(SUMIFS('Step 4 Support Tool'!$L$16:$L$215,'Step 4 Support Tool'!$E$16:$E$215,(B142),'Step 4 Support Tool'!$H$16:$H$215, "&lt;&gt;" &amp; "Electricity")=0,"",SUMIFS('Step 4 Support Tool'!$L$16:$L$215,'Step 4 Support Tool'!$E$16:$E$215,(B142),'Step 4 Support Tool'!$H$16:$H$215, "&lt;&gt;" &amp; "Electricity"))</f>
        <v/>
      </c>
      <c r="E142" s="629" t="str">
        <f t="shared" si="10"/>
        <v/>
      </c>
      <c r="F142" s="629" t="str">
        <f>IF('Step 4 Support Tool'!L244=0,"",'Step 4 Support Tool'!L244)</f>
        <v/>
      </c>
      <c r="G142" s="1799" t="str">
        <f t="shared" si="8"/>
        <v/>
      </c>
      <c r="H142" s="1800"/>
      <c r="I142" s="621"/>
      <c r="J142" s="610"/>
      <c r="K142" s="610"/>
      <c r="L142" s="610"/>
      <c r="M142" s="610"/>
      <c r="N142" s="610"/>
      <c r="O142" s="610"/>
      <c r="P142" s="610"/>
      <c r="Q142" s="610"/>
      <c r="R142" s="610"/>
      <c r="S142" s="610"/>
      <c r="T142" s="610"/>
      <c r="U142" s="610"/>
      <c r="V142" s="610"/>
      <c r="W142" s="610"/>
      <c r="X142" s="610"/>
      <c r="Y142" s="610"/>
      <c r="Z142" s="623"/>
      <c r="AA142" s="623"/>
      <c r="AB142" s="610"/>
    </row>
    <row r="143" spans="1:28" s="611" customFormat="1" ht="28.9" customHeight="1" x14ac:dyDescent="0.2">
      <c r="A143" s="627" t="s">
        <v>326</v>
      </c>
      <c r="B143" s="706">
        <f t="shared" si="9"/>
        <v>0</v>
      </c>
      <c r="C143" s="629" t="str">
        <f>IF('Step 3.1 Site Details'!K33&lt;&gt;0,'Step 3.1 Site Details'!K33,"")</f>
        <v/>
      </c>
      <c r="D143" s="629" t="str">
        <f>IF(SUMIFS('Step 4 Support Tool'!$L$16:$L$215,'Step 4 Support Tool'!$E$16:$E$215,(B143),'Step 4 Support Tool'!$H$16:$H$215, "&lt;&gt;" &amp; "Electricity")=0,"",SUMIFS('Step 4 Support Tool'!$L$16:$L$215,'Step 4 Support Tool'!$E$16:$E$215,(B143),'Step 4 Support Tool'!$H$16:$H$215, "&lt;&gt;" &amp; "Electricity"))</f>
        <v/>
      </c>
      <c r="E143" s="629" t="str">
        <f t="shared" si="10"/>
        <v/>
      </c>
      <c r="F143" s="629" t="str">
        <f>IF('Step 4 Support Tool'!L245=0,"",'Step 4 Support Tool'!L245)</f>
        <v/>
      </c>
      <c r="G143" s="1799" t="str">
        <f t="shared" si="8"/>
        <v/>
      </c>
      <c r="H143" s="1800"/>
      <c r="I143" s="621"/>
      <c r="J143" s="610"/>
      <c r="K143" s="610"/>
      <c r="L143" s="610"/>
      <c r="M143" s="610"/>
      <c r="N143" s="610"/>
      <c r="O143" s="610"/>
      <c r="P143" s="610"/>
      <c r="Q143" s="610"/>
      <c r="R143" s="610"/>
      <c r="S143" s="610"/>
      <c r="T143" s="610"/>
      <c r="U143" s="610"/>
      <c r="V143" s="610"/>
      <c r="W143" s="610"/>
      <c r="X143" s="610"/>
      <c r="Y143" s="610"/>
      <c r="Z143" s="623"/>
      <c r="AA143" s="623"/>
      <c r="AB143" s="610"/>
    </row>
    <row r="144" spans="1:28" s="611" customFormat="1" ht="28.9" customHeight="1" x14ac:dyDescent="0.2">
      <c r="A144" s="627" t="s">
        <v>327</v>
      </c>
      <c r="B144" s="706">
        <f t="shared" si="9"/>
        <v>0</v>
      </c>
      <c r="C144" s="629" t="str">
        <f>IF('Step 3.1 Site Details'!K34&lt;&gt;0,'Step 3.1 Site Details'!K34,"")</f>
        <v/>
      </c>
      <c r="D144" s="629" t="str">
        <f>IF(SUMIFS('Step 4 Support Tool'!$L$16:$L$215,'Step 4 Support Tool'!$E$16:$E$215,(B144),'Step 4 Support Tool'!$H$16:$H$215, "&lt;&gt;" &amp; "Electricity")=0,"",SUMIFS('Step 4 Support Tool'!$L$16:$L$215,'Step 4 Support Tool'!$E$16:$E$215,(B144),'Step 4 Support Tool'!$H$16:$H$215, "&lt;&gt;" &amp; "Electricity"))</f>
        <v/>
      </c>
      <c r="E144" s="629" t="str">
        <f t="shared" si="10"/>
        <v/>
      </c>
      <c r="F144" s="629" t="str">
        <f>IF('Step 4 Support Tool'!L246=0,"",'Step 4 Support Tool'!L246)</f>
        <v/>
      </c>
      <c r="G144" s="1799" t="str">
        <f t="shared" si="8"/>
        <v/>
      </c>
      <c r="H144" s="1800"/>
      <c r="I144" s="621"/>
      <c r="J144" s="610"/>
      <c r="K144" s="610"/>
      <c r="L144" s="610"/>
      <c r="M144" s="610"/>
      <c r="N144" s="610"/>
      <c r="O144" s="610"/>
      <c r="P144" s="610"/>
      <c r="Q144" s="610"/>
      <c r="R144" s="610"/>
      <c r="S144" s="610"/>
      <c r="T144" s="610"/>
      <c r="U144" s="610"/>
      <c r="V144" s="610"/>
      <c r="W144" s="610"/>
      <c r="X144" s="610"/>
      <c r="Y144" s="610"/>
      <c r="Z144" s="623"/>
      <c r="AA144" s="623"/>
      <c r="AB144" s="610"/>
    </row>
    <row r="145" spans="1:28" s="611" customFormat="1" ht="28.9" customHeight="1" x14ac:dyDescent="0.2">
      <c r="A145" s="627" t="s">
        <v>328</v>
      </c>
      <c r="B145" s="706">
        <f t="shared" si="9"/>
        <v>0</v>
      </c>
      <c r="C145" s="629" t="str">
        <f>IF('Step 3.1 Site Details'!K35&lt;&gt;0,'Step 3.1 Site Details'!K35,"")</f>
        <v/>
      </c>
      <c r="D145" s="629" t="str">
        <f>IF(SUMIFS('Step 4 Support Tool'!$L$16:$L$215,'Step 4 Support Tool'!$E$16:$E$215,(B145),'Step 4 Support Tool'!$H$16:$H$215, "&lt;&gt;" &amp; "Electricity")=0,"",SUMIFS('Step 4 Support Tool'!$L$16:$L$215,'Step 4 Support Tool'!$E$16:$E$215,(B145),'Step 4 Support Tool'!$H$16:$H$215, "&lt;&gt;" &amp; "Electricity"))</f>
        <v/>
      </c>
      <c r="E145" s="629" t="str">
        <f t="shared" si="10"/>
        <v/>
      </c>
      <c r="F145" s="629" t="str">
        <f>IF('Step 4 Support Tool'!L247=0,"",'Step 4 Support Tool'!L247)</f>
        <v/>
      </c>
      <c r="G145" s="1799" t="str">
        <f t="shared" si="8"/>
        <v/>
      </c>
      <c r="H145" s="1800"/>
      <c r="I145" s="621"/>
      <c r="J145" s="610"/>
      <c r="K145" s="610"/>
      <c r="L145" s="610"/>
      <c r="M145" s="610"/>
      <c r="N145" s="610"/>
      <c r="O145" s="610"/>
      <c r="P145" s="610"/>
      <c r="Q145" s="610"/>
      <c r="R145" s="610"/>
      <c r="S145" s="610"/>
      <c r="T145" s="610"/>
      <c r="U145" s="610"/>
      <c r="V145" s="610"/>
      <c r="W145" s="610"/>
      <c r="X145" s="610"/>
      <c r="Y145" s="610"/>
      <c r="Z145" s="623"/>
      <c r="AA145" s="623"/>
      <c r="AB145" s="610"/>
    </row>
    <row r="146" spans="1:28" s="611" customFormat="1" ht="28.9" customHeight="1" x14ac:dyDescent="0.2">
      <c r="A146" s="627" t="s">
        <v>329</v>
      </c>
      <c r="B146" s="706">
        <f t="shared" si="9"/>
        <v>0</v>
      </c>
      <c r="C146" s="629" t="str">
        <f>IF('Step 3.1 Site Details'!K36&lt;&gt;0,'Step 3.1 Site Details'!K36,"")</f>
        <v/>
      </c>
      <c r="D146" s="629" t="str">
        <f>IF(SUMIFS('Step 4 Support Tool'!$L$16:$L$215,'Step 4 Support Tool'!$E$16:$E$215,(B146),'Step 4 Support Tool'!$H$16:$H$215, "&lt;&gt;" &amp; "Electricity")=0,"",SUMIFS('Step 4 Support Tool'!$L$16:$L$215,'Step 4 Support Tool'!$E$16:$E$215,(B146),'Step 4 Support Tool'!$H$16:$H$215, "&lt;&gt;" &amp; "Electricity"))</f>
        <v/>
      </c>
      <c r="E146" s="629" t="str">
        <f t="shared" si="10"/>
        <v/>
      </c>
      <c r="F146" s="629" t="str">
        <f>IF('Step 4 Support Tool'!L248=0,"",'Step 4 Support Tool'!L248)</f>
        <v/>
      </c>
      <c r="G146" s="1799" t="str">
        <f t="shared" si="8"/>
        <v/>
      </c>
      <c r="H146" s="1800"/>
      <c r="I146" s="621"/>
      <c r="J146" s="610"/>
      <c r="K146" s="610"/>
      <c r="L146" s="610"/>
      <c r="M146" s="610"/>
      <c r="N146" s="610"/>
      <c r="O146" s="610"/>
      <c r="P146" s="610"/>
      <c r="Q146" s="610"/>
      <c r="R146" s="610"/>
      <c r="S146" s="610"/>
      <c r="T146" s="610"/>
      <c r="U146" s="610"/>
      <c r="V146" s="610"/>
      <c r="W146" s="610"/>
      <c r="X146" s="610"/>
      <c r="Y146" s="610"/>
      <c r="Z146" s="623"/>
      <c r="AA146" s="623"/>
      <c r="AB146" s="610"/>
    </row>
    <row r="147" spans="1:28" s="611" customFormat="1" ht="28.9" customHeight="1" x14ac:dyDescent="0.2">
      <c r="A147" s="627" t="s">
        <v>330</v>
      </c>
      <c r="B147" s="706">
        <f t="shared" si="9"/>
        <v>0</v>
      </c>
      <c r="C147" s="629" t="str">
        <f>IF('Step 3.1 Site Details'!K37&lt;&gt;0,'Step 3.1 Site Details'!K37,"")</f>
        <v/>
      </c>
      <c r="D147" s="629" t="str">
        <f>IF(SUMIFS('Step 4 Support Tool'!$L$16:$L$215,'Step 4 Support Tool'!$E$16:$E$215,(B147),'Step 4 Support Tool'!$H$16:$H$215, "&lt;&gt;" &amp; "Electricity")=0,"",SUMIFS('Step 4 Support Tool'!$L$16:$L$215,'Step 4 Support Tool'!$E$16:$E$215,(B147),'Step 4 Support Tool'!$H$16:$H$215, "&lt;&gt;" &amp; "Electricity"))</f>
        <v/>
      </c>
      <c r="E147" s="629" t="str">
        <f t="shared" si="10"/>
        <v/>
      </c>
      <c r="F147" s="629" t="str">
        <f>IF('Step 4 Support Tool'!L249=0,"",'Step 4 Support Tool'!L249)</f>
        <v/>
      </c>
      <c r="G147" s="1799" t="str">
        <f t="shared" si="8"/>
        <v/>
      </c>
      <c r="H147" s="1800"/>
      <c r="I147" s="621"/>
      <c r="J147" s="610"/>
      <c r="K147" s="610"/>
      <c r="L147" s="610"/>
      <c r="M147" s="610"/>
      <c r="N147" s="610"/>
      <c r="O147" s="610"/>
      <c r="P147" s="610"/>
      <c r="Q147" s="610"/>
      <c r="R147" s="610"/>
      <c r="S147" s="610"/>
      <c r="T147" s="610"/>
      <c r="U147" s="610"/>
      <c r="V147" s="610"/>
      <c r="W147" s="610"/>
      <c r="X147" s="610"/>
      <c r="Y147" s="610"/>
      <c r="Z147" s="623"/>
      <c r="AA147" s="623"/>
      <c r="AB147" s="610"/>
    </row>
    <row r="148" spans="1:28" s="611" customFormat="1" ht="28.9" customHeight="1" x14ac:dyDescent="0.2">
      <c r="A148" s="627" t="s">
        <v>331</v>
      </c>
      <c r="B148" s="706">
        <f t="shared" si="9"/>
        <v>0</v>
      </c>
      <c r="C148" s="629" t="str">
        <f>IF('Step 3.1 Site Details'!K38&lt;&gt;0,'Step 3.1 Site Details'!K38,"")</f>
        <v/>
      </c>
      <c r="D148" s="629" t="str">
        <f>IF(SUMIFS('Step 4 Support Tool'!$L$16:$L$215,'Step 4 Support Tool'!$E$16:$E$215,(B148),'Step 4 Support Tool'!$H$16:$H$215, "&lt;&gt;" &amp; "Electricity")=0,"",SUMIFS('Step 4 Support Tool'!$L$16:$L$215,'Step 4 Support Tool'!$E$16:$E$215,(B148),'Step 4 Support Tool'!$H$16:$H$215, "&lt;&gt;" &amp; "Electricity"))</f>
        <v/>
      </c>
      <c r="E148" s="629" t="str">
        <f t="shared" si="10"/>
        <v/>
      </c>
      <c r="F148" s="629" t="str">
        <f>IF('Step 4 Support Tool'!L250=0,"",'Step 4 Support Tool'!L250)</f>
        <v/>
      </c>
      <c r="G148" s="1799" t="str">
        <f t="shared" si="8"/>
        <v/>
      </c>
      <c r="H148" s="1800"/>
      <c r="I148" s="621"/>
      <c r="J148" s="610"/>
      <c r="K148" s="610"/>
      <c r="L148" s="610"/>
      <c r="M148" s="610"/>
      <c r="N148" s="610"/>
      <c r="O148" s="610"/>
      <c r="P148" s="610"/>
      <c r="Q148" s="610"/>
      <c r="R148" s="610"/>
      <c r="S148" s="610"/>
      <c r="T148" s="610"/>
      <c r="U148" s="610"/>
      <c r="V148" s="610"/>
      <c r="W148" s="610"/>
      <c r="X148" s="610"/>
      <c r="Y148" s="610"/>
      <c r="Z148" s="623"/>
      <c r="AA148" s="623"/>
      <c r="AB148" s="610"/>
    </row>
    <row r="149" spans="1:28" s="611" customFormat="1" ht="28.9" customHeight="1" x14ac:dyDescent="0.2">
      <c r="A149" s="627" t="s">
        <v>332</v>
      </c>
      <c r="B149" s="706">
        <f t="shared" si="9"/>
        <v>0</v>
      </c>
      <c r="C149" s="629" t="str">
        <f>IF('Step 3.1 Site Details'!K39&lt;&gt;0,'Step 3.1 Site Details'!K39,"")</f>
        <v/>
      </c>
      <c r="D149" s="629" t="str">
        <f>IF(SUMIFS('Step 4 Support Tool'!$L$16:$L$215,'Step 4 Support Tool'!$E$16:$E$215,(B149),'Step 4 Support Tool'!$H$16:$H$215, "&lt;&gt;" &amp; "Electricity")=0,"",SUMIFS('Step 4 Support Tool'!$L$16:$L$215,'Step 4 Support Tool'!$E$16:$E$215,(B149),'Step 4 Support Tool'!$H$16:$H$215, "&lt;&gt;" &amp; "Electricity"))</f>
        <v/>
      </c>
      <c r="E149" s="629" t="str">
        <f t="shared" si="10"/>
        <v/>
      </c>
      <c r="F149" s="629" t="str">
        <f>IF('Step 4 Support Tool'!L251=0,"",'Step 4 Support Tool'!L251)</f>
        <v/>
      </c>
      <c r="G149" s="1799" t="str">
        <f t="shared" si="8"/>
        <v/>
      </c>
      <c r="H149" s="1800"/>
      <c r="I149" s="621"/>
      <c r="J149" s="610"/>
      <c r="K149" s="610"/>
      <c r="L149" s="610"/>
      <c r="M149" s="610"/>
      <c r="N149" s="610"/>
      <c r="O149" s="610"/>
      <c r="P149" s="610"/>
      <c r="Q149" s="610"/>
      <c r="R149" s="610"/>
      <c r="S149" s="610"/>
      <c r="T149" s="610"/>
      <c r="U149" s="610"/>
      <c r="V149" s="610"/>
      <c r="W149" s="610"/>
      <c r="X149" s="610"/>
      <c r="Y149" s="610"/>
      <c r="Z149" s="623"/>
      <c r="AA149" s="623"/>
      <c r="AB149" s="610"/>
    </row>
    <row r="150" spans="1:28" s="611" customFormat="1" ht="28.9" customHeight="1" x14ac:dyDescent="0.2">
      <c r="A150" s="627" t="s">
        <v>333</v>
      </c>
      <c r="B150" s="706">
        <f t="shared" si="9"/>
        <v>0</v>
      </c>
      <c r="C150" s="629" t="str">
        <f>IF('Step 3.1 Site Details'!K40&lt;&gt;0,'Step 3.1 Site Details'!K40,"")</f>
        <v/>
      </c>
      <c r="D150" s="629" t="str">
        <f>IF(SUMIFS('Step 4 Support Tool'!$L$16:$L$215,'Step 4 Support Tool'!$E$16:$E$215,(B150),'Step 4 Support Tool'!$H$16:$H$215, "&lt;&gt;" &amp; "Electricity")=0,"",SUMIFS('Step 4 Support Tool'!$L$16:$L$215,'Step 4 Support Tool'!$E$16:$E$215,(B150),'Step 4 Support Tool'!$H$16:$H$215, "&lt;&gt;" &amp; "Electricity"))</f>
        <v/>
      </c>
      <c r="E150" s="629" t="str">
        <f t="shared" si="10"/>
        <v/>
      </c>
      <c r="F150" s="629" t="str">
        <f>IF('Step 4 Support Tool'!L252=0,"",'Step 4 Support Tool'!L252)</f>
        <v/>
      </c>
      <c r="G150" s="1799" t="str">
        <f t="shared" ref="G150:G181" si="11">IFERROR(IF((E150-F150)&lt;0,"Savings Greater than Building Usage","Savings Sequenced Correctly"),"")</f>
        <v/>
      </c>
      <c r="H150" s="1800"/>
      <c r="I150" s="621"/>
      <c r="J150" s="610"/>
      <c r="K150" s="610"/>
      <c r="L150" s="610"/>
      <c r="M150" s="610"/>
      <c r="N150" s="610"/>
      <c r="O150" s="610"/>
      <c r="P150" s="610"/>
      <c r="Q150" s="610"/>
      <c r="R150" s="610"/>
      <c r="S150" s="610"/>
      <c r="T150" s="610"/>
      <c r="U150" s="610"/>
      <c r="V150" s="610"/>
      <c r="W150" s="610"/>
      <c r="X150" s="610"/>
      <c r="Y150" s="610"/>
      <c r="Z150" s="623"/>
      <c r="AA150" s="623"/>
      <c r="AB150" s="610"/>
    </row>
    <row r="151" spans="1:28" s="611" customFormat="1" ht="28.9" customHeight="1" x14ac:dyDescent="0.2">
      <c r="A151" s="627" t="s">
        <v>334</v>
      </c>
      <c r="B151" s="706">
        <f t="shared" si="9"/>
        <v>0</v>
      </c>
      <c r="C151" s="629" t="str">
        <f>IF('Step 3.1 Site Details'!K41&lt;&gt;0,'Step 3.1 Site Details'!K41,"")</f>
        <v/>
      </c>
      <c r="D151" s="629" t="str">
        <f>IF(SUMIFS('Step 4 Support Tool'!$L$16:$L$215,'Step 4 Support Tool'!$E$16:$E$215,(B151),'Step 4 Support Tool'!$H$16:$H$215, "&lt;&gt;" &amp; "Electricity")=0,"",SUMIFS('Step 4 Support Tool'!$L$16:$L$215,'Step 4 Support Tool'!$E$16:$E$215,(B151),'Step 4 Support Tool'!$H$16:$H$215, "&lt;&gt;" &amp; "Electricity"))</f>
        <v/>
      </c>
      <c r="E151" s="629" t="str">
        <f t="shared" si="10"/>
        <v/>
      </c>
      <c r="F151" s="629" t="str">
        <f>IF('Step 4 Support Tool'!L253=0,"",'Step 4 Support Tool'!L253)</f>
        <v/>
      </c>
      <c r="G151" s="1799" t="str">
        <f t="shared" si="11"/>
        <v/>
      </c>
      <c r="H151" s="1800"/>
      <c r="I151" s="621"/>
      <c r="J151" s="610"/>
      <c r="K151" s="610"/>
      <c r="L151" s="610"/>
      <c r="M151" s="610"/>
      <c r="N151" s="610"/>
      <c r="O151" s="610"/>
      <c r="P151" s="610"/>
      <c r="Q151" s="610"/>
      <c r="R151" s="610"/>
      <c r="S151" s="610"/>
      <c r="T151" s="610"/>
      <c r="U151" s="610"/>
      <c r="V151" s="610"/>
      <c r="W151" s="610"/>
      <c r="X151" s="610"/>
      <c r="Y151" s="610"/>
      <c r="Z151" s="623"/>
      <c r="AA151" s="623"/>
      <c r="AB151" s="610"/>
    </row>
    <row r="152" spans="1:28" s="611" customFormat="1" ht="28.9" customHeight="1" x14ac:dyDescent="0.2">
      <c r="A152" s="627" t="s">
        <v>335</v>
      </c>
      <c r="B152" s="706">
        <f t="shared" si="9"/>
        <v>0</v>
      </c>
      <c r="C152" s="629" t="str">
        <f>IF('Step 3.1 Site Details'!K42&lt;&gt;0,'Step 3.1 Site Details'!K42,"")</f>
        <v/>
      </c>
      <c r="D152" s="629" t="str">
        <f>IF(SUMIFS('Step 4 Support Tool'!$L$16:$L$215,'Step 4 Support Tool'!$E$16:$E$215,(B152),'Step 4 Support Tool'!$H$16:$H$215, "&lt;&gt;" &amp; "Electricity")=0,"",SUMIFS('Step 4 Support Tool'!$L$16:$L$215,'Step 4 Support Tool'!$E$16:$E$215,(B152),'Step 4 Support Tool'!$H$16:$H$215, "&lt;&gt;" &amp; "Electricity"))</f>
        <v/>
      </c>
      <c r="E152" s="629" t="str">
        <f t="shared" si="10"/>
        <v/>
      </c>
      <c r="F152" s="629" t="str">
        <f>IF('Step 4 Support Tool'!L254=0,"",'Step 4 Support Tool'!L254)</f>
        <v/>
      </c>
      <c r="G152" s="1799" t="str">
        <f t="shared" si="11"/>
        <v/>
      </c>
      <c r="H152" s="1800"/>
      <c r="I152" s="621"/>
      <c r="J152" s="610"/>
      <c r="K152" s="610"/>
      <c r="L152" s="610"/>
      <c r="M152" s="610"/>
      <c r="N152" s="610"/>
      <c r="O152" s="610"/>
      <c r="P152" s="610"/>
      <c r="Q152" s="610"/>
      <c r="R152" s="610"/>
      <c r="S152" s="610"/>
      <c r="T152" s="610"/>
      <c r="U152" s="610"/>
      <c r="V152" s="610"/>
      <c r="W152" s="610"/>
      <c r="X152" s="610"/>
      <c r="Y152" s="610"/>
      <c r="Z152" s="623"/>
      <c r="AA152" s="623"/>
      <c r="AB152" s="610"/>
    </row>
    <row r="153" spans="1:28" s="611" customFormat="1" ht="28.9" customHeight="1" x14ac:dyDescent="0.2">
      <c r="A153" s="627" t="s">
        <v>336</v>
      </c>
      <c r="B153" s="706">
        <f t="shared" si="9"/>
        <v>0</v>
      </c>
      <c r="C153" s="629" t="str">
        <f>IF('Step 3.1 Site Details'!K43&lt;&gt;0,'Step 3.1 Site Details'!K43,"")</f>
        <v/>
      </c>
      <c r="D153" s="629" t="str">
        <f>IF(SUMIFS('Step 4 Support Tool'!$L$16:$L$215,'Step 4 Support Tool'!$E$16:$E$215,(B153),'Step 4 Support Tool'!$H$16:$H$215, "&lt;&gt;" &amp; "Electricity")=0,"",SUMIFS('Step 4 Support Tool'!$L$16:$L$215,'Step 4 Support Tool'!$E$16:$E$215,(B153),'Step 4 Support Tool'!$H$16:$H$215, "&lt;&gt;" &amp; "Electricity"))</f>
        <v/>
      </c>
      <c r="E153" s="629" t="str">
        <f t="shared" si="10"/>
        <v/>
      </c>
      <c r="F153" s="629" t="str">
        <f>IF('Step 4 Support Tool'!L255=0,"",'Step 4 Support Tool'!L255)</f>
        <v/>
      </c>
      <c r="G153" s="1799" t="str">
        <f t="shared" si="11"/>
        <v/>
      </c>
      <c r="H153" s="1800"/>
      <c r="I153" s="621"/>
      <c r="J153" s="610"/>
      <c r="K153" s="610"/>
      <c r="L153" s="610"/>
      <c r="M153" s="610"/>
      <c r="N153" s="610"/>
      <c r="O153" s="610"/>
      <c r="P153" s="610"/>
      <c r="Q153" s="610"/>
      <c r="R153" s="610"/>
      <c r="S153" s="610"/>
      <c r="T153" s="610"/>
      <c r="U153" s="610"/>
      <c r="V153" s="610"/>
      <c r="W153" s="610"/>
      <c r="X153" s="610"/>
      <c r="Y153" s="610"/>
      <c r="Z153" s="623"/>
      <c r="AA153" s="623"/>
      <c r="AB153" s="610"/>
    </row>
    <row r="154" spans="1:28" s="611" customFormat="1" ht="28.9" customHeight="1" x14ac:dyDescent="0.2">
      <c r="A154" s="627" t="s">
        <v>337</v>
      </c>
      <c r="B154" s="706">
        <f t="shared" si="9"/>
        <v>0</v>
      </c>
      <c r="C154" s="629" t="str">
        <f>IF('Step 3.1 Site Details'!K44&lt;&gt;0,'Step 3.1 Site Details'!K44,"")</f>
        <v/>
      </c>
      <c r="D154" s="629" t="str">
        <f>IF(SUMIFS('Step 4 Support Tool'!$L$16:$L$215,'Step 4 Support Tool'!$E$16:$E$215,(B154),'Step 4 Support Tool'!$H$16:$H$215, "&lt;&gt;" &amp; "Electricity")=0,"",SUMIFS('Step 4 Support Tool'!$L$16:$L$215,'Step 4 Support Tool'!$E$16:$E$215,(B154),'Step 4 Support Tool'!$H$16:$H$215, "&lt;&gt;" &amp; "Electricity"))</f>
        <v/>
      </c>
      <c r="E154" s="629" t="str">
        <f t="shared" si="10"/>
        <v/>
      </c>
      <c r="F154" s="629" t="str">
        <f>IF('Step 4 Support Tool'!L256=0,"",'Step 4 Support Tool'!L256)</f>
        <v/>
      </c>
      <c r="G154" s="1799" t="str">
        <f t="shared" si="11"/>
        <v/>
      </c>
      <c r="H154" s="1800"/>
      <c r="I154" s="621"/>
      <c r="J154" s="610"/>
      <c r="K154" s="610"/>
      <c r="L154" s="610"/>
      <c r="M154" s="610"/>
      <c r="N154" s="610"/>
      <c r="O154" s="610"/>
      <c r="P154" s="610"/>
      <c r="Q154" s="610"/>
      <c r="R154" s="610"/>
      <c r="S154" s="610"/>
      <c r="T154" s="610"/>
      <c r="U154" s="610"/>
      <c r="V154" s="610"/>
      <c r="W154" s="610"/>
      <c r="X154" s="610"/>
      <c r="Y154" s="610"/>
      <c r="Z154" s="623"/>
      <c r="AA154" s="623"/>
      <c r="AB154" s="610"/>
    </row>
    <row r="155" spans="1:28" s="611" customFormat="1" ht="28.9" customHeight="1" x14ac:dyDescent="0.2">
      <c r="A155" s="627" t="s">
        <v>338</v>
      </c>
      <c r="B155" s="706">
        <f t="shared" si="9"/>
        <v>0</v>
      </c>
      <c r="C155" s="629" t="str">
        <f>IF('Step 3.1 Site Details'!K45&lt;&gt;0,'Step 3.1 Site Details'!K45,"")</f>
        <v/>
      </c>
      <c r="D155" s="629" t="str">
        <f>IF(SUMIFS('Step 4 Support Tool'!$L$16:$L$215,'Step 4 Support Tool'!$E$16:$E$215,(B155),'Step 4 Support Tool'!$H$16:$H$215, "&lt;&gt;" &amp; "Electricity")=0,"",SUMIFS('Step 4 Support Tool'!$L$16:$L$215,'Step 4 Support Tool'!$E$16:$E$215,(B155),'Step 4 Support Tool'!$H$16:$H$215, "&lt;&gt;" &amp; "Electricity"))</f>
        <v/>
      </c>
      <c r="E155" s="629" t="str">
        <f t="shared" si="10"/>
        <v/>
      </c>
      <c r="F155" s="629" t="str">
        <f>IF('Step 4 Support Tool'!L257=0,"",'Step 4 Support Tool'!L257)</f>
        <v/>
      </c>
      <c r="G155" s="1799" t="str">
        <f t="shared" si="11"/>
        <v/>
      </c>
      <c r="H155" s="1800"/>
      <c r="I155" s="621"/>
      <c r="J155" s="610"/>
      <c r="K155" s="610"/>
      <c r="L155" s="610"/>
      <c r="M155" s="610"/>
      <c r="N155" s="610"/>
      <c r="O155" s="610"/>
      <c r="P155" s="610"/>
      <c r="Q155" s="610"/>
      <c r="R155" s="610"/>
      <c r="S155" s="610"/>
      <c r="T155" s="610"/>
      <c r="U155" s="610"/>
      <c r="V155" s="610"/>
      <c r="W155" s="610"/>
      <c r="X155" s="610"/>
      <c r="Y155" s="610"/>
      <c r="Z155" s="623"/>
      <c r="AA155" s="623"/>
      <c r="AB155" s="610"/>
    </row>
    <row r="156" spans="1:28" s="611" customFormat="1" ht="28.9" customHeight="1" x14ac:dyDescent="0.2">
      <c r="A156" s="627" t="s">
        <v>339</v>
      </c>
      <c r="B156" s="706">
        <f t="shared" si="9"/>
        <v>0</v>
      </c>
      <c r="C156" s="629" t="str">
        <f>IF('Step 3.1 Site Details'!K46&lt;&gt;0,'Step 3.1 Site Details'!K46,"")</f>
        <v/>
      </c>
      <c r="D156" s="629" t="str">
        <f>IF(SUMIFS('Step 4 Support Tool'!$L$16:$L$215,'Step 4 Support Tool'!$E$16:$E$215,(B156),'Step 4 Support Tool'!$H$16:$H$215, "&lt;&gt;" &amp; "Electricity")=0,"",SUMIFS('Step 4 Support Tool'!$L$16:$L$215,'Step 4 Support Tool'!$E$16:$E$215,(B156),'Step 4 Support Tool'!$H$16:$H$215, "&lt;&gt;" &amp; "Electricity"))</f>
        <v/>
      </c>
      <c r="E156" s="629" t="str">
        <f t="shared" si="10"/>
        <v/>
      </c>
      <c r="F156" s="629" t="str">
        <f>IF('Step 4 Support Tool'!L258=0,"",'Step 4 Support Tool'!L258)</f>
        <v/>
      </c>
      <c r="G156" s="1799" t="str">
        <f t="shared" si="11"/>
        <v/>
      </c>
      <c r="H156" s="1800"/>
      <c r="I156" s="621"/>
      <c r="J156" s="610"/>
      <c r="K156" s="610"/>
      <c r="L156" s="610"/>
      <c r="M156" s="610"/>
      <c r="N156" s="610"/>
      <c r="O156" s="610"/>
      <c r="P156" s="610"/>
      <c r="Q156" s="610"/>
      <c r="R156" s="610"/>
      <c r="S156" s="610"/>
      <c r="T156" s="610"/>
      <c r="U156" s="610"/>
      <c r="V156" s="610"/>
      <c r="W156" s="610"/>
      <c r="X156" s="610"/>
      <c r="Y156" s="610"/>
      <c r="Z156" s="623"/>
      <c r="AA156" s="623"/>
      <c r="AB156" s="610"/>
    </row>
    <row r="157" spans="1:28" s="611" customFormat="1" ht="28.9" customHeight="1" x14ac:dyDescent="0.2">
      <c r="A157" s="627" t="s">
        <v>340</v>
      </c>
      <c r="B157" s="706">
        <f t="shared" si="9"/>
        <v>0</v>
      </c>
      <c r="C157" s="629" t="str">
        <f>IF('Step 3.1 Site Details'!K47&lt;&gt;0,'Step 3.1 Site Details'!K47,"")</f>
        <v/>
      </c>
      <c r="D157" s="629" t="str">
        <f>IF(SUMIFS('Step 4 Support Tool'!$L$16:$L$215,'Step 4 Support Tool'!$E$16:$E$215,(B157),'Step 4 Support Tool'!$H$16:$H$215, "&lt;&gt;" &amp; "Electricity")=0,"",SUMIFS('Step 4 Support Tool'!$L$16:$L$215,'Step 4 Support Tool'!$E$16:$E$215,(B157),'Step 4 Support Tool'!$H$16:$H$215, "&lt;&gt;" &amp; "Electricity"))</f>
        <v/>
      </c>
      <c r="E157" s="629" t="str">
        <f t="shared" si="10"/>
        <v/>
      </c>
      <c r="F157" s="629" t="str">
        <f>IF('Step 4 Support Tool'!L259=0,"",'Step 4 Support Tool'!L259)</f>
        <v/>
      </c>
      <c r="G157" s="1799" t="str">
        <f t="shared" si="11"/>
        <v/>
      </c>
      <c r="H157" s="1800"/>
      <c r="I157" s="621"/>
      <c r="J157" s="610"/>
      <c r="K157" s="610"/>
      <c r="L157" s="610"/>
      <c r="M157" s="610"/>
      <c r="N157" s="610"/>
      <c r="O157" s="610"/>
      <c r="P157" s="610"/>
      <c r="Q157" s="610"/>
      <c r="R157" s="610"/>
      <c r="S157" s="610"/>
      <c r="T157" s="610"/>
      <c r="U157" s="610"/>
      <c r="V157" s="610"/>
      <c r="W157" s="610"/>
      <c r="X157" s="610"/>
      <c r="Y157" s="610"/>
      <c r="Z157" s="623"/>
      <c r="AA157" s="623"/>
      <c r="AB157" s="610"/>
    </row>
    <row r="158" spans="1:28" s="611" customFormat="1" ht="28.9" customHeight="1" x14ac:dyDescent="0.2">
      <c r="A158" s="627" t="s">
        <v>341</v>
      </c>
      <c r="B158" s="706">
        <f t="shared" si="9"/>
        <v>0</v>
      </c>
      <c r="C158" s="629" t="str">
        <f>IF('Step 3.1 Site Details'!K48&lt;&gt;0,'Step 3.1 Site Details'!K48,"")</f>
        <v/>
      </c>
      <c r="D158" s="629" t="str">
        <f>IF(SUMIFS('Step 4 Support Tool'!$L$16:$L$215,'Step 4 Support Tool'!$E$16:$E$215,(B158),'Step 4 Support Tool'!$H$16:$H$215, "&lt;&gt;" &amp; "Electricity")=0,"",SUMIFS('Step 4 Support Tool'!$L$16:$L$215,'Step 4 Support Tool'!$E$16:$E$215,(B158),'Step 4 Support Tool'!$H$16:$H$215, "&lt;&gt;" &amp; "Electricity"))</f>
        <v/>
      </c>
      <c r="E158" s="629" t="str">
        <f t="shared" si="10"/>
        <v/>
      </c>
      <c r="F158" s="629" t="str">
        <f>IF('Step 4 Support Tool'!L260=0,"",'Step 4 Support Tool'!L260)</f>
        <v/>
      </c>
      <c r="G158" s="1799" t="str">
        <f t="shared" si="11"/>
        <v/>
      </c>
      <c r="H158" s="1800"/>
      <c r="I158" s="621"/>
      <c r="J158" s="610"/>
      <c r="K158" s="610"/>
      <c r="L158" s="610"/>
      <c r="M158" s="610"/>
      <c r="N158" s="610"/>
      <c r="O158" s="610"/>
      <c r="P158" s="610"/>
      <c r="Q158" s="610"/>
      <c r="R158" s="610"/>
      <c r="S158" s="610"/>
      <c r="T158" s="610"/>
      <c r="U158" s="610"/>
      <c r="V158" s="610"/>
      <c r="W158" s="610"/>
      <c r="X158" s="610"/>
      <c r="Y158" s="610"/>
      <c r="Z158" s="623"/>
      <c r="AA158" s="623"/>
      <c r="AB158" s="610"/>
    </row>
    <row r="159" spans="1:28" s="611" customFormat="1" ht="28.9" customHeight="1" x14ac:dyDescent="0.2">
      <c r="A159" s="627" t="s">
        <v>342</v>
      </c>
      <c r="B159" s="706">
        <f t="shared" si="9"/>
        <v>0</v>
      </c>
      <c r="C159" s="629" t="str">
        <f>IF('Step 3.1 Site Details'!K49&lt;&gt;0,'Step 3.1 Site Details'!K49,"")</f>
        <v/>
      </c>
      <c r="D159" s="629" t="str">
        <f>IF(SUMIFS('Step 4 Support Tool'!$L$16:$L$215,'Step 4 Support Tool'!$E$16:$E$215,(B159),'Step 4 Support Tool'!$H$16:$H$215, "&lt;&gt;" &amp; "Electricity")=0,"",SUMIFS('Step 4 Support Tool'!$L$16:$L$215,'Step 4 Support Tool'!$E$16:$E$215,(B159),'Step 4 Support Tool'!$H$16:$H$215, "&lt;&gt;" &amp; "Electricity"))</f>
        <v/>
      </c>
      <c r="E159" s="629" t="str">
        <f t="shared" si="10"/>
        <v/>
      </c>
      <c r="F159" s="629" t="str">
        <f>IF('Step 4 Support Tool'!L261=0,"",'Step 4 Support Tool'!L261)</f>
        <v/>
      </c>
      <c r="G159" s="1799" t="str">
        <f t="shared" si="11"/>
        <v/>
      </c>
      <c r="H159" s="1800"/>
      <c r="I159" s="621"/>
      <c r="J159" s="610"/>
      <c r="K159" s="610"/>
      <c r="L159" s="610"/>
      <c r="M159" s="610"/>
      <c r="N159" s="610"/>
      <c r="O159" s="610"/>
      <c r="P159" s="610"/>
      <c r="Q159" s="610"/>
      <c r="R159" s="610"/>
      <c r="S159" s="610"/>
      <c r="T159" s="610"/>
      <c r="U159" s="610"/>
      <c r="V159" s="610"/>
      <c r="W159" s="610"/>
      <c r="X159" s="610"/>
      <c r="Y159" s="610"/>
      <c r="Z159" s="623"/>
      <c r="AA159" s="623"/>
      <c r="AB159" s="610"/>
    </row>
    <row r="160" spans="1:28" s="611" customFormat="1" ht="28.9" customHeight="1" x14ac:dyDescent="0.2">
      <c r="A160" s="627" t="s">
        <v>343</v>
      </c>
      <c r="B160" s="706">
        <f t="shared" si="9"/>
        <v>0</v>
      </c>
      <c r="C160" s="629" t="str">
        <f>IF('Step 3.1 Site Details'!K50&lt;&gt;0,'Step 3.1 Site Details'!K50,"")</f>
        <v/>
      </c>
      <c r="D160" s="629" t="str">
        <f>IF(SUMIFS('Step 4 Support Tool'!$L$16:$L$215,'Step 4 Support Tool'!$E$16:$E$215,(B160),'Step 4 Support Tool'!$H$16:$H$215, "&lt;&gt;" &amp; "Electricity")=0,"",SUMIFS('Step 4 Support Tool'!$L$16:$L$215,'Step 4 Support Tool'!$E$16:$E$215,(B160),'Step 4 Support Tool'!$H$16:$H$215, "&lt;&gt;" &amp; "Electricity"))</f>
        <v/>
      </c>
      <c r="E160" s="629" t="str">
        <f t="shared" si="10"/>
        <v/>
      </c>
      <c r="F160" s="629" t="str">
        <f>IF('Step 4 Support Tool'!L262=0,"",'Step 4 Support Tool'!L262)</f>
        <v/>
      </c>
      <c r="G160" s="1799" t="str">
        <f t="shared" si="11"/>
        <v/>
      </c>
      <c r="H160" s="1800"/>
      <c r="I160" s="621"/>
      <c r="J160" s="610"/>
      <c r="K160" s="610"/>
      <c r="L160" s="610"/>
      <c r="M160" s="610"/>
      <c r="N160" s="610"/>
      <c r="O160" s="610"/>
      <c r="P160" s="610"/>
      <c r="Q160" s="610"/>
      <c r="R160" s="610"/>
      <c r="S160" s="610"/>
      <c r="T160" s="610"/>
      <c r="U160" s="610"/>
      <c r="V160" s="610"/>
      <c r="W160" s="610"/>
      <c r="X160" s="610"/>
      <c r="Y160" s="610"/>
      <c r="Z160" s="623"/>
      <c r="AA160" s="623"/>
      <c r="AB160" s="610"/>
    </row>
    <row r="161" spans="1:28" s="611" customFormat="1" ht="28.9" customHeight="1" x14ac:dyDescent="0.2">
      <c r="A161" s="627" t="s">
        <v>344</v>
      </c>
      <c r="B161" s="706">
        <f t="shared" si="9"/>
        <v>0</v>
      </c>
      <c r="C161" s="629" t="str">
        <f>IF('Step 3.1 Site Details'!K51&lt;&gt;0,'Step 3.1 Site Details'!K51,"")</f>
        <v/>
      </c>
      <c r="D161" s="629" t="str">
        <f>IF(SUMIFS('Step 4 Support Tool'!$L$16:$L$215,'Step 4 Support Tool'!$E$16:$E$215,(B161),'Step 4 Support Tool'!$H$16:$H$215, "&lt;&gt;" &amp; "Electricity")=0,"",SUMIFS('Step 4 Support Tool'!$L$16:$L$215,'Step 4 Support Tool'!$E$16:$E$215,(B161),'Step 4 Support Tool'!$H$16:$H$215, "&lt;&gt;" &amp; "Electricity"))</f>
        <v/>
      </c>
      <c r="E161" s="629" t="str">
        <f t="shared" si="10"/>
        <v/>
      </c>
      <c r="F161" s="629" t="str">
        <f>IF('Step 4 Support Tool'!L263=0,"",'Step 4 Support Tool'!L263)</f>
        <v/>
      </c>
      <c r="G161" s="1799" t="str">
        <f t="shared" si="11"/>
        <v/>
      </c>
      <c r="H161" s="1800"/>
      <c r="I161" s="621"/>
      <c r="J161" s="610"/>
      <c r="K161" s="610"/>
      <c r="L161" s="610"/>
      <c r="M161" s="610"/>
      <c r="N161" s="610"/>
      <c r="O161" s="610"/>
      <c r="P161" s="610"/>
      <c r="Q161" s="610"/>
      <c r="R161" s="610"/>
      <c r="S161" s="610"/>
      <c r="T161" s="610"/>
      <c r="U161" s="610"/>
      <c r="V161" s="610"/>
      <c r="W161" s="610"/>
      <c r="X161" s="610"/>
      <c r="Y161" s="610"/>
      <c r="Z161" s="623"/>
      <c r="AA161" s="623"/>
      <c r="AB161" s="610"/>
    </row>
    <row r="162" spans="1:28" s="611" customFormat="1" ht="28.9" customHeight="1" x14ac:dyDescent="0.2">
      <c r="A162" s="627" t="s">
        <v>345</v>
      </c>
      <c r="B162" s="706">
        <f t="shared" si="9"/>
        <v>0</v>
      </c>
      <c r="C162" s="629" t="str">
        <f>IF('Step 3.1 Site Details'!K52&lt;&gt;0,'Step 3.1 Site Details'!K52,"")</f>
        <v/>
      </c>
      <c r="D162" s="629" t="str">
        <f>IF(SUMIFS('Step 4 Support Tool'!$L$16:$L$215,'Step 4 Support Tool'!$E$16:$E$215,(B162),'Step 4 Support Tool'!$H$16:$H$215, "&lt;&gt;" &amp; "Electricity")=0,"",SUMIFS('Step 4 Support Tool'!$L$16:$L$215,'Step 4 Support Tool'!$E$16:$E$215,(B162),'Step 4 Support Tool'!$H$16:$H$215, "&lt;&gt;" &amp; "Electricity"))</f>
        <v/>
      </c>
      <c r="E162" s="629" t="str">
        <f t="shared" si="10"/>
        <v/>
      </c>
      <c r="F162" s="629" t="str">
        <f>IF('Step 4 Support Tool'!L264=0,"",'Step 4 Support Tool'!L264)</f>
        <v/>
      </c>
      <c r="G162" s="1799" t="str">
        <f t="shared" si="11"/>
        <v/>
      </c>
      <c r="H162" s="1800"/>
      <c r="I162" s="621"/>
      <c r="J162" s="610"/>
      <c r="K162" s="610"/>
      <c r="L162" s="610"/>
      <c r="M162" s="610"/>
      <c r="N162" s="610"/>
      <c r="O162" s="610"/>
      <c r="P162" s="610"/>
      <c r="Q162" s="610"/>
      <c r="R162" s="610"/>
      <c r="S162" s="610"/>
      <c r="T162" s="610"/>
      <c r="U162" s="610"/>
      <c r="V162" s="610"/>
      <c r="W162" s="610"/>
      <c r="X162" s="610"/>
      <c r="Y162" s="610"/>
      <c r="Z162" s="623"/>
      <c r="AA162" s="623"/>
      <c r="AB162" s="610"/>
    </row>
    <row r="163" spans="1:28" s="611" customFormat="1" ht="28.9" customHeight="1" x14ac:dyDescent="0.2">
      <c r="A163" s="627" t="s">
        <v>346</v>
      </c>
      <c r="B163" s="706">
        <f t="shared" si="9"/>
        <v>0</v>
      </c>
      <c r="C163" s="629" t="str">
        <f>IF('Step 3.1 Site Details'!K53&lt;&gt;0,'Step 3.1 Site Details'!K53,"")</f>
        <v/>
      </c>
      <c r="D163" s="629" t="str">
        <f>IF(SUMIFS('Step 4 Support Tool'!$L$16:$L$215,'Step 4 Support Tool'!$E$16:$E$215,(B163),'Step 4 Support Tool'!$H$16:$H$215, "&lt;&gt;" &amp; "Electricity")=0,"",SUMIFS('Step 4 Support Tool'!$L$16:$L$215,'Step 4 Support Tool'!$E$16:$E$215,(B163),'Step 4 Support Tool'!$H$16:$H$215, "&lt;&gt;" &amp; "Electricity"))</f>
        <v/>
      </c>
      <c r="E163" s="629" t="str">
        <f t="shared" si="10"/>
        <v/>
      </c>
      <c r="F163" s="629" t="str">
        <f>IF('Step 4 Support Tool'!L265=0,"",'Step 4 Support Tool'!L265)</f>
        <v/>
      </c>
      <c r="G163" s="1799" t="str">
        <f t="shared" si="11"/>
        <v/>
      </c>
      <c r="H163" s="1800"/>
      <c r="I163" s="621"/>
      <c r="J163" s="610"/>
      <c r="K163" s="610"/>
      <c r="L163" s="610"/>
      <c r="M163" s="610"/>
      <c r="N163" s="610"/>
      <c r="O163" s="610"/>
      <c r="P163" s="610"/>
      <c r="Q163" s="610"/>
      <c r="R163" s="610"/>
      <c r="S163" s="610"/>
      <c r="T163" s="610"/>
      <c r="U163" s="610"/>
      <c r="V163" s="610"/>
      <c r="W163" s="610"/>
      <c r="X163" s="610"/>
      <c r="Y163" s="610"/>
      <c r="Z163" s="623"/>
      <c r="AA163" s="623"/>
      <c r="AB163" s="610"/>
    </row>
    <row r="164" spans="1:28" s="611" customFormat="1" ht="28.9" customHeight="1" x14ac:dyDescent="0.2">
      <c r="A164" s="627" t="s">
        <v>347</v>
      </c>
      <c r="B164" s="706">
        <f t="shared" si="9"/>
        <v>0</v>
      </c>
      <c r="C164" s="629" t="str">
        <f>IF('Step 3.1 Site Details'!K54&lt;&gt;0,'Step 3.1 Site Details'!K54,"")</f>
        <v/>
      </c>
      <c r="D164" s="629" t="str">
        <f>IF(SUMIFS('Step 4 Support Tool'!$L$16:$L$215,'Step 4 Support Tool'!$E$16:$E$215,(B164),'Step 4 Support Tool'!$H$16:$H$215, "&lt;&gt;" &amp; "Electricity")=0,"",SUMIFS('Step 4 Support Tool'!$L$16:$L$215,'Step 4 Support Tool'!$E$16:$E$215,(B164),'Step 4 Support Tool'!$H$16:$H$215, "&lt;&gt;" &amp; "Electricity"))</f>
        <v/>
      </c>
      <c r="E164" s="629" t="str">
        <f t="shared" si="10"/>
        <v/>
      </c>
      <c r="F164" s="629" t="str">
        <f>IF('Step 4 Support Tool'!L266=0,"",'Step 4 Support Tool'!L266)</f>
        <v/>
      </c>
      <c r="G164" s="1799" t="str">
        <f t="shared" si="11"/>
        <v/>
      </c>
      <c r="H164" s="1800"/>
      <c r="I164" s="621"/>
      <c r="J164" s="610"/>
      <c r="K164" s="610"/>
      <c r="L164" s="610"/>
      <c r="M164" s="610"/>
      <c r="N164" s="610"/>
      <c r="O164" s="610"/>
      <c r="P164" s="610"/>
      <c r="Q164" s="610"/>
      <c r="R164" s="610"/>
      <c r="S164" s="610"/>
      <c r="T164" s="610"/>
      <c r="U164" s="610"/>
      <c r="V164" s="610"/>
      <c r="W164" s="610"/>
      <c r="X164" s="610"/>
      <c r="Y164" s="610"/>
      <c r="Z164" s="623"/>
      <c r="AA164" s="623"/>
      <c r="AB164" s="610"/>
    </row>
    <row r="165" spans="1:28" s="611" customFormat="1" ht="28.9" customHeight="1" x14ac:dyDescent="0.2">
      <c r="A165" s="627" t="s">
        <v>348</v>
      </c>
      <c r="B165" s="706">
        <f t="shared" si="9"/>
        <v>0</v>
      </c>
      <c r="C165" s="629" t="str">
        <f>IF('Step 3.1 Site Details'!K55&lt;&gt;0,'Step 3.1 Site Details'!K55,"")</f>
        <v/>
      </c>
      <c r="D165" s="629" t="str">
        <f>IF(SUMIFS('Step 4 Support Tool'!$L$16:$L$215,'Step 4 Support Tool'!$E$16:$E$215,(B165),'Step 4 Support Tool'!$H$16:$H$215, "&lt;&gt;" &amp; "Electricity")=0,"",SUMIFS('Step 4 Support Tool'!$L$16:$L$215,'Step 4 Support Tool'!$E$16:$E$215,(B165),'Step 4 Support Tool'!$H$16:$H$215, "&lt;&gt;" &amp; "Electricity"))</f>
        <v/>
      </c>
      <c r="E165" s="629" t="str">
        <f t="shared" si="10"/>
        <v/>
      </c>
      <c r="F165" s="629" t="str">
        <f>IF('Step 4 Support Tool'!L267=0,"",'Step 4 Support Tool'!L267)</f>
        <v/>
      </c>
      <c r="G165" s="1799" t="str">
        <f t="shared" si="11"/>
        <v/>
      </c>
      <c r="H165" s="1800"/>
      <c r="I165" s="621"/>
      <c r="J165" s="610"/>
      <c r="K165" s="610"/>
      <c r="L165" s="610"/>
      <c r="M165" s="610"/>
      <c r="N165" s="610"/>
      <c r="O165" s="610"/>
      <c r="P165" s="610"/>
      <c r="Q165" s="610"/>
      <c r="R165" s="610"/>
      <c r="S165" s="610"/>
      <c r="T165" s="610"/>
      <c r="U165" s="610"/>
      <c r="V165" s="610"/>
      <c r="W165" s="610"/>
      <c r="X165" s="610"/>
      <c r="Y165" s="610"/>
      <c r="Z165" s="623"/>
      <c r="AA165" s="623"/>
      <c r="AB165" s="610"/>
    </row>
    <row r="166" spans="1:28" s="611" customFormat="1" ht="28.9" customHeight="1" x14ac:dyDescent="0.2">
      <c r="A166" s="627" t="s">
        <v>349</v>
      </c>
      <c r="B166" s="706">
        <f t="shared" si="9"/>
        <v>0</v>
      </c>
      <c r="C166" s="629" t="str">
        <f>IF('Step 3.1 Site Details'!K56&lt;&gt;0,'Step 3.1 Site Details'!K56,"")</f>
        <v/>
      </c>
      <c r="D166" s="629" t="str">
        <f>IF(SUMIFS('Step 4 Support Tool'!$L$16:$L$215,'Step 4 Support Tool'!$E$16:$E$215,(B166),'Step 4 Support Tool'!$H$16:$H$215, "&lt;&gt;" &amp; "Electricity")=0,"",SUMIFS('Step 4 Support Tool'!$L$16:$L$215,'Step 4 Support Tool'!$E$16:$E$215,(B166),'Step 4 Support Tool'!$H$16:$H$215, "&lt;&gt;" &amp; "Electricity"))</f>
        <v/>
      </c>
      <c r="E166" s="629" t="str">
        <f t="shared" si="10"/>
        <v/>
      </c>
      <c r="F166" s="629" t="str">
        <f>IF('Step 4 Support Tool'!L268=0,"",'Step 4 Support Tool'!L268)</f>
        <v/>
      </c>
      <c r="G166" s="1799" t="str">
        <f t="shared" si="11"/>
        <v/>
      </c>
      <c r="H166" s="1800"/>
      <c r="I166" s="621"/>
      <c r="J166" s="610"/>
      <c r="K166" s="610"/>
      <c r="L166" s="610"/>
      <c r="M166" s="610"/>
      <c r="N166" s="610"/>
      <c r="O166" s="610"/>
      <c r="P166" s="610"/>
      <c r="Q166" s="610"/>
      <c r="R166" s="610"/>
      <c r="S166" s="610"/>
      <c r="T166" s="610"/>
      <c r="U166" s="610"/>
      <c r="V166" s="610"/>
      <c r="W166" s="610"/>
      <c r="X166" s="610"/>
      <c r="Y166" s="610"/>
      <c r="Z166" s="623"/>
      <c r="AA166" s="623"/>
      <c r="AB166" s="610"/>
    </row>
    <row r="167" spans="1:28" s="611" customFormat="1" ht="28.9" customHeight="1" x14ac:dyDescent="0.2">
      <c r="A167" s="627" t="s">
        <v>350</v>
      </c>
      <c r="B167" s="706">
        <f t="shared" si="9"/>
        <v>0</v>
      </c>
      <c r="C167" s="629" t="str">
        <f>IF('Step 3.1 Site Details'!K57&lt;&gt;0,'Step 3.1 Site Details'!K57,"")</f>
        <v/>
      </c>
      <c r="D167" s="629" t="str">
        <f>IF(SUMIFS('Step 4 Support Tool'!$L$16:$L$215,'Step 4 Support Tool'!$E$16:$E$215,(B167),'Step 4 Support Tool'!$H$16:$H$215, "&lt;&gt;" &amp; "Electricity")=0,"",SUMIFS('Step 4 Support Tool'!$L$16:$L$215,'Step 4 Support Tool'!$E$16:$E$215,(B167),'Step 4 Support Tool'!$H$16:$H$215, "&lt;&gt;" &amp; "Electricity"))</f>
        <v/>
      </c>
      <c r="E167" s="629" t="str">
        <f t="shared" si="10"/>
        <v/>
      </c>
      <c r="F167" s="629" t="str">
        <f>IF('Step 4 Support Tool'!L269=0,"",'Step 4 Support Tool'!L269)</f>
        <v/>
      </c>
      <c r="G167" s="1799" t="str">
        <f t="shared" si="11"/>
        <v/>
      </c>
      <c r="H167" s="1800"/>
      <c r="I167" s="621"/>
      <c r="J167" s="610"/>
      <c r="K167" s="610"/>
      <c r="L167" s="610"/>
      <c r="M167" s="610"/>
      <c r="N167" s="610"/>
      <c r="O167" s="610"/>
      <c r="P167" s="610"/>
      <c r="Q167" s="610"/>
      <c r="R167" s="610"/>
      <c r="S167" s="610"/>
      <c r="T167" s="610"/>
      <c r="U167" s="610"/>
      <c r="V167" s="610"/>
      <c r="W167" s="610"/>
      <c r="X167" s="610"/>
      <c r="Y167" s="610"/>
      <c r="Z167" s="623"/>
      <c r="AA167" s="623"/>
      <c r="AB167" s="610"/>
    </row>
    <row r="168" spans="1:28" s="611" customFormat="1" ht="28.9" customHeight="1" x14ac:dyDescent="0.2">
      <c r="A168" s="627" t="s">
        <v>351</v>
      </c>
      <c r="B168" s="706">
        <f t="shared" si="9"/>
        <v>0</v>
      </c>
      <c r="C168" s="629" t="str">
        <f>IF('Step 3.1 Site Details'!K58&lt;&gt;0,'Step 3.1 Site Details'!K58,"")</f>
        <v/>
      </c>
      <c r="D168" s="629" t="str">
        <f>IF(SUMIFS('Step 4 Support Tool'!$L$16:$L$215,'Step 4 Support Tool'!$E$16:$E$215,(B168),'Step 4 Support Tool'!$H$16:$H$215, "&lt;&gt;" &amp; "Electricity")=0,"",SUMIFS('Step 4 Support Tool'!$L$16:$L$215,'Step 4 Support Tool'!$E$16:$E$215,(B168),'Step 4 Support Tool'!$H$16:$H$215, "&lt;&gt;" &amp; "Electricity"))</f>
        <v/>
      </c>
      <c r="E168" s="629" t="str">
        <f t="shared" si="10"/>
        <v/>
      </c>
      <c r="F168" s="629" t="str">
        <f>IF('Step 4 Support Tool'!L270=0,"",'Step 4 Support Tool'!L270)</f>
        <v/>
      </c>
      <c r="G168" s="1799" t="str">
        <f t="shared" si="11"/>
        <v/>
      </c>
      <c r="H168" s="1800"/>
      <c r="I168" s="621"/>
      <c r="J168" s="610"/>
      <c r="K168" s="610"/>
      <c r="L168" s="610"/>
      <c r="M168" s="610"/>
      <c r="N168" s="610"/>
      <c r="O168" s="610"/>
      <c r="P168" s="610"/>
      <c r="Q168" s="610"/>
      <c r="R168" s="610"/>
      <c r="S168" s="610"/>
      <c r="T168" s="610"/>
      <c r="U168" s="610"/>
      <c r="V168" s="610"/>
      <c r="W168" s="610"/>
      <c r="X168" s="610"/>
      <c r="Y168" s="610"/>
      <c r="Z168" s="623"/>
      <c r="AA168" s="623"/>
      <c r="AB168" s="610"/>
    </row>
    <row r="169" spans="1:28" s="611" customFormat="1" ht="28.9" customHeight="1" x14ac:dyDescent="0.2">
      <c r="A169" s="627" t="s">
        <v>352</v>
      </c>
      <c r="B169" s="706">
        <f t="shared" si="9"/>
        <v>0</v>
      </c>
      <c r="C169" s="629" t="str">
        <f>IF('Step 3.1 Site Details'!K59&lt;&gt;0,'Step 3.1 Site Details'!K59,"")</f>
        <v/>
      </c>
      <c r="D169" s="629" t="str">
        <f>IF(SUMIFS('Step 4 Support Tool'!$L$16:$L$215,'Step 4 Support Tool'!$E$16:$E$215,(B169),'Step 4 Support Tool'!$H$16:$H$215, "&lt;&gt;" &amp; "Electricity")=0,"",SUMIFS('Step 4 Support Tool'!$L$16:$L$215,'Step 4 Support Tool'!$E$16:$E$215,(B169),'Step 4 Support Tool'!$H$16:$H$215, "&lt;&gt;" &amp; "Electricity"))</f>
        <v/>
      </c>
      <c r="E169" s="629" t="str">
        <f t="shared" si="10"/>
        <v/>
      </c>
      <c r="F169" s="629" t="str">
        <f>IF('Step 4 Support Tool'!L271=0,"",'Step 4 Support Tool'!L271)</f>
        <v/>
      </c>
      <c r="G169" s="1799" t="str">
        <f t="shared" si="11"/>
        <v/>
      </c>
      <c r="H169" s="1800"/>
      <c r="I169" s="621"/>
      <c r="J169" s="610"/>
      <c r="K169" s="610"/>
      <c r="L169" s="610"/>
      <c r="M169" s="610"/>
      <c r="N169" s="610"/>
      <c r="O169" s="610"/>
      <c r="P169" s="610"/>
      <c r="Q169" s="610"/>
      <c r="R169" s="610"/>
      <c r="S169" s="610"/>
      <c r="T169" s="610"/>
      <c r="U169" s="610"/>
      <c r="V169" s="610"/>
      <c r="W169" s="610"/>
      <c r="X169" s="610"/>
      <c r="Y169" s="610"/>
      <c r="Z169" s="623"/>
      <c r="AA169" s="623"/>
      <c r="AB169" s="610"/>
    </row>
    <row r="170" spans="1:28" s="611" customFormat="1" ht="28.9" customHeight="1" x14ac:dyDescent="0.2">
      <c r="A170" s="627" t="s">
        <v>353</v>
      </c>
      <c r="B170" s="706">
        <f t="shared" si="9"/>
        <v>0</v>
      </c>
      <c r="C170" s="629" t="str">
        <f>IF('Step 3.1 Site Details'!K60&lt;&gt;0,'Step 3.1 Site Details'!K60,"")</f>
        <v/>
      </c>
      <c r="D170" s="629" t="str">
        <f>IF(SUMIFS('Step 4 Support Tool'!$L$16:$L$215,'Step 4 Support Tool'!$E$16:$E$215,(B170),'Step 4 Support Tool'!$H$16:$H$215, "&lt;&gt;" &amp; "Electricity")=0,"",SUMIFS('Step 4 Support Tool'!$L$16:$L$215,'Step 4 Support Tool'!$E$16:$E$215,(B170),'Step 4 Support Tool'!$H$16:$H$215, "&lt;&gt;" &amp; "Electricity"))</f>
        <v/>
      </c>
      <c r="E170" s="629" t="str">
        <f t="shared" si="10"/>
        <v/>
      </c>
      <c r="F170" s="629" t="str">
        <f>IF('Step 4 Support Tool'!L272=0,"",'Step 4 Support Tool'!L272)</f>
        <v/>
      </c>
      <c r="G170" s="1799" t="str">
        <f t="shared" si="11"/>
        <v/>
      </c>
      <c r="H170" s="1800"/>
      <c r="I170" s="621"/>
      <c r="J170" s="610"/>
      <c r="K170" s="610"/>
      <c r="L170" s="610"/>
      <c r="M170" s="610"/>
      <c r="N170" s="610"/>
      <c r="O170" s="610"/>
      <c r="P170" s="610"/>
      <c r="Q170" s="610"/>
      <c r="R170" s="610"/>
      <c r="S170" s="610"/>
      <c r="T170" s="610"/>
      <c r="U170" s="610"/>
      <c r="V170" s="610"/>
      <c r="W170" s="610"/>
      <c r="X170" s="610"/>
      <c r="Y170" s="610"/>
      <c r="Z170" s="623"/>
      <c r="AA170" s="623"/>
      <c r="AB170" s="610"/>
    </row>
    <row r="171" spans="1:28" s="611" customFormat="1" ht="28.9" customHeight="1" x14ac:dyDescent="0.2">
      <c r="A171" s="627" t="s">
        <v>354</v>
      </c>
      <c r="B171" s="706">
        <f t="shared" si="9"/>
        <v>0</v>
      </c>
      <c r="C171" s="629" t="str">
        <f>IF('Step 3.1 Site Details'!K61&lt;&gt;0,'Step 3.1 Site Details'!K61,"")</f>
        <v/>
      </c>
      <c r="D171" s="629" t="str">
        <f>IF(SUMIFS('Step 4 Support Tool'!$L$16:$L$215,'Step 4 Support Tool'!$E$16:$E$215,(B171),'Step 4 Support Tool'!$H$16:$H$215, "&lt;&gt;" &amp; "Electricity")=0,"",SUMIFS('Step 4 Support Tool'!$L$16:$L$215,'Step 4 Support Tool'!$E$16:$E$215,(B171),'Step 4 Support Tool'!$H$16:$H$215, "&lt;&gt;" &amp; "Electricity"))</f>
        <v/>
      </c>
      <c r="E171" s="629" t="str">
        <f t="shared" si="10"/>
        <v/>
      </c>
      <c r="F171" s="629" t="str">
        <f>IF('Step 4 Support Tool'!L273=0,"",'Step 4 Support Tool'!L273)</f>
        <v/>
      </c>
      <c r="G171" s="1799" t="str">
        <f t="shared" si="11"/>
        <v/>
      </c>
      <c r="H171" s="1800"/>
      <c r="I171" s="621"/>
      <c r="J171" s="610"/>
      <c r="K171" s="610"/>
      <c r="L171" s="610"/>
      <c r="M171" s="610"/>
      <c r="N171" s="610"/>
      <c r="O171" s="610"/>
      <c r="P171" s="610"/>
      <c r="Q171" s="610"/>
      <c r="R171" s="610"/>
      <c r="S171" s="610"/>
      <c r="T171" s="610"/>
      <c r="U171" s="610"/>
      <c r="V171" s="610"/>
      <c r="W171" s="610"/>
      <c r="X171" s="610"/>
      <c r="Y171" s="610"/>
      <c r="Z171" s="623"/>
      <c r="AA171" s="623"/>
      <c r="AB171" s="610"/>
    </row>
    <row r="172" spans="1:28" s="611" customFormat="1" ht="28.9" customHeight="1" x14ac:dyDescent="0.2">
      <c r="A172" s="627" t="s">
        <v>355</v>
      </c>
      <c r="B172" s="706">
        <f t="shared" si="9"/>
        <v>0</v>
      </c>
      <c r="C172" s="629" t="str">
        <f>IF('Step 3.1 Site Details'!K62&lt;&gt;0,'Step 3.1 Site Details'!K62,"")</f>
        <v/>
      </c>
      <c r="D172" s="629" t="str">
        <f>IF(SUMIFS('Step 4 Support Tool'!$L$16:$L$215,'Step 4 Support Tool'!$E$16:$E$215,(B172),'Step 4 Support Tool'!$H$16:$H$215, "&lt;&gt;" &amp; "Electricity")=0,"",SUMIFS('Step 4 Support Tool'!$L$16:$L$215,'Step 4 Support Tool'!$E$16:$E$215,(B172),'Step 4 Support Tool'!$H$16:$H$215, "&lt;&gt;" &amp; "Electricity"))</f>
        <v/>
      </c>
      <c r="E172" s="629" t="str">
        <f t="shared" si="10"/>
        <v/>
      </c>
      <c r="F172" s="629" t="str">
        <f>IF('Step 4 Support Tool'!L274=0,"",'Step 4 Support Tool'!L274)</f>
        <v/>
      </c>
      <c r="G172" s="1799" t="str">
        <f t="shared" si="11"/>
        <v/>
      </c>
      <c r="H172" s="1800"/>
      <c r="I172" s="621"/>
      <c r="J172" s="610"/>
      <c r="K172" s="610"/>
      <c r="L172" s="610"/>
      <c r="M172" s="610"/>
      <c r="N172" s="610"/>
      <c r="O172" s="610"/>
      <c r="P172" s="610"/>
      <c r="Q172" s="610"/>
      <c r="R172" s="610"/>
      <c r="S172" s="610"/>
      <c r="T172" s="610"/>
      <c r="U172" s="610"/>
      <c r="V172" s="610"/>
      <c r="W172" s="610"/>
      <c r="X172" s="610"/>
      <c r="Y172" s="610"/>
      <c r="Z172" s="623"/>
      <c r="AA172" s="623"/>
      <c r="AB172" s="610"/>
    </row>
    <row r="173" spans="1:28" s="611" customFormat="1" ht="28.9" customHeight="1" x14ac:dyDescent="0.2">
      <c r="A173" s="627" t="s">
        <v>356</v>
      </c>
      <c r="B173" s="706">
        <f t="shared" si="9"/>
        <v>0</v>
      </c>
      <c r="C173" s="629" t="str">
        <f>IF('Step 3.1 Site Details'!K63&lt;&gt;0,'Step 3.1 Site Details'!K63,"")</f>
        <v/>
      </c>
      <c r="D173" s="629" t="str">
        <f>IF(SUMIFS('Step 4 Support Tool'!$L$16:$L$215,'Step 4 Support Tool'!$E$16:$E$215,(B173),'Step 4 Support Tool'!$H$16:$H$215, "&lt;&gt;" &amp; "Electricity")=0,"",SUMIFS('Step 4 Support Tool'!$L$16:$L$215,'Step 4 Support Tool'!$E$16:$E$215,(B173),'Step 4 Support Tool'!$H$16:$H$215, "&lt;&gt;" &amp; "Electricity"))</f>
        <v/>
      </c>
      <c r="E173" s="629" t="str">
        <f t="shared" si="10"/>
        <v/>
      </c>
      <c r="F173" s="629" t="str">
        <f>IF('Step 4 Support Tool'!L275=0,"",'Step 4 Support Tool'!L275)</f>
        <v/>
      </c>
      <c r="G173" s="1799" t="str">
        <f t="shared" si="11"/>
        <v/>
      </c>
      <c r="H173" s="1800"/>
      <c r="I173" s="621"/>
      <c r="J173" s="610"/>
      <c r="K173" s="610"/>
      <c r="L173" s="610"/>
      <c r="M173" s="610"/>
      <c r="N173" s="610"/>
      <c r="O173" s="610"/>
      <c r="P173" s="610"/>
      <c r="Q173" s="610"/>
      <c r="R173" s="610"/>
      <c r="S173" s="610"/>
      <c r="T173" s="610"/>
      <c r="U173" s="610"/>
      <c r="V173" s="610"/>
      <c r="W173" s="610"/>
      <c r="X173" s="610"/>
      <c r="Y173" s="610"/>
      <c r="Z173" s="623"/>
      <c r="AA173" s="623"/>
      <c r="AB173" s="610"/>
    </row>
    <row r="174" spans="1:28" s="611" customFormat="1" ht="28.9" customHeight="1" x14ac:dyDescent="0.2">
      <c r="A174" s="627" t="s">
        <v>357</v>
      </c>
      <c r="B174" s="706">
        <f t="shared" si="9"/>
        <v>0</v>
      </c>
      <c r="C174" s="629" t="str">
        <f>IF('Step 3.1 Site Details'!K64&lt;&gt;0,'Step 3.1 Site Details'!K64,"")</f>
        <v/>
      </c>
      <c r="D174" s="629" t="str">
        <f>IF(SUMIFS('Step 4 Support Tool'!$L$16:$L$215,'Step 4 Support Tool'!$E$16:$E$215,(B174),'Step 4 Support Tool'!$H$16:$H$215, "&lt;&gt;" &amp; "Electricity")=0,"",SUMIFS('Step 4 Support Tool'!$L$16:$L$215,'Step 4 Support Tool'!$E$16:$E$215,(B174),'Step 4 Support Tool'!$H$16:$H$215, "&lt;&gt;" &amp; "Electricity"))</f>
        <v/>
      </c>
      <c r="E174" s="629" t="str">
        <f t="shared" si="10"/>
        <v/>
      </c>
      <c r="F174" s="629" t="str">
        <f>IF('Step 4 Support Tool'!L276=0,"",'Step 4 Support Tool'!L276)</f>
        <v/>
      </c>
      <c r="G174" s="1799" t="str">
        <f t="shared" si="11"/>
        <v/>
      </c>
      <c r="H174" s="1800"/>
      <c r="I174" s="621"/>
      <c r="J174" s="610"/>
      <c r="K174" s="610"/>
      <c r="L174" s="610"/>
      <c r="M174" s="610"/>
      <c r="N174" s="610"/>
      <c r="O174" s="610"/>
      <c r="P174" s="610"/>
      <c r="Q174" s="610"/>
      <c r="R174" s="610"/>
      <c r="S174" s="610"/>
      <c r="T174" s="610"/>
      <c r="U174" s="610"/>
      <c r="V174" s="610"/>
      <c r="W174" s="610"/>
      <c r="X174" s="610"/>
      <c r="Y174" s="610"/>
      <c r="Z174" s="623"/>
      <c r="AA174" s="623"/>
      <c r="AB174" s="610"/>
    </row>
    <row r="175" spans="1:28" s="611" customFormat="1" ht="28.9" customHeight="1" x14ac:dyDescent="0.2">
      <c r="A175" s="627" t="s">
        <v>358</v>
      </c>
      <c r="B175" s="706">
        <f t="shared" si="9"/>
        <v>0</v>
      </c>
      <c r="C175" s="629" t="str">
        <f>IF('Step 3.1 Site Details'!K65&lt;&gt;0,'Step 3.1 Site Details'!K65,"")</f>
        <v/>
      </c>
      <c r="D175" s="629" t="str">
        <f>IF(SUMIFS('Step 4 Support Tool'!$L$16:$L$215,'Step 4 Support Tool'!$E$16:$E$215,(B175),'Step 4 Support Tool'!$H$16:$H$215, "&lt;&gt;" &amp; "Electricity")=0,"",SUMIFS('Step 4 Support Tool'!$L$16:$L$215,'Step 4 Support Tool'!$E$16:$E$215,(B175),'Step 4 Support Tool'!$H$16:$H$215, "&lt;&gt;" &amp; "Electricity"))</f>
        <v/>
      </c>
      <c r="E175" s="629" t="str">
        <f t="shared" si="10"/>
        <v/>
      </c>
      <c r="F175" s="629" t="str">
        <f>IF('Step 4 Support Tool'!L277=0,"",'Step 4 Support Tool'!L277)</f>
        <v/>
      </c>
      <c r="G175" s="1799" t="str">
        <f t="shared" si="11"/>
        <v/>
      </c>
      <c r="H175" s="1800"/>
      <c r="I175" s="621"/>
      <c r="J175" s="610"/>
      <c r="K175" s="610"/>
      <c r="L175" s="610"/>
      <c r="M175" s="610"/>
      <c r="N175" s="610"/>
      <c r="O175" s="610"/>
      <c r="P175" s="610"/>
      <c r="Q175" s="610"/>
      <c r="R175" s="610"/>
      <c r="S175" s="610"/>
      <c r="T175" s="610"/>
      <c r="U175" s="610"/>
      <c r="V175" s="610"/>
      <c r="W175" s="610"/>
      <c r="X175" s="610"/>
      <c r="Y175" s="610"/>
      <c r="Z175" s="623"/>
      <c r="AA175" s="623"/>
      <c r="AB175" s="610"/>
    </row>
    <row r="176" spans="1:28" s="611" customFormat="1" ht="28.9" customHeight="1" x14ac:dyDescent="0.2">
      <c r="A176" s="627" t="s">
        <v>359</v>
      </c>
      <c r="B176" s="706">
        <f t="shared" si="9"/>
        <v>0</v>
      </c>
      <c r="C176" s="629" t="str">
        <f>IF('Step 3.1 Site Details'!K66&lt;&gt;0,'Step 3.1 Site Details'!K66,"")</f>
        <v/>
      </c>
      <c r="D176" s="629" t="str">
        <f>IF(SUMIFS('Step 4 Support Tool'!$L$16:$L$215,'Step 4 Support Tool'!$E$16:$E$215,(B176),'Step 4 Support Tool'!$H$16:$H$215, "&lt;&gt;" &amp; "Electricity")=0,"",SUMIFS('Step 4 Support Tool'!$L$16:$L$215,'Step 4 Support Tool'!$E$16:$E$215,(B176),'Step 4 Support Tool'!$H$16:$H$215, "&lt;&gt;" &amp; "Electricity"))</f>
        <v/>
      </c>
      <c r="E176" s="629" t="str">
        <f t="shared" si="10"/>
        <v/>
      </c>
      <c r="F176" s="629" t="str">
        <f>IF('Step 4 Support Tool'!L278=0,"",'Step 4 Support Tool'!L278)</f>
        <v/>
      </c>
      <c r="G176" s="1799" t="str">
        <f t="shared" si="11"/>
        <v/>
      </c>
      <c r="H176" s="1800"/>
      <c r="I176" s="621"/>
      <c r="J176" s="610"/>
      <c r="K176" s="610"/>
      <c r="L176" s="610"/>
      <c r="M176" s="610"/>
      <c r="N176" s="610"/>
      <c r="O176" s="610"/>
      <c r="P176" s="610"/>
      <c r="Q176" s="610"/>
      <c r="R176" s="610"/>
      <c r="S176" s="610"/>
      <c r="T176" s="610"/>
      <c r="U176" s="610"/>
      <c r="V176" s="610"/>
      <c r="W176" s="610"/>
      <c r="X176" s="610"/>
      <c r="Y176" s="610"/>
      <c r="Z176" s="623"/>
      <c r="AA176" s="623"/>
      <c r="AB176" s="610"/>
    </row>
    <row r="177" spans="1:28" s="611" customFormat="1" ht="28.9" customHeight="1" x14ac:dyDescent="0.2">
      <c r="A177" s="627" t="s">
        <v>360</v>
      </c>
      <c r="B177" s="706">
        <f t="shared" si="9"/>
        <v>0</v>
      </c>
      <c r="C177" s="629" t="str">
        <f>IF('Step 3.1 Site Details'!K67&lt;&gt;0,'Step 3.1 Site Details'!K67,"")</f>
        <v/>
      </c>
      <c r="D177" s="629" t="str">
        <f>IF(SUMIFS('Step 4 Support Tool'!$L$16:$L$215,'Step 4 Support Tool'!$E$16:$E$215,(B177),'Step 4 Support Tool'!$H$16:$H$215, "&lt;&gt;" &amp; "Electricity")=0,"",SUMIFS('Step 4 Support Tool'!$L$16:$L$215,'Step 4 Support Tool'!$E$16:$E$215,(B177),'Step 4 Support Tool'!$H$16:$H$215, "&lt;&gt;" &amp; "Electricity"))</f>
        <v/>
      </c>
      <c r="E177" s="629" t="str">
        <f t="shared" si="10"/>
        <v/>
      </c>
      <c r="F177" s="629" t="str">
        <f>IF('Step 4 Support Tool'!L279=0,"",'Step 4 Support Tool'!L279)</f>
        <v/>
      </c>
      <c r="G177" s="1799" t="str">
        <f t="shared" si="11"/>
        <v/>
      </c>
      <c r="H177" s="1800"/>
      <c r="I177" s="621"/>
      <c r="J177" s="610"/>
      <c r="K177" s="610"/>
      <c r="L177" s="610"/>
      <c r="M177" s="610"/>
      <c r="N177" s="610"/>
      <c r="O177" s="610"/>
      <c r="P177" s="610"/>
      <c r="Q177" s="610"/>
      <c r="R177" s="610"/>
      <c r="S177" s="610"/>
      <c r="T177" s="610"/>
      <c r="U177" s="610"/>
      <c r="V177" s="610"/>
      <c r="W177" s="610"/>
      <c r="X177" s="610"/>
      <c r="Y177" s="610"/>
      <c r="Z177" s="623"/>
      <c r="AA177" s="623"/>
      <c r="AB177" s="610"/>
    </row>
    <row r="178" spans="1:28" s="611" customFormat="1" ht="28.9" customHeight="1" x14ac:dyDescent="0.2">
      <c r="A178" s="627" t="s">
        <v>361</v>
      </c>
      <c r="B178" s="706">
        <f t="shared" si="9"/>
        <v>0</v>
      </c>
      <c r="C178" s="629" t="str">
        <f>IF('Step 3.1 Site Details'!K68&lt;&gt;0,'Step 3.1 Site Details'!K68,"")</f>
        <v/>
      </c>
      <c r="D178" s="629" t="str">
        <f>IF(SUMIFS('Step 4 Support Tool'!$L$16:$L$215,'Step 4 Support Tool'!$E$16:$E$215,(B178),'Step 4 Support Tool'!$H$16:$H$215, "&lt;&gt;" &amp; "Electricity")=0,"",SUMIFS('Step 4 Support Tool'!$L$16:$L$215,'Step 4 Support Tool'!$E$16:$E$215,(B178),'Step 4 Support Tool'!$H$16:$H$215, "&lt;&gt;" &amp; "Electricity"))</f>
        <v/>
      </c>
      <c r="E178" s="629" t="str">
        <f t="shared" si="10"/>
        <v/>
      </c>
      <c r="F178" s="629" t="str">
        <f>IF('Step 4 Support Tool'!L280=0,"",'Step 4 Support Tool'!L280)</f>
        <v/>
      </c>
      <c r="G178" s="1799" t="str">
        <f t="shared" si="11"/>
        <v/>
      </c>
      <c r="H178" s="1800"/>
      <c r="I178" s="621"/>
      <c r="J178" s="610"/>
      <c r="K178" s="610"/>
      <c r="L178" s="610"/>
      <c r="M178" s="610"/>
      <c r="N178" s="610"/>
      <c r="O178" s="610"/>
      <c r="P178" s="610"/>
      <c r="Q178" s="610"/>
      <c r="R178" s="610"/>
      <c r="S178" s="610"/>
      <c r="T178" s="610"/>
      <c r="U178" s="610"/>
      <c r="V178" s="610"/>
      <c r="W178" s="610"/>
      <c r="X178" s="610"/>
      <c r="Y178" s="610"/>
      <c r="Z178" s="623"/>
      <c r="AA178" s="623"/>
      <c r="AB178" s="610"/>
    </row>
    <row r="179" spans="1:28" s="611" customFormat="1" ht="28.9" customHeight="1" x14ac:dyDescent="0.2">
      <c r="A179" s="627" t="s">
        <v>362</v>
      </c>
      <c r="B179" s="706">
        <f t="shared" si="9"/>
        <v>0</v>
      </c>
      <c r="C179" s="629" t="str">
        <f>IF('Step 3.1 Site Details'!K69&lt;&gt;0,'Step 3.1 Site Details'!K69,"")</f>
        <v/>
      </c>
      <c r="D179" s="629" t="str">
        <f>IF(SUMIFS('Step 4 Support Tool'!$L$16:$L$215,'Step 4 Support Tool'!$E$16:$E$215,(B179),'Step 4 Support Tool'!$H$16:$H$215, "&lt;&gt;" &amp; "Electricity")=0,"",SUMIFS('Step 4 Support Tool'!$L$16:$L$215,'Step 4 Support Tool'!$E$16:$E$215,(B179),'Step 4 Support Tool'!$H$16:$H$215, "&lt;&gt;" &amp; "Electricity"))</f>
        <v/>
      </c>
      <c r="E179" s="629" t="str">
        <f t="shared" si="10"/>
        <v/>
      </c>
      <c r="F179" s="629" t="str">
        <f>IF('Step 4 Support Tool'!L281=0,"",'Step 4 Support Tool'!L281)</f>
        <v/>
      </c>
      <c r="G179" s="1799" t="str">
        <f t="shared" si="11"/>
        <v/>
      </c>
      <c r="H179" s="1800"/>
      <c r="I179" s="621"/>
      <c r="J179" s="610"/>
      <c r="K179" s="610"/>
      <c r="L179" s="610"/>
      <c r="M179" s="610"/>
      <c r="N179" s="610"/>
      <c r="O179" s="610"/>
      <c r="P179" s="610"/>
      <c r="Q179" s="610"/>
      <c r="R179" s="610"/>
      <c r="S179" s="610"/>
      <c r="T179" s="610"/>
      <c r="U179" s="610"/>
      <c r="V179" s="610"/>
      <c r="W179" s="610"/>
      <c r="X179" s="610"/>
      <c r="Y179" s="610"/>
      <c r="Z179" s="623"/>
      <c r="AA179" s="623"/>
      <c r="AB179" s="610"/>
    </row>
    <row r="180" spans="1:28" s="611" customFormat="1" ht="28.9" customHeight="1" x14ac:dyDescent="0.2">
      <c r="A180" s="627" t="s">
        <v>363</v>
      </c>
      <c r="B180" s="706">
        <f t="shared" si="9"/>
        <v>0</v>
      </c>
      <c r="C180" s="629" t="str">
        <f>IF('Step 3.1 Site Details'!K70&lt;&gt;0,'Step 3.1 Site Details'!K70,"")</f>
        <v/>
      </c>
      <c r="D180" s="629" t="str">
        <f>IF(SUMIFS('Step 4 Support Tool'!$L$16:$L$215,'Step 4 Support Tool'!$E$16:$E$215,(B180),'Step 4 Support Tool'!$H$16:$H$215, "&lt;&gt;" &amp; "Electricity")=0,"",SUMIFS('Step 4 Support Tool'!$L$16:$L$215,'Step 4 Support Tool'!$E$16:$E$215,(B180),'Step 4 Support Tool'!$H$16:$H$215, "&lt;&gt;" &amp; "Electricity"))</f>
        <v/>
      </c>
      <c r="E180" s="629" t="str">
        <f t="shared" si="10"/>
        <v/>
      </c>
      <c r="F180" s="629" t="str">
        <f>IF('Step 4 Support Tool'!L282=0,"",'Step 4 Support Tool'!L282)</f>
        <v/>
      </c>
      <c r="G180" s="1799" t="str">
        <f t="shared" si="11"/>
        <v/>
      </c>
      <c r="H180" s="1800"/>
      <c r="I180" s="621"/>
      <c r="J180" s="610"/>
      <c r="K180" s="610"/>
      <c r="L180" s="610"/>
      <c r="M180" s="610"/>
      <c r="N180" s="610"/>
      <c r="O180" s="610"/>
      <c r="P180" s="610"/>
      <c r="Q180" s="610"/>
      <c r="R180" s="610"/>
      <c r="S180" s="610"/>
      <c r="T180" s="610"/>
      <c r="U180" s="610"/>
      <c r="V180" s="610"/>
      <c r="W180" s="610"/>
      <c r="X180" s="610"/>
      <c r="Y180" s="610"/>
      <c r="Z180" s="623"/>
      <c r="AA180" s="623"/>
      <c r="AB180" s="610"/>
    </row>
    <row r="181" spans="1:28" s="611" customFormat="1" ht="28.9" customHeight="1" x14ac:dyDescent="0.2">
      <c r="A181" s="627" t="s">
        <v>364</v>
      </c>
      <c r="B181" s="706">
        <f t="shared" si="9"/>
        <v>0</v>
      </c>
      <c r="C181" s="629" t="str">
        <f>IF('Step 3.1 Site Details'!K71&lt;&gt;0,'Step 3.1 Site Details'!K71,"")</f>
        <v/>
      </c>
      <c r="D181" s="629" t="str">
        <f>IF(SUMIFS('Step 4 Support Tool'!$L$16:$L$215,'Step 4 Support Tool'!$E$16:$E$215,(B181),'Step 4 Support Tool'!$H$16:$H$215, "&lt;&gt;" &amp; "Electricity")=0,"",SUMIFS('Step 4 Support Tool'!$L$16:$L$215,'Step 4 Support Tool'!$E$16:$E$215,(B181),'Step 4 Support Tool'!$H$16:$H$215, "&lt;&gt;" &amp; "Electricity"))</f>
        <v/>
      </c>
      <c r="E181" s="629" t="str">
        <f t="shared" si="10"/>
        <v/>
      </c>
      <c r="F181" s="629" t="str">
        <f>IF('Step 4 Support Tool'!L283=0,"",'Step 4 Support Tool'!L283)</f>
        <v/>
      </c>
      <c r="G181" s="1799" t="str">
        <f t="shared" si="11"/>
        <v/>
      </c>
      <c r="H181" s="1800"/>
      <c r="I181" s="621"/>
      <c r="J181" s="610"/>
      <c r="K181" s="610"/>
      <c r="L181" s="610"/>
      <c r="M181" s="610"/>
      <c r="N181" s="610"/>
      <c r="O181" s="610"/>
      <c r="P181" s="610"/>
      <c r="Q181" s="610"/>
      <c r="R181" s="610"/>
      <c r="S181" s="610"/>
      <c r="T181" s="610"/>
      <c r="U181" s="610"/>
      <c r="V181" s="610"/>
      <c r="W181" s="610"/>
      <c r="X181" s="610"/>
      <c r="Y181" s="610"/>
      <c r="Z181" s="623"/>
      <c r="AA181" s="623"/>
      <c r="AB181" s="610"/>
    </row>
    <row r="182" spans="1:28" s="611" customFormat="1" ht="28.9" customHeight="1" x14ac:dyDescent="0.2">
      <c r="A182" s="627" t="s">
        <v>365</v>
      </c>
      <c r="B182" s="706">
        <f t="shared" si="9"/>
        <v>0</v>
      </c>
      <c r="C182" s="629" t="str">
        <f>IF('Step 3.1 Site Details'!K72&lt;&gt;0,'Step 3.1 Site Details'!K72,"")</f>
        <v/>
      </c>
      <c r="D182" s="629" t="str">
        <f>IF(SUMIFS('Step 4 Support Tool'!$L$16:$L$215,'Step 4 Support Tool'!$E$16:$E$215,(B182),'Step 4 Support Tool'!$H$16:$H$215, "&lt;&gt;" &amp; "Electricity")=0,"",SUMIFS('Step 4 Support Tool'!$L$16:$L$215,'Step 4 Support Tool'!$E$16:$E$215,(B182),'Step 4 Support Tool'!$H$16:$H$215, "&lt;&gt;" &amp; "Electricity"))</f>
        <v/>
      </c>
      <c r="E182" s="629" t="str">
        <f t="shared" si="10"/>
        <v/>
      </c>
      <c r="F182" s="629" t="str">
        <f>IF('Step 4 Support Tool'!L284=0,"",'Step 4 Support Tool'!L284)</f>
        <v/>
      </c>
      <c r="G182" s="1799" t="str">
        <f t="shared" ref="G182:G213" si="12">IFERROR(IF((E182-F182)&lt;0,"Savings Greater than Building Usage","Savings Sequenced Correctly"),"")</f>
        <v/>
      </c>
      <c r="H182" s="1800"/>
      <c r="I182" s="621"/>
      <c r="J182" s="610"/>
      <c r="K182" s="610"/>
      <c r="L182" s="610"/>
      <c r="M182" s="610"/>
      <c r="N182" s="610"/>
      <c r="O182" s="610"/>
      <c r="P182" s="610"/>
      <c r="Q182" s="610"/>
      <c r="R182" s="610"/>
      <c r="S182" s="610"/>
      <c r="T182" s="610"/>
      <c r="U182" s="610"/>
      <c r="V182" s="610"/>
      <c r="W182" s="610"/>
      <c r="X182" s="610"/>
      <c r="Y182" s="610"/>
      <c r="Z182" s="623"/>
      <c r="AA182" s="623"/>
      <c r="AB182" s="610"/>
    </row>
    <row r="183" spans="1:28" s="611" customFormat="1" ht="28.9" customHeight="1" x14ac:dyDescent="0.2">
      <c r="A183" s="627" t="s">
        <v>366</v>
      </c>
      <c r="B183" s="706">
        <f t="shared" si="9"/>
        <v>0</v>
      </c>
      <c r="C183" s="629" t="str">
        <f>IF('Step 3.1 Site Details'!K73&lt;&gt;0,'Step 3.1 Site Details'!K73,"")</f>
        <v/>
      </c>
      <c r="D183" s="629" t="str">
        <f>IF(SUMIFS('Step 4 Support Tool'!$L$16:$L$215,'Step 4 Support Tool'!$E$16:$E$215,(B183),'Step 4 Support Tool'!$H$16:$H$215, "&lt;&gt;" &amp; "Electricity")=0,"",SUMIFS('Step 4 Support Tool'!$L$16:$L$215,'Step 4 Support Tool'!$E$16:$E$215,(B183),'Step 4 Support Tool'!$H$16:$H$215, "&lt;&gt;" &amp; "Electricity"))</f>
        <v/>
      </c>
      <c r="E183" s="629" t="str">
        <f t="shared" si="10"/>
        <v/>
      </c>
      <c r="F183" s="629" t="str">
        <f>IF('Step 4 Support Tool'!L285=0,"",'Step 4 Support Tool'!L285)</f>
        <v/>
      </c>
      <c r="G183" s="1799" t="str">
        <f t="shared" si="12"/>
        <v/>
      </c>
      <c r="H183" s="1800"/>
      <c r="I183" s="621"/>
      <c r="J183" s="610"/>
      <c r="K183" s="610"/>
      <c r="L183" s="610"/>
      <c r="M183" s="610"/>
      <c r="N183" s="610"/>
      <c r="O183" s="610"/>
      <c r="P183" s="610"/>
      <c r="Q183" s="610"/>
      <c r="R183" s="610"/>
      <c r="S183" s="610"/>
      <c r="T183" s="610"/>
      <c r="U183" s="610"/>
      <c r="V183" s="610"/>
      <c r="W183" s="610"/>
      <c r="X183" s="610"/>
      <c r="Y183" s="610"/>
      <c r="Z183" s="623"/>
      <c r="AA183" s="623"/>
      <c r="AB183" s="610"/>
    </row>
    <row r="184" spans="1:28" s="611" customFormat="1" ht="28.9" customHeight="1" x14ac:dyDescent="0.2">
      <c r="A184" s="627" t="s">
        <v>367</v>
      </c>
      <c r="B184" s="706">
        <f t="shared" ref="B184:B217" si="13">B75</f>
        <v>0</v>
      </c>
      <c r="C184" s="629" t="str">
        <f>IF('Step 3.1 Site Details'!K74&lt;&gt;0,'Step 3.1 Site Details'!K74,"")</f>
        <v/>
      </c>
      <c r="D184" s="629" t="str">
        <f>IF(SUMIFS('Step 4 Support Tool'!$L$16:$L$215,'Step 4 Support Tool'!$E$16:$E$215,(B184),'Step 4 Support Tool'!$H$16:$H$215, "&lt;&gt;" &amp; "Electricity")=0,"",SUMIFS('Step 4 Support Tool'!$L$16:$L$215,'Step 4 Support Tool'!$E$16:$E$215,(B184),'Step 4 Support Tool'!$H$16:$H$215, "&lt;&gt;" &amp; "Electricity"))</f>
        <v/>
      </c>
      <c r="E184" s="629" t="str">
        <f t="shared" si="10"/>
        <v/>
      </c>
      <c r="F184" s="629" t="str">
        <f>IF('Step 4 Support Tool'!L286=0,"",'Step 4 Support Tool'!L286)</f>
        <v/>
      </c>
      <c r="G184" s="1799" t="str">
        <f t="shared" si="12"/>
        <v/>
      </c>
      <c r="H184" s="1800"/>
      <c r="I184" s="621"/>
      <c r="J184" s="610"/>
      <c r="K184" s="610"/>
      <c r="L184" s="610"/>
      <c r="M184" s="610"/>
      <c r="N184" s="610"/>
      <c r="O184" s="610"/>
      <c r="P184" s="610"/>
      <c r="Q184" s="610"/>
      <c r="R184" s="610"/>
      <c r="S184" s="610"/>
      <c r="T184" s="610"/>
      <c r="U184" s="610"/>
      <c r="V184" s="610"/>
      <c r="W184" s="610"/>
      <c r="X184" s="610"/>
      <c r="Y184" s="610"/>
      <c r="Z184" s="623"/>
      <c r="AA184" s="623"/>
      <c r="AB184" s="610"/>
    </row>
    <row r="185" spans="1:28" s="611" customFormat="1" ht="28.9" customHeight="1" x14ac:dyDescent="0.2">
      <c r="A185" s="627" t="s">
        <v>368</v>
      </c>
      <c r="B185" s="706">
        <f t="shared" si="13"/>
        <v>0</v>
      </c>
      <c r="C185" s="629" t="str">
        <f>IF('Step 3.1 Site Details'!K75&lt;&gt;0,'Step 3.1 Site Details'!K75,"")</f>
        <v/>
      </c>
      <c r="D185" s="629" t="str">
        <f>IF(SUMIFS('Step 4 Support Tool'!$L$16:$L$215,'Step 4 Support Tool'!$E$16:$E$215,(B185),'Step 4 Support Tool'!$H$16:$H$215, "&lt;&gt;" &amp; "Electricity")=0,"",SUMIFS('Step 4 Support Tool'!$L$16:$L$215,'Step 4 Support Tool'!$E$16:$E$215,(B185),'Step 4 Support Tool'!$H$16:$H$215, "&lt;&gt;" &amp; "Electricity"))</f>
        <v/>
      </c>
      <c r="E185" s="629" t="str">
        <f t="shared" si="10"/>
        <v/>
      </c>
      <c r="F185" s="629" t="str">
        <f>IF('Step 4 Support Tool'!L287=0,"",'Step 4 Support Tool'!L287)</f>
        <v/>
      </c>
      <c r="G185" s="1799" t="str">
        <f t="shared" si="12"/>
        <v/>
      </c>
      <c r="H185" s="1800"/>
      <c r="I185" s="621"/>
      <c r="J185" s="610"/>
      <c r="K185" s="610"/>
      <c r="L185" s="610"/>
      <c r="M185" s="610"/>
      <c r="N185" s="610"/>
      <c r="O185" s="610"/>
      <c r="P185" s="610"/>
      <c r="Q185" s="610"/>
      <c r="R185" s="610"/>
      <c r="S185" s="610"/>
      <c r="T185" s="610"/>
      <c r="U185" s="610"/>
      <c r="V185" s="610"/>
      <c r="W185" s="610"/>
      <c r="X185" s="610"/>
      <c r="Y185" s="610"/>
      <c r="Z185" s="623"/>
      <c r="AA185" s="623"/>
      <c r="AB185" s="610"/>
    </row>
    <row r="186" spans="1:28" s="611" customFormat="1" ht="28.9" customHeight="1" x14ac:dyDescent="0.2">
      <c r="A186" s="627" t="s">
        <v>369</v>
      </c>
      <c r="B186" s="706">
        <f t="shared" si="13"/>
        <v>0</v>
      </c>
      <c r="C186" s="629" t="str">
        <f>IF('Step 3.1 Site Details'!K76&lt;&gt;0,'Step 3.1 Site Details'!K76,"")</f>
        <v/>
      </c>
      <c r="D186" s="629" t="str">
        <f>IF(SUMIFS('Step 4 Support Tool'!$L$16:$L$215,'Step 4 Support Tool'!$E$16:$E$215,(B186),'Step 4 Support Tool'!$H$16:$H$215, "&lt;&gt;" &amp; "Electricity")=0,"",SUMIFS('Step 4 Support Tool'!$L$16:$L$215,'Step 4 Support Tool'!$E$16:$E$215,(B186),'Step 4 Support Tool'!$H$16:$H$215, "&lt;&gt;" &amp; "Electricity"))</f>
        <v/>
      </c>
      <c r="E186" s="629" t="str">
        <f t="shared" si="10"/>
        <v/>
      </c>
      <c r="F186" s="629" t="str">
        <f>IF('Step 4 Support Tool'!L288=0,"",'Step 4 Support Tool'!L288)</f>
        <v/>
      </c>
      <c r="G186" s="1799" t="str">
        <f t="shared" si="12"/>
        <v/>
      </c>
      <c r="H186" s="1800"/>
      <c r="I186" s="621"/>
      <c r="J186" s="610"/>
      <c r="K186" s="610"/>
      <c r="L186" s="610"/>
      <c r="M186" s="610"/>
      <c r="N186" s="610"/>
      <c r="O186" s="610"/>
      <c r="P186" s="610"/>
      <c r="Q186" s="610"/>
      <c r="R186" s="610"/>
      <c r="S186" s="610"/>
      <c r="T186" s="610"/>
      <c r="U186" s="610"/>
      <c r="V186" s="610"/>
      <c r="W186" s="610"/>
      <c r="X186" s="610"/>
      <c r="Y186" s="610"/>
      <c r="Z186" s="623"/>
      <c r="AA186" s="623"/>
      <c r="AB186" s="610"/>
    </row>
    <row r="187" spans="1:28" s="611" customFormat="1" ht="28.9" customHeight="1" x14ac:dyDescent="0.2">
      <c r="A187" s="627" t="s">
        <v>370</v>
      </c>
      <c r="B187" s="706">
        <f t="shared" si="13"/>
        <v>0</v>
      </c>
      <c r="C187" s="629" t="str">
        <f>IF('Step 3.1 Site Details'!K77&lt;&gt;0,'Step 3.1 Site Details'!K77,"")</f>
        <v/>
      </c>
      <c r="D187" s="629" t="str">
        <f>IF(SUMIFS('Step 4 Support Tool'!$L$16:$L$215,'Step 4 Support Tool'!$E$16:$E$215,(B187),'Step 4 Support Tool'!$H$16:$H$215, "&lt;&gt;" &amp; "Electricity")=0,"",SUMIFS('Step 4 Support Tool'!$L$16:$L$215,'Step 4 Support Tool'!$E$16:$E$215,(B187),'Step 4 Support Tool'!$H$16:$H$215, "&lt;&gt;" &amp; "Electricity"))</f>
        <v/>
      </c>
      <c r="E187" s="629" t="str">
        <f t="shared" si="10"/>
        <v/>
      </c>
      <c r="F187" s="629" t="str">
        <f>IF('Step 4 Support Tool'!L289=0,"",'Step 4 Support Tool'!L289)</f>
        <v/>
      </c>
      <c r="G187" s="1799" t="str">
        <f t="shared" si="12"/>
        <v/>
      </c>
      <c r="H187" s="1800"/>
      <c r="I187" s="621"/>
      <c r="J187" s="610"/>
      <c r="K187" s="610"/>
      <c r="L187" s="610"/>
      <c r="M187" s="610"/>
      <c r="N187" s="610"/>
      <c r="O187" s="610"/>
      <c r="P187" s="610"/>
      <c r="Q187" s="610"/>
      <c r="R187" s="610"/>
      <c r="S187" s="610"/>
      <c r="T187" s="610"/>
      <c r="U187" s="610"/>
      <c r="V187" s="610"/>
      <c r="W187" s="610"/>
      <c r="X187" s="610"/>
      <c r="Y187" s="610"/>
      <c r="Z187" s="623"/>
      <c r="AA187" s="623"/>
      <c r="AB187" s="610"/>
    </row>
    <row r="188" spans="1:28" s="611" customFormat="1" ht="28.9" customHeight="1" x14ac:dyDescent="0.2">
      <c r="A188" s="627" t="s">
        <v>371</v>
      </c>
      <c r="B188" s="706">
        <f t="shared" si="13"/>
        <v>0</v>
      </c>
      <c r="C188" s="629" t="str">
        <f>IF('Step 3.1 Site Details'!K78&lt;&gt;0,'Step 3.1 Site Details'!K78,"")</f>
        <v/>
      </c>
      <c r="D188" s="629" t="str">
        <f>IF(SUMIFS('Step 4 Support Tool'!$L$16:$L$215,'Step 4 Support Tool'!$E$16:$E$215,(B188),'Step 4 Support Tool'!$H$16:$H$215, "&lt;&gt;" &amp; "Electricity")=0,"",SUMIFS('Step 4 Support Tool'!$L$16:$L$215,'Step 4 Support Tool'!$E$16:$E$215,(B188),'Step 4 Support Tool'!$H$16:$H$215, "&lt;&gt;" &amp; "Electricity"))</f>
        <v/>
      </c>
      <c r="E188" s="629" t="str">
        <f t="shared" si="10"/>
        <v/>
      </c>
      <c r="F188" s="629" t="str">
        <f>IF('Step 4 Support Tool'!L290=0,"",'Step 4 Support Tool'!L290)</f>
        <v/>
      </c>
      <c r="G188" s="1799" t="str">
        <f t="shared" si="12"/>
        <v/>
      </c>
      <c r="H188" s="1800"/>
      <c r="I188" s="621"/>
      <c r="J188" s="610"/>
      <c r="K188" s="610"/>
      <c r="L188" s="610"/>
      <c r="M188" s="610"/>
      <c r="N188" s="610"/>
      <c r="O188" s="610"/>
      <c r="P188" s="610"/>
      <c r="Q188" s="610"/>
      <c r="R188" s="610"/>
      <c r="S188" s="610"/>
      <c r="T188" s="610"/>
      <c r="U188" s="610"/>
      <c r="V188" s="610"/>
      <c r="W188" s="610"/>
      <c r="X188" s="610"/>
      <c r="Y188" s="610"/>
      <c r="Z188" s="623"/>
      <c r="AA188" s="623"/>
      <c r="AB188" s="610"/>
    </row>
    <row r="189" spans="1:28" s="611" customFormat="1" ht="28.9" customHeight="1" x14ac:dyDescent="0.2">
      <c r="A189" s="627" t="s">
        <v>372</v>
      </c>
      <c r="B189" s="706">
        <f t="shared" si="13"/>
        <v>0</v>
      </c>
      <c r="C189" s="629" t="str">
        <f>IF('Step 3.1 Site Details'!K79&lt;&gt;0,'Step 3.1 Site Details'!K79,"")</f>
        <v/>
      </c>
      <c r="D189" s="629" t="str">
        <f>IF(SUMIFS('Step 4 Support Tool'!$L$16:$L$215,'Step 4 Support Tool'!$E$16:$E$215,(B189),'Step 4 Support Tool'!$H$16:$H$215, "&lt;&gt;" &amp; "Electricity")=0,"",SUMIFS('Step 4 Support Tool'!$L$16:$L$215,'Step 4 Support Tool'!$E$16:$E$215,(B189),'Step 4 Support Tool'!$H$16:$H$215, "&lt;&gt;" &amp; "Electricity"))</f>
        <v/>
      </c>
      <c r="E189" s="629" t="str">
        <f t="shared" si="10"/>
        <v/>
      </c>
      <c r="F189" s="629" t="str">
        <f>IF('Step 4 Support Tool'!L291=0,"",'Step 4 Support Tool'!L291)</f>
        <v/>
      </c>
      <c r="G189" s="1799" t="str">
        <f t="shared" si="12"/>
        <v/>
      </c>
      <c r="H189" s="1800"/>
      <c r="I189" s="621"/>
      <c r="J189" s="610"/>
      <c r="K189" s="610"/>
      <c r="L189" s="610"/>
      <c r="M189" s="610"/>
      <c r="N189" s="610"/>
      <c r="O189" s="610"/>
      <c r="P189" s="610"/>
      <c r="Q189" s="610"/>
      <c r="R189" s="610"/>
      <c r="S189" s="610"/>
      <c r="T189" s="610"/>
      <c r="U189" s="610"/>
      <c r="V189" s="610"/>
      <c r="W189" s="610"/>
      <c r="X189" s="610"/>
      <c r="Y189" s="610"/>
      <c r="Z189" s="623"/>
      <c r="AA189" s="623"/>
      <c r="AB189" s="610"/>
    </row>
    <row r="190" spans="1:28" s="611" customFormat="1" ht="28.9" customHeight="1" x14ac:dyDescent="0.2">
      <c r="A190" s="627" t="s">
        <v>373</v>
      </c>
      <c r="B190" s="706">
        <f t="shared" si="13"/>
        <v>0</v>
      </c>
      <c r="C190" s="629" t="str">
        <f>IF('Step 3.1 Site Details'!K80&lt;&gt;0,'Step 3.1 Site Details'!K80,"")</f>
        <v/>
      </c>
      <c r="D190" s="629" t="str">
        <f>IF(SUMIFS('Step 4 Support Tool'!$L$16:$L$215,'Step 4 Support Tool'!$E$16:$E$215,(B190),'Step 4 Support Tool'!$H$16:$H$215, "&lt;&gt;" &amp; "Electricity")=0,"",SUMIFS('Step 4 Support Tool'!$L$16:$L$215,'Step 4 Support Tool'!$E$16:$E$215,(B190),'Step 4 Support Tool'!$H$16:$H$215, "&lt;&gt;" &amp; "Electricity"))</f>
        <v/>
      </c>
      <c r="E190" s="629" t="str">
        <f t="shared" si="10"/>
        <v/>
      </c>
      <c r="F190" s="629" t="str">
        <f>IF('Step 4 Support Tool'!L292=0,"",'Step 4 Support Tool'!L292)</f>
        <v/>
      </c>
      <c r="G190" s="1799" t="str">
        <f t="shared" si="12"/>
        <v/>
      </c>
      <c r="H190" s="1800"/>
      <c r="I190" s="621"/>
      <c r="J190" s="610"/>
      <c r="K190" s="610"/>
      <c r="L190" s="610"/>
      <c r="M190" s="610"/>
      <c r="N190" s="610"/>
      <c r="O190" s="610"/>
      <c r="P190" s="610"/>
      <c r="Q190" s="610"/>
      <c r="R190" s="610"/>
      <c r="S190" s="610"/>
      <c r="T190" s="610"/>
      <c r="U190" s="610"/>
      <c r="V190" s="610"/>
      <c r="W190" s="610"/>
      <c r="X190" s="610"/>
      <c r="Y190" s="610"/>
      <c r="Z190" s="623"/>
      <c r="AA190" s="623"/>
      <c r="AB190" s="610"/>
    </row>
    <row r="191" spans="1:28" s="611" customFormat="1" ht="28.9" customHeight="1" x14ac:dyDescent="0.2">
      <c r="A191" s="627" t="s">
        <v>374</v>
      </c>
      <c r="B191" s="706">
        <f t="shared" si="13"/>
        <v>0</v>
      </c>
      <c r="C191" s="629" t="str">
        <f>IF('Step 3.1 Site Details'!K81&lt;&gt;0,'Step 3.1 Site Details'!K81,"")</f>
        <v/>
      </c>
      <c r="D191" s="629" t="str">
        <f>IF(SUMIFS('Step 4 Support Tool'!$L$16:$L$215,'Step 4 Support Tool'!$E$16:$E$215,(B191),'Step 4 Support Tool'!$H$16:$H$215, "&lt;&gt;" &amp; "Electricity")=0,"",SUMIFS('Step 4 Support Tool'!$L$16:$L$215,'Step 4 Support Tool'!$E$16:$E$215,(B191),'Step 4 Support Tool'!$H$16:$H$215, "&lt;&gt;" &amp; "Electricity"))</f>
        <v/>
      </c>
      <c r="E191" s="629" t="str">
        <f t="shared" si="10"/>
        <v/>
      </c>
      <c r="F191" s="629" t="str">
        <f>IF('Step 4 Support Tool'!L293=0,"",'Step 4 Support Tool'!L293)</f>
        <v/>
      </c>
      <c r="G191" s="1799" t="str">
        <f t="shared" si="12"/>
        <v/>
      </c>
      <c r="H191" s="1800"/>
      <c r="I191" s="621"/>
      <c r="J191" s="610"/>
      <c r="K191" s="610"/>
      <c r="L191" s="610"/>
      <c r="M191" s="610"/>
      <c r="N191" s="610"/>
      <c r="O191" s="610"/>
      <c r="P191" s="610"/>
      <c r="Q191" s="610"/>
      <c r="R191" s="610"/>
      <c r="S191" s="610"/>
      <c r="T191" s="610"/>
      <c r="U191" s="610"/>
      <c r="V191" s="610"/>
      <c r="W191" s="610"/>
      <c r="X191" s="610"/>
      <c r="Y191" s="610"/>
      <c r="Z191" s="623"/>
      <c r="AA191" s="623"/>
      <c r="AB191" s="610"/>
    </row>
    <row r="192" spans="1:28" s="611" customFormat="1" ht="28.9" customHeight="1" x14ac:dyDescent="0.2">
      <c r="A192" s="627" t="s">
        <v>375</v>
      </c>
      <c r="B192" s="706">
        <f t="shared" si="13"/>
        <v>0</v>
      </c>
      <c r="C192" s="629" t="str">
        <f>IF('Step 3.1 Site Details'!K82&lt;&gt;0,'Step 3.1 Site Details'!K82,"")</f>
        <v/>
      </c>
      <c r="D192" s="629" t="str">
        <f>IF(SUMIFS('Step 4 Support Tool'!$L$16:$L$215,'Step 4 Support Tool'!$E$16:$E$215,(B192),'Step 4 Support Tool'!$H$16:$H$215, "&lt;&gt;" &amp; "Electricity")=0,"",SUMIFS('Step 4 Support Tool'!$L$16:$L$215,'Step 4 Support Tool'!$E$16:$E$215,(B192),'Step 4 Support Tool'!$H$16:$H$215, "&lt;&gt;" &amp; "Electricity"))</f>
        <v/>
      </c>
      <c r="E192" s="629" t="str">
        <f t="shared" si="10"/>
        <v/>
      </c>
      <c r="F192" s="629" t="str">
        <f>IF('Step 4 Support Tool'!L294=0,"",'Step 4 Support Tool'!L294)</f>
        <v/>
      </c>
      <c r="G192" s="1799" t="str">
        <f t="shared" si="12"/>
        <v/>
      </c>
      <c r="H192" s="1800"/>
      <c r="I192" s="621"/>
      <c r="J192" s="610"/>
      <c r="K192" s="610"/>
      <c r="L192" s="610"/>
      <c r="M192" s="610"/>
      <c r="N192" s="610"/>
      <c r="O192" s="610"/>
      <c r="P192" s="610"/>
      <c r="Q192" s="610"/>
      <c r="R192" s="610"/>
      <c r="S192" s="610"/>
      <c r="T192" s="610"/>
      <c r="U192" s="610"/>
      <c r="V192" s="610"/>
      <c r="W192" s="610"/>
      <c r="X192" s="610"/>
      <c r="Y192" s="610"/>
      <c r="Z192" s="623"/>
      <c r="AA192" s="623"/>
      <c r="AB192" s="610"/>
    </row>
    <row r="193" spans="1:28" s="611" customFormat="1" ht="28.9" customHeight="1" x14ac:dyDescent="0.2">
      <c r="A193" s="627" t="s">
        <v>376</v>
      </c>
      <c r="B193" s="706">
        <f t="shared" si="13"/>
        <v>0</v>
      </c>
      <c r="C193" s="629" t="str">
        <f>IF('Step 3.1 Site Details'!K83&lt;&gt;0,'Step 3.1 Site Details'!K83,"")</f>
        <v/>
      </c>
      <c r="D193" s="629" t="str">
        <f>IF(SUMIFS('Step 4 Support Tool'!$L$16:$L$215,'Step 4 Support Tool'!$E$16:$E$215,(B193),'Step 4 Support Tool'!$H$16:$H$215, "&lt;&gt;" &amp; "Electricity")=0,"",SUMIFS('Step 4 Support Tool'!$L$16:$L$215,'Step 4 Support Tool'!$E$16:$E$215,(B193),'Step 4 Support Tool'!$H$16:$H$215, "&lt;&gt;" &amp; "Electricity"))</f>
        <v/>
      </c>
      <c r="E193" s="629" t="str">
        <f t="shared" si="10"/>
        <v/>
      </c>
      <c r="F193" s="629" t="str">
        <f>IF('Step 4 Support Tool'!L295=0,"",'Step 4 Support Tool'!L295)</f>
        <v/>
      </c>
      <c r="G193" s="1799" t="str">
        <f t="shared" si="12"/>
        <v/>
      </c>
      <c r="H193" s="1800"/>
      <c r="I193" s="621"/>
      <c r="J193" s="610"/>
      <c r="K193" s="610"/>
      <c r="L193" s="610"/>
      <c r="M193" s="610"/>
      <c r="N193" s="610"/>
      <c r="O193" s="610"/>
      <c r="P193" s="610"/>
      <c r="Q193" s="610"/>
      <c r="R193" s="610"/>
      <c r="S193" s="610"/>
      <c r="T193" s="610"/>
      <c r="U193" s="610"/>
      <c r="V193" s="610"/>
      <c r="W193" s="610"/>
      <c r="X193" s="610"/>
      <c r="Y193" s="610"/>
      <c r="Z193" s="623"/>
      <c r="AA193" s="623"/>
      <c r="AB193" s="610"/>
    </row>
    <row r="194" spans="1:28" s="611" customFormat="1" ht="28.9" customHeight="1" x14ac:dyDescent="0.2">
      <c r="A194" s="627" t="s">
        <v>377</v>
      </c>
      <c r="B194" s="706">
        <f t="shared" si="13"/>
        <v>0</v>
      </c>
      <c r="C194" s="629" t="str">
        <f>IF('Step 3.1 Site Details'!K84&lt;&gt;0,'Step 3.1 Site Details'!K84,"")</f>
        <v/>
      </c>
      <c r="D194" s="629" t="str">
        <f>IF(SUMIFS('Step 4 Support Tool'!$L$16:$L$215,'Step 4 Support Tool'!$E$16:$E$215,(B194),'Step 4 Support Tool'!$H$16:$H$215, "&lt;&gt;" &amp; "Electricity")=0,"",SUMIFS('Step 4 Support Tool'!$L$16:$L$215,'Step 4 Support Tool'!$E$16:$E$215,(B194),'Step 4 Support Tool'!$H$16:$H$215, "&lt;&gt;" &amp; "Electricity"))</f>
        <v/>
      </c>
      <c r="E194" s="629" t="str">
        <f t="shared" si="10"/>
        <v/>
      </c>
      <c r="F194" s="629" t="str">
        <f>IF('Step 4 Support Tool'!L296=0,"",'Step 4 Support Tool'!L296)</f>
        <v/>
      </c>
      <c r="G194" s="1799" t="str">
        <f t="shared" si="12"/>
        <v/>
      </c>
      <c r="H194" s="1800"/>
      <c r="I194" s="621"/>
      <c r="J194" s="610"/>
      <c r="K194" s="610"/>
      <c r="L194" s="610"/>
      <c r="M194" s="610"/>
      <c r="N194" s="610"/>
      <c r="O194" s="610"/>
      <c r="P194" s="610"/>
      <c r="Q194" s="610"/>
      <c r="R194" s="610"/>
      <c r="S194" s="610"/>
      <c r="T194" s="610"/>
      <c r="U194" s="610"/>
      <c r="V194" s="610"/>
      <c r="W194" s="610"/>
      <c r="X194" s="610"/>
      <c r="Y194" s="610"/>
      <c r="Z194" s="623"/>
      <c r="AA194" s="623"/>
      <c r="AB194" s="610"/>
    </row>
    <row r="195" spans="1:28" s="611" customFormat="1" ht="28.9" customHeight="1" x14ac:dyDescent="0.2">
      <c r="A195" s="627" t="s">
        <v>378</v>
      </c>
      <c r="B195" s="706">
        <f t="shared" si="13"/>
        <v>0</v>
      </c>
      <c r="C195" s="629" t="str">
        <f>IF('Step 3.1 Site Details'!K85&lt;&gt;0,'Step 3.1 Site Details'!K85,"")</f>
        <v/>
      </c>
      <c r="D195" s="629" t="str">
        <f>IF(SUMIFS('Step 4 Support Tool'!$L$16:$L$215,'Step 4 Support Tool'!$E$16:$E$215,(B195),'Step 4 Support Tool'!$H$16:$H$215, "&lt;&gt;" &amp; "Electricity")=0,"",SUMIFS('Step 4 Support Tool'!$L$16:$L$215,'Step 4 Support Tool'!$E$16:$E$215,(B195),'Step 4 Support Tool'!$H$16:$H$215, "&lt;&gt;" &amp; "Electricity"))</f>
        <v/>
      </c>
      <c r="E195" s="629" t="str">
        <f t="shared" si="10"/>
        <v/>
      </c>
      <c r="F195" s="629" t="str">
        <f>IF('Step 4 Support Tool'!L297=0,"",'Step 4 Support Tool'!L297)</f>
        <v/>
      </c>
      <c r="G195" s="1799" t="str">
        <f t="shared" si="12"/>
        <v/>
      </c>
      <c r="H195" s="1800"/>
      <c r="I195" s="621"/>
      <c r="J195" s="610"/>
      <c r="K195" s="610"/>
      <c r="L195" s="610"/>
      <c r="M195" s="610"/>
      <c r="N195" s="610"/>
      <c r="O195" s="610"/>
      <c r="P195" s="610"/>
      <c r="Q195" s="610"/>
      <c r="R195" s="610"/>
      <c r="S195" s="610"/>
      <c r="T195" s="610"/>
      <c r="U195" s="610"/>
      <c r="V195" s="610"/>
      <c r="W195" s="610"/>
      <c r="X195" s="610"/>
      <c r="Y195" s="610"/>
      <c r="Z195" s="623"/>
      <c r="AA195" s="623"/>
      <c r="AB195" s="610"/>
    </row>
    <row r="196" spans="1:28" s="611" customFormat="1" ht="28.9" customHeight="1" x14ac:dyDescent="0.2">
      <c r="A196" s="627" t="s">
        <v>379</v>
      </c>
      <c r="B196" s="706">
        <f t="shared" si="13"/>
        <v>0</v>
      </c>
      <c r="C196" s="629" t="str">
        <f>IF('Step 3.1 Site Details'!K86&lt;&gt;0,'Step 3.1 Site Details'!K86,"")</f>
        <v/>
      </c>
      <c r="D196" s="629" t="str">
        <f>IF(SUMIFS('Step 4 Support Tool'!$L$16:$L$215,'Step 4 Support Tool'!$E$16:$E$215,(B196),'Step 4 Support Tool'!$H$16:$H$215, "&lt;&gt;" &amp; "Electricity")=0,"",SUMIFS('Step 4 Support Tool'!$L$16:$L$215,'Step 4 Support Tool'!$E$16:$E$215,(B196),'Step 4 Support Tool'!$H$16:$H$215, "&lt;&gt;" &amp; "Electricity"))</f>
        <v/>
      </c>
      <c r="E196" s="629" t="str">
        <f t="shared" si="10"/>
        <v/>
      </c>
      <c r="F196" s="629" t="str">
        <f>IF('Step 4 Support Tool'!L298=0,"",'Step 4 Support Tool'!L298)</f>
        <v/>
      </c>
      <c r="G196" s="1799" t="str">
        <f t="shared" si="12"/>
        <v/>
      </c>
      <c r="H196" s="1800"/>
      <c r="I196" s="621"/>
      <c r="J196" s="610"/>
      <c r="K196" s="610"/>
      <c r="L196" s="610"/>
      <c r="M196" s="610"/>
      <c r="N196" s="610"/>
      <c r="O196" s="610"/>
      <c r="P196" s="610"/>
      <c r="Q196" s="610"/>
      <c r="R196" s="610"/>
      <c r="S196" s="610"/>
      <c r="T196" s="610"/>
      <c r="U196" s="610"/>
      <c r="V196" s="610"/>
      <c r="W196" s="610"/>
      <c r="X196" s="610"/>
      <c r="Y196" s="610"/>
      <c r="Z196" s="623"/>
      <c r="AA196" s="623"/>
      <c r="AB196" s="610"/>
    </row>
    <row r="197" spans="1:28" s="611" customFormat="1" ht="28.9" customHeight="1" x14ac:dyDescent="0.2">
      <c r="A197" s="627" t="s">
        <v>380</v>
      </c>
      <c r="B197" s="706">
        <f t="shared" si="13"/>
        <v>0</v>
      </c>
      <c r="C197" s="629" t="str">
        <f>IF('Step 3.1 Site Details'!K87&lt;&gt;0,'Step 3.1 Site Details'!K87,"")</f>
        <v/>
      </c>
      <c r="D197" s="629" t="str">
        <f>IF(SUMIFS('Step 4 Support Tool'!$L$16:$L$215,'Step 4 Support Tool'!$E$16:$E$215,(B197),'Step 4 Support Tool'!$H$16:$H$215, "&lt;&gt;" &amp; "Electricity")=0,"",SUMIFS('Step 4 Support Tool'!$L$16:$L$215,'Step 4 Support Tool'!$E$16:$E$215,(B197),'Step 4 Support Tool'!$H$16:$H$215, "&lt;&gt;" &amp; "Electricity"))</f>
        <v/>
      </c>
      <c r="E197" s="629" t="str">
        <f t="shared" ref="E197:E217" si="14">IFERROR(C197-D197,C197)</f>
        <v/>
      </c>
      <c r="F197" s="629" t="str">
        <f>IF('Step 4 Support Tool'!L299=0,"",'Step 4 Support Tool'!L299)</f>
        <v/>
      </c>
      <c r="G197" s="1799" t="str">
        <f t="shared" si="12"/>
        <v/>
      </c>
      <c r="H197" s="1800"/>
      <c r="I197" s="621"/>
      <c r="J197" s="610"/>
      <c r="K197" s="610"/>
      <c r="L197" s="610"/>
      <c r="M197" s="610"/>
      <c r="N197" s="610"/>
      <c r="O197" s="610"/>
      <c r="P197" s="610"/>
      <c r="Q197" s="610"/>
      <c r="R197" s="610"/>
      <c r="S197" s="610"/>
      <c r="T197" s="610"/>
      <c r="U197" s="610"/>
      <c r="V197" s="610"/>
      <c r="W197" s="610"/>
      <c r="X197" s="610"/>
      <c r="Y197" s="610"/>
      <c r="Z197" s="623"/>
      <c r="AA197" s="623"/>
      <c r="AB197" s="610"/>
    </row>
    <row r="198" spans="1:28" s="611" customFormat="1" ht="28.9" customHeight="1" x14ac:dyDescent="0.2">
      <c r="A198" s="627" t="s">
        <v>381</v>
      </c>
      <c r="B198" s="706">
        <f t="shared" si="13"/>
        <v>0</v>
      </c>
      <c r="C198" s="629" t="str">
        <f>IF('Step 3.1 Site Details'!K88&lt;&gt;0,'Step 3.1 Site Details'!K88,"")</f>
        <v/>
      </c>
      <c r="D198" s="629" t="str">
        <f>IF(SUMIFS('Step 4 Support Tool'!$L$16:$L$215,'Step 4 Support Tool'!$E$16:$E$215,(B198),'Step 4 Support Tool'!$H$16:$H$215, "&lt;&gt;" &amp; "Electricity")=0,"",SUMIFS('Step 4 Support Tool'!$L$16:$L$215,'Step 4 Support Tool'!$E$16:$E$215,(B198),'Step 4 Support Tool'!$H$16:$H$215, "&lt;&gt;" &amp; "Electricity"))</f>
        <v/>
      </c>
      <c r="E198" s="629" t="str">
        <f t="shared" si="14"/>
        <v/>
      </c>
      <c r="F198" s="629" t="str">
        <f>IF('Step 4 Support Tool'!L300=0,"",'Step 4 Support Tool'!L300)</f>
        <v/>
      </c>
      <c r="G198" s="1799" t="str">
        <f t="shared" si="12"/>
        <v/>
      </c>
      <c r="H198" s="1800"/>
      <c r="I198" s="621"/>
      <c r="J198" s="610"/>
      <c r="K198" s="610"/>
      <c r="L198" s="610"/>
      <c r="M198" s="610"/>
      <c r="N198" s="610"/>
      <c r="O198" s="610"/>
      <c r="P198" s="610"/>
      <c r="Q198" s="610"/>
      <c r="R198" s="610"/>
      <c r="S198" s="610"/>
      <c r="T198" s="610"/>
      <c r="U198" s="610"/>
      <c r="V198" s="610"/>
      <c r="W198" s="610"/>
      <c r="X198" s="610"/>
      <c r="Y198" s="610"/>
      <c r="Z198" s="623"/>
      <c r="AA198" s="623"/>
      <c r="AB198" s="610"/>
    </row>
    <row r="199" spans="1:28" s="611" customFormat="1" ht="28.9" customHeight="1" x14ac:dyDescent="0.2">
      <c r="A199" s="627" t="s">
        <v>382</v>
      </c>
      <c r="B199" s="706">
        <f t="shared" si="13"/>
        <v>0</v>
      </c>
      <c r="C199" s="629" t="str">
        <f>IF('Step 3.1 Site Details'!K89&lt;&gt;0,'Step 3.1 Site Details'!K89,"")</f>
        <v/>
      </c>
      <c r="D199" s="629" t="str">
        <f>IF(SUMIFS('Step 4 Support Tool'!$L$16:$L$215,'Step 4 Support Tool'!$E$16:$E$215,(B199),'Step 4 Support Tool'!$H$16:$H$215, "&lt;&gt;" &amp; "Electricity")=0,"",SUMIFS('Step 4 Support Tool'!$L$16:$L$215,'Step 4 Support Tool'!$E$16:$E$215,(B199),'Step 4 Support Tool'!$H$16:$H$215, "&lt;&gt;" &amp; "Electricity"))</f>
        <v/>
      </c>
      <c r="E199" s="629" t="str">
        <f t="shared" si="14"/>
        <v/>
      </c>
      <c r="F199" s="629" t="str">
        <f>IF('Step 4 Support Tool'!L301=0,"",'Step 4 Support Tool'!L301)</f>
        <v/>
      </c>
      <c r="G199" s="1799" t="str">
        <f t="shared" si="12"/>
        <v/>
      </c>
      <c r="H199" s="1800"/>
      <c r="I199" s="621"/>
      <c r="J199" s="610"/>
      <c r="K199" s="610"/>
      <c r="L199" s="610"/>
      <c r="M199" s="610"/>
      <c r="N199" s="610"/>
      <c r="O199" s="610"/>
      <c r="P199" s="610"/>
      <c r="Q199" s="610"/>
      <c r="R199" s="610"/>
      <c r="S199" s="610"/>
      <c r="T199" s="610"/>
      <c r="U199" s="610"/>
      <c r="V199" s="610"/>
      <c r="W199" s="610"/>
      <c r="X199" s="610"/>
      <c r="Y199" s="610"/>
      <c r="Z199" s="623"/>
      <c r="AA199" s="623"/>
      <c r="AB199" s="610"/>
    </row>
    <row r="200" spans="1:28" s="611" customFormat="1" ht="28.9" customHeight="1" x14ac:dyDescent="0.2">
      <c r="A200" s="627" t="s">
        <v>383</v>
      </c>
      <c r="B200" s="706">
        <f t="shared" si="13"/>
        <v>0</v>
      </c>
      <c r="C200" s="629" t="str">
        <f>IF('Step 3.1 Site Details'!K90&lt;&gt;0,'Step 3.1 Site Details'!K90,"")</f>
        <v/>
      </c>
      <c r="D200" s="629" t="str">
        <f>IF(SUMIFS('Step 4 Support Tool'!$L$16:$L$215,'Step 4 Support Tool'!$E$16:$E$215,(B200),'Step 4 Support Tool'!$H$16:$H$215, "&lt;&gt;" &amp; "Electricity")=0,"",SUMIFS('Step 4 Support Tool'!$L$16:$L$215,'Step 4 Support Tool'!$E$16:$E$215,(B200),'Step 4 Support Tool'!$H$16:$H$215, "&lt;&gt;" &amp; "Electricity"))</f>
        <v/>
      </c>
      <c r="E200" s="629" t="str">
        <f t="shared" si="14"/>
        <v/>
      </c>
      <c r="F200" s="629" t="str">
        <f>IF('Step 4 Support Tool'!L302=0,"",'Step 4 Support Tool'!L302)</f>
        <v/>
      </c>
      <c r="G200" s="1799" t="str">
        <f t="shared" si="12"/>
        <v/>
      </c>
      <c r="H200" s="1800"/>
      <c r="I200" s="621"/>
      <c r="J200" s="610"/>
      <c r="K200" s="610"/>
      <c r="L200" s="610"/>
      <c r="M200" s="610"/>
      <c r="N200" s="610"/>
      <c r="O200" s="610"/>
      <c r="P200" s="610"/>
      <c r="Q200" s="610"/>
      <c r="R200" s="610"/>
      <c r="S200" s="610"/>
      <c r="T200" s="610"/>
      <c r="U200" s="610"/>
      <c r="V200" s="610"/>
      <c r="W200" s="610"/>
      <c r="X200" s="610"/>
      <c r="Y200" s="610"/>
      <c r="Z200" s="623"/>
      <c r="AA200" s="623"/>
      <c r="AB200" s="610"/>
    </row>
    <row r="201" spans="1:28" s="611" customFormat="1" ht="28.9" customHeight="1" x14ac:dyDescent="0.2">
      <c r="A201" s="627" t="s">
        <v>384</v>
      </c>
      <c r="B201" s="706">
        <f t="shared" si="13"/>
        <v>0</v>
      </c>
      <c r="C201" s="629" t="str">
        <f>IF('Step 3.1 Site Details'!K91&lt;&gt;0,'Step 3.1 Site Details'!K91,"")</f>
        <v/>
      </c>
      <c r="D201" s="629" t="str">
        <f>IF(SUMIFS('Step 4 Support Tool'!$L$16:$L$215,'Step 4 Support Tool'!$E$16:$E$215,(B201),'Step 4 Support Tool'!$H$16:$H$215, "&lt;&gt;" &amp; "Electricity")=0,"",SUMIFS('Step 4 Support Tool'!$L$16:$L$215,'Step 4 Support Tool'!$E$16:$E$215,(B201),'Step 4 Support Tool'!$H$16:$H$215, "&lt;&gt;" &amp; "Electricity"))</f>
        <v/>
      </c>
      <c r="E201" s="629" t="str">
        <f t="shared" si="14"/>
        <v/>
      </c>
      <c r="F201" s="629" t="str">
        <f>IF('Step 4 Support Tool'!L303=0,"",'Step 4 Support Tool'!L303)</f>
        <v/>
      </c>
      <c r="G201" s="1799" t="str">
        <f t="shared" si="12"/>
        <v/>
      </c>
      <c r="H201" s="1800"/>
      <c r="I201" s="621"/>
      <c r="J201" s="610"/>
      <c r="K201" s="610"/>
      <c r="L201" s="610"/>
      <c r="M201" s="610"/>
      <c r="N201" s="610"/>
      <c r="O201" s="610"/>
      <c r="P201" s="610"/>
      <c r="Q201" s="610"/>
      <c r="R201" s="610"/>
      <c r="S201" s="610"/>
      <c r="T201" s="610"/>
      <c r="U201" s="610"/>
      <c r="V201" s="610"/>
      <c r="W201" s="610"/>
      <c r="X201" s="610"/>
      <c r="Y201" s="610"/>
      <c r="Z201" s="623"/>
      <c r="AA201" s="623"/>
      <c r="AB201" s="610"/>
    </row>
    <row r="202" spans="1:28" s="611" customFormat="1" ht="28.9" customHeight="1" x14ac:dyDescent="0.2">
      <c r="A202" s="627" t="s">
        <v>385</v>
      </c>
      <c r="B202" s="706">
        <f t="shared" si="13"/>
        <v>0</v>
      </c>
      <c r="C202" s="629" t="str">
        <f>IF('Step 3.1 Site Details'!K92&lt;&gt;0,'Step 3.1 Site Details'!K92,"")</f>
        <v/>
      </c>
      <c r="D202" s="629" t="str">
        <f>IF(SUMIFS('Step 4 Support Tool'!$L$16:$L$215,'Step 4 Support Tool'!$E$16:$E$215,(B202),'Step 4 Support Tool'!$H$16:$H$215, "&lt;&gt;" &amp; "Electricity")=0,"",SUMIFS('Step 4 Support Tool'!$L$16:$L$215,'Step 4 Support Tool'!$E$16:$E$215,(B202),'Step 4 Support Tool'!$H$16:$H$215, "&lt;&gt;" &amp; "Electricity"))</f>
        <v/>
      </c>
      <c r="E202" s="629" t="str">
        <f t="shared" si="14"/>
        <v/>
      </c>
      <c r="F202" s="629" t="str">
        <f>IF('Step 4 Support Tool'!L304=0,"",'Step 4 Support Tool'!L304)</f>
        <v/>
      </c>
      <c r="G202" s="1799" t="str">
        <f t="shared" si="12"/>
        <v/>
      </c>
      <c r="H202" s="1800"/>
      <c r="I202" s="621"/>
      <c r="J202" s="610"/>
      <c r="K202" s="610"/>
      <c r="L202" s="610"/>
      <c r="M202" s="610"/>
      <c r="N202" s="610"/>
      <c r="O202" s="610"/>
      <c r="P202" s="610"/>
      <c r="Q202" s="610"/>
      <c r="R202" s="610"/>
      <c r="S202" s="610"/>
      <c r="T202" s="610"/>
      <c r="U202" s="610"/>
      <c r="V202" s="610"/>
      <c r="W202" s="610"/>
      <c r="X202" s="610"/>
      <c r="Y202" s="610"/>
      <c r="Z202" s="623"/>
      <c r="AA202" s="623"/>
      <c r="AB202" s="610"/>
    </row>
    <row r="203" spans="1:28" s="611" customFormat="1" ht="28.9" customHeight="1" x14ac:dyDescent="0.2">
      <c r="A203" s="627" t="s">
        <v>386</v>
      </c>
      <c r="B203" s="706">
        <f t="shared" si="13"/>
        <v>0</v>
      </c>
      <c r="C203" s="629" t="str">
        <f>IF('Step 3.1 Site Details'!K93&lt;&gt;0,'Step 3.1 Site Details'!K93,"")</f>
        <v/>
      </c>
      <c r="D203" s="629" t="str">
        <f>IF(SUMIFS('Step 4 Support Tool'!$L$16:$L$215,'Step 4 Support Tool'!$E$16:$E$215,(B203),'Step 4 Support Tool'!$H$16:$H$215, "&lt;&gt;" &amp; "Electricity")=0,"",SUMIFS('Step 4 Support Tool'!$L$16:$L$215,'Step 4 Support Tool'!$E$16:$E$215,(B203),'Step 4 Support Tool'!$H$16:$H$215, "&lt;&gt;" &amp; "Electricity"))</f>
        <v/>
      </c>
      <c r="E203" s="629" t="str">
        <f t="shared" si="14"/>
        <v/>
      </c>
      <c r="F203" s="629" t="str">
        <f>IF('Step 4 Support Tool'!L305=0,"",'Step 4 Support Tool'!L305)</f>
        <v/>
      </c>
      <c r="G203" s="1799" t="str">
        <f t="shared" si="12"/>
        <v/>
      </c>
      <c r="H203" s="1800"/>
      <c r="I203" s="621"/>
      <c r="J203" s="610"/>
      <c r="K203" s="610"/>
      <c r="L203" s="610"/>
      <c r="M203" s="610"/>
      <c r="N203" s="610"/>
      <c r="O203" s="610"/>
      <c r="P203" s="610"/>
      <c r="Q203" s="610"/>
      <c r="R203" s="610"/>
      <c r="S203" s="610"/>
      <c r="T203" s="610"/>
      <c r="U203" s="610"/>
      <c r="V203" s="610"/>
      <c r="W203" s="610"/>
      <c r="X203" s="610"/>
      <c r="Y203" s="610"/>
      <c r="Z203" s="623"/>
      <c r="AA203" s="623"/>
      <c r="AB203" s="610"/>
    </row>
    <row r="204" spans="1:28" s="611" customFormat="1" ht="28.9" customHeight="1" x14ac:dyDescent="0.2">
      <c r="A204" s="627" t="s">
        <v>387</v>
      </c>
      <c r="B204" s="706">
        <f t="shared" si="13"/>
        <v>0</v>
      </c>
      <c r="C204" s="629" t="str">
        <f>IF('Step 3.1 Site Details'!K94&lt;&gt;0,'Step 3.1 Site Details'!K94,"")</f>
        <v/>
      </c>
      <c r="D204" s="629" t="str">
        <f>IF(SUMIFS('Step 4 Support Tool'!$L$16:$L$215,'Step 4 Support Tool'!$E$16:$E$215,(B204),'Step 4 Support Tool'!$H$16:$H$215, "&lt;&gt;" &amp; "Electricity")=0,"",SUMIFS('Step 4 Support Tool'!$L$16:$L$215,'Step 4 Support Tool'!$E$16:$E$215,(B204),'Step 4 Support Tool'!$H$16:$H$215, "&lt;&gt;" &amp; "Electricity"))</f>
        <v/>
      </c>
      <c r="E204" s="629" t="str">
        <f t="shared" si="14"/>
        <v/>
      </c>
      <c r="F204" s="629" t="str">
        <f>IF('Step 4 Support Tool'!L306=0,"",'Step 4 Support Tool'!L306)</f>
        <v/>
      </c>
      <c r="G204" s="1799" t="str">
        <f t="shared" si="12"/>
        <v/>
      </c>
      <c r="H204" s="1800"/>
      <c r="I204" s="621"/>
      <c r="J204" s="610"/>
      <c r="K204" s="610"/>
      <c r="L204" s="610"/>
      <c r="M204" s="610"/>
      <c r="N204" s="610"/>
      <c r="O204" s="610"/>
      <c r="P204" s="610"/>
      <c r="Q204" s="610"/>
      <c r="R204" s="610"/>
      <c r="S204" s="610"/>
      <c r="T204" s="610"/>
      <c r="U204" s="610"/>
      <c r="V204" s="610"/>
      <c r="W204" s="610"/>
      <c r="X204" s="610"/>
      <c r="Y204" s="610"/>
      <c r="Z204" s="623"/>
      <c r="AA204" s="623"/>
      <c r="AB204" s="610"/>
    </row>
    <row r="205" spans="1:28" s="611" customFormat="1" ht="28.9" customHeight="1" x14ac:dyDescent="0.2">
      <c r="A205" s="627" t="s">
        <v>388</v>
      </c>
      <c r="B205" s="706">
        <f t="shared" si="13"/>
        <v>0</v>
      </c>
      <c r="C205" s="629" t="str">
        <f>IF('Step 3.1 Site Details'!K95&lt;&gt;0,'Step 3.1 Site Details'!K95,"")</f>
        <v/>
      </c>
      <c r="D205" s="629" t="str">
        <f>IF(SUMIFS('Step 4 Support Tool'!$L$16:$L$215,'Step 4 Support Tool'!$E$16:$E$215,(B205),'Step 4 Support Tool'!$H$16:$H$215, "&lt;&gt;" &amp; "Electricity")=0,"",SUMIFS('Step 4 Support Tool'!$L$16:$L$215,'Step 4 Support Tool'!$E$16:$E$215,(B205),'Step 4 Support Tool'!$H$16:$H$215, "&lt;&gt;" &amp; "Electricity"))</f>
        <v/>
      </c>
      <c r="E205" s="629" t="str">
        <f t="shared" si="14"/>
        <v/>
      </c>
      <c r="F205" s="629" t="str">
        <f>IF('Step 4 Support Tool'!L307=0,"",'Step 4 Support Tool'!L307)</f>
        <v/>
      </c>
      <c r="G205" s="1799" t="str">
        <f t="shared" si="12"/>
        <v/>
      </c>
      <c r="H205" s="1800"/>
      <c r="I205" s="621"/>
      <c r="J205" s="610"/>
      <c r="K205" s="610"/>
      <c r="L205" s="610"/>
      <c r="M205" s="610"/>
      <c r="N205" s="610"/>
      <c r="O205" s="610"/>
      <c r="P205" s="610"/>
      <c r="Q205" s="610"/>
      <c r="R205" s="610"/>
      <c r="S205" s="610"/>
      <c r="T205" s="610"/>
      <c r="U205" s="610"/>
      <c r="V205" s="610"/>
      <c r="W205" s="610"/>
      <c r="X205" s="610"/>
      <c r="Y205" s="610"/>
      <c r="Z205" s="623"/>
      <c r="AA205" s="623"/>
      <c r="AB205" s="610"/>
    </row>
    <row r="206" spans="1:28" s="611" customFormat="1" ht="28.9" customHeight="1" x14ac:dyDescent="0.2">
      <c r="A206" s="627" t="s">
        <v>389</v>
      </c>
      <c r="B206" s="706">
        <f t="shared" si="13"/>
        <v>0</v>
      </c>
      <c r="C206" s="629" t="str">
        <f>IF('Step 3.1 Site Details'!K96&lt;&gt;0,'Step 3.1 Site Details'!K96,"")</f>
        <v/>
      </c>
      <c r="D206" s="629" t="str">
        <f>IF(SUMIFS('Step 4 Support Tool'!$L$16:$L$215,'Step 4 Support Tool'!$E$16:$E$215,(B206),'Step 4 Support Tool'!$H$16:$H$215, "&lt;&gt;" &amp; "Electricity")=0,"",SUMIFS('Step 4 Support Tool'!$L$16:$L$215,'Step 4 Support Tool'!$E$16:$E$215,(B206),'Step 4 Support Tool'!$H$16:$H$215, "&lt;&gt;" &amp; "Electricity"))</f>
        <v/>
      </c>
      <c r="E206" s="629" t="str">
        <f t="shared" si="14"/>
        <v/>
      </c>
      <c r="F206" s="629" t="str">
        <f>IF('Step 4 Support Tool'!L308=0,"",'Step 4 Support Tool'!L308)</f>
        <v/>
      </c>
      <c r="G206" s="1799" t="str">
        <f t="shared" si="12"/>
        <v/>
      </c>
      <c r="H206" s="1800"/>
      <c r="I206" s="621"/>
      <c r="J206" s="610"/>
      <c r="K206" s="610"/>
      <c r="L206" s="610"/>
      <c r="M206" s="610"/>
      <c r="N206" s="610"/>
      <c r="O206" s="610"/>
      <c r="P206" s="610"/>
      <c r="Q206" s="610"/>
      <c r="R206" s="610"/>
      <c r="S206" s="610"/>
      <c r="T206" s="610"/>
      <c r="U206" s="610"/>
      <c r="V206" s="610"/>
      <c r="W206" s="610"/>
      <c r="X206" s="610"/>
      <c r="Y206" s="610"/>
      <c r="Z206" s="623"/>
      <c r="AA206" s="623"/>
      <c r="AB206" s="610"/>
    </row>
    <row r="207" spans="1:28" s="611" customFormat="1" ht="28.9" customHeight="1" x14ac:dyDescent="0.2">
      <c r="A207" s="627" t="s">
        <v>390</v>
      </c>
      <c r="B207" s="706">
        <f t="shared" si="13"/>
        <v>0</v>
      </c>
      <c r="C207" s="629" t="str">
        <f>IF('Step 3.1 Site Details'!K97&lt;&gt;0,'Step 3.1 Site Details'!K97,"")</f>
        <v/>
      </c>
      <c r="D207" s="629" t="str">
        <f>IF(SUMIFS('Step 4 Support Tool'!$L$16:$L$215,'Step 4 Support Tool'!$E$16:$E$215,(B207),'Step 4 Support Tool'!$H$16:$H$215, "&lt;&gt;" &amp; "Electricity")=0,"",SUMIFS('Step 4 Support Tool'!$L$16:$L$215,'Step 4 Support Tool'!$E$16:$E$215,(B207),'Step 4 Support Tool'!$H$16:$H$215, "&lt;&gt;" &amp; "Electricity"))</f>
        <v/>
      </c>
      <c r="E207" s="629" t="str">
        <f t="shared" si="14"/>
        <v/>
      </c>
      <c r="F207" s="629" t="str">
        <f>IF('Step 4 Support Tool'!L309=0,"",'Step 4 Support Tool'!L309)</f>
        <v/>
      </c>
      <c r="G207" s="1799" t="str">
        <f t="shared" si="12"/>
        <v/>
      </c>
      <c r="H207" s="1800"/>
      <c r="I207" s="621"/>
      <c r="J207" s="610"/>
      <c r="K207" s="610"/>
      <c r="L207" s="610"/>
      <c r="M207" s="610"/>
      <c r="N207" s="610"/>
      <c r="O207" s="610"/>
      <c r="P207" s="610"/>
      <c r="Q207" s="610"/>
      <c r="R207" s="610"/>
      <c r="S207" s="610"/>
      <c r="T207" s="610"/>
      <c r="U207" s="610"/>
      <c r="V207" s="610"/>
      <c r="W207" s="610"/>
      <c r="X207" s="610"/>
      <c r="Y207" s="610"/>
      <c r="Z207" s="623"/>
      <c r="AA207" s="623"/>
      <c r="AB207" s="610"/>
    </row>
    <row r="208" spans="1:28" s="611" customFormat="1" ht="28.9" customHeight="1" x14ac:dyDescent="0.2">
      <c r="A208" s="627" t="s">
        <v>391</v>
      </c>
      <c r="B208" s="706">
        <f t="shared" si="13"/>
        <v>0</v>
      </c>
      <c r="C208" s="629" t="str">
        <f>IF('Step 3.1 Site Details'!K98&lt;&gt;0,'Step 3.1 Site Details'!K98,"")</f>
        <v/>
      </c>
      <c r="D208" s="629" t="str">
        <f>IF(SUMIFS('Step 4 Support Tool'!$L$16:$L$215,'Step 4 Support Tool'!$E$16:$E$215,(B208),'Step 4 Support Tool'!$H$16:$H$215, "&lt;&gt;" &amp; "Electricity")=0,"",SUMIFS('Step 4 Support Tool'!$L$16:$L$215,'Step 4 Support Tool'!$E$16:$E$215,(B208),'Step 4 Support Tool'!$H$16:$H$215, "&lt;&gt;" &amp; "Electricity"))</f>
        <v/>
      </c>
      <c r="E208" s="629" t="str">
        <f t="shared" si="14"/>
        <v/>
      </c>
      <c r="F208" s="629" t="str">
        <f>IF('Step 4 Support Tool'!L310=0,"",'Step 4 Support Tool'!L310)</f>
        <v/>
      </c>
      <c r="G208" s="1799" t="str">
        <f t="shared" si="12"/>
        <v/>
      </c>
      <c r="H208" s="1800"/>
      <c r="I208" s="621"/>
      <c r="J208" s="610"/>
      <c r="K208" s="610"/>
      <c r="L208" s="610"/>
      <c r="M208" s="610"/>
      <c r="N208" s="610"/>
      <c r="O208" s="610"/>
      <c r="P208" s="610"/>
      <c r="Q208" s="610"/>
      <c r="R208" s="610"/>
      <c r="S208" s="610"/>
      <c r="T208" s="610"/>
      <c r="U208" s="610"/>
      <c r="V208" s="610"/>
      <c r="W208" s="610"/>
      <c r="X208" s="610"/>
      <c r="Y208" s="610"/>
      <c r="Z208" s="623"/>
      <c r="AA208" s="623"/>
      <c r="AB208" s="610"/>
    </row>
    <row r="209" spans="1:28" s="611" customFormat="1" ht="28.9" customHeight="1" x14ac:dyDescent="0.2">
      <c r="A209" s="627" t="s">
        <v>392</v>
      </c>
      <c r="B209" s="706">
        <f t="shared" si="13"/>
        <v>0</v>
      </c>
      <c r="C209" s="629" t="str">
        <f>IF('Step 3.1 Site Details'!K99&lt;&gt;0,'Step 3.1 Site Details'!K99,"")</f>
        <v/>
      </c>
      <c r="D209" s="629" t="str">
        <f>IF(SUMIFS('Step 4 Support Tool'!$L$16:$L$215,'Step 4 Support Tool'!$E$16:$E$215,(B209),'Step 4 Support Tool'!$H$16:$H$215, "&lt;&gt;" &amp; "Electricity")=0,"",SUMIFS('Step 4 Support Tool'!$L$16:$L$215,'Step 4 Support Tool'!$E$16:$E$215,(B209),'Step 4 Support Tool'!$H$16:$H$215, "&lt;&gt;" &amp; "Electricity"))</f>
        <v/>
      </c>
      <c r="E209" s="629" t="str">
        <f t="shared" si="14"/>
        <v/>
      </c>
      <c r="F209" s="629" t="str">
        <f>IF('Step 4 Support Tool'!L311=0,"",'Step 4 Support Tool'!L311)</f>
        <v/>
      </c>
      <c r="G209" s="1799" t="str">
        <f t="shared" si="12"/>
        <v/>
      </c>
      <c r="H209" s="1800"/>
      <c r="I209" s="621"/>
      <c r="J209" s="610"/>
      <c r="K209" s="610"/>
      <c r="L209" s="610"/>
      <c r="M209" s="610"/>
      <c r="N209" s="610"/>
      <c r="O209" s="610"/>
      <c r="P209" s="610"/>
      <c r="Q209" s="610"/>
      <c r="R209" s="610"/>
      <c r="S209" s="610"/>
      <c r="T209" s="610"/>
      <c r="U209" s="610"/>
      <c r="V209" s="610"/>
      <c r="W209" s="610"/>
      <c r="X209" s="610"/>
      <c r="Y209" s="610"/>
      <c r="Z209" s="623"/>
      <c r="AA209" s="623"/>
      <c r="AB209" s="610"/>
    </row>
    <row r="210" spans="1:28" s="611" customFormat="1" ht="28.9" customHeight="1" x14ac:dyDescent="0.2">
      <c r="A210" s="627" t="s">
        <v>393</v>
      </c>
      <c r="B210" s="706">
        <f t="shared" si="13"/>
        <v>0</v>
      </c>
      <c r="C210" s="629" t="str">
        <f>IF('Step 3.1 Site Details'!K100&lt;&gt;0,'Step 3.1 Site Details'!K100,"")</f>
        <v/>
      </c>
      <c r="D210" s="629" t="str">
        <f>IF(SUMIFS('Step 4 Support Tool'!$L$16:$L$215,'Step 4 Support Tool'!$E$16:$E$215,(B210),'Step 4 Support Tool'!$H$16:$H$215, "&lt;&gt;" &amp; "Electricity")=0,"",SUMIFS('Step 4 Support Tool'!$L$16:$L$215,'Step 4 Support Tool'!$E$16:$E$215,(B210),'Step 4 Support Tool'!$H$16:$H$215, "&lt;&gt;" &amp; "Electricity"))</f>
        <v/>
      </c>
      <c r="E210" s="629" t="str">
        <f t="shared" si="14"/>
        <v/>
      </c>
      <c r="F210" s="629" t="str">
        <f>IF('Step 4 Support Tool'!L312=0,"",'Step 4 Support Tool'!L312)</f>
        <v/>
      </c>
      <c r="G210" s="1799" t="str">
        <f t="shared" si="12"/>
        <v/>
      </c>
      <c r="H210" s="1800"/>
      <c r="I210" s="621"/>
      <c r="J210" s="610"/>
      <c r="K210" s="610"/>
      <c r="L210" s="610"/>
      <c r="M210" s="610"/>
      <c r="N210" s="610"/>
      <c r="O210" s="610"/>
      <c r="P210" s="610"/>
      <c r="Q210" s="610"/>
      <c r="R210" s="610"/>
      <c r="S210" s="610"/>
      <c r="T210" s="610"/>
      <c r="U210" s="610"/>
      <c r="V210" s="610"/>
      <c r="W210" s="610"/>
      <c r="X210" s="610"/>
      <c r="Y210" s="610"/>
      <c r="Z210" s="623"/>
      <c r="AA210" s="623"/>
      <c r="AB210" s="610"/>
    </row>
    <row r="211" spans="1:28" s="611" customFormat="1" ht="28.9" customHeight="1" x14ac:dyDescent="0.2">
      <c r="A211" s="627" t="s">
        <v>394</v>
      </c>
      <c r="B211" s="706">
        <f t="shared" si="13"/>
        <v>0</v>
      </c>
      <c r="C211" s="629" t="str">
        <f>IF('Step 3.1 Site Details'!K101&lt;&gt;0,'Step 3.1 Site Details'!K101,"")</f>
        <v/>
      </c>
      <c r="D211" s="629" t="str">
        <f>IF(SUMIFS('Step 4 Support Tool'!$L$16:$L$215,'Step 4 Support Tool'!$E$16:$E$215,(B211),'Step 4 Support Tool'!$H$16:$H$215, "&lt;&gt;" &amp; "Electricity")=0,"",SUMIFS('Step 4 Support Tool'!$L$16:$L$215,'Step 4 Support Tool'!$E$16:$E$215,(B211),'Step 4 Support Tool'!$H$16:$H$215, "&lt;&gt;" &amp; "Electricity"))</f>
        <v/>
      </c>
      <c r="E211" s="629" t="str">
        <f t="shared" si="14"/>
        <v/>
      </c>
      <c r="F211" s="629" t="str">
        <f>IF('Step 4 Support Tool'!L313=0,"",'Step 4 Support Tool'!L313)</f>
        <v/>
      </c>
      <c r="G211" s="1799" t="str">
        <f t="shared" si="12"/>
        <v/>
      </c>
      <c r="H211" s="1800"/>
      <c r="I211" s="621"/>
      <c r="J211" s="610"/>
      <c r="K211" s="610"/>
      <c r="L211" s="610"/>
      <c r="M211" s="610"/>
      <c r="N211" s="610"/>
      <c r="O211" s="610"/>
      <c r="P211" s="610"/>
      <c r="Q211" s="610"/>
      <c r="R211" s="610"/>
      <c r="S211" s="610"/>
      <c r="T211" s="610"/>
      <c r="U211" s="610"/>
      <c r="V211" s="610"/>
      <c r="W211" s="610"/>
      <c r="X211" s="610"/>
      <c r="Y211" s="610"/>
      <c r="Z211" s="623"/>
      <c r="AA211" s="623"/>
      <c r="AB211" s="610"/>
    </row>
    <row r="212" spans="1:28" s="611" customFormat="1" ht="28.9" customHeight="1" x14ac:dyDescent="0.2">
      <c r="A212" s="627" t="s">
        <v>395</v>
      </c>
      <c r="B212" s="706">
        <f t="shared" si="13"/>
        <v>0</v>
      </c>
      <c r="C212" s="629" t="str">
        <f>IF('Step 3.1 Site Details'!K102&lt;&gt;0,'Step 3.1 Site Details'!K102,"")</f>
        <v/>
      </c>
      <c r="D212" s="629" t="str">
        <f>IF(SUMIFS('Step 4 Support Tool'!$L$16:$L$215,'Step 4 Support Tool'!$E$16:$E$215,(B212),'Step 4 Support Tool'!$H$16:$H$215, "&lt;&gt;" &amp; "Electricity")=0,"",SUMIFS('Step 4 Support Tool'!$L$16:$L$215,'Step 4 Support Tool'!$E$16:$E$215,(B212),'Step 4 Support Tool'!$H$16:$H$215, "&lt;&gt;" &amp; "Electricity"))</f>
        <v/>
      </c>
      <c r="E212" s="629" t="str">
        <f t="shared" si="14"/>
        <v/>
      </c>
      <c r="F212" s="629" t="str">
        <f>IF('Step 4 Support Tool'!L314=0,"",'Step 4 Support Tool'!L314)</f>
        <v/>
      </c>
      <c r="G212" s="1799" t="str">
        <f t="shared" si="12"/>
        <v/>
      </c>
      <c r="H212" s="1800"/>
      <c r="I212" s="621"/>
      <c r="J212" s="610"/>
      <c r="K212" s="610"/>
      <c r="L212" s="610"/>
      <c r="M212" s="610"/>
      <c r="N212" s="610"/>
      <c r="O212" s="610"/>
      <c r="P212" s="610"/>
      <c r="Q212" s="610"/>
      <c r="R212" s="610"/>
      <c r="S212" s="610"/>
      <c r="T212" s="610"/>
      <c r="U212" s="610"/>
      <c r="V212" s="610"/>
      <c r="W212" s="610"/>
      <c r="X212" s="610"/>
      <c r="Y212" s="610"/>
      <c r="Z212" s="623"/>
      <c r="AA212" s="623"/>
      <c r="AB212" s="610"/>
    </row>
    <row r="213" spans="1:28" s="611" customFormat="1" ht="28.9" customHeight="1" x14ac:dyDescent="0.2">
      <c r="A213" s="627" t="s">
        <v>396</v>
      </c>
      <c r="B213" s="706">
        <f t="shared" si="13"/>
        <v>0</v>
      </c>
      <c r="C213" s="629" t="str">
        <f>IF('Step 3.1 Site Details'!K103&lt;&gt;0,'Step 3.1 Site Details'!K103,"")</f>
        <v/>
      </c>
      <c r="D213" s="629" t="str">
        <f>IF(SUMIFS('Step 4 Support Tool'!$L$16:$L$215,'Step 4 Support Tool'!$E$16:$E$215,(B213),'Step 4 Support Tool'!$H$16:$H$215, "&lt;&gt;" &amp; "Electricity")=0,"",SUMIFS('Step 4 Support Tool'!$L$16:$L$215,'Step 4 Support Tool'!$E$16:$E$215,(B213),'Step 4 Support Tool'!$H$16:$H$215, "&lt;&gt;" &amp; "Electricity"))</f>
        <v/>
      </c>
      <c r="E213" s="629" t="str">
        <f t="shared" si="14"/>
        <v/>
      </c>
      <c r="F213" s="629" t="str">
        <f>IF('Step 4 Support Tool'!L315=0,"",'Step 4 Support Tool'!L315)</f>
        <v/>
      </c>
      <c r="G213" s="1799" t="str">
        <f t="shared" si="12"/>
        <v/>
      </c>
      <c r="H213" s="1800"/>
      <c r="I213" s="621"/>
      <c r="J213" s="610"/>
      <c r="K213" s="610"/>
      <c r="L213" s="610"/>
      <c r="M213" s="610"/>
      <c r="N213" s="610"/>
      <c r="O213" s="610"/>
      <c r="P213" s="610"/>
      <c r="Q213" s="610"/>
      <c r="R213" s="610"/>
      <c r="S213" s="610"/>
      <c r="T213" s="610"/>
      <c r="U213" s="610"/>
      <c r="V213" s="610"/>
      <c r="W213" s="610"/>
      <c r="X213" s="610"/>
      <c r="Y213" s="610"/>
      <c r="Z213" s="623"/>
      <c r="AA213" s="623"/>
      <c r="AB213" s="610"/>
    </row>
    <row r="214" spans="1:28" s="611" customFormat="1" ht="28.9" customHeight="1" x14ac:dyDescent="0.2">
      <c r="A214" s="627" t="s">
        <v>397</v>
      </c>
      <c r="B214" s="706">
        <f t="shared" si="13"/>
        <v>0</v>
      </c>
      <c r="C214" s="629" t="str">
        <f>IF('Step 3.1 Site Details'!K104&lt;&gt;0,'Step 3.1 Site Details'!K104,"")</f>
        <v/>
      </c>
      <c r="D214" s="629" t="str">
        <f>IF(SUMIFS('Step 4 Support Tool'!$L$16:$L$215,'Step 4 Support Tool'!$E$16:$E$215,(B214),'Step 4 Support Tool'!$H$16:$H$215, "&lt;&gt;" &amp; "Electricity")=0,"",SUMIFS('Step 4 Support Tool'!$L$16:$L$215,'Step 4 Support Tool'!$E$16:$E$215,(B214),'Step 4 Support Tool'!$H$16:$H$215, "&lt;&gt;" &amp; "Electricity"))</f>
        <v/>
      </c>
      <c r="E214" s="629" t="str">
        <f t="shared" si="14"/>
        <v/>
      </c>
      <c r="F214" s="629" t="str">
        <f>IF('Step 4 Support Tool'!L316=0,"",'Step 4 Support Tool'!L316)</f>
        <v/>
      </c>
      <c r="G214" s="1799" t="str">
        <f t="shared" ref="G214:G217" si="15">IFERROR(IF((E214-F214)&lt;0,"Savings Greater than Building Usage","Savings Sequenced Correctly"),"")</f>
        <v/>
      </c>
      <c r="H214" s="1800"/>
      <c r="I214" s="621"/>
      <c r="J214" s="610"/>
      <c r="K214" s="610"/>
      <c r="L214" s="610"/>
      <c r="M214" s="610"/>
      <c r="N214" s="610"/>
      <c r="O214" s="610"/>
      <c r="P214" s="610"/>
      <c r="Q214" s="610"/>
      <c r="R214" s="610"/>
      <c r="S214" s="610"/>
      <c r="T214" s="610"/>
      <c r="U214" s="610"/>
      <c r="V214" s="610"/>
      <c r="W214" s="610"/>
      <c r="X214" s="610"/>
      <c r="Y214" s="610"/>
      <c r="Z214" s="623"/>
      <c r="AA214" s="623"/>
      <c r="AB214" s="610"/>
    </row>
    <row r="215" spans="1:28" s="611" customFormat="1" ht="28.9" customHeight="1" x14ac:dyDescent="0.2">
      <c r="A215" s="627" t="s">
        <v>398</v>
      </c>
      <c r="B215" s="706">
        <f t="shared" si="13"/>
        <v>0</v>
      </c>
      <c r="C215" s="629" t="str">
        <f>IF('Step 3.1 Site Details'!K105&lt;&gt;0,'Step 3.1 Site Details'!K105,"")</f>
        <v/>
      </c>
      <c r="D215" s="629" t="str">
        <f>IF(SUMIFS('Step 4 Support Tool'!$L$16:$L$215,'Step 4 Support Tool'!$E$16:$E$215,(B215),'Step 4 Support Tool'!$H$16:$H$215, "&lt;&gt;" &amp; "Electricity")=0,"",SUMIFS('Step 4 Support Tool'!$L$16:$L$215,'Step 4 Support Tool'!$E$16:$E$215,(B215),'Step 4 Support Tool'!$H$16:$H$215, "&lt;&gt;" &amp; "Electricity"))</f>
        <v/>
      </c>
      <c r="E215" s="629" t="str">
        <f t="shared" si="14"/>
        <v/>
      </c>
      <c r="F215" s="629" t="str">
        <f>IF('Step 4 Support Tool'!L317=0,"",'Step 4 Support Tool'!L317)</f>
        <v/>
      </c>
      <c r="G215" s="1799" t="str">
        <f t="shared" si="15"/>
        <v/>
      </c>
      <c r="H215" s="1800"/>
      <c r="I215" s="621"/>
      <c r="J215" s="610"/>
      <c r="K215" s="610"/>
      <c r="L215" s="610"/>
      <c r="M215" s="610"/>
      <c r="N215" s="610"/>
      <c r="O215" s="610"/>
      <c r="P215" s="610"/>
      <c r="Q215" s="610"/>
      <c r="R215" s="610"/>
      <c r="S215" s="610"/>
      <c r="T215" s="610"/>
      <c r="U215" s="610"/>
      <c r="V215" s="610"/>
      <c r="W215" s="610"/>
      <c r="X215" s="610"/>
      <c r="Y215" s="610"/>
      <c r="Z215" s="623"/>
      <c r="AA215" s="623"/>
      <c r="AB215" s="610"/>
    </row>
    <row r="216" spans="1:28" s="611" customFormat="1" ht="28.9" customHeight="1" x14ac:dyDescent="0.2">
      <c r="A216" s="627" t="s">
        <v>399</v>
      </c>
      <c r="B216" s="706">
        <f t="shared" si="13"/>
        <v>0</v>
      </c>
      <c r="C216" s="629" t="str">
        <f>IF('Step 3.1 Site Details'!K106&lt;&gt;0,'Step 3.1 Site Details'!K106,"")</f>
        <v/>
      </c>
      <c r="D216" s="629" t="str">
        <f>IF(SUMIFS('Step 4 Support Tool'!$L$16:$L$215,'Step 4 Support Tool'!$E$16:$E$215,(B216),'Step 4 Support Tool'!$H$16:$H$215, "&lt;&gt;" &amp; "Electricity")=0,"",SUMIFS('Step 4 Support Tool'!$L$16:$L$215,'Step 4 Support Tool'!$E$16:$E$215,(B216),'Step 4 Support Tool'!$H$16:$H$215, "&lt;&gt;" &amp; "Electricity"))</f>
        <v/>
      </c>
      <c r="E216" s="629" t="str">
        <f t="shared" si="14"/>
        <v/>
      </c>
      <c r="F216" s="629" t="str">
        <f>IF('Step 4 Support Tool'!L318=0,"",'Step 4 Support Tool'!L318)</f>
        <v/>
      </c>
      <c r="G216" s="1799" t="str">
        <f t="shared" si="15"/>
        <v/>
      </c>
      <c r="H216" s="1800"/>
      <c r="I216" s="621"/>
      <c r="J216" s="610"/>
      <c r="K216" s="610"/>
      <c r="L216" s="610"/>
      <c r="M216" s="610"/>
      <c r="N216" s="610"/>
      <c r="O216" s="610"/>
      <c r="P216" s="610"/>
      <c r="Q216" s="610"/>
      <c r="R216" s="610"/>
      <c r="S216" s="610"/>
      <c r="T216" s="610"/>
      <c r="U216" s="610"/>
      <c r="V216" s="610"/>
      <c r="W216" s="610"/>
      <c r="X216" s="610"/>
      <c r="Y216" s="610"/>
      <c r="Z216" s="623"/>
      <c r="AA216" s="623"/>
      <c r="AB216" s="610"/>
    </row>
    <row r="217" spans="1:28" s="611" customFormat="1" ht="28.9" customHeight="1" x14ac:dyDescent="0.2">
      <c r="A217" s="627" t="s">
        <v>400</v>
      </c>
      <c r="B217" s="706">
        <f t="shared" si="13"/>
        <v>0</v>
      </c>
      <c r="C217" s="629" t="str">
        <f>IF('Step 3.1 Site Details'!K107&lt;&gt;0,'Step 3.1 Site Details'!K107,"")</f>
        <v/>
      </c>
      <c r="D217" s="629" t="str">
        <f>IF(SUMIFS('Step 4 Support Tool'!$L$16:$L$215,'Step 4 Support Tool'!$E$16:$E$215,(B217),'Step 4 Support Tool'!$H$16:$H$215, "&lt;&gt;" &amp; "Electricity")=0,"",SUMIFS('Step 4 Support Tool'!$L$16:$L$215,'Step 4 Support Tool'!$E$16:$E$215,(B217),'Step 4 Support Tool'!$H$16:$H$215, "&lt;&gt;" &amp; "Electricity"))</f>
        <v/>
      </c>
      <c r="E217" s="629" t="str">
        <f t="shared" si="14"/>
        <v/>
      </c>
      <c r="F217" s="629" t="str">
        <f>IF('Step 4 Support Tool'!L319=0,"",'Step 4 Support Tool'!L319)</f>
        <v/>
      </c>
      <c r="G217" s="1799" t="str">
        <f t="shared" si="15"/>
        <v/>
      </c>
      <c r="H217" s="1800"/>
      <c r="I217" s="621"/>
      <c r="J217" s="610"/>
      <c r="K217" s="610"/>
      <c r="L217" s="610"/>
      <c r="M217" s="610"/>
      <c r="N217" s="610"/>
      <c r="O217" s="610"/>
      <c r="P217" s="610"/>
      <c r="Q217" s="610"/>
      <c r="R217" s="610"/>
      <c r="S217" s="610"/>
      <c r="T217" s="610"/>
      <c r="U217" s="610"/>
      <c r="V217" s="610"/>
      <c r="W217" s="610"/>
      <c r="X217" s="610"/>
      <c r="Y217" s="610"/>
      <c r="Z217" s="623"/>
      <c r="AA217" s="623"/>
      <c r="AB217" s="610"/>
    </row>
    <row r="218" spans="1:28" x14ac:dyDescent="0.2">
      <c r="AA218" s="605"/>
      <c r="AB218" s="38"/>
    </row>
    <row r="219" spans="1:28" x14ac:dyDescent="0.2">
      <c r="A219" s="605"/>
      <c r="B219" s="605"/>
      <c r="C219" s="605"/>
      <c r="D219" s="605"/>
      <c r="E219" s="605"/>
      <c r="F219" s="605"/>
      <c r="G219" s="605"/>
      <c r="H219" s="605"/>
      <c r="I219" s="605"/>
      <c r="J219" s="605"/>
      <c r="K219" s="605"/>
      <c r="L219" s="605"/>
      <c r="M219" s="605"/>
      <c r="N219" s="605"/>
      <c r="O219" s="605"/>
      <c r="P219" s="605"/>
      <c r="Q219" s="605"/>
      <c r="R219" s="605"/>
      <c r="S219" s="605"/>
      <c r="T219" s="605"/>
      <c r="U219" s="605"/>
      <c r="V219" s="605"/>
      <c r="W219" s="605"/>
      <c r="X219" s="605"/>
      <c r="Y219" s="605"/>
      <c r="Z219" s="605"/>
      <c r="AA219" s="605"/>
      <c r="AB219" s="605"/>
    </row>
    <row r="220" spans="1:28" ht="14.25" x14ac:dyDescent="0.2">
      <c r="A220" s="1795" t="s">
        <v>1626</v>
      </c>
      <c r="B220" s="1796"/>
      <c r="C220" s="1797"/>
      <c r="D220" s="1814" t="s">
        <v>1627</v>
      </c>
      <c r="E220" s="1814"/>
      <c r="F220" s="605"/>
      <c r="G220" s="605"/>
      <c r="H220" s="605"/>
      <c r="I220" s="605"/>
      <c r="J220" s="605"/>
      <c r="K220" s="605"/>
      <c r="L220" s="605"/>
      <c r="M220" s="605"/>
      <c r="N220" s="605"/>
      <c r="O220" s="605"/>
      <c r="P220" s="605"/>
      <c r="Q220" s="605"/>
      <c r="R220" s="605"/>
      <c r="S220" s="605"/>
      <c r="T220" s="605"/>
      <c r="U220" s="605"/>
      <c r="V220" s="605"/>
      <c r="W220" s="605"/>
      <c r="X220" s="605"/>
      <c r="Y220" s="605"/>
      <c r="Z220" s="605"/>
      <c r="AA220" s="605"/>
      <c r="AB220" s="605"/>
    </row>
    <row r="221" spans="1:28" ht="27.6" customHeight="1" x14ac:dyDescent="0.2">
      <c r="A221" s="1812" t="s">
        <v>284</v>
      </c>
      <c r="B221" s="1812"/>
      <c r="C221" s="1813"/>
      <c r="D221" s="709" t="s">
        <v>1628</v>
      </c>
      <c r="E221" s="709" t="s">
        <v>1629</v>
      </c>
      <c r="F221" s="605"/>
      <c r="G221" s="605"/>
      <c r="H221" s="605"/>
      <c r="I221" s="605"/>
      <c r="J221" s="605"/>
      <c r="K221" s="605"/>
      <c r="L221" s="605"/>
      <c r="M221" s="605"/>
      <c r="N221" s="605"/>
      <c r="O221" s="605"/>
      <c r="P221" s="605"/>
      <c r="Q221" s="605"/>
      <c r="R221" s="605"/>
      <c r="S221" s="605"/>
      <c r="T221" s="605"/>
      <c r="U221" s="605"/>
      <c r="V221" s="605"/>
      <c r="W221" s="605"/>
      <c r="X221" s="605"/>
      <c r="Y221" s="605"/>
      <c r="Z221" s="605"/>
      <c r="AA221" s="605"/>
      <c r="AB221" s="605"/>
    </row>
    <row r="222" spans="1:28" ht="14.25" x14ac:dyDescent="0.2">
      <c r="A222" s="1810" t="s">
        <v>78</v>
      </c>
      <c r="B222" s="1810"/>
      <c r="C222" s="1810"/>
      <c r="D222" s="691">
        <v>480</v>
      </c>
      <c r="E222" s="691">
        <v>670</v>
      </c>
      <c r="F222" s="605"/>
      <c r="G222" s="605"/>
      <c r="H222" s="605"/>
      <c r="I222" s="605"/>
      <c r="J222" s="605"/>
      <c r="K222" s="605"/>
      <c r="L222" s="605"/>
      <c r="M222" s="605"/>
      <c r="N222" s="605"/>
      <c r="O222" s="605"/>
      <c r="P222" s="605"/>
      <c r="Q222" s="605"/>
      <c r="R222" s="605"/>
      <c r="S222" s="605"/>
      <c r="T222" s="605"/>
      <c r="U222" s="605"/>
      <c r="V222" s="605"/>
      <c r="W222" s="605"/>
      <c r="X222" s="605"/>
      <c r="Y222" s="605"/>
      <c r="Z222" s="605"/>
      <c r="AA222" s="605"/>
      <c r="AB222" s="605"/>
    </row>
    <row r="223" spans="1:28" ht="14.25" x14ac:dyDescent="0.2">
      <c r="A223" s="1810" t="s">
        <v>80</v>
      </c>
      <c r="B223" s="1810"/>
      <c r="C223" s="1810"/>
      <c r="D223" s="691">
        <v>125</v>
      </c>
      <c r="E223" s="691">
        <v>194</v>
      </c>
      <c r="F223" s="605"/>
      <c r="G223" s="605"/>
      <c r="H223" s="605"/>
      <c r="I223" s="605"/>
      <c r="J223" s="605"/>
      <c r="K223" s="605"/>
      <c r="L223" s="605"/>
      <c r="M223" s="605"/>
      <c r="N223" s="605"/>
      <c r="O223" s="605"/>
      <c r="P223" s="605"/>
      <c r="Q223" s="605"/>
      <c r="R223" s="605"/>
      <c r="S223" s="605"/>
      <c r="T223" s="605"/>
      <c r="U223" s="605"/>
      <c r="V223" s="605"/>
      <c r="W223" s="605"/>
      <c r="X223" s="605"/>
      <c r="Y223" s="605"/>
      <c r="Z223" s="605"/>
      <c r="AA223" s="605"/>
      <c r="AB223" s="605"/>
    </row>
    <row r="224" spans="1:28" ht="14.25" x14ac:dyDescent="0.2">
      <c r="A224" s="1810" t="s">
        <v>82</v>
      </c>
      <c r="B224" s="1810"/>
      <c r="C224" s="1810"/>
      <c r="D224" s="691">
        <v>590</v>
      </c>
      <c r="E224" s="691">
        <v>460</v>
      </c>
      <c r="F224" s="605"/>
      <c r="G224" s="605"/>
      <c r="H224" s="605"/>
      <c r="I224" s="605"/>
      <c r="J224" s="605"/>
      <c r="K224" s="605"/>
      <c r="L224" s="605"/>
      <c r="M224" s="605"/>
      <c r="N224" s="605"/>
      <c r="O224" s="605"/>
      <c r="P224" s="605"/>
      <c r="Q224" s="605"/>
      <c r="R224" s="605"/>
      <c r="S224" s="605"/>
      <c r="T224" s="605"/>
      <c r="U224" s="605"/>
      <c r="V224" s="605"/>
      <c r="W224" s="605"/>
      <c r="X224" s="605"/>
      <c r="Y224" s="605"/>
      <c r="Z224" s="605"/>
      <c r="AA224" s="605"/>
      <c r="AB224" s="605"/>
    </row>
    <row r="225" spans="1:28" ht="14.25" x14ac:dyDescent="0.2">
      <c r="A225" s="1810" t="s">
        <v>84</v>
      </c>
      <c r="B225" s="1810"/>
      <c r="C225" s="1810"/>
      <c r="D225" s="691">
        <v>420</v>
      </c>
      <c r="E225" s="691">
        <v>630</v>
      </c>
      <c r="F225" s="605"/>
      <c r="G225" s="605"/>
      <c r="H225" s="605"/>
      <c r="I225" s="605"/>
      <c r="J225" s="605"/>
      <c r="K225" s="605"/>
      <c r="L225" s="605"/>
      <c r="M225" s="605"/>
      <c r="N225" s="605"/>
      <c r="O225" s="605"/>
      <c r="P225" s="605"/>
      <c r="Q225" s="605"/>
      <c r="R225" s="605"/>
      <c r="S225" s="605"/>
      <c r="T225" s="605"/>
      <c r="U225" s="605"/>
      <c r="V225" s="605"/>
      <c r="W225" s="605"/>
      <c r="X225" s="605"/>
      <c r="Y225" s="605"/>
      <c r="Z225" s="605"/>
      <c r="AA225" s="605"/>
      <c r="AB225" s="605"/>
    </row>
    <row r="226" spans="1:28" ht="14.25" x14ac:dyDescent="0.2">
      <c r="A226" s="1810" t="s">
        <v>86</v>
      </c>
      <c r="B226" s="1810"/>
      <c r="C226" s="1810"/>
      <c r="D226" s="691">
        <v>385</v>
      </c>
      <c r="E226" s="691">
        <v>540</v>
      </c>
      <c r="F226" s="605"/>
      <c r="G226" s="605"/>
      <c r="H226" s="605"/>
      <c r="I226" s="605"/>
      <c r="J226" s="605"/>
      <c r="K226" s="605"/>
      <c r="L226" s="605"/>
      <c r="M226" s="605"/>
      <c r="N226" s="605"/>
      <c r="O226" s="605"/>
      <c r="P226" s="605"/>
      <c r="Q226" s="605"/>
      <c r="R226" s="605"/>
      <c r="S226" s="605"/>
      <c r="T226" s="605"/>
      <c r="U226" s="605"/>
      <c r="V226" s="605"/>
      <c r="W226" s="605"/>
      <c r="X226" s="605"/>
      <c r="Y226" s="605"/>
      <c r="Z226" s="605"/>
      <c r="AA226" s="605"/>
      <c r="AB226" s="605"/>
    </row>
    <row r="227" spans="1:28" ht="14.25" x14ac:dyDescent="0.2">
      <c r="A227" s="1810" t="s">
        <v>88</v>
      </c>
      <c r="B227" s="1810"/>
      <c r="C227" s="1810"/>
      <c r="D227" s="691">
        <v>240</v>
      </c>
      <c r="E227" s="691">
        <v>290</v>
      </c>
      <c r="F227" s="605"/>
      <c r="G227" s="605"/>
      <c r="H227" s="605"/>
      <c r="I227" s="605"/>
      <c r="J227" s="605"/>
      <c r="K227" s="605"/>
      <c r="L227" s="605"/>
      <c r="M227" s="605"/>
      <c r="N227" s="605"/>
      <c r="O227" s="605"/>
      <c r="P227" s="605"/>
      <c r="Q227" s="605"/>
      <c r="R227" s="605"/>
      <c r="S227" s="605"/>
      <c r="T227" s="605"/>
      <c r="U227" s="605"/>
      <c r="V227" s="605"/>
      <c r="W227" s="605"/>
      <c r="X227" s="605"/>
      <c r="Y227" s="605"/>
      <c r="Z227" s="605"/>
      <c r="AA227" s="605"/>
      <c r="AB227" s="605"/>
    </row>
    <row r="228" spans="1:28" ht="14.25" x14ac:dyDescent="0.2">
      <c r="A228" s="1810" t="s">
        <v>90</v>
      </c>
      <c r="B228" s="1810"/>
      <c r="C228" s="1810"/>
      <c r="D228" s="691">
        <v>174</v>
      </c>
      <c r="E228" s="691">
        <v>270</v>
      </c>
      <c r="F228" s="605"/>
      <c r="G228" s="605"/>
      <c r="H228" s="605"/>
      <c r="I228" s="605"/>
      <c r="J228" s="605"/>
      <c r="K228" s="605"/>
      <c r="L228" s="605"/>
      <c r="M228" s="605"/>
      <c r="N228" s="605"/>
      <c r="O228" s="605"/>
      <c r="P228" s="605"/>
      <c r="Q228" s="605"/>
      <c r="R228" s="605"/>
      <c r="S228" s="605"/>
      <c r="T228" s="605"/>
      <c r="U228" s="605"/>
      <c r="V228" s="605"/>
      <c r="W228" s="605"/>
      <c r="X228" s="605"/>
      <c r="Y228" s="605"/>
      <c r="Z228" s="605"/>
      <c r="AA228" s="605"/>
      <c r="AB228" s="605"/>
    </row>
    <row r="229" spans="1:28" ht="14.25" x14ac:dyDescent="0.2">
      <c r="A229" s="1810" t="s">
        <v>92</v>
      </c>
      <c r="B229" s="1810"/>
      <c r="C229" s="1810"/>
      <c r="D229" s="691">
        <v>339</v>
      </c>
      <c r="E229" s="691">
        <v>411</v>
      </c>
      <c r="F229" s="605"/>
      <c r="G229" s="605"/>
      <c r="H229" s="605"/>
      <c r="I229" s="605"/>
      <c r="J229" s="605"/>
      <c r="K229" s="605"/>
      <c r="L229" s="605"/>
      <c r="M229" s="605"/>
      <c r="N229" s="605"/>
      <c r="O229" s="605"/>
      <c r="P229" s="605"/>
      <c r="Q229" s="605"/>
      <c r="R229" s="605"/>
      <c r="S229" s="605"/>
      <c r="T229" s="605"/>
      <c r="U229" s="605"/>
      <c r="V229" s="605"/>
      <c r="W229" s="605"/>
      <c r="X229" s="605"/>
      <c r="Y229" s="605"/>
      <c r="Z229" s="605"/>
      <c r="AA229" s="605"/>
      <c r="AB229" s="605"/>
    </row>
    <row r="230" spans="1:28" ht="14.25" x14ac:dyDescent="0.2">
      <c r="A230" s="1810" t="s">
        <v>94</v>
      </c>
      <c r="B230" s="1810"/>
      <c r="C230" s="1810"/>
      <c r="D230" s="691">
        <v>110</v>
      </c>
      <c r="E230" s="691">
        <v>132</v>
      </c>
      <c r="F230" s="605"/>
      <c r="G230" s="605"/>
      <c r="H230" s="605"/>
      <c r="I230" s="605"/>
      <c r="J230" s="605"/>
      <c r="K230" s="605"/>
      <c r="L230" s="605"/>
      <c r="M230" s="605"/>
      <c r="N230" s="605"/>
      <c r="O230" s="605"/>
      <c r="P230" s="605"/>
      <c r="Q230" s="605"/>
      <c r="R230" s="605"/>
      <c r="S230" s="605"/>
      <c r="T230" s="605"/>
      <c r="U230" s="605"/>
      <c r="V230" s="605"/>
      <c r="W230" s="605"/>
      <c r="X230" s="605"/>
      <c r="Y230" s="605"/>
      <c r="Z230" s="605"/>
      <c r="AA230" s="605"/>
      <c r="AB230" s="605"/>
    </row>
    <row r="231" spans="1:28" ht="14.25" x14ac:dyDescent="0.2">
      <c r="A231" s="1810" t="s">
        <v>96</v>
      </c>
      <c r="B231" s="1810"/>
      <c r="C231" s="1810"/>
      <c r="D231" s="691">
        <v>264</v>
      </c>
      <c r="E231" s="691">
        <v>598</v>
      </c>
      <c r="F231" s="605"/>
      <c r="G231" s="605"/>
      <c r="H231" s="605"/>
      <c r="I231" s="605"/>
      <c r="J231" s="605"/>
      <c r="K231" s="605"/>
      <c r="L231" s="605"/>
      <c r="M231" s="605"/>
      <c r="N231" s="605"/>
      <c r="O231" s="605"/>
      <c r="P231" s="605"/>
      <c r="Q231" s="605"/>
      <c r="R231" s="605"/>
      <c r="S231" s="605"/>
      <c r="T231" s="605"/>
      <c r="U231" s="605"/>
      <c r="V231" s="605"/>
      <c r="W231" s="605"/>
      <c r="X231" s="605"/>
      <c r="Y231" s="605"/>
      <c r="Z231" s="605"/>
      <c r="AA231" s="605"/>
      <c r="AB231" s="605"/>
    </row>
    <row r="232" spans="1:28" ht="14.25" x14ac:dyDescent="0.2">
      <c r="A232" s="1810" t="s">
        <v>98</v>
      </c>
      <c r="B232" s="1810"/>
      <c r="C232" s="1810"/>
      <c r="D232" s="691">
        <v>113</v>
      </c>
      <c r="E232" s="691">
        <v>210</v>
      </c>
      <c r="F232" s="605"/>
      <c r="G232" s="605"/>
      <c r="H232" s="605"/>
      <c r="I232" s="605"/>
      <c r="J232" s="605"/>
      <c r="K232" s="605"/>
      <c r="L232" s="605"/>
      <c r="M232" s="605"/>
      <c r="N232" s="605"/>
      <c r="O232" s="605"/>
      <c r="P232" s="605"/>
      <c r="Q232" s="605"/>
      <c r="R232" s="605"/>
      <c r="S232" s="605"/>
      <c r="T232" s="605"/>
      <c r="U232" s="605"/>
      <c r="V232" s="605"/>
      <c r="W232" s="605"/>
      <c r="X232" s="605"/>
      <c r="Y232" s="605"/>
      <c r="Z232" s="605"/>
      <c r="AA232" s="605"/>
      <c r="AB232" s="605"/>
    </row>
    <row r="233" spans="1:28" ht="14.25" x14ac:dyDescent="0.2">
      <c r="A233" s="1810" t="s">
        <v>100</v>
      </c>
      <c r="B233" s="1810"/>
      <c r="C233" s="1810"/>
      <c r="D233" s="691">
        <v>220</v>
      </c>
      <c r="E233" s="691">
        <v>220</v>
      </c>
      <c r="F233" s="605"/>
      <c r="G233" s="605"/>
      <c r="H233" s="605"/>
      <c r="I233" s="605"/>
      <c r="J233" s="605"/>
      <c r="K233" s="605"/>
      <c r="L233" s="605"/>
      <c r="M233" s="605"/>
      <c r="N233" s="605"/>
      <c r="O233" s="605"/>
      <c r="P233" s="605"/>
      <c r="Q233" s="605"/>
      <c r="R233" s="605"/>
      <c r="S233" s="605"/>
      <c r="T233" s="605"/>
      <c r="U233" s="605"/>
      <c r="V233" s="605"/>
      <c r="W233" s="605"/>
      <c r="X233" s="605"/>
      <c r="Y233" s="605"/>
      <c r="Z233" s="605"/>
      <c r="AA233" s="605"/>
      <c r="AB233" s="605"/>
    </row>
    <row r="234" spans="1:28" ht="14.25" x14ac:dyDescent="0.2">
      <c r="A234" s="1810" t="s">
        <v>102</v>
      </c>
      <c r="B234" s="1810"/>
      <c r="C234" s="1810"/>
      <c r="D234" s="691">
        <v>96</v>
      </c>
      <c r="E234" s="691">
        <v>142</v>
      </c>
      <c r="F234" s="605"/>
      <c r="G234" s="605"/>
      <c r="H234" s="605"/>
      <c r="I234" s="605"/>
      <c r="J234" s="605"/>
      <c r="K234" s="605"/>
      <c r="L234" s="605"/>
      <c r="M234" s="605"/>
      <c r="N234" s="605"/>
      <c r="O234" s="605"/>
      <c r="P234" s="605"/>
      <c r="Q234" s="605"/>
      <c r="R234" s="605"/>
      <c r="S234" s="605"/>
      <c r="T234" s="605"/>
      <c r="U234" s="605"/>
      <c r="V234" s="605"/>
      <c r="W234" s="605"/>
      <c r="X234" s="605"/>
      <c r="Y234" s="605"/>
      <c r="Z234" s="605"/>
      <c r="AA234" s="605"/>
      <c r="AB234" s="605"/>
    </row>
    <row r="235" spans="1:28" ht="14.25" x14ac:dyDescent="0.2">
      <c r="A235" s="1810" t="s">
        <v>104</v>
      </c>
      <c r="B235" s="1810"/>
      <c r="C235" s="1810"/>
      <c r="D235" s="691">
        <v>492</v>
      </c>
      <c r="E235" s="691">
        <v>390</v>
      </c>
      <c r="F235" s="605"/>
      <c r="G235" s="605"/>
      <c r="H235" s="605"/>
      <c r="I235" s="605"/>
      <c r="J235" s="605"/>
      <c r="K235" s="605"/>
      <c r="L235" s="605"/>
      <c r="M235" s="605"/>
      <c r="N235" s="605"/>
      <c r="O235" s="605"/>
      <c r="P235" s="605"/>
      <c r="Q235" s="605"/>
      <c r="R235" s="605"/>
      <c r="S235" s="605"/>
      <c r="T235" s="605"/>
      <c r="U235" s="605"/>
      <c r="V235" s="605"/>
      <c r="W235" s="605"/>
      <c r="X235" s="605"/>
      <c r="Y235" s="605"/>
      <c r="Z235" s="605"/>
      <c r="AA235" s="605"/>
      <c r="AB235" s="605"/>
    </row>
    <row r="236" spans="1:28" ht="14.25" x14ac:dyDescent="0.2">
      <c r="A236" s="1810" t="s">
        <v>106</v>
      </c>
      <c r="B236" s="1810"/>
      <c r="C236" s="1810"/>
      <c r="D236" s="691">
        <v>138</v>
      </c>
      <c r="E236" s="691">
        <v>205</v>
      </c>
      <c r="F236" s="605"/>
      <c r="G236" s="605"/>
      <c r="H236" s="605"/>
      <c r="I236" s="605"/>
      <c r="J236" s="605"/>
      <c r="K236" s="605"/>
      <c r="L236" s="605"/>
      <c r="M236" s="605"/>
      <c r="N236" s="605"/>
      <c r="O236" s="605"/>
      <c r="P236" s="605"/>
      <c r="Q236" s="605"/>
      <c r="R236" s="605"/>
      <c r="S236" s="605"/>
      <c r="T236" s="605"/>
      <c r="U236" s="605"/>
      <c r="V236" s="605"/>
      <c r="W236" s="605"/>
      <c r="X236" s="605"/>
      <c r="Y236" s="605"/>
      <c r="Z236" s="605"/>
      <c r="AA236" s="605"/>
      <c r="AB236" s="605"/>
    </row>
    <row r="237" spans="1:28" ht="14.25" x14ac:dyDescent="0.2">
      <c r="A237" s="1810" t="s">
        <v>108</v>
      </c>
      <c r="B237" s="1810"/>
      <c r="C237" s="1810"/>
      <c r="D237" s="691">
        <v>114</v>
      </c>
      <c r="E237" s="691">
        <v>210</v>
      </c>
      <c r="F237" s="605"/>
      <c r="G237" s="605"/>
      <c r="H237" s="605"/>
      <c r="I237" s="605"/>
      <c r="J237" s="605"/>
      <c r="K237" s="605"/>
      <c r="L237" s="605"/>
      <c r="M237" s="605"/>
      <c r="N237" s="605"/>
      <c r="O237" s="605"/>
      <c r="P237" s="605"/>
      <c r="Q237" s="605"/>
      <c r="R237" s="605"/>
      <c r="S237" s="605"/>
      <c r="T237" s="605"/>
      <c r="U237" s="605"/>
      <c r="V237" s="605"/>
      <c r="W237" s="605"/>
      <c r="X237" s="605"/>
      <c r="Y237" s="605"/>
      <c r="Z237" s="605"/>
      <c r="AA237" s="605"/>
      <c r="AB237" s="605"/>
    </row>
    <row r="238" spans="1:28" ht="14.25" x14ac:dyDescent="0.2">
      <c r="A238" s="1810" t="s">
        <v>110</v>
      </c>
      <c r="B238" s="1810"/>
      <c r="C238" s="1810"/>
      <c r="D238" s="691">
        <v>107</v>
      </c>
      <c r="E238" s="691">
        <v>107</v>
      </c>
      <c r="F238" s="605"/>
      <c r="G238" s="605"/>
      <c r="H238" s="605"/>
      <c r="I238" s="605"/>
      <c r="J238" s="605"/>
      <c r="K238" s="605"/>
      <c r="L238" s="605"/>
      <c r="M238" s="605"/>
      <c r="N238" s="605"/>
      <c r="O238" s="605"/>
      <c r="P238" s="605"/>
      <c r="Q238" s="605"/>
      <c r="R238" s="605"/>
      <c r="S238" s="605"/>
      <c r="T238" s="605"/>
      <c r="U238" s="605"/>
      <c r="V238" s="605"/>
      <c r="W238" s="605"/>
      <c r="X238" s="605"/>
      <c r="Y238" s="605"/>
      <c r="Z238" s="605"/>
      <c r="AA238" s="605"/>
      <c r="AB238" s="605"/>
    </row>
    <row r="239" spans="1:28" ht="14.25" x14ac:dyDescent="0.2">
      <c r="A239" s="1810" t="s">
        <v>112</v>
      </c>
      <c r="B239" s="1810"/>
      <c r="C239" s="1810"/>
      <c r="D239" s="691">
        <v>0</v>
      </c>
      <c r="E239" s="691">
        <v>0</v>
      </c>
      <c r="F239" s="605"/>
      <c r="G239" s="605"/>
      <c r="H239" s="605"/>
      <c r="I239" s="605"/>
      <c r="J239" s="605"/>
      <c r="K239" s="605"/>
      <c r="L239" s="605"/>
      <c r="M239" s="605"/>
      <c r="N239" s="605"/>
      <c r="O239" s="605"/>
      <c r="P239" s="605"/>
      <c r="Q239" s="605"/>
      <c r="R239" s="605"/>
      <c r="S239" s="605"/>
      <c r="T239" s="605"/>
      <c r="U239" s="605"/>
      <c r="V239" s="605"/>
      <c r="W239" s="605"/>
      <c r="X239" s="605"/>
      <c r="Y239" s="605"/>
      <c r="Z239" s="605"/>
      <c r="AA239" s="605"/>
      <c r="AB239" s="605"/>
    </row>
    <row r="240" spans="1:28" ht="14.25" x14ac:dyDescent="0.2">
      <c r="A240" s="1810" t="s">
        <v>1630</v>
      </c>
      <c r="B240" s="1810"/>
      <c r="C240" s="1810"/>
      <c r="D240" s="691">
        <v>80</v>
      </c>
      <c r="E240" s="691">
        <v>150</v>
      </c>
      <c r="F240" s="605"/>
      <c r="G240" s="605"/>
      <c r="H240" s="605"/>
      <c r="I240" s="605"/>
      <c r="J240" s="605"/>
      <c r="K240" s="605"/>
      <c r="L240" s="605"/>
      <c r="M240" s="605"/>
      <c r="N240" s="605"/>
      <c r="O240" s="605"/>
      <c r="P240" s="605"/>
      <c r="Q240" s="605"/>
      <c r="R240" s="605"/>
      <c r="S240" s="605"/>
      <c r="T240" s="605"/>
      <c r="U240" s="605"/>
      <c r="V240" s="605"/>
      <c r="W240" s="605"/>
      <c r="X240" s="605"/>
      <c r="Y240" s="605"/>
      <c r="Z240" s="605"/>
      <c r="AA240" s="605"/>
      <c r="AB240" s="605"/>
    </row>
    <row r="241" spans="1:28" ht="14.25" x14ac:dyDescent="0.2">
      <c r="A241" s="1810" t="s">
        <v>114</v>
      </c>
      <c r="B241" s="1810"/>
      <c r="C241" s="1810"/>
      <c r="D241" s="691">
        <v>295</v>
      </c>
      <c r="E241" s="691">
        <v>410</v>
      </c>
      <c r="F241" s="605"/>
      <c r="G241" s="605"/>
      <c r="H241" s="605"/>
      <c r="I241" s="605"/>
      <c r="J241" s="605"/>
      <c r="K241" s="605"/>
      <c r="L241" s="605"/>
      <c r="M241" s="605"/>
      <c r="N241" s="605"/>
      <c r="O241" s="605"/>
      <c r="P241" s="605"/>
      <c r="Q241" s="605"/>
      <c r="R241" s="605"/>
      <c r="S241" s="605"/>
      <c r="T241" s="605"/>
      <c r="U241" s="605"/>
      <c r="V241" s="605"/>
      <c r="W241" s="605"/>
      <c r="X241" s="605"/>
      <c r="Y241" s="605"/>
      <c r="Z241" s="605"/>
      <c r="AA241" s="605"/>
      <c r="AB241" s="605"/>
    </row>
    <row r="242" spans="1:28" ht="14.25" x14ac:dyDescent="0.2">
      <c r="A242" s="1810" t="s">
        <v>116</v>
      </c>
      <c r="B242" s="1810"/>
      <c r="C242" s="1810"/>
      <c r="D242" s="691">
        <v>113</v>
      </c>
      <c r="E242" s="691">
        <v>164</v>
      </c>
      <c r="F242" s="605"/>
      <c r="G242" s="605"/>
      <c r="H242" s="605"/>
      <c r="I242" s="605"/>
      <c r="J242" s="605"/>
      <c r="K242" s="605"/>
      <c r="L242" s="605"/>
      <c r="M242" s="605"/>
      <c r="N242" s="605"/>
      <c r="O242" s="605"/>
      <c r="P242" s="605"/>
      <c r="Q242" s="605"/>
      <c r="R242" s="605"/>
      <c r="S242" s="605"/>
      <c r="T242" s="605"/>
      <c r="U242" s="605"/>
      <c r="V242" s="605"/>
      <c r="W242" s="605"/>
      <c r="X242" s="605"/>
      <c r="Y242" s="605"/>
      <c r="Z242" s="605"/>
      <c r="AA242" s="605"/>
      <c r="AB242" s="605"/>
    </row>
    <row r="243" spans="1:28" ht="14.25" x14ac:dyDescent="0.2">
      <c r="A243" s="1810" t="s">
        <v>118</v>
      </c>
      <c r="B243" s="1810"/>
      <c r="C243" s="1810"/>
      <c r="D243" s="691">
        <v>113</v>
      </c>
      <c r="E243" s="691">
        <v>164</v>
      </c>
      <c r="F243" s="605"/>
      <c r="G243" s="605"/>
      <c r="H243" s="605"/>
      <c r="I243" s="605"/>
      <c r="J243" s="605"/>
      <c r="K243" s="605"/>
      <c r="L243" s="605"/>
      <c r="M243" s="605"/>
      <c r="N243" s="605"/>
      <c r="O243" s="605"/>
      <c r="P243" s="605"/>
      <c r="Q243" s="605"/>
      <c r="R243" s="605"/>
      <c r="S243" s="605"/>
      <c r="T243" s="605"/>
      <c r="U243" s="605"/>
      <c r="V243" s="605"/>
      <c r="W243" s="605"/>
      <c r="X243" s="605"/>
      <c r="Y243" s="605"/>
      <c r="Z243" s="605"/>
      <c r="AA243" s="605"/>
      <c r="AB243" s="605"/>
    </row>
    <row r="244" spans="1:28" ht="14.25" x14ac:dyDescent="0.2">
      <c r="A244" s="1810" t="s">
        <v>120</v>
      </c>
      <c r="B244" s="1810"/>
      <c r="C244" s="1810"/>
      <c r="D244" s="691">
        <v>18861</v>
      </c>
      <c r="E244" s="691">
        <v>22034</v>
      </c>
      <c r="F244" s="605"/>
      <c r="G244" s="605"/>
      <c r="H244" s="605"/>
      <c r="I244" s="605"/>
      <c r="J244" s="605"/>
      <c r="K244" s="605"/>
      <c r="L244" s="605"/>
      <c r="M244" s="605"/>
      <c r="N244" s="605"/>
      <c r="O244" s="605"/>
      <c r="P244" s="605"/>
      <c r="Q244" s="605"/>
      <c r="R244" s="605"/>
      <c r="S244" s="605"/>
      <c r="T244" s="605"/>
      <c r="U244" s="605"/>
      <c r="V244" s="605"/>
      <c r="W244" s="605"/>
      <c r="X244" s="605"/>
      <c r="Y244" s="605"/>
      <c r="Z244" s="605"/>
      <c r="AA244" s="605"/>
      <c r="AB244" s="605"/>
    </row>
    <row r="245" spans="1:28" ht="14.25" x14ac:dyDescent="0.2">
      <c r="A245" s="1810" t="s">
        <v>122</v>
      </c>
      <c r="B245" s="1810"/>
      <c r="C245" s="1810"/>
      <c r="D245" s="691">
        <v>108</v>
      </c>
      <c r="E245" s="691">
        <v>144</v>
      </c>
      <c r="F245" s="605"/>
      <c r="G245" s="605"/>
      <c r="H245" s="605"/>
      <c r="I245" s="605"/>
      <c r="J245" s="605"/>
      <c r="K245" s="605"/>
      <c r="L245" s="605"/>
      <c r="M245" s="605"/>
      <c r="N245" s="605"/>
      <c r="O245" s="605"/>
      <c r="P245" s="605"/>
      <c r="Q245" s="605"/>
      <c r="R245" s="605"/>
      <c r="S245" s="605"/>
      <c r="T245" s="605"/>
      <c r="U245" s="605"/>
      <c r="V245" s="605"/>
      <c r="W245" s="605"/>
      <c r="X245" s="605"/>
      <c r="Y245" s="605"/>
      <c r="Z245" s="605"/>
      <c r="AA245" s="605"/>
      <c r="AB245" s="605"/>
    </row>
    <row r="246" spans="1:28" ht="14.25" x14ac:dyDescent="0.2">
      <c r="A246" s="1810" t="s">
        <v>124</v>
      </c>
      <c r="B246" s="1810"/>
      <c r="C246" s="1810"/>
      <c r="D246" s="691">
        <v>142</v>
      </c>
      <c r="E246" s="691">
        <v>187</v>
      </c>
      <c r="F246" s="605"/>
      <c r="G246" s="605"/>
      <c r="H246" s="605"/>
      <c r="I246" s="605"/>
      <c r="J246" s="605"/>
      <c r="K246" s="605"/>
      <c r="L246" s="605"/>
      <c r="M246" s="605"/>
      <c r="N246" s="605"/>
      <c r="O246" s="605"/>
      <c r="P246" s="605"/>
      <c r="Q246" s="605"/>
      <c r="R246" s="605"/>
      <c r="S246" s="605"/>
      <c r="T246" s="605"/>
      <c r="U246" s="605"/>
      <c r="V246" s="605"/>
      <c r="W246" s="605"/>
      <c r="X246" s="605"/>
      <c r="Y246" s="605"/>
      <c r="Z246" s="605"/>
      <c r="AA246" s="605"/>
      <c r="AB246" s="605"/>
    </row>
    <row r="247" spans="1:28" ht="14.25" x14ac:dyDescent="0.2">
      <c r="A247" s="1810" t="s">
        <v>126</v>
      </c>
      <c r="B247" s="1810"/>
      <c r="C247" s="1810"/>
      <c r="D247" s="691">
        <v>142</v>
      </c>
      <c r="E247" s="691">
        <v>187</v>
      </c>
      <c r="F247" s="605"/>
      <c r="G247" s="605"/>
      <c r="H247" s="605"/>
      <c r="I247" s="605"/>
      <c r="J247" s="605"/>
      <c r="K247" s="605"/>
      <c r="L247" s="605"/>
      <c r="M247" s="605"/>
      <c r="N247" s="605"/>
      <c r="O247" s="605"/>
      <c r="P247" s="605"/>
      <c r="Q247" s="605"/>
      <c r="R247" s="605"/>
      <c r="S247" s="605"/>
      <c r="T247" s="605"/>
      <c r="U247" s="605"/>
      <c r="V247" s="605"/>
      <c r="W247" s="605"/>
      <c r="X247" s="605"/>
      <c r="Y247" s="605"/>
      <c r="Z247" s="605"/>
      <c r="AA247" s="605"/>
      <c r="AB247" s="605"/>
    </row>
    <row r="248" spans="1:28" ht="14.25" x14ac:dyDescent="0.2">
      <c r="A248" s="1810" t="s">
        <v>128</v>
      </c>
      <c r="B248" s="1810"/>
      <c r="C248" s="1810"/>
      <c r="D248" s="691">
        <v>158</v>
      </c>
      <c r="E248" s="691">
        <v>343</v>
      </c>
      <c r="F248" s="605"/>
      <c r="G248" s="605"/>
      <c r="H248" s="605"/>
      <c r="I248" s="605"/>
      <c r="J248" s="605"/>
      <c r="K248" s="605"/>
      <c r="L248" s="605"/>
      <c r="M248" s="605"/>
      <c r="N248" s="605"/>
      <c r="O248" s="605"/>
      <c r="P248" s="605"/>
      <c r="Q248" s="605"/>
      <c r="R248" s="605"/>
      <c r="S248" s="605"/>
      <c r="T248" s="605"/>
      <c r="U248" s="605"/>
      <c r="V248" s="605"/>
      <c r="W248" s="605"/>
      <c r="X248" s="605"/>
      <c r="Y248" s="605"/>
      <c r="Z248" s="605"/>
      <c r="AA248" s="605"/>
      <c r="AB248" s="605"/>
    </row>
    <row r="249" spans="1:28" ht="14.25" x14ac:dyDescent="0.2">
      <c r="A249" s="1810" t="s">
        <v>130</v>
      </c>
      <c r="B249" s="1810"/>
      <c r="C249" s="1810"/>
      <c r="D249" s="691">
        <v>54</v>
      </c>
      <c r="E249" s="691">
        <v>187</v>
      </c>
      <c r="F249" s="605"/>
      <c r="G249" s="605"/>
      <c r="H249" s="605"/>
      <c r="I249" s="605"/>
      <c r="J249" s="605"/>
      <c r="K249" s="605"/>
      <c r="L249" s="605"/>
      <c r="M249" s="605"/>
      <c r="N249" s="605"/>
      <c r="O249" s="605"/>
      <c r="P249" s="605"/>
      <c r="Q249" s="605"/>
      <c r="R249" s="605"/>
      <c r="S249" s="605"/>
      <c r="T249" s="605"/>
      <c r="U249" s="605"/>
      <c r="V249" s="605"/>
      <c r="W249" s="605"/>
      <c r="X249" s="605"/>
      <c r="Y249" s="605"/>
      <c r="Z249" s="605"/>
      <c r="AA249" s="605"/>
      <c r="AB249" s="605"/>
    </row>
    <row r="250" spans="1:28" ht="14.25" x14ac:dyDescent="0.2">
      <c r="A250" s="1810" t="s">
        <v>132</v>
      </c>
      <c r="B250" s="1810"/>
      <c r="C250" s="1810"/>
      <c r="D250" s="691">
        <v>138</v>
      </c>
      <c r="E250" s="691">
        <v>205</v>
      </c>
      <c r="F250" s="605"/>
      <c r="G250" s="605"/>
      <c r="H250" s="605"/>
      <c r="I250" s="605"/>
      <c r="J250" s="605"/>
      <c r="K250" s="605"/>
      <c r="L250" s="605"/>
      <c r="M250" s="605"/>
      <c r="N250" s="605"/>
      <c r="O250" s="605"/>
      <c r="P250" s="605"/>
      <c r="Q250" s="605"/>
      <c r="R250" s="605"/>
      <c r="S250" s="605"/>
      <c r="T250" s="605"/>
      <c r="U250" s="605"/>
      <c r="V250" s="605"/>
      <c r="W250" s="605"/>
      <c r="X250" s="605"/>
      <c r="Y250" s="605"/>
      <c r="Z250" s="605"/>
      <c r="AA250" s="605"/>
      <c r="AB250" s="605"/>
    </row>
    <row r="251" spans="1:28" ht="14.25" x14ac:dyDescent="0.2">
      <c r="A251" s="1810" t="s">
        <v>133</v>
      </c>
      <c r="B251" s="1810"/>
      <c r="C251" s="1810"/>
      <c r="D251" s="691">
        <v>110</v>
      </c>
      <c r="E251" s="691">
        <v>132</v>
      </c>
      <c r="F251" s="605"/>
      <c r="G251" s="605"/>
      <c r="H251" s="605"/>
      <c r="I251" s="605"/>
      <c r="J251" s="605"/>
      <c r="K251" s="605"/>
      <c r="L251" s="605"/>
      <c r="M251" s="605"/>
      <c r="N251" s="605"/>
      <c r="O251" s="605"/>
      <c r="P251" s="605"/>
      <c r="Q251" s="605"/>
      <c r="R251" s="605"/>
      <c r="S251" s="605"/>
      <c r="T251" s="605"/>
      <c r="U251" s="605"/>
      <c r="V251" s="605"/>
      <c r="W251" s="605"/>
      <c r="X251" s="605"/>
      <c r="Y251" s="605"/>
      <c r="Z251" s="605"/>
      <c r="AA251" s="605"/>
      <c r="AB251" s="605"/>
    </row>
    <row r="252" spans="1:28" x14ac:dyDescent="0.2">
      <c r="A252" s="605"/>
      <c r="B252" s="605"/>
      <c r="C252" s="605"/>
      <c r="D252" s="605"/>
      <c r="E252" s="605"/>
      <c r="F252" s="605"/>
      <c r="G252" s="605"/>
      <c r="H252" s="605"/>
      <c r="I252" s="605"/>
      <c r="J252" s="605"/>
      <c r="K252" s="605"/>
      <c r="L252" s="605"/>
      <c r="M252" s="605"/>
      <c r="N252" s="605"/>
      <c r="O252" s="605"/>
      <c r="P252" s="605"/>
      <c r="Q252" s="605"/>
      <c r="R252" s="605"/>
      <c r="S252" s="605"/>
      <c r="T252" s="605"/>
      <c r="U252" s="605"/>
      <c r="V252" s="605"/>
      <c r="W252" s="605"/>
      <c r="X252" s="605"/>
      <c r="Y252" s="605"/>
      <c r="Z252" s="605"/>
      <c r="AA252" s="605"/>
      <c r="AB252" s="605"/>
    </row>
    <row r="253" spans="1:28" x14ac:dyDescent="0.2">
      <c r="A253" s="605"/>
      <c r="B253" s="605"/>
      <c r="C253" s="605"/>
      <c r="D253" s="605"/>
      <c r="E253" s="605"/>
      <c r="F253" s="605"/>
      <c r="G253" s="605"/>
      <c r="H253" s="605"/>
      <c r="I253" s="605"/>
      <c r="J253" s="605"/>
      <c r="K253" s="605"/>
      <c r="L253" s="605"/>
      <c r="M253" s="605"/>
      <c r="N253" s="605"/>
      <c r="O253" s="605"/>
      <c r="P253" s="605"/>
      <c r="Q253" s="605"/>
      <c r="R253" s="605"/>
      <c r="S253" s="605"/>
      <c r="T253" s="605"/>
      <c r="U253" s="605"/>
      <c r="V253" s="605"/>
      <c r="W253" s="605"/>
      <c r="X253" s="605"/>
      <c r="Y253" s="605"/>
      <c r="Z253" s="605"/>
      <c r="AA253" s="605"/>
      <c r="AB253" s="605"/>
    </row>
    <row r="254" spans="1:28" x14ac:dyDescent="0.2">
      <c r="A254" s="605"/>
      <c r="B254" s="605"/>
      <c r="C254" s="605"/>
      <c r="D254" s="605"/>
      <c r="E254" s="605"/>
      <c r="F254" s="605"/>
      <c r="G254" s="605"/>
      <c r="H254" s="605"/>
      <c r="I254" s="605"/>
      <c r="J254" s="605"/>
      <c r="K254" s="605"/>
      <c r="L254" s="605"/>
      <c r="M254" s="605"/>
      <c r="N254" s="605"/>
      <c r="O254" s="605"/>
      <c r="P254" s="605"/>
      <c r="Q254" s="605"/>
      <c r="R254" s="605"/>
      <c r="S254" s="605"/>
      <c r="T254" s="605"/>
      <c r="U254" s="605"/>
      <c r="V254" s="605"/>
      <c r="W254" s="605"/>
      <c r="X254" s="605"/>
      <c r="Y254" s="605"/>
      <c r="Z254" s="605"/>
      <c r="AA254" s="605"/>
      <c r="AB254" s="605"/>
    </row>
    <row r="255" spans="1:28" x14ac:dyDescent="0.2">
      <c r="A255" s="605"/>
      <c r="B255" s="605"/>
      <c r="C255" s="605"/>
      <c r="D255" s="605"/>
      <c r="E255" s="605"/>
      <c r="F255" s="605"/>
      <c r="G255" s="605"/>
      <c r="H255" s="605"/>
      <c r="I255" s="605"/>
      <c r="J255" s="605"/>
      <c r="K255" s="605"/>
      <c r="L255" s="605"/>
      <c r="M255" s="605"/>
      <c r="N255" s="605"/>
      <c r="O255" s="605"/>
      <c r="P255" s="605"/>
      <c r="Q255" s="605"/>
      <c r="R255" s="605"/>
      <c r="S255" s="605"/>
      <c r="T255" s="605"/>
      <c r="U255" s="605"/>
      <c r="V255" s="605"/>
      <c r="W255" s="605"/>
      <c r="X255" s="605"/>
      <c r="Y255" s="605"/>
      <c r="Z255" s="605"/>
      <c r="AA255" s="605"/>
      <c r="AB255" s="605"/>
    </row>
    <row r="256" spans="1:28" x14ac:dyDescent="0.2">
      <c r="A256" s="605"/>
      <c r="B256" s="605"/>
      <c r="C256" s="605"/>
      <c r="D256" s="605"/>
      <c r="E256" s="605"/>
      <c r="F256" s="605"/>
      <c r="G256" s="605"/>
      <c r="H256" s="605"/>
      <c r="I256" s="605"/>
      <c r="J256" s="605"/>
      <c r="K256" s="605"/>
      <c r="L256" s="605"/>
      <c r="M256" s="605"/>
      <c r="N256" s="605"/>
      <c r="O256" s="605"/>
      <c r="P256" s="605"/>
      <c r="Q256" s="605"/>
      <c r="R256" s="605"/>
      <c r="S256" s="605"/>
      <c r="T256" s="605"/>
      <c r="U256" s="605"/>
      <c r="V256" s="605"/>
      <c r="W256" s="605"/>
      <c r="X256" s="605"/>
      <c r="Y256" s="605"/>
      <c r="Z256" s="605"/>
      <c r="AA256" s="605"/>
      <c r="AB256" s="605"/>
    </row>
    <row r="257" spans="1:28" x14ac:dyDescent="0.2">
      <c r="A257" s="605"/>
      <c r="B257" s="605"/>
      <c r="C257" s="605"/>
      <c r="D257" s="605"/>
      <c r="E257" s="605"/>
      <c r="F257" s="605"/>
      <c r="G257" s="605"/>
      <c r="H257" s="605"/>
      <c r="I257" s="605"/>
      <c r="J257" s="605"/>
      <c r="K257" s="605"/>
      <c r="L257" s="605"/>
      <c r="M257" s="605"/>
      <c r="N257" s="605"/>
      <c r="O257" s="605"/>
      <c r="P257" s="605"/>
      <c r="Q257" s="605"/>
      <c r="R257" s="605"/>
      <c r="S257" s="605"/>
      <c r="T257" s="605"/>
      <c r="U257" s="605"/>
      <c r="V257" s="605"/>
      <c r="W257" s="605"/>
      <c r="X257" s="605"/>
      <c r="Y257" s="605"/>
      <c r="Z257" s="605"/>
      <c r="AA257" s="605"/>
      <c r="AB257" s="605"/>
    </row>
    <row r="258" spans="1:28" x14ac:dyDescent="0.2">
      <c r="A258" s="605"/>
      <c r="B258" s="605"/>
      <c r="C258" s="605"/>
      <c r="D258" s="605"/>
      <c r="E258" s="605"/>
      <c r="F258" s="605"/>
      <c r="G258" s="605"/>
      <c r="H258" s="605"/>
      <c r="I258" s="605"/>
      <c r="J258" s="605"/>
      <c r="K258" s="605"/>
      <c r="L258" s="605"/>
      <c r="M258" s="605"/>
      <c r="N258" s="605"/>
      <c r="O258" s="605"/>
      <c r="P258" s="605"/>
      <c r="Q258" s="605"/>
      <c r="R258" s="605"/>
      <c r="S258" s="605"/>
      <c r="T258" s="605"/>
      <c r="U258" s="605"/>
      <c r="V258" s="605"/>
      <c r="W258" s="605"/>
      <c r="X258" s="605"/>
      <c r="Y258" s="605"/>
      <c r="Z258" s="605"/>
      <c r="AA258" s="605"/>
      <c r="AB258" s="605"/>
    </row>
    <row r="259" spans="1:28" x14ac:dyDescent="0.2">
      <c r="A259" s="605"/>
      <c r="B259" s="605"/>
      <c r="C259" s="605"/>
      <c r="D259" s="605"/>
      <c r="E259" s="605"/>
      <c r="F259" s="605"/>
      <c r="G259" s="605"/>
      <c r="H259" s="605"/>
      <c r="I259" s="605"/>
      <c r="J259" s="605"/>
      <c r="K259" s="605"/>
      <c r="L259" s="605"/>
      <c r="M259" s="605"/>
      <c r="N259" s="605"/>
      <c r="O259" s="605"/>
      <c r="P259" s="605"/>
      <c r="Q259" s="605"/>
      <c r="R259" s="605"/>
      <c r="S259" s="605"/>
      <c r="T259" s="605"/>
      <c r="U259" s="605"/>
      <c r="V259" s="605"/>
      <c r="W259" s="605"/>
      <c r="X259" s="605"/>
      <c r="Y259" s="605"/>
      <c r="Z259" s="605"/>
      <c r="AA259" s="605"/>
      <c r="AB259" s="605"/>
    </row>
    <row r="260" spans="1:28" x14ac:dyDescent="0.2">
      <c r="A260" s="605"/>
      <c r="B260" s="605"/>
      <c r="C260" s="605"/>
      <c r="D260" s="605"/>
      <c r="E260" s="605"/>
      <c r="F260" s="605"/>
      <c r="G260" s="605"/>
      <c r="H260" s="605"/>
      <c r="I260" s="605"/>
      <c r="J260" s="605"/>
      <c r="K260" s="605"/>
      <c r="L260" s="605"/>
      <c r="M260" s="605"/>
      <c r="N260" s="605"/>
      <c r="O260" s="605"/>
      <c r="P260" s="605"/>
      <c r="Q260" s="605"/>
      <c r="R260" s="605"/>
      <c r="S260" s="605"/>
      <c r="T260" s="605"/>
      <c r="U260" s="605"/>
      <c r="V260" s="605"/>
      <c r="W260" s="605"/>
      <c r="X260" s="605"/>
      <c r="Y260" s="605"/>
      <c r="Z260" s="605"/>
      <c r="AA260" s="605"/>
      <c r="AB260" s="605"/>
    </row>
    <row r="261" spans="1:28" x14ac:dyDescent="0.2">
      <c r="A261" s="605"/>
      <c r="B261" s="605"/>
      <c r="C261" s="605"/>
      <c r="D261" s="605"/>
      <c r="E261" s="605"/>
      <c r="F261" s="605"/>
      <c r="G261" s="605"/>
      <c r="H261" s="605"/>
      <c r="I261" s="605"/>
      <c r="J261" s="605"/>
      <c r="K261" s="605"/>
      <c r="L261" s="605"/>
      <c r="M261" s="605"/>
      <c r="N261" s="605"/>
      <c r="O261" s="605"/>
      <c r="P261" s="605"/>
      <c r="Q261" s="605"/>
      <c r="R261" s="605"/>
      <c r="S261" s="605"/>
      <c r="T261" s="605"/>
      <c r="U261" s="605"/>
      <c r="V261" s="605"/>
      <c r="W261" s="605"/>
      <c r="X261" s="605"/>
      <c r="Y261" s="605"/>
      <c r="Z261" s="605"/>
      <c r="AA261" s="605"/>
      <c r="AB261" s="605"/>
    </row>
    <row r="262" spans="1:28" x14ac:dyDescent="0.2">
      <c r="A262" s="605"/>
      <c r="B262" s="605"/>
      <c r="C262" s="605"/>
      <c r="D262" s="605"/>
      <c r="E262" s="605"/>
      <c r="F262" s="605"/>
      <c r="G262" s="605"/>
      <c r="H262" s="605"/>
      <c r="I262" s="605"/>
      <c r="J262" s="605"/>
      <c r="K262" s="605"/>
      <c r="L262" s="605"/>
      <c r="M262" s="605"/>
      <c r="N262" s="605"/>
      <c r="O262" s="605"/>
      <c r="P262" s="605"/>
      <c r="Q262" s="605"/>
      <c r="R262" s="605"/>
      <c r="S262" s="605"/>
      <c r="T262" s="605"/>
      <c r="U262" s="605"/>
      <c r="V262" s="605"/>
      <c r="W262" s="605"/>
      <c r="X262" s="605"/>
      <c r="Y262" s="605"/>
      <c r="Z262" s="605"/>
      <c r="AA262" s="605"/>
      <c r="AB262" s="605"/>
    </row>
    <row r="263" spans="1:28" x14ac:dyDescent="0.2">
      <c r="A263" s="605"/>
      <c r="B263" s="605"/>
      <c r="C263" s="605"/>
      <c r="D263" s="605"/>
      <c r="E263" s="605"/>
      <c r="F263" s="605"/>
      <c r="G263" s="605"/>
      <c r="H263" s="605"/>
      <c r="I263" s="605"/>
      <c r="J263" s="605"/>
      <c r="K263" s="605"/>
      <c r="L263" s="605"/>
      <c r="M263" s="605"/>
      <c r="N263" s="605"/>
      <c r="O263" s="605"/>
      <c r="P263" s="605"/>
      <c r="Q263" s="605"/>
      <c r="R263" s="605"/>
      <c r="S263" s="605"/>
      <c r="T263" s="605"/>
      <c r="U263" s="605"/>
      <c r="V263" s="605"/>
      <c r="W263" s="605"/>
      <c r="X263" s="605"/>
      <c r="Y263" s="605"/>
      <c r="Z263" s="605"/>
      <c r="AA263" s="605"/>
      <c r="AB263" s="605"/>
    </row>
    <row r="264" spans="1:28" x14ac:dyDescent="0.2">
      <c r="A264" s="605"/>
      <c r="B264" s="605"/>
      <c r="C264" s="605"/>
      <c r="D264" s="605"/>
      <c r="E264" s="605"/>
      <c r="F264" s="605"/>
      <c r="G264" s="605"/>
      <c r="H264" s="605"/>
      <c r="I264" s="605"/>
      <c r="J264" s="605"/>
      <c r="K264" s="605"/>
      <c r="L264" s="605"/>
      <c r="M264" s="605"/>
      <c r="N264" s="605"/>
      <c r="O264" s="605"/>
      <c r="P264" s="605"/>
      <c r="Q264" s="605"/>
      <c r="R264" s="605"/>
      <c r="S264" s="605"/>
      <c r="T264" s="605"/>
      <c r="U264" s="605"/>
      <c r="V264" s="605"/>
      <c r="W264" s="605"/>
      <c r="X264" s="605"/>
      <c r="Y264" s="605"/>
      <c r="Z264" s="605"/>
      <c r="AA264" s="605"/>
      <c r="AB264" s="605"/>
    </row>
    <row r="265" spans="1:28" x14ac:dyDescent="0.2">
      <c r="A265" s="605"/>
      <c r="B265" s="605"/>
      <c r="C265" s="605"/>
      <c r="D265" s="605"/>
      <c r="E265" s="605"/>
      <c r="F265" s="605"/>
      <c r="G265" s="605"/>
      <c r="H265" s="605"/>
      <c r="I265" s="605"/>
      <c r="J265" s="605"/>
      <c r="K265" s="605"/>
      <c r="L265" s="605"/>
      <c r="M265" s="605"/>
      <c r="N265" s="605"/>
      <c r="O265" s="605"/>
      <c r="P265" s="605"/>
      <c r="Q265" s="605"/>
      <c r="R265" s="605"/>
      <c r="S265" s="605"/>
      <c r="T265" s="605"/>
      <c r="U265" s="605"/>
      <c r="V265" s="605"/>
      <c r="W265" s="605"/>
      <c r="X265" s="605"/>
      <c r="Y265" s="605"/>
      <c r="Z265" s="605"/>
      <c r="AA265" s="605"/>
      <c r="AB265" s="605"/>
    </row>
    <row r="266" spans="1:28" x14ac:dyDescent="0.2">
      <c r="A266" s="605"/>
      <c r="B266" s="605"/>
      <c r="C266" s="605"/>
      <c r="D266" s="605"/>
      <c r="E266" s="605"/>
      <c r="F266" s="605"/>
      <c r="G266" s="605"/>
      <c r="H266" s="605"/>
      <c r="I266" s="605"/>
      <c r="J266" s="605"/>
      <c r="K266" s="605"/>
      <c r="L266" s="605"/>
      <c r="M266" s="605"/>
      <c r="N266" s="605"/>
      <c r="O266" s="605"/>
      <c r="P266" s="605"/>
      <c r="Q266" s="605"/>
      <c r="R266" s="605"/>
      <c r="S266" s="605"/>
      <c r="T266" s="605"/>
      <c r="U266" s="605"/>
      <c r="V266" s="605"/>
      <c r="W266" s="605"/>
      <c r="X266" s="605"/>
      <c r="Y266" s="605"/>
      <c r="Z266" s="605"/>
      <c r="AA266" s="605"/>
      <c r="AB266" s="605"/>
    </row>
    <row r="267" spans="1:28" x14ac:dyDescent="0.2">
      <c r="A267" s="605"/>
      <c r="B267" s="605"/>
      <c r="C267" s="605"/>
      <c r="D267" s="605"/>
      <c r="E267" s="605"/>
      <c r="F267" s="605"/>
      <c r="G267" s="605"/>
      <c r="H267" s="605"/>
      <c r="I267" s="605"/>
      <c r="J267" s="605"/>
      <c r="K267" s="605"/>
      <c r="L267" s="605"/>
      <c r="M267" s="605"/>
      <c r="N267" s="605"/>
      <c r="O267" s="605"/>
      <c r="P267" s="605"/>
      <c r="Q267" s="605"/>
      <c r="R267" s="605"/>
      <c r="S267" s="605"/>
      <c r="T267" s="605"/>
      <c r="U267" s="605"/>
      <c r="V267" s="605"/>
      <c r="W267" s="605"/>
      <c r="X267" s="605"/>
      <c r="Y267" s="605"/>
      <c r="Z267" s="605"/>
      <c r="AA267" s="605"/>
      <c r="AB267" s="605"/>
    </row>
    <row r="268" spans="1:28" x14ac:dyDescent="0.2">
      <c r="A268" s="605"/>
      <c r="B268" s="605"/>
      <c r="C268" s="605"/>
      <c r="D268" s="605"/>
      <c r="E268" s="605"/>
      <c r="F268" s="605"/>
      <c r="G268" s="605"/>
      <c r="H268" s="605"/>
      <c r="I268" s="605"/>
      <c r="J268" s="605"/>
      <c r="K268" s="605"/>
      <c r="L268" s="605"/>
      <c r="M268" s="605"/>
      <c r="N268" s="605"/>
      <c r="O268" s="605"/>
      <c r="P268" s="605"/>
      <c r="Q268" s="605"/>
      <c r="R268" s="605"/>
      <c r="S268" s="605"/>
      <c r="T268" s="605"/>
      <c r="U268" s="605"/>
      <c r="V268" s="605"/>
      <c r="W268" s="605"/>
      <c r="X268" s="605"/>
      <c r="Y268" s="605"/>
      <c r="Z268" s="605"/>
      <c r="AA268" s="605"/>
      <c r="AB268" s="605"/>
    </row>
    <row r="269" spans="1:28" x14ac:dyDescent="0.2">
      <c r="A269" s="605"/>
      <c r="B269" s="605"/>
      <c r="C269" s="605"/>
      <c r="D269" s="605"/>
      <c r="E269" s="605"/>
      <c r="F269" s="605"/>
      <c r="G269" s="605"/>
      <c r="H269" s="605"/>
      <c r="I269" s="605"/>
      <c r="J269" s="605"/>
      <c r="K269" s="605"/>
      <c r="L269" s="605"/>
      <c r="M269" s="605"/>
      <c r="N269" s="605"/>
      <c r="O269" s="605"/>
      <c r="P269" s="605"/>
      <c r="Q269" s="605"/>
      <c r="R269" s="605"/>
      <c r="S269" s="605"/>
      <c r="T269" s="605"/>
      <c r="U269" s="605"/>
      <c r="V269" s="605"/>
      <c r="W269" s="605"/>
      <c r="X269" s="605"/>
      <c r="Y269" s="605"/>
      <c r="Z269" s="605"/>
      <c r="AA269" s="605"/>
      <c r="AB269" s="605"/>
    </row>
    <row r="270" spans="1:28" x14ac:dyDescent="0.2">
      <c r="A270" s="605"/>
      <c r="B270" s="605"/>
      <c r="C270" s="605"/>
      <c r="D270" s="605"/>
      <c r="E270" s="605"/>
      <c r="F270" s="605"/>
      <c r="G270" s="605"/>
      <c r="H270" s="605"/>
      <c r="I270" s="605"/>
      <c r="J270" s="605"/>
      <c r="K270" s="605"/>
      <c r="L270" s="605"/>
      <c r="M270" s="605"/>
      <c r="N270" s="605"/>
      <c r="O270" s="605"/>
      <c r="P270" s="605"/>
      <c r="Q270" s="605"/>
      <c r="R270" s="605"/>
      <c r="S270" s="605"/>
      <c r="T270" s="605"/>
      <c r="U270" s="605"/>
      <c r="V270" s="605"/>
      <c r="W270" s="605"/>
      <c r="X270" s="605"/>
      <c r="Y270" s="605"/>
      <c r="Z270" s="605"/>
      <c r="AA270" s="605"/>
      <c r="AB270" s="605"/>
    </row>
    <row r="271" spans="1:28" x14ac:dyDescent="0.2">
      <c r="A271" s="605"/>
      <c r="B271" s="605"/>
      <c r="C271" s="605"/>
      <c r="D271" s="605"/>
      <c r="E271" s="605"/>
      <c r="F271" s="605"/>
      <c r="G271" s="605"/>
      <c r="H271" s="605"/>
      <c r="I271" s="605"/>
      <c r="J271" s="605"/>
      <c r="K271" s="605"/>
      <c r="L271" s="605"/>
      <c r="M271" s="605"/>
      <c r="N271" s="605"/>
      <c r="O271" s="605"/>
      <c r="P271" s="605"/>
      <c r="Q271" s="605"/>
      <c r="R271" s="605"/>
      <c r="S271" s="605"/>
      <c r="T271" s="605"/>
      <c r="U271" s="605"/>
      <c r="V271" s="605"/>
      <c r="W271" s="605"/>
      <c r="X271" s="605"/>
      <c r="Y271" s="605"/>
      <c r="Z271" s="605"/>
      <c r="AA271" s="605"/>
      <c r="AB271" s="605"/>
    </row>
    <row r="272" spans="1:28" x14ac:dyDescent="0.2">
      <c r="A272" s="605"/>
      <c r="B272" s="605"/>
      <c r="C272" s="605"/>
      <c r="D272" s="605"/>
      <c r="E272" s="605"/>
      <c r="F272" s="605"/>
      <c r="G272" s="605"/>
      <c r="H272" s="605"/>
      <c r="I272" s="605"/>
      <c r="J272" s="605"/>
      <c r="K272" s="605"/>
      <c r="L272" s="605"/>
      <c r="M272" s="605"/>
      <c r="N272" s="605"/>
      <c r="O272" s="605"/>
      <c r="P272" s="605"/>
      <c r="Q272" s="605"/>
      <c r="R272" s="605"/>
      <c r="S272" s="605"/>
      <c r="T272" s="605"/>
      <c r="U272" s="605"/>
      <c r="V272" s="605"/>
      <c r="W272" s="605"/>
      <c r="X272" s="605"/>
      <c r="Y272" s="605"/>
      <c r="Z272" s="605"/>
      <c r="AA272" s="605"/>
      <c r="AB272" s="605"/>
    </row>
    <row r="273" spans="1:28" x14ac:dyDescent="0.2">
      <c r="A273" s="605"/>
      <c r="B273" s="605"/>
      <c r="C273" s="605"/>
      <c r="D273" s="605"/>
      <c r="E273" s="605"/>
      <c r="F273" s="605"/>
      <c r="G273" s="605"/>
      <c r="H273" s="605"/>
      <c r="I273" s="605"/>
      <c r="J273" s="605"/>
      <c r="K273" s="605"/>
      <c r="L273" s="605"/>
      <c r="M273" s="605"/>
      <c r="N273" s="605"/>
      <c r="O273" s="605"/>
      <c r="P273" s="605"/>
      <c r="Q273" s="605"/>
      <c r="R273" s="605"/>
      <c r="S273" s="605"/>
      <c r="T273" s="605"/>
      <c r="U273" s="605"/>
      <c r="V273" s="605"/>
      <c r="W273" s="605"/>
      <c r="X273" s="605"/>
      <c r="Y273" s="605"/>
      <c r="Z273" s="605"/>
      <c r="AA273" s="605"/>
      <c r="AB273" s="605"/>
    </row>
    <row r="274" spans="1:28" x14ac:dyDescent="0.2">
      <c r="A274" s="605"/>
      <c r="B274" s="605"/>
      <c r="C274" s="605"/>
      <c r="D274" s="605"/>
      <c r="E274" s="605"/>
      <c r="F274" s="605"/>
      <c r="G274" s="605"/>
      <c r="H274" s="605"/>
      <c r="I274" s="605"/>
      <c r="J274" s="605"/>
      <c r="K274" s="605"/>
      <c r="L274" s="605"/>
      <c r="M274" s="605"/>
      <c r="N274" s="605"/>
      <c r="O274" s="605"/>
      <c r="P274" s="605"/>
      <c r="Q274" s="605"/>
      <c r="R274" s="605"/>
      <c r="S274" s="605"/>
      <c r="T274" s="605"/>
      <c r="U274" s="605"/>
      <c r="V274" s="605"/>
      <c r="W274" s="605"/>
      <c r="X274" s="605"/>
      <c r="Y274" s="605"/>
      <c r="Z274" s="605"/>
      <c r="AA274" s="605"/>
      <c r="AB274" s="605"/>
    </row>
    <row r="275" spans="1:28" x14ac:dyDescent="0.2">
      <c r="A275" s="605"/>
      <c r="B275" s="605"/>
      <c r="C275" s="605"/>
      <c r="D275" s="605"/>
      <c r="E275" s="605"/>
      <c r="F275" s="605"/>
      <c r="G275" s="605"/>
      <c r="H275" s="605"/>
      <c r="I275" s="605"/>
      <c r="J275" s="605"/>
      <c r="K275" s="605"/>
      <c r="L275" s="605"/>
      <c r="M275" s="605"/>
      <c r="N275" s="605"/>
      <c r="O275" s="605"/>
      <c r="P275" s="605"/>
      <c r="Q275" s="605"/>
      <c r="R275" s="605"/>
      <c r="S275" s="605"/>
      <c r="T275" s="605"/>
      <c r="U275" s="605"/>
      <c r="V275" s="605"/>
      <c r="W275" s="605"/>
      <c r="X275" s="605"/>
      <c r="Y275" s="605"/>
      <c r="Z275" s="605"/>
      <c r="AA275" s="605"/>
      <c r="AB275" s="605"/>
    </row>
    <row r="276" spans="1:28" x14ac:dyDescent="0.2">
      <c r="A276" s="605"/>
      <c r="B276" s="605"/>
      <c r="C276" s="605"/>
      <c r="D276" s="605"/>
      <c r="E276" s="605"/>
      <c r="F276" s="605"/>
      <c r="G276" s="605"/>
      <c r="H276" s="605"/>
      <c r="I276" s="605"/>
      <c r="J276" s="605"/>
      <c r="K276" s="605"/>
      <c r="L276" s="605"/>
      <c r="M276" s="605"/>
      <c r="N276" s="605"/>
      <c r="O276" s="605"/>
      <c r="P276" s="605"/>
      <c r="Q276" s="605"/>
      <c r="R276" s="605"/>
      <c r="S276" s="605"/>
      <c r="T276" s="605"/>
      <c r="U276" s="605"/>
      <c r="V276" s="605"/>
      <c r="W276" s="605"/>
      <c r="X276" s="605"/>
      <c r="Y276" s="605"/>
      <c r="Z276" s="605"/>
      <c r="AA276" s="605"/>
      <c r="AB276" s="605"/>
    </row>
    <row r="277" spans="1:28" x14ac:dyDescent="0.2">
      <c r="A277" s="605"/>
      <c r="B277" s="605"/>
      <c r="C277" s="605"/>
      <c r="D277" s="605"/>
      <c r="E277" s="605"/>
      <c r="F277" s="605"/>
      <c r="G277" s="605"/>
      <c r="H277" s="605"/>
      <c r="I277" s="605"/>
      <c r="J277" s="605"/>
      <c r="K277" s="605"/>
      <c r="L277" s="605"/>
      <c r="M277" s="605"/>
      <c r="N277" s="605"/>
      <c r="O277" s="605"/>
      <c r="P277" s="605"/>
      <c r="Q277" s="605"/>
      <c r="R277" s="605"/>
      <c r="S277" s="605"/>
      <c r="T277" s="605"/>
      <c r="U277" s="605"/>
      <c r="V277" s="605"/>
      <c r="W277" s="605"/>
      <c r="X277" s="605"/>
      <c r="Y277" s="605"/>
      <c r="Z277" s="605"/>
      <c r="AA277" s="605"/>
      <c r="AB277" s="605"/>
    </row>
    <row r="278" spans="1:28" x14ac:dyDescent="0.2">
      <c r="A278" s="605"/>
      <c r="B278" s="605"/>
      <c r="C278" s="605"/>
      <c r="D278" s="605"/>
      <c r="E278" s="605"/>
      <c r="F278" s="605"/>
      <c r="G278" s="605"/>
      <c r="H278" s="605"/>
      <c r="I278" s="605"/>
      <c r="J278" s="605"/>
      <c r="K278" s="605"/>
      <c r="L278" s="605"/>
      <c r="M278" s="605"/>
      <c r="N278" s="605"/>
      <c r="O278" s="605"/>
      <c r="P278" s="605"/>
      <c r="Q278" s="605"/>
      <c r="R278" s="605"/>
      <c r="S278" s="605"/>
      <c r="T278" s="605"/>
      <c r="U278" s="605"/>
      <c r="V278" s="605"/>
      <c r="W278" s="605"/>
      <c r="X278" s="605"/>
      <c r="Y278" s="605"/>
      <c r="Z278" s="605"/>
      <c r="AA278" s="605"/>
      <c r="AB278" s="605"/>
    </row>
    <row r="279" spans="1:28" x14ac:dyDescent="0.2">
      <c r="A279" s="605"/>
      <c r="B279" s="605"/>
      <c r="C279" s="605"/>
      <c r="D279" s="605"/>
      <c r="E279" s="605"/>
      <c r="F279" s="605"/>
      <c r="G279" s="605"/>
      <c r="H279" s="605"/>
      <c r="I279" s="605"/>
      <c r="J279" s="605"/>
      <c r="K279" s="605"/>
      <c r="L279" s="605"/>
      <c r="M279" s="605"/>
      <c r="N279" s="605"/>
      <c r="O279" s="605"/>
      <c r="P279" s="605"/>
      <c r="Q279" s="605"/>
      <c r="R279" s="605"/>
      <c r="S279" s="605"/>
      <c r="T279" s="605"/>
      <c r="U279" s="605"/>
      <c r="V279" s="605"/>
      <c r="W279" s="605"/>
      <c r="X279" s="605"/>
      <c r="Y279" s="605"/>
      <c r="Z279" s="605"/>
      <c r="AA279" s="605"/>
      <c r="AB279" s="605"/>
    </row>
    <row r="280" spans="1:28" x14ac:dyDescent="0.2">
      <c r="A280" s="605"/>
      <c r="B280" s="605"/>
      <c r="C280" s="605"/>
      <c r="D280" s="605"/>
      <c r="E280" s="605"/>
      <c r="F280" s="605"/>
      <c r="G280" s="605"/>
      <c r="H280" s="605"/>
      <c r="I280" s="605"/>
      <c r="J280" s="605"/>
      <c r="K280" s="605"/>
      <c r="L280" s="605"/>
      <c r="M280" s="605"/>
      <c r="N280" s="605"/>
      <c r="O280" s="605"/>
      <c r="P280" s="605"/>
      <c r="Q280" s="605"/>
      <c r="R280" s="605"/>
      <c r="S280" s="605"/>
      <c r="T280" s="605"/>
      <c r="U280" s="605"/>
      <c r="V280" s="605"/>
      <c r="W280" s="605"/>
      <c r="X280" s="605"/>
      <c r="Y280" s="605"/>
      <c r="Z280" s="605"/>
      <c r="AA280" s="605"/>
      <c r="AB280" s="605"/>
    </row>
    <row r="281" spans="1:28" x14ac:dyDescent="0.2">
      <c r="A281" s="605"/>
      <c r="B281" s="605"/>
      <c r="C281" s="605"/>
      <c r="D281" s="605"/>
      <c r="E281" s="605"/>
      <c r="F281" s="605"/>
      <c r="G281" s="605"/>
      <c r="H281" s="605"/>
      <c r="I281" s="605"/>
      <c r="J281" s="605"/>
      <c r="K281" s="605"/>
      <c r="L281" s="605"/>
      <c r="M281" s="605"/>
      <c r="N281" s="605"/>
      <c r="O281" s="605"/>
      <c r="P281" s="605"/>
      <c r="Q281" s="605"/>
      <c r="R281" s="605"/>
      <c r="S281" s="605"/>
      <c r="T281" s="605"/>
      <c r="U281" s="605"/>
      <c r="V281" s="605"/>
      <c r="W281" s="605"/>
      <c r="X281" s="605"/>
      <c r="Y281" s="605"/>
      <c r="Z281" s="605"/>
      <c r="AA281" s="605"/>
      <c r="AB281" s="605"/>
    </row>
    <row r="282" spans="1:28" x14ac:dyDescent="0.2">
      <c r="A282" s="605"/>
      <c r="B282" s="605"/>
      <c r="C282" s="605"/>
      <c r="D282" s="605"/>
      <c r="E282" s="605"/>
      <c r="F282" s="605"/>
      <c r="G282" s="605"/>
      <c r="H282" s="605"/>
      <c r="I282" s="605"/>
      <c r="J282" s="605"/>
      <c r="K282" s="605"/>
      <c r="L282" s="605"/>
      <c r="M282" s="605"/>
      <c r="N282" s="605"/>
      <c r="O282" s="605"/>
      <c r="P282" s="605"/>
      <c r="Q282" s="605"/>
      <c r="R282" s="605"/>
      <c r="S282" s="605"/>
      <c r="T282" s="605"/>
      <c r="U282" s="605"/>
      <c r="V282" s="605"/>
      <c r="W282" s="605"/>
      <c r="X282" s="605"/>
      <c r="Y282" s="605"/>
      <c r="Z282" s="605"/>
      <c r="AA282" s="605"/>
      <c r="AB282" s="605"/>
    </row>
    <row r="283" spans="1:28" x14ac:dyDescent="0.2">
      <c r="A283" s="605"/>
      <c r="B283" s="605"/>
      <c r="C283" s="605"/>
      <c r="D283" s="605"/>
      <c r="E283" s="605"/>
      <c r="F283" s="605"/>
      <c r="G283" s="605"/>
      <c r="H283" s="605"/>
      <c r="I283" s="605"/>
      <c r="J283" s="605"/>
      <c r="K283" s="605"/>
      <c r="L283" s="605"/>
      <c r="M283" s="605"/>
      <c r="N283" s="605"/>
      <c r="O283" s="605"/>
      <c r="P283" s="605"/>
      <c r="Q283" s="605"/>
      <c r="R283" s="605"/>
      <c r="S283" s="605"/>
      <c r="T283" s="605"/>
      <c r="U283" s="605"/>
      <c r="V283" s="605"/>
      <c r="W283" s="605"/>
      <c r="X283" s="605"/>
      <c r="Y283" s="605"/>
      <c r="Z283" s="605"/>
      <c r="AA283" s="605"/>
      <c r="AB283" s="605"/>
    </row>
    <row r="284" spans="1:28" x14ac:dyDescent="0.2">
      <c r="A284" s="605"/>
      <c r="B284" s="605"/>
      <c r="C284" s="605"/>
      <c r="D284" s="605"/>
      <c r="E284" s="605"/>
      <c r="F284" s="605"/>
      <c r="G284" s="605"/>
      <c r="H284" s="605"/>
      <c r="I284" s="605"/>
      <c r="J284" s="605"/>
      <c r="K284" s="605"/>
      <c r="L284" s="605"/>
      <c r="M284" s="605"/>
      <c r="N284" s="605"/>
      <c r="O284" s="605"/>
      <c r="P284" s="605"/>
      <c r="Q284" s="605"/>
      <c r="R284" s="605"/>
      <c r="S284" s="605"/>
      <c r="T284" s="605"/>
      <c r="U284" s="605"/>
      <c r="V284" s="605"/>
      <c r="W284" s="605"/>
      <c r="X284" s="605"/>
      <c r="Y284" s="605"/>
      <c r="Z284" s="605"/>
      <c r="AA284" s="605"/>
      <c r="AB284" s="605"/>
    </row>
    <row r="285" spans="1:28" x14ac:dyDescent="0.2">
      <c r="A285" s="605"/>
      <c r="B285" s="605"/>
      <c r="C285" s="605"/>
      <c r="D285" s="605"/>
      <c r="E285" s="605"/>
      <c r="F285" s="605"/>
      <c r="G285" s="605"/>
      <c r="H285" s="605"/>
      <c r="I285" s="605"/>
      <c r="J285" s="605"/>
      <c r="K285" s="605"/>
      <c r="L285" s="605"/>
      <c r="M285" s="605"/>
      <c r="N285" s="605"/>
      <c r="O285" s="605"/>
      <c r="P285" s="605"/>
      <c r="Q285" s="605"/>
      <c r="R285" s="605"/>
      <c r="S285" s="605"/>
      <c r="T285" s="605"/>
      <c r="U285" s="605"/>
      <c r="V285" s="605"/>
      <c r="W285" s="605"/>
      <c r="X285" s="605"/>
      <c r="Y285" s="605"/>
      <c r="Z285" s="605"/>
      <c r="AA285" s="605"/>
      <c r="AB285" s="605"/>
    </row>
    <row r="286" spans="1:28" x14ac:dyDescent="0.2">
      <c r="A286" s="605"/>
      <c r="B286" s="605"/>
      <c r="C286" s="605"/>
      <c r="D286" s="605"/>
      <c r="E286" s="605"/>
      <c r="F286" s="605"/>
      <c r="G286" s="605"/>
      <c r="H286" s="605"/>
      <c r="I286" s="605"/>
      <c r="J286" s="605"/>
      <c r="K286" s="605"/>
      <c r="L286" s="605"/>
      <c r="M286" s="605"/>
      <c r="N286" s="605"/>
      <c r="O286" s="605"/>
      <c r="P286" s="605"/>
      <c r="Q286" s="605"/>
      <c r="R286" s="605"/>
      <c r="S286" s="605"/>
      <c r="T286" s="605"/>
      <c r="U286" s="605"/>
      <c r="V286" s="605"/>
      <c r="W286" s="605"/>
      <c r="X286" s="605"/>
      <c r="Y286" s="605"/>
      <c r="Z286" s="605"/>
      <c r="AA286" s="605"/>
      <c r="AB286" s="605"/>
    </row>
    <row r="287" spans="1:28" x14ac:dyDescent="0.2">
      <c r="A287" s="594"/>
      <c r="B287" s="594"/>
      <c r="C287" s="594"/>
      <c r="D287" s="594"/>
      <c r="E287" s="594"/>
      <c r="F287" s="594"/>
      <c r="G287" s="594"/>
      <c r="H287" s="594"/>
      <c r="I287" s="594"/>
      <c r="J287" s="594"/>
      <c r="K287" s="594"/>
      <c r="L287" s="594"/>
      <c r="M287" s="594"/>
      <c r="N287" s="594"/>
      <c r="O287" s="594"/>
      <c r="P287" s="594"/>
      <c r="Q287" s="594"/>
      <c r="R287" s="594"/>
      <c r="S287" s="594"/>
      <c r="T287" s="594"/>
      <c r="U287" s="594"/>
      <c r="V287" s="594"/>
      <c r="W287" s="594"/>
      <c r="X287" s="594"/>
      <c r="Y287" s="594"/>
      <c r="Z287" s="594"/>
    </row>
    <row r="288" spans="1:28" x14ac:dyDescent="0.2">
      <c r="A288" s="594"/>
      <c r="B288" s="594"/>
      <c r="C288" s="594"/>
      <c r="D288" s="594"/>
      <c r="E288" s="594"/>
      <c r="F288" s="594"/>
      <c r="G288" s="594"/>
      <c r="H288" s="594"/>
      <c r="I288" s="594"/>
      <c r="J288" s="594"/>
      <c r="K288" s="594"/>
      <c r="L288" s="594"/>
      <c r="M288" s="594"/>
      <c r="N288" s="594"/>
      <c r="O288" s="594"/>
      <c r="P288" s="594"/>
      <c r="Q288" s="594"/>
      <c r="R288" s="594"/>
      <c r="S288" s="594"/>
      <c r="T288" s="594"/>
      <c r="U288" s="594"/>
      <c r="V288" s="594"/>
      <c r="W288" s="594"/>
      <c r="X288" s="594"/>
      <c r="Y288" s="594"/>
      <c r="Z288" s="594"/>
    </row>
    <row r="289" s="594" customFormat="1" x14ac:dyDescent="0.2"/>
    <row r="290" s="594" customFormat="1" x14ac:dyDescent="0.2"/>
    <row r="291" s="594" customFormat="1" x14ac:dyDescent="0.2"/>
    <row r="292" s="594" customFormat="1" x14ac:dyDescent="0.2"/>
    <row r="293" s="594" customFormat="1" x14ac:dyDescent="0.2"/>
    <row r="294" s="594" customFormat="1" x14ac:dyDescent="0.2"/>
    <row r="295" s="594" customFormat="1" x14ac:dyDescent="0.2"/>
    <row r="296" s="594" customFormat="1" x14ac:dyDescent="0.2"/>
    <row r="297" s="594" customFormat="1" x14ac:dyDescent="0.2"/>
    <row r="298" s="594" customFormat="1" x14ac:dyDescent="0.2"/>
    <row r="299" s="594" customFormat="1" x14ac:dyDescent="0.2"/>
    <row r="300" s="594" customFormat="1" x14ac:dyDescent="0.2"/>
    <row r="301" s="594" customFormat="1" x14ac:dyDescent="0.2"/>
    <row r="302" s="594" customFormat="1" x14ac:dyDescent="0.2"/>
    <row r="303" s="594" customFormat="1" x14ac:dyDescent="0.2"/>
    <row r="304" s="594" customFormat="1" x14ac:dyDescent="0.2"/>
    <row r="305" s="594" customFormat="1" x14ac:dyDescent="0.2"/>
    <row r="306" s="594" customFormat="1" x14ac:dyDescent="0.2"/>
    <row r="307" s="594" customFormat="1" x14ac:dyDescent="0.2"/>
    <row r="308" s="594" customFormat="1" x14ac:dyDescent="0.2"/>
    <row r="309" s="594" customFormat="1" x14ac:dyDescent="0.2"/>
    <row r="310" s="594" customFormat="1" x14ac:dyDescent="0.2"/>
    <row r="311" s="594" customFormat="1" x14ac:dyDescent="0.2"/>
    <row r="312" s="594" customFormat="1" x14ac:dyDescent="0.2"/>
    <row r="313" s="594" customFormat="1" x14ac:dyDescent="0.2"/>
    <row r="314" s="594" customFormat="1" x14ac:dyDescent="0.2"/>
    <row r="315" s="594" customFormat="1" x14ac:dyDescent="0.2"/>
    <row r="316" s="594" customFormat="1" x14ac:dyDescent="0.2"/>
    <row r="317" s="594" customFormat="1" x14ac:dyDescent="0.2"/>
    <row r="318" s="594" customFormat="1" x14ac:dyDescent="0.2"/>
    <row r="319" s="594" customFormat="1" x14ac:dyDescent="0.2"/>
    <row r="320" s="594" customFormat="1" x14ac:dyDescent="0.2"/>
    <row r="321" s="594" customFormat="1" x14ac:dyDescent="0.2"/>
    <row r="322" s="594" customFormat="1" x14ac:dyDescent="0.2"/>
    <row r="323" s="594" customFormat="1" x14ac:dyDescent="0.2"/>
    <row r="324" s="594" customFormat="1" x14ac:dyDescent="0.2"/>
    <row r="325" s="594" customFormat="1" x14ac:dyDescent="0.2"/>
    <row r="326" s="594" customFormat="1" x14ac:dyDescent="0.2"/>
    <row r="327" s="594" customFormat="1" x14ac:dyDescent="0.2"/>
    <row r="328" s="594" customFormat="1" x14ac:dyDescent="0.2"/>
    <row r="329" s="594" customFormat="1" x14ac:dyDescent="0.2"/>
    <row r="330" s="594" customFormat="1" x14ac:dyDescent="0.2"/>
    <row r="331" s="594" customFormat="1" x14ac:dyDescent="0.2"/>
    <row r="332" s="594" customFormat="1" x14ac:dyDescent="0.2"/>
    <row r="333" s="594" customFormat="1" x14ac:dyDescent="0.2"/>
    <row r="334" s="594" customFormat="1" x14ac:dyDescent="0.2"/>
    <row r="335" s="594" customFormat="1" x14ac:dyDescent="0.2"/>
    <row r="336" s="594" customFormat="1" x14ac:dyDescent="0.2"/>
    <row r="337" s="594" customFormat="1" x14ac:dyDescent="0.2"/>
    <row r="338" s="594" customFormat="1" x14ac:dyDescent="0.2"/>
    <row r="339" s="594" customFormat="1" x14ac:dyDescent="0.2"/>
    <row r="340" s="594" customFormat="1" x14ac:dyDescent="0.2"/>
    <row r="341" s="594" customFormat="1" x14ac:dyDescent="0.2"/>
    <row r="342" s="594" customFormat="1" x14ac:dyDescent="0.2"/>
    <row r="343" s="594" customFormat="1" x14ac:dyDescent="0.2"/>
    <row r="344" s="594" customFormat="1" x14ac:dyDescent="0.2"/>
    <row r="345" s="594" customFormat="1" x14ac:dyDescent="0.2"/>
    <row r="346" s="594" customFormat="1" x14ac:dyDescent="0.2"/>
    <row r="347" s="594" customFormat="1" x14ac:dyDescent="0.2"/>
    <row r="348" s="594" customFormat="1" x14ac:dyDescent="0.2"/>
    <row r="349" s="594" customFormat="1" x14ac:dyDescent="0.2"/>
    <row r="350" s="594" customFormat="1" x14ac:dyDescent="0.2"/>
    <row r="351" s="594" customFormat="1" x14ac:dyDescent="0.2"/>
    <row r="352" s="594" customFormat="1" x14ac:dyDescent="0.2"/>
    <row r="353" s="594" customFormat="1" x14ac:dyDescent="0.2"/>
    <row r="354" s="594" customFormat="1" x14ac:dyDescent="0.2"/>
    <row r="355" s="594" customFormat="1" x14ac:dyDescent="0.2"/>
    <row r="356" s="594" customFormat="1" x14ac:dyDescent="0.2"/>
    <row r="357" s="594" customFormat="1" x14ac:dyDescent="0.2"/>
    <row r="358" s="594" customFormat="1" x14ac:dyDescent="0.2"/>
    <row r="359" s="594" customFormat="1" x14ac:dyDescent="0.2"/>
    <row r="360" s="594" customFormat="1" x14ac:dyDescent="0.2"/>
    <row r="361" s="594" customFormat="1" x14ac:dyDescent="0.2"/>
    <row r="362" s="594" customFormat="1" x14ac:dyDescent="0.2"/>
    <row r="363" s="594" customFormat="1" x14ac:dyDescent="0.2"/>
    <row r="364" s="594" customFormat="1" x14ac:dyDescent="0.2"/>
    <row r="365" s="594" customFormat="1" x14ac:dyDescent="0.2"/>
    <row r="366" s="594" customFormat="1" x14ac:dyDescent="0.2"/>
    <row r="367" s="594" customFormat="1" x14ac:dyDescent="0.2"/>
    <row r="368" s="594" customFormat="1" x14ac:dyDescent="0.2"/>
    <row r="369" s="594" customFormat="1" x14ac:dyDescent="0.2"/>
    <row r="370" s="594" customFormat="1" x14ac:dyDescent="0.2"/>
    <row r="371" s="594" customFormat="1" x14ac:dyDescent="0.2"/>
    <row r="372" s="594" customFormat="1" x14ac:dyDescent="0.2"/>
    <row r="373" s="594" customFormat="1" x14ac:dyDescent="0.2"/>
    <row r="374" s="594" customFormat="1" x14ac:dyDescent="0.2"/>
    <row r="375" s="594" customFormat="1" x14ac:dyDescent="0.2"/>
    <row r="376" s="594" customFormat="1" x14ac:dyDescent="0.2"/>
    <row r="377" s="594" customFormat="1" x14ac:dyDescent="0.2"/>
    <row r="378" s="594" customFormat="1" x14ac:dyDescent="0.2"/>
    <row r="379" s="594" customFormat="1" x14ac:dyDescent="0.2"/>
    <row r="380" s="594" customFormat="1" x14ac:dyDescent="0.2"/>
    <row r="381" s="594" customFormat="1" x14ac:dyDescent="0.2"/>
    <row r="382" s="594" customFormat="1" x14ac:dyDescent="0.2"/>
    <row r="383" s="594" customFormat="1" x14ac:dyDescent="0.2"/>
    <row r="384" s="594" customFormat="1" x14ac:dyDescent="0.2"/>
    <row r="385" s="594" customFormat="1" x14ac:dyDescent="0.2"/>
    <row r="386" s="594" customFormat="1" x14ac:dyDescent="0.2"/>
    <row r="387" s="594" customFormat="1" x14ac:dyDescent="0.2"/>
    <row r="388" s="594" customFormat="1" x14ac:dyDescent="0.2"/>
    <row r="389" s="594" customFormat="1" x14ac:dyDescent="0.2"/>
    <row r="390" s="594" customFormat="1" x14ac:dyDescent="0.2"/>
    <row r="391" s="594" customFormat="1" x14ac:dyDescent="0.2"/>
    <row r="392" s="594" customFormat="1" x14ac:dyDescent="0.2"/>
    <row r="393" s="594" customFormat="1" x14ac:dyDescent="0.2"/>
    <row r="394" s="594" customFormat="1" x14ac:dyDescent="0.2"/>
    <row r="395" s="594" customFormat="1" x14ac:dyDescent="0.2"/>
    <row r="396" s="594" customFormat="1" x14ac:dyDescent="0.2"/>
    <row r="397" s="594" customFormat="1" x14ac:dyDescent="0.2"/>
    <row r="398" s="594" customFormat="1" x14ac:dyDescent="0.2"/>
    <row r="399" s="594" customFormat="1" x14ac:dyDescent="0.2"/>
    <row r="400" s="594" customFormat="1" x14ac:dyDescent="0.2"/>
    <row r="401" s="594" customFormat="1" x14ac:dyDescent="0.2"/>
    <row r="402" s="594" customFormat="1" x14ac:dyDescent="0.2"/>
    <row r="403" s="594" customFormat="1" x14ac:dyDescent="0.2"/>
    <row r="404" s="594" customFormat="1" x14ac:dyDescent="0.2"/>
    <row r="405" s="594" customFormat="1" x14ac:dyDescent="0.2"/>
    <row r="406" s="594" customFormat="1" x14ac:dyDescent="0.2"/>
    <row r="407" s="594" customFormat="1" x14ac:dyDescent="0.2"/>
    <row r="408" s="594" customFormat="1" x14ac:dyDescent="0.2"/>
    <row r="409" s="594" customFormat="1" x14ac:dyDescent="0.2"/>
    <row r="410" s="594" customFormat="1" x14ac:dyDescent="0.2"/>
    <row r="411" s="594" customFormat="1" x14ac:dyDescent="0.2"/>
    <row r="412" s="594" customFormat="1" x14ac:dyDescent="0.2"/>
    <row r="413" s="594" customFormat="1" x14ac:dyDescent="0.2"/>
    <row r="414" s="594" customFormat="1" x14ac:dyDescent="0.2"/>
    <row r="415" s="594" customFormat="1" x14ac:dyDescent="0.2"/>
    <row r="416" s="594" customFormat="1" x14ac:dyDescent="0.2"/>
    <row r="417" s="594" customFormat="1" x14ac:dyDescent="0.2"/>
    <row r="418" s="594" customFormat="1" x14ac:dyDescent="0.2"/>
    <row r="419" s="594" customFormat="1" x14ac:dyDescent="0.2"/>
    <row r="420" s="594" customFormat="1" x14ac:dyDescent="0.2"/>
    <row r="421" s="594" customFormat="1" x14ac:dyDescent="0.2"/>
    <row r="422" s="594" customFormat="1" x14ac:dyDescent="0.2"/>
    <row r="423" s="594" customFormat="1" x14ac:dyDescent="0.2"/>
    <row r="424" s="594" customFormat="1" x14ac:dyDescent="0.2"/>
    <row r="425" s="594" customFormat="1" x14ac:dyDescent="0.2"/>
    <row r="426" s="594" customFormat="1" x14ac:dyDescent="0.2"/>
    <row r="427" s="594" customFormat="1" x14ac:dyDescent="0.2"/>
    <row r="428" s="594" customFormat="1" x14ac:dyDescent="0.2"/>
    <row r="429" s="594" customFormat="1" x14ac:dyDescent="0.2"/>
    <row r="430" s="594" customFormat="1" x14ac:dyDescent="0.2"/>
    <row r="431" s="594" customFormat="1" x14ac:dyDescent="0.2"/>
    <row r="432" s="594" customFormat="1" x14ac:dyDescent="0.2"/>
    <row r="433" s="594" customFormat="1" x14ac:dyDescent="0.2"/>
    <row r="434" s="594" customFormat="1" x14ac:dyDescent="0.2"/>
    <row r="435" s="594" customFormat="1" x14ac:dyDescent="0.2"/>
    <row r="436" s="594" customFormat="1" x14ac:dyDescent="0.2"/>
    <row r="437" s="594" customFormat="1" x14ac:dyDescent="0.2"/>
    <row r="438" s="594" customFormat="1" x14ac:dyDescent="0.2"/>
    <row r="439" s="594" customFormat="1" x14ac:dyDescent="0.2"/>
    <row r="440" s="594" customFormat="1" x14ac:dyDescent="0.2"/>
    <row r="441" s="594" customFormat="1" x14ac:dyDescent="0.2"/>
    <row r="442" s="594" customFormat="1" x14ac:dyDescent="0.2"/>
    <row r="443" s="594" customFormat="1" x14ac:dyDescent="0.2"/>
    <row r="444" s="594" customFormat="1" x14ac:dyDescent="0.2"/>
    <row r="445" s="594" customFormat="1" x14ac:dyDescent="0.2"/>
    <row r="446" s="594" customFormat="1" x14ac:dyDescent="0.2"/>
    <row r="447" s="594" customFormat="1" x14ac:dyDescent="0.2"/>
    <row r="448" s="594" customFormat="1" x14ac:dyDescent="0.2"/>
    <row r="449" s="594" customFormat="1" x14ac:dyDescent="0.2"/>
    <row r="450" s="594" customFormat="1" x14ac:dyDescent="0.2"/>
    <row r="451" s="594" customFormat="1" x14ac:dyDescent="0.2"/>
    <row r="452" s="594" customFormat="1" x14ac:dyDescent="0.2"/>
    <row r="453" s="594" customFormat="1" x14ac:dyDescent="0.2"/>
    <row r="454" s="594" customFormat="1" x14ac:dyDescent="0.2"/>
    <row r="455" s="594" customFormat="1" x14ac:dyDescent="0.2"/>
    <row r="456" s="594" customFormat="1" x14ac:dyDescent="0.2"/>
    <row r="457" s="594" customFormat="1" x14ac:dyDescent="0.2"/>
    <row r="458" s="594" customFormat="1" x14ac:dyDescent="0.2"/>
    <row r="459" s="594" customFormat="1" x14ac:dyDescent="0.2"/>
    <row r="460" s="594" customFormat="1" x14ac:dyDescent="0.2"/>
    <row r="461" s="594" customFormat="1" x14ac:dyDescent="0.2"/>
    <row r="462" s="594" customFormat="1" x14ac:dyDescent="0.2"/>
    <row r="463" s="594" customFormat="1" x14ac:dyDescent="0.2"/>
    <row r="464" s="594" customFormat="1" x14ac:dyDescent="0.2"/>
    <row r="465" s="594" customFormat="1" x14ac:dyDescent="0.2"/>
    <row r="466" s="594" customFormat="1" x14ac:dyDescent="0.2"/>
    <row r="467" s="594" customFormat="1" x14ac:dyDescent="0.2"/>
    <row r="468" s="594" customFormat="1" x14ac:dyDescent="0.2"/>
    <row r="469" s="594" customFormat="1" x14ac:dyDescent="0.2"/>
    <row r="470" s="594" customFormat="1" x14ac:dyDescent="0.2"/>
    <row r="471" s="594" customFormat="1" x14ac:dyDescent="0.2"/>
    <row r="472" s="594" customFormat="1" x14ac:dyDescent="0.2"/>
    <row r="473" s="594" customFormat="1" x14ac:dyDescent="0.2"/>
    <row r="474" s="594" customFormat="1" x14ac:dyDescent="0.2"/>
    <row r="475" s="594" customFormat="1" x14ac:dyDescent="0.2"/>
    <row r="476" s="594" customFormat="1" x14ac:dyDescent="0.2"/>
    <row r="477" s="594" customFormat="1" x14ac:dyDescent="0.2"/>
    <row r="478" s="594" customFormat="1" x14ac:dyDescent="0.2"/>
    <row r="479" s="594" customFormat="1" x14ac:dyDescent="0.2"/>
    <row r="480" s="594" customFormat="1" x14ac:dyDescent="0.2"/>
    <row r="481" s="594" customFormat="1" x14ac:dyDescent="0.2"/>
    <row r="482" s="594" customFormat="1" x14ac:dyDescent="0.2"/>
    <row r="483" s="594" customFormat="1" x14ac:dyDescent="0.2"/>
    <row r="484" s="594" customFormat="1" x14ac:dyDescent="0.2"/>
    <row r="485" s="594" customFormat="1" x14ac:dyDescent="0.2"/>
    <row r="486" s="594" customFormat="1" x14ac:dyDescent="0.2"/>
    <row r="487" s="594" customFormat="1" x14ac:dyDescent="0.2"/>
    <row r="488" s="594" customFormat="1" x14ac:dyDescent="0.2"/>
    <row r="489" s="594" customFormat="1" x14ac:dyDescent="0.2"/>
    <row r="490" s="594" customFormat="1" x14ac:dyDescent="0.2"/>
    <row r="491" s="594" customFormat="1" x14ac:dyDescent="0.2"/>
    <row r="492" s="594" customFormat="1" x14ac:dyDescent="0.2"/>
    <row r="493" s="594" customFormat="1" x14ac:dyDescent="0.2"/>
    <row r="494" s="594" customFormat="1" x14ac:dyDescent="0.2"/>
    <row r="495" s="594" customFormat="1" x14ac:dyDescent="0.2"/>
    <row r="496" s="594" customFormat="1" x14ac:dyDescent="0.2"/>
    <row r="497" s="594" customFormat="1" x14ac:dyDescent="0.2"/>
    <row r="498" s="594" customFormat="1" x14ac:dyDescent="0.2"/>
    <row r="499" s="594" customFormat="1" x14ac:dyDescent="0.2"/>
    <row r="500" s="594" customFormat="1" x14ac:dyDescent="0.2"/>
    <row r="501" s="594" customFormat="1" x14ac:dyDescent="0.2"/>
    <row r="502" s="594" customFormat="1" x14ac:dyDescent="0.2"/>
    <row r="503" s="594" customFormat="1" x14ac:dyDescent="0.2"/>
    <row r="504" s="594" customFormat="1" x14ac:dyDescent="0.2"/>
    <row r="505" s="594" customFormat="1" x14ac:dyDescent="0.2"/>
    <row r="506" s="594" customFormat="1" x14ac:dyDescent="0.2"/>
    <row r="507" s="594" customFormat="1" x14ac:dyDescent="0.2"/>
    <row r="508" s="594" customFormat="1" x14ac:dyDescent="0.2"/>
    <row r="509" s="594" customFormat="1" x14ac:dyDescent="0.2"/>
    <row r="510" s="594" customFormat="1" x14ac:dyDescent="0.2"/>
    <row r="511" s="594" customFormat="1" x14ac:dyDescent="0.2"/>
    <row r="512" s="594" customFormat="1" x14ac:dyDescent="0.2"/>
    <row r="513" s="594" customFormat="1" x14ac:dyDescent="0.2"/>
    <row r="514" s="594" customFormat="1" x14ac:dyDescent="0.2"/>
    <row r="515" s="594" customFormat="1" x14ac:dyDescent="0.2"/>
    <row r="516" s="594" customFormat="1" x14ac:dyDescent="0.2"/>
    <row r="517" s="594" customFormat="1" x14ac:dyDescent="0.2"/>
    <row r="518" s="594" customFormat="1" x14ac:dyDescent="0.2"/>
    <row r="519" s="594" customFormat="1" x14ac:dyDescent="0.2"/>
    <row r="520" s="594" customFormat="1" x14ac:dyDescent="0.2"/>
    <row r="521" s="594" customFormat="1" x14ac:dyDescent="0.2"/>
    <row r="522" s="594" customFormat="1" x14ac:dyDescent="0.2"/>
    <row r="523" s="594" customFormat="1" x14ac:dyDescent="0.2"/>
    <row r="524" s="594" customFormat="1" x14ac:dyDescent="0.2"/>
    <row r="525" s="594" customFormat="1" x14ac:dyDescent="0.2"/>
    <row r="526" s="594" customFormat="1" x14ac:dyDescent="0.2"/>
    <row r="527" s="594" customFormat="1" x14ac:dyDescent="0.2"/>
    <row r="528" s="594" customFormat="1" x14ac:dyDescent="0.2"/>
    <row r="529" s="594" customFormat="1" x14ac:dyDescent="0.2"/>
    <row r="530" s="594" customFormat="1" x14ac:dyDescent="0.2"/>
    <row r="531" s="594" customFormat="1" x14ac:dyDescent="0.2"/>
    <row r="532" s="594" customFormat="1" x14ac:dyDescent="0.2"/>
    <row r="533" s="594" customFormat="1" x14ac:dyDescent="0.2"/>
    <row r="534" s="594" customFormat="1" x14ac:dyDescent="0.2"/>
    <row r="535" s="594" customFormat="1" x14ac:dyDescent="0.2"/>
    <row r="536" s="594" customFormat="1" x14ac:dyDescent="0.2"/>
    <row r="537" s="594" customFormat="1" x14ac:dyDescent="0.2"/>
    <row r="538" s="594" customFormat="1" x14ac:dyDescent="0.2"/>
    <row r="539" s="594" customFormat="1" x14ac:dyDescent="0.2"/>
    <row r="540" s="594" customFormat="1" x14ac:dyDescent="0.2"/>
    <row r="541" s="594" customFormat="1" x14ac:dyDescent="0.2"/>
    <row r="542" s="594" customFormat="1" x14ac:dyDescent="0.2"/>
    <row r="543" s="594" customFormat="1" x14ac:dyDescent="0.2"/>
    <row r="544" s="594" customFormat="1" x14ac:dyDescent="0.2"/>
    <row r="545" s="594" customFormat="1" x14ac:dyDescent="0.2"/>
    <row r="546" s="594" customFormat="1" x14ac:dyDescent="0.2"/>
    <row r="547" s="594" customFormat="1" x14ac:dyDescent="0.2"/>
    <row r="548" s="594" customFormat="1" x14ac:dyDescent="0.2"/>
    <row r="549" s="594" customFormat="1" x14ac:dyDescent="0.2"/>
    <row r="550" s="594" customFormat="1" x14ac:dyDescent="0.2"/>
    <row r="551" s="594" customFormat="1" x14ac:dyDescent="0.2"/>
    <row r="552" s="594" customFormat="1" x14ac:dyDescent="0.2"/>
    <row r="553" s="594" customFormat="1" x14ac:dyDescent="0.2"/>
    <row r="554" s="594" customFormat="1" x14ac:dyDescent="0.2"/>
    <row r="555" s="594" customFormat="1" x14ac:dyDescent="0.2"/>
    <row r="556" s="594" customFormat="1" x14ac:dyDescent="0.2"/>
    <row r="557" s="594" customFormat="1" x14ac:dyDescent="0.2"/>
    <row r="558" s="594" customFormat="1" x14ac:dyDescent="0.2"/>
    <row r="559" s="594" customFormat="1" x14ac:dyDescent="0.2"/>
    <row r="560" s="594" customFormat="1" x14ac:dyDescent="0.2"/>
    <row r="561" s="594" customFormat="1" x14ac:dyDescent="0.2"/>
    <row r="562" s="594" customFormat="1" x14ac:dyDescent="0.2"/>
    <row r="563" s="594" customFormat="1" x14ac:dyDescent="0.2"/>
    <row r="564" s="594" customFormat="1" x14ac:dyDescent="0.2"/>
    <row r="565" s="594" customFormat="1" x14ac:dyDescent="0.2"/>
    <row r="566" s="594" customFormat="1" x14ac:dyDescent="0.2"/>
    <row r="567" s="594" customFormat="1" x14ac:dyDescent="0.2"/>
    <row r="568" s="594" customFormat="1" x14ac:dyDescent="0.2"/>
    <row r="569" s="594" customFormat="1" x14ac:dyDescent="0.2"/>
    <row r="570" s="594" customFormat="1" x14ac:dyDescent="0.2"/>
    <row r="571" s="594" customFormat="1" x14ac:dyDescent="0.2"/>
    <row r="572" s="594" customFormat="1" x14ac:dyDescent="0.2"/>
    <row r="573" s="594" customFormat="1" x14ac:dyDescent="0.2"/>
    <row r="574" s="594" customFormat="1" x14ac:dyDescent="0.2"/>
    <row r="575" s="594" customFormat="1" x14ac:dyDescent="0.2"/>
    <row r="576" s="594" customFormat="1" x14ac:dyDescent="0.2"/>
    <row r="577" s="594" customFormat="1" x14ac:dyDescent="0.2"/>
    <row r="578" s="594" customFormat="1" x14ac:dyDescent="0.2"/>
    <row r="579" s="594" customFormat="1" x14ac:dyDescent="0.2"/>
    <row r="580" s="594" customFormat="1" x14ac:dyDescent="0.2"/>
    <row r="581" s="594" customFormat="1" x14ac:dyDescent="0.2"/>
    <row r="582" s="594" customFormat="1" x14ac:dyDescent="0.2"/>
    <row r="583" s="594" customFormat="1" x14ac:dyDescent="0.2"/>
    <row r="584" s="594" customFormat="1" x14ac:dyDescent="0.2"/>
    <row r="585" s="594" customFormat="1" x14ac:dyDescent="0.2"/>
    <row r="586" s="594" customFormat="1" x14ac:dyDescent="0.2"/>
    <row r="587" s="594" customFormat="1" x14ac:dyDescent="0.2"/>
    <row r="588" s="594" customFormat="1" x14ac:dyDescent="0.2"/>
    <row r="589" s="594" customFormat="1" x14ac:dyDescent="0.2"/>
    <row r="590" s="594" customFormat="1" x14ac:dyDescent="0.2"/>
    <row r="591" s="594" customFormat="1" x14ac:dyDescent="0.2"/>
    <row r="592" s="594" customFormat="1" x14ac:dyDescent="0.2"/>
    <row r="593" s="594" customFormat="1" x14ac:dyDescent="0.2"/>
    <row r="594" s="594" customFormat="1" x14ac:dyDescent="0.2"/>
    <row r="595" s="594" customFormat="1" x14ac:dyDescent="0.2"/>
    <row r="596" s="594" customFormat="1" x14ac:dyDescent="0.2"/>
    <row r="597" s="594" customFormat="1" x14ac:dyDescent="0.2"/>
    <row r="598" s="594" customFormat="1" x14ac:dyDescent="0.2"/>
    <row r="599" s="594" customFormat="1" x14ac:dyDescent="0.2"/>
    <row r="600" s="594" customFormat="1" x14ac:dyDescent="0.2"/>
    <row r="601" s="594" customFormat="1" x14ac:dyDescent="0.2"/>
    <row r="602" s="594" customFormat="1" x14ac:dyDescent="0.2"/>
    <row r="603" s="594" customFormat="1" x14ac:dyDescent="0.2"/>
    <row r="604" s="594" customFormat="1" x14ac:dyDescent="0.2"/>
    <row r="605" s="594" customFormat="1" x14ac:dyDescent="0.2"/>
    <row r="606" s="594" customFormat="1" x14ac:dyDescent="0.2"/>
    <row r="607" s="594" customFormat="1" x14ac:dyDescent="0.2"/>
    <row r="608" s="594" customFormat="1" x14ac:dyDescent="0.2"/>
    <row r="609" s="594" customFormat="1" x14ac:dyDescent="0.2"/>
    <row r="610" s="594" customFormat="1" x14ac:dyDescent="0.2"/>
    <row r="611" s="594" customFormat="1" x14ac:dyDescent="0.2"/>
    <row r="612" s="594" customFormat="1" x14ac:dyDescent="0.2"/>
    <row r="613" s="594" customFormat="1" x14ac:dyDescent="0.2"/>
    <row r="614" s="594" customFormat="1" x14ac:dyDescent="0.2"/>
    <row r="615" s="594" customFormat="1" x14ac:dyDescent="0.2"/>
    <row r="616" s="594" customFormat="1" x14ac:dyDescent="0.2"/>
    <row r="617" s="594" customFormat="1" x14ac:dyDescent="0.2"/>
    <row r="618" s="594" customFormat="1" x14ac:dyDescent="0.2"/>
    <row r="619" s="594" customFormat="1" x14ac:dyDescent="0.2"/>
    <row r="620" s="594" customFormat="1" x14ac:dyDescent="0.2"/>
    <row r="621" s="594" customFormat="1" x14ac:dyDescent="0.2"/>
    <row r="622" s="594" customFormat="1" x14ac:dyDescent="0.2"/>
    <row r="623" s="594" customFormat="1" x14ac:dyDescent="0.2"/>
    <row r="624" s="594" customFormat="1" x14ac:dyDescent="0.2"/>
    <row r="625" s="594" customFormat="1" x14ac:dyDescent="0.2"/>
    <row r="626" s="594" customFormat="1" x14ac:dyDescent="0.2"/>
    <row r="627" s="594" customFormat="1" x14ac:dyDescent="0.2"/>
    <row r="628" s="594" customFormat="1" x14ac:dyDescent="0.2"/>
    <row r="629" s="594" customFormat="1" x14ac:dyDescent="0.2"/>
    <row r="630" s="594" customFormat="1" x14ac:dyDescent="0.2"/>
    <row r="631" s="594" customFormat="1" x14ac:dyDescent="0.2"/>
    <row r="632" s="594" customFormat="1" x14ac:dyDescent="0.2"/>
    <row r="633" s="594" customFormat="1" x14ac:dyDescent="0.2"/>
    <row r="634" s="594" customFormat="1" x14ac:dyDescent="0.2"/>
    <row r="635" s="594" customFormat="1" x14ac:dyDescent="0.2"/>
    <row r="636" s="594" customFormat="1" x14ac:dyDescent="0.2"/>
    <row r="637" s="594" customFormat="1" x14ac:dyDescent="0.2"/>
    <row r="638" s="594" customFormat="1" x14ac:dyDescent="0.2"/>
    <row r="639" s="594" customFormat="1" x14ac:dyDescent="0.2"/>
    <row r="640" s="594" customFormat="1" x14ac:dyDescent="0.2"/>
    <row r="641" s="594" customFormat="1" x14ac:dyDescent="0.2"/>
    <row r="642" s="594" customFormat="1" x14ac:dyDescent="0.2"/>
    <row r="643" s="594" customFormat="1" x14ac:dyDescent="0.2"/>
    <row r="644" s="594" customFormat="1" x14ac:dyDescent="0.2"/>
    <row r="645" s="594" customFormat="1" x14ac:dyDescent="0.2"/>
    <row r="646" s="594" customFormat="1" x14ac:dyDescent="0.2"/>
    <row r="647" s="594" customFormat="1" x14ac:dyDescent="0.2"/>
    <row r="648" s="594" customFormat="1" x14ac:dyDescent="0.2"/>
    <row r="649" s="594" customFormat="1" x14ac:dyDescent="0.2"/>
    <row r="650" s="594" customFormat="1" x14ac:dyDescent="0.2"/>
    <row r="651" s="594" customFormat="1" x14ac:dyDescent="0.2"/>
    <row r="652" s="594" customFormat="1" x14ac:dyDescent="0.2"/>
    <row r="653" s="594" customFormat="1" x14ac:dyDescent="0.2"/>
    <row r="654" s="594" customFormat="1" x14ac:dyDescent="0.2"/>
    <row r="655" s="594" customFormat="1" x14ac:dyDescent="0.2"/>
    <row r="656" s="594" customFormat="1" x14ac:dyDescent="0.2"/>
    <row r="657" s="594" customFormat="1" x14ac:dyDescent="0.2"/>
    <row r="658" s="594" customFormat="1" x14ac:dyDescent="0.2"/>
    <row r="659" s="594" customFormat="1" x14ac:dyDescent="0.2"/>
    <row r="660" s="594" customFormat="1" x14ac:dyDescent="0.2"/>
    <row r="661" s="594" customFormat="1" x14ac:dyDescent="0.2"/>
    <row r="662" s="594" customFormat="1" x14ac:dyDescent="0.2"/>
    <row r="663" s="594" customFormat="1" x14ac:dyDescent="0.2"/>
    <row r="664" s="594" customFormat="1" x14ac:dyDescent="0.2"/>
    <row r="665" s="594" customFormat="1" x14ac:dyDescent="0.2"/>
    <row r="666" s="594" customFormat="1" x14ac:dyDescent="0.2"/>
    <row r="667" s="594" customFormat="1" x14ac:dyDescent="0.2"/>
    <row r="668" s="594" customFormat="1" x14ac:dyDescent="0.2"/>
    <row r="669" s="594" customFormat="1" x14ac:dyDescent="0.2"/>
    <row r="670" s="594" customFormat="1" x14ac:dyDescent="0.2"/>
    <row r="671" s="594" customFormat="1" x14ac:dyDescent="0.2"/>
    <row r="672" s="594" customFormat="1" x14ac:dyDescent="0.2"/>
    <row r="673" s="594" customFormat="1" x14ac:dyDescent="0.2"/>
    <row r="674" s="594" customFormat="1" x14ac:dyDescent="0.2"/>
    <row r="675" s="594" customFormat="1" x14ac:dyDescent="0.2"/>
    <row r="676" s="594" customFormat="1" x14ac:dyDescent="0.2"/>
    <row r="677" s="594" customFormat="1" x14ac:dyDescent="0.2"/>
    <row r="678" s="594" customFormat="1" x14ac:dyDescent="0.2"/>
    <row r="679" s="594" customFormat="1" x14ac:dyDescent="0.2"/>
    <row r="680" s="594" customFormat="1" x14ac:dyDescent="0.2"/>
    <row r="681" s="594" customFormat="1" x14ac:dyDescent="0.2"/>
    <row r="682" s="594" customFormat="1" x14ac:dyDescent="0.2"/>
    <row r="683" s="594" customFormat="1" x14ac:dyDescent="0.2"/>
    <row r="684" s="594" customFormat="1" x14ac:dyDescent="0.2"/>
    <row r="685" s="594" customFormat="1" x14ac:dyDescent="0.2"/>
    <row r="686" s="594" customFormat="1" x14ac:dyDescent="0.2"/>
    <row r="687" s="594" customFormat="1" x14ac:dyDescent="0.2"/>
    <row r="688" s="594" customFormat="1" x14ac:dyDescent="0.2"/>
    <row r="689" s="594" customFormat="1" x14ac:dyDescent="0.2"/>
    <row r="690" s="594" customFormat="1" x14ac:dyDescent="0.2"/>
    <row r="691" s="594" customFormat="1" x14ac:dyDescent="0.2"/>
    <row r="692" s="594" customFormat="1" x14ac:dyDescent="0.2"/>
    <row r="693" s="594" customFormat="1" x14ac:dyDescent="0.2"/>
    <row r="694" s="594" customFormat="1" x14ac:dyDescent="0.2"/>
    <row r="695" s="594" customFormat="1" x14ac:dyDescent="0.2"/>
    <row r="696" s="594" customFormat="1" x14ac:dyDescent="0.2"/>
    <row r="697" s="594" customFormat="1" x14ac:dyDescent="0.2"/>
    <row r="698" s="594" customFormat="1" x14ac:dyDescent="0.2"/>
    <row r="699" s="594" customFormat="1" x14ac:dyDescent="0.2"/>
    <row r="700" s="594" customFormat="1" x14ac:dyDescent="0.2"/>
    <row r="701" s="594" customFormat="1" x14ac:dyDescent="0.2"/>
    <row r="702" s="594" customFormat="1" x14ac:dyDescent="0.2"/>
    <row r="703" s="594" customFormat="1" x14ac:dyDescent="0.2"/>
    <row r="704" s="594" customFormat="1" x14ac:dyDescent="0.2"/>
    <row r="705" s="594" customFormat="1" x14ac:dyDescent="0.2"/>
    <row r="706" s="594" customFormat="1" x14ac:dyDescent="0.2"/>
    <row r="707" s="594" customFormat="1" x14ac:dyDescent="0.2"/>
    <row r="708" s="594" customFormat="1" x14ac:dyDescent="0.2"/>
    <row r="709" s="594" customFormat="1" x14ac:dyDescent="0.2"/>
    <row r="710" s="594" customFormat="1" x14ac:dyDescent="0.2"/>
    <row r="711" s="594" customFormat="1" x14ac:dyDescent="0.2"/>
    <row r="712" s="594" customFormat="1" x14ac:dyDescent="0.2"/>
    <row r="713" s="594" customFormat="1" x14ac:dyDescent="0.2"/>
    <row r="714" s="594" customFormat="1" x14ac:dyDescent="0.2"/>
    <row r="715" s="594" customFormat="1" x14ac:dyDescent="0.2"/>
    <row r="716" s="594" customFormat="1" x14ac:dyDescent="0.2"/>
    <row r="717" s="594" customFormat="1" x14ac:dyDescent="0.2"/>
    <row r="718" s="594" customFormat="1" x14ac:dyDescent="0.2"/>
    <row r="719" s="594" customFormat="1" x14ac:dyDescent="0.2"/>
    <row r="720" s="594" customFormat="1" x14ac:dyDescent="0.2"/>
    <row r="721" s="594" customFormat="1" x14ac:dyDescent="0.2"/>
    <row r="722" s="594" customFormat="1" x14ac:dyDescent="0.2"/>
    <row r="723" s="594" customFormat="1" x14ac:dyDescent="0.2"/>
    <row r="724" s="594" customFormat="1" x14ac:dyDescent="0.2"/>
    <row r="725" s="594" customFormat="1" x14ac:dyDescent="0.2"/>
    <row r="726" s="594" customFormat="1" x14ac:dyDescent="0.2"/>
    <row r="727" s="594" customFormat="1" x14ac:dyDescent="0.2"/>
    <row r="728" s="594" customFormat="1" x14ac:dyDescent="0.2"/>
    <row r="729" s="594" customFormat="1" x14ac:dyDescent="0.2"/>
    <row r="730" s="594" customFormat="1" x14ac:dyDescent="0.2"/>
    <row r="731" s="594" customFormat="1" x14ac:dyDescent="0.2"/>
    <row r="732" s="594" customFormat="1" x14ac:dyDescent="0.2"/>
    <row r="733" s="594" customFormat="1" x14ac:dyDescent="0.2"/>
    <row r="734" s="594" customFormat="1" x14ac:dyDescent="0.2"/>
    <row r="735" s="594" customFormat="1" x14ac:dyDescent="0.2"/>
    <row r="736" s="594" customFormat="1" x14ac:dyDescent="0.2"/>
    <row r="737" s="594" customFormat="1" x14ac:dyDescent="0.2"/>
    <row r="738" s="594" customFormat="1" x14ac:dyDescent="0.2"/>
    <row r="739" s="594" customFormat="1" x14ac:dyDescent="0.2"/>
    <row r="740" s="594" customFormat="1" x14ac:dyDescent="0.2"/>
    <row r="741" s="594" customFormat="1" x14ac:dyDescent="0.2"/>
    <row r="742" s="594" customFormat="1" x14ac:dyDescent="0.2"/>
    <row r="743" s="594" customFormat="1" x14ac:dyDescent="0.2"/>
    <row r="744" s="594" customFormat="1" x14ac:dyDescent="0.2"/>
    <row r="745" s="594" customFormat="1" x14ac:dyDescent="0.2"/>
    <row r="746" s="594" customFormat="1" x14ac:dyDescent="0.2"/>
    <row r="747" s="594" customFormat="1" x14ac:dyDescent="0.2"/>
    <row r="748" s="594" customFormat="1" x14ac:dyDescent="0.2"/>
    <row r="749" s="594" customFormat="1" x14ac:dyDescent="0.2"/>
    <row r="750" s="594" customFormat="1" x14ac:dyDescent="0.2"/>
    <row r="751" s="594" customFormat="1" x14ac:dyDescent="0.2"/>
    <row r="752" s="594" customFormat="1" x14ac:dyDescent="0.2"/>
    <row r="753" s="594" customFormat="1" x14ac:dyDescent="0.2"/>
    <row r="754" s="594" customFormat="1" x14ac:dyDescent="0.2"/>
    <row r="755" s="594" customFormat="1" x14ac:dyDescent="0.2"/>
    <row r="756" s="594" customFormat="1" x14ac:dyDescent="0.2"/>
    <row r="757" s="594" customFormat="1" x14ac:dyDescent="0.2"/>
    <row r="758" s="594" customFormat="1" x14ac:dyDescent="0.2"/>
    <row r="759" s="594" customFormat="1" x14ac:dyDescent="0.2"/>
    <row r="760" s="594" customFormat="1" x14ac:dyDescent="0.2"/>
    <row r="761" s="594" customFormat="1" x14ac:dyDescent="0.2"/>
    <row r="762" s="594" customFormat="1" x14ac:dyDescent="0.2"/>
    <row r="763" s="594" customFormat="1" x14ac:dyDescent="0.2"/>
    <row r="764" s="594" customFormat="1" x14ac:dyDescent="0.2"/>
    <row r="765" s="594" customFormat="1" x14ac:dyDescent="0.2"/>
    <row r="766" s="594" customFormat="1" x14ac:dyDescent="0.2"/>
    <row r="767" s="594" customFormat="1" x14ac:dyDescent="0.2"/>
    <row r="768" s="594" customFormat="1" x14ac:dyDescent="0.2"/>
    <row r="769" s="594" customFormat="1" x14ac:dyDescent="0.2"/>
    <row r="770" s="594" customFormat="1" x14ac:dyDescent="0.2"/>
    <row r="771" s="594" customFormat="1" x14ac:dyDescent="0.2"/>
    <row r="772" s="594" customFormat="1" x14ac:dyDescent="0.2"/>
    <row r="773" s="594" customFormat="1" x14ac:dyDescent="0.2"/>
    <row r="774" s="594" customFormat="1" x14ac:dyDescent="0.2"/>
    <row r="775" s="594" customFormat="1" x14ac:dyDescent="0.2"/>
    <row r="776" s="594" customFormat="1" x14ac:dyDescent="0.2"/>
    <row r="777" s="594" customFormat="1" x14ac:dyDescent="0.2"/>
    <row r="778" s="594" customFormat="1" x14ac:dyDescent="0.2"/>
    <row r="779" s="594" customFormat="1" x14ac:dyDescent="0.2"/>
    <row r="780" s="594" customFormat="1" x14ac:dyDescent="0.2"/>
    <row r="781" s="594" customFormat="1" x14ac:dyDescent="0.2"/>
    <row r="782" s="594" customFormat="1" x14ac:dyDescent="0.2"/>
    <row r="783" s="594" customFormat="1" x14ac:dyDescent="0.2"/>
    <row r="784" s="594" customFormat="1" x14ac:dyDescent="0.2"/>
    <row r="785" s="594" customFormat="1" x14ac:dyDescent="0.2"/>
    <row r="786" s="594" customFormat="1" x14ac:dyDescent="0.2"/>
    <row r="787" s="594" customFormat="1" x14ac:dyDescent="0.2"/>
    <row r="788" s="594" customFormat="1" x14ac:dyDescent="0.2"/>
    <row r="789" s="594" customFormat="1" x14ac:dyDescent="0.2"/>
    <row r="790" s="594" customFormat="1" x14ac:dyDescent="0.2"/>
    <row r="791" s="594" customFormat="1" x14ac:dyDescent="0.2"/>
    <row r="792" s="594" customFormat="1" x14ac:dyDescent="0.2"/>
    <row r="793" s="594" customFormat="1" x14ac:dyDescent="0.2"/>
    <row r="794" s="594" customFormat="1" x14ac:dyDescent="0.2"/>
    <row r="795" s="594" customFormat="1" x14ac:dyDescent="0.2"/>
    <row r="796" s="594" customFormat="1" x14ac:dyDescent="0.2"/>
    <row r="797" s="594" customFormat="1" x14ac:dyDescent="0.2"/>
    <row r="798" s="594" customFormat="1" x14ac:dyDescent="0.2"/>
    <row r="799" s="594" customFormat="1" x14ac:dyDescent="0.2"/>
    <row r="800" s="594" customFormat="1" x14ac:dyDescent="0.2"/>
    <row r="801" s="594" customFormat="1" x14ac:dyDescent="0.2"/>
    <row r="802" s="594" customFormat="1" x14ac:dyDescent="0.2"/>
    <row r="803" s="594" customFormat="1" x14ac:dyDescent="0.2"/>
    <row r="804" s="594" customFormat="1" x14ac:dyDescent="0.2"/>
    <row r="805" s="594" customFormat="1" x14ac:dyDescent="0.2"/>
    <row r="806" s="594" customFormat="1" x14ac:dyDescent="0.2"/>
    <row r="807" s="594" customFormat="1" x14ac:dyDescent="0.2"/>
    <row r="808" s="594" customFormat="1" x14ac:dyDescent="0.2"/>
    <row r="809" s="594" customFormat="1" x14ac:dyDescent="0.2"/>
    <row r="810" s="594" customFormat="1" x14ac:dyDescent="0.2"/>
    <row r="811" s="594" customFormat="1" x14ac:dyDescent="0.2"/>
    <row r="812" s="594" customFormat="1" x14ac:dyDescent="0.2"/>
    <row r="813" s="594" customFormat="1" x14ac:dyDescent="0.2"/>
    <row r="814" s="594" customFormat="1" x14ac:dyDescent="0.2"/>
    <row r="815" s="594" customFormat="1" x14ac:dyDescent="0.2"/>
    <row r="816" s="594" customFormat="1" x14ac:dyDescent="0.2"/>
    <row r="817" s="594" customFormat="1" x14ac:dyDescent="0.2"/>
    <row r="818" s="594" customFormat="1" x14ac:dyDescent="0.2"/>
    <row r="819" s="594" customFormat="1" x14ac:dyDescent="0.2"/>
    <row r="820" s="594" customFormat="1" x14ac:dyDescent="0.2"/>
    <row r="821" s="594" customFormat="1" x14ac:dyDescent="0.2"/>
    <row r="822" s="594" customFormat="1" x14ac:dyDescent="0.2"/>
    <row r="823" s="594" customFormat="1" x14ac:dyDescent="0.2"/>
    <row r="824" s="594" customFormat="1" x14ac:dyDescent="0.2"/>
    <row r="825" s="594" customFormat="1" x14ac:dyDescent="0.2"/>
    <row r="826" s="594" customFormat="1" x14ac:dyDescent="0.2"/>
    <row r="827" s="594" customFormat="1" x14ac:dyDescent="0.2"/>
    <row r="828" s="594" customFormat="1" x14ac:dyDescent="0.2"/>
    <row r="829" s="594" customFormat="1" x14ac:dyDescent="0.2"/>
    <row r="830" s="594" customFormat="1" x14ac:dyDescent="0.2"/>
    <row r="831" s="594" customFormat="1" x14ac:dyDescent="0.2"/>
    <row r="832" s="594" customFormat="1" x14ac:dyDescent="0.2"/>
    <row r="833" s="594" customFormat="1" x14ac:dyDescent="0.2"/>
    <row r="834" s="594" customFormat="1" x14ac:dyDescent="0.2"/>
    <row r="835" s="594" customFormat="1" x14ac:dyDescent="0.2"/>
    <row r="836" s="594" customFormat="1" x14ac:dyDescent="0.2"/>
    <row r="837" s="594" customFormat="1" x14ac:dyDescent="0.2"/>
    <row r="838" s="594" customFormat="1" x14ac:dyDescent="0.2"/>
    <row r="839" s="594" customFormat="1" x14ac:dyDescent="0.2"/>
    <row r="840" s="594" customFormat="1" x14ac:dyDescent="0.2"/>
    <row r="841" s="594" customFormat="1" x14ac:dyDescent="0.2"/>
    <row r="842" s="594" customFormat="1" x14ac:dyDescent="0.2"/>
    <row r="843" s="594" customFormat="1" x14ac:dyDescent="0.2"/>
    <row r="844" s="594" customFormat="1" x14ac:dyDescent="0.2"/>
    <row r="845" s="594" customFormat="1" x14ac:dyDescent="0.2"/>
    <row r="846" s="594" customFormat="1" x14ac:dyDescent="0.2"/>
    <row r="847" s="594" customFormat="1" x14ac:dyDescent="0.2"/>
    <row r="848" s="594" customFormat="1" x14ac:dyDescent="0.2"/>
    <row r="849" s="594" customFormat="1" x14ac:dyDescent="0.2"/>
    <row r="850" s="594" customFormat="1" x14ac:dyDescent="0.2"/>
    <row r="851" s="594" customFormat="1" x14ac:dyDescent="0.2"/>
    <row r="852" s="594" customFormat="1" x14ac:dyDescent="0.2"/>
    <row r="853" s="594" customFormat="1" x14ac:dyDescent="0.2"/>
    <row r="854" s="594" customFormat="1" x14ac:dyDescent="0.2"/>
    <row r="855" s="594" customFormat="1" x14ac:dyDescent="0.2"/>
    <row r="856" s="594" customFormat="1" x14ac:dyDescent="0.2"/>
    <row r="857" s="594" customFormat="1" x14ac:dyDescent="0.2"/>
    <row r="858" s="594" customFormat="1" x14ac:dyDescent="0.2"/>
    <row r="859" s="594" customFormat="1" x14ac:dyDescent="0.2"/>
    <row r="860" s="594" customFormat="1" x14ac:dyDescent="0.2"/>
    <row r="861" s="594" customFormat="1" x14ac:dyDescent="0.2"/>
    <row r="862" s="594" customFormat="1" x14ac:dyDescent="0.2"/>
    <row r="863" s="594" customFormat="1" x14ac:dyDescent="0.2"/>
    <row r="864" s="594" customFormat="1" x14ac:dyDescent="0.2"/>
    <row r="865" s="594" customFormat="1" x14ac:dyDescent="0.2"/>
    <row r="866" s="594" customFormat="1" x14ac:dyDescent="0.2"/>
    <row r="867" s="594" customFormat="1" x14ac:dyDescent="0.2"/>
    <row r="868" s="594" customFormat="1" x14ac:dyDescent="0.2"/>
    <row r="869" s="594" customFormat="1" x14ac:dyDescent="0.2"/>
    <row r="870" s="594" customFormat="1" x14ac:dyDescent="0.2"/>
    <row r="871" s="594" customFormat="1" x14ac:dyDescent="0.2"/>
    <row r="872" s="594" customFormat="1" x14ac:dyDescent="0.2"/>
    <row r="873" s="594" customFormat="1" x14ac:dyDescent="0.2"/>
    <row r="874" s="594" customFormat="1" x14ac:dyDescent="0.2"/>
    <row r="875" s="594" customFormat="1" x14ac:dyDescent="0.2"/>
    <row r="876" s="594" customFormat="1" x14ac:dyDescent="0.2"/>
    <row r="877" s="594" customFormat="1" x14ac:dyDescent="0.2"/>
    <row r="878" s="594" customFormat="1" x14ac:dyDescent="0.2"/>
    <row r="879" s="594" customFormat="1" x14ac:dyDescent="0.2"/>
    <row r="880" s="594" customFormat="1" x14ac:dyDescent="0.2"/>
    <row r="881" s="594" customFormat="1" x14ac:dyDescent="0.2"/>
    <row r="882" s="594" customFormat="1" x14ac:dyDescent="0.2"/>
    <row r="883" s="594" customFormat="1" x14ac:dyDescent="0.2"/>
    <row r="884" s="594" customFormat="1" x14ac:dyDescent="0.2"/>
    <row r="885" s="594" customFormat="1" x14ac:dyDescent="0.2"/>
    <row r="886" s="594" customFormat="1" x14ac:dyDescent="0.2"/>
    <row r="887" s="594" customFormat="1" x14ac:dyDescent="0.2"/>
    <row r="888" s="594" customFormat="1" x14ac:dyDescent="0.2"/>
    <row r="889" s="594" customFormat="1" x14ac:dyDescent="0.2"/>
    <row r="890" s="594" customFormat="1" x14ac:dyDescent="0.2"/>
    <row r="891" s="594" customFormat="1" x14ac:dyDescent="0.2"/>
    <row r="892" s="594" customFormat="1" x14ac:dyDescent="0.2"/>
    <row r="893" s="594" customFormat="1" x14ac:dyDescent="0.2"/>
    <row r="894" s="594" customFormat="1" x14ac:dyDescent="0.2"/>
    <row r="895" s="594" customFormat="1" x14ac:dyDescent="0.2"/>
    <row r="896" s="594" customFormat="1" x14ac:dyDescent="0.2"/>
    <row r="897" s="594" customFormat="1" x14ac:dyDescent="0.2"/>
    <row r="898" s="594" customFormat="1" x14ac:dyDescent="0.2"/>
    <row r="899" s="594" customFormat="1" x14ac:dyDescent="0.2"/>
    <row r="900" s="594" customFormat="1" x14ac:dyDescent="0.2"/>
    <row r="901" s="594" customFormat="1" x14ac:dyDescent="0.2"/>
    <row r="902" s="594" customFormat="1" x14ac:dyDescent="0.2"/>
    <row r="903" s="594" customFormat="1" x14ac:dyDescent="0.2"/>
    <row r="904" s="594" customFormat="1" x14ac:dyDescent="0.2"/>
    <row r="905" s="594" customFormat="1" x14ac:dyDescent="0.2"/>
    <row r="906" s="594" customFormat="1" x14ac:dyDescent="0.2"/>
    <row r="907" s="594" customFormat="1" x14ac:dyDescent="0.2"/>
    <row r="908" s="594" customFormat="1" x14ac:dyDescent="0.2"/>
    <row r="909" s="594" customFormat="1" x14ac:dyDescent="0.2"/>
    <row r="910" s="594" customFormat="1" x14ac:dyDescent="0.2"/>
    <row r="911" s="594" customFormat="1" x14ac:dyDescent="0.2"/>
    <row r="912" s="594" customFormat="1" x14ac:dyDescent="0.2"/>
    <row r="913" s="594" customFormat="1" x14ac:dyDescent="0.2"/>
    <row r="914" s="594" customFormat="1" x14ac:dyDescent="0.2"/>
    <row r="915" s="594" customFormat="1" x14ac:dyDescent="0.2"/>
    <row r="916" s="594" customFormat="1" x14ac:dyDescent="0.2"/>
    <row r="917" s="594" customFormat="1" x14ac:dyDescent="0.2"/>
    <row r="918" s="594" customFormat="1" x14ac:dyDescent="0.2"/>
    <row r="919" s="594" customFormat="1" x14ac:dyDescent="0.2"/>
    <row r="920" s="594" customFormat="1" x14ac:dyDescent="0.2"/>
    <row r="921" s="594" customFormat="1" x14ac:dyDescent="0.2"/>
    <row r="922" s="594" customFormat="1" x14ac:dyDescent="0.2"/>
    <row r="923" s="594" customFormat="1" x14ac:dyDescent="0.2"/>
    <row r="924" s="594" customFormat="1" x14ac:dyDescent="0.2"/>
    <row r="925" s="594" customFormat="1" x14ac:dyDescent="0.2"/>
    <row r="926" s="594" customFormat="1" x14ac:dyDescent="0.2"/>
    <row r="927" s="594" customFormat="1" x14ac:dyDescent="0.2"/>
    <row r="928" s="594" customFormat="1" x14ac:dyDescent="0.2"/>
    <row r="929" s="594" customFormat="1" x14ac:dyDescent="0.2"/>
    <row r="930" s="594" customFormat="1" x14ac:dyDescent="0.2"/>
    <row r="931" s="594" customFormat="1" x14ac:dyDescent="0.2"/>
    <row r="932" s="594" customFormat="1" x14ac:dyDescent="0.2"/>
    <row r="933" s="594" customFormat="1" x14ac:dyDescent="0.2"/>
    <row r="934" s="594" customFormat="1" x14ac:dyDescent="0.2"/>
    <row r="935" s="594" customFormat="1" x14ac:dyDescent="0.2"/>
    <row r="936" s="594" customFormat="1" x14ac:dyDescent="0.2"/>
    <row r="937" s="594" customFormat="1" x14ac:dyDescent="0.2"/>
    <row r="938" s="594" customFormat="1" x14ac:dyDescent="0.2"/>
    <row r="939" s="594" customFormat="1" x14ac:dyDescent="0.2"/>
    <row r="940" s="594" customFormat="1" x14ac:dyDescent="0.2"/>
    <row r="941" s="594" customFormat="1" x14ac:dyDescent="0.2"/>
    <row r="942" s="594" customFormat="1" x14ac:dyDescent="0.2"/>
    <row r="943" s="594" customFormat="1" x14ac:dyDescent="0.2"/>
    <row r="944" s="594" customFormat="1" x14ac:dyDescent="0.2"/>
    <row r="945" s="594" customFormat="1" x14ac:dyDescent="0.2"/>
    <row r="946" s="594" customFormat="1" x14ac:dyDescent="0.2"/>
    <row r="947" s="594" customFormat="1" x14ac:dyDescent="0.2"/>
    <row r="948" s="594" customFormat="1" x14ac:dyDescent="0.2"/>
    <row r="949" s="594" customFormat="1" x14ac:dyDescent="0.2"/>
    <row r="950" s="594" customFormat="1" x14ac:dyDescent="0.2"/>
    <row r="951" s="594" customFormat="1" x14ac:dyDescent="0.2"/>
    <row r="952" s="594" customFormat="1" x14ac:dyDescent="0.2"/>
    <row r="953" s="594" customFormat="1" x14ac:dyDescent="0.2"/>
    <row r="954" s="594" customFormat="1" x14ac:dyDescent="0.2"/>
    <row r="955" s="594" customFormat="1" x14ac:dyDescent="0.2"/>
    <row r="956" s="594" customFormat="1" x14ac:dyDescent="0.2"/>
    <row r="957" s="594" customFormat="1" x14ac:dyDescent="0.2"/>
    <row r="958" s="594" customFormat="1" x14ac:dyDescent="0.2"/>
    <row r="959" s="594" customFormat="1" x14ac:dyDescent="0.2"/>
    <row r="960" s="594" customFormat="1" x14ac:dyDescent="0.2"/>
    <row r="961" s="594" customFormat="1" x14ac:dyDescent="0.2"/>
    <row r="962" s="594" customFormat="1" x14ac:dyDescent="0.2"/>
    <row r="963" s="594" customFormat="1" x14ac:dyDescent="0.2"/>
    <row r="964" s="594" customFormat="1" x14ac:dyDescent="0.2"/>
    <row r="965" s="594" customFormat="1" x14ac:dyDescent="0.2"/>
    <row r="966" s="594" customFormat="1" x14ac:dyDescent="0.2"/>
    <row r="967" s="594" customFormat="1" x14ac:dyDescent="0.2"/>
    <row r="968" s="594" customFormat="1" x14ac:dyDescent="0.2"/>
    <row r="969" s="594" customFormat="1" x14ac:dyDescent="0.2"/>
    <row r="970" s="594" customFormat="1" x14ac:dyDescent="0.2"/>
    <row r="971" s="594" customFormat="1" x14ac:dyDescent="0.2"/>
    <row r="972" s="594" customFormat="1" x14ac:dyDescent="0.2"/>
    <row r="973" s="594" customFormat="1" x14ac:dyDescent="0.2"/>
    <row r="974" s="594" customFormat="1" x14ac:dyDescent="0.2"/>
    <row r="975" s="594" customFormat="1" x14ac:dyDescent="0.2"/>
    <row r="976" s="594" customFormat="1" x14ac:dyDescent="0.2"/>
    <row r="977" s="594" customFormat="1" x14ac:dyDescent="0.2"/>
    <row r="978" s="594" customFormat="1" x14ac:dyDescent="0.2"/>
    <row r="979" s="594" customFormat="1" x14ac:dyDescent="0.2"/>
    <row r="980" s="594" customFormat="1" x14ac:dyDescent="0.2"/>
    <row r="981" s="594" customFormat="1" x14ac:dyDescent="0.2"/>
    <row r="982" s="594" customFormat="1" x14ac:dyDescent="0.2"/>
    <row r="983" s="594" customFormat="1" x14ac:dyDescent="0.2"/>
    <row r="984" s="594" customFormat="1" x14ac:dyDescent="0.2"/>
    <row r="985" s="594" customFormat="1" x14ac:dyDescent="0.2"/>
    <row r="986" s="594" customFormat="1" x14ac:dyDescent="0.2"/>
    <row r="987" s="594" customFormat="1" x14ac:dyDescent="0.2"/>
    <row r="988" s="594" customFormat="1" x14ac:dyDescent="0.2"/>
    <row r="989" s="594" customFormat="1" x14ac:dyDescent="0.2"/>
    <row r="990" s="594" customFormat="1" x14ac:dyDescent="0.2"/>
    <row r="991" s="594" customFormat="1" x14ac:dyDescent="0.2"/>
    <row r="992" s="594" customFormat="1" x14ac:dyDescent="0.2"/>
    <row r="993" s="594" customFormat="1" x14ac:dyDescent="0.2"/>
    <row r="994" s="594" customFormat="1" x14ac:dyDescent="0.2"/>
    <row r="995" s="594" customFormat="1" x14ac:dyDescent="0.2"/>
    <row r="996" s="594" customFormat="1" x14ac:dyDescent="0.2"/>
    <row r="997" s="594" customFormat="1" x14ac:dyDescent="0.2"/>
    <row r="998" s="594" customFormat="1" x14ac:dyDescent="0.2"/>
    <row r="999" s="594" customFormat="1" x14ac:dyDescent="0.2"/>
    <row r="1000" s="594" customFormat="1" x14ac:dyDescent="0.2"/>
    <row r="1001" s="594" customFormat="1" x14ac:dyDescent="0.2"/>
    <row r="1002" s="594" customFormat="1" x14ac:dyDescent="0.2"/>
    <row r="1003" s="594" customFormat="1" x14ac:dyDescent="0.2"/>
    <row r="1004" s="594" customFormat="1" x14ac:dyDescent="0.2"/>
    <row r="1005" s="594" customFormat="1" x14ac:dyDescent="0.2"/>
    <row r="1006" s="594" customFormat="1" x14ac:dyDescent="0.2"/>
    <row r="1007" s="594" customFormat="1" x14ac:dyDescent="0.2"/>
    <row r="1008" s="594" customFormat="1" x14ac:dyDescent="0.2"/>
    <row r="1009" s="594" customFormat="1" x14ac:dyDescent="0.2"/>
    <row r="1010" s="594" customFormat="1" x14ac:dyDescent="0.2"/>
    <row r="1011" s="594" customFormat="1" x14ac:dyDescent="0.2"/>
    <row r="1012" s="594" customFormat="1" x14ac:dyDescent="0.2"/>
    <row r="1013" s="594" customFormat="1" x14ac:dyDescent="0.2"/>
    <row r="1014" s="594" customFormat="1" x14ac:dyDescent="0.2"/>
    <row r="1015" s="594" customFormat="1" x14ac:dyDescent="0.2"/>
    <row r="1016" s="594" customFormat="1" x14ac:dyDescent="0.2"/>
    <row r="1017" s="594" customFormat="1" x14ac:dyDescent="0.2"/>
    <row r="1018" s="594" customFormat="1" x14ac:dyDescent="0.2"/>
    <row r="1019" s="594" customFormat="1" x14ac:dyDescent="0.2"/>
    <row r="1020" s="594" customFormat="1" x14ac:dyDescent="0.2"/>
    <row r="1021" s="594" customFormat="1" x14ac:dyDescent="0.2"/>
    <row r="1022" s="594" customFormat="1" x14ac:dyDescent="0.2"/>
    <row r="1023" s="594" customFormat="1" x14ac:dyDescent="0.2"/>
    <row r="1024" s="594" customFormat="1" x14ac:dyDescent="0.2"/>
    <row r="1025" s="594" customFormat="1" x14ac:dyDescent="0.2"/>
    <row r="1026" s="594" customFormat="1" x14ac:dyDescent="0.2"/>
    <row r="1027" s="594" customFormat="1" x14ac:dyDescent="0.2"/>
    <row r="1028" s="594" customFormat="1" x14ac:dyDescent="0.2"/>
    <row r="1029" s="594" customFormat="1" x14ac:dyDescent="0.2"/>
    <row r="1030" s="594" customFormat="1" x14ac:dyDescent="0.2"/>
    <row r="1031" s="594" customFormat="1" x14ac:dyDescent="0.2"/>
    <row r="1032" s="594" customFormat="1" x14ac:dyDescent="0.2"/>
    <row r="1033" s="594" customFormat="1" x14ac:dyDescent="0.2"/>
    <row r="1034" s="594" customFormat="1" x14ac:dyDescent="0.2"/>
    <row r="1035" s="594" customFormat="1" x14ac:dyDescent="0.2"/>
    <row r="1036" s="594" customFormat="1" x14ac:dyDescent="0.2"/>
    <row r="1037" s="594" customFormat="1" x14ac:dyDescent="0.2"/>
    <row r="1038" s="594" customFormat="1" x14ac:dyDescent="0.2"/>
    <row r="1039" s="594" customFormat="1" x14ac:dyDescent="0.2"/>
    <row r="1040" s="594" customFormat="1" x14ac:dyDescent="0.2"/>
    <row r="1041" s="594" customFormat="1" x14ac:dyDescent="0.2"/>
    <row r="1042" s="594" customFormat="1" x14ac:dyDescent="0.2"/>
    <row r="1043" s="594" customFormat="1" x14ac:dyDescent="0.2"/>
    <row r="1044" s="594" customFormat="1" x14ac:dyDescent="0.2"/>
    <row r="1045" s="594" customFormat="1" x14ac:dyDescent="0.2"/>
    <row r="1046" s="594" customFormat="1" x14ac:dyDescent="0.2"/>
    <row r="1047" s="594" customFormat="1" x14ac:dyDescent="0.2"/>
    <row r="1048" s="594" customFormat="1" x14ac:dyDescent="0.2"/>
  </sheetData>
  <sortState xmlns:xlrd2="http://schemas.microsoft.com/office/spreadsheetml/2017/richdata2" ref="A222:C251">
    <sortCondition ref="A222:A251"/>
  </sortState>
  <mergeCells count="164">
    <mergeCell ref="A249:C249"/>
    <mergeCell ref="A250:C250"/>
    <mergeCell ref="A251:C251"/>
    <mergeCell ref="A221:C221"/>
    <mergeCell ref="D220:E220"/>
    <mergeCell ref="A245:C245"/>
    <mergeCell ref="A246:C246"/>
    <mergeCell ref="A247:C247"/>
    <mergeCell ref="A248:C248"/>
    <mergeCell ref="A222:C222"/>
    <mergeCell ref="A223:C223"/>
    <mergeCell ref="A224:C224"/>
    <mergeCell ref="A225:C225"/>
    <mergeCell ref="A226:C226"/>
    <mergeCell ref="A227:C227"/>
    <mergeCell ref="A228:C228"/>
    <mergeCell ref="A229:C229"/>
    <mergeCell ref="A230:C230"/>
    <mergeCell ref="A231:C231"/>
    <mergeCell ref="A237:C237"/>
    <mergeCell ref="A238:C238"/>
    <mergeCell ref="A239:C239"/>
    <mergeCell ref="A240:C240"/>
    <mergeCell ref="A241:C241"/>
    <mergeCell ref="A242:C242"/>
    <mergeCell ref="A243:C243"/>
    <mergeCell ref="A244:C244"/>
    <mergeCell ref="A232:C232"/>
    <mergeCell ref="A233:C233"/>
    <mergeCell ref="A234:C234"/>
    <mergeCell ref="A235:C235"/>
    <mergeCell ref="A236:C236"/>
    <mergeCell ref="Z113:Z114"/>
    <mergeCell ref="J113:J114"/>
    <mergeCell ref="K113:K114"/>
    <mergeCell ref="L113:L114"/>
    <mergeCell ref="M113:M114"/>
    <mergeCell ref="N113:N114"/>
    <mergeCell ref="O113:O114"/>
    <mergeCell ref="P113:P114"/>
    <mergeCell ref="Q113:Q114"/>
    <mergeCell ref="R113:R114"/>
    <mergeCell ref="S113:S114"/>
    <mergeCell ref="T113:T114"/>
    <mergeCell ref="U113:U114"/>
    <mergeCell ref="V113:V114"/>
    <mergeCell ref="W113:W114"/>
    <mergeCell ref="X113:X114"/>
    <mergeCell ref="Y113:Y114"/>
    <mergeCell ref="G215:H215"/>
    <mergeCell ref="G216:H216"/>
    <mergeCell ref="G217:H217"/>
    <mergeCell ref="G114:H114"/>
    <mergeCell ref="G116:H116"/>
    <mergeCell ref="G210:H210"/>
    <mergeCell ref="G211:H211"/>
    <mergeCell ref="G212:H212"/>
    <mergeCell ref="G213:H213"/>
    <mergeCell ref="G214:H214"/>
    <mergeCell ref="G205:H205"/>
    <mergeCell ref="G206:H206"/>
    <mergeCell ref="G207:H207"/>
    <mergeCell ref="G208:H208"/>
    <mergeCell ref="G209:H209"/>
    <mergeCell ref="G200:H200"/>
    <mergeCell ref="G201:H201"/>
    <mergeCell ref="G202:H202"/>
    <mergeCell ref="G203:H203"/>
    <mergeCell ref="G204:H204"/>
    <mergeCell ref="G195:H195"/>
    <mergeCell ref="G196:H196"/>
    <mergeCell ref="G197:H197"/>
    <mergeCell ref="G198:H198"/>
    <mergeCell ref="G199:H199"/>
    <mergeCell ref="G190:H190"/>
    <mergeCell ref="G191:H191"/>
    <mergeCell ref="G192:H192"/>
    <mergeCell ref="G193:H193"/>
    <mergeCell ref="G194:H194"/>
    <mergeCell ref="G185:H185"/>
    <mergeCell ref="G186:H186"/>
    <mergeCell ref="G187:H187"/>
    <mergeCell ref="G188:H188"/>
    <mergeCell ref="G189:H189"/>
    <mergeCell ref="G180:H180"/>
    <mergeCell ref="G181:H181"/>
    <mergeCell ref="G182:H182"/>
    <mergeCell ref="G183:H183"/>
    <mergeCell ref="G184:H184"/>
    <mergeCell ref="G175:H175"/>
    <mergeCell ref="G176:H176"/>
    <mergeCell ref="G177:H177"/>
    <mergeCell ref="G178:H178"/>
    <mergeCell ref="G179:H179"/>
    <mergeCell ref="G170:H170"/>
    <mergeCell ref="G171:H171"/>
    <mergeCell ref="G172:H172"/>
    <mergeCell ref="G173:H173"/>
    <mergeCell ref="G174:H174"/>
    <mergeCell ref="G165:H165"/>
    <mergeCell ref="G166:H166"/>
    <mergeCell ref="G167:H167"/>
    <mergeCell ref="G168:H168"/>
    <mergeCell ref="G169:H169"/>
    <mergeCell ref="G161:H161"/>
    <mergeCell ref="G162:H162"/>
    <mergeCell ref="G163:H163"/>
    <mergeCell ref="G164:H164"/>
    <mergeCell ref="G155:H155"/>
    <mergeCell ref="G156:H156"/>
    <mergeCell ref="G157:H157"/>
    <mergeCell ref="G158:H158"/>
    <mergeCell ref="G159:H159"/>
    <mergeCell ref="G152:H152"/>
    <mergeCell ref="G153:H153"/>
    <mergeCell ref="G154:H154"/>
    <mergeCell ref="G145:H145"/>
    <mergeCell ref="G146:H146"/>
    <mergeCell ref="G147:H147"/>
    <mergeCell ref="G148:H148"/>
    <mergeCell ref="G149:H149"/>
    <mergeCell ref="G160:H160"/>
    <mergeCell ref="G143:H143"/>
    <mergeCell ref="G144:H144"/>
    <mergeCell ref="G135:H135"/>
    <mergeCell ref="G136:H136"/>
    <mergeCell ref="G137:H137"/>
    <mergeCell ref="G138:H138"/>
    <mergeCell ref="G139:H139"/>
    <mergeCell ref="G150:H150"/>
    <mergeCell ref="G151:H151"/>
    <mergeCell ref="G134:H134"/>
    <mergeCell ref="G125:H125"/>
    <mergeCell ref="G126:H126"/>
    <mergeCell ref="G127:H127"/>
    <mergeCell ref="G128:H128"/>
    <mergeCell ref="G129:H129"/>
    <mergeCell ref="G140:H140"/>
    <mergeCell ref="G141:H141"/>
    <mergeCell ref="G142:H142"/>
    <mergeCell ref="A220:C220"/>
    <mergeCell ref="A2:F2"/>
    <mergeCell ref="G120:H120"/>
    <mergeCell ref="G121:H121"/>
    <mergeCell ref="G122:H122"/>
    <mergeCell ref="G123:H123"/>
    <mergeCell ref="G124:H124"/>
    <mergeCell ref="G117:H117"/>
    <mergeCell ref="G118:H118"/>
    <mergeCell ref="G119:H119"/>
    <mergeCell ref="G115:H115"/>
    <mergeCell ref="E114:F114"/>
    <mergeCell ref="E115:F115"/>
    <mergeCell ref="C114:D114"/>
    <mergeCell ref="C115:D115"/>
    <mergeCell ref="A114:B114"/>
    <mergeCell ref="A115:B115"/>
    <mergeCell ref="C112:D113"/>
    <mergeCell ref="E112:F113"/>
    <mergeCell ref="A112:B113"/>
    <mergeCell ref="G130:H130"/>
    <mergeCell ref="G131:H131"/>
    <mergeCell ref="G132:H132"/>
    <mergeCell ref="G133:H133"/>
  </mergeCells>
  <phoneticPr fontId="60" type="noConversion"/>
  <conditionalFormatting sqref="S9:U108">
    <cfRule type="expression" dxfId="6" priority="13" stopIfTrue="1">
      <formula>#REF!="Check Work Type"</formula>
    </cfRule>
  </conditionalFormatting>
  <conditionalFormatting sqref="G115:I115 G118:I217">
    <cfRule type="containsText" dxfId="5" priority="9" operator="containsText" text="Savings Greater than">
      <formula>NOT(ISERROR(SEARCH("Savings Greater than",G115)))</formula>
    </cfRule>
  </conditionalFormatting>
  <conditionalFormatting sqref="G115:H115 G118:H217">
    <cfRule type="containsText" dxfId="4" priority="8" operator="containsText" text="correct">
      <formula>NOT(ISERROR(SEARCH("correct",G115)))</formula>
    </cfRule>
  </conditionalFormatting>
  <conditionalFormatting sqref="O117 Q117">
    <cfRule type="expression" dxfId="3" priority="5" stopIfTrue="1">
      <formula>#REF!="Check Work Type"</formula>
    </cfRule>
  </conditionalFormatting>
  <conditionalFormatting sqref="R117">
    <cfRule type="expression" dxfId="2" priority="4" stopIfTrue="1">
      <formula>#REF!="Check Work Type"</formula>
    </cfRule>
  </conditionalFormatting>
  <conditionalFormatting sqref="S117">
    <cfRule type="expression" dxfId="1" priority="3" stopIfTrue="1">
      <formula>#REF!="Check Work Type"</formula>
    </cfRule>
  </conditionalFormatting>
  <conditionalFormatting sqref="Q118">
    <cfRule type="cellIs" priority="1" stopIfTrue="1" operator="equal">
      <formula>""</formula>
    </cfRule>
    <cfRule type="cellIs" dxfId="0" priority="2" operator="greaterThan">
      <formula>0.58</formula>
    </cfRule>
  </conditionalFormatting>
  <dataValidations xWindow="1417" yWindow="400" count="3">
    <dataValidation allowBlank="1" showInputMessage="1" showErrorMessage="1" prompt="Calculated from data in application form." sqref="Z8" xr:uid="{84465D40-4411-4D4A-991D-744FD2D26D4D}"/>
    <dataValidation allowBlank="1" showInputMessage="1" showErrorMessage="1" prompt="The maximum proportion of the grant value that can be claimed for energy efficiency measures is 58%. The cells here calculate the eligible amount of efficiency measures that can be supported through the grant." sqref="R117:R119" xr:uid="{9848FB44-31D0-4CAA-8111-4DF43BB90895}"/>
    <dataValidation allowBlank="1" showInputMessage="1" showErrorMessage="1" prompt="The eligible, carbon compliant grant is first allocated to the low carbon heating measures, any remaining grant value is allocated to the energy efficiency measures. " sqref="P117:P119" xr:uid="{279193D0-28BB-4473-BD3C-ECD062347C2B}"/>
  </dataValidations>
  <pageMargins left="0.7" right="0.7" top="0.75" bottom="0.75" header="0.3" footer="0.3"/>
  <pageSetup orientation="portrait" r:id="rId1"/>
  <customProperties>
    <customPr name="GUID" r:id="rId2"/>
  </customProperties>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52D9A2-F311-4D94-BEA7-141112F5CE03}">
  <sheetPr codeName="Sheet3">
    <tabColor rgb="FFF4FFF5"/>
    <pageSetUpPr fitToPage="1"/>
  </sheetPr>
  <dimension ref="A1:PW415"/>
  <sheetViews>
    <sheetView showGridLines="0" showRowColHeaders="0" tabSelected="1" zoomScale="80" zoomScaleNormal="80" workbookViewId="0"/>
  </sheetViews>
  <sheetFormatPr defaultColWidth="9.42578125" defaultRowHeight="15.75" x14ac:dyDescent="0.25"/>
  <cols>
    <col min="1" max="1" width="3.42578125" style="293" customWidth="1"/>
    <col min="2" max="2" width="3.7109375" style="293" customWidth="1"/>
    <col min="3" max="3" width="9.42578125" style="293" customWidth="1"/>
    <col min="4" max="15" width="9.42578125" style="293"/>
    <col min="16" max="16" width="25.5703125" style="293" customWidth="1"/>
    <col min="17" max="17" width="9.42578125" style="293"/>
    <col min="18" max="18" width="9.42578125" style="293" customWidth="1"/>
    <col min="19" max="19" width="3.5703125" style="293" customWidth="1"/>
    <col min="20" max="16384" width="9.42578125" style="293"/>
  </cols>
  <sheetData>
    <row r="1" spans="1:51" ht="16.350000000000001" customHeight="1" x14ac:dyDescent="0.25">
      <c r="A1" s="292"/>
      <c r="B1" s="292"/>
      <c r="C1" s="292"/>
      <c r="D1" s="292"/>
      <c r="E1" s="292"/>
      <c r="F1" s="292"/>
      <c r="G1" s="292"/>
      <c r="H1" s="292"/>
      <c r="I1" s="292"/>
      <c r="J1" s="292"/>
      <c r="K1" s="292"/>
      <c r="L1" s="292"/>
      <c r="M1" s="292"/>
      <c r="N1" s="292"/>
      <c r="O1" s="292"/>
      <c r="P1" s="292"/>
      <c r="Q1" s="292"/>
      <c r="R1" s="292"/>
      <c r="S1" s="292"/>
      <c r="T1" s="292"/>
      <c r="U1" s="292"/>
      <c r="V1" s="292"/>
      <c r="W1" s="292"/>
      <c r="X1" s="292"/>
      <c r="Y1" s="292"/>
      <c r="Z1" s="292"/>
      <c r="AA1" s="292"/>
      <c r="AB1" s="292"/>
      <c r="AC1" s="292"/>
      <c r="AD1" s="292"/>
      <c r="AE1" s="292"/>
      <c r="AF1" s="292"/>
      <c r="AG1" s="292"/>
      <c r="AH1" s="292"/>
      <c r="AI1" s="292"/>
      <c r="AJ1" s="292"/>
      <c r="AK1" s="292"/>
      <c r="AL1" s="292"/>
      <c r="AM1" s="292"/>
      <c r="AN1" s="292"/>
      <c r="AO1" s="292"/>
      <c r="AP1" s="292"/>
      <c r="AQ1" s="292"/>
      <c r="AR1" s="292"/>
      <c r="AS1" s="292"/>
      <c r="AT1" s="292"/>
      <c r="AU1" s="292"/>
      <c r="AV1" s="292"/>
      <c r="AW1" s="292"/>
      <c r="AX1" s="292"/>
      <c r="AY1" s="292"/>
    </row>
    <row r="2" spans="1:51" ht="16.5" customHeight="1" x14ac:dyDescent="0.25">
      <c r="A2" s="292"/>
      <c r="B2" s="1398"/>
      <c r="C2" s="1398"/>
      <c r="D2" s="1398"/>
      <c r="E2" s="1398"/>
      <c r="F2" s="1398"/>
      <c r="G2" s="1398"/>
      <c r="H2" s="1398"/>
      <c r="I2" s="1398"/>
      <c r="J2" s="1398"/>
      <c r="K2" s="1398"/>
      <c r="L2" s="1398"/>
      <c r="M2" s="1398"/>
      <c r="N2" s="1398"/>
      <c r="O2" s="1398"/>
      <c r="P2" s="1398"/>
      <c r="Q2" s="1398"/>
      <c r="R2" s="1398"/>
      <c r="S2" s="294"/>
      <c r="T2" s="292"/>
      <c r="U2" s="292"/>
      <c r="V2" s="292"/>
      <c r="W2" s="292"/>
      <c r="X2" s="292"/>
      <c r="Y2" s="292"/>
      <c r="Z2" s="292"/>
      <c r="AA2" s="292"/>
      <c r="AB2" s="292"/>
      <c r="AC2" s="292"/>
      <c r="AD2" s="292"/>
      <c r="AE2" s="292"/>
      <c r="AF2" s="292"/>
      <c r="AG2" s="292"/>
      <c r="AH2" s="292"/>
      <c r="AI2" s="292"/>
      <c r="AJ2" s="292"/>
      <c r="AK2" s="292"/>
      <c r="AL2" s="292"/>
      <c r="AM2" s="292"/>
      <c r="AN2" s="292"/>
      <c r="AO2" s="292"/>
      <c r="AP2" s="292"/>
      <c r="AQ2" s="292"/>
      <c r="AR2" s="292"/>
      <c r="AS2" s="292"/>
      <c r="AT2" s="292"/>
      <c r="AU2" s="292"/>
      <c r="AV2" s="292"/>
      <c r="AW2" s="292"/>
      <c r="AX2" s="292"/>
      <c r="AY2" s="292"/>
    </row>
    <row r="3" spans="1:51" ht="70.349999999999994" customHeight="1" x14ac:dyDescent="0.25">
      <c r="A3" s="292"/>
      <c r="B3" s="301"/>
      <c r="C3" s="1399" t="s">
        <v>1</v>
      </c>
      <c r="D3" s="1399"/>
      <c r="E3" s="1399"/>
      <c r="F3" s="1399"/>
      <c r="G3" s="1399"/>
      <c r="H3" s="1399"/>
      <c r="I3" s="1399"/>
      <c r="J3" s="1399"/>
      <c r="K3" s="1399"/>
      <c r="L3" s="1399"/>
      <c r="M3" s="1399"/>
      <c r="N3" s="1399"/>
      <c r="O3" s="1399"/>
      <c r="P3" s="295"/>
      <c r="Q3" s="295"/>
      <c r="R3" s="296"/>
      <c r="S3" s="294"/>
      <c r="T3" s="292"/>
      <c r="U3" s="292"/>
      <c r="V3" s="292"/>
      <c r="W3" s="292"/>
      <c r="X3" s="292"/>
      <c r="Y3" s="292"/>
      <c r="Z3" s="292"/>
      <c r="AA3" s="292"/>
      <c r="AB3" s="292"/>
      <c r="AC3" s="292"/>
      <c r="AD3" s="292"/>
      <c r="AE3" s="292"/>
      <c r="AF3" s="292"/>
      <c r="AG3" s="292"/>
      <c r="AH3" s="292"/>
      <c r="AI3" s="292"/>
      <c r="AJ3" s="292"/>
      <c r="AK3" s="292"/>
      <c r="AL3" s="292"/>
      <c r="AM3" s="292"/>
      <c r="AN3" s="292"/>
      <c r="AO3" s="292"/>
      <c r="AP3" s="292"/>
      <c r="AQ3" s="292"/>
      <c r="AR3" s="292"/>
      <c r="AS3" s="292"/>
      <c r="AT3" s="292"/>
      <c r="AU3" s="292"/>
      <c r="AV3" s="292"/>
      <c r="AW3" s="292"/>
      <c r="AX3" s="292"/>
      <c r="AY3" s="292"/>
    </row>
    <row r="4" spans="1:51" ht="10.35" customHeight="1" x14ac:dyDescent="0.25">
      <c r="A4" s="292"/>
      <c r="B4" s="301"/>
      <c r="C4" s="753"/>
      <c r="D4" s="753"/>
      <c r="E4" s="753"/>
      <c r="F4" s="753"/>
      <c r="G4" s="753"/>
      <c r="H4" s="753"/>
      <c r="I4" s="753"/>
      <c r="J4" s="754"/>
      <c r="K4" s="754"/>
      <c r="L4" s="753"/>
      <c r="M4" s="753"/>
      <c r="N4" s="753"/>
      <c r="O4" s="753"/>
      <c r="P4" s="755"/>
      <c r="Q4" s="755"/>
      <c r="R4" s="756"/>
      <c r="S4" s="294"/>
      <c r="T4" s="292"/>
      <c r="U4" s="292"/>
      <c r="V4" s="292"/>
      <c r="W4" s="292"/>
      <c r="X4" s="292"/>
      <c r="Y4" s="292"/>
      <c r="Z4" s="292"/>
      <c r="AA4" s="292"/>
      <c r="AB4" s="292"/>
      <c r="AC4" s="292"/>
      <c r="AD4" s="292"/>
      <c r="AE4" s="292"/>
      <c r="AF4" s="292"/>
      <c r="AG4" s="292"/>
      <c r="AH4" s="292"/>
      <c r="AI4" s="292"/>
      <c r="AJ4" s="292"/>
      <c r="AK4" s="292"/>
      <c r="AL4" s="292"/>
      <c r="AM4" s="292"/>
      <c r="AN4" s="292"/>
      <c r="AO4" s="292"/>
      <c r="AP4" s="292"/>
      <c r="AQ4" s="292"/>
      <c r="AR4" s="292"/>
      <c r="AS4" s="292"/>
      <c r="AT4" s="292"/>
      <c r="AU4" s="292"/>
      <c r="AV4" s="292"/>
      <c r="AW4" s="292"/>
      <c r="AX4" s="292"/>
      <c r="AY4" s="292"/>
    </row>
    <row r="5" spans="1:51" ht="20.100000000000001" customHeight="1" x14ac:dyDescent="0.25">
      <c r="A5" s="292"/>
      <c r="B5" s="301"/>
      <c r="C5" s="754"/>
      <c r="D5" s="754"/>
      <c r="E5" s="754"/>
      <c r="F5" s="754"/>
      <c r="G5" s="754"/>
      <c r="H5" s="754"/>
      <c r="I5" s="754"/>
      <c r="J5" s="757"/>
      <c r="K5" s="757"/>
      <c r="L5" s="754"/>
      <c r="M5" s="754"/>
      <c r="N5" s="754"/>
      <c r="O5" s="754"/>
      <c r="P5" s="758"/>
      <c r="Q5" s="758"/>
      <c r="R5" s="759"/>
      <c r="S5" s="294"/>
      <c r="T5" s="292"/>
      <c r="U5" s="292"/>
      <c r="V5" s="292"/>
      <c r="W5" s="292"/>
      <c r="X5" s="292"/>
      <c r="Y5" s="292"/>
      <c r="Z5" s="292"/>
      <c r="AA5" s="292"/>
      <c r="AB5" s="292"/>
      <c r="AC5" s="292"/>
      <c r="AD5" s="292"/>
      <c r="AE5" s="292"/>
      <c r="AF5" s="292"/>
      <c r="AG5" s="292"/>
      <c r="AH5" s="292"/>
      <c r="AI5" s="292"/>
      <c r="AJ5" s="292"/>
      <c r="AK5" s="292"/>
      <c r="AL5" s="292"/>
      <c r="AM5" s="292"/>
      <c r="AN5" s="292"/>
      <c r="AO5" s="292"/>
      <c r="AP5" s="292"/>
      <c r="AQ5" s="292"/>
      <c r="AR5" s="292"/>
      <c r="AS5" s="292"/>
      <c r="AT5" s="292"/>
      <c r="AU5" s="292"/>
      <c r="AV5" s="292"/>
      <c r="AW5" s="292"/>
      <c r="AX5" s="292"/>
      <c r="AY5" s="292"/>
    </row>
    <row r="6" spans="1:51" ht="121.9" customHeight="1" x14ac:dyDescent="0.25">
      <c r="A6" s="292"/>
      <c r="B6" s="760"/>
      <c r="C6" s="1379" t="s">
        <v>2</v>
      </c>
      <c r="D6" s="1379"/>
      <c r="E6" s="1379"/>
      <c r="F6" s="1379"/>
      <c r="G6" s="1379"/>
      <c r="H6" s="1379"/>
      <c r="I6" s="1379"/>
      <c r="J6" s="1379"/>
      <c r="K6" s="1379"/>
      <c r="L6" s="1379"/>
      <c r="M6" s="1379"/>
      <c r="N6" s="1379"/>
      <c r="O6" s="1379"/>
      <c r="P6" s="1379"/>
      <c r="Q6" s="1379"/>
      <c r="R6" s="1379"/>
      <c r="S6" s="294"/>
      <c r="T6" s="292"/>
      <c r="U6" s="292"/>
      <c r="V6" s="292"/>
      <c r="W6" s="292"/>
      <c r="X6" s="292"/>
      <c r="Y6" s="292"/>
      <c r="Z6" s="292"/>
      <c r="AA6" s="292"/>
      <c r="AB6" s="292"/>
      <c r="AC6" s="292"/>
      <c r="AD6" s="292"/>
      <c r="AE6" s="292"/>
      <c r="AF6" s="292"/>
      <c r="AG6" s="292"/>
      <c r="AH6" s="292"/>
      <c r="AI6" s="292"/>
      <c r="AJ6" s="292"/>
      <c r="AK6" s="292"/>
      <c r="AL6" s="292"/>
      <c r="AM6" s="292"/>
      <c r="AN6" s="292"/>
      <c r="AO6" s="292"/>
      <c r="AP6" s="292"/>
      <c r="AQ6" s="292"/>
      <c r="AR6" s="292"/>
      <c r="AS6" s="292"/>
      <c r="AT6" s="292"/>
      <c r="AU6" s="292"/>
      <c r="AV6" s="292"/>
      <c r="AW6" s="292"/>
      <c r="AX6" s="292"/>
      <c r="AY6" s="292"/>
    </row>
    <row r="7" spans="1:51" ht="15.75" customHeight="1" x14ac:dyDescent="0.25">
      <c r="A7" s="292"/>
      <c r="B7" s="761"/>
      <c r="C7" s="1400" t="s">
        <v>3</v>
      </c>
      <c r="D7" s="1400"/>
      <c r="E7" s="1400"/>
      <c r="F7" s="1400"/>
      <c r="G7" s="1400"/>
      <c r="H7" s="1400"/>
      <c r="I7" s="1400"/>
      <c r="J7" s="1400"/>
      <c r="K7" s="1400"/>
      <c r="L7" s="1400"/>
      <c r="M7" s="1400"/>
      <c r="N7" s="1400"/>
      <c r="O7" s="1400"/>
      <c r="P7" s="1400"/>
      <c r="Q7" s="1400"/>
      <c r="R7" s="1400"/>
      <c r="S7" s="294"/>
      <c r="T7" s="292"/>
      <c r="U7" s="292"/>
      <c r="V7" s="292"/>
      <c r="W7" s="292"/>
      <c r="X7" s="292"/>
      <c r="Y7" s="292"/>
      <c r="Z7" s="292"/>
      <c r="AA7" s="292"/>
      <c r="AB7" s="292"/>
      <c r="AC7" s="292"/>
      <c r="AD7" s="292"/>
      <c r="AE7" s="292"/>
      <c r="AF7" s="292"/>
      <c r="AG7" s="292"/>
      <c r="AH7" s="292"/>
      <c r="AI7" s="292"/>
      <c r="AJ7" s="292"/>
      <c r="AK7" s="292"/>
      <c r="AL7" s="292"/>
      <c r="AM7" s="292"/>
      <c r="AN7" s="292"/>
      <c r="AO7" s="292"/>
      <c r="AP7" s="292"/>
      <c r="AQ7" s="292"/>
      <c r="AR7" s="292"/>
      <c r="AS7" s="292"/>
      <c r="AT7" s="292"/>
      <c r="AU7" s="292"/>
      <c r="AV7" s="292"/>
      <c r="AW7" s="292"/>
      <c r="AX7" s="292"/>
      <c r="AY7" s="292"/>
    </row>
    <row r="8" spans="1:51" ht="15.75" customHeight="1" x14ac:dyDescent="0.25">
      <c r="A8" s="292"/>
      <c r="B8" s="762"/>
      <c r="C8" s="1392" t="str">
        <f>$C$27</f>
        <v>Step 1 Introduction</v>
      </c>
      <c r="D8" s="1392"/>
      <c r="E8" s="1392"/>
      <c r="F8" s="1392"/>
      <c r="G8" s="1392"/>
      <c r="H8" s="1392"/>
      <c r="I8" s="1392"/>
      <c r="J8" s="763"/>
      <c r="K8" s="763"/>
      <c r="L8" s="763"/>
      <c r="M8" s="764"/>
      <c r="N8" s="764"/>
      <c r="O8" s="764"/>
      <c r="P8" s="764"/>
      <c r="Q8" s="764"/>
      <c r="R8" s="764"/>
      <c r="S8" s="294"/>
      <c r="T8" s="292"/>
      <c r="U8" s="292"/>
      <c r="V8" s="292"/>
      <c r="W8" s="292"/>
      <c r="X8" s="292"/>
      <c r="Y8" s="292"/>
      <c r="Z8" s="292"/>
      <c r="AA8" s="292"/>
      <c r="AB8" s="292"/>
      <c r="AC8" s="292"/>
      <c r="AD8" s="292"/>
      <c r="AE8" s="292"/>
      <c r="AF8" s="292"/>
      <c r="AG8" s="292"/>
      <c r="AH8" s="292"/>
      <c r="AI8" s="292"/>
      <c r="AJ8" s="292"/>
      <c r="AK8" s="292"/>
      <c r="AL8" s="292"/>
      <c r="AM8" s="292"/>
      <c r="AN8" s="292"/>
      <c r="AO8" s="292"/>
      <c r="AP8" s="292"/>
      <c r="AQ8" s="292"/>
      <c r="AR8" s="292"/>
      <c r="AS8" s="292"/>
      <c r="AT8" s="292"/>
      <c r="AU8" s="292"/>
      <c r="AV8" s="292"/>
      <c r="AW8" s="292"/>
      <c r="AX8" s="292"/>
      <c r="AY8" s="292"/>
    </row>
    <row r="9" spans="1:51" ht="15.75" customHeight="1" x14ac:dyDescent="0.25">
      <c r="A9" s="292"/>
      <c r="B9" s="762"/>
      <c r="C9" s="1392" t="str">
        <f>$C$35</f>
        <v>Step 2.1 Existing Heating</v>
      </c>
      <c r="D9" s="1392"/>
      <c r="E9" s="1392"/>
      <c r="F9" s="1392"/>
      <c r="G9" s="1392"/>
      <c r="H9" s="1392"/>
      <c r="I9" s="1392"/>
      <c r="J9" s="763"/>
      <c r="K9" s="763"/>
      <c r="L9" s="763"/>
      <c r="M9" s="764"/>
      <c r="N9" s="764"/>
      <c r="O9" s="764"/>
      <c r="P9" s="764"/>
      <c r="Q9" s="764"/>
      <c r="R9" s="764"/>
      <c r="S9" s="294"/>
      <c r="T9" s="292"/>
      <c r="U9" s="292"/>
      <c r="V9" s="292"/>
      <c r="W9" s="292"/>
      <c r="X9" s="292"/>
      <c r="Y9" s="292"/>
      <c r="Z9" s="292"/>
      <c r="AA9" s="292"/>
      <c r="AB9" s="292"/>
      <c r="AC9" s="292"/>
      <c r="AD9" s="292"/>
      <c r="AE9" s="292"/>
      <c r="AF9" s="292"/>
      <c r="AG9" s="292"/>
      <c r="AH9" s="292"/>
      <c r="AI9" s="292"/>
      <c r="AJ9" s="292"/>
      <c r="AK9" s="292"/>
      <c r="AL9" s="292"/>
      <c r="AM9" s="292"/>
      <c r="AN9" s="292"/>
      <c r="AO9" s="292"/>
      <c r="AP9" s="292"/>
      <c r="AQ9" s="292"/>
      <c r="AR9" s="292"/>
      <c r="AS9" s="292"/>
      <c r="AT9" s="292"/>
      <c r="AU9" s="292"/>
      <c r="AV9" s="292"/>
      <c r="AW9" s="292"/>
      <c r="AX9" s="292"/>
      <c r="AY9" s="292"/>
    </row>
    <row r="10" spans="1:51" ht="15.75" customHeight="1" x14ac:dyDescent="0.25">
      <c r="A10" s="292"/>
      <c r="B10" s="762"/>
      <c r="C10" s="1392" t="str">
        <f>$C$45</f>
        <v>Step 2.2 Project Design</v>
      </c>
      <c r="D10" s="1392"/>
      <c r="E10" s="1392"/>
      <c r="F10" s="1392"/>
      <c r="G10" s="1392"/>
      <c r="H10" s="1392"/>
      <c r="I10" s="1392"/>
      <c r="J10" s="763"/>
      <c r="K10" s="763"/>
      <c r="L10" s="763"/>
      <c r="M10" s="764"/>
      <c r="N10" s="764"/>
      <c r="O10" s="764"/>
      <c r="P10" s="764"/>
      <c r="Q10" s="764"/>
      <c r="R10" s="764"/>
      <c r="S10" s="294"/>
      <c r="T10" s="292"/>
      <c r="U10" s="292"/>
      <c r="V10" s="292"/>
      <c r="W10" s="292"/>
      <c r="X10" s="292"/>
      <c r="Y10" s="292"/>
      <c r="Z10" s="292"/>
      <c r="AA10" s="292"/>
      <c r="AB10" s="292"/>
      <c r="AC10" s="292"/>
      <c r="AD10" s="292"/>
      <c r="AE10" s="292"/>
      <c r="AF10" s="292"/>
      <c r="AG10" s="292"/>
      <c r="AH10" s="292"/>
      <c r="AI10" s="292"/>
      <c r="AJ10" s="292"/>
      <c r="AK10" s="292"/>
      <c r="AL10" s="292"/>
      <c r="AM10" s="292"/>
      <c r="AN10" s="292"/>
      <c r="AO10" s="292"/>
      <c r="AP10" s="292"/>
      <c r="AQ10" s="292"/>
      <c r="AR10" s="292"/>
      <c r="AS10" s="292"/>
      <c r="AT10" s="292"/>
      <c r="AU10" s="292"/>
      <c r="AV10" s="292"/>
      <c r="AW10" s="292"/>
      <c r="AX10" s="292"/>
      <c r="AY10" s="292"/>
    </row>
    <row r="11" spans="1:51" ht="15.75" customHeight="1" x14ac:dyDescent="0.25">
      <c r="A11" s="292"/>
      <c r="B11" s="762"/>
      <c r="C11" s="1392" t="str">
        <f>$C$57</f>
        <v>Step 3.1 Site Details</v>
      </c>
      <c r="D11" s="1392"/>
      <c r="E11" s="1392"/>
      <c r="F11" s="1392"/>
      <c r="G11" s="1392"/>
      <c r="H11" s="1392"/>
      <c r="I11" s="1392"/>
      <c r="J11" s="763"/>
      <c r="K11" s="763"/>
      <c r="L11" s="763"/>
      <c r="M11" s="764"/>
      <c r="N11" s="764"/>
      <c r="O11" s="764"/>
      <c r="P11" s="764"/>
      <c r="Q11" s="764"/>
      <c r="R11" s="764"/>
      <c r="S11" s="294"/>
      <c r="T11" s="292"/>
      <c r="U11" s="292"/>
      <c r="V11" s="292"/>
      <c r="W11" s="292"/>
      <c r="X11" s="292"/>
      <c r="Y11" s="292"/>
      <c r="Z11" s="292"/>
      <c r="AA11" s="292"/>
      <c r="AB11" s="292"/>
      <c r="AC11" s="292"/>
      <c r="AD11" s="292"/>
      <c r="AE11" s="292"/>
      <c r="AF11" s="292"/>
      <c r="AG11" s="292"/>
      <c r="AH11" s="292"/>
      <c r="AI11" s="292"/>
      <c r="AJ11" s="292"/>
      <c r="AK11" s="292"/>
      <c r="AL11" s="292"/>
      <c r="AM11" s="292"/>
      <c r="AN11" s="292"/>
      <c r="AO11" s="292"/>
      <c r="AP11" s="292"/>
      <c r="AQ11" s="292"/>
      <c r="AR11" s="292"/>
      <c r="AS11" s="292"/>
      <c r="AT11" s="292"/>
      <c r="AU11" s="292"/>
      <c r="AV11" s="292"/>
      <c r="AW11" s="292"/>
      <c r="AX11" s="292"/>
      <c r="AY11" s="292"/>
    </row>
    <row r="12" spans="1:51" ht="15.75" customHeight="1" x14ac:dyDescent="0.25">
      <c r="A12" s="292"/>
      <c r="B12" s="762"/>
      <c r="C12" s="1392" t="str">
        <f>$C$64</f>
        <v>Step 3.2 Heating System</v>
      </c>
      <c r="D12" s="1392"/>
      <c r="E12" s="1392"/>
      <c r="F12" s="1392"/>
      <c r="G12" s="1392"/>
      <c r="H12" s="1392"/>
      <c r="I12" s="1392"/>
      <c r="J12" s="763"/>
      <c r="K12" s="763"/>
      <c r="L12" s="763"/>
      <c r="M12" s="764"/>
      <c r="N12" s="764"/>
      <c r="O12" s="764"/>
      <c r="P12" s="764"/>
      <c r="Q12" s="764"/>
      <c r="R12" s="764"/>
      <c r="S12" s="294"/>
      <c r="T12" s="292"/>
      <c r="U12" s="292"/>
      <c r="V12" s="292"/>
      <c r="W12" s="292"/>
      <c r="X12" s="292"/>
      <c r="Y12" s="292"/>
      <c r="Z12" s="292"/>
      <c r="AA12" s="292"/>
      <c r="AB12" s="292"/>
      <c r="AC12" s="292"/>
      <c r="AD12" s="292"/>
      <c r="AE12" s="292"/>
      <c r="AF12" s="292"/>
      <c r="AG12" s="292"/>
      <c r="AH12" s="292"/>
      <c r="AI12" s="292"/>
      <c r="AJ12" s="292"/>
      <c r="AK12" s="292"/>
      <c r="AL12" s="292"/>
      <c r="AM12" s="292"/>
      <c r="AN12" s="292"/>
      <c r="AO12" s="292"/>
      <c r="AP12" s="292"/>
      <c r="AQ12" s="292"/>
      <c r="AR12" s="292"/>
      <c r="AS12" s="292"/>
      <c r="AT12" s="292"/>
      <c r="AU12" s="292"/>
      <c r="AV12" s="292"/>
      <c r="AW12" s="292"/>
      <c r="AX12" s="292"/>
      <c r="AY12" s="292"/>
    </row>
    <row r="13" spans="1:51" ht="15.75" customHeight="1" x14ac:dyDescent="0.25">
      <c r="A13" s="292"/>
      <c r="B13" s="762"/>
      <c r="C13" s="1392" t="str">
        <f>$C$80</f>
        <v>Step 4 Support Tool</v>
      </c>
      <c r="D13" s="1392"/>
      <c r="E13" s="1392"/>
      <c r="F13" s="1392"/>
      <c r="G13" s="1392"/>
      <c r="H13" s="1392"/>
      <c r="I13" s="1392"/>
      <c r="J13" s="763"/>
      <c r="K13" s="763"/>
      <c r="L13" s="763"/>
      <c r="M13" s="764"/>
      <c r="N13" s="764"/>
      <c r="O13" s="764"/>
      <c r="P13" s="764"/>
      <c r="Q13" s="764"/>
      <c r="R13" s="764"/>
      <c r="S13" s="294"/>
      <c r="T13" s="292"/>
      <c r="U13" s="292"/>
      <c r="V13" s="292"/>
      <c r="W13" s="292"/>
      <c r="X13" s="292"/>
      <c r="Y13" s="292"/>
      <c r="Z13" s="292"/>
      <c r="AA13" s="292"/>
      <c r="AB13" s="292"/>
      <c r="AC13" s="292"/>
      <c r="AD13" s="292"/>
      <c r="AE13" s="292"/>
      <c r="AF13" s="292"/>
      <c r="AG13" s="292"/>
      <c r="AH13" s="292"/>
      <c r="AI13" s="292"/>
      <c r="AJ13" s="292"/>
      <c r="AK13" s="292"/>
      <c r="AL13" s="292"/>
      <c r="AM13" s="292"/>
      <c r="AN13" s="292"/>
      <c r="AO13" s="292"/>
      <c r="AP13" s="292"/>
      <c r="AQ13" s="292"/>
      <c r="AR13" s="292"/>
      <c r="AS13" s="292"/>
      <c r="AT13" s="292"/>
      <c r="AU13" s="292"/>
      <c r="AV13" s="292"/>
      <c r="AW13" s="292"/>
      <c r="AX13" s="292"/>
      <c r="AY13" s="292"/>
    </row>
    <row r="14" spans="1:51" ht="15.75" customHeight="1" x14ac:dyDescent="0.25">
      <c r="A14" s="292"/>
      <c r="B14" s="762"/>
      <c r="C14" s="1392" t="str">
        <f>$C$98</f>
        <v>Step 5 Project Governance</v>
      </c>
      <c r="D14" s="1392"/>
      <c r="E14" s="1392"/>
      <c r="F14" s="1392"/>
      <c r="G14" s="1392"/>
      <c r="H14" s="1392"/>
      <c r="I14" s="1392"/>
      <c r="J14" s="765"/>
      <c r="K14" s="765"/>
      <c r="L14" s="765"/>
      <c r="M14" s="764"/>
      <c r="N14" s="764"/>
      <c r="O14" s="764"/>
      <c r="P14" s="764"/>
      <c r="Q14" s="764"/>
      <c r="R14" s="764"/>
      <c r="S14" s="294"/>
      <c r="T14" s="292"/>
      <c r="U14" s="292"/>
      <c r="V14" s="292"/>
      <c r="W14" s="292"/>
      <c r="X14" s="292"/>
      <c r="Y14" s="292"/>
      <c r="Z14" s="292"/>
      <c r="AA14" s="292"/>
      <c r="AB14" s="292"/>
      <c r="AC14" s="292"/>
      <c r="AD14" s="292"/>
      <c r="AE14" s="292"/>
      <c r="AF14" s="292"/>
      <c r="AG14" s="292"/>
      <c r="AH14" s="292"/>
      <c r="AI14" s="292"/>
      <c r="AJ14" s="292"/>
      <c r="AK14" s="292"/>
      <c r="AL14" s="292"/>
      <c r="AM14" s="292"/>
      <c r="AN14" s="292"/>
      <c r="AO14" s="292"/>
      <c r="AP14" s="292"/>
      <c r="AQ14" s="292"/>
      <c r="AR14" s="292"/>
      <c r="AS14" s="292"/>
      <c r="AT14" s="292"/>
      <c r="AU14" s="292"/>
      <c r="AV14" s="292"/>
      <c r="AW14" s="292"/>
      <c r="AX14" s="292"/>
      <c r="AY14" s="292"/>
    </row>
    <row r="15" spans="1:51" ht="15.75" customHeight="1" x14ac:dyDescent="0.25">
      <c r="A15" s="292"/>
      <c r="B15" s="762"/>
      <c r="C15" s="1392" t="str">
        <f>$C$104</f>
        <v>Additionality Criteria</v>
      </c>
      <c r="D15" s="1392"/>
      <c r="E15" s="1392"/>
      <c r="F15" s="1392"/>
      <c r="G15" s="1392"/>
      <c r="H15" s="1392"/>
      <c r="I15" s="1392"/>
      <c r="J15" s="765"/>
      <c r="K15" s="765"/>
      <c r="L15" s="765"/>
      <c r="M15" s="764"/>
      <c r="N15" s="764"/>
      <c r="O15" s="764"/>
      <c r="P15" s="764"/>
      <c r="Q15" s="764"/>
      <c r="R15" s="764"/>
      <c r="S15" s="294"/>
      <c r="T15" s="292"/>
      <c r="U15" s="292"/>
      <c r="V15" s="292"/>
      <c r="W15" s="292"/>
      <c r="X15" s="292"/>
      <c r="Y15" s="292"/>
      <c r="Z15" s="292"/>
      <c r="AA15" s="292"/>
      <c r="AB15" s="292"/>
      <c r="AC15" s="292"/>
      <c r="AD15" s="292"/>
      <c r="AE15" s="292"/>
      <c r="AF15" s="292"/>
      <c r="AG15" s="292"/>
      <c r="AH15" s="292"/>
      <c r="AI15" s="292"/>
      <c r="AJ15" s="292"/>
      <c r="AK15" s="292"/>
      <c r="AL15" s="292"/>
      <c r="AM15" s="292"/>
      <c r="AN15" s="292"/>
      <c r="AO15" s="292"/>
      <c r="AP15" s="292"/>
      <c r="AQ15" s="292"/>
      <c r="AR15" s="292"/>
      <c r="AS15" s="292"/>
      <c r="AT15" s="292"/>
      <c r="AU15" s="292"/>
      <c r="AV15" s="292"/>
      <c r="AW15" s="292"/>
      <c r="AX15" s="292"/>
      <c r="AY15" s="292"/>
    </row>
    <row r="16" spans="1:51" ht="15.75" customHeight="1" x14ac:dyDescent="0.25">
      <c r="A16" s="292"/>
      <c r="B16" s="762"/>
      <c r="C16" s="1392" t="str">
        <f>$C$119</f>
        <v>Technologies included, and specifically excluded</v>
      </c>
      <c r="D16" s="1392"/>
      <c r="E16" s="1392"/>
      <c r="F16" s="1392"/>
      <c r="G16" s="1392"/>
      <c r="H16" s="1392"/>
      <c r="I16" s="1392"/>
      <c r="J16" s="765"/>
      <c r="K16" s="765"/>
      <c r="L16" s="765"/>
      <c r="M16" s="764"/>
      <c r="N16" s="764"/>
      <c r="O16" s="764"/>
      <c r="P16" s="764"/>
      <c r="Q16" s="764"/>
      <c r="R16" s="764"/>
      <c r="S16" s="294"/>
      <c r="T16" s="292"/>
      <c r="U16" s="292"/>
      <c r="V16" s="292"/>
      <c r="W16" s="292"/>
      <c r="X16" s="292"/>
      <c r="Y16" s="292"/>
      <c r="Z16" s="292"/>
      <c r="AA16" s="292"/>
      <c r="AB16" s="292"/>
      <c r="AC16" s="292"/>
      <c r="AD16" s="292"/>
      <c r="AE16" s="292"/>
      <c r="AF16" s="292"/>
      <c r="AG16" s="292"/>
      <c r="AH16" s="292"/>
      <c r="AI16" s="292"/>
      <c r="AJ16" s="292"/>
      <c r="AK16" s="292"/>
      <c r="AL16" s="292"/>
      <c r="AM16" s="292"/>
      <c r="AN16" s="292"/>
      <c r="AO16" s="292"/>
      <c r="AP16" s="292"/>
      <c r="AQ16" s="292"/>
      <c r="AR16" s="292"/>
      <c r="AS16" s="292"/>
      <c r="AT16" s="292"/>
      <c r="AU16" s="292"/>
      <c r="AV16" s="292"/>
      <c r="AW16" s="292"/>
      <c r="AX16" s="292"/>
      <c r="AY16" s="292"/>
    </row>
    <row r="17" spans="1:51" ht="15.75" customHeight="1" x14ac:dyDescent="0.25">
      <c r="A17" s="292"/>
      <c r="B17" s="762"/>
      <c r="C17" s="1135" t="str">
        <f>$C$130</f>
        <v>Mitigating Fraud</v>
      </c>
      <c r="D17" s="1136"/>
      <c r="E17" s="1136"/>
      <c r="F17" s="1136"/>
      <c r="G17" s="1136"/>
      <c r="H17" s="1136"/>
      <c r="I17" s="1136"/>
      <c r="J17" s="765"/>
      <c r="K17" s="765"/>
      <c r="L17" s="765"/>
      <c r="M17" s="764"/>
      <c r="N17" s="764"/>
      <c r="O17" s="764"/>
      <c r="P17" s="764"/>
      <c r="Q17" s="764"/>
      <c r="R17" s="764"/>
      <c r="S17" s="294"/>
      <c r="T17" s="292"/>
      <c r="U17" s="292"/>
      <c r="V17" s="292"/>
      <c r="W17" s="292"/>
      <c r="X17" s="292"/>
      <c r="Y17" s="292"/>
      <c r="Z17" s="292"/>
      <c r="AA17" s="292"/>
      <c r="AB17" s="292"/>
      <c r="AC17" s="292"/>
      <c r="AD17" s="292"/>
      <c r="AE17" s="292"/>
      <c r="AF17" s="292"/>
      <c r="AG17" s="292"/>
      <c r="AH17" s="292"/>
      <c r="AI17" s="292"/>
      <c r="AJ17" s="292"/>
      <c r="AK17" s="292"/>
      <c r="AL17" s="292"/>
      <c r="AM17" s="292"/>
      <c r="AN17" s="292"/>
      <c r="AO17" s="292"/>
      <c r="AP17" s="292"/>
      <c r="AQ17" s="292"/>
      <c r="AR17" s="292"/>
      <c r="AS17" s="292"/>
      <c r="AT17" s="292"/>
      <c r="AU17" s="292"/>
      <c r="AV17" s="292"/>
      <c r="AW17" s="292"/>
      <c r="AX17" s="292"/>
      <c r="AY17" s="292"/>
    </row>
    <row r="18" spans="1:51" ht="15.75" customHeight="1" x14ac:dyDescent="0.25">
      <c r="A18" s="292"/>
      <c r="B18" s="762"/>
      <c r="C18" s="1135" t="str">
        <f>$C$138</f>
        <v>Cost of Carbon Calculation</v>
      </c>
      <c r="D18" s="1136"/>
      <c r="E18" s="1136"/>
      <c r="F18" s="1136"/>
      <c r="G18" s="1136"/>
      <c r="H18" s="1136"/>
      <c r="I18" s="1136"/>
      <c r="J18" s="765"/>
      <c r="K18" s="765"/>
      <c r="L18" s="765"/>
      <c r="M18" s="764"/>
      <c r="N18" s="764"/>
      <c r="O18" s="764"/>
      <c r="P18" s="764"/>
      <c r="Q18" s="764"/>
      <c r="R18" s="764"/>
      <c r="S18" s="294"/>
      <c r="T18" s="292"/>
      <c r="U18" s="292"/>
      <c r="V18" s="292"/>
      <c r="W18" s="292"/>
      <c r="X18" s="292"/>
      <c r="Y18" s="292"/>
      <c r="Z18" s="292"/>
      <c r="AA18" s="292"/>
      <c r="AB18" s="292"/>
      <c r="AC18" s="292"/>
      <c r="AD18" s="292"/>
      <c r="AE18" s="292"/>
      <c r="AF18" s="292"/>
      <c r="AG18" s="292"/>
      <c r="AH18" s="292"/>
      <c r="AI18" s="292"/>
      <c r="AJ18" s="292"/>
      <c r="AK18" s="292"/>
      <c r="AL18" s="292"/>
      <c r="AM18" s="292"/>
      <c r="AN18" s="292"/>
      <c r="AO18" s="292"/>
      <c r="AP18" s="292"/>
      <c r="AQ18" s="292"/>
      <c r="AR18" s="292"/>
      <c r="AS18" s="292"/>
      <c r="AT18" s="292"/>
      <c r="AU18" s="292"/>
      <c r="AV18" s="292"/>
      <c r="AW18" s="292"/>
      <c r="AX18" s="292"/>
      <c r="AY18" s="292"/>
    </row>
    <row r="19" spans="1:51" ht="15.75" customHeight="1" x14ac:dyDescent="0.25">
      <c r="A19" s="292"/>
      <c r="B19" s="762"/>
      <c r="C19" s="1135" t="str">
        <f>$C$149</f>
        <v>Definitions</v>
      </c>
      <c r="D19" s="1136"/>
      <c r="E19" s="1136"/>
      <c r="F19" s="1136"/>
      <c r="G19" s="1136"/>
      <c r="H19" s="1136"/>
      <c r="I19" s="1136"/>
      <c r="J19" s="765"/>
      <c r="K19" s="765"/>
      <c r="L19" s="765"/>
      <c r="M19" s="764"/>
      <c r="N19" s="764"/>
      <c r="O19" s="764"/>
      <c r="P19" s="764"/>
      <c r="Q19" s="764"/>
      <c r="R19" s="764"/>
      <c r="S19" s="294"/>
      <c r="T19" s="292"/>
      <c r="U19" s="292"/>
      <c r="V19" s="292"/>
      <c r="W19" s="292"/>
      <c r="X19" s="292"/>
      <c r="Y19" s="292"/>
      <c r="Z19" s="292"/>
      <c r="AA19" s="292"/>
      <c r="AB19" s="292"/>
      <c r="AC19" s="292"/>
      <c r="AD19" s="292"/>
      <c r="AE19" s="292"/>
      <c r="AF19" s="292"/>
      <c r="AG19" s="292"/>
      <c r="AH19" s="292"/>
      <c r="AI19" s="292"/>
      <c r="AJ19" s="292"/>
      <c r="AK19" s="292"/>
      <c r="AL19" s="292"/>
      <c r="AM19" s="292"/>
      <c r="AN19" s="292"/>
      <c r="AO19" s="292"/>
      <c r="AP19" s="292"/>
      <c r="AQ19" s="292"/>
      <c r="AR19" s="292"/>
      <c r="AS19" s="292"/>
      <c r="AT19" s="292"/>
      <c r="AU19" s="292"/>
      <c r="AV19" s="292"/>
      <c r="AW19" s="292"/>
      <c r="AX19" s="292"/>
      <c r="AY19" s="292"/>
    </row>
    <row r="20" spans="1:51" ht="15.75" customHeight="1" x14ac:dyDescent="0.25">
      <c r="A20" s="292"/>
      <c r="B20" s="766"/>
      <c r="C20" s="1392" t="str">
        <f>$D$164</f>
        <v>Site Types</v>
      </c>
      <c r="D20" s="1392"/>
      <c r="E20" s="1392"/>
      <c r="F20" s="1392"/>
      <c r="G20" s="1392"/>
      <c r="H20" s="1392"/>
      <c r="I20" s="1392"/>
      <c r="J20" s="457"/>
      <c r="K20" s="457"/>
      <c r="L20" s="457"/>
      <c r="M20" s="457"/>
      <c r="N20" s="457"/>
      <c r="O20" s="457"/>
      <c r="P20" s="457"/>
      <c r="Q20" s="457"/>
      <c r="R20" s="460"/>
      <c r="S20" s="294"/>
      <c r="T20" s="292"/>
      <c r="U20" s="292"/>
      <c r="V20" s="292"/>
      <c r="W20" s="292"/>
      <c r="X20" s="292"/>
      <c r="Y20" s="292"/>
      <c r="Z20" s="292"/>
      <c r="AA20" s="292"/>
      <c r="AB20" s="292"/>
      <c r="AC20" s="292"/>
      <c r="AD20" s="292"/>
      <c r="AE20" s="292"/>
      <c r="AF20" s="292"/>
      <c r="AG20" s="292"/>
      <c r="AH20" s="292"/>
      <c r="AI20" s="292"/>
      <c r="AJ20" s="292"/>
      <c r="AK20" s="292"/>
      <c r="AL20" s="292"/>
      <c r="AM20" s="292"/>
      <c r="AN20" s="292"/>
      <c r="AO20" s="292"/>
      <c r="AP20" s="292"/>
      <c r="AQ20" s="292"/>
      <c r="AR20" s="292"/>
      <c r="AS20" s="292"/>
      <c r="AT20" s="292"/>
      <c r="AU20" s="292"/>
      <c r="AV20" s="292"/>
      <c r="AW20" s="292"/>
      <c r="AX20" s="292"/>
      <c r="AY20" s="292"/>
    </row>
    <row r="21" spans="1:51" ht="35.1" customHeight="1" x14ac:dyDescent="0.25">
      <c r="A21" s="292"/>
      <c r="B21" s="301"/>
      <c r="C21" s="456" t="s">
        <v>4</v>
      </c>
      <c r="D21" s="457"/>
      <c r="E21" s="457"/>
      <c r="F21" s="457"/>
      <c r="G21" s="457"/>
      <c r="H21" s="457"/>
      <c r="I21" s="457"/>
      <c r="J21" s="457"/>
      <c r="K21" s="457"/>
      <c r="L21" s="457"/>
      <c r="M21" s="457"/>
      <c r="N21" s="457"/>
      <c r="O21" s="298"/>
      <c r="P21" s="298"/>
      <c r="Q21" s="298"/>
      <c r="R21" s="299"/>
      <c r="S21" s="294"/>
      <c r="T21" s="292"/>
      <c r="U21" s="292"/>
      <c r="V21" s="292"/>
      <c r="W21" s="292"/>
      <c r="X21" s="292"/>
      <c r="Y21" s="292"/>
      <c r="Z21" s="292"/>
      <c r="AA21" s="292"/>
      <c r="AB21" s="292"/>
      <c r="AC21" s="292"/>
      <c r="AD21" s="292"/>
      <c r="AE21" s="292"/>
      <c r="AF21" s="292"/>
      <c r="AG21" s="292"/>
      <c r="AH21" s="292"/>
      <c r="AI21" s="292"/>
      <c r="AJ21" s="292"/>
      <c r="AK21" s="292"/>
      <c r="AL21" s="292"/>
      <c r="AM21" s="292"/>
      <c r="AN21" s="292"/>
      <c r="AO21" s="292"/>
      <c r="AP21" s="292"/>
      <c r="AQ21" s="292"/>
      <c r="AR21" s="292"/>
      <c r="AS21" s="292"/>
      <c r="AT21" s="292"/>
      <c r="AU21" s="292"/>
      <c r="AV21" s="292"/>
      <c r="AW21" s="292"/>
      <c r="AX21" s="292"/>
      <c r="AY21" s="292"/>
    </row>
    <row r="22" spans="1:51" ht="206.65" customHeight="1" x14ac:dyDescent="0.25">
      <c r="A22" s="292"/>
      <c r="B22" s="658"/>
      <c r="C22" s="300"/>
      <c r="D22" s="300"/>
      <c r="E22" s="300"/>
      <c r="F22" s="300"/>
      <c r="G22" s="300"/>
      <c r="H22" s="300"/>
      <c r="I22" s="300"/>
      <c r="J22" s="300"/>
      <c r="K22" s="300"/>
      <c r="L22" s="300"/>
      <c r="M22" s="465"/>
      <c r="N22" s="465"/>
      <c r="O22" s="465"/>
      <c r="P22" s="465"/>
      <c r="Q22" s="465"/>
      <c r="R22" s="465"/>
      <c r="S22" s="299"/>
      <c r="T22" s="292"/>
      <c r="U22" s="292"/>
      <c r="V22" s="292"/>
      <c r="W22" s="292"/>
      <c r="X22" s="292"/>
      <c r="Y22" s="292"/>
      <c r="Z22" s="292"/>
      <c r="AA22" s="292"/>
      <c r="AB22" s="292"/>
      <c r="AC22" s="292"/>
      <c r="AD22" s="292"/>
      <c r="AE22" s="292"/>
      <c r="AF22" s="292"/>
      <c r="AG22" s="292"/>
      <c r="AH22" s="292"/>
      <c r="AI22" s="292"/>
      <c r="AJ22" s="292"/>
      <c r="AK22" s="292"/>
      <c r="AL22" s="292"/>
      <c r="AM22" s="292"/>
      <c r="AN22" s="292"/>
      <c r="AO22" s="292"/>
      <c r="AP22" s="292"/>
      <c r="AQ22" s="292"/>
      <c r="AR22" s="292"/>
      <c r="AS22" s="292"/>
      <c r="AT22" s="292"/>
      <c r="AU22" s="292"/>
      <c r="AV22" s="292"/>
      <c r="AW22" s="292"/>
      <c r="AX22" s="292"/>
      <c r="AY22" s="292"/>
    </row>
    <row r="23" spans="1:51" ht="180" customHeight="1" x14ac:dyDescent="0.25">
      <c r="A23" s="292"/>
      <c r="B23" s="658"/>
      <c r="C23" s="300"/>
      <c r="D23" s="300"/>
      <c r="E23" s="300"/>
      <c r="F23" s="300"/>
      <c r="G23" s="300"/>
      <c r="H23" s="300"/>
      <c r="I23" s="300"/>
      <c r="J23" s="300"/>
      <c r="K23" s="300"/>
      <c r="L23" s="300"/>
      <c r="M23" s="465"/>
      <c r="N23" s="465"/>
      <c r="O23" s="465"/>
      <c r="P23" s="465"/>
      <c r="Q23" s="465"/>
      <c r="R23" s="465"/>
      <c r="S23" s="294"/>
      <c r="T23" s="292"/>
      <c r="U23" s="292"/>
      <c r="V23" s="292"/>
      <c r="W23" s="292"/>
      <c r="X23" s="292"/>
      <c r="Y23" s="292"/>
      <c r="Z23" s="292"/>
      <c r="AA23" s="292"/>
      <c r="AB23" s="292"/>
      <c r="AC23" s="292"/>
      <c r="AD23" s="292"/>
      <c r="AE23" s="292"/>
      <c r="AF23" s="292"/>
      <c r="AG23" s="292"/>
      <c r="AH23" s="292"/>
      <c r="AI23" s="292"/>
      <c r="AJ23" s="292"/>
      <c r="AK23" s="292"/>
      <c r="AL23" s="292"/>
      <c r="AM23" s="292"/>
      <c r="AN23" s="292"/>
      <c r="AO23" s="292"/>
      <c r="AP23" s="292"/>
      <c r="AQ23" s="292"/>
      <c r="AR23" s="292"/>
      <c r="AS23" s="292"/>
      <c r="AT23" s="292"/>
      <c r="AU23" s="292"/>
      <c r="AV23" s="292"/>
      <c r="AW23" s="292"/>
      <c r="AX23" s="292"/>
      <c r="AY23" s="292"/>
    </row>
    <row r="24" spans="1:51" ht="15.75" customHeight="1" x14ac:dyDescent="0.25">
      <c r="A24" s="292"/>
      <c r="B24" s="301"/>
      <c r="C24" s="305"/>
      <c r="D24" s="305"/>
      <c r="E24" s="305"/>
      <c r="F24" s="305"/>
      <c r="G24" s="305"/>
      <c r="H24" s="305"/>
      <c r="I24" s="305"/>
      <c r="J24" s="305"/>
      <c r="K24" s="305"/>
      <c r="L24" s="305"/>
      <c r="M24" s="305"/>
      <c r="N24" s="305"/>
      <c r="O24" s="305"/>
      <c r="P24" s="305"/>
      <c r="Q24" s="305"/>
      <c r="R24" s="305"/>
      <c r="S24" s="294"/>
      <c r="T24" s="292"/>
      <c r="U24" s="292"/>
      <c r="V24" s="292"/>
      <c r="W24" s="292"/>
      <c r="X24" s="292"/>
      <c r="Y24" s="292"/>
      <c r="Z24" s="292"/>
      <c r="AA24" s="292"/>
      <c r="AB24" s="292"/>
      <c r="AC24" s="292"/>
      <c r="AD24" s="292"/>
      <c r="AE24" s="292"/>
      <c r="AF24" s="292"/>
      <c r="AG24" s="292"/>
      <c r="AH24" s="292"/>
      <c r="AI24" s="292"/>
      <c r="AJ24" s="292"/>
      <c r="AK24" s="292"/>
      <c r="AL24" s="292"/>
      <c r="AM24" s="292"/>
      <c r="AN24" s="292"/>
      <c r="AO24" s="292"/>
      <c r="AP24" s="292"/>
      <c r="AQ24" s="292"/>
      <c r="AR24" s="292"/>
      <c r="AS24" s="292"/>
      <c r="AT24" s="292"/>
      <c r="AU24" s="292"/>
      <c r="AV24" s="292"/>
      <c r="AW24" s="292"/>
      <c r="AX24" s="292"/>
      <c r="AY24" s="292"/>
    </row>
    <row r="25" spans="1:51" s="292" customFormat="1" ht="15.75" customHeight="1" x14ac:dyDescent="0.25">
      <c r="C25" s="307"/>
      <c r="D25" s="307"/>
      <c r="E25" s="307"/>
      <c r="F25" s="307"/>
      <c r="G25" s="307"/>
      <c r="H25" s="307"/>
      <c r="I25" s="307"/>
      <c r="J25" s="307"/>
      <c r="K25" s="307"/>
      <c r="L25" s="307"/>
      <c r="M25" s="307"/>
      <c r="N25" s="307"/>
      <c r="O25" s="307"/>
      <c r="P25" s="307"/>
      <c r="Q25" s="307"/>
      <c r="R25" s="307"/>
    </row>
    <row r="26" spans="1:51" x14ac:dyDescent="0.25">
      <c r="A26" s="292"/>
      <c r="B26" s="304"/>
      <c r="C26" s="304"/>
      <c r="D26" s="304"/>
      <c r="E26" s="304"/>
      <c r="F26" s="304"/>
      <c r="G26" s="304"/>
      <c r="H26" s="304"/>
      <c r="I26" s="304"/>
      <c r="J26" s="304"/>
      <c r="K26" s="304"/>
      <c r="L26" s="304"/>
      <c r="M26" s="304"/>
      <c r="N26" s="304"/>
      <c r="O26" s="304"/>
      <c r="P26" s="304"/>
      <c r="Q26" s="304"/>
      <c r="R26" s="304"/>
      <c r="S26" s="294"/>
      <c r="T26" s="292"/>
      <c r="U26" s="292"/>
      <c r="V26" s="292"/>
      <c r="W26" s="292"/>
      <c r="X26" s="292"/>
      <c r="Y26" s="292"/>
      <c r="Z26" s="292"/>
      <c r="AA26" s="292"/>
      <c r="AB26" s="292"/>
      <c r="AC26" s="292"/>
      <c r="AD26" s="292"/>
      <c r="AE26" s="292"/>
      <c r="AF26" s="292"/>
      <c r="AG26" s="292"/>
      <c r="AH26" s="292"/>
      <c r="AI26" s="292"/>
      <c r="AJ26" s="292"/>
      <c r="AK26" s="292"/>
      <c r="AL26" s="292"/>
      <c r="AM26" s="292"/>
      <c r="AN26" s="292"/>
      <c r="AO26" s="292"/>
      <c r="AP26" s="292"/>
      <c r="AQ26" s="292"/>
      <c r="AR26" s="292"/>
      <c r="AS26" s="292"/>
      <c r="AT26" s="292"/>
      <c r="AU26" s="292"/>
      <c r="AV26" s="292"/>
      <c r="AW26" s="292"/>
      <c r="AX26" s="292"/>
      <c r="AY26" s="292"/>
    </row>
    <row r="27" spans="1:51" ht="15.75" customHeight="1" x14ac:dyDescent="0.25">
      <c r="A27" s="292"/>
      <c r="B27" s="301"/>
      <c r="C27" s="1395" t="s">
        <v>5</v>
      </c>
      <c r="D27" s="1395"/>
      <c r="E27" s="1395"/>
      <c r="F27" s="1395"/>
      <c r="G27" s="1395"/>
      <c r="H27" s="1395"/>
      <c r="I27" s="1395"/>
      <c r="J27" s="1395"/>
      <c r="K27" s="1395"/>
      <c r="L27" s="1395"/>
      <c r="M27" s="1395"/>
      <c r="N27" s="1395"/>
      <c r="O27" s="1395"/>
      <c r="P27" s="1395"/>
      <c r="Q27" s="1395"/>
      <c r="R27" s="299"/>
      <c r="S27" s="294"/>
      <c r="T27" s="292"/>
      <c r="U27" s="292"/>
      <c r="V27" s="292"/>
      <c r="W27" s="292"/>
      <c r="X27" s="292"/>
      <c r="Y27" s="292"/>
      <c r="Z27" s="292"/>
      <c r="AA27" s="292"/>
      <c r="AB27" s="292"/>
      <c r="AC27" s="292"/>
      <c r="AD27" s="292"/>
      <c r="AE27" s="292"/>
      <c r="AF27" s="292"/>
      <c r="AG27" s="292"/>
      <c r="AH27" s="292"/>
      <c r="AI27" s="292"/>
      <c r="AJ27" s="292"/>
      <c r="AK27" s="292"/>
      <c r="AL27" s="292"/>
      <c r="AM27" s="292"/>
      <c r="AN27" s="292"/>
      <c r="AO27" s="292"/>
      <c r="AP27" s="292"/>
      <c r="AQ27" s="292"/>
      <c r="AR27" s="292"/>
      <c r="AS27" s="292"/>
      <c r="AT27" s="292"/>
      <c r="AU27" s="292"/>
      <c r="AV27" s="292"/>
      <c r="AW27" s="292"/>
      <c r="AX27" s="292"/>
      <c r="AY27" s="292"/>
    </row>
    <row r="28" spans="1:51" ht="15.75" customHeight="1" x14ac:dyDescent="0.25">
      <c r="A28" s="292"/>
      <c r="B28" s="301"/>
      <c r="C28" s="1395"/>
      <c r="D28" s="1395"/>
      <c r="E28" s="1395"/>
      <c r="F28" s="1395"/>
      <c r="G28" s="1395"/>
      <c r="H28" s="1395"/>
      <c r="I28" s="1395"/>
      <c r="J28" s="1395"/>
      <c r="K28" s="1395"/>
      <c r="L28" s="1395"/>
      <c r="M28" s="1395"/>
      <c r="N28" s="1395"/>
      <c r="O28" s="1395"/>
      <c r="P28" s="1395"/>
      <c r="Q28" s="1395"/>
      <c r="R28" s="299"/>
      <c r="S28" s="294"/>
      <c r="T28" s="292"/>
      <c r="U28" s="292"/>
      <c r="V28" s="292"/>
      <c r="W28" s="292"/>
      <c r="X28" s="292"/>
      <c r="Y28" s="292"/>
      <c r="Z28" s="292"/>
      <c r="AA28" s="292"/>
      <c r="AB28" s="292"/>
      <c r="AC28" s="292"/>
      <c r="AD28" s="292"/>
      <c r="AE28" s="292"/>
      <c r="AF28" s="292"/>
      <c r="AG28" s="292"/>
      <c r="AH28" s="292"/>
      <c r="AI28" s="292"/>
      <c r="AJ28" s="292"/>
      <c r="AK28" s="292"/>
      <c r="AL28" s="292"/>
      <c r="AM28" s="292"/>
      <c r="AN28" s="292"/>
      <c r="AO28" s="292"/>
      <c r="AP28" s="292"/>
      <c r="AQ28" s="292"/>
      <c r="AR28" s="292"/>
      <c r="AS28" s="292"/>
      <c r="AT28" s="292"/>
      <c r="AU28" s="292"/>
      <c r="AV28" s="292"/>
      <c r="AW28" s="292"/>
      <c r="AX28" s="292"/>
      <c r="AY28" s="292"/>
    </row>
    <row r="29" spans="1:51" ht="153" customHeight="1" x14ac:dyDescent="0.25">
      <c r="A29" s="292"/>
      <c r="B29" s="301"/>
      <c r="C29" s="1396" t="s">
        <v>6</v>
      </c>
      <c r="D29" s="1393"/>
      <c r="E29" s="1393"/>
      <c r="F29" s="1393"/>
      <c r="G29" s="1393"/>
      <c r="H29" s="1393"/>
      <c r="I29" s="1393"/>
      <c r="J29" s="1393"/>
      <c r="K29" s="1393"/>
      <c r="L29" s="1393"/>
      <c r="M29" s="1393"/>
      <c r="N29" s="1393"/>
      <c r="O29" s="1393"/>
      <c r="P29" s="1393"/>
      <c r="Q29" s="1393"/>
      <c r="R29" s="1393"/>
      <c r="S29" s="294"/>
      <c r="T29" s="292"/>
      <c r="U29" s="292"/>
      <c r="V29" s="292"/>
      <c r="W29" s="292"/>
      <c r="X29" s="292"/>
      <c r="Y29" s="292"/>
      <c r="Z29" s="292"/>
      <c r="AA29" s="292"/>
      <c r="AB29" s="292"/>
      <c r="AC29" s="292"/>
      <c r="AD29" s="292"/>
      <c r="AE29" s="292"/>
      <c r="AF29" s="292"/>
      <c r="AG29" s="292"/>
      <c r="AH29" s="292"/>
      <c r="AI29" s="292"/>
      <c r="AJ29" s="292"/>
      <c r="AK29" s="292"/>
      <c r="AL29" s="292"/>
      <c r="AM29" s="292"/>
      <c r="AN29" s="292"/>
      <c r="AO29" s="292"/>
      <c r="AP29" s="292"/>
      <c r="AQ29" s="292"/>
      <c r="AR29" s="292"/>
      <c r="AS29" s="292"/>
      <c r="AT29" s="292"/>
      <c r="AU29" s="292"/>
      <c r="AV29" s="292"/>
      <c r="AW29" s="292"/>
      <c r="AX29" s="292"/>
      <c r="AY29" s="292"/>
    </row>
    <row r="30" spans="1:51" ht="384.6" customHeight="1" x14ac:dyDescent="0.25">
      <c r="A30" s="292"/>
      <c r="B30" s="301"/>
      <c r="C30" s="1396" t="s">
        <v>7</v>
      </c>
      <c r="D30" s="1396"/>
      <c r="E30" s="1396"/>
      <c r="F30" s="1396"/>
      <c r="G30" s="1396"/>
      <c r="H30" s="1396"/>
      <c r="I30" s="1396"/>
      <c r="J30" s="1396"/>
      <c r="K30" s="1396"/>
      <c r="L30" s="1396"/>
      <c r="M30" s="1396"/>
      <c r="N30" s="1396"/>
      <c r="O30" s="1396"/>
      <c r="P30" s="1396"/>
      <c r="Q30" s="1396"/>
      <c r="R30" s="1396"/>
      <c r="S30" s="294"/>
      <c r="T30" s="292"/>
      <c r="U30" s="292"/>
      <c r="V30" s="292"/>
      <c r="W30" s="292"/>
      <c r="X30" s="292"/>
      <c r="Y30" s="292"/>
      <c r="Z30" s="292"/>
      <c r="AA30" s="292"/>
      <c r="AB30" s="292"/>
      <c r="AC30" s="292"/>
      <c r="AD30" s="292"/>
      <c r="AE30" s="292"/>
      <c r="AF30" s="292"/>
      <c r="AG30" s="292"/>
      <c r="AH30" s="292"/>
      <c r="AI30" s="292"/>
      <c r="AJ30" s="292"/>
      <c r="AK30" s="292"/>
      <c r="AL30" s="292"/>
      <c r="AM30" s="292"/>
      <c r="AN30" s="292"/>
      <c r="AO30" s="292"/>
      <c r="AP30" s="292"/>
      <c r="AQ30" s="292"/>
      <c r="AR30" s="292"/>
      <c r="AS30" s="292"/>
      <c r="AT30" s="292"/>
      <c r="AU30" s="292"/>
      <c r="AV30" s="292"/>
      <c r="AW30" s="292"/>
      <c r="AX30" s="292"/>
      <c r="AY30" s="292"/>
    </row>
    <row r="31" spans="1:51" ht="115.15" customHeight="1" x14ac:dyDescent="0.25">
      <c r="A31" s="292"/>
      <c r="B31" s="301"/>
      <c r="C31" s="1401" t="s">
        <v>8</v>
      </c>
      <c r="D31" s="1396"/>
      <c r="E31" s="1396"/>
      <c r="F31" s="1396"/>
      <c r="G31" s="1396"/>
      <c r="H31" s="1396"/>
      <c r="I31" s="1396"/>
      <c r="J31" s="1396"/>
      <c r="K31" s="1396"/>
      <c r="L31" s="1396"/>
      <c r="M31" s="1396"/>
      <c r="N31" s="1396"/>
      <c r="O31" s="1396"/>
      <c r="P31" s="1396"/>
      <c r="Q31" s="1396"/>
      <c r="R31" s="1396"/>
      <c r="S31" s="294"/>
      <c r="T31" s="1141"/>
      <c r="U31" s="292"/>
      <c r="V31" s="292"/>
      <c r="W31" s="292"/>
      <c r="X31" s="292"/>
      <c r="Y31" s="292"/>
      <c r="Z31" s="292"/>
      <c r="AA31" s="292"/>
      <c r="AB31" s="292"/>
      <c r="AC31" s="292"/>
      <c r="AD31" s="292"/>
      <c r="AE31" s="292"/>
      <c r="AF31" s="292"/>
      <c r="AG31" s="292"/>
      <c r="AH31" s="292"/>
      <c r="AI31" s="292"/>
      <c r="AJ31" s="292"/>
      <c r="AK31" s="292"/>
      <c r="AL31" s="292"/>
      <c r="AM31" s="292"/>
      <c r="AN31" s="292"/>
      <c r="AO31" s="292"/>
      <c r="AP31" s="292"/>
      <c r="AQ31" s="292"/>
      <c r="AR31" s="292"/>
      <c r="AS31" s="292"/>
      <c r="AT31" s="292"/>
      <c r="AU31" s="292"/>
      <c r="AV31" s="292"/>
      <c r="AW31" s="292"/>
      <c r="AX31" s="292"/>
      <c r="AY31" s="292"/>
    </row>
    <row r="32" spans="1:51" ht="15.75" customHeight="1" x14ac:dyDescent="0.25">
      <c r="A32" s="292"/>
      <c r="B32" s="301"/>
      <c r="C32" s="305"/>
      <c r="D32" s="305"/>
      <c r="E32" s="305"/>
      <c r="F32" s="305"/>
      <c r="G32" s="305"/>
      <c r="H32" s="305"/>
      <c r="I32" s="305"/>
      <c r="J32" s="305"/>
      <c r="K32" s="305"/>
      <c r="L32" s="305"/>
      <c r="M32" s="305"/>
      <c r="N32" s="305"/>
      <c r="O32" s="305"/>
      <c r="P32" s="305"/>
      <c r="Q32" s="305"/>
      <c r="R32" s="305"/>
      <c r="S32" s="294"/>
      <c r="T32" s="292"/>
      <c r="U32" s="292"/>
      <c r="V32" s="292"/>
      <c r="W32" s="292"/>
      <c r="X32" s="292"/>
      <c r="Y32" s="292"/>
      <c r="Z32" s="292"/>
      <c r="AA32" s="292"/>
      <c r="AB32" s="292"/>
      <c r="AC32" s="292"/>
      <c r="AD32" s="292"/>
      <c r="AE32" s="292"/>
      <c r="AF32" s="292"/>
      <c r="AG32" s="292"/>
      <c r="AH32" s="292"/>
      <c r="AI32" s="292"/>
      <c r="AJ32" s="292"/>
      <c r="AK32" s="292"/>
      <c r="AL32" s="292"/>
      <c r="AM32" s="292"/>
      <c r="AN32" s="292"/>
      <c r="AO32" s="292"/>
      <c r="AP32" s="292"/>
      <c r="AQ32" s="292"/>
      <c r="AR32" s="292"/>
      <c r="AS32" s="292"/>
      <c r="AT32" s="292"/>
      <c r="AU32" s="292"/>
      <c r="AV32" s="292"/>
      <c r="AW32" s="292"/>
      <c r="AX32" s="292"/>
      <c r="AY32" s="292"/>
    </row>
    <row r="33" spans="1:51" ht="21" customHeight="1" x14ac:dyDescent="0.25">
      <c r="A33" s="292"/>
      <c r="B33" s="307"/>
      <c r="C33" s="666"/>
      <c r="D33" s="667"/>
      <c r="E33" s="667"/>
      <c r="F33" s="667"/>
      <c r="G33" s="667"/>
      <c r="H33" s="667"/>
      <c r="I33" s="667"/>
      <c r="J33" s="667"/>
      <c r="K33" s="667"/>
      <c r="L33" s="667"/>
      <c r="M33" s="667"/>
      <c r="N33" s="667"/>
      <c r="O33" s="667"/>
      <c r="P33" s="667"/>
      <c r="Q33" s="667"/>
      <c r="R33" s="667"/>
      <c r="S33" s="292"/>
      <c r="T33" s="292"/>
      <c r="U33" s="292"/>
      <c r="V33" s="292"/>
      <c r="W33" s="292"/>
      <c r="X33" s="292"/>
      <c r="Y33" s="292"/>
      <c r="Z33" s="292"/>
      <c r="AA33" s="292"/>
      <c r="AB33" s="292"/>
      <c r="AC33" s="292"/>
      <c r="AD33" s="292"/>
      <c r="AE33" s="292"/>
      <c r="AF33" s="292"/>
      <c r="AG33" s="292"/>
      <c r="AH33" s="292"/>
      <c r="AI33" s="292"/>
      <c r="AJ33" s="292"/>
      <c r="AK33" s="292"/>
      <c r="AL33" s="292"/>
      <c r="AM33" s="292"/>
      <c r="AN33" s="292"/>
      <c r="AO33" s="292"/>
      <c r="AP33" s="292"/>
      <c r="AQ33" s="292"/>
      <c r="AR33" s="292"/>
      <c r="AS33" s="292"/>
      <c r="AT33" s="292"/>
      <c r="AU33" s="292"/>
      <c r="AV33" s="292"/>
      <c r="AW33" s="292"/>
      <c r="AX33" s="292"/>
      <c r="AY33" s="292"/>
    </row>
    <row r="34" spans="1:51" x14ac:dyDescent="0.25">
      <c r="A34" s="292"/>
      <c r="B34" s="304"/>
      <c r="C34" s="304"/>
      <c r="D34" s="304"/>
      <c r="E34" s="304"/>
      <c r="F34" s="304"/>
      <c r="G34" s="304"/>
      <c r="H34" s="304"/>
      <c r="I34" s="304"/>
      <c r="J34" s="304"/>
      <c r="K34" s="304"/>
      <c r="L34" s="304"/>
      <c r="M34" s="304"/>
      <c r="N34" s="304"/>
      <c r="O34" s="304"/>
      <c r="P34" s="304"/>
      <c r="Q34" s="304"/>
      <c r="R34" s="304"/>
      <c r="S34" s="294"/>
      <c r="T34" s="292"/>
      <c r="U34" s="292"/>
      <c r="V34" s="292"/>
      <c r="W34" s="292"/>
      <c r="X34" s="292"/>
      <c r="Y34" s="292"/>
      <c r="Z34" s="292"/>
      <c r="AA34" s="292"/>
      <c r="AB34" s="292"/>
      <c r="AC34" s="292"/>
      <c r="AD34" s="292"/>
      <c r="AE34" s="292"/>
      <c r="AF34" s="292"/>
      <c r="AG34" s="292"/>
      <c r="AH34" s="292"/>
      <c r="AI34" s="292"/>
      <c r="AJ34" s="292"/>
      <c r="AK34" s="292"/>
      <c r="AL34" s="292"/>
      <c r="AM34" s="292"/>
      <c r="AN34" s="292"/>
      <c r="AO34" s="292"/>
      <c r="AP34" s="292"/>
      <c r="AQ34" s="292"/>
      <c r="AR34" s="292"/>
      <c r="AS34" s="292"/>
      <c r="AT34" s="292"/>
      <c r="AU34" s="292"/>
      <c r="AV34" s="292"/>
      <c r="AW34" s="292"/>
      <c r="AX34" s="292"/>
      <c r="AY34" s="292"/>
    </row>
    <row r="35" spans="1:51" ht="19.5" x14ac:dyDescent="0.25">
      <c r="A35" s="292"/>
      <c r="B35" s="304"/>
      <c r="C35" s="1393" t="s">
        <v>9</v>
      </c>
      <c r="D35" s="1393"/>
      <c r="E35" s="1393"/>
      <c r="F35" s="1393"/>
      <c r="G35" s="1393"/>
      <c r="H35" s="1393"/>
      <c r="I35" s="1393"/>
      <c r="J35" s="1393"/>
      <c r="K35" s="1393"/>
      <c r="L35" s="1393"/>
      <c r="M35" s="1393"/>
      <c r="N35" s="1393"/>
      <c r="O35" s="1393"/>
      <c r="P35" s="394"/>
      <c r="Q35" s="304"/>
      <c r="R35" s="304"/>
      <c r="S35" s="294"/>
      <c r="T35" s="292"/>
      <c r="U35" s="292"/>
      <c r="V35" s="292"/>
      <c r="W35" s="292"/>
      <c r="X35" s="292"/>
      <c r="Y35" s="292"/>
      <c r="Z35" s="292"/>
      <c r="AA35" s="292"/>
      <c r="AB35" s="292"/>
      <c r="AC35" s="292"/>
      <c r="AD35" s="292"/>
      <c r="AE35" s="292"/>
      <c r="AF35" s="292"/>
      <c r="AG35" s="292"/>
      <c r="AH35" s="292"/>
      <c r="AI35" s="292"/>
      <c r="AJ35" s="292"/>
      <c r="AK35" s="292"/>
      <c r="AL35" s="292"/>
      <c r="AM35" s="292"/>
      <c r="AN35" s="292"/>
      <c r="AO35" s="292"/>
      <c r="AP35" s="292"/>
      <c r="AQ35" s="292"/>
      <c r="AR35" s="292"/>
      <c r="AS35" s="292"/>
      <c r="AT35" s="292"/>
      <c r="AU35" s="292"/>
      <c r="AV35" s="292"/>
      <c r="AW35" s="292"/>
      <c r="AX35" s="292"/>
      <c r="AY35" s="292"/>
    </row>
    <row r="36" spans="1:51" x14ac:dyDescent="0.25">
      <c r="A36" s="292"/>
      <c r="B36" s="304"/>
      <c r="C36" s="304"/>
      <c r="D36" s="304"/>
      <c r="E36" s="304"/>
      <c r="F36" s="304"/>
      <c r="G36" s="304"/>
      <c r="H36" s="304"/>
      <c r="I36" s="304"/>
      <c r="J36" s="304"/>
      <c r="K36" s="304"/>
      <c r="L36" s="304"/>
      <c r="M36" s="304"/>
      <c r="N36" s="304"/>
      <c r="O36" s="304"/>
      <c r="P36" s="304"/>
      <c r="Q36" s="304"/>
      <c r="R36" s="304"/>
      <c r="S36" s="294"/>
      <c r="T36" s="292"/>
      <c r="U36" s="292"/>
      <c r="V36" s="292"/>
      <c r="W36" s="292"/>
      <c r="X36" s="292"/>
      <c r="Y36" s="292"/>
      <c r="Z36" s="292"/>
      <c r="AA36" s="292"/>
      <c r="AB36" s="292"/>
      <c r="AC36" s="292"/>
      <c r="AD36" s="292"/>
      <c r="AE36" s="292"/>
      <c r="AF36" s="292"/>
      <c r="AG36" s="292"/>
      <c r="AH36" s="292"/>
      <c r="AI36" s="292"/>
      <c r="AJ36" s="292"/>
      <c r="AK36" s="292"/>
      <c r="AL36" s="292"/>
      <c r="AM36" s="292"/>
      <c r="AN36" s="292"/>
      <c r="AO36" s="292"/>
      <c r="AP36" s="292"/>
      <c r="AQ36" s="292"/>
      <c r="AR36" s="292"/>
      <c r="AS36" s="292"/>
      <c r="AT36" s="292"/>
      <c r="AU36" s="292"/>
      <c r="AV36" s="292"/>
      <c r="AW36" s="292"/>
      <c r="AX36" s="292"/>
      <c r="AY36" s="292"/>
    </row>
    <row r="37" spans="1:51" ht="297.39999999999998" customHeight="1" x14ac:dyDescent="0.25">
      <c r="A37" s="292"/>
      <c r="B37" s="304"/>
      <c r="C37" s="1379" t="s">
        <v>10</v>
      </c>
      <c r="D37" s="1379"/>
      <c r="E37" s="1379"/>
      <c r="F37" s="1379"/>
      <c r="G37" s="1379"/>
      <c r="H37" s="1379"/>
      <c r="I37" s="1379"/>
      <c r="J37" s="1379"/>
      <c r="K37" s="1379"/>
      <c r="L37" s="1379"/>
      <c r="M37" s="1379"/>
      <c r="N37" s="1379"/>
      <c r="O37" s="1379"/>
      <c r="P37" s="1379"/>
      <c r="Q37" s="1379"/>
      <c r="R37" s="1379"/>
      <c r="S37" s="294"/>
      <c r="T37" s="292"/>
      <c r="U37" s="292"/>
      <c r="V37" s="292"/>
      <c r="W37" s="292"/>
      <c r="X37" s="292"/>
      <c r="Y37" s="292"/>
      <c r="Z37" s="292"/>
      <c r="AA37" s="292"/>
      <c r="AB37" s="292"/>
      <c r="AC37" s="292"/>
      <c r="AD37" s="292"/>
      <c r="AE37" s="292"/>
      <c r="AF37" s="292"/>
      <c r="AG37" s="292"/>
      <c r="AH37" s="292"/>
      <c r="AI37" s="292"/>
      <c r="AJ37" s="292"/>
      <c r="AK37" s="292"/>
      <c r="AL37" s="292"/>
      <c r="AM37" s="292"/>
      <c r="AN37" s="292"/>
      <c r="AO37" s="292"/>
      <c r="AP37" s="292"/>
      <c r="AQ37" s="292"/>
      <c r="AR37" s="292"/>
      <c r="AS37" s="292"/>
      <c r="AT37" s="292"/>
      <c r="AU37" s="292"/>
      <c r="AV37" s="292"/>
      <c r="AW37" s="292"/>
      <c r="AX37" s="292"/>
      <c r="AY37" s="292"/>
    </row>
    <row r="38" spans="1:51" ht="205.5" customHeight="1" x14ac:dyDescent="0.25">
      <c r="A38" s="292"/>
      <c r="B38" s="304"/>
      <c r="C38" s="1390" t="s">
        <v>11</v>
      </c>
      <c r="D38" s="1390"/>
      <c r="E38" s="1390"/>
      <c r="F38" s="1390"/>
      <c r="G38" s="1390"/>
      <c r="H38" s="1390"/>
      <c r="I38" s="1390"/>
      <c r="J38" s="1390"/>
      <c r="K38" s="1390"/>
      <c r="L38" s="1390"/>
      <c r="M38" s="1390"/>
      <c r="N38" s="1390"/>
      <c r="O38" s="1390"/>
      <c r="P38" s="1390"/>
      <c r="Q38" s="1390"/>
      <c r="R38" s="1390"/>
      <c r="S38" s="294"/>
      <c r="T38" s="292"/>
      <c r="U38" s="292"/>
      <c r="V38" s="292"/>
      <c r="W38" s="292"/>
      <c r="X38" s="292"/>
      <c r="Y38" s="292"/>
      <c r="Z38" s="292"/>
      <c r="AA38" s="292"/>
      <c r="AB38" s="292"/>
      <c r="AC38" s="292"/>
      <c r="AD38" s="292"/>
      <c r="AE38" s="292"/>
      <c r="AF38" s="292"/>
      <c r="AG38" s="292"/>
      <c r="AH38" s="292"/>
      <c r="AI38" s="292"/>
      <c r="AJ38" s="292"/>
      <c r="AK38" s="292"/>
      <c r="AL38" s="292"/>
      <c r="AM38" s="292"/>
      <c r="AN38" s="292"/>
      <c r="AO38" s="292"/>
      <c r="AP38" s="292"/>
      <c r="AQ38" s="292"/>
      <c r="AR38" s="292"/>
      <c r="AS38" s="292"/>
      <c r="AT38" s="292"/>
      <c r="AU38" s="292"/>
      <c r="AV38" s="292"/>
      <c r="AW38" s="292"/>
      <c r="AX38" s="292"/>
      <c r="AY38" s="292"/>
    </row>
    <row r="39" spans="1:51" ht="19.350000000000001" customHeight="1" x14ac:dyDescent="0.25">
      <c r="A39" s="292"/>
      <c r="B39" s="304"/>
      <c r="C39" s="1405" t="s">
        <v>12</v>
      </c>
      <c r="D39" s="1379"/>
      <c r="E39" s="1379"/>
      <c r="F39" s="1379"/>
      <c r="G39" s="1379"/>
      <c r="H39" s="1379"/>
      <c r="I39" s="1379"/>
      <c r="J39" s="1379"/>
      <c r="K39" s="1379"/>
      <c r="L39" s="1379"/>
      <c r="M39" s="1379"/>
      <c r="N39" s="1379"/>
      <c r="O39" s="1379"/>
      <c r="P39" s="1379"/>
      <c r="Q39" s="1379"/>
      <c r="R39" s="1379"/>
      <c r="S39" s="294"/>
      <c r="T39" s="292"/>
      <c r="U39" s="292"/>
      <c r="V39" s="292"/>
      <c r="W39" s="292"/>
      <c r="X39" s="292"/>
      <c r="Y39" s="292"/>
      <c r="Z39" s="292"/>
      <c r="AA39" s="292"/>
      <c r="AB39" s="292"/>
      <c r="AC39" s="292"/>
      <c r="AD39" s="292"/>
      <c r="AE39" s="292"/>
      <c r="AF39" s="292"/>
      <c r="AG39" s="292"/>
      <c r="AH39" s="292"/>
      <c r="AI39" s="292"/>
      <c r="AJ39" s="292"/>
      <c r="AK39" s="292"/>
      <c r="AL39" s="292"/>
      <c r="AM39" s="292"/>
      <c r="AN39" s="292"/>
      <c r="AO39" s="292"/>
      <c r="AP39" s="292"/>
      <c r="AQ39" s="292"/>
      <c r="AR39" s="292"/>
      <c r="AS39" s="292"/>
      <c r="AT39" s="292"/>
      <c r="AU39" s="292"/>
      <c r="AV39" s="292"/>
      <c r="AW39" s="292"/>
      <c r="AX39" s="292"/>
      <c r="AY39" s="292"/>
    </row>
    <row r="40" spans="1:51" ht="22.9" customHeight="1" x14ac:dyDescent="0.25">
      <c r="A40" s="292"/>
      <c r="B40" s="304"/>
      <c r="C40" s="1397" t="s">
        <v>13</v>
      </c>
      <c r="D40" s="1397"/>
      <c r="E40" s="1397"/>
      <c r="F40" s="1397"/>
      <c r="G40" s="1397"/>
      <c r="H40" s="1397"/>
      <c r="I40" s="1397"/>
      <c r="J40" s="1397"/>
      <c r="K40" s="1397"/>
      <c r="L40" s="1397"/>
      <c r="M40" s="1397"/>
      <c r="N40" s="1397"/>
      <c r="O40" s="1397"/>
      <c r="P40" s="1397"/>
      <c r="Q40" s="1397"/>
      <c r="R40" s="1397"/>
      <c r="S40" s="294"/>
      <c r="T40" s="292"/>
      <c r="U40" s="292"/>
      <c r="V40" s="292"/>
      <c r="W40" s="292"/>
      <c r="X40" s="292"/>
      <c r="Y40" s="292"/>
      <c r="Z40" s="292"/>
      <c r="AA40" s="292"/>
      <c r="AB40" s="292"/>
      <c r="AC40" s="292"/>
      <c r="AD40" s="292"/>
      <c r="AE40" s="292"/>
      <c r="AF40" s="292"/>
      <c r="AG40" s="292"/>
      <c r="AH40" s="292"/>
      <c r="AI40" s="292"/>
      <c r="AJ40" s="292"/>
      <c r="AK40" s="292"/>
      <c r="AL40" s="292"/>
      <c r="AM40" s="292"/>
      <c r="AN40" s="292"/>
      <c r="AO40" s="292"/>
      <c r="AP40" s="292"/>
      <c r="AQ40" s="292"/>
      <c r="AR40" s="292"/>
      <c r="AS40" s="292"/>
      <c r="AT40" s="292"/>
      <c r="AU40" s="292"/>
      <c r="AV40" s="292"/>
      <c r="AW40" s="292"/>
      <c r="AX40" s="292"/>
      <c r="AY40" s="292"/>
    </row>
    <row r="41" spans="1:51" ht="16.350000000000001" customHeight="1" x14ac:dyDescent="0.25">
      <c r="A41" s="292"/>
      <c r="B41" s="304"/>
      <c r="C41" s="308"/>
      <c r="D41" s="309"/>
      <c r="E41" s="309"/>
      <c r="F41" s="309"/>
      <c r="G41" s="309"/>
      <c r="H41" s="309"/>
      <c r="I41" s="309"/>
      <c r="J41" s="309"/>
      <c r="K41" s="309"/>
      <c r="L41" s="309"/>
      <c r="M41" s="308"/>
      <c r="N41" s="308"/>
      <c r="O41" s="308"/>
      <c r="P41" s="308"/>
      <c r="Q41" s="308"/>
      <c r="R41" s="308"/>
      <c r="S41" s="294"/>
      <c r="T41" s="292"/>
      <c r="U41" s="292"/>
      <c r="V41" s="292"/>
      <c r="W41" s="292"/>
      <c r="X41" s="292"/>
      <c r="Y41" s="292"/>
      <c r="Z41" s="292"/>
      <c r="AA41" s="292"/>
      <c r="AB41" s="292"/>
      <c r="AC41" s="292"/>
      <c r="AD41" s="292"/>
      <c r="AE41" s="292"/>
      <c r="AF41" s="292"/>
      <c r="AG41" s="292"/>
      <c r="AH41" s="292"/>
      <c r="AI41" s="292"/>
      <c r="AJ41" s="292"/>
      <c r="AK41" s="292"/>
      <c r="AL41" s="292"/>
      <c r="AM41" s="292"/>
      <c r="AN41" s="292"/>
      <c r="AO41" s="292"/>
      <c r="AP41" s="292"/>
      <c r="AQ41" s="292"/>
      <c r="AR41" s="292"/>
      <c r="AS41" s="292"/>
      <c r="AT41" s="292"/>
      <c r="AU41" s="292"/>
      <c r="AV41" s="292"/>
      <c r="AW41" s="292"/>
      <c r="AX41" s="292"/>
      <c r="AY41" s="292"/>
    </row>
    <row r="42" spans="1:51" ht="21" customHeight="1" x14ac:dyDescent="0.25">
      <c r="A42" s="292"/>
      <c r="B42" s="304"/>
      <c r="C42" s="464"/>
      <c r="D42" s="463"/>
      <c r="E42" s="463"/>
      <c r="F42" s="463"/>
      <c r="G42" s="463"/>
      <c r="H42" s="463"/>
      <c r="I42" s="463"/>
      <c r="J42" s="463"/>
      <c r="K42" s="463"/>
      <c r="L42" s="463"/>
      <c r="M42" s="463"/>
      <c r="N42" s="463"/>
      <c r="O42" s="463"/>
      <c r="P42" s="463"/>
      <c r="Q42" s="463"/>
      <c r="R42" s="463"/>
      <c r="S42" s="294"/>
      <c r="T42" s="292"/>
      <c r="U42" s="292"/>
      <c r="V42" s="292"/>
      <c r="W42" s="292"/>
      <c r="X42" s="292"/>
      <c r="Y42" s="292"/>
      <c r="Z42" s="292"/>
      <c r="AA42" s="292"/>
      <c r="AB42" s="292"/>
      <c r="AC42" s="292"/>
      <c r="AD42" s="292"/>
      <c r="AE42" s="292"/>
      <c r="AF42" s="292"/>
      <c r="AG42" s="292"/>
      <c r="AH42" s="292"/>
      <c r="AI42" s="292"/>
      <c r="AJ42" s="292"/>
      <c r="AK42" s="292"/>
      <c r="AL42" s="292"/>
      <c r="AM42" s="292"/>
      <c r="AN42" s="292"/>
      <c r="AO42" s="292"/>
      <c r="AP42" s="292"/>
      <c r="AQ42" s="292"/>
      <c r="AR42" s="292"/>
      <c r="AS42" s="292"/>
      <c r="AT42" s="292"/>
      <c r="AU42" s="292"/>
      <c r="AV42" s="292"/>
      <c r="AW42" s="292"/>
      <c r="AX42" s="292"/>
      <c r="AY42" s="292"/>
    </row>
    <row r="43" spans="1:51" ht="15" customHeight="1" x14ac:dyDescent="0.25">
      <c r="A43" s="292"/>
      <c r="B43" s="292"/>
      <c r="C43" s="292"/>
      <c r="D43" s="292"/>
      <c r="E43" s="292"/>
      <c r="F43" s="292"/>
      <c r="G43" s="292"/>
      <c r="H43" s="292"/>
      <c r="I43" s="292"/>
      <c r="J43" s="292"/>
      <c r="K43" s="292"/>
      <c r="L43" s="292"/>
      <c r="M43" s="292"/>
      <c r="N43" s="292"/>
      <c r="O43" s="292"/>
      <c r="P43" s="292"/>
      <c r="Q43" s="292"/>
      <c r="R43" s="292"/>
      <c r="S43" s="292"/>
      <c r="T43" s="292"/>
      <c r="U43" s="292"/>
      <c r="V43" s="292"/>
      <c r="W43" s="292"/>
      <c r="X43" s="292"/>
      <c r="Y43" s="292"/>
      <c r="Z43" s="292"/>
      <c r="AA43" s="292"/>
      <c r="AB43" s="292"/>
      <c r="AC43" s="292"/>
      <c r="AD43" s="292"/>
      <c r="AE43" s="292"/>
      <c r="AF43" s="292"/>
      <c r="AG43" s="292"/>
      <c r="AH43" s="292"/>
      <c r="AI43" s="292"/>
      <c r="AJ43" s="292"/>
      <c r="AK43" s="292"/>
      <c r="AL43" s="292"/>
      <c r="AM43" s="292"/>
      <c r="AN43" s="292"/>
      <c r="AO43" s="292"/>
      <c r="AP43" s="292"/>
      <c r="AQ43" s="292"/>
      <c r="AR43" s="292"/>
      <c r="AS43" s="292"/>
      <c r="AT43" s="292"/>
      <c r="AU43" s="292"/>
      <c r="AV43" s="292"/>
      <c r="AW43" s="292"/>
      <c r="AX43" s="292"/>
      <c r="AY43" s="292"/>
    </row>
    <row r="44" spans="1:51" x14ac:dyDescent="0.25">
      <c r="A44" s="292"/>
      <c r="B44" s="294"/>
      <c r="C44" s="304"/>
      <c r="D44" s="304"/>
      <c r="E44" s="304"/>
      <c r="F44" s="304"/>
      <c r="G44" s="304"/>
      <c r="H44" s="304"/>
      <c r="I44" s="304"/>
      <c r="J44" s="304"/>
      <c r="K44" s="304"/>
      <c r="L44" s="304"/>
      <c r="M44" s="304"/>
      <c r="N44" s="304"/>
      <c r="O44" s="304"/>
      <c r="P44" s="304"/>
      <c r="Q44" s="304"/>
      <c r="R44" s="304"/>
      <c r="S44" s="294"/>
      <c r="T44" s="292"/>
      <c r="U44" s="292"/>
      <c r="V44" s="292"/>
      <c r="W44" s="292"/>
      <c r="X44" s="292"/>
      <c r="Y44" s="292"/>
      <c r="Z44" s="292"/>
      <c r="AA44" s="292"/>
      <c r="AB44" s="292"/>
      <c r="AC44" s="292"/>
      <c r="AD44" s="292"/>
      <c r="AE44" s="292"/>
      <c r="AF44" s="292"/>
      <c r="AG44" s="292"/>
      <c r="AH44" s="292"/>
      <c r="AI44" s="292"/>
      <c r="AJ44" s="292"/>
      <c r="AK44" s="292"/>
      <c r="AL44" s="292"/>
      <c r="AM44" s="292"/>
      <c r="AN44" s="292"/>
      <c r="AO44" s="292"/>
      <c r="AP44" s="292"/>
      <c r="AQ44" s="292"/>
      <c r="AR44" s="292"/>
      <c r="AS44" s="292"/>
      <c r="AT44" s="292"/>
      <c r="AU44" s="292"/>
      <c r="AV44" s="292"/>
      <c r="AW44" s="292"/>
      <c r="AX44" s="292"/>
      <c r="AY44" s="292"/>
    </row>
    <row r="45" spans="1:51" ht="30" customHeight="1" x14ac:dyDescent="0.25">
      <c r="A45" s="292"/>
      <c r="B45" s="294"/>
      <c r="C45" s="1393" t="s">
        <v>14</v>
      </c>
      <c r="D45" s="1393"/>
      <c r="E45" s="1393"/>
      <c r="F45" s="1393"/>
      <c r="G45" s="1393"/>
      <c r="H45" s="1393"/>
      <c r="I45" s="1393"/>
      <c r="J45" s="1393"/>
      <c r="K45" s="1393"/>
      <c r="L45" s="1393"/>
      <c r="M45" s="1393"/>
      <c r="N45" s="1393"/>
      <c r="O45" s="1393"/>
      <c r="P45" s="304"/>
      <c r="Q45" s="304"/>
      <c r="R45" s="304"/>
      <c r="S45" s="294"/>
      <c r="T45" s="292"/>
      <c r="U45" s="292"/>
      <c r="V45" s="292"/>
      <c r="W45" s="292"/>
      <c r="X45" s="292"/>
      <c r="Y45" s="292"/>
      <c r="Z45" s="292"/>
      <c r="AA45" s="292"/>
      <c r="AB45" s="292"/>
      <c r="AC45" s="292"/>
      <c r="AD45" s="292"/>
      <c r="AE45" s="292"/>
      <c r="AF45" s="292"/>
      <c r="AG45" s="292"/>
      <c r="AH45" s="292"/>
      <c r="AI45" s="292"/>
      <c r="AJ45" s="292"/>
      <c r="AK45" s="292"/>
      <c r="AL45" s="292"/>
      <c r="AM45" s="292"/>
      <c r="AN45" s="292"/>
      <c r="AO45" s="292"/>
      <c r="AP45" s="292"/>
      <c r="AQ45" s="292"/>
      <c r="AR45" s="292"/>
      <c r="AS45" s="292"/>
      <c r="AT45" s="292"/>
      <c r="AU45" s="292"/>
      <c r="AV45" s="292"/>
      <c r="AW45" s="292"/>
      <c r="AX45" s="292"/>
      <c r="AY45" s="292"/>
    </row>
    <row r="46" spans="1:51" ht="136.9" customHeight="1" x14ac:dyDescent="0.25">
      <c r="A46" s="292"/>
      <c r="B46" s="294"/>
      <c r="C46" s="1390" t="s">
        <v>15</v>
      </c>
      <c r="D46" s="1390"/>
      <c r="E46" s="1390"/>
      <c r="F46" s="1390"/>
      <c r="G46" s="1390"/>
      <c r="H46" s="1390"/>
      <c r="I46" s="1390"/>
      <c r="J46" s="1390"/>
      <c r="K46" s="1390"/>
      <c r="L46" s="1390"/>
      <c r="M46" s="1390"/>
      <c r="N46" s="1390"/>
      <c r="O46" s="1390"/>
      <c r="P46" s="1390"/>
      <c r="Q46" s="1390"/>
      <c r="R46" s="1390"/>
      <c r="S46" s="294"/>
      <c r="T46" s="292"/>
      <c r="U46" s="292"/>
      <c r="V46" s="292"/>
      <c r="W46" s="292"/>
      <c r="X46" s="292"/>
      <c r="Y46" s="292"/>
      <c r="Z46" s="292"/>
      <c r="AA46" s="292"/>
      <c r="AB46" s="292"/>
      <c r="AC46" s="292"/>
      <c r="AD46" s="292"/>
      <c r="AE46" s="292"/>
      <c r="AF46" s="292"/>
      <c r="AG46" s="292"/>
      <c r="AH46" s="292"/>
      <c r="AI46" s="292"/>
      <c r="AJ46" s="292"/>
      <c r="AK46" s="292"/>
      <c r="AL46" s="292"/>
      <c r="AM46" s="292"/>
      <c r="AN46" s="292"/>
      <c r="AO46" s="292"/>
      <c r="AP46" s="292"/>
      <c r="AQ46" s="292"/>
      <c r="AR46" s="292"/>
      <c r="AS46" s="292"/>
      <c r="AT46" s="292"/>
      <c r="AU46" s="292"/>
      <c r="AV46" s="292"/>
      <c r="AW46" s="292"/>
      <c r="AX46" s="292"/>
      <c r="AY46" s="292"/>
    </row>
    <row r="47" spans="1:51" ht="154.15" customHeight="1" x14ac:dyDescent="0.25">
      <c r="A47" s="292"/>
      <c r="B47" s="294"/>
      <c r="C47" s="1390" t="s">
        <v>16</v>
      </c>
      <c r="D47" s="1390"/>
      <c r="E47" s="1390"/>
      <c r="F47" s="1390"/>
      <c r="G47" s="1390"/>
      <c r="H47" s="1390"/>
      <c r="I47" s="1390"/>
      <c r="J47" s="1390"/>
      <c r="K47" s="1390"/>
      <c r="L47" s="1390"/>
      <c r="M47" s="1390"/>
      <c r="N47" s="1390"/>
      <c r="O47" s="1390"/>
      <c r="P47" s="1390"/>
      <c r="Q47" s="1390"/>
      <c r="R47" s="1390"/>
      <c r="S47" s="294"/>
      <c r="T47" s="292"/>
      <c r="U47" s="292"/>
      <c r="V47" s="292"/>
      <c r="W47" s="292"/>
      <c r="X47" s="292"/>
      <c r="Y47" s="292"/>
      <c r="Z47" s="292"/>
      <c r="AA47" s="292"/>
      <c r="AB47" s="292"/>
      <c r="AC47" s="292"/>
      <c r="AD47" s="292"/>
      <c r="AE47" s="292"/>
      <c r="AF47" s="292"/>
      <c r="AG47" s="292"/>
      <c r="AH47" s="292"/>
      <c r="AI47" s="292"/>
      <c r="AJ47" s="292"/>
      <c r="AK47" s="292"/>
      <c r="AL47" s="292"/>
      <c r="AM47" s="292"/>
      <c r="AN47" s="292"/>
      <c r="AO47" s="292"/>
      <c r="AP47" s="292"/>
      <c r="AQ47" s="292"/>
      <c r="AR47" s="292"/>
      <c r="AS47" s="292"/>
      <c r="AT47" s="292"/>
      <c r="AU47" s="292"/>
      <c r="AV47" s="292"/>
      <c r="AW47" s="292"/>
      <c r="AX47" s="292"/>
      <c r="AY47" s="292"/>
    </row>
    <row r="48" spans="1:51" ht="165.6" customHeight="1" x14ac:dyDescent="0.25">
      <c r="A48" s="292"/>
      <c r="B48" s="294"/>
      <c r="C48" s="1390" t="s">
        <v>17</v>
      </c>
      <c r="D48" s="1390"/>
      <c r="E48" s="1390"/>
      <c r="F48" s="1390"/>
      <c r="G48" s="1390"/>
      <c r="H48" s="1390"/>
      <c r="I48" s="1390"/>
      <c r="J48" s="1390"/>
      <c r="K48" s="1390"/>
      <c r="L48" s="1390"/>
      <c r="M48" s="1390"/>
      <c r="N48" s="1390"/>
      <c r="O48" s="1390"/>
      <c r="P48" s="1390"/>
      <c r="Q48" s="1390"/>
      <c r="R48" s="1390"/>
      <c r="S48" s="294"/>
      <c r="T48" s="292"/>
      <c r="U48" s="292"/>
      <c r="V48" s="292"/>
      <c r="W48" s="292"/>
      <c r="X48" s="292"/>
      <c r="Y48" s="292"/>
      <c r="Z48" s="292"/>
      <c r="AA48" s="292"/>
      <c r="AB48" s="292"/>
      <c r="AC48" s="292"/>
      <c r="AD48" s="292"/>
      <c r="AE48" s="292"/>
      <c r="AF48" s="292"/>
      <c r="AG48" s="292"/>
      <c r="AH48" s="292"/>
      <c r="AI48" s="292"/>
      <c r="AJ48" s="292"/>
      <c r="AK48" s="292"/>
      <c r="AL48" s="292"/>
      <c r="AM48" s="292"/>
      <c r="AN48" s="292"/>
      <c r="AO48" s="292"/>
      <c r="AP48" s="292"/>
      <c r="AQ48" s="292"/>
      <c r="AR48" s="292"/>
      <c r="AS48" s="292"/>
      <c r="AT48" s="292"/>
      <c r="AU48" s="292"/>
      <c r="AV48" s="292"/>
      <c r="AW48" s="292"/>
      <c r="AX48" s="292"/>
      <c r="AY48" s="292"/>
    </row>
    <row r="49" spans="1:439" ht="179.65" customHeight="1" x14ac:dyDescent="0.25">
      <c r="A49" s="292"/>
      <c r="B49" s="294"/>
      <c r="C49" s="1379" t="s">
        <v>18</v>
      </c>
      <c r="D49" s="1379"/>
      <c r="E49" s="1379"/>
      <c r="F49" s="1379"/>
      <c r="G49" s="1379"/>
      <c r="H49" s="1379"/>
      <c r="I49" s="1379"/>
      <c r="J49" s="1379"/>
      <c r="K49" s="1379"/>
      <c r="L49" s="1379"/>
      <c r="M49" s="1379"/>
      <c r="N49" s="1379"/>
      <c r="O49" s="1379"/>
      <c r="P49" s="1379"/>
      <c r="Q49" s="306"/>
      <c r="R49" s="306"/>
      <c r="S49" s="294"/>
      <c r="T49" s="292"/>
      <c r="U49" s="292"/>
      <c r="V49" s="292"/>
      <c r="W49" s="292"/>
      <c r="X49" s="292"/>
      <c r="Y49" s="292"/>
      <c r="Z49" s="292"/>
      <c r="AA49" s="292"/>
      <c r="AB49" s="292"/>
      <c r="AC49" s="292"/>
      <c r="AD49" s="292"/>
      <c r="AE49" s="292"/>
      <c r="AF49" s="292"/>
      <c r="AG49" s="292"/>
      <c r="AH49" s="292"/>
      <c r="AI49" s="292"/>
      <c r="AJ49" s="292"/>
      <c r="AK49" s="292"/>
      <c r="AL49" s="292"/>
      <c r="AM49" s="292"/>
      <c r="AN49" s="292"/>
      <c r="AO49" s="292"/>
      <c r="AP49" s="292"/>
      <c r="AQ49" s="292"/>
      <c r="AR49" s="292"/>
      <c r="AS49" s="292"/>
      <c r="AT49" s="292"/>
      <c r="AU49" s="292"/>
      <c r="AV49" s="292"/>
      <c r="AW49" s="292"/>
      <c r="AX49" s="292"/>
      <c r="AY49" s="292"/>
    </row>
    <row r="50" spans="1:439" ht="247.15" customHeight="1" x14ac:dyDescent="0.25">
      <c r="A50" s="292"/>
      <c r="B50" s="294"/>
      <c r="C50" s="1379" t="s">
        <v>19</v>
      </c>
      <c r="D50" s="1379"/>
      <c r="E50" s="1379"/>
      <c r="F50" s="1379"/>
      <c r="G50" s="1379"/>
      <c r="H50" s="1379"/>
      <c r="I50" s="1379"/>
      <c r="J50" s="1379"/>
      <c r="K50" s="1379"/>
      <c r="L50" s="1379"/>
      <c r="M50" s="306"/>
      <c r="N50" s="306"/>
      <c r="O50" s="306"/>
      <c r="P50" s="306"/>
      <c r="Q50" s="306"/>
      <c r="R50" s="306"/>
      <c r="S50" s="294"/>
      <c r="T50" s="292"/>
      <c r="U50" s="292"/>
      <c r="V50" s="292"/>
      <c r="W50" s="292"/>
      <c r="X50" s="292"/>
      <c r="Y50" s="292"/>
      <c r="Z50" s="292"/>
      <c r="AA50" s="292"/>
      <c r="AB50" s="292"/>
      <c r="AC50" s="292"/>
      <c r="AD50" s="292"/>
      <c r="AE50" s="292"/>
      <c r="AF50" s="292"/>
      <c r="AG50" s="292"/>
      <c r="AH50" s="292"/>
      <c r="AI50" s="292"/>
      <c r="AJ50" s="292"/>
      <c r="AK50" s="292"/>
      <c r="AL50" s="292"/>
      <c r="AM50" s="292"/>
      <c r="AN50" s="292"/>
      <c r="AO50" s="292"/>
      <c r="AP50" s="292"/>
      <c r="AQ50" s="292"/>
      <c r="AR50" s="292"/>
      <c r="AS50" s="292"/>
      <c r="AT50" s="292"/>
      <c r="AU50" s="292"/>
      <c r="AV50" s="292"/>
      <c r="AW50" s="292"/>
      <c r="AX50" s="292"/>
      <c r="AY50" s="292"/>
    </row>
    <row r="51" spans="1:439" ht="139.15" customHeight="1" x14ac:dyDescent="0.25">
      <c r="A51" s="292"/>
      <c r="B51" s="294"/>
      <c r="C51" s="1390" t="s">
        <v>20</v>
      </c>
      <c r="D51" s="1390"/>
      <c r="E51" s="1390"/>
      <c r="F51" s="1390"/>
      <c r="G51" s="1390"/>
      <c r="H51" s="1390"/>
      <c r="I51" s="1390"/>
      <c r="J51" s="1390"/>
      <c r="K51" s="1390"/>
      <c r="L51" s="1390"/>
      <c r="M51" s="1390"/>
      <c r="N51" s="1390"/>
      <c r="O51" s="1390"/>
      <c r="P51" s="1390"/>
      <c r="Q51" s="1390"/>
      <c r="R51" s="1390"/>
      <c r="S51" s="294"/>
      <c r="T51" s="292"/>
      <c r="U51" s="292"/>
      <c r="V51" s="292"/>
      <c r="W51" s="292"/>
      <c r="X51" s="292"/>
      <c r="Y51" s="292"/>
      <c r="Z51" s="292"/>
      <c r="AA51" s="292"/>
      <c r="AB51" s="292"/>
      <c r="AC51" s="292"/>
      <c r="AD51" s="292"/>
      <c r="AE51" s="292"/>
      <c r="AF51" s="292"/>
      <c r="AG51" s="292"/>
      <c r="AH51" s="292"/>
      <c r="AI51" s="292"/>
      <c r="AJ51" s="292"/>
      <c r="AK51" s="292"/>
      <c r="AL51" s="292"/>
      <c r="AM51" s="292"/>
      <c r="AN51" s="292"/>
      <c r="AO51" s="292"/>
      <c r="AP51" s="292"/>
      <c r="AQ51" s="292"/>
      <c r="AR51" s="292"/>
      <c r="AS51" s="292"/>
      <c r="AT51" s="292"/>
      <c r="AU51" s="292"/>
      <c r="AV51" s="292"/>
      <c r="AW51" s="292"/>
      <c r="AX51" s="292"/>
      <c r="AY51" s="292"/>
    </row>
    <row r="52" spans="1:439" ht="26.65" customHeight="1" x14ac:dyDescent="0.25">
      <c r="A52" s="292"/>
      <c r="B52" s="294"/>
      <c r="C52" s="1390"/>
      <c r="D52" s="1390"/>
      <c r="E52" s="1390"/>
      <c r="F52" s="1390"/>
      <c r="G52" s="1390"/>
      <c r="H52" s="1390"/>
      <c r="I52" s="1390"/>
      <c r="J52" s="1390"/>
      <c r="K52" s="1390"/>
      <c r="L52" s="1390"/>
      <c r="M52" s="1390"/>
      <c r="N52" s="1390"/>
      <c r="O52" s="1390"/>
      <c r="P52" s="1390"/>
      <c r="Q52" s="1390"/>
      <c r="R52" s="1390"/>
      <c r="S52" s="294"/>
      <c r="T52" s="292"/>
      <c r="U52" s="292"/>
      <c r="V52" s="292"/>
      <c r="W52" s="292"/>
      <c r="X52" s="292"/>
      <c r="Y52" s="292"/>
      <c r="Z52" s="292"/>
      <c r="AA52" s="292"/>
      <c r="AB52" s="292"/>
      <c r="AC52" s="292"/>
      <c r="AD52" s="292"/>
      <c r="AE52" s="292"/>
      <c r="AF52" s="292"/>
      <c r="AG52" s="292"/>
      <c r="AH52" s="292"/>
      <c r="AI52" s="292"/>
      <c r="AJ52" s="292"/>
      <c r="AK52" s="292"/>
      <c r="AL52" s="292"/>
      <c r="AM52" s="292"/>
      <c r="AN52" s="292"/>
      <c r="AO52" s="292"/>
      <c r="AP52" s="292"/>
      <c r="AQ52" s="292"/>
      <c r="AR52" s="292"/>
      <c r="AS52" s="292"/>
      <c r="AT52" s="292"/>
      <c r="AU52" s="292"/>
      <c r="AV52" s="292"/>
      <c r="AW52" s="292"/>
      <c r="AX52" s="292"/>
      <c r="AY52" s="292"/>
    </row>
    <row r="53" spans="1:439" ht="24.6" customHeight="1" x14ac:dyDescent="0.25">
      <c r="A53" s="292"/>
      <c r="B53" s="294"/>
      <c r="C53" s="1402" t="s">
        <v>21</v>
      </c>
      <c r="D53" s="1402"/>
      <c r="E53" s="1402"/>
      <c r="F53" s="1402"/>
      <c r="G53" s="1402"/>
      <c r="H53" s="1402"/>
      <c r="I53" s="1402"/>
      <c r="J53" s="1402"/>
      <c r="K53" s="1402"/>
      <c r="L53" s="1402"/>
      <c r="M53" s="1402"/>
      <c r="N53" s="1402"/>
      <c r="O53" s="1402"/>
      <c r="P53" s="1402"/>
      <c r="Q53" s="464"/>
      <c r="R53" s="464"/>
      <c r="S53" s="294"/>
      <c r="T53" s="292"/>
      <c r="U53" s="292"/>
      <c r="V53" s="292"/>
      <c r="W53" s="292"/>
      <c r="X53" s="292"/>
      <c r="Y53" s="292"/>
      <c r="Z53" s="292"/>
      <c r="AA53" s="292"/>
      <c r="AB53" s="292"/>
      <c r="AC53" s="292"/>
      <c r="AD53" s="292"/>
      <c r="AE53" s="292"/>
      <c r="AF53" s="292"/>
      <c r="AG53" s="292"/>
      <c r="AH53" s="292"/>
      <c r="AI53" s="292"/>
      <c r="AJ53" s="292"/>
      <c r="AK53" s="292"/>
      <c r="AL53" s="292"/>
      <c r="AM53" s="292"/>
      <c r="AN53" s="292"/>
      <c r="AO53" s="292"/>
      <c r="AP53" s="292"/>
      <c r="AQ53" s="292"/>
      <c r="AR53" s="292"/>
      <c r="AS53" s="292"/>
      <c r="AT53" s="292"/>
      <c r="AU53" s="292"/>
      <c r="AV53" s="292"/>
      <c r="AW53" s="292"/>
      <c r="AX53" s="292"/>
      <c r="AY53" s="292"/>
    </row>
    <row r="54" spans="1:439" x14ac:dyDescent="0.25">
      <c r="A54" s="292"/>
      <c r="B54" s="294"/>
      <c r="C54" s="308"/>
      <c r="D54" s="309"/>
      <c r="E54" s="309"/>
      <c r="F54" s="309"/>
      <c r="G54" s="309"/>
      <c r="H54" s="309"/>
      <c r="I54" s="309"/>
      <c r="J54" s="309"/>
      <c r="K54" s="309"/>
      <c r="L54" s="309"/>
      <c r="M54" s="308"/>
      <c r="N54" s="308"/>
      <c r="O54" s="308"/>
      <c r="P54" s="308"/>
      <c r="Q54" s="308"/>
      <c r="R54" s="308"/>
      <c r="S54" s="294"/>
      <c r="T54" s="292"/>
      <c r="U54" s="292"/>
      <c r="V54" s="292"/>
      <c r="W54" s="292"/>
      <c r="X54" s="292"/>
      <c r="Y54" s="292"/>
      <c r="Z54" s="292"/>
      <c r="AA54" s="292"/>
      <c r="AB54" s="292"/>
      <c r="AC54" s="292"/>
      <c r="AD54" s="292"/>
      <c r="AE54" s="292"/>
      <c r="AF54" s="292"/>
      <c r="AG54" s="292"/>
      <c r="AH54" s="292"/>
      <c r="AI54" s="292"/>
      <c r="AJ54" s="292"/>
      <c r="AK54" s="292"/>
      <c r="AL54" s="292"/>
      <c r="AM54" s="292"/>
      <c r="AN54" s="292"/>
      <c r="AO54" s="292"/>
      <c r="AP54" s="292"/>
      <c r="AQ54" s="292"/>
      <c r="AR54" s="292"/>
      <c r="AS54" s="292"/>
      <c r="AT54" s="292"/>
      <c r="AU54" s="292"/>
      <c r="AV54" s="292"/>
      <c r="AW54" s="292"/>
      <c r="AX54" s="292"/>
      <c r="AY54" s="292"/>
    </row>
    <row r="55" spans="1:439" x14ac:dyDescent="0.25">
      <c r="A55" s="292"/>
      <c r="B55" s="294"/>
      <c r="C55" s="304"/>
      <c r="D55" s="304"/>
      <c r="E55" s="304"/>
      <c r="F55" s="304"/>
      <c r="G55" s="304"/>
      <c r="H55" s="304"/>
      <c r="I55" s="304"/>
      <c r="J55" s="304"/>
      <c r="K55" s="304"/>
      <c r="L55" s="304"/>
      <c r="M55" s="304"/>
      <c r="N55" s="304"/>
      <c r="O55" s="304"/>
      <c r="P55" s="304"/>
      <c r="Q55" s="304"/>
      <c r="R55" s="304"/>
      <c r="S55" s="294"/>
      <c r="T55" s="292"/>
      <c r="U55" s="292"/>
      <c r="V55" s="292"/>
      <c r="W55" s="292"/>
      <c r="X55" s="292"/>
      <c r="Y55" s="292"/>
      <c r="Z55" s="292"/>
      <c r="AA55" s="292"/>
      <c r="AB55" s="292"/>
      <c r="AC55" s="292"/>
      <c r="AD55" s="292"/>
      <c r="AE55" s="292"/>
      <c r="AF55" s="292"/>
      <c r="AG55" s="292"/>
      <c r="AH55" s="292"/>
      <c r="AI55" s="292"/>
      <c r="AJ55" s="292"/>
      <c r="AK55" s="292"/>
      <c r="AL55" s="292"/>
      <c r="AM55" s="292"/>
      <c r="AN55" s="292"/>
      <c r="AO55" s="292"/>
      <c r="AP55" s="292"/>
      <c r="AQ55" s="292"/>
      <c r="AR55" s="292"/>
      <c r="AS55" s="292"/>
      <c r="AT55" s="292"/>
      <c r="AU55" s="292"/>
      <c r="AV55" s="292"/>
      <c r="AW55" s="292"/>
      <c r="AX55" s="292"/>
      <c r="AY55" s="292"/>
    </row>
    <row r="56" spans="1:439" ht="15" customHeight="1" x14ac:dyDescent="0.25">
      <c r="A56" s="292"/>
      <c r="B56" s="292"/>
      <c r="C56" s="292"/>
      <c r="D56" s="292"/>
      <c r="E56" s="292"/>
      <c r="F56" s="292"/>
      <c r="G56" s="292"/>
      <c r="H56" s="292"/>
      <c r="I56" s="292"/>
      <c r="J56" s="292"/>
      <c r="K56" s="292"/>
      <c r="L56" s="292"/>
      <c r="M56" s="292"/>
      <c r="N56" s="292"/>
      <c r="O56" s="292"/>
      <c r="P56" s="292"/>
      <c r="Q56" s="292"/>
      <c r="R56" s="292"/>
      <c r="S56" s="292"/>
      <c r="T56" s="292"/>
      <c r="U56" s="292"/>
      <c r="V56" s="292"/>
      <c r="W56" s="292"/>
      <c r="X56" s="292"/>
      <c r="Y56" s="292"/>
      <c r="Z56" s="292"/>
      <c r="AA56" s="292"/>
      <c r="AB56" s="292"/>
      <c r="AC56" s="292"/>
      <c r="AD56" s="292"/>
      <c r="AE56" s="292"/>
      <c r="AF56" s="292"/>
      <c r="AG56" s="292"/>
      <c r="AH56" s="292"/>
      <c r="AI56" s="292"/>
      <c r="AJ56" s="292"/>
      <c r="AK56" s="292"/>
      <c r="AL56" s="292"/>
      <c r="AM56" s="292"/>
      <c r="AN56" s="292"/>
      <c r="AO56" s="292"/>
      <c r="AP56" s="292"/>
      <c r="AQ56" s="292"/>
      <c r="AR56" s="292"/>
      <c r="AS56" s="292"/>
      <c r="AT56" s="292"/>
      <c r="AU56" s="292"/>
      <c r="AV56" s="292"/>
      <c r="AW56" s="292"/>
      <c r="AX56" s="292"/>
      <c r="AY56" s="292"/>
    </row>
    <row r="57" spans="1:439" ht="15.75" customHeight="1" x14ac:dyDescent="0.25">
      <c r="A57" s="292"/>
      <c r="B57" s="301"/>
      <c r="C57" s="1395" t="s">
        <v>22</v>
      </c>
      <c r="D57" s="1395"/>
      <c r="E57" s="1395"/>
      <c r="F57" s="1395"/>
      <c r="G57" s="1395"/>
      <c r="H57" s="1395"/>
      <c r="I57" s="1395"/>
      <c r="J57" s="1395"/>
      <c r="K57" s="1395"/>
      <c r="L57" s="1395"/>
      <c r="M57" s="1395"/>
      <c r="N57" s="1395"/>
      <c r="O57" s="1395"/>
      <c r="P57" s="1395"/>
      <c r="Q57" s="1395"/>
      <c r="R57" s="299"/>
      <c r="S57" s="294"/>
      <c r="T57" s="292"/>
      <c r="U57" s="292"/>
      <c r="V57" s="292"/>
      <c r="W57" s="292"/>
      <c r="X57" s="292"/>
      <c r="Y57" s="292"/>
      <c r="Z57" s="292"/>
      <c r="AA57" s="292"/>
      <c r="AB57" s="292"/>
      <c r="AC57" s="292"/>
      <c r="AD57" s="292"/>
      <c r="AE57" s="292"/>
      <c r="AF57" s="292"/>
      <c r="AG57" s="292"/>
      <c r="AH57" s="292"/>
      <c r="AI57" s="292"/>
      <c r="AJ57" s="292"/>
      <c r="AK57" s="292"/>
      <c r="AL57" s="292"/>
      <c r="AM57" s="292"/>
      <c r="AN57" s="292"/>
      <c r="AO57" s="292"/>
      <c r="AP57" s="292"/>
      <c r="AQ57" s="292"/>
      <c r="AR57" s="292"/>
      <c r="AS57" s="292"/>
      <c r="AT57" s="292"/>
      <c r="AU57" s="292"/>
      <c r="AV57" s="292"/>
      <c r="AW57" s="292"/>
      <c r="AX57" s="292"/>
      <c r="AY57" s="292"/>
    </row>
    <row r="58" spans="1:439" s="301" customFormat="1" ht="15.75" customHeight="1" x14ac:dyDescent="0.25">
      <c r="A58" s="292"/>
      <c r="C58" s="1395"/>
      <c r="D58" s="1395"/>
      <c r="E58" s="1395"/>
      <c r="F58" s="1395"/>
      <c r="G58" s="1395"/>
      <c r="H58" s="1395"/>
      <c r="I58" s="1395"/>
      <c r="J58" s="1395"/>
      <c r="K58" s="1395"/>
      <c r="L58" s="1395"/>
      <c r="M58" s="1395"/>
      <c r="N58" s="1395"/>
      <c r="O58" s="1395"/>
      <c r="P58" s="1395"/>
      <c r="Q58" s="1395"/>
      <c r="R58" s="460"/>
      <c r="T58" s="292"/>
      <c r="U58" s="292"/>
      <c r="V58" s="292"/>
      <c r="W58" s="292"/>
      <c r="X58" s="292"/>
      <c r="Y58" s="292"/>
      <c r="Z58" s="292"/>
      <c r="AA58" s="292"/>
      <c r="AB58" s="292"/>
      <c r="AC58" s="292"/>
      <c r="AD58" s="292"/>
      <c r="AE58" s="292"/>
      <c r="AF58" s="292"/>
      <c r="AG58" s="292"/>
      <c r="AH58" s="292"/>
      <c r="AI58" s="292"/>
      <c r="AJ58" s="292"/>
      <c r="AK58" s="292"/>
      <c r="AL58" s="292"/>
      <c r="AM58" s="292"/>
      <c r="AN58" s="292"/>
      <c r="AO58" s="292"/>
      <c r="AP58" s="292"/>
      <c r="AQ58" s="292"/>
      <c r="AR58" s="292"/>
      <c r="AS58" s="292"/>
      <c r="AT58" s="292"/>
      <c r="AU58" s="292"/>
      <c r="AV58" s="292"/>
      <c r="AW58" s="292"/>
      <c r="AX58" s="292"/>
      <c r="AY58" s="292"/>
      <c r="AZ58" s="293"/>
      <c r="BA58" s="293"/>
      <c r="BB58" s="293"/>
      <c r="BC58" s="293"/>
      <c r="BD58" s="293"/>
      <c r="BE58" s="293"/>
      <c r="BF58" s="293"/>
      <c r="BG58" s="293"/>
      <c r="BH58" s="293"/>
      <c r="BI58" s="293"/>
      <c r="BJ58" s="293"/>
      <c r="BK58" s="293"/>
      <c r="BL58" s="293"/>
      <c r="BM58" s="293"/>
      <c r="BN58" s="293"/>
      <c r="BO58" s="293"/>
      <c r="BP58" s="293"/>
      <c r="BQ58" s="293"/>
      <c r="BR58" s="293"/>
      <c r="BS58" s="293"/>
      <c r="BT58" s="293"/>
      <c r="BU58" s="293"/>
      <c r="BV58" s="293"/>
      <c r="BW58" s="293"/>
      <c r="BX58" s="293"/>
      <c r="BY58" s="293"/>
      <c r="BZ58" s="293"/>
      <c r="CA58" s="293"/>
      <c r="CB58" s="293"/>
      <c r="CC58" s="293"/>
      <c r="CD58" s="293"/>
      <c r="CE58" s="293"/>
      <c r="CF58" s="293"/>
      <c r="CG58" s="293"/>
      <c r="CH58" s="293"/>
      <c r="CI58" s="293"/>
      <c r="CJ58" s="293"/>
      <c r="CK58" s="293"/>
      <c r="CL58" s="293"/>
      <c r="CM58" s="293"/>
      <c r="CN58" s="293"/>
      <c r="CO58" s="293"/>
      <c r="CP58" s="293"/>
      <c r="CQ58" s="293"/>
      <c r="CR58" s="293"/>
      <c r="CS58" s="293"/>
      <c r="CT58" s="293"/>
      <c r="CU58" s="293"/>
      <c r="CV58" s="293"/>
      <c r="CW58" s="293"/>
      <c r="CX58" s="293"/>
      <c r="CY58" s="293"/>
      <c r="CZ58" s="293"/>
      <c r="DA58" s="293"/>
      <c r="DB58" s="293"/>
      <c r="DC58" s="293"/>
      <c r="DD58" s="293"/>
      <c r="DE58" s="293"/>
      <c r="DF58" s="293"/>
      <c r="DG58" s="293"/>
      <c r="DH58" s="293"/>
      <c r="DI58" s="293"/>
      <c r="DJ58" s="293"/>
      <c r="DK58" s="293"/>
      <c r="DL58" s="293"/>
      <c r="DM58" s="293"/>
      <c r="DN58" s="293"/>
      <c r="DO58" s="293"/>
      <c r="DP58" s="293"/>
      <c r="DQ58" s="293"/>
      <c r="DR58" s="293"/>
      <c r="DS58" s="293"/>
      <c r="DT58" s="293"/>
      <c r="DU58" s="293"/>
      <c r="DV58" s="293"/>
      <c r="DW58" s="293"/>
      <c r="DX58" s="293"/>
      <c r="DY58" s="293"/>
      <c r="DZ58" s="293"/>
      <c r="EA58" s="293"/>
      <c r="EB58" s="293"/>
      <c r="EC58" s="293"/>
      <c r="ED58" s="293"/>
      <c r="EE58" s="293"/>
      <c r="EF58" s="293"/>
      <c r="EG58" s="293"/>
      <c r="EH58" s="293"/>
      <c r="EI58" s="293"/>
      <c r="EJ58" s="293"/>
      <c r="EK58" s="293"/>
      <c r="EL58" s="293"/>
      <c r="EM58" s="293"/>
      <c r="EN58" s="293"/>
      <c r="EO58" s="293"/>
      <c r="EP58" s="293"/>
      <c r="EQ58" s="293"/>
      <c r="ER58" s="293"/>
      <c r="ES58" s="293"/>
      <c r="ET58" s="293"/>
      <c r="EU58" s="293"/>
      <c r="EV58" s="293"/>
      <c r="EW58" s="293"/>
      <c r="EX58" s="293"/>
      <c r="EY58" s="293"/>
      <c r="EZ58" s="293"/>
      <c r="FA58" s="293"/>
      <c r="FB58" s="293"/>
      <c r="FC58" s="293"/>
      <c r="FD58" s="293"/>
      <c r="FE58" s="293"/>
      <c r="FF58" s="293"/>
      <c r="FG58" s="293"/>
      <c r="FH58" s="293"/>
      <c r="FI58" s="293"/>
      <c r="FJ58" s="293"/>
      <c r="FK58" s="293"/>
      <c r="FL58" s="293"/>
      <c r="FM58" s="293"/>
      <c r="FN58" s="293"/>
      <c r="FO58" s="293"/>
      <c r="FP58" s="293"/>
      <c r="FQ58" s="293"/>
      <c r="FR58" s="293"/>
      <c r="FS58" s="293"/>
      <c r="FT58" s="293"/>
      <c r="FU58" s="293"/>
      <c r="FV58" s="293"/>
      <c r="FW58" s="293"/>
      <c r="FX58" s="293"/>
      <c r="FY58" s="293"/>
      <c r="FZ58" s="293"/>
      <c r="GA58" s="293"/>
      <c r="GB58" s="293"/>
      <c r="GC58" s="293"/>
      <c r="GD58" s="293"/>
      <c r="GE58" s="293"/>
      <c r="GF58" s="293"/>
      <c r="GG58" s="293"/>
      <c r="GH58" s="293"/>
      <c r="GI58" s="293"/>
      <c r="GJ58" s="293"/>
      <c r="GK58" s="293"/>
      <c r="GL58" s="293"/>
      <c r="GM58" s="293"/>
      <c r="GN58" s="293"/>
      <c r="GO58" s="293"/>
      <c r="GP58" s="293"/>
      <c r="GQ58" s="293"/>
      <c r="GR58" s="293"/>
      <c r="GS58" s="293"/>
      <c r="GT58" s="293"/>
      <c r="GU58" s="293"/>
      <c r="GV58" s="293"/>
      <c r="GW58" s="293"/>
      <c r="GX58" s="293"/>
      <c r="GY58" s="293"/>
      <c r="GZ58" s="293"/>
      <c r="HA58" s="293"/>
      <c r="HB58" s="293"/>
      <c r="HC58" s="293"/>
      <c r="HD58" s="293"/>
      <c r="HE58" s="293"/>
      <c r="HF58" s="293"/>
      <c r="HG58" s="293"/>
      <c r="HH58" s="293"/>
      <c r="HI58" s="293"/>
      <c r="HJ58" s="293"/>
      <c r="HK58" s="293"/>
      <c r="HL58" s="293"/>
      <c r="HM58" s="293"/>
      <c r="HN58" s="293"/>
      <c r="HO58" s="293"/>
      <c r="HP58" s="293"/>
      <c r="HQ58" s="293"/>
      <c r="HR58" s="293"/>
      <c r="HS58" s="293"/>
      <c r="HT58" s="293"/>
      <c r="HU58" s="293"/>
      <c r="HV58" s="293"/>
      <c r="HW58" s="293"/>
      <c r="HX58" s="293"/>
      <c r="HY58" s="293"/>
      <c r="HZ58" s="293"/>
      <c r="IA58" s="293"/>
      <c r="IB58" s="293"/>
      <c r="IC58" s="293"/>
      <c r="ID58" s="293"/>
      <c r="IE58" s="293"/>
      <c r="IF58" s="293"/>
      <c r="IG58" s="293"/>
      <c r="IH58" s="293"/>
      <c r="II58" s="293"/>
      <c r="IJ58" s="293"/>
      <c r="IK58" s="293"/>
      <c r="IL58" s="293"/>
      <c r="IM58" s="293"/>
      <c r="IN58" s="293"/>
      <c r="IO58" s="293"/>
      <c r="IP58" s="293"/>
      <c r="IQ58" s="293"/>
      <c r="IR58" s="293"/>
      <c r="IS58" s="293"/>
      <c r="IT58" s="293"/>
      <c r="IU58" s="293"/>
      <c r="IV58" s="293"/>
      <c r="IW58" s="293"/>
      <c r="IX58" s="293"/>
      <c r="IY58" s="293"/>
      <c r="IZ58" s="293"/>
      <c r="JA58" s="293"/>
      <c r="JB58" s="293"/>
      <c r="JC58" s="293"/>
      <c r="JD58" s="293"/>
      <c r="JE58" s="293"/>
      <c r="JF58" s="293"/>
      <c r="JG58" s="293"/>
      <c r="JH58" s="293"/>
      <c r="JI58" s="293"/>
      <c r="JJ58" s="293"/>
      <c r="JK58" s="293"/>
      <c r="JL58" s="293"/>
      <c r="JM58" s="293"/>
      <c r="JN58" s="293"/>
      <c r="JO58" s="293"/>
      <c r="JP58" s="293"/>
      <c r="JQ58" s="293"/>
      <c r="JR58" s="293"/>
      <c r="JS58" s="293"/>
      <c r="JT58" s="293"/>
      <c r="JU58" s="293"/>
      <c r="JV58" s="293"/>
      <c r="JW58" s="293"/>
      <c r="JX58" s="293"/>
      <c r="JY58" s="293"/>
      <c r="JZ58" s="293"/>
      <c r="KA58" s="293"/>
      <c r="KB58" s="293"/>
      <c r="KC58" s="293"/>
      <c r="KD58" s="293"/>
      <c r="KE58" s="293"/>
      <c r="KF58" s="293"/>
      <c r="KG58" s="293"/>
      <c r="KH58" s="293"/>
      <c r="KI58" s="293"/>
      <c r="KJ58" s="293"/>
      <c r="KK58" s="293"/>
      <c r="KL58" s="293"/>
      <c r="KM58" s="293"/>
      <c r="KN58" s="293"/>
      <c r="KO58" s="293"/>
      <c r="KP58" s="293"/>
      <c r="KQ58" s="293"/>
      <c r="KR58" s="293"/>
      <c r="KS58" s="293"/>
      <c r="KT58" s="293"/>
      <c r="KU58" s="293"/>
      <c r="KV58" s="293"/>
      <c r="KW58" s="293"/>
      <c r="KX58" s="293"/>
      <c r="KY58" s="293"/>
      <c r="KZ58" s="293"/>
      <c r="LA58" s="293"/>
      <c r="LB58" s="293"/>
      <c r="LC58" s="293"/>
      <c r="LD58" s="293"/>
      <c r="LE58" s="293"/>
      <c r="LF58" s="293"/>
      <c r="LG58" s="293"/>
      <c r="LH58" s="293"/>
      <c r="LI58" s="293"/>
      <c r="LJ58" s="293"/>
      <c r="LK58" s="293"/>
      <c r="LL58" s="293"/>
      <c r="LM58" s="293"/>
      <c r="LN58" s="293"/>
      <c r="LO58" s="293"/>
      <c r="LP58" s="293"/>
      <c r="LQ58" s="293"/>
      <c r="LR58" s="293"/>
      <c r="LS58" s="293"/>
      <c r="LT58" s="293"/>
      <c r="LU58" s="293"/>
      <c r="LV58" s="293"/>
      <c r="LW58" s="293"/>
      <c r="LX58" s="293"/>
      <c r="LY58" s="293"/>
      <c r="LZ58" s="293"/>
      <c r="MA58" s="293"/>
      <c r="MB58" s="293"/>
      <c r="MC58" s="293"/>
      <c r="MD58" s="293"/>
      <c r="ME58" s="293"/>
      <c r="MF58" s="293"/>
      <c r="MG58" s="293"/>
      <c r="MH58" s="293"/>
      <c r="MI58" s="293"/>
      <c r="MJ58" s="293"/>
      <c r="MK58" s="293"/>
      <c r="ML58" s="293"/>
      <c r="MM58" s="293"/>
      <c r="MN58" s="293"/>
      <c r="MO58" s="293"/>
      <c r="MP58" s="293"/>
      <c r="MQ58" s="293"/>
      <c r="MR58" s="293"/>
      <c r="MS58" s="293"/>
      <c r="MT58" s="293"/>
      <c r="MU58" s="293"/>
      <c r="MV58" s="293"/>
      <c r="MW58" s="293"/>
      <c r="MX58" s="293"/>
      <c r="MY58" s="293"/>
      <c r="MZ58" s="293"/>
      <c r="NA58" s="293"/>
      <c r="NB58" s="293"/>
      <c r="NC58" s="293"/>
      <c r="ND58" s="293"/>
      <c r="NE58" s="293"/>
      <c r="NF58" s="293"/>
      <c r="NG58" s="293"/>
      <c r="NH58" s="293"/>
      <c r="NI58" s="293"/>
      <c r="NJ58" s="293"/>
      <c r="NK58" s="293"/>
      <c r="NL58" s="293"/>
      <c r="NM58" s="293"/>
      <c r="NN58" s="293"/>
      <c r="NO58" s="293"/>
      <c r="NP58" s="293"/>
      <c r="NQ58" s="293"/>
      <c r="NR58" s="293"/>
      <c r="NS58" s="293"/>
      <c r="NT58" s="293"/>
      <c r="NU58" s="293"/>
      <c r="NV58" s="293"/>
      <c r="NW58" s="293"/>
      <c r="NX58" s="293"/>
      <c r="NY58" s="293"/>
      <c r="NZ58" s="293"/>
      <c r="OA58" s="293"/>
      <c r="OB58" s="293"/>
      <c r="OC58" s="293"/>
      <c r="OD58" s="293"/>
      <c r="OE58" s="293"/>
      <c r="OF58" s="293"/>
      <c r="OG58" s="293"/>
      <c r="OH58" s="293"/>
      <c r="OI58" s="293"/>
      <c r="OJ58" s="293"/>
      <c r="OK58" s="293"/>
      <c r="OL58" s="293"/>
      <c r="OM58" s="293"/>
      <c r="ON58" s="293"/>
      <c r="OO58" s="293"/>
      <c r="OP58" s="293"/>
      <c r="OQ58" s="293"/>
      <c r="OR58" s="293"/>
      <c r="OS58" s="293"/>
      <c r="OT58" s="293"/>
      <c r="OU58" s="293"/>
      <c r="OV58" s="293"/>
      <c r="OW58" s="293"/>
      <c r="OX58" s="293"/>
      <c r="OY58" s="293"/>
      <c r="OZ58" s="293"/>
      <c r="PA58" s="293"/>
      <c r="PB58" s="293"/>
      <c r="PC58" s="293"/>
      <c r="PD58" s="293"/>
      <c r="PE58" s="293"/>
      <c r="PF58" s="293"/>
      <c r="PG58" s="293"/>
      <c r="PH58" s="293"/>
      <c r="PI58" s="293"/>
      <c r="PJ58" s="293"/>
      <c r="PK58" s="293"/>
      <c r="PL58" s="293"/>
      <c r="PM58" s="293"/>
      <c r="PN58" s="293"/>
      <c r="PO58" s="293"/>
      <c r="PP58" s="293"/>
      <c r="PQ58" s="293"/>
      <c r="PR58" s="293"/>
      <c r="PS58" s="293"/>
      <c r="PT58" s="293"/>
      <c r="PU58" s="293"/>
      <c r="PV58" s="293"/>
      <c r="PW58" s="293"/>
    </row>
    <row r="59" spans="1:439" s="301" customFormat="1" ht="392.65" customHeight="1" x14ac:dyDescent="0.25">
      <c r="A59" s="292"/>
      <c r="C59" s="1379" t="s">
        <v>23</v>
      </c>
      <c r="D59" s="1379"/>
      <c r="E59" s="1379"/>
      <c r="F59" s="1379"/>
      <c r="G59" s="1379"/>
      <c r="H59" s="1379"/>
      <c r="I59" s="1379"/>
      <c r="J59" s="1379"/>
      <c r="K59" s="1379"/>
      <c r="L59" s="1379"/>
      <c r="M59" s="1379"/>
      <c r="N59" s="1379"/>
      <c r="O59" s="1379"/>
      <c r="P59" s="1379"/>
      <c r="Q59" s="1379"/>
      <c r="R59" s="1379"/>
      <c r="T59" s="292"/>
      <c r="U59" s="292"/>
      <c r="V59" s="292"/>
      <c r="W59" s="292"/>
      <c r="X59" s="292"/>
      <c r="Y59" s="292"/>
      <c r="Z59" s="292"/>
      <c r="AA59" s="292"/>
      <c r="AB59" s="292"/>
      <c r="AC59" s="292"/>
      <c r="AD59" s="292"/>
      <c r="AE59" s="292"/>
      <c r="AF59" s="292"/>
      <c r="AG59" s="292"/>
      <c r="AH59" s="292"/>
      <c r="AI59" s="292"/>
      <c r="AJ59" s="292"/>
      <c r="AK59" s="292"/>
      <c r="AL59" s="292"/>
      <c r="AM59" s="292"/>
      <c r="AN59" s="292"/>
      <c r="AO59" s="292"/>
      <c r="AP59" s="292"/>
      <c r="AQ59" s="292"/>
      <c r="AR59" s="292"/>
      <c r="AS59" s="292"/>
      <c r="AT59" s="292"/>
      <c r="AU59" s="292"/>
      <c r="AV59" s="292"/>
      <c r="AW59" s="292"/>
      <c r="AX59" s="292"/>
      <c r="AY59" s="292"/>
      <c r="AZ59" s="293"/>
      <c r="BA59" s="293"/>
      <c r="BB59" s="293"/>
      <c r="BC59" s="293"/>
      <c r="BD59" s="293"/>
      <c r="BE59" s="293"/>
      <c r="BF59" s="293"/>
      <c r="BG59" s="293"/>
      <c r="BH59" s="293"/>
      <c r="BI59" s="293"/>
      <c r="BJ59" s="293"/>
      <c r="BK59" s="293"/>
      <c r="BL59" s="293"/>
      <c r="BM59" s="293"/>
      <c r="BN59" s="293"/>
      <c r="BO59" s="293"/>
      <c r="BP59" s="293"/>
      <c r="BQ59" s="293"/>
      <c r="BR59" s="293"/>
      <c r="BS59" s="293"/>
      <c r="BT59" s="293"/>
      <c r="BU59" s="293"/>
      <c r="BV59" s="293"/>
      <c r="BW59" s="293"/>
      <c r="BX59" s="293"/>
      <c r="BY59" s="293"/>
      <c r="BZ59" s="293"/>
      <c r="CA59" s="293"/>
      <c r="CB59" s="293"/>
      <c r="CC59" s="293"/>
      <c r="CD59" s="293"/>
      <c r="CE59" s="293"/>
      <c r="CF59" s="293"/>
      <c r="CG59" s="293"/>
      <c r="CH59" s="293"/>
      <c r="CI59" s="293"/>
      <c r="CJ59" s="293"/>
      <c r="CK59" s="293"/>
      <c r="CL59" s="293"/>
      <c r="CM59" s="293"/>
      <c r="CN59" s="293"/>
      <c r="CO59" s="293"/>
      <c r="CP59" s="293"/>
      <c r="CQ59" s="293"/>
      <c r="CR59" s="293"/>
      <c r="CS59" s="293"/>
      <c r="CT59" s="293"/>
      <c r="CU59" s="293"/>
      <c r="CV59" s="293"/>
      <c r="CW59" s="293"/>
      <c r="CX59" s="293"/>
      <c r="CY59" s="293"/>
      <c r="CZ59" s="293"/>
      <c r="DA59" s="293"/>
      <c r="DB59" s="293"/>
      <c r="DC59" s="293"/>
      <c r="DD59" s="293"/>
      <c r="DE59" s="293"/>
      <c r="DF59" s="293"/>
      <c r="DG59" s="293"/>
      <c r="DH59" s="293"/>
      <c r="DI59" s="293"/>
      <c r="DJ59" s="293"/>
      <c r="DK59" s="293"/>
      <c r="DL59" s="293"/>
      <c r="DM59" s="293"/>
      <c r="DN59" s="293"/>
      <c r="DO59" s="293"/>
      <c r="DP59" s="293"/>
      <c r="DQ59" s="293"/>
      <c r="DR59" s="293"/>
      <c r="DS59" s="293"/>
      <c r="DT59" s="293"/>
      <c r="DU59" s="293"/>
      <c r="DV59" s="293"/>
      <c r="DW59" s="293"/>
      <c r="DX59" s="293"/>
      <c r="DY59" s="293"/>
      <c r="DZ59" s="293"/>
      <c r="EA59" s="293"/>
      <c r="EB59" s="293"/>
      <c r="EC59" s="293"/>
      <c r="ED59" s="293"/>
      <c r="EE59" s="293"/>
      <c r="EF59" s="293"/>
      <c r="EG59" s="293"/>
      <c r="EH59" s="293"/>
      <c r="EI59" s="293"/>
      <c r="EJ59" s="293"/>
      <c r="EK59" s="293"/>
      <c r="EL59" s="293"/>
      <c r="EM59" s="293"/>
      <c r="EN59" s="293"/>
      <c r="EO59" s="293"/>
      <c r="EP59" s="293"/>
      <c r="EQ59" s="293"/>
      <c r="ER59" s="293"/>
      <c r="ES59" s="293"/>
      <c r="ET59" s="293"/>
      <c r="EU59" s="293"/>
      <c r="EV59" s="293"/>
      <c r="EW59" s="293"/>
      <c r="EX59" s="293"/>
      <c r="EY59" s="293"/>
      <c r="EZ59" s="293"/>
      <c r="FA59" s="293"/>
      <c r="FB59" s="293"/>
      <c r="FC59" s="293"/>
      <c r="FD59" s="293"/>
      <c r="FE59" s="293"/>
      <c r="FF59" s="293"/>
      <c r="FG59" s="293"/>
      <c r="FH59" s="293"/>
      <c r="FI59" s="293"/>
      <c r="FJ59" s="293"/>
      <c r="FK59" s="293"/>
      <c r="FL59" s="293"/>
      <c r="FM59" s="293"/>
      <c r="FN59" s="293"/>
      <c r="FO59" s="293"/>
      <c r="FP59" s="293"/>
      <c r="FQ59" s="293"/>
      <c r="FR59" s="293"/>
      <c r="FS59" s="293"/>
      <c r="FT59" s="293"/>
      <c r="FU59" s="293"/>
      <c r="FV59" s="293"/>
      <c r="FW59" s="293"/>
      <c r="FX59" s="293"/>
      <c r="FY59" s="293"/>
      <c r="FZ59" s="293"/>
      <c r="GA59" s="293"/>
      <c r="GB59" s="293"/>
      <c r="GC59" s="293"/>
      <c r="GD59" s="293"/>
      <c r="GE59" s="293"/>
      <c r="GF59" s="293"/>
      <c r="GG59" s="293"/>
      <c r="GH59" s="293"/>
      <c r="GI59" s="293"/>
      <c r="GJ59" s="293"/>
      <c r="GK59" s="293"/>
      <c r="GL59" s="293"/>
      <c r="GM59" s="293"/>
      <c r="GN59" s="293"/>
      <c r="GO59" s="293"/>
      <c r="GP59" s="293"/>
      <c r="GQ59" s="293"/>
      <c r="GR59" s="293"/>
      <c r="GS59" s="293"/>
      <c r="GT59" s="293"/>
      <c r="GU59" s="293"/>
      <c r="GV59" s="293"/>
      <c r="GW59" s="293"/>
      <c r="GX59" s="293"/>
      <c r="GY59" s="293"/>
      <c r="GZ59" s="293"/>
      <c r="HA59" s="293"/>
      <c r="HB59" s="293"/>
      <c r="HC59" s="293"/>
      <c r="HD59" s="293"/>
      <c r="HE59" s="293"/>
      <c r="HF59" s="293"/>
      <c r="HG59" s="293"/>
      <c r="HH59" s="293"/>
      <c r="HI59" s="293"/>
      <c r="HJ59" s="293"/>
      <c r="HK59" s="293"/>
      <c r="HL59" s="293"/>
      <c r="HM59" s="293"/>
      <c r="HN59" s="293"/>
      <c r="HO59" s="293"/>
      <c r="HP59" s="293"/>
      <c r="HQ59" s="293"/>
      <c r="HR59" s="293"/>
      <c r="HS59" s="293"/>
      <c r="HT59" s="293"/>
      <c r="HU59" s="293"/>
      <c r="HV59" s="293"/>
      <c r="HW59" s="293"/>
      <c r="HX59" s="293"/>
      <c r="HY59" s="293"/>
      <c r="HZ59" s="293"/>
      <c r="IA59" s="293"/>
      <c r="IB59" s="293"/>
      <c r="IC59" s="293"/>
      <c r="ID59" s="293"/>
      <c r="IE59" s="293"/>
      <c r="IF59" s="293"/>
      <c r="IG59" s="293"/>
      <c r="IH59" s="293"/>
      <c r="II59" s="293"/>
      <c r="IJ59" s="293"/>
      <c r="IK59" s="293"/>
      <c r="IL59" s="293"/>
      <c r="IM59" s="293"/>
      <c r="IN59" s="293"/>
      <c r="IO59" s="293"/>
      <c r="IP59" s="293"/>
      <c r="IQ59" s="293"/>
      <c r="IR59" s="293"/>
      <c r="IS59" s="293"/>
      <c r="IT59" s="293"/>
      <c r="IU59" s="293"/>
      <c r="IV59" s="293"/>
      <c r="IW59" s="293"/>
      <c r="IX59" s="293"/>
      <c r="IY59" s="293"/>
      <c r="IZ59" s="293"/>
      <c r="JA59" s="293"/>
      <c r="JB59" s="293"/>
      <c r="JC59" s="293"/>
      <c r="JD59" s="293"/>
      <c r="JE59" s="293"/>
      <c r="JF59" s="293"/>
      <c r="JG59" s="293"/>
      <c r="JH59" s="293"/>
      <c r="JI59" s="293"/>
      <c r="JJ59" s="293"/>
      <c r="JK59" s="293"/>
      <c r="JL59" s="293"/>
      <c r="JM59" s="293"/>
      <c r="JN59" s="293"/>
      <c r="JO59" s="293"/>
      <c r="JP59" s="293"/>
      <c r="JQ59" s="293"/>
      <c r="JR59" s="293"/>
      <c r="JS59" s="293"/>
      <c r="JT59" s="293"/>
      <c r="JU59" s="293"/>
      <c r="JV59" s="293"/>
      <c r="JW59" s="293"/>
      <c r="JX59" s="293"/>
      <c r="JY59" s="293"/>
      <c r="JZ59" s="293"/>
      <c r="KA59" s="293"/>
      <c r="KB59" s="293"/>
      <c r="KC59" s="293"/>
      <c r="KD59" s="293"/>
      <c r="KE59" s="293"/>
      <c r="KF59" s="293"/>
      <c r="KG59" s="293"/>
      <c r="KH59" s="293"/>
      <c r="KI59" s="293"/>
      <c r="KJ59" s="293"/>
      <c r="KK59" s="293"/>
      <c r="KL59" s="293"/>
      <c r="KM59" s="293"/>
      <c r="KN59" s="293"/>
      <c r="KO59" s="293"/>
      <c r="KP59" s="293"/>
      <c r="KQ59" s="293"/>
      <c r="KR59" s="293"/>
      <c r="KS59" s="293"/>
      <c r="KT59" s="293"/>
      <c r="KU59" s="293"/>
      <c r="KV59" s="293"/>
      <c r="KW59" s="293"/>
      <c r="KX59" s="293"/>
      <c r="KY59" s="293"/>
      <c r="KZ59" s="293"/>
      <c r="LA59" s="293"/>
      <c r="LB59" s="293"/>
      <c r="LC59" s="293"/>
      <c r="LD59" s="293"/>
      <c r="LE59" s="293"/>
      <c r="LF59" s="293"/>
      <c r="LG59" s="293"/>
      <c r="LH59" s="293"/>
      <c r="LI59" s="293"/>
      <c r="LJ59" s="293"/>
      <c r="LK59" s="293"/>
      <c r="LL59" s="293"/>
      <c r="LM59" s="293"/>
      <c r="LN59" s="293"/>
      <c r="LO59" s="293"/>
      <c r="LP59" s="293"/>
      <c r="LQ59" s="293"/>
      <c r="LR59" s="293"/>
      <c r="LS59" s="293"/>
      <c r="LT59" s="293"/>
      <c r="LU59" s="293"/>
      <c r="LV59" s="293"/>
      <c r="LW59" s="293"/>
      <c r="LX59" s="293"/>
      <c r="LY59" s="293"/>
      <c r="LZ59" s="293"/>
      <c r="MA59" s="293"/>
      <c r="MB59" s="293"/>
      <c r="MC59" s="293"/>
      <c r="MD59" s="293"/>
      <c r="ME59" s="293"/>
      <c r="MF59" s="293"/>
      <c r="MG59" s="293"/>
      <c r="MH59" s="293"/>
      <c r="MI59" s="293"/>
      <c r="MJ59" s="293"/>
      <c r="MK59" s="293"/>
      <c r="ML59" s="293"/>
      <c r="MM59" s="293"/>
      <c r="MN59" s="293"/>
      <c r="MO59" s="293"/>
      <c r="MP59" s="293"/>
      <c r="MQ59" s="293"/>
      <c r="MR59" s="293"/>
      <c r="MS59" s="293"/>
      <c r="MT59" s="293"/>
      <c r="MU59" s="293"/>
      <c r="MV59" s="293"/>
      <c r="MW59" s="293"/>
      <c r="MX59" s="293"/>
      <c r="MY59" s="293"/>
      <c r="MZ59" s="293"/>
      <c r="NA59" s="293"/>
      <c r="NB59" s="293"/>
      <c r="NC59" s="293"/>
      <c r="ND59" s="293"/>
      <c r="NE59" s="293"/>
      <c r="NF59" s="293"/>
      <c r="NG59" s="293"/>
      <c r="NH59" s="293"/>
      <c r="NI59" s="293"/>
      <c r="NJ59" s="293"/>
      <c r="NK59" s="293"/>
      <c r="NL59" s="293"/>
      <c r="NM59" s="293"/>
      <c r="NN59" s="293"/>
      <c r="NO59" s="293"/>
      <c r="NP59" s="293"/>
      <c r="NQ59" s="293"/>
      <c r="NR59" s="293"/>
      <c r="NS59" s="293"/>
      <c r="NT59" s="293"/>
      <c r="NU59" s="293"/>
      <c r="NV59" s="293"/>
      <c r="NW59" s="293"/>
      <c r="NX59" s="293"/>
      <c r="NY59" s="293"/>
      <c r="NZ59" s="293"/>
      <c r="OA59" s="293"/>
      <c r="OB59" s="293"/>
      <c r="OC59" s="293"/>
      <c r="OD59" s="293"/>
      <c r="OE59" s="293"/>
      <c r="OF59" s="293"/>
      <c r="OG59" s="293"/>
      <c r="OH59" s="293"/>
      <c r="OI59" s="293"/>
      <c r="OJ59" s="293"/>
      <c r="OK59" s="293"/>
      <c r="OL59" s="293"/>
      <c r="OM59" s="293"/>
      <c r="ON59" s="293"/>
      <c r="OO59" s="293"/>
      <c r="OP59" s="293"/>
      <c r="OQ59" s="293"/>
      <c r="OR59" s="293"/>
      <c r="OS59" s="293"/>
      <c r="OT59" s="293"/>
      <c r="OU59" s="293"/>
      <c r="OV59" s="293"/>
      <c r="OW59" s="293"/>
      <c r="OX59" s="293"/>
      <c r="OY59" s="293"/>
      <c r="OZ59" s="293"/>
      <c r="PA59" s="293"/>
      <c r="PB59" s="293"/>
      <c r="PC59" s="293"/>
      <c r="PD59" s="293"/>
      <c r="PE59" s="293"/>
      <c r="PF59" s="293"/>
      <c r="PG59" s="293"/>
      <c r="PH59" s="293"/>
      <c r="PI59" s="293"/>
      <c r="PJ59" s="293"/>
      <c r="PK59" s="293"/>
      <c r="PL59" s="293"/>
      <c r="PM59" s="293"/>
      <c r="PN59" s="293"/>
      <c r="PO59" s="293"/>
      <c r="PP59" s="293"/>
      <c r="PQ59" s="293"/>
      <c r="PR59" s="293"/>
      <c r="PS59" s="293"/>
      <c r="PT59" s="293"/>
      <c r="PU59" s="293"/>
      <c r="PV59" s="293"/>
      <c r="PW59" s="293"/>
    </row>
    <row r="60" spans="1:439" ht="15.6" customHeight="1" x14ac:dyDescent="0.25">
      <c r="A60" s="292"/>
      <c r="B60" s="301"/>
      <c r="C60" s="1406"/>
      <c r="D60" s="1406"/>
      <c r="E60" s="1406"/>
      <c r="F60" s="302"/>
      <c r="G60" s="302"/>
      <c r="H60" s="302"/>
      <c r="I60" s="302"/>
      <c r="J60" s="302"/>
      <c r="K60" s="302"/>
      <c r="L60" s="302"/>
      <c r="M60" s="302"/>
      <c r="N60" s="302"/>
      <c r="O60" s="302"/>
      <c r="P60" s="302"/>
      <c r="Q60" s="302"/>
      <c r="R60" s="302"/>
      <c r="S60" s="294"/>
      <c r="T60" s="292"/>
      <c r="U60" s="292"/>
      <c r="V60" s="292"/>
      <c r="W60" s="292"/>
      <c r="X60" s="292"/>
      <c r="Y60" s="292"/>
      <c r="Z60" s="292"/>
      <c r="AA60" s="292"/>
      <c r="AB60" s="292"/>
      <c r="AC60" s="292"/>
      <c r="AD60" s="292"/>
      <c r="AE60" s="292"/>
      <c r="AF60" s="292"/>
      <c r="AG60" s="292"/>
      <c r="AH60" s="292"/>
      <c r="AI60" s="292"/>
      <c r="AJ60" s="292"/>
      <c r="AK60" s="292"/>
      <c r="AL60" s="292"/>
      <c r="AM60" s="292"/>
      <c r="AN60" s="292"/>
      <c r="AO60" s="292"/>
      <c r="AP60" s="292"/>
      <c r="AQ60" s="292"/>
      <c r="AR60" s="292"/>
      <c r="AS60" s="292"/>
      <c r="AT60" s="292"/>
      <c r="AU60" s="292"/>
      <c r="AV60" s="292"/>
      <c r="AW60" s="292"/>
      <c r="AX60" s="292"/>
      <c r="AY60" s="292"/>
    </row>
    <row r="61" spans="1:439" x14ac:dyDescent="0.25">
      <c r="A61" s="292"/>
      <c r="B61" s="301"/>
      <c r="C61" s="305"/>
      <c r="D61" s="305"/>
      <c r="E61" s="305"/>
      <c r="F61" s="305"/>
      <c r="G61" s="305"/>
      <c r="H61" s="305"/>
      <c r="I61" s="305"/>
      <c r="J61" s="305"/>
      <c r="K61" s="305"/>
      <c r="L61" s="305"/>
      <c r="M61" s="305"/>
      <c r="N61" s="305"/>
      <c r="O61" s="305"/>
      <c r="P61" s="305"/>
      <c r="Q61" s="305"/>
      <c r="R61" s="305"/>
      <c r="S61" s="294"/>
      <c r="T61" s="292"/>
      <c r="U61" s="292"/>
      <c r="V61" s="292"/>
      <c r="W61" s="292"/>
      <c r="X61" s="292"/>
      <c r="Y61" s="292"/>
      <c r="Z61" s="292"/>
      <c r="AA61" s="292"/>
      <c r="AB61" s="292"/>
      <c r="AC61" s="292"/>
      <c r="AD61" s="292"/>
      <c r="AE61" s="292"/>
      <c r="AF61" s="292"/>
      <c r="AG61" s="292"/>
      <c r="AH61" s="292"/>
      <c r="AI61" s="292"/>
      <c r="AJ61" s="292"/>
      <c r="AK61" s="292"/>
      <c r="AL61" s="292"/>
      <c r="AM61" s="292"/>
      <c r="AN61" s="292"/>
      <c r="AO61" s="292"/>
      <c r="AP61" s="292"/>
      <c r="AQ61" s="292"/>
      <c r="AR61" s="292"/>
      <c r="AS61" s="292"/>
      <c r="AT61" s="292"/>
      <c r="AU61" s="292"/>
      <c r="AV61" s="292"/>
      <c r="AW61" s="292"/>
      <c r="AX61" s="292"/>
      <c r="AY61" s="292"/>
    </row>
    <row r="62" spans="1:439" x14ac:dyDescent="0.25">
      <c r="A62" s="292"/>
      <c r="B62" s="292"/>
      <c r="C62" s="292"/>
      <c r="D62" s="292"/>
      <c r="E62" s="292"/>
      <c r="F62" s="292"/>
      <c r="G62" s="292"/>
      <c r="H62" s="292"/>
      <c r="I62" s="292"/>
      <c r="J62" s="292"/>
      <c r="K62" s="292"/>
      <c r="L62" s="292"/>
      <c r="M62" s="292"/>
      <c r="N62" s="292"/>
      <c r="O62" s="292"/>
      <c r="P62" s="292"/>
      <c r="Q62" s="292"/>
      <c r="R62" s="292"/>
      <c r="S62" s="292"/>
      <c r="T62" s="292"/>
      <c r="U62" s="292"/>
      <c r="V62" s="292"/>
      <c r="W62" s="292"/>
      <c r="X62" s="292"/>
      <c r="Y62" s="292"/>
      <c r="Z62" s="292"/>
      <c r="AA62" s="292"/>
      <c r="AB62" s="292"/>
      <c r="AC62" s="292"/>
      <c r="AD62" s="292"/>
      <c r="AE62" s="292"/>
      <c r="AF62" s="292"/>
      <c r="AG62" s="292"/>
      <c r="AH62" s="292"/>
      <c r="AI62" s="292"/>
      <c r="AJ62" s="292"/>
      <c r="AK62" s="292"/>
      <c r="AL62" s="292"/>
      <c r="AM62" s="292"/>
      <c r="AN62" s="292"/>
      <c r="AO62" s="292"/>
      <c r="AP62" s="292"/>
      <c r="AQ62" s="292"/>
      <c r="AR62" s="292"/>
      <c r="AS62" s="292"/>
      <c r="AT62" s="292"/>
      <c r="AU62" s="292"/>
      <c r="AV62" s="292"/>
      <c r="AW62" s="292"/>
      <c r="AX62" s="292"/>
      <c r="AY62" s="292"/>
    </row>
    <row r="63" spans="1:439" x14ac:dyDescent="0.25">
      <c r="A63" s="292"/>
      <c r="B63" s="304"/>
      <c r="C63" s="304"/>
      <c r="D63" s="304"/>
      <c r="E63" s="304"/>
      <c r="F63" s="304"/>
      <c r="G63" s="304"/>
      <c r="H63" s="304"/>
      <c r="I63" s="304"/>
      <c r="J63" s="304"/>
      <c r="K63" s="304"/>
      <c r="L63" s="304"/>
      <c r="M63" s="304"/>
      <c r="N63" s="304"/>
      <c r="O63" s="304"/>
      <c r="P63" s="304"/>
      <c r="Q63" s="304"/>
      <c r="R63" s="304"/>
      <c r="S63" s="294"/>
      <c r="T63" s="292"/>
      <c r="U63" s="292"/>
      <c r="V63" s="292"/>
      <c r="W63" s="292"/>
      <c r="X63" s="292"/>
      <c r="Y63" s="292"/>
      <c r="Z63" s="292"/>
      <c r="AA63" s="292"/>
      <c r="AB63" s="292"/>
      <c r="AC63" s="292"/>
      <c r="AD63" s="292"/>
      <c r="AE63" s="292"/>
      <c r="AF63" s="292"/>
      <c r="AG63" s="292"/>
      <c r="AH63" s="292"/>
      <c r="AI63" s="292"/>
      <c r="AJ63" s="292"/>
      <c r="AK63" s="292"/>
      <c r="AL63" s="292"/>
      <c r="AM63" s="292"/>
      <c r="AN63" s="292"/>
      <c r="AO63" s="292"/>
      <c r="AP63" s="292"/>
      <c r="AQ63" s="292"/>
      <c r="AR63" s="292"/>
      <c r="AS63" s="292"/>
      <c r="AT63" s="292"/>
      <c r="AU63" s="292"/>
      <c r="AV63" s="292"/>
      <c r="AW63" s="292"/>
      <c r="AX63" s="292"/>
      <c r="AY63" s="292"/>
    </row>
    <row r="64" spans="1:439" ht="19.5" x14ac:dyDescent="0.25">
      <c r="A64" s="292"/>
      <c r="B64" s="304"/>
      <c r="C64" s="1393" t="s">
        <v>24</v>
      </c>
      <c r="D64" s="1393"/>
      <c r="E64" s="1393"/>
      <c r="F64" s="1393"/>
      <c r="G64" s="1393"/>
      <c r="H64" s="1393"/>
      <c r="I64" s="1393"/>
      <c r="J64" s="1393"/>
      <c r="K64" s="1393"/>
      <c r="L64" s="1393"/>
      <c r="M64" s="1393"/>
      <c r="N64" s="1393"/>
      <c r="O64" s="1393"/>
      <c r="P64" s="304"/>
      <c r="Q64" s="304"/>
      <c r="R64" s="304"/>
      <c r="S64" s="294"/>
      <c r="T64" s="292"/>
      <c r="U64" s="292"/>
      <c r="V64" s="292"/>
      <c r="W64" s="292"/>
      <c r="X64" s="292"/>
      <c r="Y64" s="292"/>
      <c r="Z64" s="292"/>
      <c r="AA64" s="292"/>
      <c r="AB64" s="292"/>
      <c r="AC64" s="292"/>
      <c r="AD64" s="292"/>
      <c r="AE64" s="292"/>
      <c r="AF64" s="292"/>
      <c r="AG64" s="292"/>
      <c r="AH64" s="292"/>
      <c r="AI64" s="292"/>
      <c r="AJ64" s="292"/>
      <c r="AK64" s="292"/>
      <c r="AL64" s="292"/>
      <c r="AM64" s="292"/>
      <c r="AN64" s="292"/>
      <c r="AO64" s="292"/>
      <c r="AP64" s="292"/>
      <c r="AQ64" s="292"/>
      <c r="AR64" s="292"/>
      <c r="AS64" s="292"/>
      <c r="AT64" s="292"/>
      <c r="AU64" s="292"/>
      <c r="AV64" s="292"/>
      <c r="AW64" s="292"/>
      <c r="AX64" s="292"/>
      <c r="AY64" s="292"/>
    </row>
    <row r="65" spans="1:51" x14ac:dyDescent="0.25">
      <c r="A65" s="292"/>
      <c r="B65" s="304"/>
      <c r="C65" s="304"/>
      <c r="D65" s="304"/>
      <c r="E65" s="304"/>
      <c r="F65" s="304"/>
      <c r="G65" s="304"/>
      <c r="H65" s="304"/>
      <c r="I65" s="304"/>
      <c r="J65" s="304"/>
      <c r="K65" s="304"/>
      <c r="L65" s="304"/>
      <c r="M65" s="304"/>
      <c r="N65" s="304"/>
      <c r="O65" s="304"/>
      <c r="P65" s="304"/>
      <c r="Q65" s="304"/>
      <c r="R65" s="304"/>
      <c r="S65" s="294"/>
      <c r="T65" s="292"/>
      <c r="U65" s="292"/>
      <c r="V65" s="292"/>
      <c r="W65" s="292"/>
      <c r="X65" s="292"/>
      <c r="Y65" s="292"/>
      <c r="Z65" s="292"/>
      <c r="AA65" s="292"/>
      <c r="AB65" s="292"/>
      <c r="AC65" s="292"/>
      <c r="AD65" s="292"/>
      <c r="AE65" s="292"/>
      <c r="AF65" s="292"/>
      <c r="AG65" s="292"/>
      <c r="AH65" s="292"/>
      <c r="AI65" s="292"/>
      <c r="AJ65" s="292"/>
      <c r="AK65" s="292"/>
      <c r="AL65" s="292"/>
      <c r="AM65" s="292"/>
      <c r="AN65" s="292"/>
      <c r="AO65" s="292"/>
      <c r="AP65" s="292"/>
      <c r="AQ65" s="292"/>
      <c r="AR65" s="292"/>
      <c r="AS65" s="292"/>
      <c r="AT65" s="292"/>
      <c r="AU65" s="292"/>
      <c r="AV65" s="292"/>
      <c r="AW65" s="292"/>
      <c r="AX65" s="292"/>
      <c r="AY65" s="292"/>
    </row>
    <row r="66" spans="1:51" ht="29.65" customHeight="1" x14ac:dyDescent="0.25">
      <c r="A66" s="292"/>
      <c r="B66" s="304"/>
      <c r="C66" s="1390" t="s">
        <v>25</v>
      </c>
      <c r="D66" s="1379"/>
      <c r="E66" s="1379"/>
      <c r="F66" s="1379"/>
      <c r="G66" s="1379"/>
      <c r="H66" s="1379"/>
      <c r="I66" s="1379"/>
      <c r="J66" s="1379"/>
      <c r="K66" s="1379"/>
      <c r="L66" s="1379"/>
      <c r="M66" s="1379"/>
      <c r="N66" s="1379"/>
      <c r="O66" s="1379"/>
      <c r="P66" s="1379"/>
      <c r="Q66" s="1379"/>
      <c r="R66" s="1379"/>
      <c r="S66" s="294"/>
      <c r="T66" s="292"/>
      <c r="U66" s="292"/>
      <c r="V66" s="292"/>
      <c r="W66" s="292"/>
      <c r="X66" s="292"/>
      <c r="Y66" s="292"/>
      <c r="Z66" s="292"/>
      <c r="AA66" s="292"/>
      <c r="AB66" s="292"/>
      <c r="AC66" s="292"/>
      <c r="AD66" s="292"/>
      <c r="AE66" s="292"/>
      <c r="AF66" s="292"/>
      <c r="AG66" s="292"/>
      <c r="AH66" s="292"/>
      <c r="AI66" s="292"/>
      <c r="AJ66" s="292"/>
      <c r="AK66" s="292"/>
      <c r="AL66" s="292"/>
      <c r="AM66" s="292"/>
      <c r="AN66" s="292"/>
      <c r="AO66" s="292"/>
      <c r="AP66" s="292"/>
      <c r="AQ66" s="292"/>
      <c r="AR66" s="292"/>
      <c r="AS66" s="292"/>
      <c r="AT66" s="292"/>
      <c r="AU66" s="292"/>
      <c r="AV66" s="292"/>
      <c r="AW66" s="292"/>
      <c r="AX66" s="292"/>
      <c r="AY66" s="292"/>
    </row>
    <row r="67" spans="1:51" ht="141.6" customHeight="1" x14ac:dyDescent="0.25">
      <c r="A67" s="292"/>
      <c r="B67" s="304"/>
      <c r="C67" s="1379" t="s">
        <v>26</v>
      </c>
      <c r="D67" s="1379"/>
      <c r="E67" s="1379"/>
      <c r="F67" s="1379"/>
      <c r="G67" s="1379"/>
      <c r="H67" s="1379"/>
      <c r="I67" s="1379"/>
      <c r="J67" s="1379"/>
      <c r="K67" s="1379"/>
      <c r="L67" s="1379"/>
      <c r="M67" s="1379"/>
      <c r="N67" s="1379"/>
      <c r="O67" s="1379"/>
      <c r="P67" s="1379"/>
      <c r="Q67" s="1379"/>
      <c r="R67" s="1379"/>
      <c r="S67" s="294"/>
      <c r="T67" s="292"/>
      <c r="U67" s="292"/>
      <c r="V67" s="292"/>
      <c r="W67" s="292"/>
      <c r="X67" s="292"/>
      <c r="Y67" s="292"/>
      <c r="Z67" s="292"/>
      <c r="AA67" s="292"/>
      <c r="AB67" s="292"/>
      <c r="AC67" s="292"/>
      <c r="AD67" s="292"/>
      <c r="AE67" s="292"/>
      <c r="AF67" s="292"/>
      <c r="AG67" s="292"/>
      <c r="AH67" s="292"/>
      <c r="AI67" s="292"/>
      <c r="AJ67" s="292"/>
      <c r="AK67" s="292"/>
      <c r="AL67" s="292"/>
      <c r="AM67" s="292"/>
      <c r="AN67" s="292"/>
      <c r="AO67" s="292"/>
      <c r="AP67" s="292"/>
      <c r="AQ67" s="292"/>
      <c r="AR67" s="292"/>
      <c r="AS67" s="292"/>
      <c r="AT67" s="292"/>
      <c r="AU67" s="292"/>
      <c r="AV67" s="292"/>
      <c r="AW67" s="292"/>
      <c r="AX67" s="292"/>
      <c r="AY67" s="292"/>
    </row>
    <row r="68" spans="1:51" ht="263.64999999999998" customHeight="1" x14ac:dyDescent="0.25">
      <c r="A68" s="292"/>
      <c r="B68" s="304"/>
      <c r="C68" s="1379" t="s">
        <v>27</v>
      </c>
      <c r="D68" s="1379"/>
      <c r="E68" s="1379"/>
      <c r="F68" s="1379"/>
      <c r="G68" s="1379"/>
      <c r="H68" s="1379"/>
      <c r="I68" s="1379"/>
      <c r="J68" s="1379"/>
      <c r="K68" s="1379"/>
      <c r="L68" s="1379"/>
      <c r="M68" s="1379"/>
      <c r="N68" s="1379"/>
      <c r="O68" s="1379"/>
      <c r="P68" s="1379"/>
      <c r="Q68" s="1379"/>
      <c r="R68" s="1379"/>
      <c r="S68" s="294"/>
      <c r="T68" s="292"/>
      <c r="U68" s="307"/>
      <c r="V68" s="292"/>
      <c r="W68" s="292"/>
      <c r="X68" s="292"/>
      <c r="Y68" s="292"/>
      <c r="Z68" s="292"/>
      <c r="AA68" s="292"/>
      <c r="AB68" s="292"/>
      <c r="AC68" s="292"/>
      <c r="AD68" s="292"/>
      <c r="AE68" s="292"/>
      <c r="AF68" s="292"/>
      <c r="AG68" s="292"/>
      <c r="AH68" s="292"/>
      <c r="AI68" s="292"/>
      <c r="AJ68" s="292"/>
      <c r="AK68" s="292"/>
      <c r="AL68" s="292"/>
      <c r="AM68" s="292"/>
      <c r="AN68" s="292"/>
      <c r="AO68" s="292"/>
      <c r="AP68" s="292"/>
      <c r="AQ68" s="292"/>
      <c r="AR68" s="292"/>
      <c r="AS68" s="292"/>
      <c r="AT68" s="292"/>
      <c r="AU68" s="292"/>
      <c r="AV68" s="292"/>
      <c r="AW68" s="292"/>
      <c r="AX68" s="292"/>
      <c r="AY68" s="292"/>
    </row>
    <row r="69" spans="1:51" ht="84" customHeight="1" x14ac:dyDescent="0.25">
      <c r="A69" s="292"/>
      <c r="B69" s="304"/>
      <c r="C69" s="1379" t="s">
        <v>28</v>
      </c>
      <c r="D69" s="1379"/>
      <c r="E69" s="1379"/>
      <c r="F69" s="1379"/>
      <c r="G69" s="1379"/>
      <c r="H69" s="1379"/>
      <c r="I69" s="1379"/>
      <c r="J69" s="1379"/>
      <c r="K69" s="1379"/>
      <c r="L69" s="1379"/>
      <c r="M69" s="1379"/>
      <c r="N69" s="1379"/>
      <c r="O69" s="1379"/>
      <c r="P69" s="1379"/>
      <c r="Q69" s="1379"/>
      <c r="R69" s="1379"/>
      <c r="S69" s="294"/>
      <c r="T69" s="292"/>
      <c r="U69" s="307"/>
      <c r="V69" s="292"/>
      <c r="W69" s="292"/>
      <c r="X69" s="292"/>
      <c r="Y69" s="292"/>
      <c r="Z69" s="292"/>
      <c r="AA69" s="292"/>
      <c r="AB69" s="292"/>
      <c r="AC69" s="292"/>
      <c r="AD69" s="292"/>
      <c r="AE69" s="292"/>
      <c r="AF69" s="292"/>
      <c r="AG69" s="292"/>
      <c r="AH69" s="292"/>
      <c r="AI69" s="292"/>
      <c r="AJ69" s="292"/>
      <c r="AK69" s="292"/>
      <c r="AL69" s="292"/>
      <c r="AM69" s="292"/>
      <c r="AN69" s="292"/>
      <c r="AO69" s="292"/>
      <c r="AP69" s="292"/>
      <c r="AQ69" s="292"/>
      <c r="AR69" s="292"/>
      <c r="AS69" s="292"/>
      <c r="AT69" s="292"/>
      <c r="AU69" s="292"/>
      <c r="AV69" s="292"/>
      <c r="AW69" s="292"/>
      <c r="AX69" s="292"/>
      <c r="AY69" s="292"/>
    </row>
    <row r="70" spans="1:51" ht="280.89999999999998" customHeight="1" x14ac:dyDescent="0.25">
      <c r="A70" s="292"/>
      <c r="B70" s="304"/>
      <c r="C70" s="1394" t="s">
        <v>29</v>
      </c>
      <c r="D70" s="1390"/>
      <c r="E70" s="1390"/>
      <c r="F70" s="1390"/>
      <c r="G70" s="1390"/>
      <c r="H70" s="1390"/>
      <c r="I70" s="1390"/>
      <c r="J70" s="1390"/>
      <c r="K70" s="1390"/>
      <c r="L70" s="1390"/>
      <c r="M70" s="1390"/>
      <c r="N70" s="1390"/>
      <c r="O70" s="1390"/>
      <c r="P70" s="1390"/>
      <c r="Q70" s="1390"/>
      <c r="R70" s="1390"/>
      <c r="S70" s="294"/>
      <c r="T70" s="292"/>
      <c r="U70" s="292"/>
      <c r="V70" s="292"/>
      <c r="W70" s="292"/>
      <c r="X70" s="292"/>
      <c r="Y70" s="292"/>
      <c r="Z70" s="292"/>
      <c r="AA70" s="292"/>
      <c r="AB70" s="292"/>
      <c r="AC70" s="292"/>
      <c r="AD70" s="292"/>
      <c r="AE70" s="292"/>
      <c r="AF70" s="292"/>
      <c r="AG70" s="292"/>
      <c r="AH70" s="292"/>
      <c r="AI70" s="292"/>
      <c r="AJ70" s="292"/>
      <c r="AK70" s="292"/>
      <c r="AL70" s="292"/>
      <c r="AM70" s="292"/>
      <c r="AN70" s="292"/>
      <c r="AO70" s="292"/>
      <c r="AP70" s="292"/>
      <c r="AQ70" s="292"/>
      <c r="AR70" s="292"/>
      <c r="AS70" s="292"/>
      <c r="AT70" s="292"/>
      <c r="AU70" s="292"/>
      <c r="AV70" s="292"/>
      <c r="AW70" s="292"/>
      <c r="AX70" s="292"/>
      <c r="AY70" s="292"/>
    </row>
    <row r="71" spans="1:51" ht="32.1" customHeight="1" x14ac:dyDescent="0.25">
      <c r="A71" s="292"/>
      <c r="B71" s="304"/>
      <c r="C71" s="1379" t="s">
        <v>30</v>
      </c>
      <c r="D71" s="1390"/>
      <c r="E71" s="1390"/>
      <c r="F71" s="1390"/>
      <c r="G71" s="1390"/>
      <c r="H71" s="1390"/>
      <c r="I71" s="1390"/>
      <c r="J71" s="1390"/>
      <c r="K71" s="1390"/>
      <c r="L71" s="1390"/>
      <c r="M71" s="1390"/>
      <c r="N71" s="1390"/>
      <c r="O71" s="1390"/>
      <c r="P71" s="1390"/>
      <c r="Q71" s="1390"/>
      <c r="R71" s="1390"/>
      <c r="S71" s="294"/>
      <c r="T71" s="292"/>
      <c r="U71" s="292"/>
      <c r="V71" s="292"/>
      <c r="W71" s="292"/>
      <c r="X71" s="292"/>
      <c r="Y71" s="292"/>
      <c r="Z71" s="292"/>
      <c r="AA71" s="292"/>
      <c r="AB71" s="292"/>
      <c r="AC71" s="292"/>
      <c r="AD71" s="292"/>
      <c r="AE71" s="292"/>
      <c r="AF71" s="292"/>
      <c r="AG71" s="292"/>
      <c r="AH71" s="292"/>
      <c r="AI71" s="292"/>
      <c r="AJ71" s="292"/>
      <c r="AK71" s="292"/>
      <c r="AL71" s="292"/>
      <c r="AM71" s="292"/>
      <c r="AN71" s="292"/>
      <c r="AO71" s="292"/>
      <c r="AP71" s="292"/>
      <c r="AQ71" s="292"/>
      <c r="AR71" s="292"/>
      <c r="AS71" s="292"/>
      <c r="AT71" s="292"/>
      <c r="AU71" s="292"/>
      <c r="AV71" s="292"/>
      <c r="AW71" s="292"/>
      <c r="AX71" s="292"/>
      <c r="AY71" s="292"/>
    </row>
    <row r="72" spans="1:51" x14ac:dyDescent="0.25">
      <c r="A72" s="292"/>
      <c r="B72" s="304"/>
      <c r="C72" s="304"/>
      <c r="D72" s="304"/>
      <c r="E72" s="304"/>
      <c r="F72" s="304"/>
      <c r="G72" s="304"/>
      <c r="H72" s="304"/>
      <c r="I72" s="304"/>
      <c r="J72" s="304"/>
      <c r="K72" s="304"/>
      <c r="L72" s="304"/>
      <c r="M72" s="304"/>
      <c r="N72" s="304"/>
      <c r="O72" s="304"/>
      <c r="P72" s="304"/>
      <c r="Q72" s="304"/>
      <c r="R72" s="304"/>
      <c r="S72" s="294"/>
      <c r="T72" s="292"/>
      <c r="U72" s="292"/>
      <c r="V72" s="292"/>
      <c r="W72" s="292"/>
      <c r="X72" s="292"/>
      <c r="Y72" s="292"/>
      <c r="Z72" s="292"/>
      <c r="AA72" s="292"/>
      <c r="AB72" s="292"/>
      <c r="AC72" s="292"/>
      <c r="AD72" s="292"/>
      <c r="AE72" s="292"/>
      <c r="AF72" s="292"/>
      <c r="AG72" s="292"/>
      <c r="AH72" s="292"/>
      <c r="AI72" s="292"/>
      <c r="AJ72" s="292"/>
      <c r="AK72" s="292"/>
      <c r="AL72" s="292"/>
      <c r="AM72" s="292"/>
      <c r="AN72" s="292"/>
      <c r="AO72" s="292"/>
      <c r="AP72" s="292"/>
      <c r="AQ72" s="292"/>
      <c r="AR72" s="292"/>
      <c r="AS72" s="292"/>
      <c r="AT72" s="292"/>
      <c r="AU72" s="292"/>
      <c r="AV72" s="292"/>
      <c r="AW72" s="292"/>
      <c r="AX72" s="292"/>
      <c r="AY72" s="292"/>
    </row>
    <row r="73" spans="1:51" ht="35.65" customHeight="1" x14ac:dyDescent="0.25">
      <c r="A73" s="292"/>
      <c r="B73" s="304"/>
      <c r="C73" s="302"/>
      <c r="D73" s="302"/>
      <c r="E73" s="1391" t="s">
        <v>31</v>
      </c>
      <c r="F73" s="1391"/>
      <c r="G73" s="1391"/>
      <c r="H73" s="1391"/>
      <c r="I73" s="303" t="s">
        <v>32</v>
      </c>
      <c r="J73" s="1391" t="s">
        <v>33</v>
      </c>
      <c r="K73" s="1391"/>
      <c r="L73" s="1391"/>
      <c r="M73" s="1391"/>
      <c r="N73" s="1391"/>
      <c r="O73" s="302"/>
      <c r="P73" s="302"/>
      <c r="Q73" s="302"/>
      <c r="R73" s="302"/>
      <c r="S73" s="294"/>
      <c r="T73" s="292"/>
      <c r="U73" s="292"/>
      <c r="V73" s="292"/>
      <c r="W73" s="292"/>
      <c r="X73" s="292"/>
      <c r="Y73" s="292"/>
      <c r="Z73" s="292"/>
      <c r="AA73" s="292"/>
      <c r="AB73" s="292"/>
      <c r="AC73" s="292"/>
      <c r="AD73" s="292"/>
      <c r="AE73" s="292"/>
      <c r="AF73" s="292"/>
      <c r="AG73" s="292"/>
      <c r="AH73" s="292"/>
      <c r="AI73" s="292"/>
      <c r="AJ73" s="292"/>
      <c r="AK73" s="292"/>
      <c r="AL73" s="292"/>
      <c r="AM73" s="292"/>
      <c r="AN73" s="292"/>
      <c r="AO73" s="292"/>
      <c r="AP73" s="292"/>
      <c r="AQ73" s="292"/>
      <c r="AR73" s="292"/>
      <c r="AS73" s="292"/>
      <c r="AT73" s="292"/>
      <c r="AU73" s="292"/>
      <c r="AV73" s="292"/>
      <c r="AW73" s="292"/>
      <c r="AX73" s="292"/>
      <c r="AY73" s="292"/>
    </row>
    <row r="74" spans="1:51" ht="18" x14ac:dyDescent="0.25">
      <c r="A74" s="292"/>
      <c r="B74" s="304"/>
      <c r="C74" s="302"/>
      <c r="D74" s="302"/>
      <c r="E74" s="1128"/>
      <c r="F74" s="1128"/>
      <c r="G74" s="1128"/>
      <c r="H74" s="1128"/>
      <c r="I74" s="303"/>
      <c r="J74" s="1128"/>
      <c r="K74" s="1128"/>
      <c r="L74" s="1128"/>
      <c r="M74" s="1128"/>
      <c r="N74" s="302"/>
      <c r="O74" s="302"/>
      <c r="P74" s="302"/>
      <c r="Q74" s="302"/>
      <c r="R74" s="302"/>
      <c r="S74" s="294"/>
      <c r="T74" s="292"/>
      <c r="U74" s="292"/>
      <c r="V74" s="292"/>
      <c r="W74" s="292"/>
      <c r="X74" s="292"/>
      <c r="Y74" s="292"/>
      <c r="Z74" s="292"/>
      <c r="AA74" s="292"/>
      <c r="AB74" s="292"/>
      <c r="AC74" s="292"/>
      <c r="AD74" s="292"/>
      <c r="AE74" s="292"/>
      <c r="AF74" s="292"/>
      <c r="AG74" s="292"/>
      <c r="AH74" s="292"/>
      <c r="AI74" s="292"/>
      <c r="AJ74" s="292"/>
      <c r="AK74" s="292"/>
      <c r="AL74" s="292"/>
      <c r="AM74" s="292"/>
      <c r="AN74" s="292"/>
      <c r="AO74" s="292"/>
      <c r="AP74" s="292"/>
      <c r="AQ74" s="292"/>
      <c r="AR74" s="292"/>
      <c r="AS74" s="292"/>
      <c r="AT74" s="292"/>
      <c r="AU74" s="292"/>
      <c r="AV74" s="292"/>
      <c r="AW74" s="292"/>
      <c r="AX74" s="292"/>
      <c r="AY74" s="292"/>
    </row>
    <row r="75" spans="1:51" ht="41.1" customHeight="1" x14ac:dyDescent="0.25">
      <c r="A75" s="292"/>
      <c r="B75" s="304"/>
      <c r="C75" s="1379" t="s">
        <v>34</v>
      </c>
      <c r="D75" s="1379"/>
      <c r="E75" s="1379"/>
      <c r="F75" s="1379"/>
      <c r="G75" s="1379"/>
      <c r="H75" s="1379"/>
      <c r="I75" s="1379"/>
      <c r="J75" s="1379"/>
      <c r="K75" s="1379"/>
      <c r="L75" s="1379"/>
      <c r="M75" s="1379"/>
      <c r="N75" s="1379"/>
      <c r="O75" s="1379"/>
      <c r="P75" s="1379"/>
      <c r="Q75" s="1379"/>
      <c r="R75" s="1379"/>
      <c r="S75" s="294"/>
      <c r="T75" s="292"/>
      <c r="U75" s="292"/>
      <c r="V75" s="292"/>
      <c r="W75" s="292"/>
      <c r="X75" s="292"/>
      <c r="Y75" s="292"/>
      <c r="Z75" s="292"/>
      <c r="AA75" s="292"/>
      <c r="AB75" s="292"/>
      <c r="AC75" s="292"/>
      <c r="AD75" s="292"/>
      <c r="AE75" s="292"/>
      <c r="AF75" s="292"/>
      <c r="AG75" s="292"/>
      <c r="AH75" s="292"/>
      <c r="AI75" s="292"/>
      <c r="AJ75" s="292"/>
      <c r="AK75" s="292"/>
      <c r="AL75" s="292"/>
      <c r="AM75" s="292"/>
      <c r="AN75" s="292"/>
      <c r="AO75" s="292"/>
      <c r="AP75" s="292"/>
      <c r="AQ75" s="292"/>
      <c r="AR75" s="292"/>
      <c r="AS75" s="292"/>
      <c r="AT75" s="292"/>
      <c r="AU75" s="292"/>
      <c r="AV75" s="292"/>
      <c r="AW75" s="292"/>
      <c r="AX75" s="292"/>
      <c r="AY75" s="292"/>
    </row>
    <row r="76" spans="1:51" x14ac:dyDescent="0.25">
      <c r="A76" s="292"/>
      <c r="B76" s="304"/>
      <c r="C76" s="308"/>
      <c r="D76" s="309"/>
      <c r="E76" s="309"/>
      <c r="F76" s="309"/>
      <c r="G76" s="309"/>
      <c r="H76" s="309"/>
      <c r="I76" s="309"/>
      <c r="J76" s="309"/>
      <c r="K76" s="309"/>
      <c r="L76" s="309"/>
      <c r="M76" s="308"/>
      <c r="N76" s="308"/>
      <c r="O76" s="308"/>
      <c r="P76" s="308"/>
      <c r="Q76" s="308"/>
      <c r="R76" s="308"/>
      <c r="S76" s="294"/>
      <c r="T76" s="292"/>
      <c r="U76" s="292"/>
      <c r="V76" s="292"/>
      <c r="W76" s="292"/>
      <c r="X76" s="292"/>
      <c r="Y76" s="292"/>
      <c r="Z76" s="292"/>
      <c r="AA76" s="292"/>
      <c r="AB76" s="292"/>
      <c r="AC76" s="292"/>
      <c r="AD76" s="292"/>
      <c r="AE76" s="292"/>
      <c r="AF76" s="292"/>
      <c r="AG76" s="292"/>
      <c r="AH76" s="292"/>
      <c r="AI76" s="292"/>
      <c r="AJ76" s="292"/>
      <c r="AK76" s="292"/>
      <c r="AL76" s="292"/>
      <c r="AM76" s="292"/>
      <c r="AN76" s="292"/>
      <c r="AO76" s="292"/>
      <c r="AP76" s="292"/>
      <c r="AQ76" s="292"/>
      <c r="AR76" s="292"/>
      <c r="AS76" s="292"/>
      <c r="AT76" s="292"/>
      <c r="AU76" s="292"/>
      <c r="AV76" s="292"/>
      <c r="AW76" s="292"/>
      <c r="AX76" s="292"/>
      <c r="AY76" s="292"/>
    </row>
    <row r="77" spans="1:51" x14ac:dyDescent="0.25">
      <c r="A77" s="292"/>
      <c r="B77" s="304"/>
      <c r="C77" s="304"/>
      <c r="D77" s="304"/>
      <c r="E77" s="304"/>
      <c r="F77" s="304"/>
      <c r="G77" s="304"/>
      <c r="H77" s="304"/>
      <c r="I77" s="304"/>
      <c r="J77" s="304"/>
      <c r="K77" s="304"/>
      <c r="L77" s="304"/>
      <c r="M77" s="304"/>
      <c r="N77" s="304"/>
      <c r="O77" s="304"/>
      <c r="P77" s="304"/>
      <c r="Q77" s="304"/>
      <c r="R77" s="304"/>
      <c r="S77" s="294"/>
      <c r="T77" s="292"/>
      <c r="U77" s="292"/>
      <c r="V77" s="292"/>
      <c r="W77" s="292"/>
      <c r="X77" s="292"/>
      <c r="Y77" s="292"/>
      <c r="Z77" s="292"/>
      <c r="AA77" s="292"/>
      <c r="AB77" s="292"/>
      <c r="AC77" s="292"/>
      <c r="AD77" s="292"/>
      <c r="AE77" s="292"/>
      <c r="AF77" s="292"/>
      <c r="AG77" s="292"/>
      <c r="AH77" s="292"/>
      <c r="AI77" s="292"/>
      <c r="AJ77" s="292"/>
      <c r="AK77" s="292"/>
      <c r="AL77" s="292"/>
      <c r="AM77" s="292"/>
      <c r="AN77" s="292"/>
      <c r="AO77" s="292"/>
      <c r="AP77" s="292"/>
      <c r="AQ77" s="292"/>
      <c r="AR77" s="292"/>
      <c r="AS77" s="292"/>
      <c r="AT77" s="292"/>
      <c r="AU77" s="292"/>
      <c r="AV77" s="292"/>
      <c r="AW77" s="292"/>
      <c r="AX77" s="292"/>
      <c r="AY77" s="292"/>
    </row>
    <row r="78" spans="1:51" ht="15" customHeight="1" x14ac:dyDescent="0.25">
      <c r="A78" s="292"/>
      <c r="B78" s="292"/>
      <c r="C78" s="292"/>
      <c r="D78" s="292"/>
      <c r="E78" s="292"/>
      <c r="F78" s="292"/>
      <c r="G78" s="292"/>
      <c r="H78" s="292"/>
      <c r="I78" s="292"/>
      <c r="J78" s="292"/>
      <c r="K78" s="292"/>
      <c r="L78" s="292"/>
      <c r="M78" s="292"/>
      <c r="N78" s="292"/>
      <c r="O78" s="292"/>
      <c r="P78" s="292"/>
      <c r="Q78" s="292"/>
      <c r="R78" s="292"/>
      <c r="S78" s="292"/>
      <c r="T78" s="292"/>
      <c r="U78" s="292"/>
      <c r="V78" s="292"/>
      <c r="W78" s="292"/>
      <c r="X78" s="292"/>
      <c r="Y78" s="292"/>
      <c r="Z78" s="292"/>
      <c r="AA78" s="292"/>
      <c r="AB78" s="292"/>
      <c r="AC78" s="292"/>
      <c r="AD78" s="292"/>
      <c r="AE78" s="292"/>
      <c r="AF78" s="292"/>
      <c r="AG78" s="292"/>
      <c r="AH78" s="292"/>
      <c r="AI78" s="292"/>
      <c r="AJ78" s="292"/>
      <c r="AK78" s="292"/>
      <c r="AL78" s="292"/>
      <c r="AM78" s="292"/>
      <c r="AN78" s="292"/>
      <c r="AO78" s="292"/>
      <c r="AP78" s="292"/>
      <c r="AQ78" s="292"/>
      <c r="AR78" s="292"/>
      <c r="AS78" s="292"/>
      <c r="AT78" s="292"/>
      <c r="AU78" s="292"/>
      <c r="AV78" s="292"/>
      <c r="AW78" s="292"/>
      <c r="AX78" s="292"/>
      <c r="AY78" s="292"/>
    </row>
    <row r="79" spans="1:51" ht="15.75" customHeight="1" x14ac:dyDescent="0.25">
      <c r="A79" s="292"/>
      <c r="B79" s="1398"/>
      <c r="C79" s="1398"/>
      <c r="D79" s="1398"/>
      <c r="E79" s="1398"/>
      <c r="F79" s="1398"/>
      <c r="G79" s="1398"/>
      <c r="H79" s="1398"/>
      <c r="I79" s="1398"/>
      <c r="J79" s="1398"/>
      <c r="K79" s="1398"/>
      <c r="L79" s="1398"/>
      <c r="M79" s="1398"/>
      <c r="N79" s="1398"/>
      <c r="O79" s="1398"/>
      <c r="P79" s="1398"/>
      <c r="Q79" s="1398"/>
      <c r="R79" s="1398"/>
      <c r="S79" s="294"/>
      <c r="T79" s="292"/>
      <c r="U79" s="292"/>
      <c r="V79" s="292"/>
      <c r="W79" s="292"/>
      <c r="X79" s="292"/>
      <c r="Y79" s="292"/>
      <c r="Z79" s="292"/>
      <c r="AA79" s="292"/>
      <c r="AB79" s="292"/>
      <c r="AC79" s="292"/>
      <c r="AD79" s="292"/>
      <c r="AE79" s="292"/>
      <c r="AF79" s="292"/>
      <c r="AG79" s="292"/>
      <c r="AH79" s="292"/>
      <c r="AI79" s="292"/>
      <c r="AJ79" s="292"/>
      <c r="AK79" s="292"/>
      <c r="AL79" s="292"/>
      <c r="AM79" s="292"/>
      <c r="AN79" s="292"/>
      <c r="AO79" s="292"/>
      <c r="AP79" s="292"/>
      <c r="AQ79" s="292"/>
      <c r="AR79" s="292"/>
      <c r="AS79" s="292"/>
      <c r="AT79" s="292"/>
      <c r="AU79" s="292"/>
      <c r="AV79" s="292"/>
      <c r="AW79" s="292"/>
      <c r="AX79" s="292"/>
      <c r="AY79" s="292"/>
    </row>
    <row r="80" spans="1:51" ht="30" customHeight="1" x14ac:dyDescent="0.25">
      <c r="A80" s="292"/>
      <c r="B80" s="760"/>
      <c r="C80" s="1393" t="s">
        <v>35</v>
      </c>
      <c r="D80" s="1393"/>
      <c r="E80" s="1393"/>
      <c r="F80" s="1393"/>
      <c r="G80" s="1393"/>
      <c r="H80" s="1393"/>
      <c r="I80" s="1393"/>
      <c r="J80" s="1393"/>
      <c r="K80" s="1393"/>
      <c r="L80" s="1393"/>
      <c r="M80" s="1393"/>
      <c r="N80" s="1393"/>
      <c r="O80" s="1393"/>
      <c r="P80" s="466"/>
      <c r="Q80" s="466"/>
      <c r="R80" s="466"/>
      <c r="S80" s="294"/>
      <c r="T80" s="292"/>
      <c r="U80" s="292"/>
      <c r="V80" s="292"/>
      <c r="W80" s="292"/>
      <c r="X80" s="292"/>
      <c r="Y80" s="292"/>
      <c r="Z80" s="292"/>
      <c r="AA80" s="292"/>
      <c r="AB80" s="292"/>
      <c r="AC80" s="292"/>
      <c r="AD80" s="292"/>
      <c r="AE80" s="292"/>
      <c r="AF80" s="292"/>
      <c r="AG80" s="292"/>
      <c r="AH80" s="292"/>
      <c r="AI80" s="292"/>
      <c r="AJ80" s="292"/>
      <c r="AK80" s="292"/>
      <c r="AL80" s="292"/>
      <c r="AM80" s="292"/>
      <c r="AN80" s="292"/>
      <c r="AO80" s="292"/>
      <c r="AP80" s="292"/>
      <c r="AQ80" s="292"/>
      <c r="AR80" s="292"/>
      <c r="AS80" s="292"/>
      <c r="AT80" s="292"/>
      <c r="AU80" s="292"/>
      <c r="AV80" s="292"/>
      <c r="AW80" s="292"/>
      <c r="AX80" s="292"/>
      <c r="AY80" s="292"/>
    </row>
    <row r="81" spans="1:51" ht="20.85" customHeight="1" x14ac:dyDescent="0.25">
      <c r="A81" s="292"/>
      <c r="B81" s="301"/>
      <c r="C81" s="1379" t="s">
        <v>36</v>
      </c>
      <c r="D81" s="1379"/>
      <c r="E81" s="1379"/>
      <c r="F81" s="1379"/>
      <c r="G81" s="1379"/>
      <c r="H81" s="1379"/>
      <c r="I81" s="1379"/>
      <c r="J81" s="1379"/>
      <c r="K81" s="1379"/>
      <c r="L81" s="1379"/>
      <c r="M81" s="1379"/>
      <c r="N81" s="1379"/>
      <c r="O81" s="1379"/>
      <c r="P81" s="1379"/>
      <c r="Q81" s="1379"/>
      <c r="R81" s="1379"/>
      <c r="S81" s="301"/>
      <c r="T81" s="292"/>
      <c r="U81" s="292"/>
      <c r="V81" s="292"/>
      <c r="W81" s="292"/>
      <c r="X81" s="292"/>
      <c r="Y81" s="292"/>
      <c r="Z81" s="292"/>
      <c r="AA81" s="292"/>
      <c r="AB81" s="292"/>
      <c r="AC81" s="292"/>
      <c r="AD81" s="292"/>
      <c r="AE81" s="292"/>
      <c r="AF81" s="292"/>
      <c r="AG81" s="292"/>
      <c r="AH81" s="292"/>
      <c r="AI81" s="292"/>
      <c r="AJ81" s="292"/>
      <c r="AK81" s="292"/>
      <c r="AL81" s="292"/>
      <c r="AM81" s="292"/>
      <c r="AN81" s="292"/>
      <c r="AO81" s="292"/>
      <c r="AP81" s="292"/>
      <c r="AQ81" s="292"/>
      <c r="AR81" s="292"/>
      <c r="AS81" s="292"/>
      <c r="AT81" s="292"/>
      <c r="AU81" s="292"/>
      <c r="AV81" s="292"/>
      <c r="AW81" s="292"/>
      <c r="AX81" s="292"/>
      <c r="AY81" s="292"/>
    </row>
    <row r="82" spans="1:51" ht="64.349999999999994" customHeight="1" x14ac:dyDescent="0.25">
      <c r="A82" s="292"/>
      <c r="B82" s="301"/>
      <c r="C82" s="1379"/>
      <c r="D82" s="1379"/>
      <c r="E82" s="1379"/>
      <c r="F82" s="1379"/>
      <c r="G82" s="1379"/>
      <c r="H82" s="1379"/>
      <c r="I82" s="1379"/>
      <c r="J82" s="1379"/>
      <c r="K82" s="1379"/>
      <c r="L82" s="1379"/>
      <c r="M82" s="1379"/>
      <c r="N82" s="1379"/>
      <c r="O82" s="1379"/>
      <c r="P82" s="1379"/>
      <c r="Q82" s="1379"/>
      <c r="R82" s="1379"/>
      <c r="S82" s="294"/>
      <c r="T82" s="292"/>
      <c r="U82" s="292"/>
      <c r="V82" s="292"/>
      <c r="W82" s="292"/>
      <c r="X82" s="292"/>
      <c r="Y82" s="292"/>
      <c r="Z82" s="292"/>
      <c r="AA82" s="292"/>
      <c r="AB82" s="292"/>
      <c r="AC82" s="292"/>
      <c r="AD82" s="292"/>
      <c r="AE82" s="292"/>
      <c r="AF82" s="292"/>
      <c r="AG82" s="292"/>
      <c r="AH82" s="292"/>
      <c r="AI82" s="292"/>
      <c r="AJ82" s="292"/>
      <c r="AK82" s="292"/>
      <c r="AL82" s="292"/>
      <c r="AM82" s="292"/>
      <c r="AN82" s="292"/>
      <c r="AO82" s="292"/>
      <c r="AP82" s="292"/>
      <c r="AQ82" s="292"/>
      <c r="AR82" s="292"/>
      <c r="AS82" s="292"/>
      <c r="AT82" s="292"/>
      <c r="AU82" s="292"/>
      <c r="AV82" s="292"/>
      <c r="AW82" s="292"/>
      <c r="AX82" s="292"/>
      <c r="AY82" s="292"/>
    </row>
    <row r="83" spans="1:51" ht="55.15" customHeight="1" x14ac:dyDescent="0.25">
      <c r="A83" s="292"/>
      <c r="B83" s="301"/>
      <c r="C83" s="1379" t="s">
        <v>37</v>
      </c>
      <c r="D83" s="1379"/>
      <c r="E83" s="1379"/>
      <c r="F83" s="1379"/>
      <c r="G83" s="1379"/>
      <c r="H83" s="1379"/>
      <c r="I83" s="1379"/>
      <c r="J83" s="1379"/>
      <c r="K83" s="1379"/>
      <c r="L83" s="1379"/>
      <c r="M83" s="1379"/>
      <c r="N83" s="1379"/>
      <c r="O83" s="1379"/>
      <c r="P83" s="1379"/>
      <c r="Q83" s="1379"/>
      <c r="R83" s="1379"/>
      <c r="S83" s="294"/>
      <c r="T83" s="292"/>
      <c r="U83" s="292"/>
      <c r="V83" s="292"/>
      <c r="W83" s="292"/>
      <c r="X83" s="292"/>
      <c r="Y83" s="292"/>
      <c r="Z83" s="292"/>
      <c r="AA83" s="292"/>
      <c r="AB83" s="292"/>
      <c r="AC83" s="292"/>
      <c r="AD83" s="292"/>
      <c r="AE83" s="292"/>
      <c r="AF83" s="292"/>
      <c r="AG83" s="292"/>
      <c r="AH83" s="292"/>
      <c r="AI83" s="292"/>
      <c r="AJ83" s="292"/>
      <c r="AK83" s="292"/>
      <c r="AL83" s="292"/>
      <c r="AM83" s="292"/>
      <c r="AN83" s="292"/>
      <c r="AO83" s="292"/>
      <c r="AP83" s="292"/>
      <c r="AQ83" s="292"/>
      <c r="AR83" s="292"/>
      <c r="AS83" s="292"/>
      <c r="AT83" s="292"/>
      <c r="AU83" s="292"/>
      <c r="AV83" s="292"/>
      <c r="AW83" s="292"/>
      <c r="AX83" s="292"/>
      <c r="AY83" s="292"/>
    </row>
    <row r="84" spans="1:51" ht="15.6" customHeight="1" x14ac:dyDescent="0.25">
      <c r="A84" s="292"/>
      <c r="B84" s="301"/>
      <c r="C84" s="1016"/>
      <c r="D84" s="302"/>
      <c r="E84" s="302"/>
      <c r="F84" s="302"/>
      <c r="G84" s="302"/>
      <c r="H84" s="302"/>
      <c r="I84" s="302"/>
      <c r="J84" s="302"/>
      <c r="K84" s="302"/>
      <c r="L84" s="302"/>
      <c r="M84" s="302"/>
      <c r="N84" s="302"/>
      <c r="O84" s="302"/>
      <c r="P84" s="302"/>
      <c r="Q84" s="302"/>
      <c r="R84" s="302"/>
      <c r="S84" s="294"/>
      <c r="T84" s="292"/>
      <c r="U84" s="292"/>
      <c r="V84" s="292"/>
      <c r="W84" s="292"/>
      <c r="X84" s="292"/>
      <c r="Y84" s="292"/>
      <c r="Z84" s="292"/>
      <c r="AA84" s="292"/>
      <c r="AB84" s="292"/>
      <c r="AC84" s="292"/>
      <c r="AD84" s="292"/>
      <c r="AE84" s="292"/>
      <c r="AF84" s="292"/>
      <c r="AG84" s="292"/>
      <c r="AH84" s="292"/>
      <c r="AI84" s="292"/>
      <c r="AJ84" s="292"/>
      <c r="AK84" s="292"/>
      <c r="AL84" s="292"/>
      <c r="AM84" s="292"/>
      <c r="AN84" s="292"/>
      <c r="AO84" s="292"/>
      <c r="AP84" s="292"/>
      <c r="AQ84" s="292"/>
      <c r="AR84" s="292"/>
      <c r="AS84" s="292"/>
      <c r="AT84" s="292"/>
      <c r="AU84" s="292"/>
      <c r="AV84" s="292"/>
      <c r="AW84" s="292"/>
      <c r="AX84" s="292"/>
      <c r="AY84" s="292"/>
    </row>
    <row r="85" spans="1:51" ht="118.15" customHeight="1" x14ac:dyDescent="0.25">
      <c r="A85" s="292"/>
      <c r="B85" s="301"/>
      <c r="C85" s="1379" t="s">
        <v>38</v>
      </c>
      <c r="D85" s="1379"/>
      <c r="E85" s="1379"/>
      <c r="F85" s="1379"/>
      <c r="G85" s="1379"/>
      <c r="H85" s="1379"/>
      <c r="I85" s="1379"/>
      <c r="J85" s="1379"/>
      <c r="K85" s="1379"/>
      <c r="L85" s="1379"/>
      <c r="M85" s="1379"/>
      <c r="N85" s="1379"/>
      <c r="O85" s="1379"/>
      <c r="P85" s="1379"/>
      <c r="Q85" s="1379"/>
      <c r="R85" s="1379"/>
      <c r="S85" s="294"/>
      <c r="T85" s="292"/>
      <c r="U85" s="292"/>
      <c r="V85" s="292"/>
      <c r="W85" s="292"/>
      <c r="X85" s="292"/>
      <c r="Y85" s="292"/>
      <c r="Z85" s="292"/>
      <c r="AA85" s="292"/>
      <c r="AB85" s="292"/>
      <c r="AC85" s="292"/>
      <c r="AD85" s="292"/>
      <c r="AE85" s="292"/>
      <c r="AF85" s="292"/>
      <c r="AG85" s="292"/>
      <c r="AH85" s="292"/>
      <c r="AI85" s="292"/>
      <c r="AJ85" s="292"/>
      <c r="AK85" s="292"/>
      <c r="AL85" s="292"/>
      <c r="AM85" s="292"/>
      <c r="AN85" s="292"/>
      <c r="AO85" s="292"/>
      <c r="AP85" s="292"/>
      <c r="AQ85" s="292"/>
      <c r="AR85" s="292"/>
      <c r="AS85" s="292"/>
      <c r="AT85" s="292"/>
      <c r="AU85" s="292"/>
      <c r="AV85" s="292"/>
      <c r="AW85" s="292"/>
      <c r="AX85" s="292"/>
      <c r="AY85" s="292"/>
    </row>
    <row r="86" spans="1:51" ht="146.65" customHeight="1" x14ac:dyDescent="0.25">
      <c r="A86" s="292"/>
      <c r="B86" s="301"/>
      <c r="C86" s="1379" t="s">
        <v>39</v>
      </c>
      <c r="D86" s="1379"/>
      <c r="E86" s="1379"/>
      <c r="F86" s="1379"/>
      <c r="G86" s="1379"/>
      <c r="H86" s="1379"/>
      <c r="I86" s="1379"/>
      <c r="J86" s="1379"/>
      <c r="K86" s="1379"/>
      <c r="L86" s="1379"/>
      <c r="M86" s="1379"/>
      <c r="N86" s="1379"/>
      <c r="O86" s="1379"/>
      <c r="P86" s="1379"/>
      <c r="Q86" s="1379"/>
      <c r="R86" s="1379"/>
      <c r="S86" s="294"/>
      <c r="T86" s="292"/>
      <c r="U86" s="292"/>
      <c r="V86" s="292"/>
      <c r="W86" s="292"/>
      <c r="X86" s="292"/>
      <c r="Y86" s="292"/>
      <c r="Z86" s="292"/>
      <c r="AA86" s="292"/>
      <c r="AB86" s="292"/>
      <c r="AC86" s="292"/>
      <c r="AD86" s="292"/>
      <c r="AE86" s="292"/>
      <c r="AF86" s="292"/>
      <c r="AG86" s="292"/>
      <c r="AH86" s="292"/>
      <c r="AI86" s="292"/>
      <c r="AJ86" s="292"/>
      <c r="AK86" s="292"/>
      <c r="AL86" s="292"/>
      <c r="AM86" s="292"/>
      <c r="AN86" s="292"/>
      <c r="AO86" s="292"/>
      <c r="AP86" s="292"/>
      <c r="AQ86" s="292"/>
      <c r="AR86" s="292"/>
      <c r="AS86" s="292"/>
      <c r="AT86" s="292"/>
      <c r="AU86" s="292"/>
      <c r="AV86" s="292"/>
      <c r="AW86" s="292"/>
      <c r="AX86" s="292"/>
      <c r="AY86" s="292"/>
    </row>
    <row r="87" spans="1:51" ht="103.35" customHeight="1" x14ac:dyDescent="0.25">
      <c r="A87" s="292"/>
      <c r="B87" s="301"/>
      <c r="C87" s="1379" t="s">
        <v>40</v>
      </c>
      <c r="D87" s="1379"/>
      <c r="E87" s="1379"/>
      <c r="F87" s="1379"/>
      <c r="G87" s="1379"/>
      <c r="H87" s="1379"/>
      <c r="I87" s="1379"/>
      <c r="J87" s="1379"/>
      <c r="K87" s="1379"/>
      <c r="L87" s="1379"/>
      <c r="M87" s="1379"/>
      <c r="N87" s="1379"/>
      <c r="O87" s="1379"/>
      <c r="P87" s="1379"/>
      <c r="Q87" s="1379"/>
      <c r="R87" s="1379"/>
      <c r="S87" s="294"/>
      <c r="T87" s="292"/>
      <c r="U87" s="292"/>
      <c r="V87" s="292"/>
      <c r="W87" s="292"/>
      <c r="X87" s="292"/>
      <c r="Y87" s="292"/>
      <c r="Z87" s="292"/>
      <c r="AA87" s="292"/>
      <c r="AB87" s="292"/>
      <c r="AC87" s="292"/>
      <c r="AD87" s="292"/>
      <c r="AE87" s="292"/>
      <c r="AF87" s="292"/>
      <c r="AG87" s="292"/>
      <c r="AH87" s="292"/>
      <c r="AI87" s="292"/>
      <c r="AJ87" s="292"/>
      <c r="AK87" s="292"/>
      <c r="AL87" s="292"/>
      <c r="AM87" s="292"/>
      <c r="AN87" s="292"/>
      <c r="AO87" s="292"/>
      <c r="AP87" s="292"/>
      <c r="AQ87" s="292"/>
      <c r="AR87" s="292"/>
      <c r="AS87" s="292"/>
      <c r="AT87" s="292"/>
      <c r="AU87" s="292"/>
      <c r="AV87" s="292"/>
      <c r="AW87" s="292"/>
      <c r="AX87" s="292"/>
      <c r="AY87" s="292"/>
    </row>
    <row r="88" spans="1:51" ht="246" customHeight="1" x14ac:dyDescent="0.25">
      <c r="A88" s="292"/>
      <c r="B88" s="301"/>
      <c r="C88" s="1379" t="s">
        <v>41</v>
      </c>
      <c r="D88" s="1379"/>
      <c r="E88" s="1379"/>
      <c r="F88" s="1379"/>
      <c r="G88" s="1379"/>
      <c r="H88" s="1379"/>
      <c r="I88" s="1379"/>
      <c r="J88" s="1379"/>
      <c r="K88" s="1379"/>
      <c r="L88" s="1379"/>
      <c r="M88" s="1379"/>
      <c r="N88" s="1379"/>
      <c r="O88" s="1379"/>
      <c r="P88" s="1379"/>
      <c r="Q88" s="1379"/>
      <c r="R88" s="1379"/>
      <c r="S88" s="301"/>
      <c r="T88" s="292"/>
      <c r="U88" s="292"/>
      <c r="V88" s="292"/>
      <c r="W88" s="292"/>
      <c r="X88" s="292"/>
      <c r="Y88" s="292"/>
      <c r="Z88" s="292"/>
      <c r="AA88" s="292"/>
      <c r="AB88" s="292"/>
      <c r="AC88" s="292"/>
      <c r="AD88" s="292"/>
      <c r="AE88" s="292"/>
      <c r="AF88" s="292"/>
      <c r="AG88" s="292"/>
      <c r="AH88" s="292"/>
      <c r="AI88" s="292"/>
      <c r="AJ88" s="292"/>
      <c r="AK88" s="292"/>
      <c r="AL88" s="292"/>
      <c r="AM88" s="292"/>
      <c r="AN88" s="292"/>
      <c r="AO88" s="292"/>
      <c r="AP88" s="292"/>
      <c r="AQ88" s="292"/>
      <c r="AR88" s="292"/>
      <c r="AS88" s="292"/>
      <c r="AT88" s="292"/>
      <c r="AU88" s="292"/>
      <c r="AV88" s="292"/>
      <c r="AW88" s="292"/>
      <c r="AX88" s="292"/>
      <c r="AY88" s="292"/>
    </row>
    <row r="89" spans="1:51" ht="45.6" customHeight="1" x14ac:dyDescent="0.25">
      <c r="A89" s="292"/>
      <c r="B89" s="301"/>
      <c r="C89" s="1379" t="s">
        <v>42</v>
      </c>
      <c r="D89" s="1379"/>
      <c r="E89" s="1379"/>
      <c r="F89" s="1379"/>
      <c r="G89" s="1379"/>
      <c r="H89" s="1379"/>
      <c r="I89" s="1379"/>
      <c r="J89" s="1379"/>
      <c r="K89" s="1379"/>
      <c r="L89" s="1379"/>
      <c r="M89" s="1379"/>
      <c r="N89" s="1379"/>
      <c r="O89" s="1379"/>
      <c r="P89" s="1379"/>
      <c r="Q89" s="1379"/>
      <c r="R89" s="1379"/>
      <c r="S89" s="301"/>
      <c r="T89" s="292"/>
      <c r="U89" s="292"/>
      <c r="V89" s="292"/>
      <c r="W89" s="292"/>
      <c r="X89" s="292"/>
      <c r="Y89" s="292"/>
      <c r="Z89" s="292"/>
      <c r="AA89" s="292"/>
      <c r="AB89" s="292"/>
      <c r="AC89" s="292"/>
      <c r="AD89" s="292"/>
      <c r="AE89" s="292"/>
      <c r="AF89" s="292"/>
      <c r="AG89" s="292"/>
      <c r="AH89" s="292"/>
      <c r="AI89" s="292"/>
      <c r="AJ89" s="292"/>
      <c r="AK89" s="292"/>
      <c r="AL89" s="292"/>
      <c r="AM89" s="292"/>
      <c r="AN89" s="292"/>
      <c r="AO89" s="292"/>
      <c r="AP89" s="292"/>
      <c r="AQ89" s="292"/>
      <c r="AR89" s="292"/>
      <c r="AS89" s="292"/>
      <c r="AT89" s="292"/>
      <c r="AU89" s="292"/>
      <c r="AV89" s="292"/>
      <c r="AW89" s="292"/>
      <c r="AX89" s="292"/>
      <c r="AY89" s="292"/>
    </row>
    <row r="90" spans="1:51" ht="181.15" customHeight="1" x14ac:dyDescent="0.25">
      <c r="A90" s="292"/>
      <c r="B90" s="301"/>
      <c r="C90" s="1379" t="s">
        <v>43</v>
      </c>
      <c r="D90" s="1379"/>
      <c r="E90" s="1379"/>
      <c r="F90" s="1379"/>
      <c r="G90" s="1379"/>
      <c r="H90" s="1379"/>
      <c r="I90" s="1379"/>
      <c r="J90" s="1379"/>
      <c r="K90" s="1379"/>
      <c r="L90" s="1379"/>
      <c r="M90" s="1379"/>
      <c r="N90" s="1379"/>
      <c r="O90" s="1379"/>
      <c r="P90" s="1379"/>
      <c r="Q90" s="1379"/>
      <c r="R90" s="1379"/>
      <c r="S90" s="301"/>
      <c r="T90" s="292"/>
      <c r="U90" s="292"/>
      <c r="V90" s="292"/>
      <c r="W90" s="292"/>
      <c r="X90" s="292"/>
      <c r="Y90" s="292"/>
      <c r="Z90" s="292"/>
      <c r="AA90" s="292"/>
      <c r="AB90" s="292"/>
      <c r="AC90" s="292"/>
      <c r="AD90" s="292"/>
      <c r="AE90" s="292"/>
      <c r="AF90" s="292"/>
      <c r="AG90" s="292"/>
      <c r="AH90" s="292"/>
      <c r="AI90" s="292"/>
      <c r="AJ90" s="292"/>
      <c r="AK90" s="292"/>
      <c r="AL90" s="292"/>
      <c r="AM90" s="292"/>
      <c r="AN90" s="292"/>
      <c r="AO90" s="292"/>
      <c r="AP90" s="292"/>
      <c r="AQ90" s="292"/>
      <c r="AR90" s="292"/>
      <c r="AS90" s="292"/>
      <c r="AT90" s="292"/>
      <c r="AU90" s="292"/>
      <c r="AV90" s="292"/>
      <c r="AW90" s="292"/>
      <c r="AX90" s="292"/>
      <c r="AY90" s="292"/>
    </row>
    <row r="91" spans="1:51" ht="191.65" customHeight="1" x14ac:dyDescent="0.25">
      <c r="A91" s="292"/>
      <c r="B91" s="301"/>
      <c r="C91" s="1379" t="s">
        <v>44</v>
      </c>
      <c r="D91" s="1379"/>
      <c r="E91" s="1379"/>
      <c r="F91" s="1379"/>
      <c r="G91" s="1379"/>
      <c r="H91" s="1379"/>
      <c r="I91" s="1379"/>
      <c r="J91" s="1379"/>
      <c r="K91" s="1379"/>
      <c r="L91" s="1379"/>
      <c r="M91" s="1379"/>
      <c r="N91" s="1379"/>
      <c r="O91" s="1379"/>
      <c r="P91" s="1379"/>
      <c r="Q91" s="1379"/>
      <c r="R91" s="1379"/>
      <c r="S91" s="301"/>
      <c r="T91" s="292"/>
      <c r="U91" s="292"/>
      <c r="V91" s="292"/>
      <c r="W91" s="292"/>
      <c r="X91" s="292"/>
      <c r="Y91" s="292"/>
      <c r="Z91" s="292"/>
      <c r="AA91" s="292"/>
      <c r="AB91" s="292"/>
      <c r="AC91" s="292"/>
      <c r="AD91" s="292"/>
      <c r="AE91" s="292"/>
      <c r="AF91" s="292"/>
      <c r="AG91" s="292"/>
      <c r="AH91" s="292"/>
      <c r="AI91" s="292"/>
      <c r="AJ91" s="292"/>
      <c r="AK91" s="292"/>
      <c r="AL91" s="292"/>
      <c r="AM91" s="292"/>
      <c r="AN91" s="292"/>
      <c r="AO91" s="292"/>
      <c r="AP91" s="292"/>
      <c r="AQ91" s="292"/>
      <c r="AR91" s="292"/>
      <c r="AS91" s="292"/>
      <c r="AT91" s="292"/>
      <c r="AU91" s="292"/>
      <c r="AV91" s="292"/>
      <c r="AW91" s="292"/>
      <c r="AX91" s="292"/>
      <c r="AY91" s="292"/>
    </row>
    <row r="92" spans="1:51" ht="95.65" customHeight="1" x14ac:dyDescent="0.25">
      <c r="A92" s="292"/>
      <c r="B92" s="301"/>
      <c r="C92" s="463"/>
      <c r="D92" s="463"/>
      <c r="E92" s="463"/>
      <c r="F92" s="463"/>
      <c r="G92" s="463"/>
      <c r="H92" s="463"/>
      <c r="I92" s="463"/>
      <c r="J92" s="463"/>
      <c r="K92" s="463"/>
      <c r="L92" s="463"/>
      <c r="M92" s="463"/>
      <c r="N92" s="463"/>
      <c r="O92" s="463"/>
      <c r="P92" s="463"/>
      <c r="Q92" s="463"/>
      <c r="R92" s="463"/>
      <c r="S92" s="301"/>
      <c r="T92" s="292"/>
      <c r="U92" s="292"/>
      <c r="V92" s="292"/>
      <c r="W92" s="292"/>
      <c r="X92" s="292"/>
      <c r="Y92" s="292"/>
      <c r="Z92" s="292"/>
      <c r="AA92" s="292"/>
      <c r="AB92" s="292"/>
      <c r="AC92" s="292"/>
      <c r="AD92" s="292"/>
      <c r="AE92" s="292"/>
      <c r="AF92" s="292"/>
      <c r="AG92" s="292"/>
      <c r="AH92" s="292"/>
      <c r="AI92" s="292"/>
      <c r="AJ92" s="292"/>
      <c r="AK92" s="292"/>
      <c r="AL92" s="292"/>
      <c r="AM92" s="292"/>
      <c r="AN92" s="292"/>
      <c r="AO92" s="292"/>
      <c r="AP92" s="292"/>
      <c r="AQ92" s="292"/>
      <c r="AR92" s="292"/>
      <c r="AS92" s="292"/>
      <c r="AT92" s="292"/>
      <c r="AU92" s="292"/>
      <c r="AV92" s="292"/>
      <c r="AW92" s="292"/>
      <c r="AX92" s="292"/>
      <c r="AY92" s="292"/>
    </row>
    <row r="93" spans="1:51" ht="152.65" customHeight="1" x14ac:dyDescent="0.25">
      <c r="A93" s="292"/>
      <c r="B93" s="301"/>
      <c r="C93" s="1379" t="s">
        <v>45</v>
      </c>
      <c r="D93" s="1379"/>
      <c r="E93" s="1379"/>
      <c r="F93" s="1379"/>
      <c r="G93" s="1379"/>
      <c r="H93" s="1379"/>
      <c r="I93" s="1379"/>
      <c r="J93" s="1379"/>
      <c r="K93" s="1379"/>
      <c r="L93" s="1379"/>
      <c r="M93" s="1379"/>
      <c r="N93" s="1379"/>
      <c r="O93" s="1379"/>
      <c r="P93" s="1379"/>
      <c r="Q93" s="1379"/>
      <c r="R93" s="1379"/>
      <c r="S93" s="301"/>
      <c r="T93" s="292"/>
      <c r="U93" s="292"/>
      <c r="V93" s="292"/>
      <c r="W93" s="292"/>
      <c r="X93" s="292"/>
      <c r="Y93" s="292"/>
      <c r="Z93" s="292"/>
      <c r="AA93" s="292"/>
      <c r="AB93" s="292"/>
      <c r="AC93" s="292"/>
      <c r="AD93" s="292"/>
      <c r="AE93" s="292"/>
      <c r="AF93" s="292"/>
      <c r="AG93" s="292"/>
      <c r="AH93" s="292"/>
      <c r="AI93" s="292"/>
      <c r="AJ93" s="292"/>
      <c r="AK93" s="292"/>
      <c r="AL93" s="292"/>
      <c r="AM93" s="292"/>
      <c r="AN93" s="292"/>
      <c r="AO93" s="292"/>
      <c r="AP93" s="292"/>
      <c r="AQ93" s="292"/>
      <c r="AR93" s="292"/>
      <c r="AS93" s="292"/>
      <c r="AT93" s="292"/>
      <c r="AU93" s="292"/>
      <c r="AV93" s="292"/>
      <c r="AW93" s="292"/>
      <c r="AX93" s="292"/>
      <c r="AY93" s="292"/>
    </row>
    <row r="94" spans="1:51" ht="15.75" customHeight="1" x14ac:dyDescent="0.25">
      <c r="A94" s="292"/>
      <c r="B94" s="304"/>
      <c r="C94" s="305"/>
      <c r="D94" s="305"/>
      <c r="E94" s="305"/>
      <c r="F94" s="305"/>
      <c r="G94" s="305"/>
      <c r="H94" s="305"/>
      <c r="I94" s="305"/>
      <c r="J94" s="305"/>
      <c r="K94" s="305"/>
      <c r="L94" s="305"/>
      <c r="M94" s="305"/>
      <c r="N94" s="305"/>
      <c r="O94" s="305"/>
      <c r="P94" s="305"/>
      <c r="Q94" s="305"/>
      <c r="R94" s="305"/>
      <c r="S94" s="294"/>
      <c r="T94" s="292"/>
      <c r="U94" s="292"/>
      <c r="V94" s="292"/>
      <c r="W94" s="292"/>
      <c r="X94" s="292"/>
      <c r="Y94" s="292"/>
      <c r="Z94" s="292"/>
      <c r="AA94" s="292"/>
      <c r="AB94" s="292"/>
      <c r="AC94" s="292"/>
      <c r="AD94" s="292"/>
      <c r="AE94" s="292"/>
      <c r="AF94" s="292"/>
      <c r="AG94" s="292"/>
      <c r="AH94" s="292"/>
      <c r="AI94" s="292"/>
      <c r="AJ94" s="292"/>
      <c r="AK94" s="292"/>
      <c r="AL94" s="292"/>
      <c r="AM94" s="292"/>
      <c r="AN94" s="292"/>
      <c r="AO94" s="292"/>
      <c r="AP94" s="292"/>
      <c r="AQ94" s="292"/>
      <c r="AR94" s="292"/>
      <c r="AS94" s="292"/>
      <c r="AT94" s="292"/>
      <c r="AU94" s="292"/>
      <c r="AV94" s="292"/>
      <c r="AW94" s="292"/>
      <c r="AX94" s="292"/>
      <c r="AY94" s="292"/>
    </row>
    <row r="95" spans="1:51" ht="15.75" customHeight="1" x14ac:dyDescent="0.25">
      <c r="A95" s="292"/>
      <c r="B95" s="304"/>
      <c r="C95" s="304"/>
      <c r="D95" s="304"/>
      <c r="E95" s="304"/>
      <c r="F95" s="304"/>
      <c r="G95" s="304"/>
      <c r="H95" s="304"/>
      <c r="I95" s="304"/>
      <c r="J95" s="304"/>
      <c r="K95" s="304"/>
      <c r="L95" s="304"/>
      <c r="M95" s="304"/>
      <c r="N95" s="304"/>
      <c r="O95" s="304"/>
      <c r="P95" s="304"/>
      <c r="Q95" s="304"/>
      <c r="R95" s="304"/>
      <c r="S95" s="294"/>
      <c r="T95" s="292"/>
      <c r="U95" s="292"/>
      <c r="V95" s="292"/>
      <c r="W95" s="292"/>
      <c r="X95" s="292"/>
      <c r="Y95" s="292"/>
      <c r="Z95" s="292"/>
      <c r="AA95" s="292"/>
      <c r="AB95" s="292"/>
      <c r="AC95" s="292"/>
      <c r="AD95" s="292"/>
      <c r="AE95" s="292"/>
      <c r="AF95" s="292"/>
      <c r="AG95" s="292"/>
      <c r="AH95" s="292"/>
      <c r="AI95" s="292"/>
      <c r="AJ95" s="292"/>
      <c r="AK95" s="292"/>
      <c r="AL95" s="292"/>
      <c r="AM95" s="292"/>
      <c r="AN95" s="292"/>
      <c r="AO95" s="292"/>
      <c r="AP95" s="292"/>
      <c r="AQ95" s="292"/>
      <c r="AR95" s="292"/>
      <c r="AS95" s="292"/>
      <c r="AT95" s="292"/>
      <c r="AU95" s="292"/>
      <c r="AV95" s="292"/>
      <c r="AW95" s="292"/>
      <c r="AX95" s="292"/>
      <c r="AY95" s="292"/>
    </row>
    <row r="96" spans="1:51" ht="15.75" customHeight="1" x14ac:dyDescent="0.25">
      <c r="A96" s="292"/>
      <c r="B96" s="307"/>
      <c r="C96" s="307"/>
      <c r="D96" s="307"/>
      <c r="E96" s="307"/>
      <c r="F96" s="307"/>
      <c r="G96" s="307"/>
      <c r="H96" s="307"/>
      <c r="I96" s="307"/>
      <c r="J96" s="307"/>
      <c r="K96" s="307"/>
      <c r="L96" s="307"/>
      <c r="M96" s="307"/>
      <c r="N96" s="307"/>
      <c r="O96" s="307"/>
      <c r="P96" s="307"/>
      <c r="Q96" s="307"/>
      <c r="R96" s="307"/>
      <c r="S96" s="292"/>
      <c r="T96" s="292"/>
      <c r="U96" s="292"/>
      <c r="V96" s="292"/>
      <c r="W96" s="292"/>
      <c r="X96" s="292"/>
      <c r="Y96" s="292"/>
      <c r="Z96" s="292"/>
      <c r="AA96" s="292"/>
      <c r="AB96" s="292"/>
      <c r="AC96" s="292"/>
      <c r="AD96" s="292"/>
      <c r="AE96" s="292"/>
      <c r="AF96" s="292"/>
      <c r="AG96" s="292"/>
      <c r="AH96" s="292"/>
      <c r="AI96" s="292"/>
      <c r="AJ96" s="292"/>
      <c r="AK96" s="292"/>
      <c r="AL96" s="292"/>
      <c r="AM96" s="292"/>
      <c r="AN96" s="292"/>
      <c r="AO96" s="292"/>
      <c r="AP96" s="292"/>
      <c r="AQ96" s="292"/>
      <c r="AR96" s="292"/>
      <c r="AS96" s="292"/>
      <c r="AT96" s="292"/>
      <c r="AU96" s="292"/>
      <c r="AV96" s="292"/>
      <c r="AW96" s="292"/>
      <c r="AX96" s="292"/>
      <c r="AY96" s="292"/>
    </row>
    <row r="97" spans="1:51" ht="15.75" customHeight="1" x14ac:dyDescent="0.25">
      <c r="A97" s="292"/>
      <c r="B97" s="301"/>
      <c r="C97" s="301"/>
      <c r="D97" s="720"/>
      <c r="E97" s="720"/>
      <c r="F97" s="720"/>
      <c r="G97" s="720"/>
      <c r="H97" s="720"/>
      <c r="I97" s="720"/>
      <c r="J97" s="720"/>
      <c r="K97" s="720"/>
      <c r="L97" s="720"/>
      <c r="M97" s="720"/>
      <c r="N97" s="720"/>
      <c r="O97" s="720"/>
      <c r="P97" s="720"/>
      <c r="Q97" s="720"/>
      <c r="R97" s="299"/>
      <c r="S97" s="294"/>
      <c r="T97" s="292"/>
      <c r="U97" s="292"/>
      <c r="V97" s="292"/>
      <c r="W97" s="292"/>
      <c r="X97" s="292"/>
      <c r="Y97" s="292"/>
      <c r="Z97" s="292"/>
      <c r="AA97" s="292"/>
      <c r="AB97" s="292"/>
      <c r="AC97" s="292"/>
      <c r="AD97" s="292"/>
      <c r="AE97" s="292"/>
      <c r="AF97" s="292"/>
      <c r="AG97" s="292"/>
      <c r="AH97" s="292"/>
      <c r="AI97" s="292"/>
      <c r="AJ97" s="292"/>
      <c r="AK97" s="292"/>
      <c r="AL97" s="292"/>
      <c r="AM97" s="292"/>
      <c r="AN97" s="292"/>
      <c r="AO97" s="292"/>
      <c r="AP97" s="292"/>
      <c r="AQ97" s="292"/>
      <c r="AR97" s="292"/>
      <c r="AS97" s="292"/>
      <c r="AT97" s="292"/>
      <c r="AU97" s="292"/>
      <c r="AV97" s="292"/>
      <c r="AW97" s="292"/>
      <c r="AX97" s="292"/>
      <c r="AY97" s="292"/>
    </row>
    <row r="98" spans="1:51" ht="39.6" customHeight="1" x14ac:dyDescent="0.25">
      <c r="A98" s="292"/>
      <c r="B98" s="301"/>
      <c r="C98" s="720" t="s">
        <v>46</v>
      </c>
      <c r="D98" s="720"/>
      <c r="E98" s="720"/>
      <c r="F98" s="720"/>
      <c r="G98" s="720"/>
      <c r="H98" s="720"/>
      <c r="I98" s="720"/>
      <c r="J98" s="720"/>
      <c r="K98" s="720"/>
      <c r="L98" s="720"/>
      <c r="M98" s="720"/>
      <c r="N98" s="720"/>
      <c r="O98" s="720"/>
      <c r="P98" s="720"/>
      <c r="Q98" s="720"/>
      <c r="R98" s="299"/>
      <c r="S98" s="294"/>
      <c r="T98" s="292"/>
      <c r="U98" s="292"/>
      <c r="V98" s="292"/>
      <c r="W98" s="292"/>
      <c r="X98" s="292"/>
      <c r="Y98" s="292"/>
      <c r="Z98" s="292"/>
      <c r="AA98" s="292"/>
      <c r="AB98" s="292"/>
      <c r="AC98" s="292"/>
      <c r="AD98" s="292"/>
      <c r="AE98" s="292"/>
      <c r="AF98" s="292"/>
      <c r="AG98" s="292"/>
      <c r="AH98" s="292"/>
      <c r="AI98" s="292"/>
      <c r="AJ98" s="292"/>
      <c r="AK98" s="292"/>
      <c r="AL98" s="292"/>
      <c r="AM98" s="292"/>
      <c r="AN98" s="292"/>
      <c r="AO98" s="292"/>
      <c r="AP98" s="292"/>
      <c r="AQ98" s="292"/>
      <c r="AR98" s="292"/>
      <c r="AS98" s="292"/>
      <c r="AT98" s="292"/>
      <c r="AU98" s="292"/>
      <c r="AV98" s="292"/>
      <c r="AW98" s="292"/>
      <c r="AX98" s="292"/>
      <c r="AY98" s="292"/>
    </row>
    <row r="99" spans="1:51" ht="85.9" customHeight="1" x14ac:dyDescent="0.25">
      <c r="A99" s="292"/>
      <c r="B99" s="294"/>
      <c r="C99" s="1379" t="s">
        <v>47</v>
      </c>
      <c r="D99" s="1379"/>
      <c r="E99" s="1379"/>
      <c r="F99" s="1379"/>
      <c r="G99" s="1379"/>
      <c r="H99" s="1379"/>
      <c r="I99" s="1379"/>
      <c r="J99" s="1379"/>
      <c r="K99" s="1379"/>
      <c r="L99" s="1379"/>
      <c r="M99" s="1379"/>
      <c r="N99" s="1379"/>
      <c r="O99" s="1379"/>
      <c r="P99" s="1379"/>
      <c r="Q99" s="1379"/>
      <c r="R99" s="1379"/>
      <c r="S99" s="294"/>
      <c r="T99" s="292"/>
      <c r="U99" s="292"/>
      <c r="V99" s="292"/>
      <c r="W99" s="292"/>
      <c r="X99" s="292"/>
      <c r="Y99" s="292"/>
      <c r="Z99" s="292"/>
      <c r="AA99" s="292"/>
      <c r="AB99" s="292"/>
      <c r="AC99" s="292"/>
      <c r="AD99" s="292"/>
      <c r="AE99" s="292"/>
      <c r="AF99" s="292"/>
      <c r="AG99" s="292"/>
      <c r="AH99" s="292"/>
      <c r="AI99" s="292"/>
      <c r="AJ99" s="292"/>
      <c r="AK99" s="292"/>
      <c r="AL99" s="292"/>
      <c r="AM99" s="292"/>
      <c r="AN99" s="292"/>
      <c r="AO99" s="292"/>
      <c r="AP99" s="292"/>
      <c r="AQ99" s="292"/>
      <c r="AR99" s="292"/>
      <c r="AS99" s="292"/>
      <c r="AT99" s="292"/>
      <c r="AU99" s="292"/>
      <c r="AV99" s="292"/>
      <c r="AW99" s="292"/>
      <c r="AX99" s="292"/>
      <c r="AY99" s="292"/>
    </row>
    <row r="100" spans="1:51" x14ac:dyDescent="0.25">
      <c r="A100" s="292"/>
      <c r="B100" s="301"/>
      <c r="C100" s="308"/>
      <c r="D100" s="309"/>
      <c r="E100" s="309"/>
      <c r="F100" s="309"/>
      <c r="G100" s="309"/>
      <c r="H100" s="309"/>
      <c r="I100" s="309"/>
      <c r="J100" s="309"/>
      <c r="K100" s="309"/>
      <c r="L100" s="309"/>
      <c r="M100" s="308"/>
      <c r="N100" s="308"/>
      <c r="O100" s="308"/>
      <c r="P100" s="308"/>
      <c r="Q100" s="308"/>
      <c r="R100" s="308"/>
      <c r="S100" s="294"/>
      <c r="T100" s="292"/>
      <c r="U100" s="292"/>
      <c r="V100" s="292"/>
      <c r="W100" s="292"/>
      <c r="X100" s="292"/>
      <c r="Y100" s="292"/>
      <c r="Z100" s="292"/>
      <c r="AA100" s="292"/>
      <c r="AB100" s="292"/>
      <c r="AC100" s="292"/>
      <c r="AD100" s="292"/>
      <c r="AE100" s="292"/>
      <c r="AF100" s="292"/>
      <c r="AG100" s="292"/>
      <c r="AH100" s="292"/>
      <c r="AI100" s="292"/>
      <c r="AJ100" s="292"/>
      <c r="AK100" s="292"/>
      <c r="AL100" s="292"/>
      <c r="AM100" s="292"/>
      <c r="AN100" s="292"/>
      <c r="AO100" s="292"/>
      <c r="AP100" s="292"/>
      <c r="AQ100" s="292"/>
      <c r="AR100" s="292"/>
      <c r="AS100" s="292"/>
      <c r="AT100" s="292"/>
      <c r="AU100" s="292"/>
      <c r="AV100" s="292"/>
      <c r="AW100" s="292"/>
      <c r="AX100" s="292"/>
      <c r="AY100" s="292"/>
    </row>
    <row r="101" spans="1:51" ht="15.6" customHeight="1" x14ac:dyDescent="0.25">
      <c r="A101" s="292"/>
      <c r="B101" s="294"/>
      <c r="C101" s="300"/>
      <c r="D101" s="300"/>
      <c r="E101" s="300"/>
      <c r="F101" s="300"/>
      <c r="G101" s="300"/>
      <c r="H101" s="300"/>
      <c r="I101" s="300"/>
      <c r="J101" s="300"/>
      <c r="K101" s="300"/>
      <c r="L101" s="300"/>
      <c r="M101" s="465"/>
      <c r="N101" s="465"/>
      <c r="O101" s="465"/>
      <c r="P101" s="465"/>
      <c r="Q101" s="465"/>
      <c r="R101" s="465"/>
      <c r="S101" s="294"/>
      <c r="T101" s="292"/>
      <c r="U101" s="292"/>
      <c r="V101" s="292"/>
      <c r="W101" s="292"/>
      <c r="X101" s="292"/>
      <c r="Y101" s="292"/>
      <c r="Z101" s="292"/>
      <c r="AA101" s="292"/>
      <c r="AB101" s="292"/>
      <c r="AC101" s="292"/>
      <c r="AD101" s="292"/>
      <c r="AE101" s="292"/>
      <c r="AF101" s="292"/>
      <c r="AG101" s="292"/>
      <c r="AH101" s="292"/>
      <c r="AI101" s="292"/>
      <c r="AJ101" s="292"/>
      <c r="AK101" s="292"/>
      <c r="AL101" s="292"/>
      <c r="AM101" s="292"/>
      <c r="AN101" s="292"/>
      <c r="AO101" s="292"/>
      <c r="AP101" s="292"/>
      <c r="AQ101" s="292"/>
      <c r="AR101" s="292"/>
      <c r="AS101" s="292"/>
      <c r="AT101" s="292"/>
      <c r="AU101" s="292"/>
      <c r="AV101" s="292"/>
      <c r="AW101" s="292"/>
      <c r="AX101" s="292"/>
      <c r="AY101" s="292"/>
    </row>
    <row r="102" spans="1:51" x14ac:dyDescent="0.25">
      <c r="A102" s="292"/>
      <c r="B102" s="310"/>
      <c r="C102" s="307"/>
      <c r="D102" s="307"/>
      <c r="E102" s="307"/>
      <c r="F102" s="307"/>
      <c r="G102" s="307"/>
      <c r="H102" s="307"/>
      <c r="I102" s="307"/>
      <c r="J102" s="307"/>
      <c r="K102" s="307"/>
      <c r="L102" s="307"/>
      <c r="M102" s="307"/>
      <c r="N102" s="307"/>
      <c r="O102" s="307"/>
      <c r="P102" s="307"/>
      <c r="Q102" s="307"/>
      <c r="R102" s="307"/>
      <c r="S102" s="292"/>
      <c r="T102" s="292"/>
      <c r="U102" s="292"/>
      <c r="V102" s="292"/>
      <c r="W102" s="292"/>
      <c r="X102" s="292"/>
      <c r="Y102" s="292"/>
      <c r="Z102" s="292"/>
      <c r="AA102" s="292"/>
      <c r="AB102" s="292"/>
      <c r="AC102" s="292"/>
      <c r="AD102" s="292"/>
      <c r="AE102" s="292"/>
      <c r="AF102" s="292"/>
      <c r="AG102" s="292"/>
      <c r="AH102" s="292"/>
      <c r="AI102" s="292"/>
      <c r="AJ102" s="292"/>
      <c r="AK102" s="292"/>
      <c r="AL102" s="292"/>
      <c r="AM102" s="292"/>
      <c r="AN102" s="292"/>
      <c r="AO102" s="292"/>
      <c r="AP102" s="292"/>
      <c r="AQ102" s="292"/>
      <c r="AR102" s="292"/>
      <c r="AS102" s="292"/>
      <c r="AT102" s="292"/>
      <c r="AU102" s="292"/>
      <c r="AV102" s="292"/>
      <c r="AW102" s="292"/>
      <c r="AX102" s="292"/>
      <c r="AY102" s="292"/>
    </row>
    <row r="103" spans="1:51" x14ac:dyDescent="0.25">
      <c r="A103" s="292"/>
      <c r="B103" s="294"/>
      <c r="C103" s="294"/>
      <c r="D103" s="294"/>
      <c r="E103" s="294"/>
      <c r="F103" s="294"/>
      <c r="G103" s="294"/>
      <c r="H103" s="294"/>
      <c r="I103" s="294"/>
      <c r="J103" s="294"/>
      <c r="K103" s="294"/>
      <c r="L103" s="294"/>
      <c r="M103" s="294"/>
      <c r="N103" s="294"/>
      <c r="O103" s="294"/>
      <c r="P103" s="294"/>
      <c r="Q103" s="294"/>
      <c r="R103" s="294"/>
      <c r="S103" s="294"/>
      <c r="T103" s="292"/>
      <c r="U103" s="292"/>
      <c r="V103" s="292"/>
      <c r="W103" s="292"/>
      <c r="X103" s="292"/>
      <c r="Y103" s="292"/>
      <c r="Z103" s="292"/>
      <c r="AA103" s="292"/>
      <c r="AB103" s="292"/>
      <c r="AC103" s="292"/>
      <c r="AD103" s="292"/>
      <c r="AE103" s="292"/>
      <c r="AF103" s="292"/>
      <c r="AG103" s="292"/>
      <c r="AH103" s="292"/>
      <c r="AI103" s="292"/>
      <c r="AJ103" s="292"/>
      <c r="AK103" s="292"/>
      <c r="AL103" s="292"/>
      <c r="AM103" s="292"/>
      <c r="AN103" s="292"/>
      <c r="AO103" s="292"/>
      <c r="AP103" s="292"/>
      <c r="AQ103" s="292"/>
      <c r="AR103" s="292"/>
      <c r="AS103" s="292"/>
      <c r="AT103" s="292"/>
      <c r="AU103" s="292"/>
      <c r="AV103" s="292"/>
      <c r="AW103" s="292"/>
      <c r="AX103" s="292"/>
      <c r="AY103" s="292"/>
    </row>
    <row r="104" spans="1:51" ht="30" customHeight="1" x14ac:dyDescent="0.25">
      <c r="A104" s="292"/>
      <c r="B104" s="311"/>
      <c r="C104" s="1383" t="s">
        <v>48</v>
      </c>
      <c r="D104" s="1383"/>
      <c r="E104" s="1383"/>
      <c r="F104" s="1383"/>
      <c r="G104" s="1383"/>
      <c r="H104" s="1383"/>
      <c r="I104" s="1383"/>
      <c r="J104" s="1383"/>
      <c r="K104" s="1383"/>
      <c r="L104" s="311"/>
      <c r="M104" s="311"/>
      <c r="N104" s="311"/>
      <c r="O104" s="311"/>
      <c r="P104" s="311"/>
      <c r="Q104" s="311"/>
      <c r="R104" s="311"/>
      <c r="S104" s="294"/>
      <c r="T104" s="292"/>
      <c r="U104" s="292"/>
      <c r="V104" s="292"/>
      <c r="W104" s="292"/>
      <c r="X104" s="292"/>
      <c r="Y104" s="292"/>
      <c r="Z104" s="292"/>
      <c r="AA104" s="292"/>
      <c r="AB104" s="292"/>
      <c r="AC104" s="292"/>
      <c r="AD104" s="292"/>
      <c r="AE104" s="292"/>
      <c r="AF104" s="292"/>
      <c r="AG104" s="292"/>
      <c r="AH104" s="292"/>
      <c r="AI104" s="292"/>
      <c r="AJ104" s="292"/>
      <c r="AK104" s="292"/>
      <c r="AL104" s="292"/>
      <c r="AM104" s="292"/>
      <c r="AN104" s="292"/>
      <c r="AO104" s="292"/>
      <c r="AP104" s="292"/>
      <c r="AQ104" s="292"/>
      <c r="AR104" s="292"/>
      <c r="AS104" s="292"/>
      <c r="AT104" s="292"/>
      <c r="AU104" s="292"/>
      <c r="AV104" s="292"/>
      <c r="AW104" s="292"/>
      <c r="AX104" s="292"/>
      <c r="AY104" s="292"/>
    </row>
    <row r="105" spans="1:51" ht="16.350000000000001" customHeight="1" x14ac:dyDescent="0.25">
      <c r="A105" s="292"/>
      <c r="B105" s="311"/>
      <c r="C105" s="1380" t="s">
        <v>49</v>
      </c>
      <c r="D105" s="1380"/>
      <c r="E105" s="1380"/>
      <c r="F105" s="1380"/>
      <c r="G105" s="1380"/>
      <c r="H105" s="1380"/>
      <c r="I105" s="1380"/>
      <c r="J105" s="1380"/>
      <c r="K105" s="1380"/>
      <c r="L105" s="1380"/>
      <c r="M105" s="1380"/>
      <c r="N105" s="1380"/>
      <c r="O105" s="1380"/>
      <c r="P105" s="1380"/>
      <c r="Q105" s="1380"/>
      <c r="R105" s="1380"/>
      <c r="S105" s="294"/>
      <c r="T105" s="292"/>
      <c r="U105" s="292"/>
      <c r="V105" s="292"/>
      <c r="W105" s="292"/>
      <c r="X105" s="292"/>
      <c r="Y105" s="292"/>
      <c r="Z105" s="292"/>
      <c r="AA105" s="292"/>
      <c r="AB105" s="292"/>
      <c r="AC105" s="292"/>
      <c r="AD105" s="292"/>
      <c r="AE105" s="292"/>
      <c r="AF105" s="292"/>
      <c r="AG105" s="292"/>
      <c r="AH105" s="292"/>
      <c r="AI105" s="292"/>
      <c r="AJ105" s="292"/>
      <c r="AK105" s="292"/>
      <c r="AL105" s="292"/>
      <c r="AM105" s="292"/>
      <c r="AN105" s="292"/>
      <c r="AO105" s="292"/>
      <c r="AP105" s="292"/>
      <c r="AQ105" s="292"/>
      <c r="AR105" s="292"/>
      <c r="AS105" s="292"/>
      <c r="AT105" s="292"/>
      <c r="AU105" s="292"/>
      <c r="AV105" s="292"/>
      <c r="AW105" s="292"/>
      <c r="AX105" s="292"/>
      <c r="AY105" s="292"/>
    </row>
    <row r="106" spans="1:51" ht="25.5" customHeight="1" x14ac:dyDescent="0.25">
      <c r="A106" s="292"/>
      <c r="B106" s="311"/>
      <c r="C106" s="1380"/>
      <c r="D106" s="1380"/>
      <c r="E106" s="1380"/>
      <c r="F106" s="1380"/>
      <c r="G106" s="1380"/>
      <c r="H106" s="1380"/>
      <c r="I106" s="1380"/>
      <c r="J106" s="1380"/>
      <c r="K106" s="1380"/>
      <c r="L106" s="1380"/>
      <c r="M106" s="1380"/>
      <c r="N106" s="1380"/>
      <c r="O106" s="1380"/>
      <c r="P106" s="1380"/>
      <c r="Q106" s="1380"/>
      <c r="R106" s="1380"/>
      <c r="S106" s="294"/>
      <c r="T106" s="292"/>
      <c r="U106" s="292"/>
      <c r="V106" s="292"/>
      <c r="W106" s="292"/>
      <c r="X106" s="292"/>
      <c r="Y106" s="292"/>
      <c r="Z106" s="292"/>
      <c r="AA106" s="292"/>
      <c r="AB106" s="292"/>
      <c r="AC106" s="292"/>
      <c r="AD106" s="292"/>
      <c r="AE106" s="292"/>
      <c r="AF106" s="292"/>
      <c r="AG106" s="292"/>
      <c r="AH106" s="292"/>
      <c r="AI106" s="292"/>
      <c r="AJ106" s="292"/>
      <c r="AK106" s="292"/>
      <c r="AL106" s="292"/>
      <c r="AM106" s="292"/>
      <c r="AN106" s="292"/>
      <c r="AO106" s="292"/>
      <c r="AP106" s="292"/>
      <c r="AQ106" s="292"/>
      <c r="AR106" s="292"/>
      <c r="AS106" s="292"/>
      <c r="AT106" s="292"/>
      <c r="AU106" s="292"/>
      <c r="AV106" s="292"/>
      <c r="AW106" s="292"/>
      <c r="AX106" s="292"/>
      <c r="AY106" s="292"/>
    </row>
    <row r="107" spans="1:51" ht="16.350000000000001" customHeight="1" x14ac:dyDescent="0.25">
      <c r="A107" s="292"/>
      <c r="B107" s="311"/>
      <c r="C107" s="1380"/>
      <c r="D107" s="1380"/>
      <c r="E107" s="1380"/>
      <c r="F107" s="1380"/>
      <c r="G107" s="1380"/>
      <c r="H107" s="1380"/>
      <c r="I107" s="1380"/>
      <c r="J107" s="1380"/>
      <c r="K107" s="1380"/>
      <c r="L107" s="1380"/>
      <c r="M107" s="1380"/>
      <c r="N107" s="1380"/>
      <c r="O107" s="1380"/>
      <c r="P107" s="1380"/>
      <c r="Q107" s="1380"/>
      <c r="R107" s="1380"/>
      <c r="S107" s="294"/>
      <c r="T107" s="292"/>
      <c r="U107" s="292"/>
      <c r="V107" s="292"/>
      <c r="W107" s="292"/>
      <c r="X107" s="292"/>
      <c r="Y107" s="292"/>
      <c r="Z107" s="292"/>
      <c r="AA107" s="292"/>
      <c r="AB107" s="292"/>
      <c r="AC107" s="292"/>
      <c r="AD107" s="292"/>
      <c r="AE107" s="292"/>
      <c r="AF107" s="292"/>
      <c r="AG107" s="292"/>
      <c r="AH107" s="292"/>
      <c r="AI107" s="292"/>
      <c r="AJ107" s="292"/>
      <c r="AK107" s="292"/>
      <c r="AL107" s="292"/>
      <c r="AM107" s="292"/>
      <c r="AN107" s="292"/>
      <c r="AO107" s="292"/>
      <c r="AP107" s="292"/>
      <c r="AQ107" s="292"/>
      <c r="AR107" s="292"/>
      <c r="AS107" s="292"/>
      <c r="AT107" s="292"/>
      <c r="AU107" s="292"/>
      <c r="AV107" s="292"/>
      <c r="AW107" s="292"/>
      <c r="AX107" s="292"/>
      <c r="AY107" s="292"/>
    </row>
    <row r="108" spans="1:51" ht="16.350000000000001" customHeight="1" x14ac:dyDescent="0.25">
      <c r="A108" s="292"/>
      <c r="B108" s="311"/>
      <c r="C108" s="1380"/>
      <c r="D108" s="1380"/>
      <c r="E108" s="1380"/>
      <c r="F108" s="1380"/>
      <c r="G108" s="1380"/>
      <c r="H108" s="1380"/>
      <c r="I108" s="1380"/>
      <c r="J108" s="1380"/>
      <c r="K108" s="1380"/>
      <c r="L108" s="1380"/>
      <c r="M108" s="1380"/>
      <c r="N108" s="1380"/>
      <c r="O108" s="1380"/>
      <c r="P108" s="1380"/>
      <c r="Q108" s="1380"/>
      <c r="R108" s="1380"/>
      <c r="S108" s="294"/>
      <c r="T108" s="292"/>
      <c r="U108" s="292"/>
      <c r="V108" s="292"/>
      <c r="W108" s="292"/>
      <c r="X108" s="292"/>
      <c r="Y108" s="292"/>
      <c r="Z108" s="292"/>
      <c r="AA108" s="292"/>
      <c r="AB108" s="292"/>
      <c r="AC108" s="292"/>
      <c r="AD108" s="292"/>
      <c r="AE108" s="292"/>
      <c r="AF108" s="292"/>
      <c r="AG108" s="292"/>
      <c r="AH108" s="292"/>
      <c r="AI108" s="292"/>
      <c r="AJ108" s="292"/>
      <c r="AK108" s="292"/>
      <c r="AL108" s="292"/>
      <c r="AM108" s="292"/>
      <c r="AN108" s="292"/>
      <c r="AO108" s="292"/>
      <c r="AP108" s="292"/>
      <c r="AQ108" s="292"/>
      <c r="AR108" s="292"/>
      <c r="AS108" s="292"/>
      <c r="AT108" s="292"/>
      <c r="AU108" s="292"/>
      <c r="AV108" s="292"/>
      <c r="AW108" s="292"/>
      <c r="AX108" s="292"/>
      <c r="AY108" s="292"/>
    </row>
    <row r="109" spans="1:51" ht="16.350000000000001" customHeight="1" x14ac:dyDescent="0.25">
      <c r="A109" s="292"/>
      <c r="B109" s="311"/>
      <c r="C109" s="1380"/>
      <c r="D109" s="1380"/>
      <c r="E109" s="1380"/>
      <c r="F109" s="1380"/>
      <c r="G109" s="1380"/>
      <c r="H109" s="1380"/>
      <c r="I109" s="1380"/>
      <c r="J109" s="1380"/>
      <c r="K109" s="1380"/>
      <c r="L109" s="1380"/>
      <c r="M109" s="1380"/>
      <c r="N109" s="1380"/>
      <c r="O109" s="1380"/>
      <c r="P109" s="1380"/>
      <c r="Q109" s="1380"/>
      <c r="R109" s="1380"/>
      <c r="S109" s="294"/>
      <c r="T109" s="292"/>
      <c r="U109" s="292"/>
      <c r="V109" s="292"/>
      <c r="W109" s="292"/>
      <c r="X109" s="292"/>
      <c r="Y109" s="292"/>
      <c r="Z109" s="292"/>
      <c r="AA109" s="292"/>
      <c r="AB109" s="292"/>
      <c r="AC109" s="292"/>
      <c r="AD109" s="292"/>
      <c r="AE109" s="292"/>
      <c r="AF109" s="292"/>
      <c r="AG109" s="292"/>
      <c r="AH109" s="292"/>
      <c r="AI109" s="292"/>
      <c r="AJ109" s="292"/>
      <c r="AK109" s="292"/>
      <c r="AL109" s="292"/>
      <c r="AM109" s="292"/>
      <c r="AN109" s="292"/>
      <c r="AO109" s="292"/>
      <c r="AP109" s="292"/>
      <c r="AQ109" s="292"/>
      <c r="AR109" s="292"/>
      <c r="AS109" s="292"/>
      <c r="AT109" s="292"/>
      <c r="AU109" s="292"/>
      <c r="AV109" s="292"/>
      <c r="AW109" s="292"/>
      <c r="AX109" s="292"/>
      <c r="AY109" s="292"/>
    </row>
    <row r="110" spans="1:51" ht="16.350000000000001" customHeight="1" x14ac:dyDescent="0.25">
      <c r="A110" s="292"/>
      <c r="B110" s="311"/>
      <c r="C110" s="1380"/>
      <c r="D110" s="1380"/>
      <c r="E110" s="1380"/>
      <c r="F110" s="1380"/>
      <c r="G110" s="1380"/>
      <c r="H110" s="1380"/>
      <c r="I110" s="1380"/>
      <c r="J110" s="1380"/>
      <c r="K110" s="1380"/>
      <c r="L110" s="1380"/>
      <c r="M110" s="1380"/>
      <c r="N110" s="1380"/>
      <c r="O110" s="1380"/>
      <c r="P110" s="1380"/>
      <c r="Q110" s="1380"/>
      <c r="R110" s="1380"/>
      <c r="S110" s="294"/>
      <c r="T110" s="292"/>
      <c r="U110" s="292"/>
      <c r="V110" s="292"/>
      <c r="W110" s="292"/>
      <c r="X110" s="292"/>
      <c r="Y110" s="292"/>
      <c r="Z110" s="292"/>
      <c r="AA110" s="292"/>
      <c r="AB110" s="292"/>
      <c r="AC110" s="292"/>
      <c r="AD110" s="292"/>
      <c r="AE110" s="292"/>
      <c r="AF110" s="292"/>
      <c r="AG110" s="292"/>
      <c r="AH110" s="292"/>
      <c r="AI110" s="292"/>
      <c r="AJ110" s="292"/>
      <c r="AK110" s="292"/>
      <c r="AL110" s="292"/>
      <c r="AM110" s="292"/>
      <c r="AN110" s="292"/>
      <c r="AO110" s="292"/>
      <c r="AP110" s="292"/>
      <c r="AQ110" s="292"/>
      <c r="AR110" s="292"/>
      <c r="AS110" s="292"/>
      <c r="AT110" s="292"/>
      <c r="AU110" s="292"/>
      <c r="AV110" s="292"/>
      <c r="AW110" s="292"/>
      <c r="AX110" s="292"/>
      <c r="AY110" s="292"/>
    </row>
    <row r="111" spans="1:51" ht="16.350000000000001" customHeight="1" x14ac:dyDescent="0.25">
      <c r="A111" s="292"/>
      <c r="B111" s="311"/>
      <c r="C111" s="1380"/>
      <c r="D111" s="1380"/>
      <c r="E111" s="1380"/>
      <c r="F111" s="1380"/>
      <c r="G111" s="1380"/>
      <c r="H111" s="1380"/>
      <c r="I111" s="1380"/>
      <c r="J111" s="1380"/>
      <c r="K111" s="1380"/>
      <c r="L111" s="1380"/>
      <c r="M111" s="1380"/>
      <c r="N111" s="1380"/>
      <c r="O111" s="1380"/>
      <c r="P111" s="1380"/>
      <c r="Q111" s="1380"/>
      <c r="R111" s="1380"/>
      <c r="S111" s="294"/>
      <c r="T111" s="292"/>
      <c r="U111" s="292"/>
      <c r="V111" s="292"/>
      <c r="W111" s="292"/>
      <c r="X111" s="292"/>
      <c r="Y111" s="292"/>
      <c r="Z111" s="292"/>
      <c r="AA111" s="292"/>
      <c r="AB111" s="292"/>
      <c r="AC111" s="292"/>
      <c r="AD111" s="292"/>
      <c r="AE111" s="292"/>
      <c r="AF111" s="292"/>
      <c r="AG111" s="292"/>
      <c r="AH111" s="292"/>
      <c r="AI111" s="292"/>
      <c r="AJ111" s="292"/>
      <c r="AK111" s="292"/>
      <c r="AL111" s="292"/>
      <c r="AM111" s="292"/>
      <c r="AN111" s="292"/>
      <c r="AO111" s="292"/>
      <c r="AP111" s="292"/>
      <c r="AQ111" s="292"/>
      <c r="AR111" s="292"/>
      <c r="AS111" s="292"/>
      <c r="AT111" s="292"/>
      <c r="AU111" s="292"/>
      <c r="AV111" s="292"/>
      <c r="AW111" s="292"/>
      <c r="AX111" s="292"/>
      <c r="AY111" s="292"/>
    </row>
    <row r="112" spans="1:51" ht="16.350000000000001" customHeight="1" x14ac:dyDescent="0.25">
      <c r="A112" s="292"/>
      <c r="B112" s="311"/>
      <c r="C112" s="1380"/>
      <c r="D112" s="1380"/>
      <c r="E112" s="1380"/>
      <c r="F112" s="1380"/>
      <c r="G112" s="1380"/>
      <c r="H112" s="1380"/>
      <c r="I112" s="1380"/>
      <c r="J112" s="1380"/>
      <c r="K112" s="1380"/>
      <c r="L112" s="1380"/>
      <c r="M112" s="1380"/>
      <c r="N112" s="1380"/>
      <c r="O112" s="1380"/>
      <c r="P112" s="1380"/>
      <c r="Q112" s="1380"/>
      <c r="R112" s="1380"/>
      <c r="S112" s="294"/>
      <c r="T112" s="292"/>
      <c r="U112" s="292"/>
      <c r="V112" s="292"/>
      <c r="W112" s="292"/>
      <c r="X112" s="292"/>
      <c r="Y112" s="292"/>
      <c r="Z112" s="292"/>
      <c r="AA112" s="292"/>
      <c r="AB112" s="292"/>
      <c r="AC112" s="292"/>
      <c r="AD112" s="292"/>
      <c r="AE112" s="292"/>
      <c r="AF112" s="292"/>
      <c r="AG112" s="292"/>
      <c r="AH112" s="292"/>
      <c r="AI112" s="292"/>
      <c r="AJ112" s="292"/>
      <c r="AK112" s="292"/>
      <c r="AL112" s="292"/>
      <c r="AM112" s="292"/>
      <c r="AN112" s="292"/>
      <c r="AO112" s="292"/>
      <c r="AP112" s="292"/>
      <c r="AQ112" s="292"/>
      <c r="AR112" s="292"/>
      <c r="AS112" s="292"/>
      <c r="AT112" s="292"/>
      <c r="AU112" s="292"/>
      <c r="AV112" s="292"/>
      <c r="AW112" s="292"/>
      <c r="AX112" s="292"/>
      <c r="AY112" s="292"/>
    </row>
    <row r="113" spans="1:51" ht="16.350000000000001" customHeight="1" x14ac:dyDescent="0.25">
      <c r="A113" s="292"/>
      <c r="B113" s="311"/>
      <c r="C113" s="1380"/>
      <c r="D113" s="1380"/>
      <c r="E113" s="1380"/>
      <c r="F113" s="1380"/>
      <c r="G113" s="1380"/>
      <c r="H113" s="1380"/>
      <c r="I113" s="1380"/>
      <c r="J113" s="1380"/>
      <c r="K113" s="1380"/>
      <c r="L113" s="1380"/>
      <c r="M113" s="1380"/>
      <c r="N113" s="1380"/>
      <c r="O113" s="1380"/>
      <c r="P113" s="1380"/>
      <c r="Q113" s="1380"/>
      <c r="R113" s="1380"/>
      <c r="S113" s="294"/>
      <c r="T113" s="292"/>
      <c r="U113" s="292"/>
      <c r="V113" s="292"/>
      <c r="W113" s="292"/>
      <c r="X113" s="292"/>
      <c r="Y113" s="292"/>
      <c r="Z113" s="292"/>
      <c r="AA113" s="292"/>
      <c r="AB113" s="292"/>
      <c r="AC113" s="292"/>
      <c r="AD113" s="292"/>
      <c r="AE113" s="292"/>
      <c r="AF113" s="292"/>
      <c r="AG113" s="292"/>
      <c r="AH113" s="292"/>
      <c r="AI113" s="292"/>
      <c r="AJ113" s="292"/>
      <c r="AK113" s="292"/>
      <c r="AL113" s="292"/>
      <c r="AM113" s="292"/>
      <c r="AN113" s="292"/>
      <c r="AO113" s="292"/>
      <c r="AP113" s="292"/>
      <c r="AQ113" s="292"/>
      <c r="AR113" s="292"/>
      <c r="AS113" s="292"/>
      <c r="AT113" s="292"/>
      <c r="AU113" s="292"/>
      <c r="AV113" s="292"/>
      <c r="AW113" s="292"/>
      <c r="AX113" s="292"/>
      <c r="AY113" s="292"/>
    </row>
    <row r="114" spans="1:51" ht="42" customHeight="1" x14ac:dyDescent="0.25">
      <c r="A114" s="292"/>
      <c r="B114" s="311"/>
      <c r="C114" s="1380"/>
      <c r="D114" s="1380"/>
      <c r="E114" s="1380"/>
      <c r="F114" s="1380"/>
      <c r="G114" s="1380"/>
      <c r="H114" s="1380"/>
      <c r="I114" s="1380"/>
      <c r="J114" s="1380"/>
      <c r="K114" s="1380"/>
      <c r="L114" s="1380"/>
      <c r="M114" s="1380"/>
      <c r="N114" s="1380"/>
      <c r="O114" s="1380"/>
      <c r="P114" s="1380"/>
      <c r="Q114" s="1380"/>
      <c r="R114" s="1380"/>
      <c r="S114" s="294"/>
      <c r="T114" s="292"/>
      <c r="U114" s="292"/>
      <c r="V114" s="292"/>
      <c r="W114" s="292"/>
      <c r="X114" s="292"/>
      <c r="Y114" s="292"/>
      <c r="Z114" s="292"/>
      <c r="AA114" s="292"/>
      <c r="AB114" s="292"/>
      <c r="AC114" s="292"/>
      <c r="AD114" s="292"/>
      <c r="AE114" s="292"/>
      <c r="AF114" s="292"/>
      <c r="AG114" s="292"/>
      <c r="AH114" s="292"/>
      <c r="AI114" s="292"/>
      <c r="AJ114" s="292"/>
      <c r="AK114" s="292"/>
      <c r="AL114" s="292"/>
      <c r="AM114" s="292"/>
      <c r="AN114" s="292"/>
      <c r="AO114" s="292"/>
      <c r="AP114" s="292"/>
      <c r="AQ114" s="292"/>
      <c r="AR114" s="292"/>
      <c r="AS114" s="292"/>
      <c r="AT114" s="292"/>
      <c r="AU114" s="292"/>
      <c r="AV114" s="292"/>
      <c r="AW114" s="292"/>
      <c r="AX114" s="292"/>
      <c r="AY114" s="292"/>
    </row>
    <row r="115" spans="1:51" x14ac:dyDescent="0.25">
      <c r="A115" s="292"/>
      <c r="B115" s="294"/>
      <c r="C115" s="312"/>
      <c r="D115" s="312"/>
      <c r="E115" s="312"/>
      <c r="F115" s="312"/>
      <c r="G115" s="312"/>
      <c r="H115" s="312"/>
      <c r="I115" s="312"/>
      <c r="J115" s="312"/>
      <c r="K115" s="312"/>
      <c r="L115" s="312"/>
      <c r="M115" s="312"/>
      <c r="N115" s="312"/>
      <c r="O115" s="312"/>
      <c r="P115" s="312"/>
      <c r="Q115" s="312"/>
      <c r="R115" s="312"/>
      <c r="S115" s="294"/>
      <c r="T115" s="292"/>
      <c r="U115" s="292"/>
      <c r="V115" s="292"/>
      <c r="W115" s="292"/>
      <c r="X115" s="292"/>
      <c r="Y115" s="292"/>
      <c r="Z115" s="292"/>
      <c r="AA115" s="292"/>
      <c r="AB115" s="292"/>
      <c r="AC115" s="292"/>
      <c r="AD115" s="292"/>
      <c r="AE115" s="292"/>
      <c r="AF115" s="292"/>
      <c r="AG115" s="292"/>
      <c r="AH115" s="292"/>
      <c r="AI115" s="292"/>
      <c r="AJ115" s="292"/>
      <c r="AK115" s="292"/>
      <c r="AL115" s="292"/>
      <c r="AM115" s="292"/>
      <c r="AN115" s="292"/>
      <c r="AO115" s="292"/>
      <c r="AP115" s="292"/>
      <c r="AQ115" s="292"/>
      <c r="AR115" s="292"/>
      <c r="AS115" s="292"/>
      <c r="AT115" s="292"/>
      <c r="AU115" s="292"/>
      <c r="AV115" s="292"/>
      <c r="AW115" s="292"/>
      <c r="AX115" s="292"/>
      <c r="AY115" s="292"/>
    </row>
    <row r="116" spans="1:51" x14ac:dyDescent="0.25">
      <c r="A116" s="292"/>
      <c r="B116" s="294"/>
      <c r="C116" s="294"/>
      <c r="D116" s="294"/>
      <c r="E116" s="294"/>
      <c r="F116" s="294"/>
      <c r="G116" s="294"/>
      <c r="H116" s="294"/>
      <c r="I116" s="294"/>
      <c r="J116" s="294"/>
      <c r="K116" s="294"/>
      <c r="L116" s="294"/>
      <c r="M116" s="294"/>
      <c r="N116" s="294"/>
      <c r="O116" s="294"/>
      <c r="P116" s="294"/>
      <c r="Q116" s="294"/>
      <c r="R116" s="294"/>
      <c r="S116" s="294"/>
      <c r="T116" s="292"/>
      <c r="U116" s="292"/>
      <c r="V116" s="292"/>
      <c r="W116" s="292"/>
      <c r="X116" s="292"/>
      <c r="Y116" s="292"/>
      <c r="Z116" s="292"/>
      <c r="AA116" s="292"/>
      <c r="AB116" s="292"/>
      <c r="AC116" s="292"/>
      <c r="AD116" s="292"/>
      <c r="AE116" s="292"/>
      <c r="AF116" s="292"/>
      <c r="AG116" s="292"/>
      <c r="AH116" s="292"/>
      <c r="AI116" s="292"/>
      <c r="AJ116" s="292"/>
      <c r="AK116" s="292"/>
      <c r="AL116" s="292"/>
      <c r="AM116" s="292"/>
      <c r="AN116" s="292"/>
      <c r="AO116" s="292"/>
      <c r="AP116" s="292"/>
      <c r="AQ116" s="292"/>
      <c r="AR116" s="292"/>
      <c r="AS116" s="292"/>
      <c r="AT116" s="292"/>
      <c r="AU116" s="292"/>
      <c r="AV116" s="292"/>
      <c r="AW116" s="292"/>
      <c r="AX116" s="292"/>
      <c r="AY116" s="292"/>
    </row>
    <row r="117" spans="1:51" x14ac:dyDescent="0.25">
      <c r="A117" s="292"/>
      <c r="B117" s="313"/>
      <c r="C117" s="313"/>
      <c r="D117" s="313"/>
      <c r="E117" s="313"/>
      <c r="F117" s="313"/>
      <c r="G117" s="313"/>
      <c r="H117" s="313"/>
      <c r="I117" s="313"/>
      <c r="J117" s="313"/>
      <c r="K117" s="313"/>
      <c r="L117" s="313"/>
      <c r="M117" s="313"/>
      <c r="N117" s="313"/>
      <c r="O117" s="313"/>
      <c r="P117" s="313"/>
      <c r="Q117" s="313"/>
      <c r="R117" s="313"/>
      <c r="S117" s="314"/>
      <c r="T117" s="314"/>
      <c r="U117" s="292"/>
      <c r="V117" s="292"/>
      <c r="W117" s="292"/>
      <c r="X117" s="292"/>
      <c r="Y117" s="292"/>
      <c r="Z117" s="292"/>
      <c r="AA117" s="292"/>
      <c r="AB117" s="292"/>
      <c r="AC117" s="292"/>
      <c r="AD117" s="292"/>
      <c r="AE117" s="292"/>
      <c r="AF117" s="292"/>
      <c r="AG117" s="292"/>
      <c r="AH117" s="292"/>
      <c r="AI117" s="292"/>
      <c r="AJ117" s="292"/>
      <c r="AK117" s="292"/>
      <c r="AL117" s="292"/>
      <c r="AM117" s="292"/>
      <c r="AN117" s="292"/>
      <c r="AO117" s="292"/>
      <c r="AP117" s="292"/>
      <c r="AQ117" s="292"/>
      <c r="AR117" s="292"/>
      <c r="AS117" s="292"/>
      <c r="AT117" s="292"/>
      <c r="AU117" s="292"/>
      <c r="AV117" s="292"/>
      <c r="AW117" s="292"/>
      <c r="AX117" s="292"/>
      <c r="AY117" s="292"/>
    </row>
    <row r="118" spans="1:51" ht="15" customHeight="1" x14ac:dyDescent="0.25">
      <c r="A118" s="292"/>
      <c r="B118" s="294"/>
      <c r="C118" s="294"/>
      <c r="D118" s="294"/>
      <c r="E118" s="294"/>
      <c r="F118" s="294"/>
      <c r="G118" s="294"/>
      <c r="H118" s="294"/>
      <c r="I118" s="294"/>
      <c r="J118" s="294"/>
      <c r="K118" s="294"/>
      <c r="L118" s="294"/>
      <c r="M118" s="294"/>
      <c r="N118" s="294"/>
      <c r="O118" s="294"/>
      <c r="P118" s="294"/>
      <c r="Q118" s="294"/>
      <c r="R118" s="294"/>
      <c r="S118" s="294"/>
      <c r="T118" s="292"/>
      <c r="U118" s="292"/>
      <c r="V118" s="292"/>
      <c r="W118" s="292"/>
      <c r="X118" s="292"/>
      <c r="Y118" s="292"/>
      <c r="Z118" s="292"/>
      <c r="AA118" s="292"/>
      <c r="AB118" s="292"/>
      <c r="AC118" s="292"/>
      <c r="AD118" s="292"/>
      <c r="AE118" s="292"/>
      <c r="AF118" s="292"/>
      <c r="AG118" s="292"/>
      <c r="AH118" s="292"/>
      <c r="AI118" s="292"/>
      <c r="AJ118" s="292"/>
      <c r="AK118" s="292"/>
      <c r="AL118" s="292"/>
      <c r="AM118" s="292"/>
      <c r="AN118" s="292"/>
      <c r="AO118" s="292"/>
      <c r="AP118" s="292"/>
      <c r="AQ118" s="292"/>
      <c r="AR118" s="292"/>
      <c r="AS118" s="292"/>
      <c r="AT118" s="292"/>
      <c r="AU118" s="292"/>
      <c r="AV118" s="292"/>
      <c r="AW118" s="292"/>
      <c r="AX118" s="292"/>
      <c r="AY118" s="292"/>
    </row>
    <row r="119" spans="1:51" ht="30" customHeight="1" x14ac:dyDescent="0.25">
      <c r="A119" s="292"/>
      <c r="B119" s="315"/>
      <c r="C119" s="1381" t="s">
        <v>50</v>
      </c>
      <c r="D119" s="1381"/>
      <c r="E119" s="1381"/>
      <c r="F119" s="1381"/>
      <c r="G119" s="1381"/>
      <c r="H119" s="1381"/>
      <c r="I119" s="1381"/>
      <c r="J119" s="1381"/>
      <c r="K119" s="1381"/>
      <c r="L119" s="1381"/>
      <c r="M119" s="1381"/>
      <c r="N119" s="1381"/>
      <c r="O119" s="315"/>
      <c r="P119" s="315"/>
      <c r="Q119" s="315"/>
      <c r="R119" s="315"/>
      <c r="S119" s="294"/>
      <c r="T119" s="292"/>
      <c r="U119" s="292"/>
      <c r="V119" s="292"/>
      <c r="W119" s="292"/>
      <c r="X119" s="292"/>
      <c r="Y119" s="292"/>
      <c r="Z119" s="292"/>
      <c r="AA119" s="292"/>
      <c r="AB119" s="292"/>
      <c r="AC119" s="292"/>
      <c r="AD119" s="292"/>
      <c r="AE119" s="292"/>
      <c r="AF119" s="292"/>
      <c r="AG119" s="292"/>
      <c r="AH119" s="292"/>
      <c r="AI119" s="292"/>
      <c r="AJ119" s="292"/>
      <c r="AK119" s="292"/>
      <c r="AL119" s="292"/>
      <c r="AM119" s="292"/>
      <c r="AN119" s="292"/>
      <c r="AO119" s="292"/>
      <c r="AP119" s="292"/>
      <c r="AQ119" s="292"/>
      <c r="AR119" s="292"/>
      <c r="AS119" s="292"/>
      <c r="AT119" s="292"/>
      <c r="AU119" s="292"/>
      <c r="AV119" s="292"/>
      <c r="AW119" s="292"/>
      <c r="AX119" s="292"/>
      <c r="AY119" s="292"/>
    </row>
    <row r="120" spans="1:51" ht="28.5" customHeight="1" x14ac:dyDescent="0.25">
      <c r="A120" s="292"/>
      <c r="B120" s="315"/>
      <c r="C120" s="1382" t="s">
        <v>51</v>
      </c>
      <c r="D120" s="1382"/>
      <c r="E120" s="1382"/>
      <c r="F120" s="1382"/>
      <c r="G120" s="1382"/>
      <c r="H120" s="1382"/>
      <c r="I120" s="1382"/>
      <c r="J120" s="1382"/>
      <c r="K120" s="1382"/>
      <c r="L120" s="1382"/>
      <c r="M120" s="1382"/>
      <c r="N120" s="1382"/>
      <c r="O120" s="1382"/>
      <c r="P120" s="1382"/>
      <c r="Q120" s="1382"/>
      <c r="R120" s="1382"/>
      <c r="S120" s="294"/>
      <c r="T120" s="292"/>
      <c r="U120" s="292"/>
      <c r="V120" s="292"/>
      <c r="W120" s="292"/>
      <c r="X120" s="292"/>
      <c r="Y120" s="292"/>
      <c r="Z120" s="292"/>
      <c r="AA120" s="292"/>
      <c r="AB120" s="292"/>
      <c r="AC120" s="292"/>
      <c r="AD120" s="292"/>
      <c r="AE120" s="292"/>
      <c r="AF120" s="292"/>
      <c r="AG120" s="292"/>
      <c r="AH120" s="292"/>
      <c r="AI120" s="292"/>
      <c r="AJ120" s="292"/>
      <c r="AK120" s="292"/>
      <c r="AL120" s="292"/>
      <c r="AM120" s="292"/>
      <c r="AN120" s="292"/>
      <c r="AO120" s="292"/>
      <c r="AP120" s="292"/>
      <c r="AQ120" s="292"/>
      <c r="AR120" s="292"/>
      <c r="AS120" s="292"/>
      <c r="AT120" s="292"/>
      <c r="AU120" s="292"/>
      <c r="AV120" s="292"/>
      <c r="AW120" s="292"/>
      <c r="AX120" s="292"/>
      <c r="AY120" s="292"/>
    </row>
    <row r="121" spans="1:51" ht="20.100000000000001" customHeight="1" x14ac:dyDescent="0.25">
      <c r="A121" s="292"/>
      <c r="B121" s="315"/>
      <c r="C121" s="1382"/>
      <c r="D121" s="1382"/>
      <c r="E121" s="1382"/>
      <c r="F121" s="1382"/>
      <c r="G121" s="1382"/>
      <c r="H121" s="1382"/>
      <c r="I121" s="1382"/>
      <c r="J121" s="1382"/>
      <c r="K121" s="1382"/>
      <c r="L121" s="1382"/>
      <c r="M121" s="1382"/>
      <c r="N121" s="1382"/>
      <c r="O121" s="1382"/>
      <c r="P121" s="1382"/>
      <c r="Q121" s="1382"/>
      <c r="R121" s="1382"/>
      <c r="S121" s="294"/>
      <c r="T121" s="292"/>
      <c r="U121" s="292"/>
      <c r="V121" s="292"/>
      <c r="W121" s="292"/>
      <c r="X121" s="292"/>
      <c r="Y121" s="292"/>
      <c r="Z121" s="292"/>
      <c r="AA121" s="292"/>
      <c r="AB121" s="292"/>
      <c r="AC121" s="292"/>
      <c r="AD121" s="292"/>
      <c r="AE121" s="292"/>
      <c r="AF121" s="292"/>
      <c r="AG121" s="292"/>
      <c r="AH121" s="292"/>
      <c r="AI121" s="292"/>
      <c r="AJ121" s="292"/>
      <c r="AK121" s="292"/>
      <c r="AL121" s="292"/>
      <c r="AM121" s="292"/>
      <c r="AN121" s="292"/>
      <c r="AO121" s="292"/>
      <c r="AP121" s="292"/>
      <c r="AQ121" s="292"/>
      <c r="AR121" s="292"/>
      <c r="AS121" s="292"/>
      <c r="AT121" s="292"/>
      <c r="AU121" s="292"/>
      <c r="AV121" s="292"/>
      <c r="AW121" s="292"/>
      <c r="AX121" s="292"/>
      <c r="AY121" s="292"/>
    </row>
    <row r="122" spans="1:51" ht="34.9" customHeight="1" x14ac:dyDescent="0.25">
      <c r="A122" s="292"/>
      <c r="B122" s="315"/>
      <c r="C122" s="1382"/>
      <c r="D122" s="1382"/>
      <c r="E122" s="1382"/>
      <c r="F122" s="1382"/>
      <c r="G122" s="1382"/>
      <c r="H122" s="1382"/>
      <c r="I122" s="1382"/>
      <c r="J122" s="1382"/>
      <c r="K122" s="1382"/>
      <c r="L122" s="1382"/>
      <c r="M122" s="1382"/>
      <c r="N122" s="1382"/>
      <c r="O122" s="1382"/>
      <c r="P122" s="1382"/>
      <c r="Q122" s="1382"/>
      <c r="R122" s="1382"/>
      <c r="S122" s="294"/>
      <c r="T122" s="292"/>
      <c r="U122" s="292"/>
      <c r="V122" s="292"/>
      <c r="W122" s="292"/>
      <c r="X122" s="292"/>
      <c r="Y122" s="292"/>
      <c r="Z122" s="292"/>
      <c r="AA122" s="292"/>
      <c r="AB122" s="292"/>
      <c r="AC122" s="292"/>
      <c r="AD122" s="292"/>
      <c r="AE122" s="292"/>
      <c r="AF122" s="292"/>
      <c r="AG122" s="292"/>
      <c r="AH122" s="292"/>
      <c r="AI122" s="292"/>
      <c r="AJ122" s="292"/>
      <c r="AK122" s="292"/>
      <c r="AL122" s="292"/>
      <c r="AM122" s="292"/>
      <c r="AN122" s="292"/>
      <c r="AO122" s="292"/>
      <c r="AP122" s="292"/>
      <c r="AQ122" s="292"/>
      <c r="AR122" s="292"/>
      <c r="AS122" s="292"/>
      <c r="AT122" s="292"/>
      <c r="AU122" s="292"/>
      <c r="AV122" s="292"/>
      <c r="AW122" s="292"/>
      <c r="AX122" s="292"/>
      <c r="AY122" s="292"/>
    </row>
    <row r="123" spans="1:51" ht="245.65" customHeight="1" x14ac:dyDescent="0.25">
      <c r="A123" s="292"/>
      <c r="B123" s="316"/>
      <c r="C123" s="1382"/>
      <c r="D123" s="1382"/>
      <c r="E123" s="1382"/>
      <c r="F123" s="1382"/>
      <c r="G123" s="1382"/>
      <c r="H123" s="1382"/>
      <c r="I123" s="1382"/>
      <c r="J123" s="1382"/>
      <c r="K123" s="1382"/>
      <c r="L123" s="1382"/>
      <c r="M123" s="1382"/>
      <c r="N123" s="1382"/>
      <c r="O123" s="1382"/>
      <c r="P123" s="1382"/>
      <c r="Q123" s="1382"/>
      <c r="R123" s="1382"/>
      <c r="S123" s="294"/>
      <c r="T123" s="292"/>
      <c r="U123" s="292"/>
      <c r="V123" s="292"/>
      <c r="W123" s="292"/>
      <c r="X123" s="292"/>
      <c r="Y123" s="292"/>
      <c r="Z123" s="292"/>
      <c r="AA123" s="292"/>
      <c r="AB123" s="292"/>
      <c r="AC123" s="292"/>
      <c r="AD123" s="292"/>
      <c r="AE123" s="292"/>
      <c r="AF123" s="292"/>
      <c r="AG123" s="292"/>
      <c r="AH123" s="292"/>
      <c r="AI123" s="292"/>
      <c r="AJ123" s="292"/>
      <c r="AK123" s="292"/>
      <c r="AL123" s="292"/>
      <c r="AM123" s="292"/>
      <c r="AN123" s="292"/>
      <c r="AO123" s="292"/>
      <c r="AP123" s="292"/>
      <c r="AQ123" s="292"/>
      <c r="AR123" s="292"/>
      <c r="AS123" s="292"/>
      <c r="AT123" s="292"/>
      <c r="AU123" s="292"/>
      <c r="AV123" s="292"/>
      <c r="AW123" s="292"/>
      <c r="AX123" s="292"/>
      <c r="AY123" s="292"/>
    </row>
    <row r="124" spans="1:51" ht="25.15" customHeight="1" x14ac:dyDescent="0.25">
      <c r="A124" s="292"/>
      <c r="B124" s="297"/>
      <c r="C124" s="1403" t="s">
        <v>52</v>
      </c>
      <c r="D124" s="1403"/>
      <c r="E124" s="1403"/>
      <c r="F124" s="297"/>
      <c r="G124" s="297"/>
      <c r="H124" s="297"/>
      <c r="I124" s="297"/>
      <c r="J124" s="297"/>
      <c r="K124" s="297"/>
      <c r="L124" s="297"/>
      <c r="M124" s="297"/>
      <c r="N124" s="297"/>
      <c r="O124" s="297"/>
      <c r="P124" s="297"/>
      <c r="Q124" s="297"/>
      <c r="R124" s="297"/>
      <c r="S124" s="294"/>
      <c r="T124" s="292"/>
      <c r="U124" s="292"/>
      <c r="V124" s="292"/>
      <c r="W124" s="292"/>
      <c r="X124" s="292"/>
      <c r="Y124" s="292"/>
      <c r="Z124" s="292"/>
      <c r="AA124" s="292"/>
      <c r="AB124" s="292"/>
      <c r="AC124" s="292"/>
      <c r="AD124" s="292"/>
      <c r="AE124" s="292"/>
      <c r="AF124" s="292"/>
      <c r="AG124" s="292"/>
      <c r="AH124" s="292"/>
      <c r="AI124" s="292"/>
      <c r="AJ124" s="292"/>
      <c r="AK124" s="292"/>
      <c r="AL124" s="292"/>
      <c r="AM124" s="292"/>
      <c r="AN124" s="292"/>
      <c r="AO124" s="292"/>
      <c r="AP124" s="292"/>
      <c r="AQ124" s="292"/>
      <c r="AR124" s="292"/>
      <c r="AS124" s="292"/>
      <c r="AT124" s="292"/>
      <c r="AU124" s="292"/>
      <c r="AV124" s="292"/>
      <c r="AW124" s="292"/>
      <c r="AX124" s="292"/>
      <c r="AY124" s="292"/>
    </row>
    <row r="125" spans="1:51" ht="23.1" customHeight="1" x14ac:dyDescent="0.25">
      <c r="A125" s="292"/>
      <c r="B125" s="297"/>
      <c r="C125" s="1404" t="s">
        <v>53</v>
      </c>
      <c r="D125" s="1404"/>
      <c r="E125" s="1404"/>
      <c r="F125" s="1404"/>
      <c r="G125" s="1404"/>
      <c r="H125" s="1404"/>
      <c r="I125" s="297"/>
      <c r="J125" s="297"/>
      <c r="K125" s="297"/>
      <c r="L125" s="297"/>
      <c r="M125" s="297"/>
      <c r="N125" s="297"/>
      <c r="O125" s="297"/>
      <c r="P125" s="297"/>
      <c r="Q125" s="297"/>
      <c r="R125" s="297"/>
      <c r="S125" s="294"/>
      <c r="T125" s="292"/>
      <c r="U125" s="292"/>
      <c r="V125" s="292"/>
      <c r="W125" s="292"/>
      <c r="X125" s="292"/>
      <c r="Y125" s="292"/>
      <c r="Z125" s="292"/>
      <c r="AA125" s="292"/>
      <c r="AB125" s="292"/>
      <c r="AC125" s="292"/>
      <c r="AD125" s="292"/>
      <c r="AE125" s="292"/>
      <c r="AF125" s="292"/>
      <c r="AG125" s="292"/>
      <c r="AH125" s="292"/>
      <c r="AI125" s="292"/>
      <c r="AJ125" s="292"/>
      <c r="AK125" s="292"/>
      <c r="AL125" s="292"/>
      <c r="AM125" s="292"/>
      <c r="AN125" s="292"/>
      <c r="AO125" s="292"/>
      <c r="AP125" s="292"/>
      <c r="AQ125" s="292"/>
      <c r="AR125" s="292"/>
      <c r="AS125" s="292"/>
      <c r="AT125" s="292"/>
      <c r="AU125" s="292"/>
      <c r="AV125" s="292"/>
      <c r="AW125" s="292"/>
      <c r="AX125" s="292"/>
      <c r="AY125" s="292"/>
    </row>
    <row r="126" spans="1:51" x14ac:dyDescent="0.25">
      <c r="A126" s="292"/>
      <c r="B126" s="304"/>
      <c r="C126" s="305"/>
      <c r="D126" s="305"/>
      <c r="E126" s="305"/>
      <c r="F126" s="305"/>
      <c r="G126" s="305"/>
      <c r="H126" s="305"/>
      <c r="I126" s="305"/>
      <c r="J126" s="305"/>
      <c r="K126" s="305"/>
      <c r="L126" s="305"/>
      <c r="M126" s="305"/>
      <c r="N126" s="305"/>
      <c r="O126" s="305"/>
      <c r="P126" s="305"/>
      <c r="Q126" s="305"/>
      <c r="R126" s="305"/>
      <c r="S126" s="294"/>
      <c r="T126" s="292"/>
      <c r="U126" s="292"/>
      <c r="V126" s="292"/>
      <c r="W126" s="292"/>
      <c r="X126" s="292"/>
      <c r="Y126" s="292"/>
      <c r="Z126" s="292"/>
      <c r="AA126" s="292"/>
      <c r="AB126" s="292"/>
      <c r="AC126" s="292"/>
      <c r="AD126" s="292"/>
      <c r="AE126" s="292"/>
      <c r="AF126" s="292"/>
      <c r="AG126" s="292"/>
      <c r="AH126" s="292"/>
      <c r="AI126" s="292"/>
      <c r="AJ126" s="292"/>
      <c r="AK126" s="292"/>
      <c r="AL126" s="292"/>
      <c r="AM126" s="292"/>
      <c r="AN126" s="292"/>
      <c r="AO126" s="292"/>
      <c r="AP126" s="292"/>
      <c r="AQ126" s="292"/>
      <c r="AR126" s="292"/>
      <c r="AS126" s="292"/>
      <c r="AT126" s="292"/>
      <c r="AU126" s="292"/>
      <c r="AV126" s="292"/>
      <c r="AW126" s="292"/>
      <c r="AX126" s="292"/>
      <c r="AY126" s="292"/>
    </row>
    <row r="127" spans="1:51" x14ac:dyDescent="0.25">
      <c r="A127" s="292"/>
      <c r="B127" s="304"/>
      <c r="C127" s="304"/>
      <c r="D127" s="304"/>
      <c r="E127" s="304"/>
      <c r="F127" s="304"/>
      <c r="G127" s="304"/>
      <c r="H127" s="304"/>
      <c r="I127" s="304"/>
      <c r="J127" s="304"/>
      <c r="K127" s="304"/>
      <c r="L127" s="304"/>
      <c r="M127" s="304"/>
      <c r="N127" s="304"/>
      <c r="O127" s="304"/>
      <c r="P127" s="304"/>
      <c r="Q127" s="304"/>
      <c r="R127" s="304"/>
      <c r="S127" s="294"/>
      <c r="T127" s="292"/>
      <c r="U127" s="292"/>
      <c r="V127" s="292"/>
      <c r="W127" s="292"/>
      <c r="X127" s="292"/>
      <c r="Y127" s="292"/>
      <c r="Z127" s="292"/>
      <c r="AA127" s="292"/>
      <c r="AB127" s="292"/>
      <c r="AC127" s="292"/>
      <c r="AD127" s="292"/>
      <c r="AE127" s="292"/>
      <c r="AF127" s="292"/>
      <c r="AG127" s="292"/>
      <c r="AH127" s="292"/>
      <c r="AI127" s="292"/>
      <c r="AJ127" s="292"/>
      <c r="AK127" s="292"/>
      <c r="AL127" s="292"/>
      <c r="AM127" s="292"/>
      <c r="AN127" s="292"/>
      <c r="AO127" s="292"/>
      <c r="AP127" s="292"/>
      <c r="AQ127" s="292"/>
      <c r="AR127" s="292"/>
      <c r="AS127" s="292"/>
      <c r="AT127" s="292"/>
      <c r="AU127" s="292"/>
      <c r="AV127" s="292"/>
      <c r="AW127" s="292"/>
      <c r="AX127" s="292"/>
      <c r="AY127" s="292"/>
    </row>
    <row r="128" spans="1:51" x14ac:dyDescent="0.25">
      <c r="A128" s="292"/>
      <c r="B128" s="313"/>
      <c r="C128" s="313"/>
      <c r="D128" s="313"/>
      <c r="E128" s="313"/>
      <c r="F128" s="313"/>
      <c r="G128" s="313"/>
      <c r="H128" s="313"/>
      <c r="I128" s="313"/>
      <c r="J128" s="313"/>
      <c r="K128" s="313"/>
      <c r="L128" s="313"/>
      <c r="M128" s="313"/>
      <c r="N128" s="313"/>
      <c r="O128" s="313"/>
      <c r="P128" s="313"/>
      <c r="Q128" s="313"/>
      <c r="R128" s="313"/>
      <c r="S128" s="314"/>
      <c r="T128" s="314"/>
      <c r="U128" s="292"/>
      <c r="V128" s="292"/>
      <c r="W128" s="292"/>
      <c r="X128" s="292"/>
      <c r="Y128" s="292"/>
      <c r="Z128" s="292"/>
      <c r="AA128" s="292"/>
      <c r="AB128" s="292"/>
      <c r="AC128" s="292"/>
      <c r="AD128" s="292"/>
      <c r="AE128" s="292"/>
      <c r="AF128" s="292"/>
      <c r="AG128" s="292"/>
      <c r="AH128" s="292"/>
      <c r="AI128" s="292"/>
      <c r="AJ128" s="292"/>
      <c r="AK128" s="292"/>
      <c r="AL128" s="292"/>
      <c r="AM128" s="292"/>
      <c r="AN128" s="292"/>
      <c r="AO128" s="292"/>
      <c r="AP128" s="292"/>
      <c r="AQ128" s="292"/>
      <c r="AR128" s="292"/>
      <c r="AS128" s="292"/>
      <c r="AT128" s="292"/>
      <c r="AU128" s="292"/>
      <c r="AV128" s="292"/>
      <c r="AW128" s="292"/>
      <c r="AX128" s="292"/>
      <c r="AY128" s="292"/>
    </row>
    <row r="129" spans="1:51" ht="16.350000000000001" customHeight="1" x14ac:dyDescent="0.25">
      <c r="A129" s="292"/>
      <c r="B129" s="311"/>
      <c r="C129" s="317"/>
      <c r="D129" s="317"/>
      <c r="E129" s="317"/>
      <c r="F129" s="317"/>
      <c r="G129" s="317"/>
      <c r="H129" s="317"/>
      <c r="I129" s="317"/>
      <c r="J129" s="317"/>
      <c r="K129" s="317"/>
      <c r="L129" s="317"/>
      <c r="M129" s="317"/>
      <c r="N129" s="317"/>
      <c r="O129" s="317"/>
      <c r="P129" s="317"/>
      <c r="Q129" s="317"/>
      <c r="R129" s="317"/>
      <c r="S129" s="294"/>
      <c r="T129" s="292"/>
      <c r="U129" s="292"/>
      <c r="V129" s="292"/>
      <c r="W129" s="292"/>
      <c r="X129" s="292"/>
      <c r="Y129" s="292"/>
      <c r="Z129" s="292"/>
      <c r="AA129" s="292"/>
      <c r="AB129" s="292"/>
      <c r="AC129" s="292"/>
      <c r="AD129" s="292"/>
      <c r="AE129" s="292"/>
      <c r="AF129" s="292"/>
      <c r="AG129" s="292"/>
      <c r="AH129" s="292"/>
      <c r="AI129" s="292"/>
      <c r="AJ129" s="292"/>
      <c r="AK129" s="292"/>
      <c r="AL129" s="292"/>
      <c r="AM129" s="292"/>
      <c r="AN129" s="292"/>
      <c r="AO129" s="292"/>
      <c r="AP129" s="292"/>
      <c r="AQ129" s="292"/>
      <c r="AR129" s="292"/>
      <c r="AS129" s="292"/>
      <c r="AT129" s="292"/>
      <c r="AU129" s="292"/>
      <c r="AV129" s="292"/>
      <c r="AW129" s="292"/>
      <c r="AX129" s="292"/>
      <c r="AY129" s="292"/>
    </row>
    <row r="130" spans="1:51" ht="30" customHeight="1" x14ac:dyDescent="0.25">
      <c r="A130" s="292"/>
      <c r="B130" s="317"/>
      <c r="C130" s="1383" t="s">
        <v>54</v>
      </c>
      <c r="D130" s="1383"/>
      <c r="E130" s="1383"/>
      <c r="F130" s="1383"/>
      <c r="G130" s="1383"/>
      <c r="H130" s="1383"/>
      <c r="I130" s="1383"/>
      <c r="J130" s="1383"/>
      <c r="K130" s="1383"/>
      <c r="L130" s="317"/>
      <c r="M130" s="317"/>
      <c r="N130" s="317"/>
      <c r="O130" s="317"/>
      <c r="P130" s="317"/>
      <c r="Q130" s="317"/>
      <c r="R130" s="317"/>
      <c r="S130" s="294"/>
      <c r="T130" s="292"/>
      <c r="U130" s="292"/>
      <c r="V130" s="292"/>
      <c r="W130" s="292"/>
      <c r="X130" s="292"/>
      <c r="Y130" s="292"/>
      <c r="Z130" s="292"/>
      <c r="AA130" s="292"/>
      <c r="AB130" s="292"/>
      <c r="AC130" s="292"/>
      <c r="AD130" s="292"/>
      <c r="AE130" s="292"/>
      <c r="AF130" s="292"/>
      <c r="AG130" s="292"/>
      <c r="AH130" s="292"/>
      <c r="AI130" s="292"/>
      <c r="AJ130" s="292"/>
      <c r="AK130" s="292"/>
      <c r="AL130" s="292"/>
      <c r="AM130" s="292"/>
      <c r="AN130" s="292"/>
      <c r="AO130" s="292"/>
      <c r="AP130" s="292"/>
      <c r="AQ130" s="292"/>
      <c r="AR130" s="292"/>
      <c r="AS130" s="292"/>
      <c r="AT130" s="292"/>
      <c r="AU130" s="292"/>
      <c r="AV130" s="292"/>
      <c r="AW130" s="292"/>
      <c r="AX130" s="292"/>
      <c r="AY130" s="292"/>
    </row>
    <row r="131" spans="1:51" x14ac:dyDescent="0.25">
      <c r="A131" s="292"/>
      <c r="B131" s="317"/>
      <c r="C131" s="1380" t="s">
        <v>55</v>
      </c>
      <c r="D131" s="1380"/>
      <c r="E131" s="1380"/>
      <c r="F131" s="1380"/>
      <c r="G131" s="1380"/>
      <c r="H131" s="1380"/>
      <c r="I131" s="1380"/>
      <c r="J131" s="1380"/>
      <c r="K131" s="1380"/>
      <c r="L131" s="1380"/>
      <c r="M131" s="1380"/>
      <c r="N131" s="1380"/>
      <c r="O131" s="1380"/>
      <c r="P131" s="1380"/>
      <c r="Q131" s="1380"/>
      <c r="R131" s="1380"/>
      <c r="S131" s="294"/>
      <c r="T131" s="292"/>
      <c r="U131" s="292"/>
      <c r="V131" s="292"/>
      <c r="W131" s="292"/>
      <c r="X131" s="292"/>
      <c r="Y131" s="292"/>
      <c r="Z131" s="292"/>
      <c r="AA131" s="292"/>
      <c r="AB131" s="292"/>
      <c r="AC131" s="292"/>
      <c r="AD131" s="292"/>
      <c r="AE131" s="292"/>
      <c r="AF131" s="292"/>
      <c r="AG131" s="292"/>
      <c r="AH131" s="292"/>
      <c r="AI131" s="292"/>
      <c r="AJ131" s="292"/>
      <c r="AK131" s="292"/>
      <c r="AL131" s="292"/>
      <c r="AM131" s="292"/>
      <c r="AN131" s="292"/>
      <c r="AO131" s="292"/>
      <c r="AP131" s="292"/>
      <c r="AQ131" s="292"/>
      <c r="AR131" s="292"/>
      <c r="AS131" s="292"/>
      <c r="AT131" s="292"/>
      <c r="AU131" s="292"/>
      <c r="AV131" s="292"/>
      <c r="AW131" s="292"/>
      <c r="AX131" s="292"/>
      <c r="AY131" s="292"/>
    </row>
    <row r="132" spans="1:51" ht="19.899999999999999" customHeight="1" x14ac:dyDescent="0.25">
      <c r="A132" s="292"/>
      <c r="B132" s="317"/>
      <c r="C132" s="1380"/>
      <c r="D132" s="1380"/>
      <c r="E132" s="1380"/>
      <c r="F132" s="1380"/>
      <c r="G132" s="1380"/>
      <c r="H132" s="1380"/>
      <c r="I132" s="1380"/>
      <c r="J132" s="1380"/>
      <c r="K132" s="1380"/>
      <c r="L132" s="1380"/>
      <c r="M132" s="1380"/>
      <c r="N132" s="1380"/>
      <c r="O132" s="1380"/>
      <c r="P132" s="1380"/>
      <c r="Q132" s="1380"/>
      <c r="R132" s="1380"/>
      <c r="S132" s="294"/>
      <c r="T132" s="292"/>
      <c r="U132" s="292"/>
      <c r="V132" s="292"/>
      <c r="W132" s="292"/>
      <c r="X132" s="292"/>
      <c r="Y132" s="292"/>
      <c r="Z132" s="292"/>
      <c r="AA132" s="292"/>
      <c r="AB132" s="292"/>
      <c r="AC132" s="292"/>
      <c r="AD132" s="292"/>
      <c r="AE132" s="292"/>
      <c r="AF132" s="292"/>
      <c r="AG132" s="292"/>
      <c r="AH132" s="292"/>
      <c r="AI132" s="292"/>
      <c r="AJ132" s="292"/>
      <c r="AK132" s="292"/>
      <c r="AL132" s="292"/>
      <c r="AM132" s="292"/>
      <c r="AN132" s="292"/>
      <c r="AO132" s="292"/>
      <c r="AP132" s="292"/>
      <c r="AQ132" s="292"/>
      <c r="AR132" s="292"/>
      <c r="AS132" s="292"/>
      <c r="AT132" s="292"/>
      <c r="AU132" s="292"/>
      <c r="AV132" s="292"/>
      <c r="AW132" s="292"/>
      <c r="AX132" s="292"/>
      <c r="AY132" s="292"/>
    </row>
    <row r="133" spans="1:51" ht="28.5" customHeight="1" x14ac:dyDescent="0.25">
      <c r="A133" s="292"/>
      <c r="B133" s="317"/>
      <c r="C133" s="1380"/>
      <c r="D133" s="1380"/>
      <c r="E133" s="1380"/>
      <c r="F133" s="1380"/>
      <c r="G133" s="1380"/>
      <c r="H133" s="1380"/>
      <c r="I133" s="1380"/>
      <c r="J133" s="1380"/>
      <c r="K133" s="1380"/>
      <c r="L133" s="1380"/>
      <c r="M133" s="1380"/>
      <c r="N133" s="1380"/>
      <c r="O133" s="1380"/>
      <c r="P133" s="1380"/>
      <c r="Q133" s="1380"/>
      <c r="R133" s="1380"/>
      <c r="S133" s="294"/>
      <c r="T133" s="292"/>
      <c r="U133" s="292"/>
      <c r="V133" s="292"/>
      <c r="W133" s="292"/>
      <c r="X133" s="292"/>
      <c r="Y133" s="292"/>
      <c r="Z133" s="292"/>
      <c r="AA133" s="292"/>
      <c r="AB133" s="292"/>
      <c r="AC133" s="292"/>
      <c r="AD133" s="292"/>
      <c r="AE133" s="292"/>
      <c r="AF133" s="292"/>
      <c r="AG133" s="292"/>
      <c r="AH133" s="292"/>
      <c r="AI133" s="292"/>
      <c r="AJ133" s="292"/>
      <c r="AK133" s="292"/>
      <c r="AL133" s="292"/>
      <c r="AM133" s="292"/>
      <c r="AN133" s="292"/>
      <c r="AO133" s="292"/>
      <c r="AP133" s="292"/>
      <c r="AQ133" s="292"/>
      <c r="AR133" s="292"/>
      <c r="AS133" s="292"/>
      <c r="AT133" s="292"/>
      <c r="AU133" s="292"/>
      <c r="AV133" s="292"/>
      <c r="AW133" s="292"/>
      <c r="AX133" s="292"/>
      <c r="AY133" s="292"/>
    </row>
    <row r="134" spans="1:51" x14ac:dyDescent="0.25">
      <c r="A134" s="292"/>
      <c r="B134" s="304"/>
      <c r="C134" s="305"/>
      <c r="D134" s="305"/>
      <c r="E134" s="305"/>
      <c r="F134" s="305"/>
      <c r="G134" s="305"/>
      <c r="H134" s="305"/>
      <c r="I134" s="305"/>
      <c r="J134" s="305"/>
      <c r="K134" s="305"/>
      <c r="L134" s="305"/>
      <c r="M134" s="305"/>
      <c r="N134" s="305"/>
      <c r="O134" s="305"/>
      <c r="P134" s="305"/>
      <c r="Q134" s="305"/>
      <c r="R134" s="305"/>
      <c r="S134" s="294"/>
      <c r="T134" s="292"/>
      <c r="U134" s="292"/>
      <c r="V134" s="292"/>
      <c r="W134" s="292"/>
      <c r="X134" s="292"/>
      <c r="Y134" s="292"/>
      <c r="Z134" s="292"/>
      <c r="AA134" s="292"/>
      <c r="AB134" s="292"/>
      <c r="AC134" s="292"/>
      <c r="AD134" s="292"/>
      <c r="AE134" s="292"/>
      <c r="AF134" s="292"/>
      <c r="AG134" s="292"/>
      <c r="AH134" s="292"/>
      <c r="AI134" s="292"/>
      <c r="AJ134" s="292"/>
      <c r="AK134" s="292"/>
      <c r="AL134" s="292"/>
      <c r="AM134" s="292"/>
      <c r="AN134" s="292"/>
      <c r="AO134" s="292"/>
      <c r="AP134" s="292"/>
      <c r="AQ134" s="292"/>
      <c r="AR134" s="292"/>
      <c r="AS134" s="292"/>
      <c r="AT134" s="292"/>
      <c r="AU134" s="292"/>
      <c r="AV134" s="292"/>
      <c r="AW134" s="292"/>
      <c r="AX134" s="292"/>
      <c r="AY134" s="292"/>
    </row>
    <row r="135" spans="1:51" x14ac:dyDescent="0.25">
      <c r="A135" s="292"/>
      <c r="B135" s="304"/>
      <c r="C135" s="304"/>
      <c r="D135" s="304"/>
      <c r="E135" s="304"/>
      <c r="F135" s="304"/>
      <c r="G135" s="304"/>
      <c r="H135" s="304"/>
      <c r="I135" s="304"/>
      <c r="J135" s="304"/>
      <c r="K135" s="304"/>
      <c r="L135" s="304"/>
      <c r="M135" s="304"/>
      <c r="N135" s="304"/>
      <c r="O135" s="304"/>
      <c r="P135" s="304"/>
      <c r="Q135" s="304"/>
      <c r="R135" s="304"/>
      <c r="S135" s="294"/>
      <c r="T135" s="292"/>
      <c r="U135" s="292"/>
      <c r="V135" s="292"/>
      <c r="W135" s="292"/>
      <c r="X135" s="292"/>
      <c r="Y135" s="292"/>
      <c r="Z135" s="292"/>
      <c r="AA135" s="292"/>
      <c r="AB135" s="292"/>
      <c r="AC135" s="292"/>
      <c r="AD135" s="292"/>
      <c r="AE135" s="292"/>
      <c r="AF135" s="292"/>
      <c r="AG135" s="292"/>
      <c r="AH135" s="292"/>
      <c r="AI135" s="292"/>
      <c r="AJ135" s="292"/>
      <c r="AK135" s="292"/>
      <c r="AL135" s="292"/>
      <c r="AM135" s="292"/>
      <c r="AN135" s="292"/>
      <c r="AO135" s="292"/>
      <c r="AP135" s="292"/>
      <c r="AQ135" s="292"/>
      <c r="AR135" s="292"/>
      <c r="AS135" s="292"/>
      <c r="AT135" s="292"/>
      <c r="AU135" s="292"/>
      <c r="AV135" s="292"/>
      <c r="AW135" s="292"/>
      <c r="AX135" s="292"/>
      <c r="AY135" s="292"/>
    </row>
    <row r="136" spans="1:51" x14ac:dyDescent="0.25">
      <c r="A136" s="292"/>
      <c r="B136" s="313"/>
      <c r="C136" s="313"/>
      <c r="D136" s="313"/>
      <c r="E136" s="313"/>
      <c r="F136" s="313"/>
      <c r="G136" s="313"/>
      <c r="H136" s="313"/>
      <c r="I136" s="313"/>
      <c r="J136" s="313"/>
      <c r="K136" s="313"/>
      <c r="L136" s="313"/>
      <c r="M136" s="313"/>
      <c r="N136" s="313"/>
      <c r="O136" s="313"/>
      <c r="P136" s="313"/>
      <c r="Q136" s="313"/>
      <c r="R136" s="313"/>
      <c r="S136" s="314"/>
      <c r="T136" s="314"/>
      <c r="U136" s="292"/>
      <c r="V136" s="292"/>
      <c r="W136" s="292"/>
      <c r="X136" s="292"/>
      <c r="Y136" s="292"/>
      <c r="Z136" s="292"/>
      <c r="AA136" s="292"/>
      <c r="AB136" s="292"/>
      <c r="AC136" s="292"/>
      <c r="AD136" s="292"/>
      <c r="AE136" s="292"/>
      <c r="AF136" s="292"/>
      <c r="AG136" s="292"/>
      <c r="AH136" s="292"/>
      <c r="AI136" s="292"/>
      <c r="AJ136" s="292"/>
      <c r="AK136" s="292"/>
      <c r="AL136" s="292"/>
      <c r="AM136" s="292"/>
      <c r="AN136" s="292"/>
      <c r="AO136" s="292"/>
      <c r="AP136" s="292"/>
      <c r="AQ136" s="292"/>
      <c r="AR136" s="292"/>
      <c r="AS136" s="292"/>
      <c r="AT136" s="292"/>
      <c r="AU136" s="292"/>
      <c r="AV136" s="292"/>
      <c r="AW136" s="292"/>
      <c r="AX136" s="292"/>
      <c r="AY136" s="292"/>
    </row>
    <row r="137" spans="1:51" ht="15" customHeight="1" x14ac:dyDescent="0.25">
      <c r="A137" s="292"/>
      <c r="B137" s="294"/>
      <c r="C137" s="294"/>
      <c r="D137" s="294"/>
      <c r="E137" s="294"/>
      <c r="F137" s="294"/>
      <c r="G137" s="294"/>
      <c r="H137" s="294"/>
      <c r="I137" s="294"/>
      <c r="J137" s="294"/>
      <c r="K137" s="294"/>
      <c r="L137" s="294"/>
      <c r="M137" s="294"/>
      <c r="N137" s="294"/>
      <c r="O137" s="294"/>
      <c r="P137" s="294"/>
      <c r="Q137" s="294"/>
      <c r="R137" s="294"/>
      <c r="S137" s="294"/>
      <c r="T137" s="292"/>
      <c r="U137" s="292"/>
      <c r="V137" s="292"/>
      <c r="W137" s="292"/>
      <c r="X137" s="292"/>
      <c r="Y137" s="292"/>
      <c r="Z137" s="292"/>
      <c r="AA137" s="292"/>
      <c r="AB137" s="292"/>
      <c r="AC137" s="292"/>
      <c r="AD137" s="292"/>
      <c r="AE137" s="292"/>
      <c r="AF137" s="292"/>
      <c r="AG137" s="292"/>
      <c r="AH137" s="292"/>
      <c r="AI137" s="292"/>
      <c r="AJ137" s="292"/>
      <c r="AK137" s="292"/>
      <c r="AL137" s="292"/>
      <c r="AM137" s="292"/>
      <c r="AN137" s="292"/>
      <c r="AO137" s="292"/>
      <c r="AP137" s="292"/>
      <c r="AQ137" s="292"/>
      <c r="AR137" s="292"/>
      <c r="AS137" s="292"/>
      <c r="AT137" s="292"/>
      <c r="AU137" s="292"/>
      <c r="AV137" s="292"/>
      <c r="AW137" s="292"/>
      <c r="AX137" s="292"/>
      <c r="AY137" s="292"/>
    </row>
    <row r="138" spans="1:51" ht="24.6" customHeight="1" x14ac:dyDescent="0.25">
      <c r="A138" s="292"/>
      <c r="B138" s="315"/>
      <c r="C138" s="1381" t="s">
        <v>56</v>
      </c>
      <c r="D138" s="1381"/>
      <c r="E138" s="1381"/>
      <c r="F138" s="1381"/>
      <c r="G138" s="1381"/>
      <c r="H138" s="1381"/>
      <c r="I138" s="1381"/>
      <c r="J138" s="1381"/>
      <c r="K138" s="1381"/>
      <c r="L138" s="315"/>
      <c r="M138" s="315"/>
      <c r="N138" s="315"/>
      <c r="O138" s="315"/>
      <c r="P138" s="315"/>
      <c r="Q138" s="315"/>
      <c r="R138" s="315"/>
      <c r="S138" s="294"/>
      <c r="T138" s="292"/>
      <c r="U138" s="292"/>
      <c r="V138" s="292"/>
      <c r="W138" s="292"/>
      <c r="X138" s="292"/>
      <c r="Y138" s="292"/>
      <c r="Z138" s="292"/>
      <c r="AA138" s="292"/>
      <c r="AB138" s="292"/>
      <c r="AC138" s="292"/>
      <c r="AD138" s="292"/>
      <c r="AE138" s="292"/>
      <c r="AF138" s="292"/>
      <c r="AG138" s="292"/>
      <c r="AH138" s="292"/>
      <c r="AI138" s="292"/>
      <c r="AJ138" s="292"/>
      <c r="AK138" s="292"/>
      <c r="AL138" s="292"/>
      <c r="AM138" s="292"/>
      <c r="AN138" s="292"/>
      <c r="AO138" s="292"/>
      <c r="AP138" s="292"/>
      <c r="AQ138" s="292"/>
      <c r="AR138" s="292"/>
      <c r="AS138" s="292"/>
      <c r="AT138" s="292"/>
      <c r="AU138" s="292"/>
      <c r="AV138" s="292"/>
      <c r="AW138" s="292"/>
      <c r="AX138" s="292"/>
      <c r="AY138" s="292"/>
    </row>
    <row r="139" spans="1:51" ht="252" customHeight="1" x14ac:dyDescent="0.25">
      <c r="A139" s="292"/>
      <c r="B139" s="315"/>
      <c r="C139" s="1384" t="s">
        <v>57</v>
      </c>
      <c r="D139" s="1384"/>
      <c r="E139" s="1384"/>
      <c r="F139" s="1384"/>
      <c r="G139" s="1384"/>
      <c r="H139" s="1384"/>
      <c r="I139" s="1384"/>
      <c r="J139" s="1384"/>
      <c r="K139" s="1384"/>
      <c r="L139" s="1384"/>
      <c r="M139" s="1384"/>
      <c r="N139" s="1384"/>
      <c r="O139" s="1384"/>
      <c r="P139" s="1384"/>
      <c r="Q139" s="1384"/>
      <c r="R139" s="1384"/>
      <c r="S139" s="294"/>
      <c r="T139" s="292"/>
      <c r="U139" s="292"/>
      <c r="V139" s="292"/>
      <c r="W139" s="292"/>
      <c r="X139" s="292"/>
      <c r="Y139" s="292"/>
      <c r="Z139" s="292"/>
      <c r="AA139" s="292"/>
      <c r="AB139" s="292"/>
      <c r="AC139" s="292"/>
      <c r="AD139" s="292"/>
      <c r="AE139" s="292"/>
      <c r="AF139" s="292"/>
      <c r="AG139" s="292"/>
      <c r="AH139" s="292"/>
      <c r="AI139" s="292"/>
      <c r="AJ139" s="292"/>
      <c r="AK139" s="292"/>
      <c r="AL139" s="292"/>
      <c r="AM139" s="292"/>
      <c r="AN139" s="292"/>
      <c r="AO139" s="292"/>
      <c r="AP139" s="292"/>
      <c r="AQ139" s="292"/>
      <c r="AR139" s="292"/>
      <c r="AS139" s="292"/>
      <c r="AT139" s="292"/>
      <c r="AU139" s="292"/>
      <c r="AV139" s="292"/>
      <c r="AW139" s="292"/>
      <c r="AX139" s="292"/>
      <c r="AY139" s="292"/>
    </row>
    <row r="140" spans="1:51" ht="30" customHeight="1" x14ac:dyDescent="0.25">
      <c r="A140" s="292"/>
      <c r="B140" s="315"/>
      <c r="C140" s="1385"/>
      <c r="D140" s="1385"/>
      <c r="E140" s="1385"/>
      <c r="F140" s="1385"/>
      <c r="G140" s="1385"/>
      <c r="H140" s="1385"/>
      <c r="I140" s="1385"/>
      <c r="J140" s="1385"/>
      <c r="K140" s="1385"/>
      <c r="L140" s="1385"/>
      <c r="M140" s="1385"/>
      <c r="N140" s="1385"/>
      <c r="O140" s="1385"/>
      <c r="P140" s="1385"/>
      <c r="Q140" s="1385"/>
      <c r="R140" s="1385"/>
      <c r="S140" s="294"/>
      <c r="T140" s="1092"/>
      <c r="U140" s="292"/>
      <c r="V140" s="292"/>
      <c r="W140" s="292"/>
      <c r="X140" s="292"/>
      <c r="Y140" s="292"/>
      <c r="Z140" s="292"/>
      <c r="AA140" s="292"/>
      <c r="AB140" s="292"/>
      <c r="AC140" s="292"/>
      <c r="AD140" s="292"/>
      <c r="AE140" s="292"/>
      <c r="AF140" s="292"/>
      <c r="AG140" s="292"/>
      <c r="AH140" s="292"/>
      <c r="AI140" s="292"/>
      <c r="AJ140" s="292"/>
      <c r="AK140" s="292"/>
      <c r="AL140" s="292"/>
      <c r="AM140" s="292"/>
      <c r="AN140" s="292"/>
      <c r="AO140" s="292"/>
      <c r="AP140" s="292"/>
      <c r="AQ140" s="292"/>
      <c r="AR140" s="292"/>
      <c r="AS140" s="292"/>
      <c r="AT140" s="292"/>
      <c r="AU140" s="292"/>
      <c r="AV140" s="292"/>
      <c r="AW140" s="292"/>
      <c r="AX140" s="292"/>
      <c r="AY140" s="292"/>
    </row>
    <row r="141" spans="1:51" ht="30" customHeight="1" x14ac:dyDescent="0.25">
      <c r="A141" s="292"/>
      <c r="B141" s="315"/>
      <c r="C141" s="1385"/>
      <c r="D141" s="1385"/>
      <c r="E141" s="1385"/>
      <c r="F141" s="1385"/>
      <c r="G141" s="1385"/>
      <c r="H141" s="1385"/>
      <c r="I141" s="1385"/>
      <c r="J141" s="1385"/>
      <c r="K141" s="1385"/>
      <c r="L141" s="1385"/>
      <c r="M141" s="1385"/>
      <c r="N141" s="1385"/>
      <c r="O141" s="1385"/>
      <c r="P141" s="1385"/>
      <c r="Q141" s="1385"/>
      <c r="R141" s="1385"/>
      <c r="S141" s="294"/>
      <c r="T141" s="292"/>
      <c r="U141" s="292"/>
      <c r="V141" s="292"/>
      <c r="W141" s="292"/>
      <c r="X141" s="292"/>
      <c r="Y141" s="292"/>
      <c r="Z141" s="292"/>
      <c r="AA141" s="292"/>
      <c r="AB141" s="292"/>
      <c r="AC141" s="292"/>
      <c r="AD141" s="292"/>
      <c r="AE141" s="292"/>
      <c r="AF141" s="292"/>
      <c r="AG141" s="292"/>
      <c r="AH141" s="292"/>
      <c r="AI141" s="292"/>
      <c r="AJ141" s="292"/>
      <c r="AK141" s="292"/>
      <c r="AL141" s="292"/>
      <c r="AM141" s="292"/>
      <c r="AN141" s="292"/>
      <c r="AO141" s="292"/>
      <c r="AP141" s="292"/>
      <c r="AQ141" s="292"/>
      <c r="AR141" s="292"/>
      <c r="AS141" s="292"/>
      <c r="AT141" s="292"/>
      <c r="AU141" s="292"/>
      <c r="AV141" s="292"/>
      <c r="AW141" s="292"/>
      <c r="AX141" s="292"/>
      <c r="AY141" s="292"/>
    </row>
    <row r="142" spans="1:51" ht="30" customHeight="1" x14ac:dyDescent="0.25">
      <c r="A142" s="292"/>
      <c r="B142" s="315"/>
      <c r="C142" s="1385"/>
      <c r="D142" s="1385"/>
      <c r="E142" s="1385"/>
      <c r="F142" s="1385"/>
      <c r="G142" s="1385"/>
      <c r="H142" s="1385"/>
      <c r="I142" s="1385"/>
      <c r="J142" s="1385"/>
      <c r="K142" s="1385"/>
      <c r="L142" s="1385"/>
      <c r="M142" s="1385"/>
      <c r="N142" s="1385"/>
      <c r="O142" s="1385"/>
      <c r="P142" s="1385"/>
      <c r="Q142" s="1385"/>
      <c r="R142" s="1385"/>
      <c r="S142" s="294"/>
      <c r="T142" s="292"/>
      <c r="U142" s="292"/>
      <c r="V142" s="292"/>
      <c r="W142" s="292"/>
      <c r="X142" s="292"/>
      <c r="Y142" s="292"/>
      <c r="Z142" s="292"/>
      <c r="AA142" s="292"/>
      <c r="AB142" s="292"/>
      <c r="AC142" s="292"/>
      <c r="AD142" s="292"/>
      <c r="AE142" s="292"/>
      <c r="AF142" s="292"/>
      <c r="AG142" s="292"/>
      <c r="AH142" s="292"/>
      <c r="AI142" s="292"/>
      <c r="AJ142" s="292"/>
      <c r="AK142" s="292"/>
      <c r="AL142" s="292"/>
      <c r="AM142" s="292"/>
      <c r="AN142" s="292"/>
      <c r="AO142" s="292"/>
      <c r="AP142" s="292"/>
      <c r="AQ142" s="292"/>
      <c r="AR142" s="292"/>
      <c r="AS142" s="292"/>
      <c r="AT142" s="292"/>
      <c r="AU142" s="292"/>
      <c r="AV142" s="292"/>
      <c r="AW142" s="292"/>
      <c r="AX142" s="292"/>
      <c r="AY142" s="292"/>
    </row>
    <row r="143" spans="1:51" ht="15" customHeight="1" x14ac:dyDescent="0.25">
      <c r="A143" s="292"/>
      <c r="B143" s="315"/>
      <c r="C143" s="1385"/>
      <c r="D143" s="1385"/>
      <c r="E143" s="1385"/>
      <c r="F143" s="1385"/>
      <c r="G143" s="1385"/>
      <c r="H143" s="1385"/>
      <c r="I143" s="1385"/>
      <c r="J143" s="1385"/>
      <c r="K143" s="1385"/>
      <c r="L143" s="1385"/>
      <c r="M143" s="1385"/>
      <c r="N143" s="1385"/>
      <c r="O143" s="1385"/>
      <c r="P143" s="1385"/>
      <c r="Q143" s="1385"/>
      <c r="R143" s="1385"/>
      <c r="S143" s="294"/>
      <c r="T143" s="292"/>
      <c r="U143" s="292"/>
      <c r="V143" s="292"/>
      <c r="W143" s="292"/>
      <c r="X143" s="292"/>
      <c r="Y143" s="292"/>
      <c r="Z143" s="292"/>
      <c r="AA143" s="292"/>
      <c r="AB143" s="292"/>
      <c r="AC143" s="292"/>
      <c r="AD143" s="292"/>
      <c r="AE143" s="292"/>
      <c r="AF143" s="292"/>
      <c r="AG143" s="292"/>
      <c r="AH143" s="292"/>
      <c r="AI143" s="292"/>
      <c r="AJ143" s="292"/>
      <c r="AK143" s="292"/>
      <c r="AL143" s="292"/>
      <c r="AM143" s="292"/>
      <c r="AN143" s="292"/>
      <c r="AO143" s="292"/>
      <c r="AP143" s="292"/>
      <c r="AQ143" s="292"/>
      <c r="AR143" s="292"/>
      <c r="AS143" s="292"/>
      <c r="AT143" s="292"/>
      <c r="AU143" s="292"/>
      <c r="AV143" s="292"/>
      <c r="AW143" s="292"/>
      <c r="AX143" s="292"/>
      <c r="AY143" s="292"/>
    </row>
    <row r="144" spans="1:51" ht="15" customHeight="1" x14ac:dyDescent="0.25">
      <c r="A144" s="292"/>
      <c r="B144" s="1386"/>
      <c r="C144" s="1386"/>
      <c r="D144" s="1386"/>
      <c r="E144" s="1386"/>
      <c r="F144" s="1386"/>
      <c r="G144" s="1386"/>
      <c r="H144" s="1386"/>
      <c r="I144" s="1386"/>
      <c r="J144" s="1386"/>
      <c r="K144" s="1386"/>
      <c r="L144" s="1386"/>
      <c r="M144" s="1386"/>
      <c r="N144" s="1386"/>
      <c r="O144" s="1386"/>
      <c r="P144" s="1386"/>
      <c r="Q144" s="1386"/>
      <c r="R144" s="1386"/>
      <c r="S144" s="294"/>
      <c r="T144" s="292"/>
      <c r="U144" s="292"/>
      <c r="V144" s="292"/>
      <c r="W144" s="292"/>
      <c r="X144" s="292"/>
      <c r="Y144" s="292"/>
      <c r="Z144" s="292"/>
      <c r="AA144" s="292"/>
      <c r="AB144" s="292"/>
      <c r="AC144" s="292"/>
      <c r="AD144" s="292"/>
      <c r="AE144" s="292"/>
      <c r="AF144" s="292"/>
      <c r="AG144" s="292"/>
      <c r="AH144" s="292"/>
      <c r="AI144" s="292"/>
      <c r="AJ144" s="292"/>
      <c r="AK144" s="292"/>
      <c r="AL144" s="292"/>
      <c r="AM144" s="292"/>
      <c r="AN144" s="292"/>
      <c r="AO144" s="292"/>
      <c r="AP144" s="292"/>
      <c r="AQ144" s="292"/>
      <c r="AR144" s="292"/>
      <c r="AS144" s="292"/>
      <c r="AT144" s="292"/>
      <c r="AU144" s="292"/>
      <c r="AV144" s="292"/>
      <c r="AW144" s="292"/>
      <c r="AX144" s="292"/>
      <c r="AY144" s="292"/>
    </row>
    <row r="145" spans="1:51" x14ac:dyDescent="0.25">
      <c r="A145" s="292"/>
      <c r="B145" s="304"/>
      <c r="C145" s="305"/>
      <c r="D145" s="305"/>
      <c r="E145" s="305"/>
      <c r="F145" s="305"/>
      <c r="G145" s="305"/>
      <c r="H145" s="305"/>
      <c r="I145" s="305"/>
      <c r="J145" s="305"/>
      <c r="K145" s="305"/>
      <c r="L145" s="305"/>
      <c r="M145" s="305"/>
      <c r="N145" s="305"/>
      <c r="O145" s="305"/>
      <c r="P145" s="305"/>
      <c r="Q145" s="305"/>
      <c r="R145" s="305"/>
      <c r="S145" s="294"/>
      <c r="T145" s="292"/>
      <c r="U145" s="292"/>
      <c r="V145" s="292"/>
      <c r="W145" s="292"/>
      <c r="X145" s="292"/>
      <c r="Y145" s="292"/>
      <c r="Z145" s="292"/>
      <c r="AA145" s="292"/>
      <c r="AB145" s="292"/>
      <c r="AC145" s="292"/>
      <c r="AD145" s="292"/>
      <c r="AE145" s="292"/>
      <c r="AF145" s="292"/>
      <c r="AG145" s="292"/>
      <c r="AH145" s="292"/>
      <c r="AI145" s="292"/>
      <c r="AJ145" s="292"/>
      <c r="AK145" s="292"/>
      <c r="AL145" s="292"/>
      <c r="AM145" s="292"/>
      <c r="AN145" s="292"/>
      <c r="AO145" s="292"/>
      <c r="AP145" s="292"/>
      <c r="AQ145" s="292"/>
      <c r="AR145" s="292"/>
      <c r="AS145" s="292"/>
      <c r="AT145" s="292"/>
      <c r="AU145" s="292"/>
      <c r="AV145" s="292"/>
      <c r="AW145" s="292"/>
      <c r="AX145" s="292"/>
      <c r="AY145" s="292"/>
    </row>
    <row r="146" spans="1:51" x14ac:dyDescent="0.25">
      <c r="A146" s="292"/>
      <c r="B146" s="304"/>
      <c r="C146" s="304"/>
      <c r="D146" s="304"/>
      <c r="E146" s="304"/>
      <c r="F146" s="304"/>
      <c r="G146" s="304"/>
      <c r="H146" s="304"/>
      <c r="I146" s="304"/>
      <c r="J146" s="304"/>
      <c r="K146" s="304"/>
      <c r="L146" s="304"/>
      <c r="M146" s="304"/>
      <c r="N146" s="304"/>
      <c r="O146" s="304"/>
      <c r="P146" s="304"/>
      <c r="Q146" s="304"/>
      <c r="R146" s="304"/>
      <c r="S146" s="294"/>
      <c r="T146" s="292"/>
      <c r="U146" s="292"/>
      <c r="V146" s="292"/>
      <c r="W146" s="292"/>
      <c r="X146" s="292"/>
      <c r="Y146" s="292"/>
      <c r="Z146" s="292"/>
      <c r="AA146" s="292"/>
      <c r="AB146" s="292"/>
      <c r="AC146" s="292"/>
      <c r="AD146" s="292"/>
      <c r="AE146" s="292"/>
      <c r="AF146" s="292"/>
      <c r="AG146" s="292"/>
      <c r="AH146" s="292"/>
      <c r="AI146" s="292"/>
      <c r="AJ146" s="292"/>
      <c r="AK146" s="292"/>
      <c r="AL146" s="292"/>
      <c r="AM146" s="292"/>
      <c r="AN146" s="292"/>
      <c r="AO146" s="292"/>
      <c r="AP146" s="292"/>
      <c r="AQ146" s="292"/>
      <c r="AR146" s="292"/>
      <c r="AS146" s="292"/>
      <c r="AT146" s="292"/>
      <c r="AU146" s="292"/>
      <c r="AV146" s="292"/>
      <c r="AW146" s="292"/>
      <c r="AX146" s="292"/>
      <c r="AY146" s="292"/>
    </row>
    <row r="147" spans="1:51" ht="15" customHeight="1" x14ac:dyDescent="0.25">
      <c r="A147" s="292"/>
      <c r="B147" s="292"/>
      <c r="C147" s="292"/>
      <c r="D147" s="292"/>
      <c r="E147" s="292"/>
      <c r="F147" s="292"/>
      <c r="G147" s="292"/>
      <c r="H147" s="292"/>
      <c r="I147" s="292"/>
      <c r="J147" s="292"/>
      <c r="K147" s="292"/>
      <c r="L147" s="292"/>
      <c r="M147" s="292"/>
      <c r="N147" s="292"/>
      <c r="O147" s="292"/>
      <c r="P147" s="292"/>
      <c r="Q147" s="292"/>
      <c r="R147" s="292"/>
      <c r="S147" s="292"/>
      <c r="T147" s="292"/>
      <c r="U147" s="292"/>
      <c r="V147" s="292"/>
      <c r="W147" s="292"/>
      <c r="X147" s="292"/>
      <c r="Y147" s="292"/>
      <c r="Z147" s="292"/>
      <c r="AA147" s="292"/>
      <c r="AB147" s="292"/>
      <c r="AC147" s="292"/>
      <c r="AD147" s="292"/>
      <c r="AE147" s="292"/>
      <c r="AF147" s="292"/>
      <c r="AG147" s="292"/>
      <c r="AH147" s="292"/>
      <c r="AI147" s="292"/>
      <c r="AJ147" s="292"/>
      <c r="AK147" s="292"/>
      <c r="AL147" s="292"/>
      <c r="AM147" s="292"/>
      <c r="AN147" s="292"/>
      <c r="AO147" s="292"/>
      <c r="AP147" s="292"/>
      <c r="AQ147" s="292"/>
      <c r="AR147" s="292"/>
      <c r="AS147" s="292"/>
      <c r="AT147" s="292"/>
      <c r="AU147" s="292"/>
      <c r="AV147" s="292"/>
      <c r="AW147" s="292"/>
      <c r="AX147" s="292"/>
      <c r="AY147" s="292"/>
    </row>
    <row r="148" spans="1:51" ht="16.350000000000001" customHeight="1" x14ac:dyDescent="0.25">
      <c r="A148" s="292"/>
      <c r="B148" s="294"/>
      <c r="C148" s="294"/>
      <c r="D148" s="294"/>
      <c r="E148" s="294"/>
      <c r="F148" s="294"/>
      <c r="G148" s="294"/>
      <c r="H148" s="294"/>
      <c r="I148" s="294"/>
      <c r="J148" s="294"/>
      <c r="K148" s="294"/>
      <c r="L148" s="294"/>
      <c r="M148" s="294"/>
      <c r="N148" s="294"/>
      <c r="O148" s="294"/>
      <c r="P148" s="294"/>
      <c r="Q148" s="294"/>
      <c r="R148" s="294"/>
      <c r="S148" s="294"/>
      <c r="T148" s="292"/>
      <c r="U148" s="292"/>
      <c r="V148" s="292"/>
      <c r="W148" s="292"/>
      <c r="X148" s="292"/>
      <c r="Y148" s="292"/>
      <c r="Z148" s="292"/>
      <c r="AA148" s="292"/>
      <c r="AB148" s="292"/>
      <c r="AC148" s="292"/>
      <c r="AD148" s="292"/>
      <c r="AE148" s="292"/>
      <c r="AF148" s="292"/>
      <c r="AG148" s="292"/>
      <c r="AH148" s="292"/>
      <c r="AI148" s="292"/>
      <c r="AJ148" s="292"/>
      <c r="AK148" s="292"/>
      <c r="AL148" s="292"/>
      <c r="AM148" s="292"/>
      <c r="AN148" s="292"/>
      <c r="AO148" s="292"/>
      <c r="AP148" s="292"/>
      <c r="AQ148" s="292"/>
      <c r="AR148" s="292"/>
      <c r="AS148" s="292"/>
      <c r="AT148" s="292"/>
      <c r="AU148" s="292"/>
      <c r="AV148" s="292"/>
      <c r="AW148" s="292"/>
      <c r="AX148" s="292"/>
      <c r="AY148" s="292"/>
    </row>
    <row r="149" spans="1:51" ht="30" customHeight="1" x14ac:dyDescent="0.25">
      <c r="A149" s="292"/>
      <c r="B149" s="294"/>
      <c r="C149" s="1387" t="s">
        <v>58</v>
      </c>
      <c r="D149" s="1387"/>
      <c r="E149" s="1387"/>
      <c r="F149" s="1387"/>
      <c r="G149" s="1387"/>
      <c r="H149" s="1387"/>
      <c r="I149" s="1387"/>
      <c r="J149" s="1387"/>
      <c r="K149" s="1387"/>
      <c r="L149" s="1387"/>
      <c r="M149" s="1387"/>
      <c r="N149" s="1387"/>
      <c r="O149" s="1387"/>
      <c r="P149" s="1387"/>
      <c r="Q149" s="1387"/>
      <c r="R149" s="1387"/>
      <c r="S149" s="294"/>
      <c r="T149" s="292"/>
      <c r="U149" s="292"/>
      <c r="V149" s="292"/>
      <c r="W149" s="292"/>
      <c r="X149" s="292"/>
      <c r="Y149" s="292"/>
      <c r="Z149" s="292"/>
      <c r="AA149" s="292"/>
      <c r="AB149" s="292"/>
      <c r="AC149" s="292"/>
      <c r="AD149" s="292"/>
      <c r="AE149" s="292"/>
      <c r="AF149" s="292"/>
      <c r="AG149" s="292"/>
      <c r="AH149" s="292"/>
      <c r="AI149" s="292"/>
      <c r="AJ149" s="292"/>
      <c r="AK149" s="292"/>
      <c r="AL149" s="292"/>
      <c r="AM149" s="292"/>
      <c r="AN149" s="292"/>
      <c r="AO149" s="292"/>
      <c r="AP149" s="292"/>
      <c r="AQ149" s="292"/>
      <c r="AR149" s="292"/>
      <c r="AS149" s="292"/>
      <c r="AT149" s="292"/>
      <c r="AU149" s="292"/>
      <c r="AV149" s="292"/>
      <c r="AW149" s="292"/>
      <c r="AX149" s="292"/>
      <c r="AY149" s="292"/>
    </row>
    <row r="150" spans="1:51" ht="19.5" x14ac:dyDescent="0.25">
      <c r="A150" s="292"/>
      <c r="B150" s="1388"/>
      <c r="C150" s="1388"/>
      <c r="D150" s="1388"/>
      <c r="E150" s="1388"/>
      <c r="F150" s="1388"/>
      <c r="G150" s="1388"/>
      <c r="H150" s="1388"/>
      <c r="I150" s="1388"/>
      <c r="J150" s="1388"/>
      <c r="K150" s="1388"/>
      <c r="L150" s="1388"/>
      <c r="M150" s="1388"/>
      <c r="N150" s="1388"/>
      <c r="O150" s="1388"/>
      <c r="P150" s="1388"/>
      <c r="Q150" s="1388"/>
      <c r="R150" s="1389"/>
      <c r="S150" s="294"/>
      <c r="T150" s="292"/>
      <c r="U150" s="292"/>
      <c r="V150" s="292"/>
      <c r="W150" s="292"/>
      <c r="X150" s="292"/>
      <c r="Y150" s="292"/>
      <c r="Z150" s="292"/>
      <c r="AA150" s="292"/>
      <c r="AB150" s="292"/>
      <c r="AC150" s="292"/>
      <c r="AD150" s="292"/>
      <c r="AE150" s="292"/>
      <c r="AF150" s="292"/>
      <c r="AG150" s="292"/>
      <c r="AH150" s="292"/>
      <c r="AI150" s="292"/>
      <c r="AJ150" s="292"/>
      <c r="AK150" s="292"/>
      <c r="AL150" s="292"/>
      <c r="AM150" s="292"/>
      <c r="AN150" s="292"/>
      <c r="AO150" s="292"/>
      <c r="AP150" s="292"/>
      <c r="AQ150" s="292"/>
      <c r="AR150" s="292"/>
      <c r="AS150" s="292"/>
      <c r="AT150" s="292"/>
      <c r="AU150" s="292"/>
      <c r="AV150" s="292"/>
      <c r="AW150" s="292"/>
      <c r="AX150" s="292"/>
      <c r="AY150" s="292"/>
    </row>
    <row r="151" spans="1:51" ht="71.25" customHeight="1" x14ac:dyDescent="0.25">
      <c r="A151" s="292"/>
      <c r="B151" s="318"/>
      <c r="C151" s="1374" t="s">
        <v>59</v>
      </c>
      <c r="D151" s="1374"/>
      <c r="E151" s="1377" t="s">
        <v>60</v>
      </c>
      <c r="F151" s="1377"/>
      <c r="G151" s="1377"/>
      <c r="H151" s="1377"/>
      <c r="I151" s="1377"/>
      <c r="J151" s="1377"/>
      <c r="K151" s="1377"/>
      <c r="L151" s="1377"/>
      <c r="M151" s="1377"/>
      <c r="N151" s="1377"/>
      <c r="O151" s="1377"/>
      <c r="P151" s="1377"/>
      <c r="Q151" s="1377"/>
      <c r="R151" s="319"/>
      <c r="S151" s="294"/>
      <c r="T151" s="292"/>
      <c r="U151" s="292"/>
      <c r="V151" s="292"/>
      <c r="W151" s="292"/>
      <c r="X151" s="292"/>
      <c r="Y151" s="292"/>
      <c r="Z151" s="292"/>
      <c r="AA151" s="292"/>
      <c r="AB151" s="292"/>
      <c r="AC151" s="292"/>
      <c r="AD151" s="292"/>
      <c r="AE151" s="292"/>
      <c r="AF151" s="292"/>
      <c r="AG151" s="292"/>
      <c r="AH151" s="292"/>
      <c r="AI151" s="292"/>
      <c r="AJ151" s="292"/>
      <c r="AK151" s="292"/>
      <c r="AL151" s="292"/>
      <c r="AM151" s="292"/>
      <c r="AN151" s="292"/>
      <c r="AO151" s="292"/>
      <c r="AP151" s="292"/>
      <c r="AQ151" s="292"/>
      <c r="AR151" s="292"/>
      <c r="AS151" s="292"/>
      <c r="AT151" s="292"/>
      <c r="AU151" s="292"/>
      <c r="AV151" s="292"/>
      <c r="AW151" s="292"/>
      <c r="AX151" s="292"/>
      <c r="AY151" s="292"/>
    </row>
    <row r="152" spans="1:51" ht="71.25" customHeight="1" x14ac:dyDescent="0.25">
      <c r="A152" s="292"/>
      <c r="B152" s="318"/>
      <c r="C152" s="1374" t="s">
        <v>61</v>
      </c>
      <c r="D152" s="1374"/>
      <c r="E152" s="1378" t="s">
        <v>62</v>
      </c>
      <c r="F152" s="1378"/>
      <c r="G152" s="1378"/>
      <c r="H152" s="1378"/>
      <c r="I152" s="1378"/>
      <c r="J152" s="1378"/>
      <c r="K152" s="1378"/>
      <c r="L152" s="1378"/>
      <c r="M152" s="1378"/>
      <c r="N152" s="1378"/>
      <c r="O152" s="1378"/>
      <c r="P152" s="1378"/>
      <c r="Q152" s="1378"/>
      <c r="R152" s="319"/>
      <c r="S152" s="294"/>
      <c r="T152" s="292"/>
      <c r="U152" s="292"/>
      <c r="V152" s="292"/>
      <c r="W152" s="292"/>
      <c r="X152" s="292"/>
      <c r="Y152" s="292"/>
      <c r="Z152" s="292"/>
      <c r="AA152" s="292"/>
      <c r="AB152" s="292"/>
      <c r="AC152" s="292"/>
      <c r="AD152" s="292"/>
      <c r="AE152" s="292"/>
      <c r="AF152" s="292"/>
      <c r="AG152" s="292"/>
      <c r="AH152" s="292"/>
      <c r="AI152" s="292"/>
      <c r="AJ152" s="292"/>
      <c r="AK152" s="292"/>
      <c r="AL152" s="292"/>
      <c r="AM152" s="292"/>
      <c r="AN152" s="292"/>
      <c r="AO152" s="292"/>
      <c r="AP152" s="292"/>
      <c r="AQ152" s="292"/>
      <c r="AR152" s="292"/>
      <c r="AS152" s="292"/>
      <c r="AT152" s="292"/>
      <c r="AU152" s="292"/>
      <c r="AV152" s="292"/>
      <c r="AW152" s="292"/>
      <c r="AX152" s="292"/>
      <c r="AY152" s="292"/>
    </row>
    <row r="153" spans="1:51" ht="71.25" customHeight="1" x14ac:dyDescent="0.25">
      <c r="A153" s="292"/>
      <c r="B153" s="318"/>
      <c r="C153" s="1374" t="s">
        <v>63</v>
      </c>
      <c r="D153" s="1374"/>
      <c r="E153" s="1377" t="s">
        <v>64</v>
      </c>
      <c r="F153" s="1377"/>
      <c r="G153" s="1377"/>
      <c r="H153" s="1377"/>
      <c r="I153" s="1377"/>
      <c r="J153" s="1377"/>
      <c r="K153" s="1377"/>
      <c r="L153" s="1377"/>
      <c r="M153" s="1377"/>
      <c r="N153" s="1377"/>
      <c r="O153" s="1377"/>
      <c r="P153" s="1377"/>
      <c r="Q153" s="1377"/>
      <c r="R153" s="319"/>
      <c r="S153" s="294"/>
      <c r="T153" s="292"/>
      <c r="U153" s="292"/>
      <c r="V153" s="292"/>
      <c r="W153" s="292"/>
      <c r="X153" s="292"/>
      <c r="Y153" s="292"/>
      <c r="Z153" s="292"/>
      <c r="AA153" s="292"/>
      <c r="AB153" s="292"/>
      <c r="AC153" s="292"/>
      <c r="AD153" s="292"/>
      <c r="AE153" s="292"/>
      <c r="AF153" s="292"/>
      <c r="AG153" s="292"/>
      <c r="AH153" s="292"/>
      <c r="AI153" s="292"/>
      <c r="AJ153" s="292"/>
      <c r="AK153" s="292"/>
      <c r="AL153" s="292"/>
      <c r="AM153" s="292"/>
      <c r="AN153" s="292"/>
      <c r="AO153" s="292"/>
      <c r="AP153" s="292"/>
      <c r="AQ153" s="292"/>
      <c r="AR153" s="292"/>
      <c r="AS153" s="292"/>
      <c r="AT153" s="292"/>
      <c r="AU153" s="292"/>
      <c r="AV153" s="292"/>
      <c r="AW153" s="292"/>
      <c r="AX153" s="292"/>
      <c r="AY153" s="292"/>
    </row>
    <row r="154" spans="1:51" ht="71.25" customHeight="1" x14ac:dyDescent="0.25">
      <c r="A154" s="292"/>
      <c r="B154" s="318"/>
      <c r="C154" s="1374" t="s">
        <v>65</v>
      </c>
      <c r="D154" s="1374"/>
      <c r="E154" s="1377" t="s">
        <v>66</v>
      </c>
      <c r="F154" s="1377"/>
      <c r="G154" s="1377"/>
      <c r="H154" s="1377"/>
      <c r="I154" s="1377"/>
      <c r="J154" s="1377"/>
      <c r="K154" s="1377"/>
      <c r="L154" s="1377"/>
      <c r="M154" s="1377"/>
      <c r="N154" s="1377"/>
      <c r="O154" s="1377"/>
      <c r="P154" s="1377"/>
      <c r="Q154" s="1377"/>
      <c r="R154" s="319"/>
      <c r="S154" s="294"/>
      <c r="T154" s="292"/>
      <c r="U154" s="292"/>
      <c r="V154" s="292"/>
      <c r="W154" s="292"/>
      <c r="X154" s="292"/>
      <c r="Y154" s="292"/>
      <c r="Z154" s="292"/>
      <c r="AA154" s="292"/>
      <c r="AB154" s="292"/>
      <c r="AC154" s="292"/>
      <c r="AD154" s="292"/>
      <c r="AE154" s="292"/>
      <c r="AF154" s="292"/>
      <c r="AG154" s="292"/>
      <c r="AH154" s="292"/>
      <c r="AI154" s="292"/>
      <c r="AJ154" s="292"/>
      <c r="AK154" s="292"/>
      <c r="AL154" s="292"/>
      <c r="AM154" s="292"/>
      <c r="AN154" s="292"/>
      <c r="AO154" s="292"/>
      <c r="AP154" s="292"/>
      <c r="AQ154" s="292"/>
      <c r="AR154" s="292"/>
      <c r="AS154" s="292"/>
      <c r="AT154" s="292"/>
      <c r="AU154" s="292"/>
      <c r="AV154" s="292"/>
      <c r="AW154" s="292"/>
      <c r="AX154" s="292"/>
      <c r="AY154" s="292"/>
    </row>
    <row r="155" spans="1:51" ht="71.25" customHeight="1" x14ac:dyDescent="0.25">
      <c r="A155" s="292"/>
      <c r="B155" s="318"/>
      <c r="C155" s="1374" t="s">
        <v>67</v>
      </c>
      <c r="D155" s="1374"/>
      <c r="E155" s="1375" t="s">
        <v>68</v>
      </c>
      <c r="F155" s="1375"/>
      <c r="G155" s="1375"/>
      <c r="H155" s="1375"/>
      <c r="I155" s="1375"/>
      <c r="J155" s="1375"/>
      <c r="K155" s="1375"/>
      <c r="L155" s="1375"/>
      <c r="M155" s="1375"/>
      <c r="N155" s="1375"/>
      <c r="O155" s="1375"/>
      <c r="P155" s="1375"/>
      <c r="Q155" s="1375"/>
      <c r="R155" s="319"/>
      <c r="S155" s="294"/>
      <c r="T155" s="292"/>
      <c r="U155" s="292"/>
      <c r="V155" s="292"/>
      <c r="W155" s="292"/>
      <c r="X155" s="292"/>
      <c r="Y155" s="292"/>
      <c r="Z155" s="292"/>
      <c r="AA155" s="292"/>
      <c r="AB155" s="292"/>
      <c r="AC155" s="292"/>
      <c r="AD155" s="292"/>
      <c r="AE155" s="292"/>
      <c r="AF155" s="292"/>
      <c r="AG155" s="292"/>
      <c r="AH155" s="292"/>
      <c r="AI155" s="292"/>
      <c r="AJ155" s="292"/>
      <c r="AK155" s="292"/>
      <c r="AL155" s="292"/>
      <c r="AM155" s="292"/>
      <c r="AN155" s="292"/>
      <c r="AO155" s="292"/>
      <c r="AP155" s="292"/>
      <c r="AQ155" s="292"/>
      <c r="AR155" s="292"/>
      <c r="AS155" s="292"/>
      <c r="AT155" s="292"/>
      <c r="AU155" s="292"/>
      <c r="AV155" s="292"/>
      <c r="AW155" s="292"/>
      <c r="AX155" s="292"/>
      <c r="AY155" s="292"/>
    </row>
    <row r="156" spans="1:51" ht="71.25" customHeight="1" x14ac:dyDescent="0.25">
      <c r="A156" s="292"/>
      <c r="B156" s="318"/>
      <c r="C156" s="1374" t="s">
        <v>69</v>
      </c>
      <c r="D156" s="1374"/>
      <c r="E156" s="1376" t="s">
        <v>70</v>
      </c>
      <c r="F156" s="1376"/>
      <c r="G156" s="1376"/>
      <c r="H156" s="1376"/>
      <c r="I156" s="1376"/>
      <c r="J156" s="1376"/>
      <c r="K156" s="1376"/>
      <c r="L156" s="1376"/>
      <c r="M156" s="1376"/>
      <c r="N156" s="1376"/>
      <c r="O156" s="1376"/>
      <c r="P156" s="1376"/>
      <c r="Q156" s="1376"/>
      <c r="R156" s="319"/>
      <c r="S156" s="294"/>
      <c r="T156" s="292"/>
      <c r="U156" s="292"/>
      <c r="V156" s="292"/>
      <c r="W156" s="292"/>
      <c r="X156" s="292"/>
      <c r="Y156" s="292"/>
      <c r="Z156" s="292"/>
      <c r="AA156" s="292"/>
      <c r="AB156" s="292"/>
      <c r="AC156" s="292"/>
      <c r="AD156" s="292"/>
      <c r="AE156" s="292"/>
      <c r="AF156" s="292"/>
      <c r="AG156" s="292"/>
      <c r="AH156" s="292"/>
      <c r="AI156" s="292"/>
      <c r="AJ156" s="292"/>
      <c r="AK156" s="292"/>
      <c r="AL156" s="292"/>
      <c r="AM156" s="292"/>
      <c r="AN156" s="292"/>
      <c r="AO156" s="292"/>
      <c r="AP156" s="292"/>
      <c r="AQ156" s="292"/>
      <c r="AR156" s="292"/>
      <c r="AS156" s="292"/>
      <c r="AT156" s="292"/>
      <c r="AU156" s="292"/>
      <c r="AV156" s="292"/>
      <c r="AW156" s="292"/>
      <c r="AX156" s="292"/>
      <c r="AY156" s="292"/>
    </row>
    <row r="157" spans="1:51" ht="71.25" customHeight="1" x14ac:dyDescent="0.25">
      <c r="A157" s="292"/>
      <c r="B157" s="318"/>
      <c r="C157" s="1374" t="s">
        <v>71</v>
      </c>
      <c r="D157" s="1374"/>
      <c r="E157" s="1378" t="s">
        <v>72</v>
      </c>
      <c r="F157" s="1378"/>
      <c r="G157" s="1378"/>
      <c r="H157" s="1378"/>
      <c r="I157" s="1378"/>
      <c r="J157" s="1378"/>
      <c r="K157" s="1378"/>
      <c r="L157" s="1378"/>
      <c r="M157" s="1378"/>
      <c r="N157" s="1378"/>
      <c r="O157" s="1378"/>
      <c r="P157" s="1378"/>
      <c r="Q157" s="1378"/>
      <c r="R157" s="319"/>
      <c r="S157" s="294"/>
      <c r="T157" s="292"/>
      <c r="U157" s="292"/>
      <c r="V157" s="292"/>
      <c r="W157" s="292"/>
      <c r="X157" s="292"/>
      <c r="Y157" s="292"/>
      <c r="Z157" s="292"/>
      <c r="AA157" s="292"/>
      <c r="AB157" s="292"/>
      <c r="AC157" s="292"/>
      <c r="AD157" s="292"/>
      <c r="AE157" s="292"/>
      <c r="AF157" s="292"/>
      <c r="AG157" s="292"/>
      <c r="AH157" s="292"/>
      <c r="AI157" s="292"/>
      <c r="AJ157" s="292"/>
      <c r="AK157" s="292"/>
      <c r="AL157" s="292"/>
      <c r="AM157" s="292"/>
      <c r="AN157" s="292"/>
      <c r="AO157" s="292"/>
      <c r="AP157" s="292"/>
      <c r="AQ157" s="292"/>
      <c r="AR157" s="292"/>
      <c r="AS157" s="292"/>
      <c r="AT157" s="292"/>
      <c r="AU157" s="292"/>
      <c r="AV157" s="292"/>
      <c r="AW157" s="292"/>
      <c r="AX157" s="292"/>
      <c r="AY157" s="292"/>
    </row>
    <row r="158" spans="1:51" ht="71.25" customHeight="1" x14ac:dyDescent="0.25">
      <c r="A158" s="292"/>
      <c r="B158" s="318"/>
      <c r="C158" s="1374" t="s">
        <v>73</v>
      </c>
      <c r="D158" s="1374"/>
      <c r="E158" s="1378" t="s">
        <v>74</v>
      </c>
      <c r="F158" s="1378"/>
      <c r="G158" s="1378"/>
      <c r="H158" s="1378"/>
      <c r="I158" s="1378"/>
      <c r="J158" s="1378"/>
      <c r="K158" s="1378"/>
      <c r="L158" s="1378"/>
      <c r="M158" s="1378"/>
      <c r="N158" s="1378"/>
      <c r="O158" s="1378"/>
      <c r="P158" s="1378"/>
      <c r="Q158" s="1378"/>
      <c r="R158" s="319"/>
      <c r="S158" s="294"/>
      <c r="T158" s="292"/>
      <c r="U158" s="292"/>
      <c r="V158" s="292"/>
      <c r="W158" s="292"/>
      <c r="X158" s="292"/>
      <c r="Y158" s="292"/>
      <c r="Z158" s="292"/>
      <c r="AA158" s="292"/>
      <c r="AB158" s="292"/>
      <c r="AC158" s="292"/>
      <c r="AD158" s="292"/>
      <c r="AE158" s="292"/>
      <c r="AF158" s="292"/>
      <c r="AG158" s="292"/>
      <c r="AH158" s="292"/>
      <c r="AI158" s="292"/>
      <c r="AJ158" s="292"/>
      <c r="AK158" s="292"/>
      <c r="AL158" s="292"/>
      <c r="AM158" s="292"/>
      <c r="AN158" s="292"/>
      <c r="AO158" s="292"/>
      <c r="AP158" s="292"/>
      <c r="AQ158" s="292"/>
      <c r="AR158" s="292"/>
      <c r="AS158" s="292"/>
      <c r="AT158" s="292"/>
      <c r="AU158" s="292"/>
      <c r="AV158" s="292"/>
      <c r="AW158" s="292"/>
      <c r="AX158" s="292"/>
      <c r="AY158" s="292"/>
    </row>
    <row r="159" spans="1:51" ht="15" customHeight="1" x14ac:dyDescent="0.25">
      <c r="A159" s="292"/>
      <c r="B159" s="318"/>
      <c r="C159" s="318"/>
      <c r="D159" s="319"/>
      <c r="E159" s="319"/>
      <c r="F159" s="319"/>
      <c r="G159" s="319"/>
      <c r="H159" s="319"/>
      <c r="I159" s="319"/>
      <c r="J159" s="319"/>
      <c r="K159" s="319"/>
      <c r="L159" s="319"/>
      <c r="M159" s="319"/>
      <c r="N159" s="319"/>
      <c r="O159" s="319"/>
      <c r="P159" s="319"/>
      <c r="Q159" s="319"/>
      <c r="R159" s="319"/>
      <c r="S159" s="294"/>
      <c r="T159" s="292"/>
      <c r="U159" s="292"/>
      <c r="V159" s="292"/>
      <c r="W159" s="292"/>
      <c r="X159" s="292"/>
      <c r="Y159" s="292"/>
      <c r="Z159" s="292"/>
      <c r="AA159" s="292"/>
      <c r="AB159" s="292"/>
      <c r="AC159" s="292"/>
      <c r="AD159" s="292"/>
      <c r="AE159" s="292"/>
      <c r="AF159" s="292"/>
      <c r="AG159" s="292"/>
      <c r="AH159" s="292"/>
      <c r="AI159" s="292"/>
      <c r="AJ159" s="292"/>
      <c r="AK159" s="292"/>
      <c r="AL159" s="292"/>
      <c r="AM159" s="292"/>
      <c r="AN159" s="292"/>
      <c r="AO159" s="292"/>
      <c r="AP159" s="292"/>
      <c r="AQ159" s="292"/>
      <c r="AR159" s="292"/>
      <c r="AS159" s="292"/>
      <c r="AT159" s="292"/>
      <c r="AU159" s="292"/>
      <c r="AV159" s="292"/>
      <c r="AW159" s="292"/>
      <c r="AX159" s="292"/>
      <c r="AY159" s="292"/>
    </row>
    <row r="160" spans="1:51" ht="13.5" customHeight="1" x14ac:dyDescent="0.25">
      <c r="A160" s="292"/>
      <c r="B160" s="320"/>
      <c r="C160" s="321"/>
      <c r="D160" s="321"/>
      <c r="E160" s="321"/>
      <c r="F160" s="321"/>
      <c r="G160" s="321"/>
      <c r="H160" s="321"/>
      <c r="I160" s="321"/>
      <c r="J160" s="321"/>
      <c r="K160" s="321"/>
      <c r="L160" s="321"/>
      <c r="M160" s="321"/>
      <c r="N160" s="321"/>
      <c r="O160" s="321"/>
      <c r="P160" s="321"/>
      <c r="Q160" s="321"/>
      <c r="R160" s="321"/>
      <c r="S160" s="294"/>
      <c r="T160" s="292"/>
      <c r="U160" s="292"/>
      <c r="V160" s="292"/>
      <c r="W160" s="292"/>
      <c r="X160" s="292"/>
      <c r="Y160" s="292"/>
      <c r="Z160" s="292"/>
      <c r="AA160" s="292"/>
      <c r="AB160" s="292"/>
      <c r="AC160" s="292"/>
      <c r="AD160" s="292"/>
      <c r="AE160" s="292"/>
      <c r="AF160" s="292"/>
      <c r="AG160" s="292"/>
      <c r="AH160" s="292"/>
      <c r="AI160" s="292"/>
      <c r="AJ160" s="292"/>
      <c r="AK160" s="292"/>
      <c r="AL160" s="292"/>
      <c r="AM160" s="292"/>
      <c r="AN160" s="292"/>
      <c r="AO160" s="292"/>
      <c r="AP160" s="292"/>
      <c r="AQ160" s="292"/>
      <c r="AR160" s="292"/>
      <c r="AS160" s="292"/>
      <c r="AT160" s="292"/>
      <c r="AU160" s="292"/>
      <c r="AV160" s="292"/>
      <c r="AW160" s="292"/>
      <c r="AX160" s="292"/>
      <c r="AY160" s="292"/>
    </row>
    <row r="161" spans="1:51" x14ac:dyDescent="0.25">
      <c r="A161" s="292"/>
      <c r="B161" s="294"/>
      <c r="C161" s="294"/>
      <c r="D161" s="294"/>
      <c r="E161" s="294"/>
      <c r="F161" s="294"/>
      <c r="G161" s="294"/>
      <c r="H161" s="294"/>
      <c r="I161" s="294"/>
      <c r="J161" s="294"/>
      <c r="K161" s="294"/>
      <c r="L161" s="294"/>
      <c r="M161" s="294"/>
      <c r="N161" s="294"/>
      <c r="O161" s="294"/>
      <c r="P161" s="294"/>
      <c r="Q161" s="294"/>
      <c r="R161" s="294"/>
      <c r="S161" s="294"/>
      <c r="T161" s="292"/>
      <c r="U161" s="292"/>
      <c r="V161" s="292"/>
      <c r="W161" s="292"/>
      <c r="X161" s="292"/>
      <c r="Y161" s="292"/>
      <c r="Z161" s="292"/>
      <c r="AA161" s="292"/>
      <c r="AB161" s="292"/>
      <c r="AC161" s="292"/>
      <c r="AD161" s="292"/>
      <c r="AE161" s="292"/>
      <c r="AF161" s="292"/>
      <c r="AG161" s="292"/>
      <c r="AH161" s="292"/>
      <c r="AI161" s="292"/>
      <c r="AJ161" s="292"/>
      <c r="AK161" s="292"/>
      <c r="AL161" s="292"/>
      <c r="AM161" s="292"/>
      <c r="AN161" s="292"/>
      <c r="AO161" s="292"/>
      <c r="AP161" s="292"/>
      <c r="AQ161" s="292"/>
      <c r="AR161" s="292"/>
      <c r="AS161" s="292"/>
      <c r="AT161" s="292"/>
      <c r="AU161" s="292"/>
      <c r="AV161" s="292"/>
      <c r="AW161" s="292"/>
      <c r="AX161" s="292"/>
      <c r="AY161" s="292"/>
    </row>
    <row r="162" spans="1:51" ht="15" customHeight="1" x14ac:dyDescent="0.25">
      <c r="A162" s="292"/>
      <c r="B162" s="292"/>
      <c r="C162" s="292"/>
      <c r="D162" s="292"/>
      <c r="E162" s="292"/>
      <c r="F162" s="292"/>
      <c r="G162" s="292"/>
      <c r="H162" s="292"/>
      <c r="I162" s="292"/>
      <c r="J162" s="292"/>
      <c r="K162" s="292"/>
      <c r="L162" s="292"/>
      <c r="M162" s="292"/>
      <c r="N162" s="292"/>
      <c r="O162" s="292"/>
      <c r="P162" s="292"/>
      <c r="Q162" s="292"/>
      <c r="R162" s="292"/>
      <c r="S162" s="292"/>
      <c r="T162" s="292"/>
      <c r="U162" s="292"/>
      <c r="V162" s="292"/>
      <c r="W162" s="292"/>
      <c r="X162" s="292"/>
      <c r="Y162" s="292"/>
      <c r="Z162" s="292"/>
      <c r="AA162" s="292"/>
      <c r="AB162" s="292"/>
      <c r="AC162" s="292"/>
      <c r="AD162" s="292"/>
      <c r="AE162" s="292"/>
      <c r="AF162" s="292"/>
      <c r="AG162" s="292"/>
      <c r="AH162" s="292"/>
      <c r="AI162" s="292"/>
      <c r="AJ162" s="292"/>
      <c r="AK162" s="292"/>
      <c r="AL162" s="292"/>
      <c r="AM162" s="292"/>
      <c r="AN162" s="292"/>
      <c r="AO162" s="292"/>
      <c r="AP162" s="292"/>
      <c r="AQ162" s="292"/>
      <c r="AR162" s="292"/>
      <c r="AS162" s="292"/>
      <c r="AT162" s="292"/>
      <c r="AU162" s="292"/>
      <c r="AV162" s="292"/>
      <c r="AW162" s="292"/>
      <c r="AX162" s="292"/>
      <c r="AY162" s="292"/>
    </row>
    <row r="163" spans="1:51" ht="16.350000000000001" customHeight="1" x14ac:dyDescent="0.25">
      <c r="A163" s="292"/>
      <c r="B163" s="301"/>
      <c r="C163" s="301"/>
      <c r="D163" s="301"/>
      <c r="E163" s="301"/>
      <c r="F163" s="301"/>
      <c r="G163" s="301"/>
      <c r="H163" s="301"/>
      <c r="I163" s="301"/>
      <c r="J163" s="301"/>
      <c r="K163" s="301"/>
      <c r="L163" s="301"/>
      <c r="M163" s="301"/>
      <c r="N163" s="301"/>
      <c r="O163" s="301"/>
      <c r="P163" s="301"/>
      <c r="Q163" s="301"/>
      <c r="R163" s="301"/>
      <c r="S163" s="301"/>
      <c r="T163" s="292"/>
      <c r="U163" s="292"/>
      <c r="V163" s="292"/>
      <c r="W163" s="292"/>
      <c r="X163" s="292"/>
      <c r="Y163" s="292"/>
      <c r="Z163" s="292"/>
      <c r="AA163" s="292"/>
      <c r="AB163" s="292"/>
      <c r="AC163" s="292"/>
      <c r="AD163" s="292"/>
      <c r="AE163" s="292"/>
      <c r="AF163" s="292"/>
      <c r="AG163" s="292"/>
      <c r="AH163" s="292"/>
      <c r="AI163" s="292"/>
      <c r="AJ163" s="292"/>
      <c r="AK163" s="292"/>
      <c r="AL163" s="292"/>
      <c r="AM163" s="292"/>
      <c r="AN163" s="292"/>
      <c r="AO163" s="292"/>
      <c r="AP163" s="292"/>
      <c r="AQ163" s="292"/>
      <c r="AR163" s="292"/>
      <c r="AS163" s="292"/>
      <c r="AT163" s="292"/>
      <c r="AU163" s="292"/>
      <c r="AV163" s="292"/>
      <c r="AW163" s="292"/>
      <c r="AX163" s="292"/>
      <c r="AY163" s="292"/>
    </row>
    <row r="164" spans="1:51" ht="30" customHeight="1" x14ac:dyDescent="0.25">
      <c r="A164" s="292"/>
      <c r="B164" s="301"/>
      <c r="C164" s="301"/>
      <c r="D164" s="1127" t="s">
        <v>75</v>
      </c>
      <c r="E164" s="1127"/>
      <c r="F164" s="1127"/>
      <c r="G164" s="1127"/>
      <c r="H164" s="1127"/>
      <c r="I164" s="1127"/>
      <c r="J164" s="1127"/>
      <c r="K164" s="1127"/>
      <c r="L164" s="1127" t="s">
        <v>76</v>
      </c>
      <c r="M164" s="1127"/>
      <c r="N164" s="1127"/>
      <c r="O164" s="1127"/>
      <c r="P164" s="1127"/>
      <c r="Q164" s="1127"/>
      <c r="R164" s="1127"/>
      <c r="S164" s="301"/>
      <c r="T164" s="292"/>
      <c r="U164" s="292"/>
      <c r="V164" s="292"/>
      <c r="W164" s="292"/>
      <c r="X164" s="292"/>
      <c r="Y164" s="292"/>
      <c r="Z164" s="292"/>
      <c r="AA164" s="292"/>
      <c r="AB164" s="292"/>
      <c r="AC164" s="292"/>
      <c r="AD164" s="292"/>
      <c r="AE164" s="292"/>
      <c r="AF164" s="292"/>
      <c r="AG164" s="292"/>
      <c r="AH164" s="292"/>
      <c r="AI164" s="292"/>
      <c r="AJ164" s="292"/>
      <c r="AK164" s="292"/>
      <c r="AL164" s="292"/>
      <c r="AM164" s="292"/>
      <c r="AN164" s="292"/>
      <c r="AO164" s="292"/>
      <c r="AP164" s="292"/>
      <c r="AQ164" s="292"/>
      <c r="AR164" s="292"/>
      <c r="AS164" s="292"/>
      <c r="AT164" s="292"/>
      <c r="AU164" s="292"/>
      <c r="AV164" s="292"/>
      <c r="AW164" s="292"/>
      <c r="AX164" s="292"/>
      <c r="AY164" s="292"/>
    </row>
    <row r="165" spans="1:51" x14ac:dyDescent="0.25">
      <c r="A165" s="292"/>
      <c r="B165" s="301"/>
      <c r="C165" s="301"/>
      <c r="D165" s="965" t="s">
        <v>77</v>
      </c>
      <c r="E165" s="965"/>
      <c r="F165" s="965"/>
      <c r="G165" s="965"/>
      <c r="H165" s="965"/>
      <c r="I165" s="668"/>
      <c r="J165" s="965"/>
      <c r="K165" s="965"/>
      <c r="L165" s="965" t="s">
        <v>78</v>
      </c>
      <c r="M165" s="668"/>
      <c r="N165" s="965"/>
      <c r="O165" s="965"/>
      <c r="P165" s="965"/>
      <c r="Q165" s="965"/>
      <c r="R165" s="301"/>
      <c r="S165" s="301"/>
      <c r="T165" s="292"/>
      <c r="U165" s="292"/>
      <c r="V165" s="292"/>
      <c r="W165" s="292"/>
      <c r="X165" s="292"/>
      <c r="Y165" s="292"/>
      <c r="Z165" s="292"/>
      <c r="AA165" s="292"/>
      <c r="AB165" s="292"/>
      <c r="AC165" s="292"/>
      <c r="AD165" s="292"/>
      <c r="AE165" s="292"/>
      <c r="AF165" s="292"/>
      <c r="AG165" s="292"/>
      <c r="AH165" s="292"/>
      <c r="AI165" s="292"/>
      <c r="AJ165" s="292"/>
      <c r="AK165" s="292"/>
      <c r="AL165" s="292"/>
      <c r="AM165" s="292"/>
      <c r="AN165" s="292"/>
      <c r="AO165" s="292"/>
      <c r="AP165" s="292"/>
      <c r="AQ165" s="292"/>
      <c r="AR165" s="292"/>
      <c r="AS165" s="292"/>
      <c r="AT165" s="292"/>
      <c r="AU165" s="292"/>
      <c r="AV165" s="292"/>
      <c r="AW165" s="292"/>
      <c r="AX165" s="292"/>
      <c r="AY165" s="292"/>
    </row>
    <row r="166" spans="1:51" x14ac:dyDescent="0.25">
      <c r="A166" s="292"/>
      <c r="B166" s="301"/>
      <c r="C166" s="301"/>
      <c r="D166" s="668" t="s">
        <v>79</v>
      </c>
      <c r="E166" s="965"/>
      <c r="F166" s="965"/>
      <c r="G166" s="965"/>
      <c r="H166" s="965"/>
      <c r="I166" s="668"/>
      <c r="J166" s="668"/>
      <c r="K166" s="668"/>
      <c r="L166" s="965" t="s">
        <v>80</v>
      </c>
      <c r="M166" s="668"/>
      <c r="N166" s="668"/>
      <c r="O166" s="668"/>
      <c r="P166" s="668"/>
      <c r="Q166" s="668"/>
      <c r="R166" s="301"/>
      <c r="S166" s="301"/>
      <c r="T166" s="292"/>
      <c r="U166" s="292"/>
      <c r="V166" s="292"/>
      <c r="W166" s="292"/>
      <c r="X166" s="292"/>
      <c r="Y166" s="292"/>
      <c r="Z166" s="292"/>
      <c r="AA166" s="292"/>
      <c r="AB166" s="292"/>
      <c r="AC166" s="292"/>
      <c r="AD166" s="292"/>
      <c r="AE166" s="292"/>
      <c r="AF166" s="292"/>
      <c r="AG166" s="292"/>
      <c r="AH166" s="292"/>
      <c r="AI166" s="292"/>
      <c r="AJ166" s="292"/>
      <c r="AK166" s="292"/>
      <c r="AL166" s="292"/>
      <c r="AM166" s="292"/>
      <c r="AN166" s="292"/>
      <c r="AO166" s="292"/>
      <c r="AP166" s="292"/>
      <c r="AQ166" s="292"/>
      <c r="AR166" s="292"/>
      <c r="AS166" s="292"/>
      <c r="AT166" s="292"/>
      <c r="AU166" s="292"/>
      <c r="AV166" s="292"/>
      <c r="AW166" s="292"/>
      <c r="AX166" s="292"/>
      <c r="AY166" s="292"/>
    </row>
    <row r="167" spans="1:51" x14ac:dyDescent="0.25">
      <c r="A167" s="292"/>
      <c r="B167" s="301"/>
      <c r="C167" s="301"/>
      <c r="D167" s="668" t="s">
        <v>81</v>
      </c>
      <c r="E167" s="965"/>
      <c r="F167" s="965"/>
      <c r="G167" s="965"/>
      <c r="H167" s="965"/>
      <c r="I167" s="668"/>
      <c r="J167" s="668"/>
      <c r="K167" s="668"/>
      <c r="L167" s="965" t="s">
        <v>82</v>
      </c>
      <c r="M167" s="668"/>
      <c r="N167" s="668"/>
      <c r="O167" s="668"/>
      <c r="P167" s="301"/>
      <c r="Q167" s="668"/>
      <c r="R167" s="301"/>
      <c r="S167" s="301"/>
      <c r="T167" s="292"/>
      <c r="U167" s="292"/>
      <c r="V167" s="292"/>
      <c r="W167" s="292"/>
      <c r="X167" s="292"/>
      <c r="Y167" s="292"/>
      <c r="Z167" s="292"/>
      <c r="AA167" s="292"/>
      <c r="AB167" s="292"/>
      <c r="AC167" s="292"/>
      <c r="AD167" s="292"/>
      <c r="AE167" s="292"/>
      <c r="AF167" s="292"/>
      <c r="AG167" s="292"/>
      <c r="AH167" s="292"/>
      <c r="AI167" s="292"/>
      <c r="AJ167" s="292"/>
      <c r="AK167" s="292"/>
      <c r="AL167" s="292"/>
      <c r="AM167" s="292"/>
      <c r="AN167" s="292"/>
      <c r="AO167" s="292"/>
      <c r="AP167" s="292"/>
      <c r="AQ167" s="292"/>
      <c r="AR167" s="292"/>
      <c r="AS167" s="292"/>
      <c r="AT167" s="292"/>
      <c r="AU167" s="292"/>
      <c r="AV167" s="292"/>
      <c r="AW167" s="292"/>
      <c r="AX167" s="292"/>
      <c r="AY167" s="292"/>
    </row>
    <row r="168" spans="1:51" x14ac:dyDescent="0.25">
      <c r="A168" s="292"/>
      <c r="B168" s="301"/>
      <c r="C168" s="301"/>
      <c r="D168" s="668" t="s">
        <v>83</v>
      </c>
      <c r="E168" s="965"/>
      <c r="F168" s="965"/>
      <c r="G168" s="965"/>
      <c r="H168" s="965"/>
      <c r="I168" s="668"/>
      <c r="J168" s="668"/>
      <c r="K168" s="668"/>
      <c r="L168" s="965" t="s">
        <v>84</v>
      </c>
      <c r="M168" s="668"/>
      <c r="N168" s="668"/>
      <c r="O168" s="668"/>
      <c r="P168" s="668"/>
      <c r="Q168" s="668"/>
      <c r="R168" s="301"/>
      <c r="S168" s="301"/>
      <c r="T168" s="292"/>
      <c r="U168" s="292"/>
      <c r="V168" s="292"/>
      <c r="W168" s="292"/>
      <c r="X168" s="292"/>
      <c r="Y168" s="292"/>
      <c r="Z168" s="292"/>
      <c r="AA168" s="292"/>
      <c r="AB168" s="292"/>
      <c r="AC168" s="292"/>
      <c r="AD168" s="292"/>
      <c r="AE168" s="292"/>
      <c r="AF168" s="292"/>
      <c r="AG168" s="292"/>
      <c r="AH168" s="292"/>
      <c r="AI168" s="292"/>
      <c r="AJ168" s="292"/>
      <c r="AK168" s="292"/>
      <c r="AL168" s="292"/>
      <c r="AM168" s="292"/>
      <c r="AN168" s="292"/>
      <c r="AO168" s="292"/>
      <c r="AP168" s="292"/>
      <c r="AQ168" s="292"/>
      <c r="AR168" s="292"/>
      <c r="AS168" s="292"/>
      <c r="AT168" s="292"/>
      <c r="AU168" s="292"/>
      <c r="AV168" s="292"/>
      <c r="AW168" s="292"/>
      <c r="AX168" s="292"/>
      <c r="AY168" s="292"/>
    </row>
    <row r="169" spans="1:51" x14ac:dyDescent="0.25">
      <c r="A169" s="292"/>
      <c r="B169" s="301"/>
      <c r="C169" s="301"/>
      <c r="D169" s="668" t="s">
        <v>85</v>
      </c>
      <c r="E169" s="965"/>
      <c r="F169" s="965"/>
      <c r="G169" s="965"/>
      <c r="H169" s="965"/>
      <c r="I169" s="668"/>
      <c r="J169" s="668"/>
      <c r="K169" s="668"/>
      <c r="L169" s="965" t="s">
        <v>86</v>
      </c>
      <c r="M169" s="668"/>
      <c r="N169" s="668"/>
      <c r="O169" s="668"/>
      <c r="P169" s="668"/>
      <c r="Q169" s="668"/>
      <c r="R169" s="301"/>
      <c r="S169" s="301"/>
      <c r="T169" s="292"/>
      <c r="U169" s="292"/>
      <c r="V169" s="292"/>
      <c r="W169" s="292"/>
      <c r="X169" s="292"/>
      <c r="Y169" s="292"/>
      <c r="Z169" s="292"/>
      <c r="AA169" s="292"/>
      <c r="AB169" s="292"/>
      <c r="AC169" s="292"/>
      <c r="AD169" s="292"/>
      <c r="AE169" s="292"/>
      <c r="AF169" s="292"/>
      <c r="AG169" s="292"/>
      <c r="AH169" s="292"/>
      <c r="AI169" s="292"/>
      <c r="AJ169" s="292"/>
      <c r="AK169" s="292"/>
      <c r="AL169" s="292"/>
      <c r="AM169" s="292"/>
      <c r="AN169" s="292"/>
      <c r="AO169" s="292"/>
      <c r="AP169" s="292"/>
      <c r="AQ169" s="292"/>
      <c r="AR169" s="292"/>
      <c r="AS169" s="292"/>
      <c r="AT169" s="292"/>
      <c r="AU169" s="292"/>
      <c r="AV169" s="292"/>
      <c r="AW169" s="292"/>
      <c r="AX169" s="292"/>
      <c r="AY169" s="292"/>
    </row>
    <row r="170" spans="1:51" x14ac:dyDescent="0.25">
      <c r="A170" s="292"/>
      <c r="B170" s="301"/>
      <c r="C170" s="301"/>
      <c r="D170" s="668" t="s">
        <v>87</v>
      </c>
      <c r="E170" s="965"/>
      <c r="F170" s="965"/>
      <c r="G170" s="965"/>
      <c r="H170" s="965"/>
      <c r="I170" s="668"/>
      <c r="J170" s="668"/>
      <c r="K170" s="668"/>
      <c r="L170" s="965" t="s">
        <v>88</v>
      </c>
      <c r="M170" s="668"/>
      <c r="N170" s="668"/>
      <c r="O170" s="668"/>
      <c r="P170" s="668"/>
      <c r="Q170" s="668"/>
      <c r="R170" s="301"/>
      <c r="S170" s="301"/>
      <c r="T170" s="292"/>
      <c r="U170" s="292"/>
      <c r="V170" s="292"/>
      <c r="W170" s="292"/>
      <c r="X170" s="292"/>
      <c r="Y170" s="292"/>
      <c r="Z170" s="292"/>
      <c r="AA170" s="292"/>
      <c r="AB170" s="292"/>
      <c r="AC170" s="292"/>
      <c r="AD170" s="292"/>
      <c r="AE170" s="292"/>
      <c r="AF170" s="292"/>
      <c r="AG170" s="292"/>
      <c r="AH170" s="292"/>
      <c r="AI170" s="292"/>
      <c r="AJ170" s="292"/>
      <c r="AK170" s="292"/>
      <c r="AL170" s="292"/>
      <c r="AM170" s="292"/>
      <c r="AN170" s="292"/>
      <c r="AO170" s="292"/>
      <c r="AP170" s="292"/>
      <c r="AQ170" s="292"/>
      <c r="AR170" s="292"/>
      <c r="AS170" s="292"/>
      <c r="AT170" s="292"/>
      <c r="AU170" s="292"/>
      <c r="AV170" s="292"/>
      <c r="AW170" s="292"/>
      <c r="AX170" s="292"/>
      <c r="AY170" s="292"/>
    </row>
    <row r="171" spans="1:51" ht="18.75" x14ac:dyDescent="0.3">
      <c r="A171" s="292"/>
      <c r="B171" s="301"/>
      <c r="C171" s="301"/>
      <c r="D171" s="668" t="s">
        <v>89</v>
      </c>
      <c r="E171" s="965"/>
      <c r="F171" s="965"/>
      <c r="G171" s="965"/>
      <c r="H171" s="965"/>
      <c r="I171" s="966"/>
      <c r="J171" s="668"/>
      <c r="K171" s="668"/>
      <c r="L171" s="965" t="s">
        <v>90</v>
      </c>
      <c r="M171" s="965"/>
      <c r="N171" s="668"/>
      <c r="O171" s="668"/>
      <c r="P171" s="668"/>
      <c r="Q171" s="668"/>
      <c r="R171" s="301"/>
      <c r="S171" s="301"/>
      <c r="T171" s="292"/>
      <c r="U171" s="292"/>
      <c r="V171" s="292"/>
      <c r="W171" s="292"/>
      <c r="X171" s="292"/>
      <c r="Y171" s="292"/>
      <c r="Z171" s="292"/>
      <c r="AA171" s="292"/>
      <c r="AB171" s="292"/>
      <c r="AC171" s="292"/>
      <c r="AD171" s="292"/>
      <c r="AE171" s="292"/>
      <c r="AF171" s="292"/>
      <c r="AG171" s="292"/>
      <c r="AH171" s="292"/>
      <c r="AI171" s="292"/>
      <c r="AJ171" s="292"/>
      <c r="AK171" s="292"/>
      <c r="AL171" s="292"/>
      <c r="AM171" s="292"/>
      <c r="AN171" s="292"/>
      <c r="AO171" s="292"/>
      <c r="AP171" s="292"/>
      <c r="AQ171" s="292"/>
      <c r="AR171" s="292"/>
      <c r="AS171" s="292"/>
      <c r="AT171" s="292"/>
      <c r="AU171" s="292"/>
      <c r="AV171" s="292"/>
      <c r="AW171" s="292"/>
      <c r="AX171" s="292"/>
      <c r="AY171" s="292"/>
    </row>
    <row r="172" spans="1:51" x14ac:dyDescent="0.25">
      <c r="A172" s="292"/>
      <c r="B172" s="301"/>
      <c r="C172" s="301"/>
      <c r="D172" s="668" t="s">
        <v>91</v>
      </c>
      <c r="E172" s="965"/>
      <c r="F172" s="965"/>
      <c r="G172" s="965"/>
      <c r="H172" s="965"/>
      <c r="I172" s="668"/>
      <c r="J172" s="668"/>
      <c r="K172" s="668"/>
      <c r="L172" s="965" t="s">
        <v>92</v>
      </c>
      <c r="M172" s="668"/>
      <c r="N172" s="668"/>
      <c r="O172" s="668"/>
      <c r="P172" s="668"/>
      <c r="Q172" s="668"/>
      <c r="R172" s="301"/>
      <c r="S172" s="301"/>
      <c r="T172" s="292"/>
      <c r="U172" s="292"/>
      <c r="V172" s="292"/>
      <c r="W172" s="292"/>
      <c r="X172" s="292"/>
      <c r="Y172" s="292"/>
      <c r="Z172" s="292"/>
      <c r="AA172" s="292"/>
      <c r="AB172" s="292"/>
      <c r="AC172" s="292"/>
      <c r="AD172" s="292"/>
      <c r="AE172" s="292"/>
      <c r="AF172" s="292"/>
      <c r="AG172" s="292"/>
      <c r="AH172" s="292"/>
      <c r="AI172" s="292"/>
      <c r="AJ172" s="292"/>
      <c r="AK172" s="292"/>
      <c r="AL172" s="292"/>
      <c r="AM172" s="292"/>
      <c r="AN172" s="292"/>
      <c r="AO172" s="292"/>
      <c r="AP172" s="292"/>
      <c r="AQ172" s="292"/>
      <c r="AR172" s="292"/>
      <c r="AS172" s="292"/>
      <c r="AT172" s="292"/>
      <c r="AU172" s="292"/>
      <c r="AV172" s="292"/>
      <c r="AW172" s="292"/>
      <c r="AX172" s="292"/>
      <c r="AY172" s="292"/>
    </row>
    <row r="173" spans="1:51" x14ac:dyDescent="0.25">
      <c r="A173" s="292"/>
      <c r="B173" s="301"/>
      <c r="C173" s="301"/>
      <c r="D173" s="668" t="s">
        <v>93</v>
      </c>
      <c r="E173" s="965"/>
      <c r="F173" s="965"/>
      <c r="G173" s="965"/>
      <c r="H173" s="965"/>
      <c r="I173" s="668"/>
      <c r="J173" s="668"/>
      <c r="K173" s="668"/>
      <c r="L173" s="965" t="s">
        <v>94</v>
      </c>
      <c r="M173" s="668"/>
      <c r="N173" s="668"/>
      <c r="O173" s="668"/>
      <c r="P173" s="668"/>
      <c r="Q173" s="668"/>
      <c r="R173" s="301"/>
      <c r="S173" s="301"/>
      <c r="T173" s="292"/>
      <c r="U173" s="292"/>
      <c r="V173" s="292"/>
      <c r="W173" s="292"/>
      <c r="X173" s="292"/>
      <c r="Y173" s="292"/>
      <c r="Z173" s="292"/>
      <c r="AA173" s="292"/>
      <c r="AB173" s="292"/>
      <c r="AC173" s="292"/>
      <c r="AD173" s="292"/>
      <c r="AE173" s="292"/>
      <c r="AF173" s="292"/>
      <c r="AG173" s="292"/>
      <c r="AH173" s="292"/>
      <c r="AI173" s="292"/>
      <c r="AJ173" s="292"/>
      <c r="AK173" s="292"/>
      <c r="AL173" s="292"/>
      <c r="AM173" s="292"/>
      <c r="AN173" s="292"/>
      <c r="AO173" s="292"/>
      <c r="AP173" s="292"/>
      <c r="AQ173" s="292"/>
      <c r="AR173" s="292"/>
      <c r="AS173" s="292"/>
      <c r="AT173" s="292"/>
      <c r="AU173" s="292"/>
      <c r="AV173" s="292"/>
      <c r="AW173" s="292"/>
      <c r="AX173" s="292"/>
      <c r="AY173" s="292"/>
    </row>
    <row r="174" spans="1:51" x14ac:dyDescent="0.25">
      <c r="A174" s="292"/>
      <c r="B174" s="301"/>
      <c r="C174" s="301"/>
      <c r="D174" s="668" t="s">
        <v>95</v>
      </c>
      <c r="E174" s="965"/>
      <c r="F174" s="965"/>
      <c r="G174" s="965"/>
      <c r="H174" s="965"/>
      <c r="I174" s="668"/>
      <c r="J174" s="668"/>
      <c r="K174" s="668"/>
      <c r="L174" s="965" t="s">
        <v>96</v>
      </c>
      <c r="M174" s="668"/>
      <c r="N174" s="668"/>
      <c r="O174" s="668"/>
      <c r="P174" s="668"/>
      <c r="Q174" s="668"/>
      <c r="R174" s="301"/>
      <c r="S174" s="301"/>
      <c r="T174" s="292"/>
      <c r="U174" s="292"/>
      <c r="V174" s="292"/>
      <c r="W174" s="292"/>
      <c r="X174" s="292"/>
      <c r="Y174" s="292"/>
      <c r="Z174" s="292"/>
      <c r="AA174" s="292"/>
      <c r="AB174" s="292"/>
      <c r="AC174" s="292"/>
      <c r="AD174" s="292"/>
      <c r="AE174" s="292"/>
      <c r="AF174" s="292"/>
      <c r="AG174" s="292"/>
      <c r="AH174" s="292"/>
      <c r="AI174" s="292"/>
      <c r="AJ174" s="292"/>
      <c r="AK174" s="292"/>
      <c r="AL174" s="292"/>
      <c r="AM174" s="292"/>
      <c r="AN174" s="292"/>
      <c r="AO174" s="292"/>
      <c r="AP174" s="292"/>
      <c r="AQ174" s="292"/>
      <c r="AR174" s="292"/>
      <c r="AS174" s="292"/>
      <c r="AT174" s="292"/>
      <c r="AU174" s="292"/>
      <c r="AV174" s="292"/>
      <c r="AW174" s="292"/>
      <c r="AX174" s="292"/>
      <c r="AY174" s="292"/>
    </row>
    <row r="175" spans="1:51" x14ac:dyDescent="0.25">
      <c r="A175" s="292"/>
      <c r="B175" s="301"/>
      <c r="C175" s="301"/>
      <c r="D175" s="668" t="s">
        <v>97</v>
      </c>
      <c r="E175" s="965"/>
      <c r="F175" s="965"/>
      <c r="G175" s="965"/>
      <c r="H175" s="965"/>
      <c r="I175" s="668"/>
      <c r="J175" s="668"/>
      <c r="K175" s="668"/>
      <c r="L175" s="965" t="s">
        <v>98</v>
      </c>
      <c r="M175" s="668"/>
      <c r="N175" s="668"/>
      <c r="O175" s="668"/>
      <c r="P175" s="668"/>
      <c r="Q175" s="668"/>
      <c r="R175" s="301"/>
      <c r="S175" s="301"/>
      <c r="T175" s="292"/>
      <c r="U175" s="292"/>
      <c r="V175" s="292"/>
      <c r="W175" s="292"/>
      <c r="X175" s="292"/>
      <c r="Y175" s="292"/>
      <c r="Z175" s="292"/>
      <c r="AA175" s="292"/>
      <c r="AB175" s="292"/>
      <c r="AC175" s="292"/>
      <c r="AD175" s="292"/>
      <c r="AE175" s="292"/>
      <c r="AF175" s="292"/>
      <c r="AG175" s="292"/>
      <c r="AH175" s="292"/>
      <c r="AI175" s="292"/>
      <c r="AJ175" s="292"/>
      <c r="AK175" s="292"/>
      <c r="AL175" s="292"/>
      <c r="AM175" s="292"/>
      <c r="AN175" s="292"/>
      <c r="AO175" s="292"/>
      <c r="AP175" s="292"/>
      <c r="AQ175" s="292"/>
      <c r="AR175" s="292"/>
      <c r="AS175" s="292"/>
      <c r="AT175" s="292"/>
      <c r="AU175" s="292"/>
      <c r="AV175" s="292"/>
      <c r="AW175" s="292"/>
      <c r="AX175" s="292"/>
      <c r="AY175" s="292"/>
    </row>
    <row r="176" spans="1:51" x14ac:dyDescent="0.25">
      <c r="A176" s="292"/>
      <c r="B176" s="301"/>
      <c r="C176" s="301"/>
      <c r="D176" s="668" t="s">
        <v>99</v>
      </c>
      <c r="E176" s="965"/>
      <c r="F176" s="965"/>
      <c r="G176" s="965"/>
      <c r="H176" s="965"/>
      <c r="I176" s="668"/>
      <c r="J176" s="668"/>
      <c r="K176" s="668"/>
      <c r="L176" s="965" t="s">
        <v>100</v>
      </c>
      <c r="M176" s="668"/>
      <c r="N176" s="668"/>
      <c r="O176" s="668"/>
      <c r="P176" s="668"/>
      <c r="Q176" s="668"/>
      <c r="R176" s="301"/>
      <c r="S176" s="301"/>
      <c r="T176" s="292"/>
      <c r="U176" s="292"/>
      <c r="V176" s="292"/>
      <c r="W176" s="292"/>
      <c r="X176" s="292"/>
      <c r="Y176" s="292"/>
      <c r="Z176" s="292"/>
      <c r="AA176" s="292"/>
      <c r="AB176" s="292"/>
      <c r="AC176" s="292"/>
      <c r="AD176" s="292"/>
      <c r="AE176" s="292"/>
      <c r="AF176" s="292"/>
      <c r="AG176" s="292"/>
      <c r="AH176" s="292"/>
      <c r="AI176" s="292"/>
      <c r="AJ176" s="292"/>
      <c r="AK176" s="292"/>
      <c r="AL176" s="292"/>
      <c r="AM176" s="292"/>
      <c r="AN176" s="292"/>
      <c r="AO176" s="292"/>
      <c r="AP176" s="292"/>
      <c r="AQ176" s="292"/>
      <c r="AR176" s="292"/>
      <c r="AS176" s="292"/>
      <c r="AT176" s="292"/>
      <c r="AU176" s="292"/>
      <c r="AV176" s="292"/>
      <c r="AW176" s="292"/>
      <c r="AX176" s="292"/>
      <c r="AY176" s="292"/>
    </row>
    <row r="177" spans="1:51" x14ac:dyDescent="0.25">
      <c r="A177" s="292"/>
      <c r="B177" s="301"/>
      <c r="C177" s="301"/>
      <c r="D177" s="668" t="s">
        <v>101</v>
      </c>
      <c r="E177" s="965"/>
      <c r="F177" s="965"/>
      <c r="G177" s="965"/>
      <c r="H177" s="965"/>
      <c r="I177" s="668"/>
      <c r="J177" s="668"/>
      <c r="K177" s="668"/>
      <c r="L177" s="965" t="s">
        <v>102</v>
      </c>
      <c r="M177" s="668"/>
      <c r="N177" s="668"/>
      <c r="O177" s="668"/>
      <c r="P177" s="668"/>
      <c r="Q177" s="668"/>
      <c r="R177" s="301"/>
      <c r="S177" s="301"/>
      <c r="T177" s="292"/>
      <c r="U177" s="292"/>
      <c r="V177" s="292"/>
      <c r="W177" s="292"/>
      <c r="X177" s="292"/>
      <c r="Y177" s="292"/>
      <c r="Z177" s="292"/>
      <c r="AA177" s="292"/>
      <c r="AB177" s="292"/>
      <c r="AC177" s="292"/>
      <c r="AD177" s="292"/>
      <c r="AE177" s="292"/>
      <c r="AF177" s="292"/>
      <c r="AG177" s="292"/>
      <c r="AH177" s="292"/>
      <c r="AI177" s="292"/>
      <c r="AJ177" s="292"/>
      <c r="AK177" s="292"/>
      <c r="AL177" s="292"/>
      <c r="AM177" s="292"/>
      <c r="AN177" s="292"/>
      <c r="AO177" s="292"/>
      <c r="AP177" s="292"/>
      <c r="AQ177" s="292"/>
      <c r="AR177" s="292"/>
      <c r="AS177" s="292"/>
      <c r="AT177" s="292"/>
      <c r="AU177" s="292"/>
      <c r="AV177" s="292"/>
      <c r="AW177" s="292"/>
      <c r="AX177" s="292"/>
      <c r="AY177" s="292"/>
    </row>
    <row r="178" spans="1:51" x14ac:dyDescent="0.25">
      <c r="A178" s="292"/>
      <c r="B178" s="301"/>
      <c r="C178" s="301"/>
      <c r="D178" s="668" t="s">
        <v>103</v>
      </c>
      <c r="E178" s="965"/>
      <c r="F178" s="965"/>
      <c r="G178" s="965"/>
      <c r="H178" s="965"/>
      <c r="I178" s="668"/>
      <c r="J178" s="668"/>
      <c r="K178" s="668"/>
      <c r="L178" s="965" t="s">
        <v>104</v>
      </c>
      <c r="M178" s="668"/>
      <c r="N178" s="668"/>
      <c r="O178" s="668"/>
      <c r="P178" s="668"/>
      <c r="Q178" s="668"/>
      <c r="R178" s="301"/>
      <c r="S178" s="301"/>
      <c r="T178" s="292"/>
      <c r="U178" s="292"/>
      <c r="V178" s="292"/>
      <c r="W178" s="292"/>
      <c r="X178" s="292"/>
      <c r="Y178" s="292"/>
      <c r="Z178" s="292"/>
      <c r="AA178" s="292"/>
      <c r="AB178" s="292"/>
      <c r="AC178" s="292"/>
      <c r="AD178" s="292"/>
      <c r="AE178" s="292"/>
      <c r="AF178" s="292"/>
      <c r="AG178" s="292"/>
      <c r="AH178" s="292"/>
      <c r="AI178" s="292"/>
      <c r="AJ178" s="292"/>
      <c r="AK178" s="292"/>
      <c r="AL178" s="292"/>
      <c r="AM178" s="292"/>
      <c r="AN178" s="292"/>
      <c r="AO178" s="292"/>
      <c r="AP178" s="292"/>
      <c r="AQ178" s="292"/>
      <c r="AR178" s="292"/>
      <c r="AS178" s="292"/>
      <c r="AT178" s="292"/>
      <c r="AU178" s="292"/>
      <c r="AV178" s="292"/>
      <c r="AW178" s="292"/>
      <c r="AX178" s="292"/>
      <c r="AY178" s="292"/>
    </row>
    <row r="179" spans="1:51" x14ac:dyDescent="0.25">
      <c r="A179" s="292"/>
      <c r="B179" s="301"/>
      <c r="C179" s="301"/>
      <c r="D179" s="668" t="s">
        <v>105</v>
      </c>
      <c r="E179" s="965"/>
      <c r="F179" s="965"/>
      <c r="G179" s="965"/>
      <c r="H179" s="965"/>
      <c r="I179" s="668"/>
      <c r="J179" s="668"/>
      <c r="K179" s="668"/>
      <c r="L179" s="965" t="s">
        <v>106</v>
      </c>
      <c r="M179" s="668"/>
      <c r="N179" s="668"/>
      <c r="O179" s="668"/>
      <c r="P179" s="668"/>
      <c r="Q179" s="668"/>
      <c r="R179" s="301"/>
      <c r="S179" s="301"/>
      <c r="T179" s="292"/>
      <c r="U179" s="292"/>
      <c r="V179" s="292"/>
      <c r="W179" s="292"/>
      <c r="X179" s="292"/>
      <c r="Y179" s="292"/>
      <c r="Z179" s="292"/>
      <c r="AA179" s="292"/>
      <c r="AB179" s="292"/>
      <c r="AC179" s="292"/>
      <c r="AD179" s="292"/>
      <c r="AE179" s="292"/>
      <c r="AF179" s="292"/>
      <c r="AG179" s="292"/>
      <c r="AH179" s="292"/>
      <c r="AI179" s="292"/>
      <c r="AJ179" s="292"/>
      <c r="AK179" s="292"/>
      <c r="AL179" s="292"/>
      <c r="AM179" s="292"/>
      <c r="AN179" s="292"/>
      <c r="AO179" s="292"/>
      <c r="AP179" s="292"/>
      <c r="AQ179" s="292"/>
      <c r="AR179" s="292"/>
      <c r="AS179" s="292"/>
      <c r="AT179" s="292"/>
      <c r="AU179" s="292"/>
      <c r="AV179" s="292"/>
      <c r="AW179" s="292"/>
      <c r="AX179" s="292"/>
      <c r="AY179" s="292"/>
    </row>
    <row r="180" spans="1:51" x14ac:dyDescent="0.25">
      <c r="A180" s="292"/>
      <c r="B180" s="301"/>
      <c r="C180" s="301"/>
      <c r="D180" s="668" t="s">
        <v>107</v>
      </c>
      <c r="E180" s="965"/>
      <c r="F180" s="965"/>
      <c r="G180" s="965"/>
      <c r="H180" s="965"/>
      <c r="I180" s="668"/>
      <c r="J180" s="668"/>
      <c r="K180" s="668"/>
      <c r="L180" s="965" t="s">
        <v>108</v>
      </c>
      <c r="M180" s="668"/>
      <c r="N180" s="668"/>
      <c r="O180" s="668"/>
      <c r="P180" s="668"/>
      <c r="Q180" s="668"/>
      <c r="R180" s="301"/>
      <c r="S180" s="301"/>
      <c r="T180" s="292"/>
      <c r="U180" s="292"/>
      <c r="V180" s="292"/>
      <c r="W180" s="292"/>
      <c r="X180" s="292"/>
      <c r="Y180" s="292"/>
      <c r="Z180" s="292"/>
      <c r="AA180" s="292"/>
      <c r="AB180" s="292"/>
      <c r="AC180" s="292"/>
      <c r="AD180" s="292"/>
      <c r="AE180" s="292"/>
      <c r="AF180" s="292"/>
      <c r="AG180" s="292"/>
      <c r="AH180" s="292"/>
      <c r="AI180" s="292"/>
      <c r="AJ180" s="292"/>
      <c r="AK180" s="292"/>
      <c r="AL180" s="292"/>
      <c r="AM180" s="292"/>
      <c r="AN180" s="292"/>
      <c r="AO180" s="292"/>
      <c r="AP180" s="292"/>
      <c r="AQ180" s="292"/>
      <c r="AR180" s="292"/>
      <c r="AS180" s="292"/>
      <c r="AT180" s="292"/>
      <c r="AU180" s="292"/>
      <c r="AV180" s="292"/>
      <c r="AW180" s="292"/>
      <c r="AX180" s="292"/>
      <c r="AY180" s="292"/>
    </row>
    <row r="181" spans="1:51" x14ac:dyDescent="0.25">
      <c r="A181" s="292"/>
      <c r="B181" s="301"/>
      <c r="C181" s="301"/>
      <c r="D181" s="668" t="s">
        <v>109</v>
      </c>
      <c r="E181" s="965"/>
      <c r="F181" s="965"/>
      <c r="G181" s="965"/>
      <c r="H181" s="965"/>
      <c r="I181" s="668"/>
      <c r="J181" s="668"/>
      <c r="K181" s="668"/>
      <c r="L181" s="965" t="s">
        <v>110</v>
      </c>
      <c r="M181" s="668"/>
      <c r="N181" s="668"/>
      <c r="O181" s="668"/>
      <c r="P181" s="668"/>
      <c r="Q181" s="668"/>
      <c r="R181" s="301"/>
      <c r="S181" s="301"/>
      <c r="T181" s="292"/>
      <c r="U181" s="292"/>
      <c r="V181" s="292"/>
      <c r="W181" s="292"/>
      <c r="X181" s="292"/>
      <c r="Y181" s="292"/>
      <c r="Z181" s="292"/>
      <c r="AA181" s="292"/>
      <c r="AB181" s="292"/>
      <c r="AC181" s="292"/>
      <c r="AD181" s="292"/>
      <c r="AE181" s="292"/>
      <c r="AF181" s="292"/>
      <c r="AG181" s="292"/>
      <c r="AH181" s="292"/>
      <c r="AI181" s="292"/>
      <c r="AJ181" s="292"/>
      <c r="AK181" s="292"/>
      <c r="AL181" s="292"/>
      <c r="AM181" s="292"/>
      <c r="AN181" s="292"/>
      <c r="AO181" s="292"/>
      <c r="AP181" s="292"/>
      <c r="AQ181" s="292"/>
      <c r="AR181" s="292"/>
      <c r="AS181" s="292"/>
      <c r="AT181" s="292"/>
      <c r="AU181" s="292"/>
      <c r="AV181" s="292"/>
      <c r="AW181" s="292"/>
      <c r="AX181" s="292"/>
      <c r="AY181" s="292"/>
    </row>
    <row r="182" spans="1:51" x14ac:dyDescent="0.25">
      <c r="A182" s="292"/>
      <c r="B182" s="301"/>
      <c r="C182" s="301"/>
      <c r="D182" s="668" t="s">
        <v>111</v>
      </c>
      <c r="E182" s="965"/>
      <c r="F182" s="965"/>
      <c r="G182" s="965"/>
      <c r="H182" s="965"/>
      <c r="I182" s="668"/>
      <c r="J182" s="668"/>
      <c r="K182" s="668"/>
      <c r="L182" s="965" t="s">
        <v>112</v>
      </c>
      <c r="M182" s="668"/>
      <c r="N182" s="668"/>
      <c r="O182" s="668"/>
      <c r="P182" s="668"/>
      <c r="Q182" s="668"/>
      <c r="R182" s="301"/>
      <c r="S182" s="301"/>
      <c r="T182" s="292"/>
      <c r="U182" s="292"/>
      <c r="V182" s="292"/>
      <c r="W182" s="292"/>
      <c r="X182" s="292"/>
      <c r="Y182" s="292"/>
      <c r="Z182" s="292"/>
      <c r="AA182" s="292"/>
      <c r="AB182" s="292"/>
      <c r="AC182" s="292"/>
      <c r="AD182" s="292"/>
      <c r="AE182" s="292"/>
      <c r="AF182" s="292"/>
      <c r="AG182" s="292"/>
      <c r="AH182" s="292"/>
      <c r="AI182" s="292"/>
      <c r="AJ182" s="292"/>
      <c r="AK182" s="292"/>
      <c r="AL182" s="292"/>
      <c r="AM182" s="292"/>
      <c r="AN182" s="292"/>
      <c r="AO182" s="292"/>
      <c r="AP182" s="292"/>
      <c r="AQ182" s="292"/>
      <c r="AR182" s="292"/>
      <c r="AS182" s="292"/>
      <c r="AT182" s="292"/>
      <c r="AU182" s="292"/>
      <c r="AV182" s="292"/>
      <c r="AW182" s="292"/>
      <c r="AX182" s="292"/>
      <c r="AY182" s="292"/>
    </row>
    <row r="183" spans="1:51" x14ac:dyDescent="0.25">
      <c r="A183" s="292"/>
      <c r="B183" s="301"/>
      <c r="C183" s="301"/>
      <c r="D183" s="668" t="s">
        <v>113</v>
      </c>
      <c r="E183" s="965"/>
      <c r="F183" s="965"/>
      <c r="G183" s="965"/>
      <c r="H183" s="965"/>
      <c r="I183" s="668"/>
      <c r="J183" s="668"/>
      <c r="K183" s="668"/>
      <c r="L183" s="965" t="s">
        <v>114</v>
      </c>
      <c r="M183" s="668"/>
      <c r="N183" s="668"/>
      <c r="O183" s="668"/>
      <c r="P183" s="668"/>
      <c r="Q183" s="668"/>
      <c r="R183" s="301"/>
      <c r="S183" s="301"/>
      <c r="T183" s="292"/>
      <c r="U183" s="292"/>
      <c r="V183" s="292"/>
      <c r="W183" s="292"/>
      <c r="X183" s="292"/>
      <c r="Y183" s="292"/>
      <c r="Z183" s="292"/>
      <c r="AA183" s="292"/>
      <c r="AB183" s="292"/>
      <c r="AC183" s="292"/>
      <c r="AD183" s="292"/>
      <c r="AE183" s="292"/>
      <c r="AF183" s="292"/>
      <c r="AG183" s="292"/>
      <c r="AH183" s="292"/>
      <c r="AI183" s="292"/>
      <c r="AJ183" s="292"/>
      <c r="AK183" s="292"/>
      <c r="AL183" s="292"/>
      <c r="AM183" s="292"/>
      <c r="AN183" s="292"/>
      <c r="AO183" s="292"/>
      <c r="AP183" s="292"/>
      <c r="AQ183" s="292"/>
      <c r="AR183" s="292"/>
      <c r="AS183" s="292"/>
      <c r="AT183" s="292"/>
      <c r="AU183" s="292"/>
      <c r="AV183" s="292"/>
      <c r="AW183" s="292"/>
      <c r="AX183" s="292"/>
      <c r="AY183" s="292"/>
    </row>
    <row r="184" spans="1:51" x14ac:dyDescent="0.25">
      <c r="A184" s="292"/>
      <c r="B184" s="301"/>
      <c r="C184" s="301"/>
      <c r="D184" s="668" t="s">
        <v>115</v>
      </c>
      <c r="E184" s="965"/>
      <c r="F184" s="965"/>
      <c r="G184" s="965"/>
      <c r="H184" s="965"/>
      <c r="I184" s="668"/>
      <c r="J184" s="668"/>
      <c r="K184" s="668"/>
      <c r="L184" s="965" t="s">
        <v>116</v>
      </c>
      <c r="M184" s="668"/>
      <c r="N184" s="668"/>
      <c r="O184" s="668"/>
      <c r="P184" s="668"/>
      <c r="Q184" s="668"/>
      <c r="R184" s="301"/>
      <c r="S184" s="301"/>
      <c r="T184" s="292"/>
      <c r="U184" s="292"/>
      <c r="V184" s="292"/>
      <c r="W184" s="292"/>
      <c r="X184" s="292"/>
      <c r="Y184" s="292"/>
      <c r="Z184" s="292"/>
      <c r="AA184" s="292"/>
      <c r="AB184" s="292"/>
      <c r="AC184" s="292"/>
      <c r="AD184" s="292"/>
      <c r="AE184" s="292"/>
      <c r="AF184" s="292"/>
      <c r="AG184" s="292"/>
      <c r="AH184" s="292"/>
      <c r="AI184" s="292"/>
      <c r="AJ184" s="292"/>
      <c r="AK184" s="292"/>
      <c r="AL184" s="292"/>
      <c r="AM184" s="292"/>
      <c r="AN184" s="292"/>
      <c r="AO184" s="292"/>
      <c r="AP184" s="292"/>
      <c r="AQ184" s="292"/>
      <c r="AR184" s="292"/>
      <c r="AS184" s="292"/>
      <c r="AT184" s="292"/>
      <c r="AU184" s="292"/>
      <c r="AV184" s="292"/>
      <c r="AW184" s="292"/>
      <c r="AX184" s="292"/>
      <c r="AY184" s="292"/>
    </row>
    <row r="185" spans="1:51" x14ac:dyDescent="0.25">
      <c r="A185" s="292"/>
      <c r="B185" s="301"/>
      <c r="C185" s="301"/>
      <c r="D185" s="668" t="s">
        <v>117</v>
      </c>
      <c r="E185" s="965"/>
      <c r="F185" s="965"/>
      <c r="G185" s="965"/>
      <c r="H185" s="965"/>
      <c r="I185" s="668"/>
      <c r="J185" s="668"/>
      <c r="K185" s="668"/>
      <c r="L185" s="965" t="s">
        <v>118</v>
      </c>
      <c r="M185" s="668"/>
      <c r="N185" s="668"/>
      <c r="O185" s="668"/>
      <c r="P185" s="668"/>
      <c r="Q185" s="668"/>
      <c r="R185" s="301"/>
      <c r="S185" s="301"/>
      <c r="T185" s="292"/>
      <c r="U185" s="292"/>
      <c r="V185" s="292"/>
      <c r="W185" s="292"/>
      <c r="X185" s="292"/>
      <c r="Y185" s="292"/>
      <c r="Z185" s="292"/>
      <c r="AA185" s="292"/>
      <c r="AB185" s="292"/>
      <c r="AC185" s="292"/>
      <c r="AD185" s="292"/>
      <c r="AE185" s="292"/>
      <c r="AF185" s="292"/>
      <c r="AG185" s="292"/>
      <c r="AH185" s="292"/>
      <c r="AI185" s="292"/>
      <c r="AJ185" s="292"/>
      <c r="AK185" s="292"/>
      <c r="AL185" s="292"/>
      <c r="AM185" s="292"/>
      <c r="AN185" s="292"/>
      <c r="AO185" s="292"/>
      <c r="AP185" s="292"/>
      <c r="AQ185" s="292"/>
      <c r="AR185" s="292"/>
      <c r="AS185" s="292"/>
      <c r="AT185" s="292"/>
      <c r="AU185" s="292"/>
      <c r="AV185" s="292"/>
      <c r="AW185" s="292"/>
      <c r="AX185" s="292"/>
      <c r="AY185" s="292"/>
    </row>
    <row r="186" spans="1:51" x14ac:dyDescent="0.25">
      <c r="A186" s="292"/>
      <c r="B186" s="301"/>
      <c r="C186" s="301"/>
      <c r="D186" s="668" t="s">
        <v>119</v>
      </c>
      <c r="E186" s="965"/>
      <c r="F186" s="965"/>
      <c r="G186" s="965"/>
      <c r="H186" s="965"/>
      <c r="I186" s="668"/>
      <c r="J186" s="668"/>
      <c r="K186" s="668"/>
      <c r="L186" s="965" t="s">
        <v>120</v>
      </c>
      <c r="M186" s="668"/>
      <c r="N186" s="668"/>
      <c r="O186" s="668"/>
      <c r="P186" s="668"/>
      <c r="Q186" s="668"/>
      <c r="R186" s="301"/>
      <c r="S186" s="301"/>
      <c r="T186" s="292"/>
      <c r="U186" s="292"/>
      <c r="V186" s="292"/>
      <c r="W186" s="292"/>
      <c r="X186" s="292"/>
      <c r="Y186" s="292"/>
      <c r="Z186" s="292"/>
      <c r="AA186" s="292"/>
      <c r="AB186" s="292"/>
      <c r="AC186" s="292"/>
      <c r="AD186" s="292"/>
      <c r="AE186" s="292"/>
      <c r="AF186" s="292"/>
      <c r="AG186" s="292"/>
      <c r="AH186" s="292"/>
      <c r="AI186" s="292"/>
      <c r="AJ186" s="292"/>
      <c r="AK186" s="292"/>
      <c r="AL186" s="292"/>
      <c r="AM186" s="292"/>
      <c r="AN186" s="292"/>
      <c r="AO186" s="292"/>
      <c r="AP186" s="292"/>
      <c r="AQ186" s="292"/>
      <c r="AR186" s="292"/>
      <c r="AS186" s="292"/>
      <c r="AT186" s="292"/>
      <c r="AU186" s="292"/>
      <c r="AV186" s="292"/>
      <c r="AW186" s="292"/>
      <c r="AX186" s="292"/>
      <c r="AY186" s="292"/>
    </row>
    <row r="187" spans="1:51" x14ac:dyDescent="0.25">
      <c r="A187" s="292"/>
      <c r="B187" s="301"/>
      <c r="C187" s="301"/>
      <c r="D187" s="668" t="s">
        <v>121</v>
      </c>
      <c r="E187" s="965"/>
      <c r="F187" s="965"/>
      <c r="G187" s="965"/>
      <c r="H187" s="965"/>
      <c r="I187" s="668"/>
      <c r="J187" s="668"/>
      <c r="K187" s="668"/>
      <c r="L187" s="965" t="s">
        <v>122</v>
      </c>
      <c r="M187" s="668"/>
      <c r="N187" s="668"/>
      <c r="O187" s="668"/>
      <c r="P187" s="668"/>
      <c r="Q187" s="668"/>
      <c r="R187" s="301"/>
      <c r="S187" s="301"/>
      <c r="T187" s="292"/>
      <c r="U187" s="292"/>
      <c r="V187" s="292"/>
      <c r="W187" s="292"/>
      <c r="X187" s="292"/>
      <c r="Y187" s="292"/>
      <c r="Z187" s="292"/>
      <c r="AA187" s="292"/>
      <c r="AB187" s="292"/>
      <c r="AC187" s="292"/>
      <c r="AD187" s="292"/>
      <c r="AE187" s="292"/>
      <c r="AF187" s="292"/>
      <c r="AG187" s="292"/>
      <c r="AH187" s="292"/>
      <c r="AI187" s="292"/>
      <c r="AJ187" s="292"/>
      <c r="AK187" s="292"/>
      <c r="AL187" s="292"/>
      <c r="AM187" s="292"/>
      <c r="AN187" s="292"/>
      <c r="AO187" s="292"/>
      <c r="AP187" s="292"/>
      <c r="AQ187" s="292"/>
      <c r="AR187" s="292"/>
      <c r="AS187" s="292"/>
      <c r="AT187" s="292"/>
      <c r="AU187" s="292"/>
      <c r="AV187" s="292"/>
      <c r="AW187" s="292"/>
      <c r="AX187" s="292"/>
      <c r="AY187" s="292"/>
    </row>
    <row r="188" spans="1:51" x14ac:dyDescent="0.25">
      <c r="A188" s="292"/>
      <c r="B188" s="301"/>
      <c r="C188" s="301"/>
      <c r="D188" s="668" t="s">
        <v>123</v>
      </c>
      <c r="E188" s="965"/>
      <c r="F188" s="965"/>
      <c r="G188" s="965"/>
      <c r="H188" s="965"/>
      <c r="I188" s="668"/>
      <c r="J188" s="668"/>
      <c r="K188" s="668"/>
      <c r="L188" s="965" t="s">
        <v>124</v>
      </c>
      <c r="M188" s="668"/>
      <c r="N188" s="668"/>
      <c r="O188" s="668"/>
      <c r="P188" s="668"/>
      <c r="Q188" s="668"/>
      <c r="R188" s="301"/>
      <c r="S188" s="301"/>
      <c r="T188" s="292"/>
      <c r="U188" s="292"/>
      <c r="V188" s="292"/>
      <c r="W188" s="292"/>
      <c r="X188" s="292"/>
      <c r="Y188" s="292"/>
      <c r="Z188" s="292"/>
      <c r="AA188" s="292"/>
      <c r="AB188" s="292"/>
      <c r="AC188" s="292"/>
      <c r="AD188" s="292"/>
      <c r="AE188" s="292"/>
      <c r="AF188" s="292"/>
      <c r="AG188" s="292"/>
      <c r="AH188" s="292"/>
      <c r="AI188" s="292"/>
      <c r="AJ188" s="292"/>
      <c r="AK188" s="292"/>
      <c r="AL188" s="292"/>
      <c r="AM188" s="292"/>
      <c r="AN188" s="292"/>
      <c r="AO188" s="292"/>
      <c r="AP188" s="292"/>
      <c r="AQ188" s="292"/>
      <c r="AR188" s="292"/>
      <c r="AS188" s="292"/>
      <c r="AT188" s="292"/>
      <c r="AU188" s="292"/>
      <c r="AV188" s="292"/>
      <c r="AW188" s="292"/>
      <c r="AX188" s="292"/>
      <c r="AY188" s="292"/>
    </row>
    <row r="189" spans="1:51" x14ac:dyDescent="0.25">
      <c r="A189" s="292"/>
      <c r="B189" s="301"/>
      <c r="C189" s="301"/>
      <c r="D189" s="668" t="s">
        <v>125</v>
      </c>
      <c r="E189" s="965"/>
      <c r="F189" s="965"/>
      <c r="G189" s="965"/>
      <c r="H189" s="965"/>
      <c r="I189" s="668"/>
      <c r="J189" s="668"/>
      <c r="K189" s="668"/>
      <c r="L189" s="965" t="s">
        <v>126</v>
      </c>
      <c r="M189" s="668"/>
      <c r="N189" s="668"/>
      <c r="O189" s="668"/>
      <c r="P189" s="668"/>
      <c r="Q189" s="668"/>
      <c r="R189" s="301"/>
      <c r="S189" s="301"/>
      <c r="T189" s="292"/>
      <c r="U189" s="292"/>
      <c r="V189" s="292"/>
      <c r="W189" s="292"/>
      <c r="X189" s="292"/>
      <c r="Y189" s="292"/>
      <c r="Z189" s="292"/>
      <c r="AA189" s="292"/>
      <c r="AB189" s="292"/>
      <c r="AC189" s="292"/>
      <c r="AD189" s="292"/>
      <c r="AE189" s="292"/>
      <c r="AF189" s="292"/>
      <c r="AG189" s="292"/>
      <c r="AH189" s="292"/>
      <c r="AI189" s="292"/>
      <c r="AJ189" s="292"/>
      <c r="AK189" s="292"/>
      <c r="AL189" s="292"/>
      <c r="AM189" s="292"/>
      <c r="AN189" s="292"/>
      <c r="AO189" s="292"/>
      <c r="AP189" s="292"/>
      <c r="AQ189" s="292"/>
      <c r="AR189" s="292"/>
      <c r="AS189" s="292"/>
      <c r="AT189" s="292"/>
      <c r="AU189" s="292"/>
      <c r="AV189" s="292"/>
      <c r="AW189" s="292"/>
      <c r="AX189" s="292"/>
      <c r="AY189" s="292"/>
    </row>
    <row r="190" spans="1:51" x14ac:dyDescent="0.25">
      <c r="A190" s="292"/>
      <c r="B190" s="301"/>
      <c r="C190" s="301"/>
      <c r="D190" s="668" t="s">
        <v>127</v>
      </c>
      <c r="E190" s="965"/>
      <c r="F190" s="965"/>
      <c r="G190" s="965"/>
      <c r="H190" s="965"/>
      <c r="I190" s="668"/>
      <c r="J190" s="668"/>
      <c r="K190" s="668"/>
      <c r="L190" s="965" t="s">
        <v>128</v>
      </c>
      <c r="M190" s="668"/>
      <c r="N190" s="668"/>
      <c r="O190" s="668"/>
      <c r="P190" s="668"/>
      <c r="Q190" s="668"/>
      <c r="R190" s="301"/>
      <c r="S190" s="301"/>
      <c r="T190" s="292"/>
      <c r="U190" s="292"/>
      <c r="V190" s="292"/>
      <c r="W190" s="292"/>
      <c r="X190" s="292"/>
      <c r="Y190" s="292"/>
      <c r="Z190" s="292"/>
      <c r="AA190" s="292"/>
      <c r="AB190" s="292"/>
      <c r="AC190" s="292"/>
      <c r="AD190" s="292"/>
      <c r="AE190" s="292"/>
      <c r="AF190" s="292"/>
      <c r="AG190" s="292"/>
      <c r="AH190" s="292"/>
      <c r="AI190" s="292"/>
      <c r="AJ190" s="292"/>
      <c r="AK190" s="292"/>
      <c r="AL190" s="292"/>
      <c r="AM190" s="292"/>
      <c r="AN190" s="292"/>
      <c r="AO190" s="292"/>
      <c r="AP190" s="292"/>
      <c r="AQ190" s="292"/>
      <c r="AR190" s="292"/>
      <c r="AS190" s="292"/>
      <c r="AT190" s="292"/>
      <c r="AU190" s="292"/>
      <c r="AV190" s="292"/>
      <c r="AW190" s="292"/>
      <c r="AX190" s="292"/>
      <c r="AY190" s="292"/>
    </row>
    <row r="191" spans="1:51" x14ac:dyDescent="0.25">
      <c r="A191" s="292"/>
      <c r="B191" s="301"/>
      <c r="C191" s="301"/>
      <c r="D191" s="668" t="s">
        <v>129</v>
      </c>
      <c r="E191" s="965"/>
      <c r="F191" s="965"/>
      <c r="G191" s="965"/>
      <c r="H191" s="965"/>
      <c r="I191" s="668"/>
      <c r="J191" s="668"/>
      <c r="K191" s="668"/>
      <c r="L191" s="965" t="s">
        <v>130</v>
      </c>
      <c r="M191" s="668"/>
      <c r="N191" s="668"/>
      <c r="O191" s="668"/>
      <c r="P191" s="668"/>
      <c r="Q191" s="668"/>
      <c r="R191" s="301"/>
      <c r="S191" s="301"/>
      <c r="T191" s="292"/>
      <c r="U191" s="292"/>
      <c r="V191" s="292"/>
      <c r="W191" s="292"/>
      <c r="X191" s="292"/>
      <c r="Y191" s="292"/>
      <c r="Z191" s="292"/>
      <c r="AA191" s="292"/>
      <c r="AB191" s="292"/>
      <c r="AC191" s="292"/>
      <c r="AD191" s="292"/>
      <c r="AE191" s="292"/>
      <c r="AF191" s="292"/>
      <c r="AG191" s="292"/>
      <c r="AH191" s="292"/>
      <c r="AI191" s="292"/>
      <c r="AJ191" s="292"/>
      <c r="AK191" s="292"/>
      <c r="AL191" s="292"/>
      <c r="AM191" s="292"/>
      <c r="AN191" s="292"/>
      <c r="AO191" s="292"/>
      <c r="AP191" s="292"/>
      <c r="AQ191" s="292"/>
      <c r="AR191" s="292"/>
      <c r="AS191" s="292"/>
      <c r="AT191" s="292"/>
      <c r="AU191" s="292"/>
      <c r="AV191" s="292"/>
      <c r="AW191" s="292"/>
      <c r="AX191" s="292"/>
      <c r="AY191" s="292"/>
    </row>
    <row r="192" spans="1:51" x14ac:dyDescent="0.25">
      <c r="A192" s="292"/>
      <c r="B192" s="301"/>
      <c r="C192" s="301"/>
      <c r="D192" s="965" t="s">
        <v>131</v>
      </c>
      <c r="E192" s="965"/>
      <c r="F192" s="965"/>
      <c r="G192" s="965"/>
      <c r="H192" s="965"/>
      <c r="I192" s="668"/>
      <c r="J192" s="668"/>
      <c r="K192" s="668"/>
      <c r="L192" s="965" t="s">
        <v>132</v>
      </c>
      <c r="M192" s="668"/>
      <c r="N192" s="668"/>
      <c r="O192" s="668"/>
      <c r="P192" s="668"/>
      <c r="Q192" s="668"/>
      <c r="R192" s="301"/>
      <c r="S192" s="301"/>
      <c r="T192" s="292"/>
      <c r="U192" s="292"/>
      <c r="V192" s="292"/>
      <c r="W192" s="292"/>
      <c r="X192" s="292"/>
      <c r="Y192" s="292"/>
      <c r="Z192" s="292"/>
      <c r="AA192" s="292"/>
      <c r="AB192" s="292"/>
      <c r="AC192" s="292"/>
      <c r="AD192" s="292"/>
      <c r="AE192" s="292"/>
      <c r="AF192" s="292"/>
      <c r="AG192" s="292"/>
      <c r="AH192" s="292"/>
      <c r="AI192" s="292"/>
      <c r="AJ192" s="292"/>
      <c r="AK192" s="292"/>
      <c r="AL192" s="292"/>
      <c r="AM192" s="292"/>
      <c r="AN192" s="292"/>
      <c r="AO192" s="292"/>
      <c r="AP192" s="292"/>
      <c r="AQ192" s="292"/>
      <c r="AR192" s="292"/>
      <c r="AS192" s="292"/>
      <c r="AT192" s="292"/>
      <c r="AU192" s="292"/>
      <c r="AV192" s="292"/>
      <c r="AW192" s="292"/>
      <c r="AX192" s="292"/>
      <c r="AY192" s="292"/>
    </row>
    <row r="193" spans="1:51" x14ac:dyDescent="0.25">
      <c r="A193" s="292"/>
      <c r="B193" s="301"/>
      <c r="C193" s="301"/>
      <c r="D193" s="965" t="s">
        <v>110</v>
      </c>
      <c r="E193" s="965"/>
      <c r="F193" s="965"/>
      <c r="G193" s="965"/>
      <c r="H193" s="965"/>
      <c r="I193" s="668"/>
      <c r="J193" s="668"/>
      <c r="K193" s="668"/>
      <c r="L193" s="965" t="s">
        <v>133</v>
      </c>
      <c r="M193" s="668"/>
      <c r="N193" s="668"/>
      <c r="O193" s="668"/>
      <c r="P193" s="668"/>
      <c r="Q193" s="668"/>
      <c r="R193" s="301"/>
      <c r="S193" s="301"/>
      <c r="T193" s="292"/>
      <c r="U193" s="292"/>
      <c r="V193" s="292"/>
      <c r="W193" s="292"/>
      <c r="X193" s="292"/>
      <c r="Y193" s="292"/>
      <c r="Z193" s="292"/>
      <c r="AA193" s="292"/>
      <c r="AB193" s="292"/>
      <c r="AC193" s="292"/>
      <c r="AD193" s="292"/>
      <c r="AE193" s="292"/>
      <c r="AF193" s="292"/>
      <c r="AG193" s="292"/>
      <c r="AH193" s="292"/>
      <c r="AI193" s="292"/>
      <c r="AJ193" s="292"/>
      <c r="AK193" s="292"/>
      <c r="AL193" s="292"/>
      <c r="AM193" s="292"/>
      <c r="AN193" s="292"/>
      <c r="AO193" s="292"/>
      <c r="AP193" s="292"/>
      <c r="AQ193" s="292"/>
      <c r="AR193" s="292"/>
      <c r="AS193" s="292"/>
      <c r="AT193" s="292"/>
      <c r="AU193" s="292"/>
      <c r="AV193" s="292"/>
      <c r="AW193" s="292"/>
      <c r="AX193" s="292"/>
      <c r="AY193" s="292"/>
    </row>
    <row r="194" spans="1:51" x14ac:dyDescent="0.25">
      <c r="A194" s="292"/>
      <c r="B194" s="301"/>
      <c r="C194" s="301"/>
      <c r="D194" s="301"/>
      <c r="E194" s="965"/>
      <c r="F194" s="965"/>
      <c r="G194" s="965"/>
      <c r="H194" s="965"/>
      <c r="I194" s="668"/>
      <c r="J194" s="668"/>
      <c r="K194" s="668"/>
      <c r="L194" s="965" t="s">
        <v>110</v>
      </c>
      <c r="M194" s="668"/>
      <c r="N194" s="668"/>
      <c r="O194" s="668"/>
      <c r="P194" s="668"/>
      <c r="Q194" s="668"/>
      <c r="R194" s="301"/>
      <c r="S194" s="301"/>
      <c r="T194" s="292"/>
      <c r="U194" s="292"/>
      <c r="V194" s="292"/>
      <c r="W194" s="292"/>
      <c r="X194" s="292"/>
      <c r="Y194" s="292"/>
      <c r="Z194" s="292"/>
      <c r="AA194" s="292"/>
      <c r="AB194" s="292"/>
      <c r="AC194" s="292"/>
      <c r="AD194" s="292"/>
      <c r="AE194" s="292"/>
      <c r="AF194" s="292"/>
      <c r="AG194" s="292"/>
      <c r="AH194" s="292"/>
      <c r="AI194" s="292"/>
      <c r="AJ194" s="292"/>
      <c r="AK194" s="292"/>
      <c r="AL194" s="292"/>
      <c r="AM194" s="292"/>
      <c r="AN194" s="292"/>
      <c r="AO194" s="292"/>
      <c r="AP194" s="292"/>
      <c r="AQ194" s="292"/>
      <c r="AR194" s="292"/>
      <c r="AS194" s="292"/>
      <c r="AT194" s="292"/>
      <c r="AU194" s="292"/>
      <c r="AV194" s="292"/>
      <c r="AW194" s="292"/>
      <c r="AX194" s="292"/>
      <c r="AY194" s="292"/>
    </row>
    <row r="195" spans="1:51" ht="18.75" x14ac:dyDescent="0.3">
      <c r="A195" s="292"/>
      <c r="B195" s="301"/>
      <c r="C195" s="301"/>
      <c r="D195" s="668"/>
      <c r="E195" s="965"/>
      <c r="F195" s="965"/>
      <c r="G195" s="965"/>
      <c r="H195" s="965"/>
      <c r="I195" s="966"/>
      <c r="J195" s="668"/>
      <c r="K195" s="668"/>
      <c r="L195" s="668"/>
      <c r="M195" s="668"/>
      <c r="N195" s="668"/>
      <c r="O195" s="668"/>
      <c r="P195" s="668"/>
      <c r="Q195" s="668"/>
      <c r="R195" s="301"/>
      <c r="S195" s="301"/>
      <c r="T195" s="292"/>
      <c r="U195" s="292"/>
      <c r="V195" s="292"/>
      <c r="W195" s="292"/>
      <c r="X195" s="292"/>
      <c r="Y195" s="292"/>
      <c r="Z195" s="292"/>
      <c r="AA195" s="292"/>
      <c r="AB195" s="292"/>
      <c r="AC195" s="292"/>
      <c r="AD195" s="292"/>
      <c r="AE195" s="292"/>
      <c r="AF195" s="292"/>
      <c r="AG195" s="292"/>
      <c r="AH195" s="292"/>
      <c r="AI195" s="292"/>
      <c r="AJ195" s="292"/>
      <c r="AK195" s="292"/>
      <c r="AL195" s="292"/>
      <c r="AM195" s="292"/>
      <c r="AN195" s="292"/>
      <c r="AO195" s="292"/>
      <c r="AP195" s="292"/>
      <c r="AQ195" s="292"/>
      <c r="AR195" s="292"/>
      <c r="AS195" s="292"/>
      <c r="AT195" s="292"/>
      <c r="AU195" s="292"/>
      <c r="AV195" s="292"/>
      <c r="AW195" s="292"/>
      <c r="AX195" s="292"/>
      <c r="AY195" s="292"/>
    </row>
    <row r="196" spans="1:51" ht="13.5" customHeight="1" x14ac:dyDescent="0.25">
      <c r="A196" s="292"/>
      <c r="B196" s="301"/>
      <c r="C196" s="321"/>
      <c r="D196" s="321"/>
      <c r="E196" s="321"/>
      <c r="F196" s="321"/>
      <c r="G196" s="321"/>
      <c r="H196" s="321"/>
      <c r="I196" s="321"/>
      <c r="J196" s="321"/>
      <c r="K196" s="321"/>
      <c r="L196" s="321"/>
      <c r="M196" s="321"/>
      <c r="N196" s="321"/>
      <c r="O196" s="321"/>
      <c r="P196" s="321"/>
      <c r="Q196" s="321"/>
      <c r="R196" s="321"/>
      <c r="S196" s="294"/>
      <c r="T196" s="292"/>
      <c r="U196" s="292"/>
      <c r="V196" s="292"/>
      <c r="W196" s="292"/>
      <c r="X196" s="292"/>
      <c r="Y196" s="292"/>
      <c r="Z196" s="292"/>
      <c r="AA196" s="292"/>
      <c r="AB196" s="292"/>
      <c r="AC196" s="292"/>
      <c r="AD196" s="292"/>
      <c r="AE196" s="292"/>
      <c r="AF196" s="292"/>
      <c r="AG196" s="292"/>
      <c r="AH196" s="292"/>
      <c r="AI196" s="292"/>
      <c r="AJ196" s="292"/>
      <c r="AK196" s="292"/>
      <c r="AL196" s="292"/>
      <c r="AM196" s="292"/>
      <c r="AN196" s="292"/>
      <c r="AO196" s="292"/>
      <c r="AP196" s="292"/>
      <c r="AQ196" s="292"/>
      <c r="AR196" s="292"/>
      <c r="AS196" s="292"/>
      <c r="AT196" s="292"/>
      <c r="AU196" s="292"/>
      <c r="AV196" s="292"/>
      <c r="AW196" s="292"/>
      <c r="AX196" s="292"/>
      <c r="AY196" s="292"/>
    </row>
    <row r="197" spans="1:51" x14ac:dyDescent="0.25">
      <c r="A197" s="292"/>
      <c r="B197" s="301"/>
      <c r="C197" s="301"/>
      <c r="D197" s="301"/>
      <c r="E197" s="301"/>
      <c r="F197" s="301"/>
      <c r="G197" s="301"/>
      <c r="H197" s="301"/>
      <c r="I197" s="301"/>
      <c r="J197" s="301"/>
      <c r="K197" s="301"/>
      <c r="L197" s="301"/>
      <c r="M197" s="301"/>
      <c r="N197" s="301"/>
      <c r="O197" s="301"/>
      <c r="P197" s="301"/>
      <c r="Q197" s="301"/>
      <c r="R197" s="301"/>
      <c r="S197" s="301"/>
      <c r="T197" s="292"/>
      <c r="U197" s="292"/>
      <c r="V197" s="292"/>
      <c r="W197" s="292"/>
      <c r="X197" s="292"/>
      <c r="Y197" s="292"/>
      <c r="Z197" s="292"/>
      <c r="AA197" s="292"/>
      <c r="AB197" s="292"/>
      <c r="AC197" s="292"/>
      <c r="AD197" s="292"/>
      <c r="AE197" s="292"/>
      <c r="AF197" s="292"/>
      <c r="AG197" s="292"/>
      <c r="AH197" s="292"/>
      <c r="AI197" s="292"/>
      <c r="AJ197" s="292"/>
      <c r="AK197" s="292"/>
      <c r="AL197" s="292"/>
      <c r="AM197" s="292"/>
      <c r="AN197" s="292"/>
      <c r="AO197" s="292"/>
      <c r="AP197" s="292"/>
      <c r="AQ197" s="292"/>
      <c r="AR197" s="292"/>
      <c r="AS197" s="292"/>
      <c r="AT197" s="292"/>
      <c r="AU197" s="292"/>
      <c r="AV197" s="292"/>
      <c r="AW197" s="292"/>
      <c r="AX197" s="292"/>
      <c r="AY197" s="292"/>
    </row>
    <row r="198" spans="1:51" x14ac:dyDescent="0.25">
      <c r="A198" s="292"/>
      <c r="B198" s="292"/>
      <c r="C198" s="292"/>
      <c r="D198" s="292"/>
      <c r="E198" s="292"/>
      <c r="F198" s="292"/>
      <c r="G198" s="292"/>
      <c r="H198" s="292"/>
      <c r="I198" s="292"/>
      <c r="J198" s="292"/>
      <c r="K198" s="292"/>
      <c r="L198" s="292"/>
      <c r="M198" s="292"/>
      <c r="N198" s="292"/>
      <c r="O198" s="292"/>
      <c r="P198" s="292"/>
      <c r="Q198" s="292"/>
      <c r="R198" s="292"/>
      <c r="S198" s="292"/>
      <c r="T198" s="292"/>
      <c r="U198" s="292"/>
      <c r="V198" s="292"/>
      <c r="W198" s="292"/>
      <c r="X198" s="292"/>
      <c r="Y198" s="292"/>
      <c r="Z198" s="292"/>
      <c r="AA198" s="292"/>
      <c r="AB198" s="292"/>
      <c r="AC198" s="292"/>
      <c r="AD198" s="292"/>
      <c r="AE198" s="292"/>
      <c r="AF198" s="292"/>
      <c r="AG198" s="292"/>
      <c r="AH198" s="292"/>
      <c r="AI198" s="292"/>
      <c r="AJ198" s="292"/>
      <c r="AK198" s="292"/>
      <c r="AL198" s="292"/>
      <c r="AM198" s="292"/>
      <c r="AN198" s="292"/>
      <c r="AO198" s="292"/>
      <c r="AP198" s="292"/>
      <c r="AQ198" s="292"/>
      <c r="AR198" s="292"/>
      <c r="AS198" s="292"/>
      <c r="AT198" s="292"/>
      <c r="AU198" s="292"/>
      <c r="AV198" s="292"/>
      <c r="AW198" s="292"/>
      <c r="AX198" s="292"/>
      <c r="AY198" s="292"/>
    </row>
    <row r="199" spans="1:51" x14ac:dyDescent="0.25">
      <c r="A199" s="292"/>
      <c r="B199" s="292"/>
      <c r="C199" s="292"/>
      <c r="D199" s="292"/>
      <c r="E199" s="292"/>
      <c r="F199" s="292"/>
      <c r="G199" s="292"/>
      <c r="H199" s="292"/>
      <c r="I199" s="292"/>
      <c r="J199" s="292"/>
      <c r="K199" s="292"/>
      <c r="L199" s="292"/>
      <c r="M199" s="292"/>
      <c r="N199" s="292"/>
      <c r="O199" s="292"/>
      <c r="P199" s="292"/>
      <c r="Q199" s="292"/>
      <c r="R199" s="292"/>
      <c r="S199" s="292"/>
      <c r="T199" s="292"/>
      <c r="U199" s="292"/>
      <c r="V199" s="292"/>
      <c r="W199" s="292"/>
      <c r="X199" s="292"/>
      <c r="Y199" s="292"/>
      <c r="Z199" s="292"/>
      <c r="AA199" s="292"/>
      <c r="AB199" s="292"/>
      <c r="AC199" s="292"/>
      <c r="AD199" s="292"/>
      <c r="AE199" s="292"/>
      <c r="AF199" s="292"/>
      <c r="AG199" s="292"/>
      <c r="AH199" s="292"/>
      <c r="AI199" s="292"/>
      <c r="AJ199" s="292"/>
      <c r="AK199" s="292"/>
      <c r="AL199" s="292"/>
      <c r="AM199" s="292"/>
      <c r="AN199" s="292"/>
      <c r="AO199" s="292"/>
      <c r="AP199" s="292"/>
      <c r="AQ199" s="292"/>
      <c r="AR199" s="292"/>
      <c r="AS199" s="292"/>
      <c r="AT199" s="292"/>
      <c r="AU199" s="292"/>
      <c r="AV199" s="292"/>
      <c r="AW199" s="292"/>
      <c r="AX199" s="292"/>
      <c r="AY199" s="292"/>
    </row>
    <row r="200" spans="1:51" x14ac:dyDescent="0.25">
      <c r="A200" s="292"/>
      <c r="B200" s="292"/>
      <c r="C200" s="292"/>
      <c r="D200" s="292"/>
      <c r="E200" s="292"/>
      <c r="F200" s="292"/>
      <c r="G200" s="292"/>
      <c r="H200" s="292"/>
      <c r="I200" s="292"/>
      <c r="J200" s="292"/>
      <c r="K200" s="292"/>
      <c r="L200" s="292"/>
      <c r="M200" s="292"/>
      <c r="N200" s="292"/>
      <c r="O200" s="292"/>
      <c r="P200" s="292"/>
      <c r="Q200" s="292"/>
      <c r="R200" s="292"/>
      <c r="S200" s="292"/>
      <c r="T200" s="292"/>
      <c r="U200" s="292"/>
      <c r="V200" s="292"/>
      <c r="W200" s="292"/>
      <c r="X200" s="292"/>
      <c r="Y200" s="292"/>
      <c r="Z200" s="292"/>
      <c r="AA200" s="292"/>
      <c r="AB200" s="292"/>
      <c r="AC200" s="292"/>
      <c r="AD200" s="292"/>
      <c r="AE200" s="292"/>
      <c r="AF200" s="292"/>
      <c r="AG200" s="292"/>
      <c r="AH200" s="292"/>
      <c r="AI200" s="292"/>
      <c r="AJ200" s="292"/>
      <c r="AK200" s="292"/>
      <c r="AL200" s="292"/>
      <c r="AM200" s="292"/>
      <c r="AN200" s="292"/>
      <c r="AO200" s="292"/>
      <c r="AP200" s="292"/>
      <c r="AQ200" s="292"/>
      <c r="AR200" s="292"/>
      <c r="AS200" s="292"/>
      <c r="AT200" s="292"/>
      <c r="AU200" s="292"/>
      <c r="AV200" s="292"/>
      <c r="AW200" s="292"/>
      <c r="AX200" s="292"/>
      <c r="AY200" s="292"/>
    </row>
    <row r="201" spans="1:51" x14ac:dyDescent="0.25">
      <c r="A201" s="292"/>
      <c r="B201" s="292"/>
      <c r="C201" s="292"/>
      <c r="D201" s="292"/>
      <c r="E201" s="292"/>
      <c r="F201" s="292"/>
      <c r="G201" s="292"/>
      <c r="H201" s="292"/>
      <c r="I201" s="292"/>
      <c r="J201" s="292"/>
      <c r="K201" s="292"/>
      <c r="L201" s="292"/>
      <c r="M201" s="292"/>
      <c r="N201" s="292"/>
      <c r="O201" s="292"/>
      <c r="P201" s="292"/>
      <c r="Q201" s="292"/>
      <c r="R201" s="292"/>
      <c r="S201" s="292"/>
      <c r="T201" s="292"/>
      <c r="U201" s="292"/>
      <c r="V201" s="292"/>
      <c r="W201" s="292"/>
      <c r="X201" s="541"/>
      <c r="Y201" s="292"/>
      <c r="Z201" s="292"/>
      <c r="AA201" s="292"/>
      <c r="AB201" s="292"/>
      <c r="AC201" s="292"/>
      <c r="AD201" s="292"/>
      <c r="AE201" s="292"/>
      <c r="AF201" s="292"/>
      <c r="AG201" s="292"/>
      <c r="AH201" s="292"/>
      <c r="AI201" s="292"/>
      <c r="AJ201" s="292"/>
      <c r="AK201" s="292"/>
      <c r="AL201" s="292"/>
      <c r="AM201" s="292"/>
      <c r="AN201" s="292"/>
      <c r="AO201" s="292"/>
      <c r="AP201" s="292"/>
      <c r="AQ201" s="292"/>
      <c r="AR201" s="292"/>
      <c r="AS201" s="292"/>
      <c r="AT201" s="292"/>
      <c r="AU201" s="292"/>
      <c r="AV201" s="292"/>
      <c r="AW201" s="292"/>
      <c r="AX201" s="292"/>
      <c r="AY201" s="292"/>
    </row>
    <row r="202" spans="1:51" x14ac:dyDescent="0.25">
      <c r="A202" s="292"/>
      <c r="B202" s="292"/>
      <c r="C202" s="292"/>
      <c r="D202" s="292"/>
      <c r="E202" s="292"/>
      <c r="F202" s="292"/>
      <c r="G202" s="292"/>
      <c r="H202" s="292"/>
      <c r="I202" s="292"/>
      <c r="J202" s="292"/>
      <c r="K202" s="292"/>
      <c r="L202" s="292"/>
      <c r="M202" s="292"/>
      <c r="N202" s="292"/>
      <c r="O202" s="292"/>
      <c r="P202" s="292"/>
      <c r="Q202" s="292"/>
      <c r="R202" s="292"/>
      <c r="S202" s="292"/>
      <c r="T202" s="292"/>
      <c r="U202" s="292"/>
      <c r="V202" s="292"/>
      <c r="W202" s="292"/>
      <c r="X202" s="541"/>
      <c r="Y202" s="292"/>
      <c r="Z202" s="292"/>
      <c r="AA202" s="292"/>
      <c r="AB202" s="292"/>
      <c r="AC202" s="292"/>
      <c r="AD202" s="292"/>
      <c r="AE202" s="292"/>
      <c r="AF202" s="292"/>
      <c r="AG202" s="292"/>
      <c r="AH202" s="292"/>
      <c r="AI202" s="292"/>
      <c r="AJ202" s="292"/>
      <c r="AK202" s="292"/>
      <c r="AL202" s="292"/>
      <c r="AM202" s="292"/>
      <c r="AN202" s="292"/>
      <c r="AO202" s="292"/>
      <c r="AP202" s="292"/>
      <c r="AQ202" s="292"/>
      <c r="AR202" s="292"/>
      <c r="AS202" s="292"/>
      <c r="AT202" s="292"/>
      <c r="AU202" s="292"/>
      <c r="AV202" s="292"/>
      <c r="AW202" s="292"/>
      <c r="AX202" s="292"/>
      <c r="AY202" s="292"/>
    </row>
    <row r="203" spans="1:51" x14ac:dyDescent="0.25">
      <c r="A203" s="292"/>
      <c r="B203" s="292"/>
      <c r="C203" s="292"/>
      <c r="D203" s="292"/>
      <c r="E203" s="292"/>
      <c r="F203" s="292"/>
      <c r="G203" s="292"/>
      <c r="H203" s="292"/>
      <c r="I203" s="292"/>
      <c r="J203" s="292"/>
      <c r="K203" s="292"/>
      <c r="L203" s="292"/>
      <c r="M203" s="292"/>
      <c r="N203" s="292"/>
      <c r="O203" s="292"/>
      <c r="P203" s="292"/>
      <c r="Q203" s="292"/>
      <c r="R203" s="292"/>
      <c r="S203" s="292"/>
      <c r="T203" s="292"/>
      <c r="U203" s="292"/>
      <c r="V203" s="292"/>
      <c r="W203" s="292"/>
      <c r="X203" s="541"/>
      <c r="Y203" s="292"/>
      <c r="Z203" s="292"/>
      <c r="AA203" s="292"/>
      <c r="AB203" s="292"/>
      <c r="AC203" s="292"/>
      <c r="AD203" s="292"/>
      <c r="AE203" s="292"/>
      <c r="AF203" s="292"/>
      <c r="AG203" s="292"/>
      <c r="AH203" s="292"/>
      <c r="AI203" s="292"/>
      <c r="AJ203" s="292"/>
      <c r="AK203" s="292"/>
      <c r="AL203" s="292"/>
      <c r="AM203" s="292"/>
      <c r="AN203" s="292"/>
      <c r="AO203" s="292"/>
      <c r="AP203" s="292"/>
      <c r="AQ203" s="292"/>
      <c r="AR203" s="292"/>
      <c r="AS203" s="292"/>
      <c r="AT203" s="292"/>
      <c r="AU203" s="292"/>
      <c r="AV203" s="292"/>
      <c r="AW203" s="292"/>
      <c r="AX203" s="292"/>
      <c r="AY203" s="292"/>
    </row>
    <row r="204" spans="1:51" x14ac:dyDescent="0.25">
      <c r="A204" s="292"/>
      <c r="B204" s="292"/>
      <c r="C204" s="292"/>
      <c r="D204" s="292"/>
      <c r="E204" s="292"/>
      <c r="F204" s="292"/>
      <c r="G204" s="292"/>
      <c r="H204" s="292"/>
      <c r="I204" s="292"/>
      <c r="J204" s="292"/>
      <c r="K204" s="292"/>
      <c r="L204" s="292"/>
      <c r="M204" s="292"/>
      <c r="N204" s="292"/>
      <c r="O204" s="292"/>
      <c r="P204" s="292"/>
      <c r="Q204" s="292"/>
      <c r="R204" s="292"/>
      <c r="S204" s="292"/>
      <c r="T204" s="292"/>
      <c r="U204" s="292"/>
      <c r="V204" s="292"/>
      <c r="W204" s="292"/>
      <c r="X204" s="541"/>
      <c r="Y204" s="292"/>
      <c r="Z204" s="292"/>
      <c r="AA204" s="292"/>
      <c r="AB204" s="292"/>
      <c r="AC204" s="292"/>
      <c r="AD204" s="292"/>
      <c r="AE204" s="292"/>
      <c r="AF204" s="292"/>
      <c r="AG204" s="292"/>
      <c r="AH204" s="292"/>
      <c r="AI204" s="292"/>
      <c r="AJ204" s="292"/>
      <c r="AK204" s="292"/>
      <c r="AL204" s="292"/>
      <c r="AM204" s="292"/>
      <c r="AN204" s="292"/>
      <c r="AO204" s="292"/>
      <c r="AP204" s="292"/>
      <c r="AQ204" s="292"/>
      <c r="AR204" s="292"/>
      <c r="AS204" s="292"/>
      <c r="AT204" s="292"/>
      <c r="AU204" s="292"/>
      <c r="AV204" s="292"/>
      <c r="AW204" s="292"/>
      <c r="AX204" s="292"/>
      <c r="AY204" s="292"/>
    </row>
    <row r="205" spans="1:51" x14ac:dyDescent="0.25">
      <c r="A205" s="292"/>
      <c r="B205" s="292"/>
      <c r="C205" s="292"/>
      <c r="D205" s="292"/>
      <c r="E205" s="292"/>
      <c r="F205" s="292"/>
      <c r="G205" s="292"/>
      <c r="H205" s="292"/>
      <c r="I205" s="292"/>
      <c r="J205" s="292"/>
      <c r="K205" s="292"/>
      <c r="L205" s="292"/>
      <c r="M205" s="292"/>
      <c r="N205" s="292"/>
      <c r="O205" s="292"/>
      <c r="P205" s="292"/>
      <c r="Q205" s="292"/>
      <c r="R205" s="292"/>
      <c r="S205" s="292"/>
      <c r="T205" s="292"/>
      <c r="U205" s="292"/>
      <c r="V205" s="292"/>
      <c r="W205" s="292"/>
      <c r="X205" s="541"/>
      <c r="Y205" s="292"/>
      <c r="Z205" s="292"/>
      <c r="AA205" s="292"/>
      <c r="AB205" s="292"/>
      <c r="AC205" s="292"/>
      <c r="AD205" s="292"/>
      <c r="AE205" s="292"/>
      <c r="AF205" s="292"/>
      <c r="AG205" s="292"/>
      <c r="AH205" s="292"/>
      <c r="AI205" s="292"/>
      <c r="AJ205" s="292"/>
      <c r="AK205" s="292"/>
      <c r="AL205" s="292"/>
      <c r="AM205" s="292"/>
      <c r="AN205" s="292"/>
      <c r="AO205" s="292"/>
      <c r="AP205" s="292"/>
      <c r="AQ205" s="292"/>
      <c r="AR205" s="292"/>
      <c r="AS205" s="292"/>
      <c r="AT205" s="292"/>
      <c r="AU205" s="292"/>
      <c r="AV205" s="292"/>
      <c r="AW205" s="292"/>
      <c r="AX205" s="292"/>
      <c r="AY205" s="292"/>
    </row>
    <row r="206" spans="1:51" x14ac:dyDescent="0.25">
      <c r="A206" s="292"/>
      <c r="B206" s="292"/>
      <c r="C206" s="292"/>
      <c r="D206" s="292"/>
      <c r="E206" s="292"/>
      <c r="F206" s="292"/>
      <c r="G206" s="292"/>
      <c r="H206" s="292"/>
      <c r="I206" s="292"/>
      <c r="J206" s="292"/>
      <c r="K206" s="292"/>
      <c r="L206" s="292"/>
      <c r="M206" s="292"/>
      <c r="N206" s="292"/>
      <c r="O206" s="292"/>
      <c r="P206" s="292"/>
      <c r="Q206" s="292"/>
      <c r="R206" s="292"/>
      <c r="S206" s="292"/>
      <c r="T206" s="292"/>
      <c r="U206" s="292"/>
      <c r="V206" s="292"/>
      <c r="W206" s="292"/>
      <c r="X206" s="541"/>
      <c r="Y206" s="292"/>
      <c r="Z206" s="292"/>
      <c r="AA206" s="292"/>
      <c r="AB206" s="292"/>
      <c r="AC206" s="292"/>
      <c r="AD206" s="292"/>
      <c r="AE206" s="292"/>
      <c r="AF206" s="292"/>
      <c r="AG206" s="292"/>
      <c r="AH206" s="292"/>
      <c r="AI206" s="292"/>
      <c r="AJ206" s="292"/>
      <c r="AK206" s="292"/>
      <c r="AL206" s="292"/>
      <c r="AM206" s="292"/>
      <c r="AN206" s="292"/>
      <c r="AO206" s="292"/>
      <c r="AP206" s="292"/>
      <c r="AQ206" s="292"/>
      <c r="AR206" s="292"/>
      <c r="AS206" s="292"/>
      <c r="AT206" s="292"/>
      <c r="AU206" s="292"/>
      <c r="AV206" s="292"/>
      <c r="AW206" s="292"/>
      <c r="AX206" s="292"/>
      <c r="AY206" s="292"/>
    </row>
    <row r="207" spans="1:51" x14ac:dyDescent="0.25">
      <c r="A207" s="292"/>
      <c r="B207" s="292"/>
      <c r="C207" s="292"/>
      <c r="D207" s="292"/>
      <c r="E207" s="292"/>
      <c r="F207" s="292"/>
      <c r="G207" s="292"/>
      <c r="H207" s="292"/>
      <c r="I207" s="292"/>
      <c r="J207" s="292"/>
      <c r="K207" s="292"/>
      <c r="L207" s="292"/>
      <c r="M207" s="292"/>
      <c r="N207" s="292"/>
      <c r="O207" s="292"/>
      <c r="P207" s="292"/>
      <c r="Q207" s="292"/>
      <c r="R207" s="292"/>
      <c r="S207" s="292"/>
      <c r="T207" s="292"/>
      <c r="U207" s="292"/>
      <c r="V207" s="292"/>
      <c r="W207" s="292"/>
      <c r="X207" s="541"/>
      <c r="Y207" s="292"/>
      <c r="Z207" s="292"/>
      <c r="AA207" s="292"/>
      <c r="AB207" s="292"/>
      <c r="AC207" s="292"/>
      <c r="AD207" s="292"/>
      <c r="AE207" s="292"/>
      <c r="AF207" s="292"/>
      <c r="AG207" s="292"/>
      <c r="AH207" s="292"/>
      <c r="AI207" s="292"/>
      <c r="AJ207" s="292"/>
      <c r="AK207" s="292"/>
      <c r="AL207" s="292"/>
      <c r="AM207" s="292"/>
      <c r="AN207" s="292"/>
      <c r="AO207" s="292"/>
      <c r="AP207" s="292"/>
      <c r="AQ207" s="292"/>
      <c r="AR207" s="292"/>
      <c r="AS207" s="292"/>
      <c r="AT207" s="292"/>
      <c r="AU207" s="292"/>
      <c r="AV207" s="292"/>
      <c r="AW207" s="292"/>
      <c r="AX207" s="292"/>
      <c r="AY207" s="292"/>
    </row>
    <row r="208" spans="1:51" x14ac:dyDescent="0.25">
      <c r="A208" s="292"/>
      <c r="B208" s="292"/>
      <c r="C208" s="292"/>
      <c r="D208" s="292"/>
      <c r="E208" s="292"/>
      <c r="F208" s="292"/>
      <c r="G208" s="292"/>
      <c r="H208" s="292"/>
      <c r="I208" s="292"/>
      <c r="J208" s="292"/>
      <c r="K208" s="292"/>
      <c r="L208" s="292"/>
      <c r="M208" s="292"/>
      <c r="N208" s="292"/>
      <c r="O208" s="292"/>
      <c r="P208" s="292"/>
      <c r="Q208" s="292"/>
      <c r="R208" s="292"/>
      <c r="S208" s="292"/>
      <c r="T208" s="292"/>
      <c r="U208" s="292"/>
      <c r="V208" s="292"/>
      <c r="W208" s="292"/>
      <c r="X208" s="541"/>
      <c r="Y208" s="292"/>
      <c r="Z208" s="292"/>
      <c r="AA208" s="292"/>
      <c r="AB208" s="292"/>
      <c r="AC208" s="292"/>
      <c r="AD208" s="292"/>
      <c r="AE208" s="292"/>
      <c r="AF208" s="292"/>
      <c r="AG208" s="292"/>
      <c r="AH208" s="292"/>
      <c r="AI208" s="292"/>
      <c r="AJ208" s="292"/>
      <c r="AK208" s="292"/>
      <c r="AL208" s="292"/>
      <c r="AM208" s="292"/>
      <c r="AN208" s="292"/>
      <c r="AO208" s="292"/>
      <c r="AP208" s="292"/>
      <c r="AQ208" s="292"/>
      <c r="AR208" s="292"/>
      <c r="AS208" s="292"/>
      <c r="AT208" s="292"/>
      <c r="AU208" s="292"/>
      <c r="AV208" s="292"/>
      <c r="AW208" s="292"/>
      <c r="AX208" s="292"/>
      <c r="AY208" s="292"/>
    </row>
    <row r="209" spans="1:51" x14ac:dyDescent="0.25">
      <c r="A209" s="292"/>
      <c r="B209" s="292"/>
      <c r="C209" s="292"/>
      <c r="D209" s="292"/>
      <c r="E209" s="292"/>
      <c r="F209" s="292"/>
      <c r="G209" s="292"/>
      <c r="H209" s="292"/>
      <c r="I209" s="292"/>
      <c r="J209" s="292"/>
      <c r="K209" s="292"/>
      <c r="L209" s="292"/>
      <c r="M209" s="292"/>
      <c r="N209" s="292"/>
      <c r="O209" s="292"/>
      <c r="P209" s="292"/>
      <c r="Q209" s="292"/>
      <c r="R209" s="292"/>
      <c r="S209" s="292"/>
      <c r="T209" s="292"/>
      <c r="U209" s="292"/>
      <c r="V209" s="292"/>
      <c r="W209" s="292"/>
      <c r="X209" s="541"/>
      <c r="Y209" s="292"/>
      <c r="Z209" s="292"/>
      <c r="AA209" s="292"/>
      <c r="AB209" s="292"/>
      <c r="AC209" s="292"/>
      <c r="AD209" s="292"/>
      <c r="AE209" s="292"/>
      <c r="AF209" s="292"/>
      <c r="AG209" s="292"/>
      <c r="AH209" s="292"/>
      <c r="AI209" s="292"/>
      <c r="AJ209" s="292"/>
      <c r="AK209" s="292"/>
      <c r="AL209" s="292"/>
      <c r="AM209" s="292"/>
      <c r="AN209" s="292"/>
      <c r="AO209" s="292"/>
      <c r="AP209" s="292"/>
      <c r="AQ209" s="292"/>
      <c r="AR209" s="292"/>
      <c r="AS209" s="292"/>
      <c r="AT209" s="292"/>
      <c r="AU209" s="292"/>
      <c r="AV209" s="292"/>
      <c r="AW209" s="292"/>
      <c r="AX209" s="292"/>
      <c r="AY209" s="292"/>
    </row>
    <row r="210" spans="1:51" x14ac:dyDescent="0.25">
      <c r="A210" s="292"/>
      <c r="B210" s="292"/>
      <c r="C210" s="292"/>
      <c r="D210" s="292"/>
      <c r="E210" s="292"/>
      <c r="F210" s="292"/>
      <c r="G210" s="292"/>
      <c r="H210" s="292"/>
      <c r="I210" s="292"/>
      <c r="J210" s="292"/>
      <c r="K210" s="292"/>
      <c r="L210" s="292"/>
      <c r="M210" s="292"/>
      <c r="N210" s="292"/>
      <c r="O210" s="292"/>
      <c r="P210" s="292"/>
      <c r="Q210" s="292"/>
      <c r="R210" s="292"/>
      <c r="S210" s="292"/>
      <c r="T210" s="292"/>
      <c r="U210" s="292"/>
      <c r="V210" s="292"/>
      <c r="W210" s="292"/>
      <c r="X210" s="541"/>
      <c r="Y210" s="292"/>
      <c r="Z210" s="292"/>
      <c r="AA210" s="292"/>
      <c r="AB210" s="292"/>
      <c r="AC210" s="292"/>
      <c r="AD210" s="292"/>
      <c r="AE210" s="292"/>
      <c r="AF210" s="292"/>
      <c r="AG210" s="292"/>
      <c r="AH210" s="292"/>
      <c r="AI210" s="292"/>
      <c r="AJ210" s="292"/>
      <c r="AK210" s="292"/>
      <c r="AL210" s="292"/>
      <c r="AM210" s="292"/>
      <c r="AN210" s="292"/>
      <c r="AO210" s="292"/>
      <c r="AP210" s="292"/>
      <c r="AQ210" s="292"/>
      <c r="AR210" s="292"/>
      <c r="AS210" s="292"/>
      <c r="AT210" s="292"/>
      <c r="AU210" s="292"/>
      <c r="AV210" s="292"/>
      <c r="AW210" s="292"/>
      <c r="AX210" s="292"/>
      <c r="AY210" s="292"/>
    </row>
    <row r="211" spans="1:51" x14ac:dyDescent="0.25">
      <c r="A211" s="292"/>
      <c r="B211" s="292"/>
      <c r="C211" s="292"/>
      <c r="D211" s="292"/>
      <c r="E211" s="292"/>
      <c r="F211" s="292"/>
      <c r="G211" s="292"/>
      <c r="H211" s="292"/>
      <c r="I211" s="292"/>
      <c r="J211" s="292"/>
      <c r="K211" s="292"/>
      <c r="L211" s="292"/>
      <c r="M211" s="292"/>
      <c r="N211" s="292"/>
      <c r="O211" s="292"/>
      <c r="P211" s="292"/>
      <c r="Q211" s="292"/>
      <c r="R211" s="292"/>
      <c r="S211" s="292"/>
      <c r="T211" s="292"/>
      <c r="U211" s="292"/>
      <c r="V211" s="292"/>
      <c r="W211" s="292"/>
      <c r="X211" s="541"/>
      <c r="Y211" s="292"/>
      <c r="Z211" s="292"/>
      <c r="AA211" s="292"/>
      <c r="AB211" s="292"/>
      <c r="AC211" s="292"/>
      <c r="AD211" s="292"/>
      <c r="AE211" s="292"/>
      <c r="AF211" s="292"/>
      <c r="AG211" s="292"/>
      <c r="AH211" s="292"/>
      <c r="AI211" s="292"/>
      <c r="AJ211" s="292"/>
      <c r="AK211" s="292"/>
      <c r="AL211" s="292"/>
      <c r="AM211" s="292"/>
      <c r="AN211" s="292"/>
      <c r="AO211" s="292"/>
      <c r="AP211" s="292"/>
      <c r="AQ211" s="292"/>
      <c r="AR211" s="292"/>
      <c r="AS211" s="292"/>
      <c r="AT211" s="292"/>
      <c r="AU211" s="292"/>
      <c r="AV211" s="292"/>
      <c r="AW211" s="292"/>
      <c r="AX211" s="292"/>
      <c r="AY211" s="292"/>
    </row>
    <row r="212" spans="1:51" s="292" customFormat="1" x14ac:dyDescent="0.25">
      <c r="X212" s="541"/>
    </row>
    <row r="213" spans="1:51" s="292" customFormat="1" x14ac:dyDescent="0.25">
      <c r="X213" s="541"/>
    </row>
    <row r="214" spans="1:51" s="292" customFormat="1" x14ac:dyDescent="0.25">
      <c r="X214" s="541"/>
    </row>
    <row r="215" spans="1:51" s="292" customFormat="1" x14ac:dyDescent="0.25">
      <c r="X215" s="541"/>
    </row>
    <row r="216" spans="1:51" s="292" customFormat="1" x14ac:dyDescent="0.25">
      <c r="X216" s="541"/>
    </row>
    <row r="217" spans="1:51" s="292" customFormat="1" x14ac:dyDescent="0.25">
      <c r="X217" s="541"/>
    </row>
    <row r="218" spans="1:51" s="292" customFormat="1" x14ac:dyDescent="0.25">
      <c r="X218" s="541"/>
    </row>
    <row r="219" spans="1:51" s="292" customFormat="1" x14ac:dyDescent="0.25">
      <c r="X219" s="541"/>
    </row>
    <row r="220" spans="1:51" s="292" customFormat="1" x14ac:dyDescent="0.25">
      <c r="X220" s="541"/>
    </row>
    <row r="221" spans="1:51" s="292" customFormat="1" x14ac:dyDescent="0.25">
      <c r="X221" s="541"/>
    </row>
    <row r="222" spans="1:51" s="292" customFormat="1" x14ac:dyDescent="0.25">
      <c r="X222" s="541"/>
    </row>
    <row r="223" spans="1:51" s="292" customFormat="1" x14ac:dyDescent="0.25">
      <c r="X223" s="541"/>
    </row>
    <row r="224" spans="1:51" s="292" customFormat="1" x14ac:dyDescent="0.25">
      <c r="X224" s="541"/>
    </row>
    <row r="225" spans="24:24" s="292" customFormat="1" x14ac:dyDescent="0.25">
      <c r="X225" s="541"/>
    </row>
    <row r="226" spans="24:24" s="292" customFormat="1" x14ac:dyDescent="0.25">
      <c r="X226" s="541"/>
    </row>
    <row r="227" spans="24:24" s="292" customFormat="1" x14ac:dyDescent="0.25">
      <c r="X227" s="541"/>
    </row>
    <row r="228" spans="24:24" s="292" customFormat="1" x14ac:dyDescent="0.25">
      <c r="X228" s="541"/>
    </row>
    <row r="229" spans="24:24" s="292" customFormat="1" x14ac:dyDescent="0.25">
      <c r="X229" s="541"/>
    </row>
    <row r="230" spans="24:24" s="292" customFormat="1" x14ac:dyDescent="0.25">
      <c r="X230" s="541"/>
    </row>
    <row r="231" spans="24:24" s="292" customFormat="1" x14ac:dyDescent="0.25">
      <c r="X231" s="541"/>
    </row>
    <row r="232" spans="24:24" s="292" customFormat="1" x14ac:dyDescent="0.25">
      <c r="X232" s="541"/>
    </row>
    <row r="233" spans="24:24" s="292" customFormat="1" x14ac:dyDescent="0.25">
      <c r="X233" s="541"/>
    </row>
    <row r="234" spans="24:24" s="292" customFormat="1" x14ac:dyDescent="0.25">
      <c r="X234" s="541"/>
    </row>
    <row r="235" spans="24:24" s="292" customFormat="1" x14ac:dyDescent="0.25">
      <c r="X235" s="541"/>
    </row>
    <row r="236" spans="24:24" s="292" customFormat="1" x14ac:dyDescent="0.25">
      <c r="X236" s="541"/>
    </row>
    <row r="237" spans="24:24" s="292" customFormat="1" x14ac:dyDescent="0.25">
      <c r="X237" s="541"/>
    </row>
    <row r="238" spans="24:24" s="292" customFormat="1" x14ac:dyDescent="0.25">
      <c r="X238" s="541"/>
    </row>
    <row r="239" spans="24:24" s="292" customFormat="1" x14ac:dyDescent="0.25">
      <c r="X239" s="541"/>
    </row>
    <row r="240" spans="24:24" s="292" customFormat="1" x14ac:dyDescent="0.25">
      <c r="X240" s="541"/>
    </row>
    <row r="241" spans="24:24" s="292" customFormat="1" x14ac:dyDescent="0.25">
      <c r="X241" s="541"/>
    </row>
    <row r="242" spans="24:24" s="292" customFormat="1" x14ac:dyDescent="0.25">
      <c r="X242" s="541"/>
    </row>
    <row r="243" spans="24:24" s="292" customFormat="1" x14ac:dyDescent="0.25">
      <c r="X243" s="541"/>
    </row>
    <row r="244" spans="24:24" s="292" customFormat="1" x14ac:dyDescent="0.25">
      <c r="X244" s="541"/>
    </row>
    <row r="245" spans="24:24" s="292" customFormat="1" x14ac:dyDescent="0.25">
      <c r="X245" s="541"/>
    </row>
    <row r="246" spans="24:24" s="292" customFormat="1" x14ac:dyDescent="0.25">
      <c r="X246" s="541"/>
    </row>
    <row r="247" spans="24:24" s="292" customFormat="1" x14ac:dyDescent="0.25">
      <c r="X247" s="541"/>
    </row>
    <row r="248" spans="24:24" s="292" customFormat="1" x14ac:dyDescent="0.25">
      <c r="X248" s="541"/>
    </row>
    <row r="249" spans="24:24" s="292" customFormat="1" x14ac:dyDescent="0.25">
      <c r="X249" s="541"/>
    </row>
    <row r="250" spans="24:24" s="292" customFormat="1" x14ac:dyDescent="0.25">
      <c r="X250" s="541"/>
    </row>
    <row r="251" spans="24:24" s="292" customFormat="1" x14ac:dyDescent="0.25">
      <c r="X251" s="541"/>
    </row>
    <row r="252" spans="24:24" s="292" customFormat="1" x14ac:dyDescent="0.25">
      <c r="X252" s="541"/>
    </row>
    <row r="253" spans="24:24" s="292" customFormat="1" x14ac:dyDescent="0.25">
      <c r="X253" s="541"/>
    </row>
    <row r="254" spans="24:24" s="292" customFormat="1" x14ac:dyDescent="0.25">
      <c r="X254" s="541"/>
    </row>
    <row r="255" spans="24:24" s="292" customFormat="1" x14ac:dyDescent="0.25">
      <c r="X255" s="541"/>
    </row>
    <row r="256" spans="24:24" s="292" customFormat="1" x14ac:dyDescent="0.25">
      <c r="X256" s="541"/>
    </row>
    <row r="257" spans="24:24" s="292" customFormat="1" x14ac:dyDescent="0.25">
      <c r="X257" s="541"/>
    </row>
    <row r="258" spans="24:24" s="292" customFormat="1" x14ac:dyDescent="0.25">
      <c r="X258" s="541"/>
    </row>
    <row r="259" spans="24:24" s="292" customFormat="1" x14ac:dyDescent="0.25">
      <c r="X259" s="541"/>
    </row>
    <row r="260" spans="24:24" s="292" customFormat="1" x14ac:dyDescent="0.25">
      <c r="X260" s="541"/>
    </row>
    <row r="261" spans="24:24" s="292" customFormat="1" x14ac:dyDescent="0.25">
      <c r="X261" s="541"/>
    </row>
    <row r="262" spans="24:24" s="292" customFormat="1" x14ac:dyDescent="0.25">
      <c r="X262" s="541"/>
    </row>
    <row r="263" spans="24:24" s="292" customFormat="1" x14ac:dyDescent="0.25">
      <c r="X263" s="541"/>
    </row>
    <row r="264" spans="24:24" s="292" customFormat="1" x14ac:dyDescent="0.25">
      <c r="X264" s="541"/>
    </row>
    <row r="265" spans="24:24" s="292" customFormat="1" x14ac:dyDescent="0.25">
      <c r="X265" s="541"/>
    </row>
    <row r="266" spans="24:24" s="292" customFormat="1" x14ac:dyDescent="0.25">
      <c r="X266" s="541"/>
    </row>
    <row r="267" spans="24:24" s="292" customFormat="1" x14ac:dyDescent="0.25">
      <c r="X267" s="541"/>
    </row>
    <row r="268" spans="24:24" s="292" customFormat="1" x14ac:dyDescent="0.25">
      <c r="X268" s="541"/>
    </row>
    <row r="269" spans="24:24" s="292" customFormat="1" x14ac:dyDescent="0.25">
      <c r="X269" s="541"/>
    </row>
    <row r="270" spans="24:24" s="292" customFormat="1" x14ac:dyDescent="0.25">
      <c r="X270" s="541"/>
    </row>
    <row r="271" spans="24:24" s="292" customFormat="1" x14ac:dyDescent="0.25">
      <c r="X271" s="541"/>
    </row>
    <row r="272" spans="24:24" s="292" customFormat="1" x14ac:dyDescent="0.25">
      <c r="X272" s="541"/>
    </row>
    <row r="273" spans="24:24" s="292" customFormat="1" x14ac:dyDescent="0.25">
      <c r="X273" s="541"/>
    </row>
    <row r="274" spans="24:24" s="292" customFormat="1" x14ac:dyDescent="0.25">
      <c r="X274" s="541"/>
    </row>
    <row r="275" spans="24:24" s="292" customFormat="1" x14ac:dyDescent="0.25">
      <c r="X275" s="541"/>
    </row>
    <row r="276" spans="24:24" s="292" customFormat="1" x14ac:dyDescent="0.25">
      <c r="X276" s="541"/>
    </row>
    <row r="277" spans="24:24" s="292" customFormat="1" x14ac:dyDescent="0.25">
      <c r="X277" s="541"/>
    </row>
    <row r="278" spans="24:24" s="292" customFormat="1" x14ac:dyDescent="0.25">
      <c r="X278" s="541"/>
    </row>
    <row r="279" spans="24:24" s="292" customFormat="1" x14ac:dyDescent="0.25">
      <c r="X279" s="541"/>
    </row>
    <row r="280" spans="24:24" s="292" customFormat="1" x14ac:dyDescent="0.25">
      <c r="X280" s="541"/>
    </row>
    <row r="281" spans="24:24" s="292" customFormat="1" x14ac:dyDescent="0.25">
      <c r="X281" s="541"/>
    </row>
    <row r="282" spans="24:24" s="292" customFormat="1" x14ac:dyDescent="0.25">
      <c r="X282" s="541"/>
    </row>
    <row r="283" spans="24:24" s="292" customFormat="1" x14ac:dyDescent="0.25">
      <c r="X283" s="541"/>
    </row>
    <row r="284" spans="24:24" s="292" customFormat="1" x14ac:dyDescent="0.25">
      <c r="X284" s="541"/>
    </row>
    <row r="285" spans="24:24" s="292" customFormat="1" x14ac:dyDescent="0.25">
      <c r="X285" s="541"/>
    </row>
    <row r="286" spans="24:24" s="292" customFormat="1" x14ac:dyDescent="0.25">
      <c r="X286" s="541"/>
    </row>
    <row r="287" spans="24:24" s="292" customFormat="1" x14ac:dyDescent="0.25">
      <c r="X287" s="541"/>
    </row>
    <row r="288" spans="24:24" s="292" customFormat="1" x14ac:dyDescent="0.25">
      <c r="X288" s="541"/>
    </row>
    <row r="289" spans="24:24" s="292" customFormat="1" x14ac:dyDescent="0.25">
      <c r="X289" s="541"/>
    </row>
    <row r="290" spans="24:24" s="292" customFormat="1" x14ac:dyDescent="0.25">
      <c r="X290" s="541"/>
    </row>
    <row r="291" spans="24:24" s="292" customFormat="1" x14ac:dyDescent="0.25">
      <c r="X291" s="541"/>
    </row>
    <row r="292" spans="24:24" s="292" customFormat="1" x14ac:dyDescent="0.25">
      <c r="X292" s="541"/>
    </row>
    <row r="293" spans="24:24" s="292" customFormat="1" x14ac:dyDescent="0.25">
      <c r="X293" s="541"/>
    </row>
    <row r="294" spans="24:24" s="292" customFormat="1" x14ac:dyDescent="0.25">
      <c r="X294" s="541"/>
    </row>
    <row r="295" spans="24:24" s="292" customFormat="1" x14ac:dyDescent="0.25">
      <c r="X295" s="541"/>
    </row>
    <row r="296" spans="24:24" s="292" customFormat="1" x14ac:dyDescent="0.25">
      <c r="X296" s="541"/>
    </row>
    <row r="297" spans="24:24" s="292" customFormat="1" x14ac:dyDescent="0.25">
      <c r="X297" s="541"/>
    </row>
    <row r="298" spans="24:24" s="292" customFormat="1" x14ac:dyDescent="0.25">
      <c r="X298" s="541"/>
    </row>
    <row r="299" spans="24:24" x14ac:dyDescent="0.25">
      <c r="X299"/>
    </row>
    <row r="300" spans="24:24" x14ac:dyDescent="0.25">
      <c r="X300"/>
    </row>
    <row r="301" spans="24:24" x14ac:dyDescent="0.25">
      <c r="X301"/>
    </row>
    <row r="302" spans="24:24" x14ac:dyDescent="0.25">
      <c r="X302"/>
    </row>
    <row r="303" spans="24:24" x14ac:dyDescent="0.25">
      <c r="X303"/>
    </row>
    <row r="304" spans="24:24" x14ac:dyDescent="0.25">
      <c r="X304"/>
    </row>
    <row r="305" spans="24:24" x14ac:dyDescent="0.25">
      <c r="X305"/>
    </row>
    <row r="306" spans="24:24" x14ac:dyDescent="0.25">
      <c r="X306"/>
    </row>
    <row r="307" spans="24:24" x14ac:dyDescent="0.25">
      <c r="X307"/>
    </row>
    <row r="308" spans="24:24" x14ac:dyDescent="0.25">
      <c r="X308"/>
    </row>
    <row r="309" spans="24:24" x14ac:dyDescent="0.25">
      <c r="X309"/>
    </row>
    <row r="310" spans="24:24" x14ac:dyDescent="0.25">
      <c r="X310"/>
    </row>
    <row r="311" spans="24:24" x14ac:dyDescent="0.25">
      <c r="X311"/>
    </row>
    <row r="312" spans="24:24" x14ac:dyDescent="0.25">
      <c r="X312"/>
    </row>
    <row r="313" spans="24:24" x14ac:dyDescent="0.25">
      <c r="X313"/>
    </row>
    <row r="314" spans="24:24" x14ac:dyDescent="0.25">
      <c r="X314"/>
    </row>
    <row r="315" spans="24:24" x14ac:dyDescent="0.25">
      <c r="X315"/>
    </row>
    <row r="316" spans="24:24" x14ac:dyDescent="0.25">
      <c r="X316"/>
    </row>
    <row r="317" spans="24:24" x14ac:dyDescent="0.25">
      <c r="X317"/>
    </row>
    <row r="318" spans="24:24" x14ac:dyDescent="0.25">
      <c r="X318"/>
    </row>
    <row r="319" spans="24:24" x14ac:dyDescent="0.25">
      <c r="X319"/>
    </row>
    <row r="320" spans="24:24" x14ac:dyDescent="0.25">
      <c r="X320"/>
    </row>
    <row r="321" spans="24:24" x14ac:dyDescent="0.25">
      <c r="X321"/>
    </row>
    <row r="322" spans="24:24" x14ac:dyDescent="0.25">
      <c r="X322"/>
    </row>
    <row r="323" spans="24:24" x14ac:dyDescent="0.25">
      <c r="X323"/>
    </row>
    <row r="324" spans="24:24" x14ac:dyDescent="0.25">
      <c r="X324"/>
    </row>
    <row r="325" spans="24:24" x14ac:dyDescent="0.25">
      <c r="X325"/>
    </row>
    <row r="326" spans="24:24" x14ac:dyDescent="0.25">
      <c r="X326"/>
    </row>
    <row r="327" spans="24:24" x14ac:dyDescent="0.25">
      <c r="X327"/>
    </row>
    <row r="328" spans="24:24" x14ac:dyDescent="0.25">
      <c r="X328"/>
    </row>
    <row r="329" spans="24:24" x14ac:dyDescent="0.25">
      <c r="X329"/>
    </row>
    <row r="330" spans="24:24" x14ac:dyDescent="0.25">
      <c r="X330"/>
    </row>
    <row r="331" spans="24:24" x14ac:dyDescent="0.25">
      <c r="X331"/>
    </row>
    <row r="332" spans="24:24" x14ac:dyDescent="0.25">
      <c r="X332"/>
    </row>
    <row r="333" spans="24:24" x14ac:dyDescent="0.25">
      <c r="X333"/>
    </row>
    <row r="334" spans="24:24" x14ac:dyDescent="0.25">
      <c r="X334"/>
    </row>
    <row r="335" spans="24:24" x14ac:dyDescent="0.25">
      <c r="X335"/>
    </row>
    <row r="336" spans="24:24" x14ac:dyDescent="0.25">
      <c r="X336"/>
    </row>
    <row r="337" spans="24:24" x14ac:dyDescent="0.25">
      <c r="X337"/>
    </row>
    <row r="338" spans="24:24" x14ac:dyDescent="0.25">
      <c r="X338"/>
    </row>
    <row r="339" spans="24:24" x14ac:dyDescent="0.25">
      <c r="X339"/>
    </row>
    <row r="340" spans="24:24" x14ac:dyDescent="0.25">
      <c r="X340"/>
    </row>
    <row r="341" spans="24:24" x14ac:dyDescent="0.25">
      <c r="X341"/>
    </row>
    <row r="342" spans="24:24" x14ac:dyDescent="0.25">
      <c r="X342"/>
    </row>
    <row r="343" spans="24:24" x14ac:dyDescent="0.25">
      <c r="X343"/>
    </row>
    <row r="344" spans="24:24" x14ac:dyDescent="0.25">
      <c r="X344"/>
    </row>
    <row r="345" spans="24:24" x14ac:dyDescent="0.25">
      <c r="X345"/>
    </row>
    <row r="346" spans="24:24" x14ac:dyDescent="0.25">
      <c r="X346"/>
    </row>
    <row r="347" spans="24:24" x14ac:dyDescent="0.25">
      <c r="X347"/>
    </row>
    <row r="348" spans="24:24" x14ac:dyDescent="0.25">
      <c r="X348"/>
    </row>
    <row r="349" spans="24:24" x14ac:dyDescent="0.25">
      <c r="X349"/>
    </row>
    <row r="350" spans="24:24" x14ac:dyDescent="0.25">
      <c r="X350"/>
    </row>
    <row r="351" spans="24:24" x14ac:dyDescent="0.25">
      <c r="X351"/>
    </row>
    <row r="352" spans="24:24" x14ac:dyDescent="0.25">
      <c r="X352"/>
    </row>
    <row r="353" spans="24:24" x14ac:dyDescent="0.25">
      <c r="X353"/>
    </row>
    <row r="354" spans="24:24" x14ac:dyDescent="0.25">
      <c r="X354"/>
    </row>
    <row r="355" spans="24:24" x14ac:dyDescent="0.25">
      <c r="X355"/>
    </row>
    <row r="356" spans="24:24" x14ac:dyDescent="0.25">
      <c r="X356"/>
    </row>
    <row r="357" spans="24:24" x14ac:dyDescent="0.25">
      <c r="X357"/>
    </row>
    <row r="358" spans="24:24" x14ac:dyDescent="0.25">
      <c r="X358"/>
    </row>
    <row r="359" spans="24:24" x14ac:dyDescent="0.25">
      <c r="X359"/>
    </row>
    <row r="360" spans="24:24" x14ac:dyDescent="0.25">
      <c r="X360"/>
    </row>
    <row r="361" spans="24:24" x14ac:dyDescent="0.25">
      <c r="X361"/>
    </row>
    <row r="362" spans="24:24" x14ac:dyDescent="0.25">
      <c r="X362"/>
    </row>
    <row r="363" spans="24:24" x14ac:dyDescent="0.25">
      <c r="X363"/>
    </row>
    <row r="364" spans="24:24" x14ac:dyDescent="0.25">
      <c r="X364"/>
    </row>
    <row r="365" spans="24:24" x14ac:dyDescent="0.25">
      <c r="X365"/>
    </row>
    <row r="366" spans="24:24" x14ac:dyDescent="0.25">
      <c r="X366"/>
    </row>
    <row r="367" spans="24:24" x14ac:dyDescent="0.25">
      <c r="X367"/>
    </row>
    <row r="368" spans="24:24" x14ac:dyDescent="0.25">
      <c r="X368"/>
    </row>
    <row r="369" spans="24:24" x14ac:dyDescent="0.25">
      <c r="X369"/>
    </row>
    <row r="370" spans="24:24" x14ac:dyDescent="0.25">
      <c r="X370"/>
    </row>
    <row r="371" spans="24:24" x14ac:dyDescent="0.25">
      <c r="X371"/>
    </row>
    <row r="372" spans="24:24" x14ac:dyDescent="0.25">
      <c r="X372"/>
    </row>
    <row r="373" spans="24:24" x14ac:dyDescent="0.25">
      <c r="X373"/>
    </row>
    <row r="374" spans="24:24" x14ac:dyDescent="0.25">
      <c r="X374"/>
    </row>
    <row r="375" spans="24:24" x14ac:dyDescent="0.25">
      <c r="X375"/>
    </row>
    <row r="376" spans="24:24" x14ac:dyDescent="0.25">
      <c r="X376"/>
    </row>
    <row r="377" spans="24:24" x14ac:dyDescent="0.25">
      <c r="X377"/>
    </row>
    <row r="378" spans="24:24" x14ac:dyDescent="0.25">
      <c r="X378"/>
    </row>
    <row r="379" spans="24:24" x14ac:dyDescent="0.25">
      <c r="X379"/>
    </row>
    <row r="380" spans="24:24" x14ac:dyDescent="0.25">
      <c r="X380"/>
    </row>
    <row r="381" spans="24:24" x14ac:dyDescent="0.25">
      <c r="X381"/>
    </row>
    <row r="382" spans="24:24" x14ac:dyDescent="0.25">
      <c r="X382"/>
    </row>
    <row r="383" spans="24:24" x14ac:dyDescent="0.25">
      <c r="X383"/>
    </row>
    <row r="384" spans="24:24" x14ac:dyDescent="0.25">
      <c r="X384"/>
    </row>
    <row r="385" spans="24:24" x14ac:dyDescent="0.25">
      <c r="X385"/>
    </row>
    <row r="386" spans="24:24" x14ac:dyDescent="0.25">
      <c r="X386"/>
    </row>
    <row r="387" spans="24:24" x14ac:dyDescent="0.25">
      <c r="X387"/>
    </row>
    <row r="388" spans="24:24" x14ac:dyDescent="0.25">
      <c r="X388"/>
    </row>
    <row r="389" spans="24:24" x14ac:dyDescent="0.25">
      <c r="X389"/>
    </row>
    <row r="390" spans="24:24" x14ac:dyDescent="0.25">
      <c r="X390"/>
    </row>
    <row r="391" spans="24:24" x14ac:dyDescent="0.25">
      <c r="X391"/>
    </row>
    <row r="392" spans="24:24" x14ac:dyDescent="0.25">
      <c r="X392"/>
    </row>
    <row r="393" spans="24:24" x14ac:dyDescent="0.25">
      <c r="X393"/>
    </row>
    <row r="394" spans="24:24" x14ac:dyDescent="0.25">
      <c r="X394"/>
    </row>
    <row r="395" spans="24:24" x14ac:dyDescent="0.25">
      <c r="X395"/>
    </row>
    <row r="396" spans="24:24" x14ac:dyDescent="0.25">
      <c r="X396"/>
    </row>
    <row r="397" spans="24:24" x14ac:dyDescent="0.25">
      <c r="X397"/>
    </row>
    <row r="398" spans="24:24" x14ac:dyDescent="0.25">
      <c r="X398"/>
    </row>
    <row r="399" spans="24:24" x14ac:dyDescent="0.25">
      <c r="X399"/>
    </row>
    <row r="400" spans="24:24" x14ac:dyDescent="0.25">
      <c r="X400"/>
    </row>
    <row r="401" spans="24:24" x14ac:dyDescent="0.25">
      <c r="X401"/>
    </row>
    <row r="402" spans="24:24" x14ac:dyDescent="0.25">
      <c r="X402"/>
    </row>
    <row r="403" spans="24:24" x14ac:dyDescent="0.25">
      <c r="X403"/>
    </row>
    <row r="404" spans="24:24" x14ac:dyDescent="0.25">
      <c r="X404"/>
    </row>
    <row r="405" spans="24:24" x14ac:dyDescent="0.25">
      <c r="X405"/>
    </row>
    <row r="406" spans="24:24" x14ac:dyDescent="0.25">
      <c r="X406"/>
    </row>
    <row r="407" spans="24:24" x14ac:dyDescent="0.25">
      <c r="X407"/>
    </row>
    <row r="408" spans="24:24" x14ac:dyDescent="0.25">
      <c r="X408"/>
    </row>
    <row r="409" spans="24:24" x14ac:dyDescent="0.25">
      <c r="X409"/>
    </row>
    <row r="410" spans="24:24" x14ac:dyDescent="0.25">
      <c r="X410"/>
    </row>
    <row r="411" spans="24:24" x14ac:dyDescent="0.25">
      <c r="X411"/>
    </row>
    <row r="412" spans="24:24" x14ac:dyDescent="0.25">
      <c r="X412"/>
    </row>
    <row r="413" spans="24:24" x14ac:dyDescent="0.25">
      <c r="X413"/>
    </row>
    <row r="414" spans="24:24" x14ac:dyDescent="0.25">
      <c r="X414"/>
    </row>
    <row r="415" spans="24:24" x14ac:dyDescent="0.25">
      <c r="X415"/>
    </row>
  </sheetData>
  <sheetProtection algorithmName="SHA-512" hashValue="4I0jrFPuv8+BSrRibEIiaHt5QFP9UFLXwoEsEmp2gKmBICi8Pz6IpKld/id9JgAD/i2tPeKAeRQg67TI69Ahkw==" saltValue="03//IZs78tt0PXTJsATMdg==" spinCount="100000" sheet="1" objects="1" scenarios="1"/>
  <sortState xmlns:xlrd2="http://schemas.microsoft.com/office/spreadsheetml/2017/richdata2" ref="M166:M194">
    <sortCondition ref="M165:M194"/>
  </sortState>
  <mergeCells count="88">
    <mergeCell ref="C31:R31"/>
    <mergeCell ref="C53:P53"/>
    <mergeCell ref="C69:R69"/>
    <mergeCell ref="C124:E124"/>
    <mergeCell ref="C125:H125"/>
    <mergeCell ref="C35:O35"/>
    <mergeCell ref="C37:R37"/>
    <mergeCell ref="C38:R38"/>
    <mergeCell ref="C39:R39"/>
    <mergeCell ref="B79:R79"/>
    <mergeCell ref="C80:O80"/>
    <mergeCell ref="C71:R71"/>
    <mergeCell ref="C60:E60"/>
    <mergeCell ref="C59:R59"/>
    <mergeCell ref="C67:R67"/>
    <mergeCell ref="E73:H73"/>
    <mergeCell ref="B2:R2"/>
    <mergeCell ref="C3:O3"/>
    <mergeCell ref="C7:R7"/>
    <mergeCell ref="C13:I13"/>
    <mergeCell ref="C14:I14"/>
    <mergeCell ref="C8:I8"/>
    <mergeCell ref="C9:I9"/>
    <mergeCell ref="C10:I10"/>
    <mergeCell ref="C11:I11"/>
    <mergeCell ref="C12:I12"/>
    <mergeCell ref="C6:R6"/>
    <mergeCell ref="C15:I15"/>
    <mergeCell ref="C16:I16"/>
    <mergeCell ref="C64:O64"/>
    <mergeCell ref="C66:R66"/>
    <mergeCell ref="C70:R70"/>
    <mergeCell ref="C20:I20"/>
    <mergeCell ref="C46:R46"/>
    <mergeCell ref="C57:Q58"/>
    <mergeCell ref="C30:R30"/>
    <mergeCell ref="C27:Q28"/>
    <mergeCell ref="C40:R40"/>
    <mergeCell ref="C47:R47"/>
    <mergeCell ref="C29:R29"/>
    <mergeCell ref="C68:R68"/>
    <mergeCell ref="C49:P49"/>
    <mergeCell ref="C45:O45"/>
    <mergeCell ref="C75:R75"/>
    <mergeCell ref="C51:R52"/>
    <mergeCell ref="J73:N73"/>
    <mergeCell ref="C48:R48"/>
    <mergeCell ref="C50:L50"/>
    <mergeCell ref="C152:D152"/>
    <mergeCell ref="E152:Q152"/>
    <mergeCell ref="C139:R139"/>
    <mergeCell ref="C140:R143"/>
    <mergeCell ref="B144:R144"/>
    <mergeCell ref="C149:R149"/>
    <mergeCell ref="B150:R150"/>
    <mergeCell ref="C151:D151"/>
    <mergeCell ref="E151:Q151"/>
    <mergeCell ref="C138:K138"/>
    <mergeCell ref="C99:R99"/>
    <mergeCell ref="C120:R123"/>
    <mergeCell ref="C130:K130"/>
    <mergeCell ref="C119:N119"/>
    <mergeCell ref="C104:K104"/>
    <mergeCell ref="C105:R114"/>
    <mergeCell ref="C157:D157"/>
    <mergeCell ref="E157:Q157"/>
    <mergeCell ref="C158:D158"/>
    <mergeCell ref="E158:Q158"/>
    <mergeCell ref="C81:R81"/>
    <mergeCell ref="C82:R82"/>
    <mergeCell ref="C83:R83"/>
    <mergeCell ref="C85:R85"/>
    <mergeCell ref="C86:R86"/>
    <mergeCell ref="C87:R87"/>
    <mergeCell ref="C88:R88"/>
    <mergeCell ref="C89:R89"/>
    <mergeCell ref="C90:R90"/>
    <mergeCell ref="C91:R91"/>
    <mergeCell ref="C93:R93"/>
    <mergeCell ref="C131:R133"/>
    <mergeCell ref="C155:D155"/>
    <mergeCell ref="E155:Q155"/>
    <mergeCell ref="C156:D156"/>
    <mergeCell ref="E156:Q156"/>
    <mergeCell ref="E153:Q153"/>
    <mergeCell ref="C154:D154"/>
    <mergeCell ref="E154:Q154"/>
    <mergeCell ref="C153:D153"/>
  </mergeCells>
  <dataValidations count="1">
    <dataValidation type="custom" allowBlank="1" showInputMessage="1" showErrorMessage="1" sqref="R57:R58 R97:R98 M22:R26 M41:R42 M33:R39 R27:R28" xr:uid="{070D3BBC-84F2-4142-AF37-DDC68196E516}">
      <formula1>"&lt;0&gt;0"</formula1>
    </dataValidation>
  </dataValidations>
  <hyperlinks>
    <hyperlink ref="C124:D124" r:id="rId1" display="BSL Suppliers List" xr:uid="{14D37760-1827-4CD4-9667-C2F96B7511A9}"/>
    <hyperlink ref="C125" r:id="rId2" xr:uid="{E8A0F2EB-F265-4B46-9CBA-26D551B19B62}"/>
    <hyperlink ref="C53:O53" r:id="rId3" display="Please see the website for guidance on: wet system heat pumps, heat networks, air to air heat pumps and biomass boilers." xr:uid="{06C026C6-4BF4-4643-8C31-86473F90F5AC}"/>
    <hyperlink ref="C8:I8" location="Guidance!C28" display="Guidance!C28" xr:uid="{1D858EAE-B88C-4556-81BF-9BD7E1EB76D9}"/>
    <hyperlink ref="C9:I9" location="Guidance!C34" display="Guidance!C34" xr:uid="{16F31DB4-0DE3-43D0-B29B-BFBB505FF96F}"/>
    <hyperlink ref="C10:I10" location="Guidance!C44" display="Guidance!C44" xr:uid="{FBF0C2F1-F648-404C-AE80-1DD7C6D73E43}"/>
    <hyperlink ref="C11:I11" location="Guidance!C57" display="Guidance!C57" xr:uid="{947719D5-2952-4426-AC73-2EA42152F1A8}"/>
    <hyperlink ref="C12:I12" location="Guidance!C64" display="Guidance!C64" xr:uid="{F3F30A02-5308-4653-A14A-A8D9689DC615}"/>
    <hyperlink ref="C13:I13" location="Guidance!C82" display="Guidance!C82" xr:uid="{89FC35E4-26BF-49B4-8107-5A274995A46E}"/>
    <hyperlink ref="C14:I14" location="Guidance!C99" display="Guidance!C99" xr:uid="{5A8CCA8C-1815-4FB6-8394-E650C1D111D3}"/>
    <hyperlink ref="C15:I15" location="Guidance!C106" display="Guidance!C106" xr:uid="{7C9D9FF9-20C6-413B-B471-7EF4F21CD0BF}"/>
    <hyperlink ref="C16:I16" location="Guidance!C121" display="Guidance!C121" xr:uid="{4258A18C-DFBE-48FC-AB32-9ED803F32289}"/>
    <hyperlink ref="C17" location="Guidance!C132" display="Guidance!C132" xr:uid="{DBCAD675-8D87-46F5-B0CA-DDA067DCBFE9}"/>
    <hyperlink ref="C18" location="Guidance!C140" display="Guidance!C140" xr:uid="{D0B174B0-EBC4-472F-A58E-68DEBB659006}"/>
    <hyperlink ref="C19" location="Guidance!C151" display="Guidance!C151" xr:uid="{A6668C9E-C96A-4E44-BA4B-67AAF35D4B6C}"/>
    <hyperlink ref="C20:I20" location="Guidance!C166" display="Guidance!C166" xr:uid="{151CF85A-16F9-415C-BF35-D914075410C1}"/>
    <hyperlink ref="C53:P53" r:id="rId4" display="Please see the website for guidance on: wet system heat pumps, heat networks, air to air heat pumps and biomass boilers." xr:uid="{CF61C11B-E271-4BB3-BB09-459B04D50F8B}"/>
  </hyperlinks>
  <pageMargins left="0.70866141732283472" right="0.70866141732283472" top="0.74803149606299213" bottom="0.74803149606299213" header="0.31496062992125984" footer="0.31496062992125984"/>
  <pageSetup paperSize="9" fitToHeight="0" orientation="portrait" r:id="rId5"/>
  <customProperties>
    <customPr name="GUID" r:id="rId6"/>
  </customProperties>
  <drawing r:id="rId7"/>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tabColor rgb="FF2DAE76"/>
    <pageSetUpPr fitToPage="1"/>
  </sheetPr>
  <dimension ref="A1:AR332"/>
  <sheetViews>
    <sheetView showGridLines="0" showRowColHeaders="0" zoomScaleNormal="100" workbookViewId="0"/>
  </sheetViews>
  <sheetFormatPr defaultColWidth="8.42578125" defaultRowHeight="12.75" x14ac:dyDescent="0.2"/>
  <cols>
    <col min="1" max="2" width="3.5703125" style="682" customWidth="1"/>
    <col min="3" max="4" width="12.42578125" style="291" customWidth="1"/>
    <col min="5" max="5" width="76.42578125" style="291" customWidth="1"/>
    <col min="6" max="6" width="10.42578125" style="291" customWidth="1"/>
    <col min="7" max="7" width="3.5703125" style="682" customWidth="1"/>
    <col min="8" max="44" width="8.42578125" style="682"/>
    <col min="45" max="16384" width="8.42578125" style="291"/>
  </cols>
  <sheetData>
    <row r="1" spans="2:7" s="682" customFormat="1" x14ac:dyDescent="0.2"/>
    <row r="2" spans="2:7" s="682" customFormat="1" x14ac:dyDescent="0.2">
      <c r="B2" s="689"/>
      <c r="C2" s="689"/>
      <c r="D2" s="689"/>
      <c r="E2" s="689"/>
      <c r="F2" s="689"/>
      <c r="G2" s="689"/>
    </row>
    <row r="3" spans="2:7" s="682" customFormat="1" ht="45" customHeight="1" x14ac:dyDescent="0.2">
      <c r="B3" s="689"/>
      <c r="C3" s="690" t="s">
        <v>1631</v>
      </c>
      <c r="D3" s="690"/>
      <c r="E3" s="690"/>
      <c r="F3" s="690"/>
      <c r="G3" s="689"/>
    </row>
    <row r="4" spans="2:7" s="682" customFormat="1" ht="13.15" customHeight="1" x14ac:dyDescent="0.2">
      <c r="B4" s="689"/>
      <c r="C4" s="689"/>
      <c r="D4" s="689"/>
      <c r="E4" s="689"/>
      <c r="F4" s="689"/>
      <c r="G4" s="689"/>
    </row>
    <row r="5" spans="2:7" ht="14.25" x14ac:dyDescent="0.2">
      <c r="B5" s="689"/>
      <c r="C5" s="686" t="s">
        <v>1425</v>
      </c>
      <c r="D5" s="687" t="s">
        <v>1632</v>
      </c>
      <c r="E5" s="688" t="s">
        <v>1633</v>
      </c>
      <c r="F5" s="688" t="s">
        <v>1634</v>
      </c>
      <c r="G5" s="689"/>
    </row>
    <row r="6" spans="2:7" x14ac:dyDescent="0.2">
      <c r="B6" s="689"/>
      <c r="C6" s="974">
        <v>44743</v>
      </c>
      <c r="D6" s="683">
        <v>1.1000000000000001</v>
      </c>
      <c r="E6" s="684" t="s">
        <v>1842</v>
      </c>
      <c r="F6" s="685" t="s">
        <v>1635</v>
      </c>
      <c r="G6" s="689"/>
    </row>
    <row r="7" spans="2:7" x14ac:dyDescent="0.2">
      <c r="B7" s="689"/>
      <c r="C7" s="974">
        <v>44743</v>
      </c>
      <c r="D7" s="683">
        <v>1.2</v>
      </c>
      <c r="E7" s="684" t="s">
        <v>1843</v>
      </c>
      <c r="F7" s="685" t="s">
        <v>1831</v>
      </c>
      <c r="G7" s="689"/>
    </row>
    <row r="8" spans="2:7" x14ac:dyDescent="0.2">
      <c r="B8" s="689"/>
      <c r="C8" s="974">
        <v>44805</v>
      </c>
      <c r="D8" s="683">
        <v>1.3</v>
      </c>
      <c r="E8" s="684" t="s">
        <v>1832</v>
      </c>
      <c r="F8" s="685" t="s">
        <v>1831</v>
      </c>
      <c r="G8" s="689"/>
    </row>
    <row r="9" spans="2:7" x14ac:dyDescent="0.2">
      <c r="B9" s="689"/>
      <c r="C9" s="974">
        <v>44805</v>
      </c>
      <c r="D9" s="683">
        <v>1.4</v>
      </c>
      <c r="E9" s="684" t="s">
        <v>1844</v>
      </c>
      <c r="F9" s="685" t="s">
        <v>1831</v>
      </c>
      <c r="G9" s="689"/>
    </row>
    <row r="10" spans="2:7" x14ac:dyDescent="0.2">
      <c r="B10" s="689"/>
      <c r="C10" s="974"/>
      <c r="D10" s="683"/>
      <c r="E10" s="684"/>
      <c r="F10" s="685"/>
      <c r="G10" s="689"/>
    </row>
    <row r="11" spans="2:7" x14ac:dyDescent="0.2">
      <c r="B11" s="689"/>
      <c r="C11" s="974"/>
      <c r="D11" s="683"/>
      <c r="E11" s="684"/>
      <c r="F11" s="685"/>
      <c r="G11" s="689"/>
    </row>
    <row r="12" spans="2:7" x14ac:dyDescent="0.2">
      <c r="B12" s="689"/>
      <c r="C12" s="674"/>
      <c r="D12" s="675"/>
      <c r="E12" s="676"/>
      <c r="F12" s="677"/>
      <c r="G12" s="689"/>
    </row>
    <row r="13" spans="2:7" x14ac:dyDescent="0.2">
      <c r="C13" s="678"/>
      <c r="D13" s="679"/>
      <c r="E13" s="680"/>
      <c r="F13" s="681"/>
    </row>
    <row r="14" spans="2:7" x14ac:dyDescent="0.2">
      <c r="C14" s="682"/>
      <c r="D14" s="682"/>
      <c r="E14" s="682"/>
      <c r="F14" s="682"/>
    </row>
    <row r="15" spans="2:7" x14ac:dyDescent="0.2">
      <c r="C15" s="682"/>
      <c r="D15" s="682"/>
      <c r="E15" s="682"/>
      <c r="F15" s="682"/>
    </row>
    <row r="16" spans="2:7" x14ac:dyDescent="0.2">
      <c r="C16" s="682"/>
      <c r="D16" s="682"/>
      <c r="E16" s="682"/>
      <c r="F16" s="682"/>
    </row>
    <row r="17" spans="3:6" x14ac:dyDescent="0.2">
      <c r="C17" s="682"/>
      <c r="D17" s="682"/>
      <c r="E17" s="682"/>
      <c r="F17" s="682"/>
    </row>
    <row r="18" spans="3:6" x14ac:dyDescent="0.2">
      <c r="C18" s="682"/>
      <c r="D18" s="682"/>
      <c r="E18" s="682"/>
      <c r="F18" s="682"/>
    </row>
    <row r="19" spans="3:6" x14ac:dyDescent="0.2">
      <c r="C19" s="682"/>
      <c r="D19" s="682"/>
      <c r="E19" s="682"/>
      <c r="F19" s="682"/>
    </row>
    <row r="20" spans="3:6" x14ac:dyDescent="0.2">
      <c r="C20" s="682"/>
      <c r="D20" s="682"/>
      <c r="E20" s="682"/>
      <c r="F20" s="682"/>
    </row>
    <row r="21" spans="3:6" x14ac:dyDescent="0.2">
      <c r="C21" s="682"/>
      <c r="D21" s="682"/>
      <c r="E21" s="682"/>
      <c r="F21" s="682"/>
    </row>
    <row r="22" spans="3:6" x14ac:dyDescent="0.2">
      <c r="C22" s="682"/>
      <c r="D22" s="682"/>
      <c r="E22" s="682"/>
      <c r="F22" s="682"/>
    </row>
    <row r="23" spans="3:6" x14ac:dyDescent="0.2">
      <c r="C23" s="682"/>
      <c r="D23" s="682"/>
      <c r="E23" s="682"/>
      <c r="F23" s="682"/>
    </row>
    <row r="24" spans="3:6" x14ac:dyDescent="0.2">
      <c r="C24" s="682"/>
      <c r="D24" s="682"/>
      <c r="E24" s="682"/>
      <c r="F24" s="682"/>
    </row>
    <row r="25" spans="3:6" x14ac:dyDescent="0.2">
      <c r="C25" s="682"/>
      <c r="D25" s="682"/>
      <c r="E25" s="682"/>
      <c r="F25" s="682"/>
    </row>
    <row r="26" spans="3:6" x14ac:dyDescent="0.2">
      <c r="C26" s="682"/>
      <c r="D26" s="682"/>
      <c r="E26" s="682"/>
      <c r="F26" s="682"/>
    </row>
    <row r="27" spans="3:6" x14ac:dyDescent="0.2">
      <c r="C27" s="682"/>
      <c r="D27" s="682"/>
      <c r="E27" s="682"/>
      <c r="F27" s="682"/>
    </row>
    <row r="28" spans="3:6" x14ac:dyDescent="0.2">
      <c r="C28" s="682"/>
      <c r="D28" s="682"/>
      <c r="E28" s="682"/>
      <c r="F28" s="682"/>
    </row>
    <row r="29" spans="3:6" x14ac:dyDescent="0.2">
      <c r="C29" s="682"/>
      <c r="D29" s="682"/>
      <c r="E29" s="682"/>
      <c r="F29" s="682"/>
    </row>
    <row r="30" spans="3:6" x14ac:dyDescent="0.2">
      <c r="C30" s="682"/>
      <c r="D30" s="682"/>
      <c r="E30" s="682"/>
      <c r="F30" s="682"/>
    </row>
    <row r="31" spans="3:6" x14ac:dyDescent="0.2">
      <c r="C31" s="682"/>
      <c r="D31" s="682"/>
      <c r="E31" s="682"/>
      <c r="F31" s="682"/>
    </row>
    <row r="32" spans="3:6" x14ac:dyDescent="0.2">
      <c r="C32" s="682"/>
      <c r="D32" s="682"/>
      <c r="E32" s="682"/>
      <c r="F32" s="682"/>
    </row>
    <row r="33" spans="3:6" x14ac:dyDescent="0.2">
      <c r="C33" s="682"/>
      <c r="D33" s="682"/>
      <c r="E33" s="682"/>
      <c r="F33" s="682"/>
    </row>
    <row r="34" spans="3:6" x14ac:dyDescent="0.2">
      <c r="C34" s="682"/>
      <c r="D34" s="682"/>
      <c r="E34" s="682"/>
      <c r="F34" s="682"/>
    </row>
    <row r="35" spans="3:6" x14ac:dyDescent="0.2">
      <c r="C35" s="682"/>
      <c r="D35" s="682"/>
      <c r="E35" s="682"/>
      <c r="F35" s="682"/>
    </row>
    <row r="36" spans="3:6" x14ac:dyDescent="0.2">
      <c r="C36" s="682"/>
      <c r="D36" s="682"/>
      <c r="E36" s="682"/>
      <c r="F36" s="682"/>
    </row>
    <row r="37" spans="3:6" x14ac:dyDescent="0.2">
      <c r="C37" s="682"/>
      <c r="D37" s="682"/>
      <c r="E37" s="682"/>
      <c r="F37" s="682"/>
    </row>
    <row r="38" spans="3:6" x14ac:dyDescent="0.2">
      <c r="C38" s="682"/>
      <c r="D38" s="682"/>
      <c r="E38" s="682"/>
      <c r="F38" s="682"/>
    </row>
    <row r="39" spans="3:6" x14ac:dyDescent="0.2">
      <c r="C39" s="682"/>
      <c r="D39" s="682"/>
      <c r="E39" s="682"/>
      <c r="F39" s="682"/>
    </row>
    <row r="40" spans="3:6" x14ac:dyDescent="0.2">
      <c r="C40" s="682"/>
      <c r="D40" s="682"/>
      <c r="E40" s="682"/>
      <c r="F40" s="682"/>
    </row>
    <row r="41" spans="3:6" x14ac:dyDescent="0.2">
      <c r="C41" s="682"/>
      <c r="D41" s="682"/>
      <c r="E41" s="682"/>
      <c r="F41" s="682"/>
    </row>
    <row r="42" spans="3:6" x14ac:dyDescent="0.2">
      <c r="C42" s="682"/>
      <c r="D42" s="682"/>
      <c r="E42" s="682"/>
      <c r="F42" s="682"/>
    </row>
    <row r="43" spans="3:6" x14ac:dyDescent="0.2">
      <c r="C43" s="682"/>
      <c r="D43" s="682"/>
      <c r="E43" s="682"/>
      <c r="F43" s="682"/>
    </row>
    <row r="44" spans="3:6" x14ac:dyDescent="0.2">
      <c r="C44" s="682"/>
      <c r="D44" s="682"/>
      <c r="E44" s="682"/>
      <c r="F44" s="682"/>
    </row>
    <row r="45" spans="3:6" x14ac:dyDescent="0.2">
      <c r="C45" s="682"/>
      <c r="D45" s="682"/>
      <c r="E45" s="682"/>
      <c r="F45" s="682"/>
    </row>
    <row r="46" spans="3:6" x14ac:dyDescent="0.2">
      <c r="C46" s="682"/>
      <c r="D46" s="682"/>
      <c r="E46" s="682"/>
      <c r="F46" s="682"/>
    </row>
    <row r="47" spans="3:6" x14ac:dyDescent="0.2">
      <c r="C47" s="682"/>
      <c r="D47" s="682"/>
      <c r="E47" s="682"/>
      <c r="F47" s="682"/>
    </row>
    <row r="48" spans="3:6" x14ac:dyDescent="0.2">
      <c r="C48" s="682"/>
      <c r="D48" s="682"/>
      <c r="E48" s="682"/>
      <c r="F48" s="682"/>
    </row>
    <row r="49" spans="3:6" x14ac:dyDescent="0.2">
      <c r="C49" s="682"/>
      <c r="D49" s="682"/>
      <c r="E49" s="682"/>
      <c r="F49" s="682"/>
    </row>
    <row r="50" spans="3:6" x14ac:dyDescent="0.2">
      <c r="C50" s="682"/>
      <c r="D50" s="682"/>
      <c r="E50" s="682"/>
      <c r="F50" s="682"/>
    </row>
    <row r="51" spans="3:6" x14ac:dyDescent="0.2">
      <c r="C51" s="682"/>
      <c r="D51" s="682"/>
      <c r="E51" s="682"/>
      <c r="F51" s="682"/>
    </row>
    <row r="52" spans="3:6" x14ac:dyDescent="0.2">
      <c r="C52" s="682"/>
      <c r="D52" s="682"/>
      <c r="E52" s="682"/>
      <c r="F52" s="682"/>
    </row>
    <row r="53" spans="3:6" x14ac:dyDescent="0.2">
      <c r="C53" s="682"/>
      <c r="D53" s="682"/>
      <c r="E53" s="682"/>
      <c r="F53" s="682"/>
    </row>
    <row r="54" spans="3:6" x14ac:dyDescent="0.2">
      <c r="C54" s="682"/>
      <c r="D54" s="682"/>
      <c r="E54" s="682"/>
      <c r="F54" s="682"/>
    </row>
    <row r="55" spans="3:6" x14ac:dyDescent="0.2">
      <c r="C55" s="682"/>
      <c r="D55" s="682"/>
      <c r="E55" s="682"/>
      <c r="F55" s="682"/>
    </row>
    <row r="56" spans="3:6" x14ac:dyDescent="0.2">
      <c r="C56" s="682"/>
      <c r="D56" s="682"/>
      <c r="E56" s="682"/>
      <c r="F56" s="682"/>
    </row>
    <row r="57" spans="3:6" x14ac:dyDescent="0.2">
      <c r="C57" s="682"/>
      <c r="D57" s="682"/>
      <c r="E57" s="682"/>
      <c r="F57" s="682"/>
    </row>
    <row r="58" spans="3:6" x14ac:dyDescent="0.2">
      <c r="C58" s="682"/>
      <c r="D58" s="682"/>
      <c r="E58" s="682"/>
      <c r="F58" s="682"/>
    </row>
    <row r="59" spans="3:6" x14ac:dyDescent="0.2">
      <c r="C59" s="682"/>
      <c r="D59" s="682"/>
      <c r="E59" s="682"/>
      <c r="F59" s="682"/>
    </row>
    <row r="60" spans="3:6" x14ac:dyDescent="0.2">
      <c r="C60" s="682"/>
      <c r="D60" s="682"/>
      <c r="E60" s="682"/>
      <c r="F60" s="682"/>
    </row>
    <row r="61" spans="3:6" x14ac:dyDescent="0.2">
      <c r="C61" s="682"/>
      <c r="D61" s="682"/>
      <c r="E61" s="682"/>
      <c r="F61" s="682"/>
    </row>
    <row r="62" spans="3:6" x14ac:dyDescent="0.2">
      <c r="C62" s="682"/>
      <c r="D62" s="682"/>
      <c r="E62" s="682"/>
      <c r="F62" s="682"/>
    </row>
    <row r="63" spans="3:6" x14ac:dyDescent="0.2">
      <c r="C63" s="682"/>
      <c r="D63" s="682"/>
      <c r="E63" s="682"/>
      <c r="F63" s="682"/>
    </row>
    <row r="64" spans="3:6" x14ac:dyDescent="0.2">
      <c r="C64" s="682"/>
      <c r="D64" s="682"/>
      <c r="E64" s="682"/>
      <c r="F64" s="682"/>
    </row>
    <row r="65" spans="3:6" x14ac:dyDescent="0.2">
      <c r="C65" s="682"/>
      <c r="D65" s="682"/>
      <c r="E65" s="682"/>
      <c r="F65" s="682"/>
    </row>
    <row r="66" spans="3:6" x14ac:dyDescent="0.2">
      <c r="C66" s="682"/>
      <c r="D66" s="682"/>
      <c r="E66" s="682"/>
      <c r="F66" s="682"/>
    </row>
    <row r="67" spans="3:6" x14ac:dyDescent="0.2">
      <c r="C67" s="682"/>
      <c r="D67" s="682"/>
      <c r="E67" s="682"/>
      <c r="F67" s="682"/>
    </row>
    <row r="68" spans="3:6" x14ac:dyDescent="0.2">
      <c r="C68" s="682"/>
      <c r="D68" s="682"/>
      <c r="E68" s="682"/>
      <c r="F68" s="682"/>
    </row>
    <row r="69" spans="3:6" x14ac:dyDescent="0.2">
      <c r="C69" s="682"/>
      <c r="D69" s="682"/>
      <c r="E69" s="682"/>
      <c r="F69" s="682"/>
    </row>
    <row r="70" spans="3:6" x14ac:dyDescent="0.2">
      <c r="C70" s="682"/>
      <c r="D70" s="682"/>
      <c r="E70" s="682"/>
      <c r="F70" s="682"/>
    </row>
    <row r="71" spans="3:6" x14ac:dyDescent="0.2">
      <c r="C71" s="682"/>
      <c r="D71" s="682"/>
      <c r="E71" s="682"/>
      <c r="F71" s="682"/>
    </row>
    <row r="72" spans="3:6" x14ac:dyDescent="0.2">
      <c r="C72" s="682"/>
      <c r="D72" s="682"/>
      <c r="E72" s="682"/>
      <c r="F72" s="682"/>
    </row>
    <row r="73" spans="3:6" x14ac:dyDescent="0.2">
      <c r="C73" s="682"/>
      <c r="D73" s="682"/>
      <c r="E73" s="682"/>
      <c r="F73" s="682"/>
    </row>
    <row r="74" spans="3:6" x14ac:dyDescent="0.2">
      <c r="C74" s="682"/>
      <c r="D74" s="682"/>
      <c r="E74" s="682"/>
      <c r="F74" s="682"/>
    </row>
    <row r="75" spans="3:6" x14ac:dyDescent="0.2">
      <c r="C75" s="682"/>
      <c r="D75" s="682"/>
      <c r="E75" s="682"/>
      <c r="F75" s="682"/>
    </row>
    <row r="76" spans="3:6" x14ac:dyDescent="0.2">
      <c r="C76" s="682"/>
      <c r="D76" s="682"/>
      <c r="E76" s="682"/>
      <c r="F76" s="682"/>
    </row>
    <row r="77" spans="3:6" x14ac:dyDescent="0.2">
      <c r="C77" s="682"/>
      <c r="D77" s="682"/>
      <c r="E77" s="682"/>
      <c r="F77" s="682"/>
    </row>
    <row r="78" spans="3:6" x14ac:dyDescent="0.2">
      <c r="C78" s="682"/>
      <c r="D78" s="682"/>
      <c r="E78" s="682"/>
      <c r="F78" s="682"/>
    </row>
    <row r="79" spans="3:6" x14ac:dyDescent="0.2">
      <c r="C79" s="682"/>
      <c r="D79" s="682"/>
      <c r="E79" s="682"/>
      <c r="F79" s="682"/>
    </row>
    <row r="80" spans="3:6" x14ac:dyDescent="0.2">
      <c r="C80" s="682"/>
      <c r="D80" s="682"/>
      <c r="E80" s="682"/>
      <c r="F80" s="682"/>
    </row>
    <row r="81" spans="3:6" x14ac:dyDescent="0.2">
      <c r="C81" s="682"/>
      <c r="D81" s="682"/>
      <c r="E81" s="682"/>
      <c r="F81" s="682"/>
    </row>
    <row r="82" spans="3:6" x14ac:dyDescent="0.2">
      <c r="C82" s="682"/>
      <c r="D82" s="682"/>
      <c r="E82" s="682"/>
      <c r="F82" s="682"/>
    </row>
    <row r="83" spans="3:6" x14ac:dyDescent="0.2">
      <c r="C83" s="682"/>
      <c r="D83" s="682"/>
      <c r="E83" s="682"/>
      <c r="F83" s="682"/>
    </row>
    <row r="84" spans="3:6" x14ac:dyDescent="0.2">
      <c r="C84" s="682"/>
      <c r="D84" s="682"/>
      <c r="E84" s="682"/>
      <c r="F84" s="682"/>
    </row>
    <row r="85" spans="3:6" x14ac:dyDescent="0.2">
      <c r="C85" s="682"/>
      <c r="D85" s="682"/>
      <c r="E85" s="682"/>
      <c r="F85" s="682"/>
    </row>
    <row r="86" spans="3:6" x14ac:dyDescent="0.2">
      <c r="C86" s="682"/>
      <c r="D86" s="682"/>
      <c r="E86" s="682"/>
      <c r="F86" s="682"/>
    </row>
    <row r="87" spans="3:6" x14ac:dyDescent="0.2">
      <c r="C87" s="682"/>
      <c r="D87" s="682"/>
      <c r="E87" s="682"/>
      <c r="F87" s="682"/>
    </row>
    <row r="88" spans="3:6" x14ac:dyDescent="0.2">
      <c r="C88" s="682"/>
      <c r="D88" s="682"/>
      <c r="E88" s="682"/>
      <c r="F88" s="682"/>
    </row>
    <row r="89" spans="3:6" x14ac:dyDescent="0.2">
      <c r="C89" s="682"/>
      <c r="D89" s="682"/>
      <c r="E89" s="682"/>
      <c r="F89" s="682"/>
    </row>
    <row r="90" spans="3:6" x14ac:dyDescent="0.2">
      <c r="C90" s="682"/>
      <c r="D90" s="682"/>
      <c r="E90" s="682"/>
      <c r="F90" s="682"/>
    </row>
    <row r="91" spans="3:6" x14ac:dyDescent="0.2">
      <c r="C91" s="682"/>
      <c r="D91" s="682"/>
      <c r="E91" s="682"/>
      <c r="F91" s="682"/>
    </row>
    <row r="92" spans="3:6" x14ac:dyDescent="0.2">
      <c r="C92" s="682"/>
      <c r="D92" s="682"/>
      <c r="E92" s="682"/>
      <c r="F92" s="682"/>
    </row>
    <row r="93" spans="3:6" x14ac:dyDescent="0.2">
      <c r="C93" s="682"/>
      <c r="D93" s="682"/>
      <c r="E93" s="682"/>
      <c r="F93" s="682"/>
    </row>
    <row r="94" spans="3:6" x14ac:dyDescent="0.2">
      <c r="C94" s="682"/>
      <c r="D94" s="682"/>
      <c r="E94" s="682"/>
      <c r="F94" s="682"/>
    </row>
    <row r="95" spans="3:6" x14ac:dyDescent="0.2">
      <c r="C95" s="682"/>
      <c r="D95" s="682"/>
      <c r="E95" s="682"/>
      <c r="F95" s="682"/>
    </row>
    <row r="96" spans="3:6" x14ac:dyDescent="0.2">
      <c r="C96" s="682"/>
      <c r="D96" s="682"/>
      <c r="E96" s="682"/>
      <c r="F96" s="682"/>
    </row>
    <row r="97" spans="3:6" x14ac:dyDescent="0.2">
      <c r="C97" s="682"/>
      <c r="D97" s="682"/>
      <c r="E97" s="682"/>
      <c r="F97" s="682"/>
    </row>
    <row r="98" spans="3:6" x14ac:dyDescent="0.2">
      <c r="C98" s="682"/>
      <c r="D98" s="682"/>
      <c r="E98" s="682"/>
      <c r="F98" s="682"/>
    </row>
    <row r="99" spans="3:6" x14ac:dyDescent="0.2">
      <c r="C99" s="682"/>
      <c r="D99" s="682"/>
      <c r="E99" s="682"/>
      <c r="F99" s="682"/>
    </row>
    <row r="100" spans="3:6" x14ac:dyDescent="0.2">
      <c r="C100" s="682"/>
      <c r="D100" s="682"/>
      <c r="E100" s="682"/>
      <c r="F100" s="682"/>
    </row>
    <row r="101" spans="3:6" x14ac:dyDescent="0.2">
      <c r="C101" s="682"/>
      <c r="D101" s="682"/>
      <c r="E101" s="682"/>
      <c r="F101" s="682"/>
    </row>
    <row r="102" spans="3:6" x14ac:dyDescent="0.2">
      <c r="C102" s="682"/>
      <c r="D102" s="682"/>
      <c r="E102" s="682"/>
      <c r="F102" s="682"/>
    </row>
    <row r="103" spans="3:6" x14ac:dyDescent="0.2">
      <c r="C103" s="682"/>
      <c r="D103" s="682"/>
      <c r="E103" s="682"/>
      <c r="F103" s="682"/>
    </row>
    <row r="104" spans="3:6" x14ac:dyDescent="0.2">
      <c r="C104" s="682"/>
      <c r="D104" s="682"/>
      <c r="E104" s="682"/>
      <c r="F104" s="682"/>
    </row>
    <row r="105" spans="3:6" x14ac:dyDescent="0.2">
      <c r="C105" s="682"/>
      <c r="D105" s="682"/>
      <c r="E105" s="682"/>
      <c r="F105" s="682"/>
    </row>
    <row r="106" spans="3:6" x14ac:dyDescent="0.2">
      <c r="C106" s="682"/>
      <c r="D106" s="682"/>
      <c r="E106" s="682"/>
      <c r="F106" s="682"/>
    </row>
    <row r="107" spans="3:6" x14ac:dyDescent="0.2">
      <c r="C107" s="682"/>
      <c r="D107" s="682"/>
      <c r="E107" s="682"/>
      <c r="F107" s="682"/>
    </row>
    <row r="108" spans="3:6" x14ac:dyDescent="0.2">
      <c r="C108" s="682"/>
      <c r="D108" s="682"/>
      <c r="E108" s="682"/>
      <c r="F108" s="682"/>
    </row>
    <row r="109" spans="3:6" x14ac:dyDescent="0.2">
      <c r="C109" s="682"/>
      <c r="D109" s="682"/>
      <c r="E109" s="682"/>
      <c r="F109" s="682"/>
    </row>
    <row r="110" spans="3:6" x14ac:dyDescent="0.2">
      <c r="C110" s="682"/>
      <c r="D110" s="682"/>
      <c r="E110" s="682"/>
      <c r="F110" s="682"/>
    </row>
    <row r="111" spans="3:6" x14ac:dyDescent="0.2">
      <c r="C111" s="682"/>
      <c r="D111" s="682"/>
      <c r="E111" s="682"/>
      <c r="F111" s="682"/>
    </row>
    <row r="112" spans="3:6" x14ac:dyDescent="0.2">
      <c r="C112" s="682"/>
      <c r="D112" s="682"/>
      <c r="E112" s="682"/>
      <c r="F112" s="682"/>
    </row>
    <row r="113" spans="3:6" x14ac:dyDescent="0.2">
      <c r="C113" s="682"/>
      <c r="D113" s="682"/>
      <c r="E113" s="682"/>
      <c r="F113" s="682"/>
    </row>
    <row r="114" spans="3:6" x14ac:dyDescent="0.2">
      <c r="C114" s="682"/>
      <c r="D114" s="682"/>
      <c r="E114" s="682"/>
      <c r="F114" s="682"/>
    </row>
    <row r="115" spans="3:6" x14ac:dyDescent="0.2">
      <c r="C115" s="682"/>
      <c r="D115" s="682"/>
      <c r="E115" s="682"/>
      <c r="F115" s="682"/>
    </row>
    <row r="116" spans="3:6" x14ac:dyDescent="0.2">
      <c r="C116" s="682"/>
      <c r="D116" s="682"/>
      <c r="E116" s="682"/>
      <c r="F116" s="682"/>
    </row>
    <row r="117" spans="3:6" x14ac:dyDescent="0.2">
      <c r="C117" s="682"/>
      <c r="D117" s="682"/>
      <c r="E117" s="682"/>
      <c r="F117" s="682"/>
    </row>
    <row r="118" spans="3:6" x14ac:dyDescent="0.2">
      <c r="C118" s="682"/>
      <c r="D118" s="682"/>
      <c r="E118" s="682"/>
      <c r="F118" s="682"/>
    </row>
    <row r="119" spans="3:6" x14ac:dyDescent="0.2">
      <c r="C119" s="682"/>
      <c r="D119" s="682"/>
      <c r="E119" s="682"/>
      <c r="F119" s="682"/>
    </row>
    <row r="120" spans="3:6" x14ac:dyDescent="0.2">
      <c r="C120" s="682"/>
      <c r="D120" s="682"/>
      <c r="E120" s="682"/>
      <c r="F120" s="682"/>
    </row>
    <row r="121" spans="3:6" x14ac:dyDescent="0.2">
      <c r="C121" s="682"/>
      <c r="D121" s="682"/>
      <c r="E121" s="682"/>
      <c r="F121" s="682"/>
    </row>
    <row r="122" spans="3:6" x14ac:dyDescent="0.2">
      <c r="C122" s="682"/>
      <c r="D122" s="682"/>
      <c r="E122" s="682"/>
      <c r="F122" s="682"/>
    </row>
    <row r="123" spans="3:6" x14ac:dyDescent="0.2">
      <c r="C123" s="682"/>
      <c r="D123" s="682"/>
      <c r="E123" s="682"/>
      <c r="F123" s="682"/>
    </row>
    <row r="124" spans="3:6" x14ac:dyDescent="0.2">
      <c r="C124" s="682"/>
      <c r="D124" s="682"/>
      <c r="E124" s="682"/>
      <c r="F124" s="682"/>
    </row>
    <row r="125" spans="3:6" x14ac:dyDescent="0.2">
      <c r="C125" s="682"/>
      <c r="D125" s="682"/>
      <c r="E125" s="682"/>
      <c r="F125" s="682"/>
    </row>
    <row r="126" spans="3:6" x14ac:dyDescent="0.2">
      <c r="C126" s="682"/>
      <c r="D126" s="682"/>
      <c r="E126" s="682"/>
      <c r="F126" s="682"/>
    </row>
    <row r="127" spans="3:6" x14ac:dyDescent="0.2">
      <c r="C127" s="682"/>
      <c r="D127" s="682"/>
      <c r="E127" s="682"/>
      <c r="F127" s="682"/>
    </row>
    <row r="128" spans="3:6" x14ac:dyDescent="0.2">
      <c r="C128" s="682"/>
      <c r="D128" s="682"/>
      <c r="E128" s="682"/>
      <c r="F128" s="682"/>
    </row>
    <row r="129" spans="3:6" x14ac:dyDescent="0.2">
      <c r="C129" s="682"/>
      <c r="D129" s="682"/>
      <c r="E129" s="682"/>
      <c r="F129" s="682"/>
    </row>
    <row r="130" spans="3:6" x14ac:dyDescent="0.2">
      <c r="C130" s="682"/>
      <c r="D130" s="682"/>
      <c r="E130" s="682"/>
      <c r="F130" s="682"/>
    </row>
    <row r="131" spans="3:6" x14ac:dyDescent="0.2">
      <c r="C131" s="682"/>
      <c r="D131" s="682"/>
      <c r="E131" s="682"/>
      <c r="F131" s="682"/>
    </row>
    <row r="132" spans="3:6" x14ac:dyDescent="0.2">
      <c r="C132" s="682"/>
      <c r="D132" s="682"/>
      <c r="E132" s="682"/>
      <c r="F132" s="682"/>
    </row>
    <row r="133" spans="3:6" x14ac:dyDescent="0.2">
      <c r="C133" s="682"/>
      <c r="D133" s="682"/>
      <c r="E133" s="682"/>
      <c r="F133" s="682"/>
    </row>
    <row r="134" spans="3:6" x14ac:dyDescent="0.2">
      <c r="C134" s="682"/>
      <c r="D134" s="682"/>
      <c r="E134" s="682"/>
      <c r="F134" s="682"/>
    </row>
    <row r="135" spans="3:6" x14ac:dyDescent="0.2">
      <c r="C135" s="682"/>
      <c r="D135" s="682"/>
      <c r="E135" s="682"/>
      <c r="F135" s="682"/>
    </row>
    <row r="136" spans="3:6" x14ac:dyDescent="0.2">
      <c r="C136" s="682"/>
      <c r="D136" s="682"/>
      <c r="E136" s="682"/>
      <c r="F136" s="682"/>
    </row>
    <row r="137" spans="3:6" x14ac:dyDescent="0.2">
      <c r="C137" s="682"/>
      <c r="D137" s="682"/>
      <c r="E137" s="682"/>
      <c r="F137" s="682"/>
    </row>
    <row r="138" spans="3:6" x14ac:dyDescent="0.2">
      <c r="C138" s="682"/>
      <c r="D138" s="682"/>
      <c r="E138" s="682"/>
      <c r="F138" s="682"/>
    </row>
    <row r="139" spans="3:6" x14ac:dyDescent="0.2">
      <c r="C139" s="682"/>
      <c r="D139" s="682"/>
      <c r="E139" s="682"/>
      <c r="F139" s="682"/>
    </row>
    <row r="140" spans="3:6" x14ac:dyDescent="0.2">
      <c r="C140" s="682"/>
      <c r="D140" s="682"/>
      <c r="E140" s="682"/>
      <c r="F140" s="682"/>
    </row>
    <row r="141" spans="3:6" x14ac:dyDescent="0.2">
      <c r="C141" s="682"/>
      <c r="D141" s="682"/>
      <c r="E141" s="682"/>
      <c r="F141" s="682"/>
    </row>
    <row r="142" spans="3:6" x14ac:dyDescent="0.2">
      <c r="C142" s="682"/>
      <c r="D142" s="682"/>
      <c r="E142" s="682"/>
      <c r="F142" s="682"/>
    </row>
    <row r="143" spans="3:6" x14ac:dyDescent="0.2">
      <c r="C143" s="682"/>
      <c r="D143" s="682"/>
      <c r="E143" s="682"/>
      <c r="F143" s="682"/>
    </row>
    <row r="144" spans="3:6" x14ac:dyDescent="0.2">
      <c r="C144" s="682"/>
      <c r="D144" s="682"/>
      <c r="E144" s="682"/>
      <c r="F144" s="682"/>
    </row>
    <row r="145" spans="3:6" x14ac:dyDescent="0.2">
      <c r="C145" s="682"/>
      <c r="D145" s="682"/>
      <c r="E145" s="682"/>
      <c r="F145" s="682"/>
    </row>
    <row r="146" spans="3:6" x14ac:dyDescent="0.2">
      <c r="C146" s="682"/>
      <c r="D146" s="682"/>
      <c r="E146" s="682"/>
      <c r="F146" s="682"/>
    </row>
    <row r="147" spans="3:6" x14ac:dyDescent="0.2">
      <c r="C147" s="682"/>
      <c r="D147" s="682"/>
      <c r="E147" s="682"/>
      <c r="F147" s="682"/>
    </row>
    <row r="148" spans="3:6" x14ac:dyDescent="0.2">
      <c r="C148" s="682"/>
      <c r="D148" s="682"/>
      <c r="E148" s="682"/>
      <c r="F148" s="682"/>
    </row>
    <row r="149" spans="3:6" x14ac:dyDescent="0.2">
      <c r="C149" s="682"/>
      <c r="D149" s="682"/>
      <c r="E149" s="682"/>
      <c r="F149" s="682"/>
    </row>
    <row r="150" spans="3:6" x14ac:dyDescent="0.2">
      <c r="C150" s="682"/>
      <c r="D150" s="682"/>
      <c r="E150" s="682"/>
      <c r="F150" s="682"/>
    </row>
    <row r="151" spans="3:6" x14ac:dyDescent="0.2">
      <c r="C151" s="682"/>
      <c r="D151" s="682"/>
      <c r="E151" s="682"/>
      <c r="F151" s="682"/>
    </row>
    <row r="152" spans="3:6" x14ac:dyDescent="0.2">
      <c r="C152" s="682"/>
      <c r="D152" s="682"/>
      <c r="E152" s="682"/>
      <c r="F152" s="682"/>
    </row>
    <row r="153" spans="3:6" x14ac:dyDescent="0.2">
      <c r="C153" s="682"/>
      <c r="D153" s="682"/>
      <c r="E153" s="682"/>
      <c r="F153" s="682"/>
    </row>
    <row r="154" spans="3:6" x14ac:dyDescent="0.2">
      <c r="C154" s="682"/>
      <c r="D154" s="682"/>
      <c r="E154" s="682"/>
      <c r="F154" s="682"/>
    </row>
    <row r="155" spans="3:6" x14ac:dyDescent="0.2">
      <c r="C155" s="682"/>
      <c r="D155" s="682"/>
      <c r="E155" s="682"/>
      <c r="F155" s="682"/>
    </row>
    <row r="156" spans="3:6" x14ac:dyDescent="0.2">
      <c r="C156" s="682"/>
      <c r="D156" s="682"/>
      <c r="E156" s="682"/>
      <c r="F156" s="682"/>
    </row>
    <row r="157" spans="3:6" x14ac:dyDescent="0.2">
      <c r="C157" s="682"/>
      <c r="D157" s="682"/>
      <c r="E157" s="682"/>
      <c r="F157" s="682"/>
    </row>
    <row r="158" spans="3:6" x14ac:dyDescent="0.2">
      <c r="C158" s="682"/>
      <c r="D158" s="682"/>
      <c r="E158" s="682"/>
      <c r="F158" s="682"/>
    </row>
    <row r="159" spans="3:6" x14ac:dyDescent="0.2">
      <c r="C159" s="682"/>
      <c r="D159" s="682"/>
      <c r="E159" s="682"/>
      <c r="F159" s="682"/>
    </row>
    <row r="160" spans="3:6" x14ac:dyDescent="0.2">
      <c r="C160" s="682"/>
      <c r="D160" s="682"/>
      <c r="E160" s="682"/>
      <c r="F160" s="682"/>
    </row>
    <row r="161" spans="3:6" x14ac:dyDescent="0.2">
      <c r="C161" s="682"/>
      <c r="D161" s="682"/>
      <c r="E161" s="682"/>
      <c r="F161" s="682"/>
    </row>
    <row r="162" spans="3:6" x14ac:dyDescent="0.2">
      <c r="C162" s="682"/>
      <c r="D162" s="682"/>
      <c r="E162" s="682"/>
      <c r="F162" s="682"/>
    </row>
    <row r="163" spans="3:6" x14ac:dyDescent="0.2">
      <c r="C163" s="682"/>
      <c r="D163" s="682"/>
      <c r="E163" s="682"/>
      <c r="F163" s="682"/>
    </row>
    <row r="164" spans="3:6" x14ac:dyDescent="0.2">
      <c r="C164" s="682"/>
      <c r="D164" s="682"/>
      <c r="E164" s="682"/>
      <c r="F164" s="682"/>
    </row>
    <row r="165" spans="3:6" x14ac:dyDescent="0.2">
      <c r="C165" s="682"/>
      <c r="D165" s="682"/>
      <c r="E165" s="682"/>
      <c r="F165" s="682"/>
    </row>
    <row r="166" spans="3:6" x14ac:dyDescent="0.2">
      <c r="C166" s="682"/>
      <c r="D166" s="682"/>
      <c r="E166" s="682"/>
      <c r="F166" s="682"/>
    </row>
    <row r="167" spans="3:6" x14ac:dyDescent="0.2">
      <c r="C167" s="682"/>
      <c r="D167" s="682"/>
      <c r="E167" s="682"/>
      <c r="F167" s="682"/>
    </row>
    <row r="168" spans="3:6" x14ac:dyDescent="0.2">
      <c r="C168" s="682"/>
      <c r="D168" s="682"/>
      <c r="E168" s="682"/>
      <c r="F168" s="682"/>
    </row>
    <row r="169" spans="3:6" x14ac:dyDescent="0.2">
      <c r="C169" s="682"/>
      <c r="D169" s="682"/>
      <c r="E169" s="682"/>
      <c r="F169" s="682"/>
    </row>
    <row r="170" spans="3:6" x14ac:dyDescent="0.2">
      <c r="C170" s="682"/>
      <c r="D170" s="682"/>
      <c r="E170" s="682"/>
      <c r="F170" s="682"/>
    </row>
    <row r="171" spans="3:6" x14ac:dyDescent="0.2">
      <c r="C171" s="682"/>
      <c r="D171" s="682"/>
      <c r="E171" s="682"/>
      <c r="F171" s="682"/>
    </row>
    <row r="172" spans="3:6" x14ac:dyDescent="0.2">
      <c r="C172" s="682"/>
      <c r="D172" s="682"/>
      <c r="E172" s="682"/>
      <c r="F172" s="682"/>
    </row>
    <row r="173" spans="3:6" x14ac:dyDescent="0.2">
      <c r="C173" s="682"/>
      <c r="D173" s="682"/>
      <c r="E173" s="682"/>
      <c r="F173" s="682"/>
    </row>
    <row r="174" spans="3:6" x14ac:dyDescent="0.2">
      <c r="C174" s="682"/>
      <c r="D174" s="682"/>
      <c r="E174" s="682"/>
      <c r="F174" s="682"/>
    </row>
    <row r="175" spans="3:6" x14ac:dyDescent="0.2">
      <c r="C175" s="682"/>
      <c r="D175" s="682"/>
      <c r="E175" s="682"/>
      <c r="F175" s="682"/>
    </row>
    <row r="176" spans="3:6" x14ac:dyDescent="0.2">
      <c r="C176" s="682"/>
      <c r="D176" s="682"/>
      <c r="E176" s="682"/>
      <c r="F176" s="682"/>
    </row>
    <row r="177" spans="3:6" x14ac:dyDescent="0.2">
      <c r="C177" s="682"/>
      <c r="D177" s="682"/>
      <c r="E177" s="682"/>
      <c r="F177" s="682"/>
    </row>
    <row r="178" spans="3:6" x14ac:dyDescent="0.2">
      <c r="C178" s="682"/>
      <c r="D178" s="682"/>
      <c r="E178" s="682"/>
      <c r="F178" s="682"/>
    </row>
    <row r="179" spans="3:6" x14ac:dyDescent="0.2">
      <c r="C179" s="682"/>
      <c r="D179" s="682"/>
      <c r="E179" s="682"/>
      <c r="F179" s="682"/>
    </row>
    <row r="180" spans="3:6" x14ac:dyDescent="0.2">
      <c r="C180" s="682"/>
      <c r="D180" s="682"/>
      <c r="E180" s="682"/>
      <c r="F180" s="682"/>
    </row>
    <row r="181" spans="3:6" x14ac:dyDescent="0.2">
      <c r="C181" s="682"/>
      <c r="D181" s="682"/>
      <c r="E181" s="682"/>
      <c r="F181" s="682"/>
    </row>
    <row r="182" spans="3:6" x14ac:dyDescent="0.2">
      <c r="C182" s="682"/>
      <c r="D182" s="682"/>
      <c r="E182" s="682"/>
      <c r="F182" s="682"/>
    </row>
    <row r="183" spans="3:6" x14ac:dyDescent="0.2">
      <c r="C183" s="682"/>
      <c r="D183" s="682"/>
      <c r="E183" s="682"/>
      <c r="F183" s="682"/>
    </row>
    <row r="184" spans="3:6" x14ac:dyDescent="0.2">
      <c r="C184" s="682"/>
      <c r="D184" s="682"/>
      <c r="E184" s="682"/>
      <c r="F184" s="682"/>
    </row>
    <row r="185" spans="3:6" x14ac:dyDescent="0.2">
      <c r="C185" s="682"/>
      <c r="D185" s="682"/>
      <c r="E185" s="682"/>
      <c r="F185" s="682"/>
    </row>
    <row r="186" spans="3:6" x14ac:dyDescent="0.2">
      <c r="C186" s="682"/>
      <c r="D186" s="682"/>
      <c r="E186" s="682"/>
      <c r="F186" s="682"/>
    </row>
    <row r="187" spans="3:6" x14ac:dyDescent="0.2">
      <c r="C187" s="682"/>
      <c r="D187" s="682"/>
      <c r="E187" s="682"/>
      <c r="F187" s="682"/>
    </row>
    <row r="188" spans="3:6" x14ac:dyDescent="0.2">
      <c r="C188" s="682"/>
      <c r="D188" s="682"/>
      <c r="E188" s="682"/>
      <c r="F188" s="682"/>
    </row>
    <row r="189" spans="3:6" x14ac:dyDescent="0.2">
      <c r="C189" s="682"/>
      <c r="D189" s="682"/>
      <c r="E189" s="682"/>
      <c r="F189" s="682"/>
    </row>
    <row r="190" spans="3:6" x14ac:dyDescent="0.2">
      <c r="C190" s="682"/>
      <c r="D190" s="682"/>
      <c r="E190" s="682"/>
      <c r="F190" s="682"/>
    </row>
    <row r="191" spans="3:6" x14ac:dyDescent="0.2">
      <c r="C191" s="682"/>
      <c r="D191" s="682"/>
      <c r="E191" s="682"/>
      <c r="F191" s="682"/>
    </row>
    <row r="192" spans="3:6" x14ac:dyDescent="0.2">
      <c r="C192" s="682"/>
      <c r="D192" s="682"/>
      <c r="E192" s="682"/>
      <c r="F192" s="682"/>
    </row>
    <row r="193" spans="3:6" x14ac:dyDescent="0.2">
      <c r="C193" s="682"/>
      <c r="D193" s="682"/>
      <c r="E193" s="682"/>
      <c r="F193" s="682"/>
    </row>
    <row r="194" spans="3:6" x14ac:dyDescent="0.2">
      <c r="C194" s="682"/>
      <c r="D194" s="682"/>
      <c r="E194" s="682"/>
      <c r="F194" s="682"/>
    </row>
    <row r="195" spans="3:6" x14ac:dyDescent="0.2">
      <c r="C195" s="682"/>
      <c r="D195" s="682"/>
      <c r="E195" s="682"/>
      <c r="F195" s="682"/>
    </row>
    <row r="196" spans="3:6" x14ac:dyDescent="0.2">
      <c r="C196" s="682"/>
      <c r="D196" s="682"/>
      <c r="E196" s="682"/>
      <c r="F196" s="682"/>
    </row>
    <row r="197" spans="3:6" x14ac:dyDescent="0.2">
      <c r="C197" s="682"/>
      <c r="D197" s="682"/>
      <c r="E197" s="682"/>
      <c r="F197" s="682"/>
    </row>
    <row r="198" spans="3:6" x14ac:dyDescent="0.2">
      <c r="C198" s="682"/>
      <c r="D198" s="682"/>
      <c r="E198" s="682"/>
      <c r="F198" s="682"/>
    </row>
    <row r="199" spans="3:6" x14ac:dyDescent="0.2">
      <c r="C199" s="682"/>
      <c r="D199" s="682"/>
      <c r="E199" s="682"/>
      <c r="F199" s="682"/>
    </row>
    <row r="200" spans="3:6" x14ac:dyDescent="0.2">
      <c r="C200" s="682"/>
      <c r="D200" s="682"/>
      <c r="E200" s="682"/>
      <c r="F200" s="682"/>
    </row>
    <row r="201" spans="3:6" x14ac:dyDescent="0.2">
      <c r="C201" s="682"/>
      <c r="D201" s="682"/>
      <c r="E201" s="682"/>
      <c r="F201" s="682"/>
    </row>
    <row r="202" spans="3:6" x14ac:dyDescent="0.2">
      <c r="C202" s="682"/>
      <c r="D202" s="682"/>
      <c r="E202" s="682"/>
      <c r="F202" s="682"/>
    </row>
    <row r="203" spans="3:6" x14ac:dyDescent="0.2">
      <c r="C203" s="682"/>
      <c r="D203" s="682"/>
      <c r="E203" s="682"/>
      <c r="F203" s="682"/>
    </row>
    <row r="204" spans="3:6" x14ac:dyDescent="0.2">
      <c r="C204" s="682"/>
      <c r="D204" s="682"/>
      <c r="E204" s="682"/>
      <c r="F204" s="682"/>
    </row>
    <row r="205" spans="3:6" x14ac:dyDescent="0.2">
      <c r="C205" s="682"/>
      <c r="D205" s="682"/>
      <c r="E205" s="682"/>
      <c r="F205" s="682"/>
    </row>
    <row r="206" spans="3:6" x14ac:dyDescent="0.2">
      <c r="C206" s="682"/>
      <c r="D206" s="682"/>
      <c r="E206" s="682"/>
      <c r="F206" s="682"/>
    </row>
    <row r="207" spans="3:6" x14ac:dyDescent="0.2">
      <c r="C207" s="682"/>
      <c r="D207" s="682"/>
      <c r="E207" s="682"/>
      <c r="F207" s="682"/>
    </row>
    <row r="208" spans="3:6" x14ac:dyDescent="0.2">
      <c r="C208" s="682"/>
      <c r="D208" s="682"/>
      <c r="E208" s="682"/>
      <c r="F208" s="682"/>
    </row>
    <row r="209" spans="3:6" x14ac:dyDescent="0.2">
      <c r="C209" s="682"/>
      <c r="D209" s="682"/>
      <c r="E209" s="682"/>
      <c r="F209" s="682"/>
    </row>
    <row r="210" spans="3:6" x14ac:dyDescent="0.2">
      <c r="C210" s="682"/>
      <c r="D210" s="682"/>
      <c r="E210" s="682"/>
      <c r="F210" s="682"/>
    </row>
    <row r="211" spans="3:6" x14ac:dyDescent="0.2">
      <c r="C211" s="682"/>
      <c r="D211" s="682"/>
      <c r="E211" s="682"/>
      <c r="F211" s="682"/>
    </row>
    <row r="212" spans="3:6" x14ac:dyDescent="0.2">
      <c r="C212" s="682"/>
      <c r="D212" s="682"/>
      <c r="E212" s="682"/>
      <c r="F212" s="682"/>
    </row>
    <row r="213" spans="3:6" x14ac:dyDescent="0.2">
      <c r="C213" s="682"/>
      <c r="D213" s="682"/>
      <c r="E213" s="682"/>
      <c r="F213" s="682"/>
    </row>
    <row r="214" spans="3:6" x14ac:dyDescent="0.2">
      <c r="C214" s="682"/>
      <c r="D214" s="682"/>
      <c r="E214" s="682"/>
      <c r="F214" s="682"/>
    </row>
    <row r="215" spans="3:6" x14ac:dyDescent="0.2">
      <c r="C215" s="682"/>
      <c r="D215" s="682"/>
      <c r="E215" s="682"/>
      <c r="F215" s="682"/>
    </row>
    <row r="216" spans="3:6" x14ac:dyDescent="0.2">
      <c r="C216" s="682"/>
      <c r="D216" s="682"/>
      <c r="E216" s="682"/>
      <c r="F216" s="682"/>
    </row>
    <row r="217" spans="3:6" x14ac:dyDescent="0.2">
      <c r="C217" s="682"/>
      <c r="D217" s="682"/>
      <c r="E217" s="682"/>
      <c r="F217" s="682"/>
    </row>
    <row r="218" spans="3:6" x14ac:dyDescent="0.2">
      <c r="C218" s="682"/>
      <c r="D218" s="682"/>
      <c r="E218" s="682"/>
      <c r="F218" s="682"/>
    </row>
    <row r="219" spans="3:6" x14ac:dyDescent="0.2">
      <c r="C219" s="682"/>
      <c r="D219" s="682"/>
      <c r="E219" s="682"/>
      <c r="F219" s="682"/>
    </row>
    <row r="220" spans="3:6" x14ac:dyDescent="0.2">
      <c r="C220" s="682"/>
      <c r="D220" s="682"/>
      <c r="E220" s="682"/>
      <c r="F220" s="682"/>
    </row>
    <row r="221" spans="3:6" x14ac:dyDescent="0.2">
      <c r="C221" s="682"/>
      <c r="D221" s="682"/>
      <c r="E221" s="682"/>
      <c r="F221" s="682"/>
    </row>
    <row r="222" spans="3:6" x14ac:dyDescent="0.2">
      <c r="C222" s="682"/>
      <c r="D222" s="682"/>
      <c r="E222" s="682"/>
      <c r="F222" s="682"/>
    </row>
    <row r="223" spans="3:6" x14ac:dyDescent="0.2">
      <c r="C223" s="682"/>
      <c r="D223" s="682"/>
      <c r="E223" s="682"/>
      <c r="F223" s="682"/>
    </row>
    <row r="224" spans="3:6" x14ac:dyDescent="0.2">
      <c r="C224" s="682"/>
      <c r="D224" s="682"/>
      <c r="E224" s="682"/>
      <c r="F224" s="682"/>
    </row>
    <row r="225" spans="3:6" x14ac:dyDescent="0.2">
      <c r="C225" s="682"/>
      <c r="D225" s="682"/>
      <c r="E225" s="682"/>
      <c r="F225" s="682"/>
    </row>
    <row r="226" spans="3:6" x14ac:dyDescent="0.2">
      <c r="C226" s="682"/>
      <c r="D226" s="682"/>
      <c r="E226" s="682"/>
      <c r="F226" s="682"/>
    </row>
    <row r="227" spans="3:6" x14ac:dyDescent="0.2">
      <c r="C227" s="682"/>
      <c r="D227" s="682"/>
      <c r="E227" s="682"/>
      <c r="F227" s="682"/>
    </row>
    <row r="228" spans="3:6" x14ac:dyDescent="0.2">
      <c r="C228" s="682"/>
      <c r="D228" s="682"/>
      <c r="E228" s="682"/>
      <c r="F228" s="682"/>
    </row>
    <row r="229" spans="3:6" x14ac:dyDescent="0.2">
      <c r="C229" s="682"/>
      <c r="D229" s="682"/>
      <c r="E229" s="682"/>
      <c r="F229" s="682"/>
    </row>
    <row r="230" spans="3:6" x14ac:dyDescent="0.2">
      <c r="C230" s="682"/>
      <c r="D230" s="682"/>
      <c r="E230" s="682"/>
      <c r="F230" s="682"/>
    </row>
    <row r="231" spans="3:6" x14ac:dyDescent="0.2">
      <c r="C231" s="682"/>
      <c r="D231" s="682"/>
      <c r="E231" s="682"/>
      <c r="F231" s="682"/>
    </row>
    <row r="232" spans="3:6" x14ac:dyDescent="0.2">
      <c r="C232" s="682"/>
      <c r="D232" s="682"/>
      <c r="E232" s="682"/>
      <c r="F232" s="682"/>
    </row>
    <row r="233" spans="3:6" x14ac:dyDescent="0.2">
      <c r="C233" s="682"/>
      <c r="D233" s="682"/>
      <c r="E233" s="682"/>
      <c r="F233" s="682"/>
    </row>
    <row r="234" spans="3:6" x14ac:dyDescent="0.2">
      <c r="C234" s="682"/>
      <c r="D234" s="682"/>
      <c r="E234" s="682"/>
      <c r="F234" s="682"/>
    </row>
    <row r="235" spans="3:6" x14ac:dyDescent="0.2">
      <c r="C235" s="682"/>
      <c r="D235" s="682"/>
      <c r="E235" s="682"/>
      <c r="F235" s="682"/>
    </row>
    <row r="236" spans="3:6" x14ac:dyDescent="0.2">
      <c r="C236" s="682"/>
      <c r="D236" s="682"/>
      <c r="E236" s="682"/>
      <c r="F236" s="682"/>
    </row>
    <row r="237" spans="3:6" x14ac:dyDescent="0.2">
      <c r="C237" s="682"/>
      <c r="D237" s="682"/>
      <c r="E237" s="682"/>
      <c r="F237" s="682"/>
    </row>
    <row r="238" spans="3:6" x14ac:dyDescent="0.2">
      <c r="C238" s="682"/>
      <c r="D238" s="682"/>
      <c r="E238" s="682"/>
      <c r="F238" s="682"/>
    </row>
    <row r="239" spans="3:6" x14ac:dyDescent="0.2">
      <c r="C239" s="682"/>
      <c r="D239" s="682"/>
      <c r="E239" s="682"/>
      <c r="F239" s="682"/>
    </row>
    <row r="240" spans="3:6" x14ac:dyDescent="0.2">
      <c r="C240" s="682"/>
      <c r="D240" s="682"/>
      <c r="E240" s="682"/>
      <c r="F240" s="682"/>
    </row>
    <row r="241" spans="3:6" x14ac:dyDescent="0.2">
      <c r="C241" s="682"/>
      <c r="D241" s="682"/>
      <c r="E241" s="682"/>
      <c r="F241" s="682"/>
    </row>
    <row r="242" spans="3:6" x14ac:dyDescent="0.2">
      <c r="C242" s="682"/>
      <c r="D242" s="682"/>
      <c r="E242" s="682"/>
      <c r="F242" s="682"/>
    </row>
    <row r="243" spans="3:6" x14ac:dyDescent="0.2">
      <c r="C243" s="682"/>
      <c r="D243" s="682"/>
      <c r="E243" s="682"/>
      <c r="F243" s="682"/>
    </row>
    <row r="244" spans="3:6" x14ac:dyDescent="0.2">
      <c r="C244" s="682"/>
      <c r="D244" s="682"/>
      <c r="E244" s="682"/>
      <c r="F244" s="682"/>
    </row>
    <row r="245" spans="3:6" x14ac:dyDescent="0.2">
      <c r="C245" s="682"/>
      <c r="D245" s="682"/>
      <c r="E245" s="682"/>
      <c r="F245" s="682"/>
    </row>
    <row r="246" spans="3:6" x14ac:dyDescent="0.2">
      <c r="C246" s="682"/>
      <c r="D246" s="682"/>
      <c r="E246" s="682"/>
      <c r="F246" s="682"/>
    </row>
    <row r="247" spans="3:6" x14ac:dyDescent="0.2">
      <c r="C247" s="682"/>
      <c r="D247" s="682"/>
      <c r="E247" s="682"/>
      <c r="F247" s="682"/>
    </row>
    <row r="248" spans="3:6" x14ac:dyDescent="0.2">
      <c r="C248" s="682"/>
      <c r="D248" s="682"/>
      <c r="E248" s="682"/>
      <c r="F248" s="682"/>
    </row>
    <row r="249" spans="3:6" x14ac:dyDescent="0.2">
      <c r="C249" s="682"/>
      <c r="D249" s="682"/>
      <c r="E249" s="682"/>
      <c r="F249" s="682"/>
    </row>
    <row r="250" spans="3:6" x14ac:dyDescent="0.2">
      <c r="C250" s="682"/>
      <c r="D250" s="682"/>
      <c r="E250" s="682"/>
      <c r="F250" s="682"/>
    </row>
    <row r="251" spans="3:6" x14ac:dyDescent="0.2">
      <c r="C251" s="682"/>
      <c r="D251" s="682"/>
      <c r="E251" s="682"/>
      <c r="F251" s="682"/>
    </row>
    <row r="252" spans="3:6" x14ac:dyDescent="0.2">
      <c r="C252" s="682"/>
      <c r="D252" s="682"/>
      <c r="E252" s="682"/>
      <c r="F252" s="682"/>
    </row>
    <row r="253" spans="3:6" x14ac:dyDescent="0.2">
      <c r="C253" s="682"/>
      <c r="D253" s="682"/>
      <c r="E253" s="682"/>
      <c r="F253" s="682"/>
    </row>
    <row r="254" spans="3:6" x14ac:dyDescent="0.2">
      <c r="C254" s="682"/>
      <c r="D254" s="682"/>
      <c r="E254" s="682"/>
      <c r="F254" s="682"/>
    </row>
    <row r="255" spans="3:6" x14ac:dyDescent="0.2">
      <c r="C255" s="682"/>
      <c r="D255" s="682"/>
      <c r="E255" s="682"/>
      <c r="F255" s="682"/>
    </row>
    <row r="256" spans="3:6" x14ac:dyDescent="0.2">
      <c r="C256" s="682"/>
      <c r="D256" s="682"/>
      <c r="E256" s="682"/>
      <c r="F256" s="682"/>
    </row>
    <row r="257" spans="3:6" x14ac:dyDescent="0.2">
      <c r="C257" s="682"/>
      <c r="D257" s="682"/>
      <c r="E257" s="682"/>
      <c r="F257" s="682"/>
    </row>
    <row r="258" spans="3:6" x14ac:dyDescent="0.2">
      <c r="C258" s="682"/>
      <c r="D258" s="682"/>
      <c r="E258" s="682"/>
      <c r="F258" s="682"/>
    </row>
    <row r="259" spans="3:6" x14ac:dyDescent="0.2">
      <c r="C259" s="682"/>
      <c r="D259" s="682"/>
      <c r="E259" s="682"/>
      <c r="F259" s="682"/>
    </row>
    <row r="260" spans="3:6" x14ac:dyDescent="0.2">
      <c r="C260" s="682"/>
      <c r="D260" s="682"/>
      <c r="E260" s="682"/>
      <c r="F260" s="682"/>
    </row>
    <row r="261" spans="3:6" x14ac:dyDescent="0.2">
      <c r="C261" s="682"/>
      <c r="D261" s="682"/>
      <c r="E261" s="682"/>
      <c r="F261" s="682"/>
    </row>
    <row r="262" spans="3:6" x14ac:dyDescent="0.2">
      <c r="C262" s="682"/>
      <c r="D262" s="682"/>
      <c r="E262" s="682"/>
      <c r="F262" s="682"/>
    </row>
    <row r="263" spans="3:6" x14ac:dyDescent="0.2">
      <c r="C263" s="682"/>
      <c r="D263" s="682"/>
      <c r="E263" s="682"/>
      <c r="F263" s="682"/>
    </row>
    <row r="264" spans="3:6" x14ac:dyDescent="0.2">
      <c r="C264" s="682"/>
      <c r="D264" s="682"/>
      <c r="E264" s="682"/>
      <c r="F264" s="682"/>
    </row>
    <row r="265" spans="3:6" x14ac:dyDescent="0.2">
      <c r="C265" s="682"/>
      <c r="D265" s="682"/>
      <c r="E265" s="682"/>
      <c r="F265" s="682"/>
    </row>
    <row r="266" spans="3:6" x14ac:dyDescent="0.2">
      <c r="C266" s="682"/>
      <c r="D266" s="682"/>
      <c r="E266" s="682"/>
      <c r="F266" s="682"/>
    </row>
    <row r="267" spans="3:6" x14ac:dyDescent="0.2">
      <c r="C267" s="682"/>
      <c r="D267" s="682"/>
      <c r="E267" s="682"/>
      <c r="F267" s="682"/>
    </row>
    <row r="268" spans="3:6" x14ac:dyDescent="0.2">
      <c r="C268" s="682"/>
      <c r="D268" s="682"/>
      <c r="E268" s="682"/>
      <c r="F268" s="682"/>
    </row>
    <row r="269" spans="3:6" x14ac:dyDescent="0.2">
      <c r="C269" s="682"/>
      <c r="D269" s="682"/>
      <c r="E269" s="682"/>
      <c r="F269" s="682"/>
    </row>
    <row r="270" spans="3:6" x14ac:dyDescent="0.2">
      <c r="C270" s="682"/>
      <c r="D270" s="682"/>
      <c r="E270" s="682"/>
      <c r="F270" s="682"/>
    </row>
    <row r="271" spans="3:6" x14ac:dyDescent="0.2">
      <c r="C271" s="682"/>
      <c r="D271" s="682"/>
      <c r="E271" s="682"/>
      <c r="F271" s="682"/>
    </row>
    <row r="272" spans="3:6" x14ac:dyDescent="0.2">
      <c r="C272" s="682"/>
      <c r="D272" s="682"/>
      <c r="E272" s="682"/>
      <c r="F272" s="682"/>
    </row>
    <row r="273" spans="3:6" x14ac:dyDescent="0.2">
      <c r="C273" s="682"/>
      <c r="D273" s="682"/>
      <c r="E273" s="682"/>
      <c r="F273" s="682"/>
    </row>
    <row r="274" spans="3:6" x14ac:dyDescent="0.2">
      <c r="C274" s="682"/>
      <c r="D274" s="682"/>
      <c r="E274" s="682"/>
      <c r="F274" s="682"/>
    </row>
    <row r="275" spans="3:6" x14ac:dyDescent="0.2">
      <c r="C275" s="682"/>
      <c r="D275" s="682"/>
      <c r="E275" s="682"/>
      <c r="F275" s="682"/>
    </row>
    <row r="276" spans="3:6" x14ac:dyDescent="0.2">
      <c r="C276" s="682"/>
      <c r="D276" s="682"/>
      <c r="E276" s="682"/>
      <c r="F276" s="682"/>
    </row>
    <row r="277" spans="3:6" x14ac:dyDescent="0.2">
      <c r="C277" s="682"/>
      <c r="D277" s="682"/>
      <c r="E277" s="682"/>
      <c r="F277" s="682"/>
    </row>
    <row r="278" spans="3:6" x14ac:dyDescent="0.2">
      <c r="C278" s="682"/>
      <c r="D278" s="682"/>
      <c r="E278" s="682"/>
      <c r="F278" s="682"/>
    </row>
    <row r="279" spans="3:6" x14ac:dyDescent="0.2">
      <c r="C279" s="682"/>
      <c r="D279" s="682"/>
      <c r="E279" s="682"/>
      <c r="F279" s="682"/>
    </row>
    <row r="280" spans="3:6" x14ac:dyDescent="0.2">
      <c r="C280" s="682"/>
      <c r="D280" s="682"/>
      <c r="E280" s="682"/>
      <c r="F280" s="682"/>
    </row>
    <row r="281" spans="3:6" x14ac:dyDescent="0.2">
      <c r="C281" s="682"/>
      <c r="D281" s="682"/>
      <c r="E281" s="682"/>
      <c r="F281" s="682"/>
    </row>
    <row r="282" spans="3:6" x14ac:dyDescent="0.2">
      <c r="C282" s="682"/>
      <c r="D282" s="682"/>
      <c r="E282" s="682"/>
      <c r="F282" s="682"/>
    </row>
    <row r="283" spans="3:6" x14ac:dyDescent="0.2">
      <c r="C283" s="682"/>
      <c r="D283" s="682"/>
      <c r="E283" s="682"/>
      <c r="F283" s="682"/>
    </row>
    <row r="284" spans="3:6" x14ac:dyDescent="0.2">
      <c r="C284" s="682"/>
      <c r="D284" s="682"/>
      <c r="E284" s="682"/>
      <c r="F284" s="682"/>
    </row>
    <row r="285" spans="3:6" x14ac:dyDescent="0.2">
      <c r="C285" s="682"/>
      <c r="D285" s="682"/>
      <c r="E285" s="682"/>
      <c r="F285" s="682"/>
    </row>
    <row r="286" spans="3:6" x14ac:dyDescent="0.2">
      <c r="C286" s="290"/>
      <c r="D286" s="290"/>
      <c r="E286" s="290"/>
      <c r="F286" s="290"/>
    </row>
    <row r="287" spans="3:6" x14ac:dyDescent="0.2">
      <c r="C287" s="290"/>
      <c r="D287" s="290"/>
      <c r="E287" s="290"/>
      <c r="F287" s="290"/>
    </row>
    <row r="288" spans="3:6" x14ac:dyDescent="0.2">
      <c r="C288" s="290"/>
      <c r="D288" s="290"/>
      <c r="E288" s="290"/>
      <c r="F288" s="290"/>
    </row>
    <row r="289" spans="3:6" x14ac:dyDescent="0.2">
      <c r="C289" s="290"/>
      <c r="D289" s="290"/>
      <c r="E289" s="290"/>
      <c r="F289" s="290"/>
    </row>
    <row r="290" spans="3:6" x14ac:dyDescent="0.2">
      <c r="C290" s="290"/>
      <c r="D290" s="290"/>
      <c r="E290" s="290"/>
      <c r="F290" s="290"/>
    </row>
    <row r="291" spans="3:6" x14ac:dyDescent="0.2">
      <c r="C291" s="290"/>
      <c r="D291" s="290"/>
      <c r="E291" s="290"/>
      <c r="F291" s="290"/>
    </row>
    <row r="292" spans="3:6" x14ac:dyDescent="0.2">
      <c r="C292" s="290"/>
      <c r="D292" s="290"/>
      <c r="E292" s="290"/>
      <c r="F292" s="290"/>
    </row>
    <row r="293" spans="3:6" x14ac:dyDescent="0.2">
      <c r="C293" s="290"/>
      <c r="D293" s="290"/>
      <c r="E293" s="290"/>
      <c r="F293" s="290"/>
    </row>
    <row r="294" spans="3:6" x14ac:dyDescent="0.2">
      <c r="C294" s="290"/>
      <c r="D294" s="290"/>
      <c r="E294" s="290"/>
      <c r="F294" s="290"/>
    </row>
    <row r="295" spans="3:6" x14ac:dyDescent="0.2">
      <c r="C295" s="290"/>
      <c r="D295" s="290"/>
      <c r="E295" s="290"/>
      <c r="F295" s="290"/>
    </row>
    <row r="296" spans="3:6" x14ac:dyDescent="0.2">
      <c r="C296" s="290"/>
      <c r="D296" s="290"/>
      <c r="E296" s="290"/>
      <c r="F296" s="290"/>
    </row>
    <row r="297" spans="3:6" x14ac:dyDescent="0.2">
      <c r="C297" s="290"/>
      <c r="D297" s="290"/>
      <c r="E297" s="290"/>
      <c r="F297" s="290"/>
    </row>
    <row r="298" spans="3:6" x14ac:dyDescent="0.2">
      <c r="C298" s="290"/>
      <c r="D298" s="290"/>
      <c r="E298" s="290"/>
      <c r="F298" s="290"/>
    </row>
    <row r="299" spans="3:6" x14ac:dyDescent="0.2">
      <c r="C299" s="290"/>
      <c r="D299" s="290"/>
      <c r="E299" s="290"/>
      <c r="F299" s="290"/>
    </row>
    <row r="300" spans="3:6" x14ac:dyDescent="0.2">
      <c r="C300" s="290"/>
      <c r="D300" s="290"/>
      <c r="E300" s="290"/>
      <c r="F300" s="290"/>
    </row>
    <row r="301" spans="3:6" x14ac:dyDescent="0.2">
      <c r="C301" s="290"/>
      <c r="D301" s="290"/>
      <c r="E301" s="290"/>
      <c r="F301" s="290"/>
    </row>
    <row r="302" spans="3:6" x14ac:dyDescent="0.2">
      <c r="C302" s="290"/>
      <c r="D302" s="290"/>
      <c r="E302" s="290"/>
      <c r="F302" s="290"/>
    </row>
    <row r="303" spans="3:6" x14ac:dyDescent="0.2">
      <c r="C303" s="290"/>
      <c r="D303" s="290"/>
      <c r="E303" s="290"/>
      <c r="F303" s="290"/>
    </row>
    <row r="304" spans="3:6" x14ac:dyDescent="0.2">
      <c r="C304" s="290"/>
      <c r="D304" s="290"/>
      <c r="E304" s="290"/>
      <c r="F304" s="290"/>
    </row>
    <row r="305" spans="3:6" x14ac:dyDescent="0.2">
      <c r="C305" s="290"/>
      <c r="D305" s="290"/>
      <c r="E305" s="290"/>
      <c r="F305" s="290"/>
    </row>
    <row r="306" spans="3:6" x14ac:dyDescent="0.2">
      <c r="C306" s="290"/>
      <c r="D306" s="290"/>
      <c r="E306" s="290"/>
      <c r="F306" s="290"/>
    </row>
    <row r="307" spans="3:6" x14ac:dyDescent="0.2">
      <c r="C307" s="290"/>
      <c r="D307" s="290"/>
      <c r="E307" s="290"/>
      <c r="F307" s="290"/>
    </row>
    <row r="308" spans="3:6" x14ac:dyDescent="0.2">
      <c r="C308" s="290"/>
      <c r="D308" s="290"/>
      <c r="E308" s="290"/>
      <c r="F308" s="290"/>
    </row>
    <row r="309" spans="3:6" x14ac:dyDescent="0.2">
      <c r="C309" s="290"/>
      <c r="D309" s="290"/>
      <c r="E309" s="290"/>
      <c r="F309" s="290"/>
    </row>
    <row r="310" spans="3:6" x14ac:dyDescent="0.2">
      <c r="C310" s="290"/>
      <c r="D310" s="290"/>
      <c r="E310" s="290"/>
      <c r="F310" s="290"/>
    </row>
    <row r="311" spans="3:6" x14ac:dyDescent="0.2">
      <c r="C311" s="290"/>
      <c r="D311" s="290"/>
      <c r="E311" s="290"/>
      <c r="F311" s="290"/>
    </row>
    <row r="312" spans="3:6" x14ac:dyDescent="0.2">
      <c r="C312" s="290"/>
      <c r="D312" s="290"/>
      <c r="E312" s="290"/>
      <c r="F312" s="290"/>
    </row>
    <row r="313" spans="3:6" x14ac:dyDescent="0.2">
      <c r="C313" s="290"/>
      <c r="D313" s="290"/>
      <c r="E313" s="290"/>
      <c r="F313" s="290"/>
    </row>
    <row r="314" spans="3:6" x14ac:dyDescent="0.2">
      <c r="C314" s="290"/>
      <c r="D314" s="290"/>
      <c r="E314" s="290"/>
      <c r="F314" s="290"/>
    </row>
    <row r="315" spans="3:6" x14ac:dyDescent="0.2">
      <c r="C315" s="290"/>
      <c r="D315" s="290"/>
      <c r="E315" s="290"/>
      <c r="F315" s="290"/>
    </row>
    <row r="316" spans="3:6" x14ac:dyDescent="0.2">
      <c r="C316" s="290"/>
      <c r="D316" s="290"/>
      <c r="E316" s="290"/>
      <c r="F316" s="290"/>
    </row>
    <row r="317" spans="3:6" x14ac:dyDescent="0.2">
      <c r="C317" s="290"/>
      <c r="D317" s="290"/>
      <c r="E317" s="290"/>
      <c r="F317" s="290"/>
    </row>
    <row r="318" spans="3:6" x14ac:dyDescent="0.2">
      <c r="C318" s="290"/>
      <c r="D318" s="290"/>
      <c r="E318" s="290"/>
      <c r="F318" s="290"/>
    </row>
    <row r="319" spans="3:6" x14ac:dyDescent="0.2">
      <c r="C319" s="290"/>
      <c r="D319" s="290"/>
      <c r="E319" s="290"/>
      <c r="F319" s="290"/>
    </row>
    <row r="320" spans="3:6" x14ac:dyDescent="0.2">
      <c r="C320" s="290"/>
      <c r="D320" s="290"/>
      <c r="E320" s="290"/>
      <c r="F320" s="290"/>
    </row>
    <row r="321" spans="3:6" x14ac:dyDescent="0.2">
      <c r="C321" s="290"/>
      <c r="D321" s="290"/>
      <c r="E321" s="290"/>
      <c r="F321" s="290"/>
    </row>
    <row r="322" spans="3:6" x14ac:dyDescent="0.2">
      <c r="C322" s="290"/>
      <c r="D322" s="290"/>
      <c r="E322" s="290"/>
      <c r="F322" s="290"/>
    </row>
    <row r="323" spans="3:6" x14ac:dyDescent="0.2">
      <c r="C323" s="290"/>
      <c r="D323" s="290"/>
      <c r="E323" s="290"/>
      <c r="F323" s="290"/>
    </row>
    <row r="324" spans="3:6" x14ac:dyDescent="0.2">
      <c r="C324" s="290"/>
      <c r="D324" s="290"/>
      <c r="E324" s="290"/>
      <c r="F324" s="290"/>
    </row>
    <row r="325" spans="3:6" x14ac:dyDescent="0.2">
      <c r="C325" s="290"/>
      <c r="D325" s="290"/>
      <c r="E325" s="290"/>
      <c r="F325" s="290"/>
    </row>
    <row r="326" spans="3:6" x14ac:dyDescent="0.2">
      <c r="C326" s="290"/>
      <c r="D326" s="290"/>
      <c r="E326" s="290"/>
      <c r="F326" s="290"/>
    </row>
    <row r="327" spans="3:6" x14ac:dyDescent="0.2">
      <c r="C327" s="290"/>
      <c r="D327" s="290"/>
      <c r="E327" s="290"/>
      <c r="F327" s="290"/>
    </row>
    <row r="328" spans="3:6" x14ac:dyDescent="0.2">
      <c r="C328" s="290"/>
      <c r="D328" s="290"/>
      <c r="E328" s="290"/>
      <c r="F328" s="290"/>
    </row>
    <row r="329" spans="3:6" x14ac:dyDescent="0.2">
      <c r="C329" s="290"/>
      <c r="D329" s="290"/>
      <c r="E329" s="290"/>
      <c r="F329" s="290"/>
    </row>
    <row r="330" spans="3:6" x14ac:dyDescent="0.2">
      <c r="C330" s="290"/>
      <c r="D330" s="290"/>
      <c r="E330" s="290"/>
      <c r="F330" s="290"/>
    </row>
    <row r="331" spans="3:6" x14ac:dyDescent="0.2">
      <c r="C331" s="290"/>
      <c r="D331" s="290"/>
      <c r="E331" s="290"/>
      <c r="F331" s="290"/>
    </row>
    <row r="332" spans="3:6" x14ac:dyDescent="0.2">
      <c r="C332" s="290"/>
      <c r="D332" s="290"/>
      <c r="E332" s="290"/>
      <c r="F332" s="290"/>
    </row>
  </sheetData>
  <sheetProtection algorithmName="SHA-512" hashValue="y3ZCa+sZxyInQRJDXDia4XS6Qyl3VoZxm3UnoTCkCkWcizEu1YBVvAFxpKtH+taPVh0Jp4MEYCT4tc1Mt2jorA==" saltValue="/lXpK0+kwFJsbaa8b45/vw==" spinCount="100000" sheet="1" objects="1" scenarios="1"/>
  <pageMargins left="0.70866141732283472" right="0.70866141732283472" top="0.74803149606299213" bottom="0.74803149606299213" header="0.31496062992125984" footer="0.31496062992125984"/>
  <pageSetup paperSize="9" scale="79" orientation="portrait" r:id="rId1"/>
  <customProperties>
    <customPr name="GUID" r:id="rId2"/>
  </customProperties>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53C880-E4CF-42B5-8D23-A6B6F7669890}">
  <sheetPr codeName="Sheet6">
    <tabColor theme="5"/>
    <pageSetUpPr fitToPage="1"/>
  </sheetPr>
  <dimension ref="A1:AB103"/>
  <sheetViews>
    <sheetView showGridLines="0" showRowColHeaders="0" zoomScaleNormal="100" workbookViewId="0">
      <selection activeCell="E14" sqref="E14"/>
    </sheetView>
  </sheetViews>
  <sheetFormatPr defaultColWidth="9.42578125" defaultRowHeight="15.75" x14ac:dyDescent="0.2"/>
  <cols>
    <col min="1" max="2" width="3.42578125" style="42" customWidth="1"/>
    <col min="3" max="3" width="41" style="47" customWidth="1"/>
    <col min="4" max="4" width="34.42578125" style="42" bestFit="1" customWidth="1"/>
    <col min="5" max="5" width="20.42578125" style="42" customWidth="1"/>
    <col min="6" max="6" width="25.5703125" style="42" customWidth="1"/>
    <col min="7" max="7" width="21.5703125" style="42" customWidth="1"/>
    <col min="8" max="8" width="15.5703125" style="42" customWidth="1"/>
    <col min="9" max="9" width="20.42578125" style="42" customWidth="1"/>
    <col min="10" max="10" width="3.5703125" style="48" customWidth="1"/>
    <col min="11" max="11" width="9.42578125" style="42" hidden="1" customWidth="1"/>
    <col min="12" max="12" width="5.5703125" style="42" hidden="1" customWidth="1"/>
    <col min="13" max="13" width="15.5703125" style="42" hidden="1" customWidth="1"/>
    <col min="14" max="17" width="15.5703125" style="42" customWidth="1"/>
    <col min="18" max="19" width="9.42578125" style="42" customWidth="1"/>
    <col min="20" max="16384" width="9.42578125" style="42"/>
  </cols>
  <sheetData>
    <row r="1" spans="1:28" s="11" customFormat="1" x14ac:dyDescent="0.2">
      <c r="A1" s="42"/>
      <c r="B1" s="42"/>
      <c r="C1" s="47"/>
      <c r="D1" s="42"/>
      <c r="E1" s="42"/>
      <c r="F1" s="42"/>
      <c r="G1" s="42"/>
      <c r="H1" s="42"/>
      <c r="I1" s="42"/>
      <c r="J1" s="1142"/>
      <c r="K1" s="42"/>
      <c r="L1" s="42"/>
      <c r="M1" s="42"/>
      <c r="N1" s="42"/>
      <c r="O1" s="42"/>
      <c r="P1" s="42"/>
      <c r="Q1" s="42"/>
      <c r="R1" s="42"/>
      <c r="S1" s="42"/>
      <c r="T1" s="42"/>
      <c r="U1" s="42"/>
      <c r="V1" s="42"/>
      <c r="W1" s="42"/>
      <c r="X1" s="42"/>
      <c r="Y1" s="42"/>
      <c r="Z1" s="42"/>
      <c r="AA1" s="42"/>
      <c r="AB1" s="42"/>
    </row>
    <row r="2" spans="1:28" s="11" customFormat="1" ht="40.35" customHeight="1" x14ac:dyDescent="0.2">
      <c r="A2" s="42"/>
      <c r="C2" s="59"/>
      <c r="D2" s="19"/>
      <c r="E2" s="19"/>
      <c r="F2" s="19"/>
      <c r="G2" s="19"/>
      <c r="H2" s="19"/>
      <c r="I2" s="19"/>
      <c r="J2" s="1143"/>
      <c r="K2" s="42"/>
      <c r="L2" s="42"/>
      <c r="M2" s="42"/>
      <c r="N2" s="42"/>
      <c r="O2" s="42"/>
      <c r="P2" s="42"/>
      <c r="Q2" s="42"/>
      <c r="R2" s="42"/>
      <c r="S2" s="42"/>
      <c r="T2" s="42"/>
      <c r="U2" s="42"/>
      <c r="V2" s="42"/>
      <c r="W2" s="42"/>
      <c r="X2" s="42"/>
      <c r="Y2" s="42"/>
      <c r="Z2" s="42"/>
      <c r="AA2" s="42"/>
      <c r="AB2" s="42"/>
    </row>
    <row r="3" spans="1:28" s="11" customFormat="1" ht="35.1" customHeight="1" x14ac:dyDescent="0.2">
      <c r="A3" s="42"/>
      <c r="C3" s="1417" t="s">
        <v>134</v>
      </c>
      <c r="D3" s="1417"/>
      <c r="E3" s="1417"/>
      <c r="F3" s="19"/>
      <c r="G3" s="19"/>
      <c r="H3" s="19"/>
      <c r="I3" s="19"/>
      <c r="J3" s="1143"/>
      <c r="K3" s="42"/>
      <c r="L3" s="42"/>
      <c r="M3" s="42"/>
      <c r="N3" s="42"/>
      <c r="O3" s="42"/>
      <c r="P3" s="42"/>
      <c r="Q3" s="42"/>
      <c r="R3" s="42"/>
      <c r="S3" s="42"/>
      <c r="T3" s="42"/>
      <c r="U3" s="42"/>
      <c r="V3" s="42"/>
      <c r="W3" s="42"/>
      <c r="X3" s="42"/>
      <c r="Y3" s="42"/>
      <c r="Z3" s="42"/>
      <c r="AA3" s="42"/>
      <c r="AB3" s="42"/>
    </row>
    <row r="4" spans="1:28" s="11" customFormat="1" ht="8.85" customHeight="1" x14ac:dyDescent="0.25">
      <c r="A4" s="42"/>
      <c r="C4" s="107"/>
      <c r="D4" s="64"/>
      <c r="E4" s="64"/>
      <c r="F4" s="64"/>
      <c r="G4" s="64"/>
      <c r="H4" s="64"/>
      <c r="I4" s="64"/>
      <c r="J4" s="1143"/>
      <c r="K4" s="42"/>
      <c r="L4" s="42"/>
      <c r="M4" s="42"/>
      <c r="N4" s="42"/>
      <c r="O4" s="42"/>
      <c r="P4" s="42"/>
      <c r="Q4" s="42"/>
      <c r="R4" s="42"/>
      <c r="S4" s="42"/>
      <c r="T4" s="42"/>
      <c r="U4" s="42"/>
      <c r="V4" s="42"/>
      <c r="W4" s="42"/>
      <c r="X4" s="42"/>
      <c r="Y4" s="42"/>
      <c r="Z4" s="42"/>
      <c r="AA4" s="42"/>
      <c r="AB4" s="42"/>
    </row>
    <row r="5" spans="1:28" s="11" customFormat="1" ht="8.85" customHeight="1" x14ac:dyDescent="0.25">
      <c r="A5" s="42"/>
      <c r="C5" s="60"/>
      <c r="D5" s="19"/>
      <c r="E5" s="19"/>
      <c r="F5" s="19"/>
      <c r="G5" s="19"/>
      <c r="H5" s="19"/>
      <c r="I5" s="19"/>
      <c r="J5" s="1143"/>
      <c r="K5" s="42"/>
      <c r="L5" s="42"/>
      <c r="M5" s="42"/>
      <c r="N5" s="42"/>
      <c r="O5" s="42"/>
      <c r="P5" s="42"/>
      <c r="Q5" s="42"/>
      <c r="R5" s="42"/>
      <c r="S5" s="42"/>
      <c r="T5" s="42"/>
      <c r="U5" s="42"/>
      <c r="V5" s="42"/>
      <c r="W5" s="42"/>
      <c r="X5" s="42"/>
      <c r="Y5" s="42"/>
      <c r="Z5" s="42"/>
      <c r="AA5" s="42"/>
      <c r="AB5" s="42"/>
    </row>
    <row r="6" spans="1:28" s="156" customFormat="1" ht="25.35" customHeight="1" x14ac:dyDescent="0.35">
      <c r="A6" s="155"/>
      <c r="C6" s="157" t="s">
        <v>135</v>
      </c>
      <c r="D6" s="158"/>
      <c r="E6" s="158"/>
      <c r="F6" s="158"/>
      <c r="G6" s="158"/>
      <c r="H6" s="158"/>
      <c r="I6" s="158"/>
      <c r="J6" s="159"/>
      <c r="K6" s="155"/>
      <c r="L6" s="155">
        <f>SUM(L7:L67)</f>
        <v>17</v>
      </c>
      <c r="M6" s="42"/>
      <c r="N6" s="155"/>
      <c r="O6" s="155"/>
      <c r="P6" s="155"/>
      <c r="Q6" s="155"/>
      <c r="R6" s="155"/>
      <c r="S6" s="155"/>
      <c r="T6" s="155"/>
      <c r="U6" s="155"/>
      <c r="V6" s="155"/>
      <c r="W6" s="155"/>
      <c r="X6" s="155"/>
      <c r="Y6" s="155"/>
      <c r="Z6" s="155"/>
      <c r="AA6" s="155"/>
      <c r="AB6" s="155"/>
    </row>
    <row r="7" spans="1:28" s="11" customFormat="1" ht="10.5" customHeight="1" x14ac:dyDescent="0.2">
      <c r="A7" s="42"/>
      <c r="C7" s="146"/>
      <c r="D7" s="108"/>
      <c r="E7" s="108"/>
      <c r="F7" s="108"/>
      <c r="G7" s="108"/>
      <c r="H7" s="108"/>
      <c r="I7" s="108"/>
      <c r="J7" s="12"/>
      <c r="K7" s="42"/>
      <c r="L7" s="47"/>
      <c r="M7" s="47"/>
      <c r="N7" s="47"/>
      <c r="O7" s="47"/>
      <c r="P7" s="47"/>
      <c r="Q7" s="42"/>
      <c r="R7" s="42" t="str">
        <f>IF(SUM(R101:R106)=0,"",SUM(S13:S96)+SUM(S101:S106))</f>
        <v/>
      </c>
      <c r="S7" s="42"/>
      <c r="T7" s="42"/>
      <c r="U7" s="42"/>
      <c r="V7" s="42"/>
      <c r="W7" s="42"/>
      <c r="X7" s="42"/>
      <c r="Y7" s="42"/>
      <c r="Z7" s="42"/>
      <c r="AA7" s="42"/>
      <c r="AB7" s="42"/>
    </row>
    <row r="8" spans="1:28" s="11" customFormat="1" ht="19.5" customHeight="1" x14ac:dyDescent="0.2">
      <c r="A8" s="42"/>
      <c r="C8" s="146" t="s">
        <v>136</v>
      </c>
      <c r="D8" s="1414"/>
      <c r="E8" s="1415"/>
      <c r="F8" s="1415"/>
      <c r="G8" s="1415"/>
      <c r="H8" s="1415"/>
      <c r="I8" s="1416"/>
      <c r="J8" s="12"/>
      <c r="K8" s="42" t="b">
        <f>IF(D8="",FALSE,TRUE)</f>
        <v>0</v>
      </c>
      <c r="L8" s="47">
        <f>IF(K8=FALSE,1,0)</f>
        <v>1</v>
      </c>
      <c r="M8" s="47"/>
      <c r="N8" s="47"/>
      <c r="O8" s="47"/>
      <c r="P8" s="47"/>
      <c r="Q8" s="42"/>
      <c r="R8" s="42"/>
      <c r="S8" s="42"/>
      <c r="T8" s="42"/>
      <c r="U8" s="42"/>
      <c r="V8" s="42"/>
      <c r="W8" s="42"/>
      <c r="X8" s="42"/>
      <c r="Y8" s="42"/>
      <c r="Z8" s="42"/>
      <c r="AA8" s="42"/>
      <c r="AB8" s="42"/>
    </row>
    <row r="9" spans="1:28" s="11" customFormat="1" x14ac:dyDescent="0.2">
      <c r="A9" s="42"/>
      <c r="C9" s="146"/>
      <c r="D9" s="108"/>
      <c r="E9" s="108"/>
      <c r="F9" s="108"/>
      <c r="G9" s="108"/>
      <c r="H9" s="108"/>
      <c r="I9" s="108"/>
      <c r="J9" s="12"/>
      <c r="K9" s="42"/>
      <c r="L9" s="47"/>
      <c r="M9" s="47"/>
      <c r="N9" s="47"/>
      <c r="O9" s="47"/>
      <c r="P9" s="47"/>
      <c r="Q9" s="42"/>
      <c r="R9" s="42"/>
      <c r="S9" s="42"/>
      <c r="T9" s="42"/>
      <c r="U9" s="42"/>
      <c r="V9" s="42"/>
      <c r="W9" s="42"/>
      <c r="X9" s="42"/>
      <c r="Y9" s="42"/>
      <c r="Z9" s="42"/>
      <c r="AA9" s="42"/>
      <c r="AB9" s="42"/>
    </row>
    <row r="10" spans="1:28" s="11" customFormat="1" ht="19.5" customHeight="1" x14ac:dyDescent="0.2">
      <c r="A10" s="42"/>
      <c r="C10" s="146" t="s">
        <v>137</v>
      </c>
      <c r="D10" s="1414"/>
      <c r="E10" s="1415"/>
      <c r="F10" s="1415"/>
      <c r="G10" s="1415"/>
      <c r="H10" s="1415"/>
      <c r="I10" s="1416"/>
      <c r="K10" s="42" t="b">
        <f>IF(D10="",FALSE,TRUE)</f>
        <v>0</v>
      </c>
      <c r="L10" s="47">
        <f>IF(K10=FALSE,1,0)</f>
        <v>1</v>
      </c>
      <c r="M10" s="42"/>
      <c r="N10" s="42"/>
      <c r="O10" s="42"/>
      <c r="P10" s="42"/>
      <c r="Q10" s="42"/>
      <c r="R10" s="42"/>
      <c r="S10" s="42"/>
      <c r="T10" s="42"/>
      <c r="U10" s="42"/>
      <c r="V10" s="42"/>
      <c r="W10" s="42"/>
      <c r="X10" s="42"/>
      <c r="Y10" s="42"/>
      <c r="Z10" s="42"/>
      <c r="AA10" s="42"/>
      <c r="AB10" s="42"/>
    </row>
    <row r="11" spans="1:28" s="11" customFormat="1" ht="19.5" x14ac:dyDescent="0.2">
      <c r="A11" s="42"/>
      <c r="C11" s="146"/>
      <c r="D11" s="328"/>
      <c r="E11" s="328"/>
      <c r="F11" s="328"/>
      <c r="G11" s="328"/>
      <c r="H11" s="328"/>
      <c r="I11" s="328"/>
      <c r="K11" s="42"/>
      <c r="L11" s="42"/>
      <c r="M11" s="42"/>
      <c r="N11" s="42"/>
      <c r="O11" s="42"/>
      <c r="P11" s="42"/>
      <c r="Q11" s="42"/>
      <c r="R11" s="42"/>
      <c r="S11" s="42"/>
      <c r="T11" s="42"/>
      <c r="U11" s="42"/>
      <c r="V11" s="42"/>
      <c r="W11" s="42"/>
      <c r="X11" s="42"/>
      <c r="Y11" s="42"/>
      <c r="Z11" s="42"/>
      <c r="AA11" s="42"/>
      <c r="AB11" s="42"/>
    </row>
    <row r="12" spans="1:28" s="11" customFormat="1" ht="19.5" x14ac:dyDescent="0.25">
      <c r="A12" s="42"/>
      <c r="C12" s="146" t="s">
        <v>138</v>
      </c>
      <c r="D12" s="365"/>
      <c r="E12" s="108"/>
      <c r="F12" s="109"/>
      <c r="G12" s="108"/>
      <c r="H12" s="108"/>
      <c r="I12" s="108"/>
      <c r="K12" s="42" t="b">
        <f>IF(D12="",FALSE,TRUE)</f>
        <v>0</v>
      </c>
      <c r="L12" s="47">
        <f>IF(K12=FALSE,1,0)</f>
        <v>1</v>
      </c>
      <c r="M12" s="42"/>
      <c r="N12" s="42"/>
      <c r="O12" s="42"/>
      <c r="P12" s="42"/>
      <c r="Q12" s="42"/>
      <c r="R12" s="42"/>
      <c r="S12" s="42"/>
      <c r="T12" s="42"/>
      <c r="U12" s="42"/>
      <c r="V12" s="42"/>
      <c r="W12" s="42"/>
      <c r="X12" s="42"/>
      <c r="Y12" s="42"/>
      <c r="Z12" s="42"/>
      <c r="AA12" s="42"/>
      <c r="AB12" s="42"/>
    </row>
    <row r="13" spans="1:28" s="11" customFormat="1" ht="19.5" x14ac:dyDescent="0.25">
      <c r="A13" s="42"/>
      <c r="C13" s="146"/>
      <c r="D13" s="329"/>
      <c r="E13" s="108"/>
      <c r="F13" s="109"/>
      <c r="G13" s="108"/>
      <c r="H13" s="108"/>
      <c r="I13" s="108"/>
      <c r="K13" s="42"/>
      <c r="L13" s="42"/>
      <c r="M13" s="42"/>
      <c r="N13" s="42"/>
      <c r="O13" s="42"/>
      <c r="P13" s="42"/>
      <c r="Q13" s="42"/>
      <c r="R13" s="42"/>
      <c r="S13" s="42"/>
      <c r="T13" s="42"/>
      <c r="U13" s="42"/>
      <c r="V13" s="42"/>
      <c r="W13" s="42"/>
      <c r="X13" s="42"/>
      <c r="Y13" s="42"/>
      <c r="Z13" s="42"/>
      <c r="AA13" s="42"/>
      <c r="AB13" s="42"/>
    </row>
    <row r="14" spans="1:28" s="11" customFormat="1" ht="19.5" customHeight="1" x14ac:dyDescent="0.25">
      <c r="A14" s="42"/>
      <c r="C14" s="1419" t="s">
        <v>139</v>
      </c>
      <c r="D14" s="364" t="s">
        <v>1673</v>
      </c>
      <c r="E14" s="108"/>
      <c r="F14" s="109"/>
      <c r="G14" s="108"/>
      <c r="H14" s="108"/>
      <c r="I14" s="108"/>
      <c r="K14" s="42" t="b">
        <f>IF(D14="",FALSE,TRUE)</f>
        <v>1</v>
      </c>
      <c r="L14" s="47">
        <f>IF(K14=FALSE,1,0)</f>
        <v>0</v>
      </c>
      <c r="M14" s="42"/>
      <c r="N14" s="42"/>
      <c r="O14" s="42"/>
      <c r="P14" s="42"/>
      <c r="Q14" s="42"/>
      <c r="R14" s="42"/>
      <c r="S14" s="42"/>
      <c r="T14" s="42"/>
      <c r="U14" s="42"/>
      <c r="V14" s="42"/>
      <c r="W14" s="42"/>
      <c r="X14" s="42"/>
      <c r="Y14" s="42"/>
      <c r="Z14" s="42"/>
      <c r="AA14" s="42"/>
      <c r="AB14" s="42"/>
    </row>
    <row r="15" spans="1:28" s="11" customFormat="1" ht="20.100000000000001" customHeight="1" x14ac:dyDescent="0.25">
      <c r="A15" s="42"/>
      <c r="C15" s="1420"/>
      <c r="D15" s="110"/>
      <c r="E15" s="108"/>
      <c r="F15" s="109"/>
      <c r="G15" s="108"/>
      <c r="H15" s="108"/>
      <c r="I15" s="108"/>
      <c r="K15" s="42"/>
      <c r="L15" s="42"/>
      <c r="M15" s="42"/>
      <c r="N15" s="178"/>
      <c r="O15" s="42"/>
      <c r="P15" s="42"/>
      <c r="Q15" s="42"/>
      <c r="R15" s="42"/>
      <c r="S15" s="42"/>
      <c r="T15" s="42"/>
      <c r="U15" s="42"/>
      <c r="V15" s="42"/>
      <c r="W15" s="42"/>
      <c r="X15" s="42"/>
      <c r="Y15" s="42"/>
      <c r="Z15" s="42"/>
      <c r="AA15" s="42"/>
      <c r="AB15" s="42"/>
    </row>
    <row r="16" spans="1:28" s="11" customFormat="1" ht="19.5" customHeight="1" x14ac:dyDescent="0.2">
      <c r="A16" s="42"/>
      <c r="C16" s="390" t="s">
        <v>140</v>
      </c>
      <c r="D16" s="1079"/>
      <c r="E16" s="330"/>
      <c r="F16" s="330"/>
      <c r="G16" s="330"/>
      <c r="H16" s="330"/>
      <c r="I16" s="330"/>
      <c r="K16" s="42"/>
      <c r="L16" s="42"/>
      <c r="M16" s="42"/>
      <c r="N16" s="42"/>
      <c r="O16" s="42"/>
      <c r="P16" s="42"/>
      <c r="Q16" s="42"/>
      <c r="R16" s="42"/>
      <c r="S16" s="42"/>
      <c r="T16" s="42"/>
      <c r="U16" s="42"/>
      <c r="V16" s="42"/>
      <c r="W16" s="42"/>
      <c r="X16" s="42"/>
      <c r="Y16" s="42"/>
      <c r="Z16" s="42"/>
      <c r="AA16" s="42"/>
      <c r="AB16" s="42"/>
    </row>
    <row r="17" spans="1:28" s="11" customFormat="1" ht="19.350000000000001" customHeight="1" x14ac:dyDescent="0.2">
      <c r="A17" s="42"/>
      <c r="C17" s="331"/>
      <c r="D17" s="333"/>
      <c r="E17" s="334"/>
      <c r="F17" s="334"/>
      <c r="G17" s="334"/>
      <c r="H17" s="334"/>
      <c r="I17" s="334"/>
      <c r="K17" s="42"/>
      <c r="L17" s="42"/>
      <c r="M17" s="42"/>
      <c r="N17" s="42"/>
      <c r="O17" s="42"/>
      <c r="P17" s="42"/>
      <c r="Q17" s="42"/>
      <c r="R17" s="42"/>
      <c r="S17" s="42"/>
      <c r="T17" s="42"/>
      <c r="U17" s="42"/>
      <c r="V17" s="42"/>
      <c r="W17" s="42"/>
      <c r="X17" s="42"/>
      <c r="Y17" s="42"/>
      <c r="Z17" s="42"/>
      <c r="AA17" s="42"/>
      <c r="AB17" s="42"/>
    </row>
    <row r="18" spans="1:28" s="11" customFormat="1" ht="19.350000000000001" customHeight="1" x14ac:dyDescent="0.2">
      <c r="A18" s="42"/>
      <c r="C18" s="1419" t="s">
        <v>141</v>
      </c>
      <c r="D18" s="1079"/>
      <c r="E18" s="330"/>
      <c r="F18" s="330"/>
      <c r="G18" s="330"/>
      <c r="H18" s="330"/>
      <c r="I18" s="330"/>
      <c r="K18" s="42"/>
      <c r="L18" s="42"/>
      <c r="M18" s="42"/>
      <c r="N18" s="42"/>
      <c r="O18" s="42"/>
      <c r="P18" s="42"/>
      <c r="Q18" s="42"/>
      <c r="R18" s="42"/>
      <c r="S18" s="42"/>
      <c r="T18" s="42"/>
      <c r="U18" s="42"/>
      <c r="V18" s="42"/>
      <c r="W18" s="42"/>
      <c r="X18" s="42"/>
      <c r="Y18" s="42"/>
      <c r="Z18" s="42"/>
      <c r="AA18" s="42"/>
      <c r="AB18" s="42"/>
    </row>
    <row r="19" spans="1:28" s="11" customFormat="1" ht="19.5" customHeight="1" x14ac:dyDescent="0.2">
      <c r="A19" s="42"/>
      <c r="C19" s="1419"/>
      <c r="D19" s="458"/>
      <c r="E19" s="332"/>
      <c r="F19" s="332"/>
      <c r="G19" s="332"/>
      <c r="H19" s="332"/>
      <c r="I19" s="332"/>
      <c r="K19" s="42"/>
      <c r="L19" s="42"/>
      <c r="M19" s="42"/>
      <c r="N19" s="42"/>
      <c r="O19" s="42"/>
      <c r="P19" s="42"/>
      <c r="Q19" s="42"/>
      <c r="R19" s="42"/>
      <c r="S19" s="42"/>
      <c r="T19" s="42"/>
      <c r="U19" s="42"/>
      <c r="V19" s="42"/>
      <c r="W19" s="42"/>
      <c r="X19" s="42"/>
      <c r="Y19" s="42"/>
      <c r="Z19" s="42"/>
      <c r="AA19" s="42"/>
      <c r="AB19" s="42"/>
    </row>
    <row r="20" spans="1:28" s="156" customFormat="1" ht="25.5" customHeight="1" x14ac:dyDescent="0.35">
      <c r="A20" s="155"/>
      <c r="C20" s="157" t="s">
        <v>142</v>
      </c>
      <c r="D20" s="158"/>
      <c r="E20" s="158"/>
      <c r="F20" s="158"/>
      <c r="G20" s="158"/>
      <c r="H20" s="158"/>
      <c r="I20" s="158"/>
      <c r="J20" s="159"/>
      <c r="K20" s="155"/>
      <c r="L20" s="155"/>
      <c r="M20" s="155"/>
      <c r="N20" s="155"/>
      <c r="O20" s="155"/>
      <c r="P20" s="155"/>
      <c r="Q20" s="155"/>
      <c r="R20" s="155"/>
      <c r="S20" s="155"/>
      <c r="T20" s="155"/>
      <c r="U20" s="155"/>
      <c r="V20" s="155"/>
      <c r="W20" s="155"/>
      <c r="X20" s="155"/>
      <c r="Y20" s="155"/>
      <c r="Z20" s="155"/>
      <c r="AA20" s="155"/>
      <c r="AB20" s="155"/>
    </row>
    <row r="21" spans="1:28" s="11" customFormat="1" ht="10.5" customHeight="1" x14ac:dyDescent="0.2">
      <c r="A21" s="42"/>
      <c r="C21" s="152"/>
      <c r="D21" s="335"/>
      <c r="E21" s="332"/>
      <c r="F21" s="332"/>
      <c r="G21" s="332"/>
      <c r="H21" s="332"/>
      <c r="I21" s="332"/>
      <c r="K21" s="42"/>
      <c r="L21" s="42"/>
      <c r="M21" s="42"/>
      <c r="N21" s="42"/>
      <c r="O21" s="42"/>
      <c r="P21" s="42"/>
      <c r="Q21" s="42"/>
      <c r="R21" s="42"/>
      <c r="S21" s="42"/>
      <c r="T21" s="42"/>
      <c r="U21" s="42"/>
      <c r="V21" s="42"/>
      <c r="W21" s="42"/>
      <c r="X21" s="42"/>
      <c r="Y21" s="42"/>
      <c r="Z21" s="42"/>
      <c r="AA21" s="42"/>
      <c r="AB21" s="42"/>
    </row>
    <row r="22" spans="1:28" s="11" customFormat="1" ht="132" customHeight="1" x14ac:dyDescent="0.2">
      <c r="A22" s="42"/>
      <c r="C22" s="1409" t="s">
        <v>143</v>
      </c>
      <c r="D22" s="1418"/>
      <c r="E22" s="1418"/>
      <c r="F22" s="1418"/>
      <c r="G22" s="1418"/>
      <c r="H22" s="1418"/>
      <c r="I22" s="1418"/>
      <c r="K22" s="42"/>
      <c r="L22" s="42"/>
      <c r="M22" s="531" t="s">
        <v>144</v>
      </c>
      <c r="N22" s="42"/>
      <c r="O22" s="42"/>
      <c r="P22" s="42"/>
      <c r="Q22" s="42"/>
      <c r="R22" s="42"/>
      <c r="S22" s="42"/>
      <c r="T22" s="42"/>
      <c r="U22" s="42"/>
      <c r="V22" s="42"/>
      <c r="W22" s="42"/>
      <c r="X22" s="42"/>
      <c r="Y22" s="42"/>
      <c r="Z22" s="42"/>
      <c r="AA22" s="42"/>
      <c r="AB22" s="42"/>
    </row>
    <row r="23" spans="1:28" s="11" customFormat="1" ht="19.899999999999999" customHeight="1" x14ac:dyDescent="0.2">
      <c r="A23" s="42"/>
      <c r="C23" s="1125" t="s">
        <v>145</v>
      </c>
      <c r="D23" s="1124"/>
      <c r="E23" s="1124"/>
      <c r="F23" s="1124"/>
      <c r="G23" s="1124"/>
      <c r="K23" s="42"/>
      <c r="L23" s="42"/>
      <c r="M23" s="531"/>
      <c r="N23" s="42"/>
      <c r="O23" s="42"/>
      <c r="P23" s="42"/>
      <c r="Q23" s="42"/>
      <c r="R23" s="42"/>
      <c r="S23" s="42"/>
      <c r="T23" s="42"/>
      <c r="U23" s="42"/>
      <c r="V23" s="42"/>
      <c r="W23" s="42"/>
      <c r="X23" s="42"/>
      <c r="Y23" s="42"/>
      <c r="Z23" s="42"/>
      <c r="AA23" s="42"/>
      <c r="AB23" s="42"/>
    </row>
    <row r="24" spans="1:28" s="11" customFormat="1" ht="112.35" customHeight="1" x14ac:dyDescent="0.2">
      <c r="A24" s="42"/>
      <c r="C24" s="1410"/>
      <c r="D24" s="1411"/>
      <c r="E24" s="1411"/>
      <c r="F24" s="1411"/>
      <c r="G24" s="1411"/>
      <c r="H24" s="1411"/>
      <c r="I24" s="1412"/>
      <c r="K24" s="42" t="b">
        <f>IF(SUBSTITUTE(C24," ","")="",FALSE,TRUE)</f>
        <v>0</v>
      </c>
      <c r="L24" s="47">
        <f>IF(K24=FALSE,1,0)</f>
        <v>1</v>
      </c>
      <c r="M24" s="533" t="s">
        <v>146</v>
      </c>
      <c r="N24" s="42"/>
      <c r="O24" s="42"/>
      <c r="P24" s="42"/>
      <c r="Q24" s="42"/>
      <c r="R24" s="42"/>
      <c r="S24" s="42"/>
      <c r="T24" s="42"/>
      <c r="U24" s="42"/>
      <c r="V24" s="42"/>
      <c r="W24" s="42"/>
      <c r="X24" s="42"/>
      <c r="Y24" s="42"/>
      <c r="Z24" s="42"/>
      <c r="AA24" s="42"/>
      <c r="AB24" s="42"/>
    </row>
    <row r="25" spans="1:28" s="11" customFormat="1" ht="13.35" customHeight="1" x14ac:dyDescent="0.2">
      <c r="A25" s="42"/>
      <c r="C25" s="50"/>
      <c r="D25" s="50"/>
      <c r="E25" s="50"/>
      <c r="F25" s="50"/>
      <c r="G25" s="50"/>
      <c r="H25" s="50"/>
      <c r="I25" s="50"/>
      <c r="K25" s="42"/>
      <c r="L25" s="42"/>
      <c r="M25" s="42"/>
      <c r="N25" s="42"/>
      <c r="O25" s="42"/>
      <c r="P25" s="42"/>
      <c r="Q25" s="42"/>
      <c r="R25" s="42"/>
      <c r="S25" s="42"/>
      <c r="T25" s="42"/>
      <c r="U25" s="42"/>
      <c r="V25" s="42"/>
      <c r="W25" s="42"/>
      <c r="X25" s="42"/>
      <c r="Y25" s="42"/>
      <c r="Z25" s="42"/>
      <c r="AA25" s="42"/>
      <c r="AB25" s="42"/>
    </row>
    <row r="26" spans="1:28" s="156" customFormat="1" ht="25.5" customHeight="1" x14ac:dyDescent="0.35">
      <c r="A26" s="155"/>
      <c r="C26" s="157" t="s">
        <v>147</v>
      </c>
      <c r="D26" s="158"/>
      <c r="E26" s="158"/>
      <c r="F26" s="158"/>
      <c r="G26" s="158"/>
      <c r="H26" s="158"/>
      <c r="I26" s="158"/>
      <c r="J26" s="159"/>
      <c r="K26" s="155"/>
      <c r="L26" s="155"/>
      <c r="M26" s="155"/>
      <c r="N26" s="155"/>
      <c r="O26" s="155"/>
      <c r="P26" s="155"/>
      <c r="Q26" s="155"/>
      <c r="R26" s="155"/>
      <c r="S26" s="155"/>
      <c r="T26" s="155"/>
      <c r="U26" s="155"/>
      <c r="V26" s="155"/>
      <c r="W26" s="155"/>
      <c r="X26" s="155"/>
      <c r="Y26" s="155"/>
      <c r="Z26" s="155"/>
      <c r="AA26" s="155"/>
      <c r="AB26" s="155"/>
    </row>
    <row r="27" spans="1:28" s="11" customFormat="1" ht="10.5" customHeight="1" x14ac:dyDescent="0.2">
      <c r="A27" s="42"/>
      <c r="C27" s="50"/>
      <c r="D27" s="50"/>
      <c r="E27" s="50"/>
      <c r="F27" s="50"/>
      <c r="G27" s="50"/>
      <c r="H27" s="50"/>
      <c r="I27" s="50"/>
      <c r="K27" s="42"/>
      <c r="L27" s="42"/>
      <c r="M27" s="42"/>
      <c r="N27" s="42"/>
      <c r="O27" s="42"/>
      <c r="P27" s="42"/>
      <c r="Q27" s="42"/>
      <c r="R27" s="42"/>
      <c r="S27" s="42"/>
      <c r="T27" s="42"/>
      <c r="U27" s="42"/>
      <c r="V27" s="42"/>
      <c r="W27" s="42"/>
      <c r="X27" s="42"/>
      <c r="Y27" s="42"/>
      <c r="Z27" s="42"/>
      <c r="AA27" s="42"/>
      <c r="AB27" s="42"/>
    </row>
    <row r="28" spans="1:28" s="11" customFormat="1" ht="19.5" customHeight="1" x14ac:dyDescent="0.2">
      <c r="A28" s="42"/>
      <c r="C28" s="1413" t="s">
        <v>148</v>
      </c>
      <c r="D28" s="1413"/>
      <c r="E28" s="1413"/>
      <c r="F28" s="1413"/>
      <c r="G28" s="1413"/>
      <c r="H28" s="1413"/>
      <c r="I28" s="1413"/>
      <c r="K28" s="42"/>
      <c r="L28" s="42"/>
      <c r="M28" s="531" t="s">
        <v>149</v>
      </c>
      <c r="N28" s="42"/>
      <c r="O28" s="42"/>
      <c r="P28" s="42"/>
      <c r="Q28" s="42"/>
      <c r="R28" s="42"/>
      <c r="S28" s="42"/>
      <c r="T28" s="42"/>
      <c r="U28" s="42"/>
      <c r="V28" s="42"/>
      <c r="W28" s="42"/>
      <c r="X28" s="42"/>
      <c r="Y28" s="42"/>
      <c r="Z28" s="42"/>
      <c r="AA28" s="42"/>
      <c r="AB28" s="42"/>
    </row>
    <row r="29" spans="1:28" s="11" customFormat="1" ht="19.5" customHeight="1" x14ac:dyDescent="0.2">
      <c r="A29" s="42"/>
      <c r="C29" s="1409" t="s">
        <v>150</v>
      </c>
      <c r="D29" s="1409"/>
      <c r="E29" s="1409"/>
      <c r="F29" s="1409"/>
      <c r="G29" s="1409"/>
      <c r="H29" s="1409"/>
      <c r="I29" s="1409"/>
      <c r="K29" s="42"/>
      <c r="L29" s="42"/>
      <c r="M29" s="531" t="s">
        <v>151</v>
      </c>
      <c r="N29" s="42"/>
      <c r="O29" s="42"/>
      <c r="P29" s="42"/>
      <c r="Q29" s="42"/>
      <c r="R29" s="42"/>
      <c r="S29" s="42"/>
      <c r="T29" s="42"/>
      <c r="U29" s="42"/>
      <c r="V29" s="42"/>
      <c r="W29" s="42"/>
      <c r="X29" s="42"/>
      <c r="Y29" s="42"/>
      <c r="Z29" s="42"/>
      <c r="AA29" s="42"/>
      <c r="AB29" s="42"/>
    </row>
    <row r="30" spans="1:28" s="11" customFormat="1" ht="19.149999999999999" customHeight="1" x14ac:dyDescent="0.2">
      <c r="A30" s="42"/>
      <c r="C30" s="1409"/>
      <c r="D30" s="1409"/>
      <c r="E30" s="1409"/>
      <c r="F30" s="1409"/>
      <c r="G30" s="1409"/>
      <c r="H30" s="1409"/>
      <c r="I30" s="1409"/>
      <c r="K30" s="42"/>
      <c r="L30" s="42"/>
      <c r="M30" s="42"/>
      <c r="N30" s="42"/>
      <c r="O30" s="42"/>
      <c r="P30" s="42"/>
      <c r="Q30" s="42"/>
      <c r="R30" s="42"/>
      <c r="S30" s="42"/>
      <c r="T30" s="42"/>
      <c r="U30" s="42"/>
      <c r="V30" s="42"/>
      <c r="W30" s="42"/>
      <c r="X30" s="42"/>
      <c r="Y30" s="42"/>
      <c r="Z30" s="42"/>
      <c r="AA30" s="42"/>
      <c r="AB30" s="42"/>
    </row>
    <row r="31" spans="1:28" s="11" customFormat="1" ht="19.5" customHeight="1" x14ac:dyDescent="0.2">
      <c r="A31" s="42"/>
      <c r="C31" s="1409" t="s">
        <v>152</v>
      </c>
      <c r="D31" s="1409"/>
      <c r="E31" s="1409"/>
      <c r="F31" s="1409"/>
      <c r="G31" s="1409"/>
      <c r="H31" s="1409"/>
      <c r="I31" s="363"/>
      <c r="J31" s="1143"/>
      <c r="K31" s="42" t="b">
        <f>IF(I31="",FALSE,TRUE)</f>
        <v>0</v>
      </c>
      <c r="L31" s="47">
        <f>IF(K31=FALSE,1,0)</f>
        <v>1</v>
      </c>
      <c r="M31" s="42"/>
      <c r="N31" s="42"/>
      <c r="O31" s="42"/>
      <c r="P31" s="42"/>
      <c r="Q31" s="42"/>
      <c r="R31" s="42"/>
      <c r="S31" s="42"/>
      <c r="T31" s="42"/>
      <c r="U31" s="42"/>
      <c r="V31" s="42"/>
      <c r="W31" s="42"/>
      <c r="X31" s="42"/>
      <c r="Y31" s="42"/>
      <c r="Z31" s="42"/>
      <c r="AA31" s="42"/>
      <c r="AB31" s="42"/>
    </row>
    <row r="32" spans="1:28" s="11" customFormat="1" ht="19.149999999999999" customHeight="1" x14ac:dyDescent="0.2">
      <c r="A32" s="42"/>
      <c r="C32" s="1409"/>
      <c r="D32" s="1409"/>
      <c r="E32" s="1409"/>
      <c r="F32" s="1409"/>
      <c r="G32" s="1409"/>
      <c r="H32" s="1409"/>
      <c r="I32" s="336"/>
      <c r="J32" s="1143"/>
      <c r="K32" s="42"/>
      <c r="L32" s="42"/>
      <c r="M32" s="42"/>
      <c r="N32" s="42"/>
      <c r="O32" s="42"/>
      <c r="P32" s="42"/>
      <c r="Q32" s="42"/>
      <c r="R32" s="42"/>
      <c r="S32" s="42"/>
      <c r="T32" s="42"/>
      <c r="U32" s="42"/>
      <c r="V32" s="42"/>
      <c r="W32" s="42"/>
      <c r="X32" s="42"/>
      <c r="Y32" s="42"/>
      <c r="Z32" s="42"/>
      <c r="AA32" s="42"/>
      <c r="AB32" s="42"/>
    </row>
    <row r="33" spans="1:28" s="11" customFormat="1" ht="19.5" customHeight="1" x14ac:dyDescent="0.2">
      <c r="A33" s="42"/>
      <c r="C33" s="1407" t="s">
        <v>153</v>
      </c>
      <c r="D33" s="1407"/>
      <c r="E33" s="1407"/>
      <c r="F33" s="1407"/>
      <c r="G33" s="1407"/>
      <c r="H33" s="1408"/>
      <c r="I33" s="363"/>
      <c r="J33" s="1143"/>
      <c r="K33" s="42" t="b">
        <f>IF(I33="",FALSE,TRUE)</f>
        <v>0</v>
      </c>
      <c r="L33" s="47">
        <f>IF(K33=FALSE,1,0)</f>
        <v>1</v>
      </c>
      <c r="M33" s="42"/>
      <c r="N33" s="42"/>
      <c r="O33" s="42"/>
      <c r="P33" s="42"/>
      <c r="Q33" s="42"/>
      <c r="R33" s="42"/>
      <c r="S33" s="42"/>
      <c r="T33" s="42"/>
      <c r="U33" s="42"/>
      <c r="V33" s="42"/>
      <c r="W33" s="42"/>
      <c r="X33" s="42"/>
      <c r="Y33" s="42"/>
      <c r="Z33" s="42"/>
      <c r="AA33" s="42"/>
      <c r="AB33" s="42"/>
    </row>
    <row r="34" spans="1:28" s="11" customFormat="1" ht="19.149999999999999" customHeight="1" x14ac:dyDescent="0.2">
      <c r="A34" s="42"/>
      <c r="C34" s="175"/>
      <c r="D34" s="175"/>
      <c r="E34" s="175"/>
      <c r="F34" s="175"/>
      <c r="G34" s="175"/>
      <c r="H34" s="175"/>
      <c r="I34" s="1327"/>
      <c r="J34" s="1143"/>
      <c r="K34" s="42"/>
      <c r="L34" s="47"/>
      <c r="M34" s="42"/>
      <c r="N34" s="42"/>
      <c r="O34" s="42"/>
      <c r="P34" s="42"/>
      <c r="Q34" s="42"/>
      <c r="R34" s="42"/>
      <c r="S34" s="42"/>
      <c r="T34" s="42"/>
      <c r="U34" s="42"/>
      <c r="V34" s="42"/>
      <c r="W34" s="42"/>
      <c r="X34" s="42"/>
      <c r="Y34" s="42"/>
      <c r="Z34" s="42"/>
      <c r="AA34" s="42"/>
      <c r="AB34" s="42"/>
    </row>
    <row r="35" spans="1:28" s="11" customFormat="1" ht="19.5" customHeight="1" x14ac:dyDescent="0.2">
      <c r="A35" s="42"/>
      <c r="C35" s="1407" t="s">
        <v>154</v>
      </c>
      <c r="D35" s="1407"/>
      <c r="E35" s="1407"/>
      <c r="F35" s="1407"/>
      <c r="G35" s="1407"/>
      <c r="H35" s="1408"/>
      <c r="I35" s="363"/>
      <c r="J35" s="1143"/>
      <c r="K35" s="42" t="b">
        <f>IF(I35="",FALSE,TRUE)</f>
        <v>0</v>
      </c>
      <c r="L35" s="47">
        <f>IF(K35=FALSE,1,0)</f>
        <v>1</v>
      </c>
      <c r="M35" s="531" t="s">
        <v>155</v>
      </c>
      <c r="N35" s="42"/>
      <c r="O35" s="42"/>
      <c r="P35" s="42"/>
      <c r="Q35" s="42"/>
      <c r="R35" s="42"/>
      <c r="S35" s="42"/>
      <c r="T35" s="42"/>
      <c r="U35" s="42"/>
      <c r="V35" s="42"/>
      <c r="W35" s="42"/>
      <c r="X35" s="42"/>
      <c r="Y35" s="42"/>
      <c r="Z35" s="42"/>
      <c r="AA35" s="42"/>
      <c r="AB35" s="42"/>
    </row>
    <row r="36" spans="1:28" s="11" customFormat="1" ht="19.5" customHeight="1" x14ac:dyDescent="0.2">
      <c r="A36" s="42"/>
      <c r="C36" s="111"/>
      <c r="D36" s="175"/>
      <c r="E36" s="175"/>
      <c r="F36" s="175"/>
      <c r="G36" s="176"/>
      <c r="H36" s="177"/>
      <c r="I36" s="336"/>
      <c r="J36" s="1143"/>
      <c r="K36" s="42"/>
      <c r="L36" s="42"/>
      <c r="M36" s="531" t="s">
        <v>156</v>
      </c>
      <c r="N36" s="42"/>
      <c r="O36" s="42"/>
      <c r="P36" s="42"/>
      <c r="Q36" s="42"/>
      <c r="R36" s="42"/>
      <c r="S36" s="42"/>
      <c r="T36" s="42"/>
      <c r="U36" s="42"/>
      <c r="V36" s="42"/>
      <c r="W36" s="42"/>
      <c r="X36" s="42"/>
      <c r="Y36" s="42"/>
      <c r="Z36" s="42"/>
      <c r="AA36" s="42"/>
      <c r="AB36" s="42"/>
    </row>
    <row r="37" spans="1:28" s="11" customFormat="1" ht="19.350000000000001" customHeight="1" x14ac:dyDescent="0.2">
      <c r="A37" s="42"/>
      <c r="C37" s="1407" t="s">
        <v>157</v>
      </c>
      <c r="D37" s="1407"/>
      <c r="E37" s="1407"/>
      <c r="F37" s="1407"/>
      <c r="G37" s="1407"/>
      <c r="H37" s="1408"/>
      <c r="I37" s="363"/>
      <c r="J37" s="1143"/>
      <c r="K37" s="42" t="b">
        <f>IF(I37="",FALSE,TRUE)</f>
        <v>0</v>
      </c>
      <c r="L37" s="47">
        <f>IF(K37=FALSE,1,0)</f>
        <v>1</v>
      </c>
      <c r="M37" s="531" t="s">
        <v>158</v>
      </c>
      <c r="N37" s="42"/>
      <c r="O37" s="42"/>
      <c r="P37" s="42"/>
      <c r="Q37" s="42"/>
      <c r="R37" s="42"/>
      <c r="S37" s="42"/>
      <c r="T37" s="42"/>
      <c r="U37" s="42"/>
      <c r="V37" s="42"/>
      <c r="W37" s="42"/>
      <c r="X37" s="42"/>
      <c r="Y37" s="42"/>
      <c r="Z37" s="42"/>
      <c r="AA37" s="42"/>
      <c r="AB37" s="42"/>
    </row>
    <row r="38" spans="1:28" s="11" customFormat="1" ht="19.5" customHeight="1" x14ac:dyDescent="0.2">
      <c r="A38" s="42"/>
      <c r="C38" s="111"/>
      <c r="D38" s="175"/>
      <c r="E38" s="175"/>
      <c r="F38" s="175"/>
      <c r="G38" s="176"/>
      <c r="H38" s="177"/>
      <c r="I38" s="336"/>
      <c r="J38" s="1143"/>
      <c r="K38" s="42"/>
      <c r="L38" s="42"/>
      <c r="M38" s="42"/>
      <c r="N38" s="42"/>
      <c r="O38" s="42"/>
      <c r="P38" s="42"/>
      <c r="Q38" s="42"/>
      <c r="R38" s="42"/>
      <c r="S38" s="42"/>
      <c r="T38" s="42"/>
      <c r="U38" s="42"/>
      <c r="V38" s="42"/>
      <c r="W38" s="42"/>
      <c r="X38" s="42"/>
      <c r="Y38" s="42"/>
      <c r="Z38" s="42"/>
      <c r="AA38" s="42"/>
      <c r="AB38" s="42"/>
    </row>
    <row r="39" spans="1:28" s="11" customFormat="1" ht="19.149999999999999" customHeight="1" x14ac:dyDescent="0.2">
      <c r="A39" s="42"/>
      <c r="C39" s="1407" t="s">
        <v>159</v>
      </c>
      <c r="D39" s="1407"/>
      <c r="E39" s="1407"/>
      <c r="F39" s="1407"/>
      <c r="G39" s="1407"/>
      <c r="H39" s="1408"/>
      <c r="I39" s="363"/>
      <c r="J39" s="1143"/>
      <c r="K39" s="42" t="b">
        <f>IF(I39="",FALSE,TRUE)</f>
        <v>0</v>
      </c>
      <c r="L39" s="47">
        <f>IF(K39=FALSE,1,0)</f>
        <v>1</v>
      </c>
      <c r="M39" s="531" t="s">
        <v>158</v>
      </c>
      <c r="N39" s="42"/>
      <c r="O39" s="42"/>
      <c r="P39" s="42"/>
      <c r="Q39" s="42"/>
      <c r="R39" s="42"/>
      <c r="S39" s="42"/>
      <c r="T39" s="42"/>
      <c r="U39" s="42"/>
      <c r="V39" s="42"/>
      <c r="W39" s="42"/>
      <c r="X39" s="42"/>
      <c r="Y39" s="42"/>
      <c r="Z39" s="42"/>
      <c r="AA39" s="42"/>
      <c r="AB39" s="42"/>
    </row>
    <row r="40" spans="1:28" s="11" customFormat="1" ht="19.149999999999999" customHeight="1" x14ac:dyDescent="0.2">
      <c r="A40" s="42"/>
      <c r="C40" s="1435" t="s">
        <v>160</v>
      </c>
      <c r="D40" s="1435"/>
      <c r="E40" s="1435"/>
      <c r="F40" s="1435"/>
      <c r="G40" s="1435"/>
      <c r="H40" s="1435"/>
      <c r="I40" s="482"/>
      <c r="J40" s="1143"/>
      <c r="K40" s="42"/>
      <c r="L40" s="47"/>
      <c r="M40" s="531"/>
      <c r="N40" s="42"/>
      <c r="O40" s="42"/>
      <c r="P40" s="42"/>
      <c r="Q40" s="42"/>
      <c r="R40" s="42"/>
      <c r="S40" s="42"/>
      <c r="T40" s="42"/>
      <c r="U40" s="42"/>
      <c r="V40" s="42"/>
      <c r="W40" s="42"/>
      <c r="X40" s="42"/>
      <c r="Y40" s="42"/>
      <c r="Z40" s="42"/>
      <c r="AA40" s="42"/>
      <c r="AB40" s="42"/>
    </row>
    <row r="41" spans="1:28" s="11" customFormat="1" ht="22.9" customHeight="1" x14ac:dyDescent="0.2">
      <c r="A41" s="42"/>
      <c r="C41" s="1435" t="s">
        <v>161</v>
      </c>
      <c r="D41" s="1435"/>
      <c r="E41" s="1435"/>
      <c r="F41" s="1435"/>
      <c r="G41" s="1435"/>
      <c r="H41" s="1435"/>
      <c r="I41" s="401"/>
      <c r="J41" s="1143"/>
      <c r="K41" s="42"/>
      <c r="L41" s="42"/>
      <c r="M41" s="42"/>
      <c r="N41" s="42"/>
      <c r="O41" s="42"/>
      <c r="P41" s="42"/>
      <c r="Q41" s="42"/>
      <c r="R41" s="42"/>
      <c r="S41" s="42"/>
      <c r="T41" s="42"/>
      <c r="U41" s="42"/>
      <c r="V41" s="42"/>
      <c r="W41" s="42"/>
      <c r="X41" s="42"/>
      <c r="Y41" s="42"/>
      <c r="Z41" s="42"/>
      <c r="AA41" s="42"/>
      <c r="AB41" s="42"/>
    </row>
    <row r="42" spans="1:28" s="11" customFormat="1" ht="19.899999999999999" customHeight="1" x14ac:dyDescent="0.2">
      <c r="A42" s="42"/>
      <c r="C42" s="1429" t="s">
        <v>162</v>
      </c>
      <c r="D42" s="1429"/>
      <c r="E42" s="1429"/>
      <c r="F42" s="1429"/>
      <c r="H42" s="108"/>
      <c r="I42" s="363"/>
      <c r="J42" s="1143"/>
      <c r="K42" s="42" t="b">
        <f>IF(I42="",FALSE,TRUE)</f>
        <v>0</v>
      </c>
      <c r="L42" s="47">
        <f>IF(K42=FALSE,1,0)</f>
        <v>1</v>
      </c>
      <c r="M42" s="531" t="s">
        <v>163</v>
      </c>
      <c r="N42" s="42"/>
      <c r="O42" s="42"/>
      <c r="P42" s="42"/>
      <c r="Q42" s="42"/>
      <c r="R42" s="42"/>
      <c r="S42" s="42"/>
      <c r="T42" s="42"/>
      <c r="U42" s="42"/>
      <c r="V42" s="42"/>
      <c r="W42" s="42"/>
      <c r="X42" s="42"/>
      <c r="Y42" s="42"/>
      <c r="Z42" s="42"/>
      <c r="AA42" s="42"/>
      <c r="AB42" s="42"/>
    </row>
    <row r="43" spans="1:28" s="11" customFormat="1" ht="19.5" customHeight="1" x14ac:dyDescent="0.2">
      <c r="A43" s="42"/>
      <c r="C43" s="1429" t="s">
        <v>164</v>
      </c>
      <c r="D43" s="1429"/>
      <c r="E43" s="1429"/>
      <c r="F43" s="1429"/>
      <c r="G43" s="1429"/>
      <c r="H43" s="1429"/>
      <c r="I43" s="482"/>
      <c r="J43" s="1143"/>
      <c r="K43" s="42"/>
      <c r="L43" s="47"/>
      <c r="M43" s="42"/>
      <c r="N43" s="42"/>
      <c r="O43" s="42"/>
      <c r="P43" s="42"/>
      <c r="Q43" s="42"/>
      <c r="R43" s="42"/>
      <c r="S43" s="42"/>
      <c r="T43" s="42"/>
      <c r="U43" s="42"/>
      <c r="V43" s="42"/>
      <c r="W43" s="42"/>
      <c r="X43" s="42"/>
      <c r="Y43" s="42"/>
      <c r="Z43" s="42"/>
      <c r="AA43" s="42"/>
      <c r="AB43" s="42"/>
    </row>
    <row r="44" spans="1:28" s="11" customFormat="1" ht="10.5" customHeight="1" x14ac:dyDescent="0.2">
      <c r="A44" s="42"/>
      <c r="C44" s="153"/>
      <c r="D44" s="153"/>
      <c r="E44" s="153"/>
      <c r="F44" s="153"/>
      <c r="G44" s="153"/>
      <c r="H44" s="153"/>
      <c r="I44" s="482"/>
      <c r="J44" s="1143"/>
      <c r="K44" s="42"/>
      <c r="L44" s="47"/>
      <c r="M44" s="42"/>
      <c r="N44" s="42"/>
      <c r="O44" s="42"/>
      <c r="P44" s="42"/>
      <c r="Q44" s="42"/>
      <c r="R44" s="42"/>
      <c r="S44" s="42"/>
      <c r="T44" s="42"/>
      <c r="U44" s="42"/>
      <c r="V44" s="42"/>
      <c r="W44" s="42"/>
      <c r="X44" s="42"/>
      <c r="Y44" s="42"/>
      <c r="Z44" s="42"/>
      <c r="AA44" s="42"/>
      <c r="AB44" s="42"/>
    </row>
    <row r="45" spans="1:28" s="11" customFormat="1" ht="19.350000000000001" customHeight="1" x14ac:dyDescent="0.2">
      <c r="A45" s="42"/>
      <c r="C45" s="111" t="s">
        <v>165</v>
      </c>
      <c r="E45" s="1426"/>
      <c r="F45" s="1426"/>
      <c r="G45" s="1426"/>
      <c r="H45" s="1426"/>
      <c r="I45" s="1426"/>
      <c r="J45" s="1143"/>
      <c r="K45" s="42"/>
      <c r="L45" s="42"/>
      <c r="M45" s="42"/>
      <c r="N45" s="42"/>
      <c r="O45" s="42"/>
      <c r="P45" s="42"/>
      <c r="Q45" s="42"/>
      <c r="R45" s="42"/>
      <c r="S45" s="42"/>
      <c r="T45" s="42"/>
      <c r="U45" s="42"/>
      <c r="V45" s="42"/>
      <c r="W45" s="42"/>
      <c r="X45" s="42"/>
      <c r="Y45" s="42"/>
      <c r="Z45" s="42"/>
      <c r="AA45" s="42"/>
      <c r="AB45" s="42"/>
    </row>
    <row r="46" spans="1:28" s="11" customFormat="1" ht="19.350000000000001" customHeight="1" x14ac:dyDescent="0.2">
      <c r="A46" s="42"/>
      <c r="C46" s="111" t="s">
        <v>166</v>
      </c>
      <c r="E46" s="111"/>
      <c r="F46" s="1407"/>
      <c r="G46" s="1407"/>
      <c r="H46" s="1407"/>
      <c r="I46" s="1407"/>
      <c r="J46" s="1143"/>
      <c r="K46" s="42"/>
      <c r="L46" s="42"/>
      <c r="M46" s="42"/>
      <c r="N46" s="42"/>
      <c r="O46" s="42"/>
      <c r="P46" s="42"/>
      <c r="Q46" s="42"/>
      <c r="R46" s="42"/>
      <c r="S46" s="42"/>
      <c r="T46" s="42"/>
      <c r="U46" s="42"/>
      <c r="V46" s="42"/>
      <c r="W46" s="42"/>
      <c r="X46" s="42"/>
      <c r="Y46" s="42"/>
      <c r="Z46" s="42"/>
      <c r="AA46" s="42"/>
      <c r="AB46" s="42"/>
    </row>
    <row r="47" spans="1:28" s="11" customFormat="1" ht="112.35" customHeight="1" x14ac:dyDescent="0.2">
      <c r="A47" s="42"/>
      <c r="C47" s="1430"/>
      <c r="D47" s="1431"/>
      <c r="E47" s="1431"/>
      <c r="F47" s="1431"/>
      <c r="G47" s="1431"/>
      <c r="H47" s="1431"/>
      <c r="I47" s="1432"/>
      <c r="J47" s="1144"/>
      <c r="K47" s="42" t="b">
        <f>IF(SUBSTITUTE(C47," ","")="",FALSE,TRUE)</f>
        <v>0</v>
      </c>
      <c r="L47" s="47">
        <f>IF(K47=FALSE,1,0)</f>
        <v>1</v>
      </c>
      <c r="M47" s="42"/>
      <c r="N47" s="42"/>
      <c r="O47" s="42"/>
      <c r="P47" s="42"/>
      <c r="Q47" s="42"/>
      <c r="R47" s="42"/>
      <c r="S47" s="42"/>
      <c r="T47" s="42"/>
      <c r="U47" s="42"/>
      <c r="V47" s="42"/>
      <c r="W47" s="42"/>
      <c r="X47" s="42"/>
      <c r="Y47" s="42"/>
      <c r="Z47" s="42"/>
      <c r="AA47" s="42"/>
      <c r="AB47" s="42"/>
    </row>
    <row r="48" spans="1:28" s="11" customFormat="1" ht="10.5" customHeight="1" x14ac:dyDescent="0.2">
      <c r="A48" s="42"/>
      <c r="C48" s="153"/>
      <c r="D48" s="153"/>
      <c r="E48" s="153"/>
      <c r="F48" s="153"/>
      <c r="H48" s="108"/>
      <c r="I48" s="108"/>
      <c r="J48" s="1143"/>
      <c r="K48" s="42"/>
      <c r="L48" s="42"/>
      <c r="M48" s="42"/>
      <c r="N48" s="42"/>
      <c r="O48" s="42"/>
      <c r="P48" s="42"/>
      <c r="Q48" s="42"/>
      <c r="R48" s="42"/>
      <c r="S48" s="42"/>
      <c r="T48" s="42"/>
      <c r="U48" s="42"/>
      <c r="V48" s="42"/>
      <c r="W48" s="42"/>
      <c r="X48" s="42"/>
      <c r="Y48" s="42"/>
      <c r="Z48" s="42"/>
      <c r="AA48" s="42"/>
      <c r="AB48" s="42"/>
    </row>
    <row r="49" spans="1:28" s="11" customFormat="1" ht="27" customHeight="1" x14ac:dyDescent="0.2">
      <c r="A49" s="42"/>
      <c r="C49" s="1433" t="s">
        <v>167</v>
      </c>
      <c r="D49" s="1434"/>
      <c r="E49" s="1434"/>
      <c r="F49" s="1434"/>
      <c r="G49" s="1434"/>
      <c r="H49" s="1434"/>
      <c r="I49" s="363"/>
      <c r="J49" s="1143"/>
      <c r="K49" s="42" t="b">
        <f>IF(I49="",FALSE,TRUE)</f>
        <v>0</v>
      </c>
      <c r="L49" s="47">
        <f>IF(K49=FALSE,1,0)</f>
        <v>1</v>
      </c>
      <c r="M49" s="42"/>
      <c r="N49" s="42"/>
      <c r="O49" s="42"/>
      <c r="P49" s="42"/>
      <c r="Q49" s="42"/>
      <c r="R49" s="42"/>
      <c r="S49" s="42"/>
      <c r="T49" s="42"/>
      <c r="U49" s="42"/>
      <c r="V49" s="42"/>
      <c r="W49" s="42"/>
      <c r="X49" s="42"/>
      <c r="Y49" s="42"/>
      <c r="Z49" s="42"/>
      <c r="AA49" s="42"/>
      <c r="AB49" s="42"/>
    </row>
    <row r="50" spans="1:28" s="11" customFormat="1" ht="19.899999999999999" customHeight="1" x14ac:dyDescent="0.2">
      <c r="A50" s="42"/>
      <c r="C50" s="1436" t="s">
        <v>168</v>
      </c>
      <c r="D50" s="1436"/>
      <c r="E50" s="1436"/>
      <c r="F50" s="1436"/>
      <c r="G50" s="374"/>
      <c r="H50" s="374"/>
      <c r="I50" s="482"/>
      <c r="J50" s="1143"/>
      <c r="K50" s="42"/>
      <c r="L50" s="47"/>
      <c r="M50" s="42"/>
      <c r="N50" s="42"/>
      <c r="O50" s="42"/>
      <c r="P50" s="42"/>
      <c r="Q50" s="42"/>
      <c r="R50" s="42"/>
      <c r="S50" s="42"/>
      <c r="T50" s="42"/>
      <c r="U50" s="42"/>
      <c r="V50" s="42"/>
      <c r="W50" s="42"/>
      <c r="X50" s="42"/>
      <c r="Y50" s="42"/>
      <c r="Z50" s="42"/>
      <c r="AA50" s="42"/>
      <c r="AB50" s="42"/>
    </row>
    <row r="51" spans="1:28" s="11" customFormat="1" ht="19.350000000000001" customHeight="1" x14ac:dyDescent="0.2">
      <c r="A51" s="42"/>
      <c r="C51" s="111" t="s">
        <v>165</v>
      </c>
      <c r="E51" s="1426"/>
      <c r="F51" s="1426"/>
      <c r="G51" s="1426"/>
      <c r="H51" s="1426"/>
      <c r="I51" s="1426"/>
      <c r="J51" s="1143"/>
      <c r="K51" s="42"/>
      <c r="L51" s="42"/>
      <c r="M51" s="42"/>
      <c r="N51" s="42"/>
      <c r="O51" s="42"/>
      <c r="P51" s="42"/>
      <c r="Q51" s="42"/>
      <c r="R51" s="42"/>
      <c r="S51" s="42"/>
      <c r="T51" s="42"/>
      <c r="U51" s="42"/>
      <c r="V51" s="42"/>
      <c r="W51" s="42"/>
      <c r="X51" s="42"/>
      <c r="Y51" s="42"/>
      <c r="Z51" s="42"/>
      <c r="AA51" s="42"/>
      <c r="AB51" s="42"/>
    </row>
    <row r="52" spans="1:28" s="11" customFormat="1" ht="19.350000000000001" customHeight="1" x14ac:dyDescent="0.2">
      <c r="A52" s="42"/>
      <c r="C52" s="111" t="s">
        <v>166</v>
      </c>
      <c r="D52" s="111"/>
      <c r="E52" s="111"/>
      <c r="F52" s="111"/>
      <c r="G52" s="20"/>
      <c r="H52" s="20"/>
      <c r="I52" s="20"/>
      <c r="J52" s="1143"/>
      <c r="K52" s="42"/>
      <c r="L52" s="42"/>
      <c r="M52" s="42"/>
      <c r="N52" s="42"/>
      <c r="O52" s="42"/>
      <c r="P52" s="42"/>
      <c r="Q52" s="42"/>
      <c r="R52" s="42"/>
      <c r="S52" s="42"/>
      <c r="T52" s="42"/>
      <c r="U52" s="42"/>
      <c r="V52" s="42"/>
      <c r="W52" s="42"/>
      <c r="X52" s="42"/>
      <c r="Y52" s="42"/>
      <c r="Z52" s="42"/>
      <c r="AA52" s="42"/>
      <c r="AB52" s="42"/>
    </row>
    <row r="53" spans="1:28" s="11" customFormat="1" ht="112.35" customHeight="1" x14ac:dyDescent="0.2">
      <c r="A53" s="42"/>
      <c r="C53" s="1423"/>
      <c r="D53" s="1424"/>
      <c r="E53" s="1424"/>
      <c r="F53" s="1424"/>
      <c r="G53" s="1424"/>
      <c r="H53" s="1424"/>
      <c r="I53" s="1425"/>
      <c r="J53" s="1143"/>
      <c r="K53" s="42" t="b">
        <f>IF(SUBSTITUTE(C53," ","")="",FALSE,TRUE)</f>
        <v>0</v>
      </c>
      <c r="L53" s="47">
        <f>IF(K53=FALSE,1,0)</f>
        <v>1</v>
      </c>
      <c r="M53" s="42"/>
      <c r="N53" s="42"/>
      <c r="O53" s="42"/>
      <c r="P53" s="42"/>
      <c r="Q53" s="42"/>
      <c r="R53" s="42"/>
      <c r="S53" s="42"/>
      <c r="T53" s="42"/>
      <c r="U53" s="42"/>
      <c r="V53" s="42"/>
      <c r="W53" s="42"/>
      <c r="X53" s="42"/>
      <c r="Y53" s="42"/>
      <c r="Z53" s="42"/>
      <c r="AA53" s="42"/>
      <c r="AB53" s="42"/>
    </row>
    <row r="54" spans="1:28" s="11" customFormat="1" ht="10.5" customHeight="1" x14ac:dyDescent="0.2">
      <c r="A54" s="42"/>
      <c r="C54" s="337"/>
      <c r="D54" s="337"/>
      <c r="E54" s="337"/>
      <c r="F54" s="337"/>
      <c r="G54" s="338"/>
      <c r="H54" s="337"/>
      <c r="I54" s="337"/>
      <c r="J54" s="1143"/>
      <c r="K54" s="42"/>
      <c r="L54" s="42"/>
      <c r="M54" s="42"/>
      <c r="N54" s="42"/>
      <c r="O54" s="42"/>
      <c r="P54" s="42"/>
      <c r="Q54" s="42"/>
      <c r="R54" s="42"/>
      <c r="S54" s="42"/>
      <c r="T54" s="42"/>
      <c r="U54" s="42"/>
      <c r="V54" s="42"/>
      <c r="W54" s="42"/>
      <c r="X54" s="42"/>
      <c r="Y54" s="42"/>
      <c r="Z54" s="42"/>
      <c r="AA54" s="42"/>
      <c r="AB54" s="42"/>
    </row>
    <row r="55" spans="1:28" s="11" customFormat="1" ht="18.399999999999999" customHeight="1" x14ac:dyDescent="0.2">
      <c r="A55" s="42"/>
      <c r="C55" s="1428" t="s">
        <v>169</v>
      </c>
      <c r="D55" s="1428"/>
      <c r="E55" s="1428"/>
      <c r="F55" s="1428"/>
      <c r="G55" s="1428"/>
      <c r="H55" s="1428"/>
      <c r="I55" s="363"/>
      <c r="J55" s="1143"/>
      <c r="K55" s="42" t="b">
        <f>IF(I55="",FALSE,TRUE)</f>
        <v>0</v>
      </c>
      <c r="L55" s="47">
        <f>IF(K55=FALSE,1,0)</f>
        <v>1</v>
      </c>
      <c r="M55" s="42"/>
      <c r="N55" s="42"/>
      <c r="O55" s="42"/>
      <c r="P55" s="42"/>
      <c r="Q55" s="42"/>
      <c r="R55" s="42"/>
      <c r="S55" s="42"/>
      <c r="T55" s="42"/>
      <c r="U55" s="42"/>
      <c r="V55" s="42"/>
      <c r="W55" s="42"/>
      <c r="X55" s="42"/>
      <c r="Y55" s="42"/>
      <c r="Z55" s="42"/>
      <c r="AA55" s="42"/>
      <c r="AB55" s="42"/>
    </row>
    <row r="56" spans="1:28" s="11" customFormat="1" ht="38.65" customHeight="1" x14ac:dyDescent="0.2">
      <c r="A56" s="42"/>
      <c r="C56" s="1428" t="s">
        <v>170</v>
      </c>
      <c r="D56" s="1428"/>
      <c r="E56" s="1428"/>
      <c r="F56" s="1428"/>
      <c r="G56" s="1428"/>
      <c r="H56" s="1428"/>
      <c r="I56" s="482"/>
      <c r="J56" s="1143"/>
      <c r="K56" s="42"/>
      <c r="L56" s="47"/>
      <c r="M56" s="42"/>
      <c r="N56" s="42"/>
      <c r="O56" s="42"/>
      <c r="P56" s="42"/>
      <c r="Q56" s="42"/>
      <c r="R56" s="42"/>
      <c r="S56" s="42"/>
      <c r="T56" s="42"/>
      <c r="U56" s="42"/>
      <c r="V56" s="42"/>
      <c r="W56" s="42"/>
      <c r="X56" s="42"/>
      <c r="Y56" s="42"/>
      <c r="Z56" s="42"/>
      <c r="AA56" s="42"/>
      <c r="AB56" s="42"/>
    </row>
    <row r="57" spans="1:28" s="11" customFormat="1" ht="19.350000000000001" customHeight="1" x14ac:dyDescent="0.2">
      <c r="A57" s="42"/>
      <c r="C57" s="111" t="s">
        <v>165</v>
      </c>
      <c r="E57" s="1426"/>
      <c r="F57" s="1426"/>
      <c r="G57" s="1426"/>
      <c r="H57" s="1426"/>
      <c r="I57" s="1426"/>
      <c r="J57" s="1143"/>
      <c r="K57" s="42"/>
      <c r="L57" s="42"/>
      <c r="M57" s="42"/>
      <c r="N57" s="42"/>
      <c r="O57" s="42"/>
      <c r="P57" s="42"/>
      <c r="Q57" s="42"/>
      <c r="R57" s="42"/>
      <c r="S57" s="42"/>
      <c r="T57" s="42"/>
      <c r="U57" s="42"/>
      <c r="V57" s="42"/>
      <c r="W57" s="42"/>
      <c r="X57" s="42"/>
      <c r="Y57" s="42"/>
      <c r="Z57" s="42"/>
      <c r="AA57" s="42"/>
      <c r="AB57" s="42"/>
    </row>
    <row r="58" spans="1:28" s="11" customFormat="1" ht="19.5" customHeight="1" x14ac:dyDescent="0.2">
      <c r="A58" s="42"/>
      <c r="C58" s="111" t="s">
        <v>166</v>
      </c>
      <c r="D58" s="111"/>
      <c r="E58" s="111"/>
      <c r="F58" s="111"/>
      <c r="G58" s="20"/>
      <c r="H58" s="20"/>
      <c r="I58" s="20"/>
      <c r="J58" s="1143"/>
      <c r="K58" s="42"/>
      <c r="L58" s="42"/>
      <c r="M58" s="42"/>
      <c r="N58" s="42"/>
      <c r="O58" s="42"/>
      <c r="P58" s="42"/>
      <c r="Q58" s="42"/>
      <c r="R58" s="42"/>
      <c r="S58" s="42"/>
      <c r="T58" s="42"/>
      <c r="U58" s="42"/>
      <c r="V58" s="42"/>
      <c r="W58" s="42"/>
      <c r="X58" s="42"/>
      <c r="Y58" s="42"/>
      <c r="Z58" s="42"/>
      <c r="AA58" s="42"/>
      <c r="AB58" s="42"/>
    </row>
    <row r="59" spans="1:28" s="11" customFormat="1" ht="120" customHeight="1" x14ac:dyDescent="0.2">
      <c r="A59" s="42"/>
      <c r="C59" s="1423"/>
      <c r="D59" s="1424"/>
      <c r="E59" s="1424"/>
      <c r="F59" s="1424"/>
      <c r="G59" s="1424"/>
      <c r="H59" s="1424"/>
      <c r="I59" s="1425"/>
      <c r="J59" s="1143"/>
      <c r="K59" s="42" t="b">
        <f>IF(SUBSTITUTE(C59," ","")="",FALSE,TRUE)</f>
        <v>0</v>
      </c>
      <c r="L59" s="47">
        <f>IF(K59=FALSE,1,0)</f>
        <v>1</v>
      </c>
      <c r="M59" s="42"/>
      <c r="N59" s="42"/>
      <c r="O59" s="42"/>
      <c r="P59" s="42"/>
      <c r="Q59" s="42"/>
      <c r="R59" s="42"/>
      <c r="S59" s="42"/>
      <c r="T59" s="42"/>
      <c r="U59" s="42"/>
      <c r="V59" s="42"/>
      <c r="W59" s="42"/>
      <c r="X59" s="42"/>
      <c r="Y59" s="42"/>
      <c r="Z59" s="42"/>
      <c r="AA59" s="42"/>
      <c r="AB59" s="42"/>
    </row>
    <row r="60" spans="1:28" s="11" customFormat="1" ht="10.5" customHeight="1" x14ac:dyDescent="0.2">
      <c r="A60" s="42"/>
      <c r="C60" s="337"/>
      <c r="D60" s="337"/>
      <c r="E60" s="337"/>
      <c r="F60" s="337"/>
      <c r="G60" s="338"/>
      <c r="H60" s="337"/>
      <c r="I60" s="337"/>
      <c r="J60" s="1143"/>
      <c r="K60" s="42"/>
      <c r="L60" s="42"/>
      <c r="M60" s="42"/>
      <c r="N60" s="42"/>
      <c r="O60" s="42"/>
      <c r="P60" s="42"/>
      <c r="Q60" s="42"/>
      <c r="R60" s="42"/>
      <c r="S60" s="42"/>
      <c r="T60" s="42"/>
      <c r="U60" s="42"/>
      <c r="V60" s="42"/>
      <c r="W60" s="42"/>
      <c r="X60" s="42"/>
      <c r="Y60" s="42"/>
      <c r="Z60" s="42"/>
      <c r="AA60" s="42"/>
      <c r="AB60" s="42"/>
    </row>
    <row r="61" spans="1:28" s="11" customFormat="1" ht="19.5" customHeight="1" x14ac:dyDescent="0.2">
      <c r="A61" s="42"/>
      <c r="C61" s="1428" t="s">
        <v>171</v>
      </c>
      <c r="D61" s="1428"/>
      <c r="E61" s="1428"/>
      <c r="F61" s="1428"/>
      <c r="G61" s="1428"/>
      <c r="H61" s="1428"/>
      <c r="I61" s="363"/>
      <c r="J61" s="1143"/>
      <c r="K61" s="42" t="b">
        <f>IF(SUBSTITUTE(I61," ","")="",FALSE,TRUE)</f>
        <v>0</v>
      </c>
      <c r="L61" s="47">
        <f>IF(K61=FALSE,1,0)</f>
        <v>1</v>
      </c>
      <c r="M61" s="42"/>
      <c r="N61" s="410"/>
      <c r="O61" s="42"/>
      <c r="P61" s="42"/>
      <c r="Q61" s="42"/>
      <c r="R61" s="42"/>
      <c r="S61" s="42"/>
      <c r="T61" s="42"/>
      <c r="U61" s="42"/>
      <c r="V61" s="42"/>
      <c r="W61" s="42"/>
      <c r="X61" s="42"/>
      <c r="Y61" s="42"/>
      <c r="Z61" s="42"/>
      <c r="AA61" s="42"/>
      <c r="AB61" s="42"/>
    </row>
    <row r="62" spans="1:28" s="11" customFormat="1" ht="19.149999999999999" customHeight="1" x14ac:dyDescent="0.2">
      <c r="A62" s="42"/>
      <c r="C62" s="374"/>
      <c r="D62" s="374"/>
      <c r="E62" s="374"/>
      <c r="F62" s="374"/>
      <c r="G62" s="374"/>
      <c r="H62" s="374"/>
      <c r="I62" s="374"/>
      <c r="J62" s="1143"/>
      <c r="K62" s="42"/>
      <c r="L62" s="47"/>
      <c r="M62" s="42"/>
      <c r="N62" s="42"/>
      <c r="O62" s="42"/>
      <c r="P62" s="42"/>
      <c r="Q62" s="42"/>
      <c r="R62" s="42"/>
      <c r="S62" s="42"/>
      <c r="T62" s="42"/>
      <c r="U62" s="42"/>
      <c r="V62" s="42"/>
      <c r="W62" s="42"/>
      <c r="X62" s="42"/>
      <c r="Y62" s="42"/>
      <c r="Z62" s="42"/>
      <c r="AA62" s="42"/>
      <c r="AB62" s="42"/>
    </row>
    <row r="63" spans="1:28" s="11" customFormat="1" ht="18.75" customHeight="1" x14ac:dyDescent="0.2">
      <c r="A63" s="42"/>
      <c r="C63" s="1427" t="s">
        <v>172</v>
      </c>
      <c r="D63" s="1428"/>
      <c r="E63" s="1428"/>
      <c r="F63" s="1428"/>
      <c r="G63" s="1428"/>
      <c r="H63" s="1428"/>
      <c r="I63" s="363"/>
      <c r="J63" s="1143"/>
      <c r="K63" s="42"/>
      <c r="L63" s="47"/>
      <c r="M63" s="42"/>
      <c r="N63" s="42"/>
      <c r="O63" s="42"/>
      <c r="P63" s="42"/>
      <c r="Q63" s="42"/>
      <c r="R63" s="42"/>
      <c r="S63" s="42"/>
      <c r="T63" s="42"/>
      <c r="U63" s="42"/>
      <c r="V63" s="42"/>
      <c r="W63" s="42"/>
      <c r="X63" s="42"/>
      <c r="Y63" s="42"/>
      <c r="Z63" s="42"/>
      <c r="AA63" s="42"/>
      <c r="AB63" s="42"/>
    </row>
    <row r="64" spans="1:28" s="11" customFormat="1" ht="18.75" customHeight="1" x14ac:dyDescent="0.2">
      <c r="A64" s="42"/>
      <c r="C64" s="562"/>
      <c r="D64" s="374"/>
      <c r="E64" s="374"/>
      <c r="F64" s="374"/>
      <c r="G64" s="374"/>
      <c r="H64" s="374"/>
      <c r="I64" s="482"/>
      <c r="J64" s="1143"/>
      <c r="K64" s="42"/>
      <c r="L64" s="47"/>
      <c r="M64" s="42"/>
      <c r="N64" s="42"/>
      <c r="O64" s="42"/>
      <c r="P64" s="42"/>
      <c r="Q64" s="42"/>
      <c r="R64" s="42"/>
      <c r="S64" s="42"/>
      <c r="T64" s="42"/>
      <c r="U64" s="42"/>
      <c r="V64" s="42"/>
      <c r="W64" s="42"/>
      <c r="X64" s="42"/>
      <c r="Y64" s="42"/>
      <c r="Z64" s="42"/>
      <c r="AA64" s="42"/>
      <c r="AB64" s="42"/>
    </row>
    <row r="65" spans="1:28" s="11" customFormat="1" ht="19.350000000000001" customHeight="1" x14ac:dyDescent="0.2">
      <c r="A65" s="42"/>
      <c r="C65" s="111" t="s">
        <v>165</v>
      </c>
      <c r="E65" s="1426"/>
      <c r="F65" s="1426"/>
      <c r="G65" s="1426"/>
      <c r="H65" s="1426"/>
      <c r="I65" s="1426"/>
      <c r="J65" s="1143"/>
      <c r="K65" s="42"/>
      <c r="L65" s="47"/>
      <c r="M65" s="42"/>
      <c r="N65" s="42"/>
      <c r="O65" s="42"/>
      <c r="P65" s="42"/>
      <c r="Q65" s="42"/>
      <c r="R65" s="42"/>
      <c r="S65" s="42"/>
      <c r="T65" s="42"/>
      <c r="U65" s="42"/>
      <c r="V65" s="42"/>
      <c r="W65" s="42"/>
      <c r="X65" s="42"/>
      <c r="Y65" s="42"/>
      <c r="Z65" s="42"/>
      <c r="AA65" s="42"/>
      <c r="AB65" s="42"/>
    </row>
    <row r="66" spans="1:28" s="11" customFormat="1" ht="19.5" customHeight="1" x14ac:dyDescent="0.2">
      <c r="A66" s="42"/>
      <c r="C66" s="111" t="s">
        <v>166</v>
      </c>
      <c r="D66" s="111"/>
      <c r="E66" s="111"/>
      <c r="F66" s="111"/>
      <c r="G66" s="20"/>
      <c r="H66" s="20"/>
      <c r="I66" s="20"/>
      <c r="J66" s="1143"/>
      <c r="K66" s="42"/>
      <c r="L66" s="42"/>
      <c r="M66" s="42"/>
      <c r="N66" s="42"/>
      <c r="O66" s="42"/>
      <c r="P66" s="42"/>
      <c r="Q66" s="42"/>
      <c r="R66" s="42"/>
      <c r="S66" s="42"/>
      <c r="T66" s="42"/>
      <c r="U66" s="42"/>
      <c r="V66" s="42"/>
      <c r="W66" s="42"/>
      <c r="X66" s="42"/>
      <c r="Y66" s="42"/>
      <c r="Z66" s="42"/>
      <c r="AA66" s="42"/>
      <c r="AB66" s="42"/>
    </row>
    <row r="67" spans="1:28" s="11" customFormat="1" ht="137.1" customHeight="1" x14ac:dyDescent="0.2">
      <c r="A67" s="42"/>
      <c r="C67" s="1423"/>
      <c r="D67" s="1424"/>
      <c r="E67" s="1424"/>
      <c r="F67" s="1424"/>
      <c r="G67" s="1424"/>
      <c r="H67" s="1424"/>
      <c r="I67" s="1425"/>
      <c r="J67" s="1143"/>
      <c r="K67" s="42" t="b">
        <f>IF(SUBSTITUTE(C67," ","")="",FALSE,TRUE)</f>
        <v>0</v>
      </c>
      <c r="L67" s="47">
        <f>IF(K67=FALSE,1,0)</f>
        <v>1</v>
      </c>
      <c r="M67" s="42"/>
      <c r="N67" s="42"/>
      <c r="O67" s="42"/>
      <c r="P67" s="42"/>
      <c r="Q67" s="42"/>
      <c r="R67" s="42"/>
      <c r="S67" s="42"/>
      <c r="T67" s="42"/>
      <c r="U67" s="42"/>
      <c r="V67" s="42"/>
      <c r="W67" s="42"/>
      <c r="X67" s="42"/>
      <c r="Y67" s="42"/>
      <c r="Z67" s="42"/>
      <c r="AA67" s="42"/>
      <c r="AB67" s="42"/>
    </row>
    <row r="68" spans="1:28" s="11" customFormat="1" ht="10.5" customHeight="1" x14ac:dyDescent="0.2">
      <c r="A68" s="42"/>
      <c r="C68" s="43"/>
      <c r="D68" s="44"/>
      <c r="E68" s="45"/>
      <c r="F68" s="46"/>
      <c r="G68" s="44"/>
      <c r="H68" s="1422" t="str">
        <f ca="1">"© Salix "&amp;YEAR(NOW())</f>
        <v>© Salix 2023</v>
      </c>
      <c r="I68" s="1422"/>
      <c r="J68" s="1143"/>
      <c r="K68" s="42"/>
      <c r="L68" s="42"/>
      <c r="M68" s="62"/>
      <c r="N68" s="42"/>
      <c r="O68" s="42"/>
      <c r="P68" s="42"/>
      <c r="Q68" s="42"/>
      <c r="R68" s="42"/>
      <c r="S68" s="42"/>
      <c r="T68" s="42"/>
      <c r="U68" s="42"/>
      <c r="V68" s="42"/>
      <c r="W68" s="42"/>
      <c r="X68" s="42"/>
      <c r="Y68" s="42"/>
      <c r="Z68" s="42"/>
      <c r="AA68" s="42"/>
      <c r="AB68" s="42"/>
    </row>
    <row r="69" spans="1:28" s="11" customFormat="1" x14ac:dyDescent="0.15">
      <c r="A69" s="42"/>
      <c r="C69" s="1421">
        <f>L6</f>
        <v>17</v>
      </c>
      <c r="D69" s="1421"/>
      <c r="E69" s="1421"/>
      <c r="F69" s="1421"/>
      <c r="G69" s="1421"/>
      <c r="H69" s="1421"/>
      <c r="I69" s="1421"/>
      <c r="J69" s="1143"/>
      <c r="K69" s="42"/>
      <c r="L69" s="42"/>
      <c r="M69" s="42"/>
      <c r="N69" s="42"/>
      <c r="O69" s="42"/>
      <c r="P69" s="42"/>
      <c r="Q69" s="42"/>
      <c r="R69" s="42"/>
      <c r="S69" s="42"/>
      <c r="T69" s="42"/>
      <c r="U69" s="42"/>
      <c r="V69" s="42"/>
      <c r="W69" s="42"/>
      <c r="X69" s="42"/>
      <c r="Y69" s="42"/>
      <c r="Z69" s="42"/>
      <c r="AA69" s="42"/>
      <c r="AB69" s="42"/>
    </row>
    <row r="70" spans="1:28" s="11" customFormat="1" x14ac:dyDescent="0.2">
      <c r="A70" s="42"/>
      <c r="C70" s="12"/>
      <c r="J70" s="1143"/>
      <c r="K70" s="42"/>
      <c r="L70" s="42"/>
      <c r="M70" s="42"/>
      <c r="N70" s="42"/>
      <c r="O70" s="42"/>
      <c r="P70" s="42"/>
      <c r="Q70" s="42"/>
      <c r="R70" s="42"/>
      <c r="S70" s="42"/>
      <c r="T70" s="42"/>
      <c r="U70" s="42"/>
      <c r="V70" s="42"/>
      <c r="W70" s="42"/>
      <c r="X70" s="42"/>
      <c r="Y70" s="42"/>
      <c r="Z70" s="42"/>
      <c r="AA70" s="42"/>
      <c r="AB70" s="42"/>
    </row>
    <row r="71" spans="1:28" s="11" customFormat="1" ht="15.75" customHeight="1" x14ac:dyDescent="0.2">
      <c r="A71" s="42"/>
      <c r="B71" s="42"/>
      <c r="C71" s="47"/>
      <c r="D71" s="42"/>
      <c r="E71" s="42"/>
      <c r="F71" s="42"/>
      <c r="G71" s="42"/>
      <c r="H71" s="42"/>
      <c r="I71" s="42"/>
      <c r="J71" s="1142"/>
      <c r="K71" s="42"/>
      <c r="L71" s="42"/>
      <c r="M71" s="42"/>
      <c r="N71" s="42"/>
      <c r="O71" s="42"/>
      <c r="P71" s="42"/>
      <c r="Q71" s="42"/>
      <c r="R71" s="42"/>
      <c r="S71" s="42"/>
      <c r="T71" s="42"/>
      <c r="U71" s="42"/>
      <c r="V71" s="42"/>
      <c r="W71" s="42"/>
      <c r="X71" s="42"/>
      <c r="Y71" s="42"/>
      <c r="Z71" s="42"/>
      <c r="AA71" s="42"/>
      <c r="AB71" s="42"/>
    </row>
    <row r="72" spans="1:28" s="11" customFormat="1" x14ac:dyDescent="0.2">
      <c r="A72" s="42"/>
      <c r="B72" s="42"/>
      <c r="C72" s="47"/>
      <c r="D72" s="42"/>
      <c r="E72" s="42"/>
      <c r="F72" s="42"/>
      <c r="G72" s="42"/>
      <c r="H72" s="42"/>
      <c r="I72" s="42"/>
      <c r="J72" s="1142"/>
      <c r="K72" s="42"/>
      <c r="L72" s="42"/>
      <c r="M72" s="42"/>
      <c r="N72" s="42"/>
      <c r="O72" s="42"/>
      <c r="P72" s="42"/>
      <c r="Q72" s="42"/>
      <c r="R72" s="42"/>
      <c r="S72" s="42"/>
      <c r="T72" s="42"/>
      <c r="U72" s="42"/>
      <c r="V72" s="42"/>
      <c r="W72" s="42"/>
      <c r="X72" s="42"/>
      <c r="Y72" s="42"/>
      <c r="Z72" s="42"/>
      <c r="AA72" s="42"/>
      <c r="AB72" s="42"/>
    </row>
    <row r="73" spans="1:28" s="11" customFormat="1" x14ac:dyDescent="0.2">
      <c r="A73" s="42"/>
      <c r="B73" s="42"/>
      <c r="C73" s="47"/>
      <c r="D73" s="42"/>
      <c r="E73" s="42"/>
      <c r="F73" s="42"/>
      <c r="G73" s="42"/>
      <c r="H73" s="42"/>
      <c r="I73" s="42"/>
      <c r="J73" s="1142"/>
      <c r="K73" s="42"/>
      <c r="L73" s="42"/>
      <c r="M73" s="42"/>
      <c r="N73" s="42"/>
      <c r="O73" s="42"/>
      <c r="P73" s="42"/>
      <c r="Q73" s="42"/>
      <c r="R73" s="42"/>
      <c r="S73" s="42"/>
      <c r="T73" s="42"/>
      <c r="U73" s="42"/>
      <c r="V73" s="42"/>
      <c r="W73" s="42"/>
      <c r="X73" s="42"/>
      <c r="Y73" s="42"/>
      <c r="Z73" s="42"/>
      <c r="AA73" s="42"/>
      <c r="AB73" s="42"/>
    </row>
    <row r="74" spans="1:28" s="11" customFormat="1" x14ac:dyDescent="0.2">
      <c r="A74" s="42"/>
      <c r="B74" s="42"/>
      <c r="C74" s="47"/>
      <c r="D74" s="42"/>
      <c r="E74" s="42"/>
      <c r="F74" s="42"/>
      <c r="G74" s="42"/>
      <c r="H74" s="42"/>
      <c r="I74" s="42"/>
      <c r="J74" s="1142"/>
      <c r="K74" s="42"/>
      <c r="L74" s="42"/>
      <c r="M74" s="42"/>
      <c r="N74" s="42"/>
      <c r="O74" s="42"/>
      <c r="P74" s="42"/>
      <c r="Q74" s="42"/>
      <c r="R74" s="42"/>
      <c r="S74" s="42"/>
      <c r="T74" s="42"/>
      <c r="U74" s="42"/>
      <c r="V74" s="42"/>
      <c r="W74" s="42"/>
      <c r="X74" s="42"/>
      <c r="Y74" s="42"/>
      <c r="Z74" s="42"/>
      <c r="AA74" s="42"/>
      <c r="AB74" s="42"/>
    </row>
    <row r="75" spans="1:28" s="11" customFormat="1" x14ac:dyDescent="0.2">
      <c r="A75" s="42"/>
      <c r="B75" s="42"/>
      <c r="C75" s="47"/>
      <c r="D75" s="42"/>
      <c r="E75" s="42"/>
      <c r="F75" s="42"/>
      <c r="G75" s="42"/>
      <c r="H75" s="42"/>
      <c r="I75" s="42"/>
      <c r="J75" s="1142"/>
      <c r="K75" s="42"/>
      <c r="L75" s="42"/>
      <c r="M75" s="42"/>
      <c r="N75" s="42"/>
      <c r="O75" s="42"/>
      <c r="P75" s="42"/>
      <c r="Q75" s="42"/>
      <c r="R75" s="42"/>
      <c r="S75" s="42"/>
      <c r="T75" s="42"/>
      <c r="U75" s="42"/>
      <c r="V75" s="42"/>
      <c r="W75" s="42"/>
      <c r="X75" s="42"/>
      <c r="Y75" s="42"/>
      <c r="Z75" s="42"/>
      <c r="AA75" s="42"/>
      <c r="AB75" s="42"/>
    </row>
    <row r="76" spans="1:28" s="11" customFormat="1" x14ac:dyDescent="0.2">
      <c r="A76" s="42"/>
      <c r="B76" s="42"/>
      <c r="C76" s="47"/>
      <c r="D76" s="42"/>
      <c r="E76" s="42"/>
      <c r="F76" s="42"/>
      <c r="G76" s="42"/>
      <c r="H76" s="42"/>
      <c r="I76" s="42"/>
      <c r="J76" s="1142"/>
      <c r="K76" s="42"/>
      <c r="L76" s="42"/>
      <c r="M76" s="42"/>
      <c r="N76" s="42"/>
      <c r="O76" s="42"/>
      <c r="P76" s="42"/>
      <c r="Q76" s="42"/>
      <c r="R76" s="42"/>
      <c r="S76" s="42"/>
      <c r="T76" s="42"/>
      <c r="U76" s="42"/>
      <c r="V76" s="42"/>
      <c r="W76" s="42"/>
      <c r="X76" s="42"/>
      <c r="Y76" s="42"/>
      <c r="Z76" s="42"/>
      <c r="AA76" s="42"/>
      <c r="AB76" s="42"/>
    </row>
    <row r="77" spans="1:28" s="11" customFormat="1" x14ac:dyDescent="0.2">
      <c r="A77" s="42"/>
      <c r="B77" s="42"/>
      <c r="C77" s="47"/>
      <c r="D77" s="42"/>
      <c r="E77" s="42"/>
      <c r="F77" s="42"/>
      <c r="G77" s="42"/>
      <c r="H77" s="42"/>
      <c r="I77" s="42"/>
      <c r="J77" s="1142"/>
      <c r="K77" s="42"/>
      <c r="L77" s="42"/>
      <c r="M77" s="42"/>
      <c r="N77" s="42"/>
      <c r="O77" s="42"/>
      <c r="P77" s="42"/>
      <c r="Q77" s="42"/>
      <c r="R77" s="42"/>
      <c r="S77" s="42"/>
      <c r="T77" s="42"/>
      <c r="U77" s="42"/>
      <c r="V77" s="42"/>
      <c r="W77" s="42"/>
      <c r="X77" s="42"/>
      <c r="Y77" s="42"/>
      <c r="Z77" s="42"/>
      <c r="AA77" s="42"/>
      <c r="AB77" s="42"/>
    </row>
    <row r="78" spans="1:28" s="11" customFormat="1" x14ac:dyDescent="0.2">
      <c r="A78" s="42"/>
      <c r="B78" s="42"/>
      <c r="C78" s="47"/>
      <c r="D78" s="42"/>
      <c r="E78" s="42"/>
      <c r="F78" s="42"/>
      <c r="G78" s="42"/>
      <c r="H78" s="42"/>
      <c r="I78" s="42"/>
      <c r="J78" s="1142"/>
      <c r="K78" s="42"/>
      <c r="L78" s="42"/>
      <c r="M78" s="42"/>
      <c r="N78" s="42"/>
      <c r="O78" s="42"/>
      <c r="P78" s="42"/>
      <c r="Q78" s="42"/>
      <c r="R78" s="42"/>
      <c r="S78" s="42"/>
      <c r="T78" s="42"/>
      <c r="U78" s="42"/>
      <c r="V78" s="42"/>
      <c r="W78" s="42"/>
      <c r="X78" s="42"/>
      <c r="Y78" s="42"/>
      <c r="Z78" s="42"/>
      <c r="AA78" s="42"/>
      <c r="AB78" s="42"/>
    </row>
    <row r="79" spans="1:28" s="11" customFormat="1" x14ac:dyDescent="0.2">
      <c r="A79" s="42"/>
      <c r="B79" s="42"/>
      <c r="C79" s="47"/>
      <c r="D79" s="42"/>
      <c r="E79" s="42"/>
      <c r="F79" s="42"/>
      <c r="G79" s="42"/>
      <c r="H79" s="42"/>
      <c r="I79" s="42"/>
      <c r="J79" s="1142"/>
      <c r="K79" s="42"/>
      <c r="L79" s="42"/>
      <c r="M79" s="42"/>
      <c r="N79" s="42"/>
      <c r="O79" s="42"/>
      <c r="P79" s="42"/>
      <c r="Q79" s="42"/>
      <c r="R79" s="42"/>
      <c r="S79" s="42"/>
      <c r="T79" s="42"/>
      <c r="U79" s="42"/>
      <c r="V79" s="42"/>
      <c r="W79" s="42"/>
      <c r="X79" s="42"/>
      <c r="Y79" s="42"/>
      <c r="Z79" s="42"/>
      <c r="AA79" s="42"/>
      <c r="AB79" s="42"/>
    </row>
    <row r="80" spans="1:28" s="11" customFormat="1" x14ac:dyDescent="0.2">
      <c r="A80" s="42"/>
      <c r="B80" s="42"/>
      <c r="C80" s="47"/>
      <c r="D80" s="42"/>
      <c r="E80" s="42"/>
      <c r="F80" s="42"/>
      <c r="G80" s="42"/>
      <c r="H80" s="42"/>
      <c r="I80" s="42"/>
      <c r="J80" s="1142"/>
      <c r="K80" s="42"/>
      <c r="L80" s="42"/>
      <c r="M80" s="42"/>
      <c r="N80" s="42"/>
      <c r="O80" s="42"/>
      <c r="P80" s="42"/>
      <c r="Q80" s="42"/>
      <c r="R80" s="42"/>
      <c r="S80" s="42"/>
      <c r="T80" s="42"/>
      <c r="U80" s="42"/>
      <c r="V80" s="42"/>
      <c r="W80" s="42"/>
      <c r="X80" s="42"/>
      <c r="Y80" s="42"/>
      <c r="Z80" s="42"/>
      <c r="AA80" s="42"/>
      <c r="AB80" s="42"/>
    </row>
    <row r="81" spans="1:28" s="11" customFormat="1" x14ac:dyDescent="0.2">
      <c r="A81" s="42"/>
      <c r="B81" s="42"/>
      <c r="C81" s="47"/>
      <c r="D81" s="42"/>
      <c r="E81" s="42"/>
      <c r="F81" s="42"/>
      <c r="G81" s="42"/>
      <c r="H81" s="42"/>
      <c r="I81" s="42"/>
      <c r="J81" s="1142"/>
      <c r="K81" s="42"/>
      <c r="L81" s="42"/>
      <c r="M81" s="42"/>
      <c r="N81" s="42"/>
      <c r="O81" s="42"/>
      <c r="P81" s="42"/>
      <c r="Q81" s="42"/>
      <c r="R81" s="42"/>
      <c r="S81" s="42"/>
      <c r="T81" s="42"/>
      <c r="U81" s="42"/>
      <c r="V81" s="42"/>
      <c r="W81" s="42"/>
      <c r="X81" s="42"/>
      <c r="Y81" s="42"/>
      <c r="Z81" s="42"/>
      <c r="AA81" s="42"/>
      <c r="AB81" s="42"/>
    </row>
    <row r="82" spans="1:28" s="11" customFormat="1" x14ac:dyDescent="0.2">
      <c r="A82" s="42"/>
      <c r="B82" s="42"/>
      <c r="C82" s="47"/>
      <c r="D82" s="42"/>
      <c r="E82" s="42"/>
      <c r="F82" s="42"/>
      <c r="G82" s="42"/>
      <c r="H82" s="42"/>
      <c r="I82" s="42"/>
      <c r="J82" s="1142"/>
      <c r="K82" s="42"/>
      <c r="L82" s="42"/>
      <c r="M82" s="42"/>
      <c r="N82" s="42"/>
      <c r="O82" s="42"/>
      <c r="P82" s="42"/>
      <c r="Q82" s="42"/>
      <c r="R82" s="42"/>
      <c r="S82" s="42"/>
      <c r="T82" s="42"/>
      <c r="U82" s="42"/>
      <c r="V82" s="42"/>
      <c r="W82" s="42"/>
      <c r="X82" s="42"/>
      <c r="Y82" s="42"/>
      <c r="Z82" s="42"/>
      <c r="AA82" s="42"/>
      <c r="AB82" s="42"/>
    </row>
    <row r="83" spans="1:28" s="11" customFormat="1" x14ac:dyDescent="0.2">
      <c r="A83" s="42"/>
      <c r="B83" s="42"/>
      <c r="C83" s="47"/>
      <c r="D83" s="42"/>
      <c r="E83" s="42"/>
      <c r="F83" s="42"/>
      <c r="G83" s="42"/>
      <c r="H83" s="42"/>
      <c r="I83" s="42"/>
      <c r="J83" s="1142"/>
      <c r="K83" s="42"/>
      <c r="L83" s="42"/>
      <c r="M83" s="42"/>
      <c r="N83" s="42"/>
      <c r="O83" s="42"/>
      <c r="P83" s="42"/>
      <c r="Q83" s="42"/>
      <c r="R83" s="42"/>
      <c r="S83" s="42"/>
      <c r="T83" s="42"/>
      <c r="U83" s="42"/>
      <c r="V83" s="42"/>
      <c r="W83" s="42"/>
      <c r="X83" s="42"/>
      <c r="Y83" s="42"/>
      <c r="Z83" s="42"/>
      <c r="AA83" s="42"/>
      <c r="AB83" s="42"/>
    </row>
    <row r="84" spans="1:28" s="11" customFormat="1" x14ac:dyDescent="0.2">
      <c r="A84" s="42"/>
      <c r="B84" s="42"/>
      <c r="C84" s="47"/>
      <c r="D84" s="42"/>
      <c r="E84" s="42"/>
      <c r="F84" s="42"/>
      <c r="G84" s="42"/>
      <c r="H84" s="42"/>
      <c r="I84" s="42"/>
      <c r="J84" s="1142"/>
      <c r="K84" s="42"/>
      <c r="L84" s="42"/>
      <c r="M84" s="42"/>
      <c r="N84" s="42"/>
      <c r="O84" s="42"/>
      <c r="P84" s="42"/>
      <c r="Q84" s="42"/>
      <c r="R84" s="42"/>
      <c r="S84" s="42"/>
      <c r="T84" s="42"/>
      <c r="U84" s="42"/>
      <c r="V84" s="42"/>
      <c r="W84" s="42"/>
      <c r="X84" s="42"/>
      <c r="Y84" s="42"/>
      <c r="Z84" s="42"/>
      <c r="AA84" s="42"/>
      <c r="AB84" s="42"/>
    </row>
    <row r="85" spans="1:28" s="11" customFormat="1" x14ac:dyDescent="0.2">
      <c r="A85" s="42"/>
      <c r="B85" s="42"/>
      <c r="C85" s="47"/>
      <c r="D85" s="42"/>
      <c r="E85" s="42"/>
      <c r="F85" s="42"/>
      <c r="G85" s="42"/>
      <c r="H85" s="42"/>
      <c r="I85" s="42"/>
      <c r="J85" s="1142"/>
      <c r="K85" s="42"/>
      <c r="L85" s="42"/>
      <c r="M85" s="42"/>
      <c r="N85" s="42"/>
      <c r="O85" s="42"/>
      <c r="P85" s="42"/>
      <c r="Q85" s="42"/>
      <c r="R85" s="42"/>
      <c r="S85" s="42"/>
      <c r="T85" s="42"/>
      <c r="U85" s="42"/>
      <c r="V85" s="42"/>
      <c r="W85" s="42"/>
      <c r="X85" s="42"/>
      <c r="Y85" s="42"/>
      <c r="Z85" s="42"/>
      <c r="AA85" s="42"/>
      <c r="AB85" s="42"/>
    </row>
    <row r="86" spans="1:28" s="11" customFormat="1" x14ac:dyDescent="0.2">
      <c r="A86" s="42"/>
      <c r="B86" s="42"/>
      <c r="C86" s="47"/>
      <c r="D86" s="42"/>
      <c r="E86" s="42"/>
      <c r="F86" s="42"/>
      <c r="G86" s="42"/>
      <c r="H86" s="42"/>
      <c r="I86" s="42"/>
      <c r="J86" s="1142"/>
      <c r="K86" s="42"/>
      <c r="L86" s="42"/>
      <c r="M86" s="42"/>
      <c r="N86" s="42"/>
      <c r="O86" s="42"/>
      <c r="P86" s="42"/>
      <c r="Q86" s="42"/>
      <c r="R86" s="42"/>
      <c r="S86" s="42"/>
      <c r="T86" s="42"/>
      <c r="U86" s="42"/>
      <c r="V86" s="42"/>
      <c r="W86" s="42"/>
      <c r="X86" s="42"/>
      <c r="Y86" s="42"/>
      <c r="Z86" s="42"/>
      <c r="AA86" s="42"/>
      <c r="AB86" s="42"/>
    </row>
    <row r="87" spans="1:28" s="11" customFormat="1" x14ac:dyDescent="0.2">
      <c r="A87" s="42"/>
      <c r="B87" s="42"/>
      <c r="C87" s="47"/>
      <c r="D87" s="42"/>
      <c r="E87" s="42"/>
      <c r="F87" s="42"/>
      <c r="G87" s="42"/>
      <c r="H87" s="42"/>
      <c r="I87" s="42"/>
      <c r="J87" s="1142"/>
      <c r="K87" s="42"/>
      <c r="L87" s="42"/>
      <c r="M87" s="42"/>
      <c r="N87" s="42"/>
      <c r="O87" s="42"/>
      <c r="P87" s="42"/>
      <c r="Q87" s="42"/>
      <c r="R87" s="42"/>
      <c r="S87" s="42"/>
      <c r="T87" s="42"/>
      <c r="U87" s="42"/>
      <c r="V87" s="42"/>
      <c r="W87" s="42"/>
      <c r="X87" s="42"/>
      <c r="Y87" s="42"/>
      <c r="Z87" s="42"/>
      <c r="AA87" s="42"/>
      <c r="AB87" s="42"/>
    </row>
    <row r="88" spans="1:28" s="11" customFormat="1" x14ac:dyDescent="0.2">
      <c r="A88" s="42"/>
      <c r="B88" s="42"/>
      <c r="C88" s="47"/>
      <c r="D88" s="42"/>
      <c r="E88" s="42"/>
      <c r="F88" s="42"/>
      <c r="G88" s="42"/>
      <c r="H88" s="42"/>
      <c r="I88" s="42"/>
      <c r="J88" s="1142"/>
      <c r="K88" s="42"/>
      <c r="L88" s="42"/>
      <c r="M88" s="42"/>
      <c r="N88" s="42"/>
      <c r="O88" s="42"/>
      <c r="P88" s="42"/>
      <c r="Q88" s="42"/>
      <c r="R88" s="42"/>
      <c r="S88" s="42"/>
      <c r="T88" s="42"/>
      <c r="U88" s="42"/>
      <c r="V88" s="42"/>
      <c r="W88" s="42"/>
      <c r="X88" s="42"/>
      <c r="Y88" s="42"/>
      <c r="Z88" s="42"/>
      <c r="AA88" s="42"/>
      <c r="AB88" s="42"/>
    </row>
    <row r="89" spans="1:28" s="11" customFormat="1" x14ac:dyDescent="0.2">
      <c r="A89" s="42"/>
      <c r="B89" s="42"/>
      <c r="C89" s="47"/>
      <c r="D89" s="42"/>
      <c r="E89" s="42"/>
      <c r="F89" s="42"/>
      <c r="G89" s="42"/>
      <c r="H89" s="42"/>
      <c r="I89" s="42"/>
      <c r="J89" s="1142"/>
      <c r="K89" s="42"/>
      <c r="L89" s="42"/>
      <c r="M89" s="42"/>
      <c r="N89" s="42"/>
      <c r="O89" s="42"/>
      <c r="P89" s="42"/>
      <c r="Q89" s="42"/>
      <c r="R89" s="42"/>
      <c r="S89" s="42"/>
      <c r="T89" s="42"/>
      <c r="U89" s="42"/>
      <c r="V89" s="42"/>
      <c r="W89" s="42"/>
      <c r="X89" s="42"/>
      <c r="Y89" s="42"/>
      <c r="Z89" s="42"/>
      <c r="AA89" s="42"/>
      <c r="AB89" s="42"/>
    </row>
    <row r="90" spans="1:28" s="11" customFormat="1" x14ac:dyDescent="0.2">
      <c r="A90" s="42"/>
      <c r="B90" s="42"/>
      <c r="C90" s="47"/>
      <c r="D90" s="42"/>
      <c r="E90" s="42"/>
      <c r="F90" s="42"/>
      <c r="G90" s="42"/>
      <c r="H90" s="42"/>
      <c r="I90" s="42"/>
      <c r="J90" s="1142"/>
      <c r="K90" s="42"/>
      <c r="L90" s="42"/>
      <c r="M90" s="42"/>
      <c r="N90" s="42"/>
      <c r="O90" s="42"/>
      <c r="P90" s="42"/>
      <c r="Q90" s="42"/>
      <c r="R90" s="42"/>
      <c r="S90" s="42"/>
      <c r="T90" s="42"/>
      <c r="U90" s="42"/>
      <c r="V90" s="42"/>
      <c r="W90" s="42"/>
      <c r="X90" s="42"/>
      <c r="Y90" s="42"/>
      <c r="Z90" s="42"/>
      <c r="AA90" s="42"/>
      <c r="AB90" s="42"/>
    </row>
    <row r="91" spans="1:28" s="11" customFormat="1" x14ac:dyDescent="0.2">
      <c r="A91" s="42"/>
      <c r="B91" s="42"/>
      <c r="C91" s="47"/>
      <c r="D91" s="42"/>
      <c r="E91" s="42"/>
      <c r="F91" s="42"/>
      <c r="G91" s="42"/>
      <c r="H91" s="42"/>
      <c r="I91" s="42"/>
      <c r="J91" s="1142"/>
      <c r="K91" s="42"/>
      <c r="L91" s="42"/>
      <c r="M91" s="42"/>
      <c r="N91" s="42"/>
      <c r="O91" s="42"/>
      <c r="P91" s="42"/>
      <c r="Q91" s="42"/>
      <c r="R91" s="42"/>
      <c r="S91" s="42"/>
      <c r="T91" s="42"/>
      <c r="U91" s="42"/>
      <c r="V91" s="42"/>
      <c r="W91" s="42"/>
      <c r="X91" s="42"/>
      <c r="Y91" s="42"/>
      <c r="Z91" s="42"/>
      <c r="AA91" s="42"/>
      <c r="AB91" s="42"/>
    </row>
    <row r="92" spans="1:28" s="11" customFormat="1" x14ac:dyDescent="0.2">
      <c r="A92" s="42"/>
      <c r="B92" s="42"/>
      <c r="C92" s="47"/>
      <c r="D92" s="42"/>
      <c r="E92" s="42"/>
      <c r="F92" s="42"/>
      <c r="G92" s="42"/>
      <c r="H92" s="42"/>
      <c r="I92" s="42"/>
      <c r="J92" s="1142"/>
      <c r="K92" s="42"/>
      <c r="L92" s="42"/>
      <c r="M92" s="42"/>
      <c r="N92" s="42"/>
      <c r="O92" s="42"/>
      <c r="P92" s="42"/>
      <c r="Q92" s="42"/>
      <c r="R92" s="42"/>
      <c r="S92" s="42"/>
      <c r="T92" s="42"/>
      <c r="U92" s="42"/>
      <c r="V92" s="42"/>
      <c r="W92" s="42"/>
      <c r="X92" s="42"/>
      <c r="Y92" s="42"/>
      <c r="Z92" s="42"/>
      <c r="AA92" s="42"/>
      <c r="AB92" s="42"/>
    </row>
    <row r="93" spans="1:28" s="11" customFormat="1" x14ac:dyDescent="0.2">
      <c r="A93" s="42"/>
      <c r="B93" s="42"/>
      <c r="C93" s="47"/>
      <c r="D93" s="42"/>
      <c r="E93" s="42"/>
      <c r="F93" s="42"/>
      <c r="G93" s="42"/>
      <c r="H93" s="42"/>
      <c r="I93" s="42"/>
      <c r="J93" s="1142"/>
      <c r="K93" s="42"/>
      <c r="L93" s="42"/>
      <c r="M93" s="42"/>
      <c r="N93" s="42"/>
      <c r="O93" s="42"/>
      <c r="P93" s="42"/>
      <c r="Q93" s="42"/>
      <c r="R93" s="42"/>
      <c r="S93" s="42"/>
      <c r="T93" s="42"/>
      <c r="U93" s="42"/>
      <c r="V93" s="42"/>
      <c r="W93" s="42"/>
      <c r="X93" s="42"/>
      <c r="Y93" s="42"/>
      <c r="Z93" s="42"/>
      <c r="AA93" s="42"/>
      <c r="AB93" s="42"/>
    </row>
    <row r="94" spans="1:28" s="11" customFormat="1" x14ac:dyDescent="0.2">
      <c r="A94" s="42"/>
      <c r="B94" s="42"/>
      <c r="C94" s="47"/>
      <c r="D94" s="42"/>
      <c r="E94" s="42"/>
      <c r="F94" s="42"/>
      <c r="G94" s="42"/>
      <c r="H94" s="42"/>
      <c r="I94" s="42"/>
      <c r="J94" s="1142"/>
      <c r="K94" s="42"/>
      <c r="L94" s="42"/>
      <c r="M94" s="42"/>
      <c r="N94" s="42"/>
      <c r="O94" s="42"/>
      <c r="P94" s="42"/>
      <c r="Q94" s="42"/>
      <c r="R94" s="42"/>
      <c r="S94" s="42"/>
      <c r="T94" s="42"/>
      <c r="U94" s="42"/>
      <c r="V94" s="42"/>
      <c r="W94" s="42"/>
      <c r="X94" s="42"/>
      <c r="Y94" s="42"/>
      <c r="Z94" s="42"/>
      <c r="AA94" s="42"/>
      <c r="AB94" s="42"/>
    </row>
    <row r="95" spans="1:28" s="11" customFormat="1" x14ac:dyDescent="0.2">
      <c r="A95" s="42"/>
      <c r="B95" s="42"/>
      <c r="C95" s="47"/>
      <c r="D95" s="42"/>
      <c r="E95" s="42"/>
      <c r="F95" s="42"/>
      <c r="G95" s="42"/>
      <c r="H95" s="42"/>
      <c r="I95" s="42"/>
      <c r="J95" s="1142"/>
      <c r="K95" s="42"/>
      <c r="L95" s="42"/>
      <c r="M95" s="42"/>
      <c r="N95" s="42"/>
      <c r="O95" s="42"/>
      <c r="P95" s="42"/>
      <c r="Q95" s="42"/>
      <c r="R95" s="42"/>
      <c r="S95" s="42"/>
      <c r="T95" s="42"/>
      <c r="U95" s="42"/>
      <c r="V95" s="42"/>
      <c r="W95" s="42"/>
      <c r="X95" s="42"/>
      <c r="Y95" s="42"/>
      <c r="Z95" s="42"/>
      <c r="AA95" s="42"/>
      <c r="AB95" s="42"/>
    </row>
    <row r="96" spans="1:28" s="11" customFormat="1" x14ac:dyDescent="0.2">
      <c r="A96" s="42"/>
      <c r="B96" s="42"/>
      <c r="C96" s="47"/>
      <c r="D96" s="42"/>
      <c r="E96" s="42"/>
      <c r="F96" s="42"/>
      <c r="G96" s="42"/>
      <c r="H96" s="42"/>
      <c r="I96" s="42"/>
      <c r="J96" s="1142"/>
      <c r="K96" s="42"/>
      <c r="L96" s="42"/>
      <c r="M96" s="42"/>
      <c r="N96" s="42"/>
      <c r="O96" s="42"/>
      <c r="P96" s="42"/>
      <c r="Q96" s="42"/>
      <c r="R96" s="42"/>
      <c r="S96" s="42"/>
      <c r="T96" s="42"/>
      <c r="U96" s="42"/>
      <c r="V96" s="42"/>
      <c r="W96" s="42"/>
      <c r="X96" s="42"/>
      <c r="Y96" s="42"/>
      <c r="Z96" s="42"/>
      <c r="AA96" s="42"/>
      <c r="AB96" s="42"/>
    </row>
    <row r="97" spans="1:28" s="11" customFormat="1" x14ac:dyDescent="0.2">
      <c r="A97" s="42"/>
      <c r="B97" s="42"/>
      <c r="C97" s="47"/>
      <c r="D97" s="42"/>
      <c r="E97" s="42"/>
      <c r="F97" s="42"/>
      <c r="G97" s="42"/>
      <c r="H97" s="42"/>
      <c r="I97" s="42"/>
      <c r="J97" s="1142"/>
      <c r="K97" s="42"/>
      <c r="L97" s="42"/>
      <c r="M97" s="42"/>
      <c r="N97" s="42"/>
      <c r="O97" s="42"/>
      <c r="P97" s="42"/>
      <c r="Q97" s="42"/>
      <c r="R97" s="42"/>
      <c r="S97" s="42"/>
      <c r="T97" s="42"/>
      <c r="U97" s="42"/>
      <c r="V97" s="42"/>
      <c r="W97" s="42"/>
      <c r="X97" s="42"/>
      <c r="Y97" s="42"/>
      <c r="Z97" s="42"/>
      <c r="AA97" s="42"/>
      <c r="AB97" s="42"/>
    </row>
    <row r="98" spans="1:28" s="11" customFormat="1" x14ac:dyDescent="0.2">
      <c r="A98" s="42"/>
      <c r="B98" s="42"/>
      <c r="C98" s="47"/>
      <c r="D98" s="42"/>
      <c r="E98" s="42"/>
      <c r="F98" s="42"/>
      <c r="G98" s="42"/>
      <c r="H98" s="42"/>
      <c r="I98" s="42"/>
      <c r="J98" s="1142"/>
      <c r="K98" s="42"/>
      <c r="L98" s="42"/>
      <c r="M98" s="42"/>
      <c r="N98" s="42"/>
      <c r="O98" s="42"/>
      <c r="P98" s="42"/>
      <c r="Q98" s="42"/>
      <c r="R98" s="42"/>
      <c r="S98" s="42"/>
      <c r="T98" s="42"/>
      <c r="U98" s="42"/>
      <c r="V98" s="42"/>
      <c r="W98" s="42"/>
      <c r="X98" s="42"/>
      <c r="Y98" s="42"/>
      <c r="Z98" s="42"/>
      <c r="AA98" s="42"/>
      <c r="AB98" s="42"/>
    </row>
    <row r="99" spans="1:28" s="11" customFormat="1" x14ac:dyDescent="0.2">
      <c r="A99" s="42"/>
      <c r="B99" s="42"/>
      <c r="C99" s="47"/>
      <c r="D99" s="42"/>
      <c r="E99" s="42"/>
      <c r="F99" s="42"/>
      <c r="G99" s="42"/>
      <c r="H99" s="42"/>
      <c r="I99" s="42"/>
      <c r="J99" s="1142"/>
      <c r="K99" s="42"/>
      <c r="L99" s="42"/>
      <c r="M99" s="42"/>
      <c r="N99" s="42"/>
      <c r="O99" s="42"/>
      <c r="P99" s="42"/>
      <c r="Q99" s="42"/>
      <c r="R99" s="42"/>
      <c r="S99" s="42"/>
      <c r="T99" s="42"/>
      <c r="U99" s="42"/>
      <c r="V99" s="42"/>
      <c r="W99" s="42"/>
      <c r="X99" s="42"/>
      <c r="Y99" s="42"/>
      <c r="Z99" s="42"/>
      <c r="AA99" s="42"/>
      <c r="AB99" s="42"/>
    </row>
    <row r="100" spans="1:28" s="11" customFormat="1" x14ac:dyDescent="0.2">
      <c r="A100" s="42"/>
      <c r="B100" s="42"/>
      <c r="C100" s="47"/>
      <c r="D100" s="42"/>
      <c r="E100" s="42"/>
      <c r="F100" s="42"/>
      <c r="G100" s="42"/>
      <c r="H100" s="42"/>
      <c r="I100" s="42"/>
      <c r="J100" s="1142"/>
      <c r="K100" s="42"/>
      <c r="L100" s="42"/>
      <c r="M100" s="42"/>
      <c r="N100" s="42"/>
      <c r="O100" s="42"/>
      <c r="P100" s="42"/>
      <c r="Q100" s="42"/>
      <c r="R100" s="42"/>
      <c r="S100" s="42"/>
      <c r="T100" s="42"/>
      <c r="U100" s="42"/>
      <c r="V100" s="42"/>
      <c r="W100" s="42"/>
      <c r="X100" s="42"/>
      <c r="Y100" s="42"/>
      <c r="Z100" s="42"/>
      <c r="AA100" s="42"/>
      <c r="AB100" s="42"/>
    </row>
    <row r="101" spans="1:28" s="11" customFormat="1" x14ac:dyDescent="0.2">
      <c r="A101" s="42"/>
      <c r="B101" s="42"/>
      <c r="C101" s="47"/>
      <c r="D101" s="42"/>
      <c r="E101" s="42"/>
      <c r="F101" s="42"/>
      <c r="G101" s="42"/>
      <c r="H101" s="42"/>
      <c r="I101" s="42"/>
      <c r="J101" s="1142"/>
      <c r="K101" s="42"/>
      <c r="L101" s="42"/>
      <c r="M101" s="42"/>
      <c r="N101" s="42"/>
      <c r="O101" s="42"/>
      <c r="P101" s="42"/>
      <c r="Q101" s="42"/>
      <c r="R101" s="42"/>
      <c r="S101" s="42"/>
      <c r="T101" s="42"/>
      <c r="U101" s="42"/>
      <c r="V101" s="42"/>
      <c r="W101" s="42"/>
      <c r="X101" s="42"/>
      <c r="Y101" s="42"/>
      <c r="Z101" s="42"/>
      <c r="AA101" s="42"/>
      <c r="AB101" s="42"/>
    </row>
    <row r="102" spans="1:28" s="11" customFormat="1" x14ac:dyDescent="0.2">
      <c r="A102" s="42"/>
      <c r="B102" s="42"/>
      <c r="C102" s="47"/>
      <c r="D102" s="42"/>
      <c r="E102" s="42"/>
      <c r="F102" s="42"/>
      <c r="G102" s="42"/>
      <c r="H102" s="42"/>
      <c r="I102" s="42"/>
      <c r="J102" s="1142"/>
      <c r="K102" s="42"/>
      <c r="L102" s="42"/>
      <c r="M102" s="42"/>
      <c r="N102" s="42"/>
      <c r="O102" s="42"/>
      <c r="P102" s="42"/>
      <c r="Q102" s="42"/>
      <c r="R102" s="42"/>
      <c r="S102" s="42"/>
      <c r="T102" s="42"/>
      <c r="U102" s="42"/>
      <c r="V102" s="42"/>
      <c r="W102" s="42"/>
      <c r="X102" s="42"/>
      <c r="Y102" s="42"/>
      <c r="Z102" s="42"/>
      <c r="AA102" s="42"/>
      <c r="AB102" s="42"/>
    </row>
    <row r="103" spans="1:28" s="11" customFormat="1" x14ac:dyDescent="0.2">
      <c r="A103" s="42"/>
      <c r="B103" s="42"/>
      <c r="C103" s="47"/>
      <c r="D103" s="42"/>
      <c r="E103" s="42"/>
      <c r="F103" s="42"/>
      <c r="G103" s="42"/>
      <c r="H103" s="42"/>
      <c r="I103" s="42"/>
      <c r="J103" s="1142"/>
      <c r="K103" s="42"/>
      <c r="L103" s="42"/>
      <c r="M103" s="42"/>
      <c r="N103" s="42"/>
      <c r="O103" s="42"/>
      <c r="P103" s="42"/>
      <c r="Q103" s="42"/>
      <c r="R103" s="42"/>
      <c r="S103" s="42"/>
      <c r="T103" s="42"/>
      <c r="U103" s="42"/>
      <c r="V103" s="42"/>
      <c r="W103" s="42"/>
      <c r="X103" s="42"/>
      <c r="Y103" s="42"/>
      <c r="Z103" s="42"/>
      <c r="AA103" s="42"/>
      <c r="AB103" s="42"/>
    </row>
  </sheetData>
  <sheetProtection algorithmName="SHA-512" hashValue="7g3L3w2i3K6zakFSUjS3ERwiQ6twxPKNr+HzxFaqpkbwVBTTOy/ifVyxPw9E2IvohSIeFcPQBTbrSlECi7LFFA==" saltValue="M7msVDAq/N+Jm8o3HA5h6Q==" spinCount="100000" sheet="1" objects="1" scenarios="1"/>
  <mergeCells count="35">
    <mergeCell ref="C39:H39"/>
    <mergeCell ref="C42:F42"/>
    <mergeCell ref="C53:I53"/>
    <mergeCell ref="C59:I59"/>
    <mergeCell ref="C61:H61"/>
    <mergeCell ref="C47:I47"/>
    <mergeCell ref="C55:H55"/>
    <mergeCell ref="C49:H49"/>
    <mergeCell ref="C43:H43"/>
    <mergeCell ref="F46:I46"/>
    <mergeCell ref="E51:I51"/>
    <mergeCell ref="E45:I45"/>
    <mergeCell ref="C56:H56"/>
    <mergeCell ref="C40:H40"/>
    <mergeCell ref="C50:F50"/>
    <mergeCell ref="C41:H41"/>
    <mergeCell ref="C69:I69"/>
    <mergeCell ref="H68:I68"/>
    <mergeCell ref="C67:I67"/>
    <mergeCell ref="E57:I57"/>
    <mergeCell ref="E65:I65"/>
    <mergeCell ref="C63:H63"/>
    <mergeCell ref="D8:I8"/>
    <mergeCell ref="C3:E3"/>
    <mergeCell ref="D10:I10"/>
    <mergeCell ref="C22:I22"/>
    <mergeCell ref="C18:C19"/>
    <mergeCell ref="C14:C15"/>
    <mergeCell ref="C37:H37"/>
    <mergeCell ref="C29:I30"/>
    <mergeCell ref="C24:I24"/>
    <mergeCell ref="C28:I28"/>
    <mergeCell ref="C31:H32"/>
    <mergeCell ref="C33:H33"/>
    <mergeCell ref="C35:H35"/>
  </mergeCells>
  <conditionalFormatting sqref="C69:I69">
    <cfRule type="dataBar" priority="1">
      <dataBar>
        <cfvo type="num" val="0"/>
        <cfvo type="formula" val="COUNT($L$7:$L$67)"/>
        <color rgb="FFFFC000"/>
      </dataBar>
      <extLst>
        <ext xmlns:x14="http://schemas.microsoft.com/office/spreadsheetml/2009/9/main" uri="{B025F937-C7B1-47D3-B67F-A62EFF666E3E}">
          <x14:id>{E0028B21-0668-437B-8B04-6DE4945FF858}</x14:id>
        </ext>
      </extLst>
    </cfRule>
  </conditionalFormatting>
  <dataValidations xWindow="922" yWindow="500" count="8">
    <dataValidation allowBlank="1" showInputMessage="1" showErrorMessage="1" prompt="Has a consultant been assisting with this project? If not, leave blank" sqref="D16" xr:uid="{1322461E-D178-4657-9141-988F399D20D6}"/>
    <dataValidation allowBlank="1" showInputMessage="1" showErrorMessage="1" prompt="If no contractor has been appointed, leave blank" sqref="D18" xr:uid="{565A5263-0C35-473B-92A5-25742FE30BAA}"/>
    <dataValidation type="date" operator="greaterThan" allowBlank="1" showInputMessage="1" showErrorMessage="1" prompt="Date you will submit application onto the portal DD/MM/YYYY" sqref="D12" xr:uid="{B1BEC6CA-96F9-48BB-A4F3-4530D0094761}">
      <formula1>44562</formula1>
    </dataValidation>
    <dataValidation allowBlank="1" showInputMessage="1" showErrorMessage="1" prompt="Please provide all relevant file names and page number" sqref="D45 D57 D51 D65" xr:uid="{BC7B7D8D-B4FD-4733-870C-EE017E3467B7}"/>
    <dataValidation allowBlank="1" showErrorMessage="1" promptTitle="Planning Permission:" prompt="You will be invited to provide further information in Step 3 Question 13." sqref="I43:I44" xr:uid="{0381A2A0-0113-42A1-B8DA-79021342C967}"/>
    <dataValidation allowBlank="1" showInputMessage="1" showErrorMessage="1" prompt="Please state official organisation name (exclude acronyms)._x000a_" sqref="D10:I10" xr:uid="{E301C761-7852-486A-A803-E9436CC045C1}"/>
    <dataValidation type="list" allowBlank="1" showInputMessage="1" showErrorMessage="1" sqref="I35 I37 I39" xr:uid="{854D3D89-12E8-473A-96B5-C40C8E01A406}">
      <formula1>"Yes, No, N/A"</formula1>
    </dataValidation>
    <dataValidation type="list" allowBlank="1" showInputMessage="1" showErrorMessage="1" sqref="I61" xr:uid="{65F6F1B5-B888-4545-9A61-68773CDD7A54}">
      <formula1>"Yes, Yes (CIF), No, N/A"</formula1>
    </dataValidation>
  </dataValidations>
  <hyperlinks>
    <hyperlink ref="C23" location="Guidance!C29" display="Example Introduction" xr:uid="{EAF634F6-2B27-4190-9C06-4B95F7846478}"/>
  </hyperlinks>
  <pageMargins left="0.7" right="0.7" top="0.75" bottom="0.75" header="0.3" footer="0.3"/>
  <pageSetup paperSize="8" scale="75" fitToHeight="0" orientation="portrait" r:id="rId1"/>
  <customProperties>
    <customPr name="GUID" r:id="rId2"/>
  </customProperties>
  <drawing r:id="rId3"/>
  <extLst>
    <ext xmlns:x14="http://schemas.microsoft.com/office/spreadsheetml/2009/9/main" uri="{78C0D931-6437-407d-A8EE-F0AAD7539E65}">
      <x14:conditionalFormattings>
        <x14:conditionalFormatting xmlns:xm="http://schemas.microsoft.com/office/excel/2006/main">
          <x14:cfRule type="dataBar" id="{E0028B21-0668-437B-8B04-6DE4945FF858}">
            <x14:dataBar minLength="0" maxLength="100" border="1" gradient="0" direction="rightToLeft">
              <x14:cfvo type="num">
                <xm:f>0</xm:f>
              </x14:cfvo>
              <x14:cfvo type="formula">
                <xm:f>COUNT($L$7:$L$67)</xm:f>
              </x14:cfvo>
              <x14:borderColor rgb="FFFFC000"/>
              <x14:negativeFillColor rgb="FFFF0000"/>
              <x14:axisColor rgb="FF000000"/>
            </x14:dataBar>
          </x14:cfRule>
          <xm:sqref>C69:I69</xm:sqref>
        </x14:conditionalFormatting>
      </x14:conditionalFormattings>
    </ext>
    <ext xmlns:x14="http://schemas.microsoft.com/office/spreadsheetml/2009/9/main" uri="{CCE6A557-97BC-4b89-ADB6-D9C93CAAB3DF}">
      <x14:dataValidations xmlns:xm="http://schemas.microsoft.com/office/excel/2006/main" xWindow="922" yWindow="500" count="4">
        <x14:dataValidation type="list" allowBlank="1" showErrorMessage="1" promptTitle="Planning Permission:" prompt="You will be invited to provide further information in Step 3 Question 13." xr:uid="{624B5198-D59F-4184-A9E4-8AC689C2C0C4}">
          <x14:formula1>
            <xm:f>'Extra look-up'!$D$4:$D$5</xm:f>
          </x14:formula1>
          <xm:sqref>I42</xm:sqref>
        </x14:dataValidation>
        <x14:dataValidation type="list" allowBlank="1" showInputMessage="1" showErrorMessage="1" xr:uid="{171A7A9C-178D-4ACF-A869-0E991A4E0E0F}">
          <x14:formula1>
            <xm:f>'Extra look-up'!$D$4:$D$5</xm:f>
          </x14:formula1>
          <xm:sqref>I33 I49 I55 I63</xm:sqref>
        </x14:dataValidation>
        <x14:dataValidation type="list" allowBlank="1" showInputMessage="1" showErrorMessage="1" prompt="Please refer to the guidance tab" xr:uid="{AC211345-88CD-4F9C-927C-5FA93D6BCE72}">
          <x14:formula1>
            <xm:f>'Extra look-up'!$D$4:$D$5</xm:f>
          </x14:formula1>
          <xm:sqref>I31</xm:sqref>
        </x14:dataValidation>
        <x14:dataValidation type="list" allowBlank="1" showInputMessage="1" showErrorMessage="1" prompt="For procurement of all consultants and contractors" xr:uid="{54D5D551-7BEB-4F7F-8379-5AF926F48F8C}">
          <x14:formula1>
            <xm:f>'Extra look-up'!$A$22:$A$23</xm:f>
          </x14:formula1>
          <xm:sqref>D14</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DE2C2C-340C-4366-893F-55714517A711}">
  <sheetPr codeName="Sheet15">
    <tabColor theme="6"/>
    <pageSetUpPr fitToPage="1"/>
  </sheetPr>
  <dimension ref="A1:AM134"/>
  <sheetViews>
    <sheetView showGridLines="0" showRowColHeaders="0" zoomScaleNormal="100" workbookViewId="0"/>
  </sheetViews>
  <sheetFormatPr defaultColWidth="9.42578125" defaultRowHeight="15.75" x14ac:dyDescent="0.2"/>
  <cols>
    <col min="1" max="2" width="3.42578125" style="11" customWidth="1"/>
    <col min="3" max="3" width="9.42578125" style="12" customWidth="1"/>
    <col min="4" max="4" width="41.5703125" style="11" customWidth="1"/>
    <col min="5" max="9" width="20.42578125" style="11" customWidth="1"/>
    <col min="10" max="10" width="3.5703125" style="21" customWidth="1"/>
    <col min="11" max="11" width="9.42578125" style="11" hidden="1" customWidth="1"/>
    <col min="12" max="12" width="5.5703125" style="11" hidden="1" customWidth="1"/>
    <col min="13" max="13" width="15.5703125" style="11" hidden="1" customWidth="1"/>
    <col min="14" max="17" width="15.5703125" style="11" customWidth="1"/>
    <col min="18" max="19" width="9.42578125" style="11" customWidth="1"/>
    <col min="20" max="16384" width="9.42578125" style="11"/>
  </cols>
  <sheetData>
    <row r="1" spans="1:39" x14ac:dyDescent="0.2">
      <c r="A1" s="42"/>
      <c r="B1" s="42"/>
      <c r="C1" s="47"/>
      <c r="D1" s="42"/>
      <c r="E1" s="42"/>
      <c r="F1" s="42"/>
      <c r="G1" s="42"/>
      <c r="H1" s="42"/>
      <c r="I1" s="42"/>
      <c r="J1" s="1142"/>
      <c r="K1" s="42"/>
      <c r="L1" s="42"/>
      <c r="M1" s="42"/>
      <c r="N1" s="42"/>
      <c r="O1" s="42"/>
      <c r="P1" s="42"/>
      <c r="Q1" s="42"/>
      <c r="R1" s="42"/>
      <c r="S1" s="42"/>
      <c r="T1" s="42"/>
      <c r="U1" s="42"/>
      <c r="V1" s="42"/>
      <c r="W1" s="42"/>
      <c r="X1" s="42"/>
      <c r="Y1" s="42"/>
      <c r="Z1" s="42"/>
      <c r="AA1" s="42"/>
      <c r="AB1" s="42"/>
      <c r="AC1" s="42"/>
      <c r="AD1" s="42"/>
      <c r="AE1" s="42"/>
      <c r="AF1" s="42"/>
      <c r="AG1" s="42"/>
      <c r="AH1" s="42"/>
      <c r="AI1" s="42"/>
      <c r="AJ1" s="42"/>
      <c r="AK1" s="42"/>
      <c r="AL1" s="42"/>
      <c r="AM1" s="42"/>
    </row>
    <row r="2" spans="1:39" ht="13.35" customHeight="1" x14ac:dyDescent="0.2">
      <c r="A2" s="42"/>
      <c r="C2" s="59"/>
      <c r="D2" s="19"/>
      <c r="E2" s="19"/>
      <c r="F2" s="19"/>
      <c r="G2" s="19"/>
      <c r="H2" s="19"/>
      <c r="I2" s="800"/>
      <c r="J2" s="1143"/>
      <c r="K2" s="42"/>
      <c r="L2" s="42"/>
      <c r="M2" s="42"/>
      <c r="N2" s="42"/>
      <c r="O2" s="42"/>
      <c r="P2" s="42"/>
      <c r="Q2" s="42"/>
      <c r="R2" s="42"/>
      <c r="S2" s="42"/>
      <c r="T2" s="42"/>
      <c r="U2" s="42"/>
      <c r="V2" s="42"/>
      <c r="W2" s="42"/>
      <c r="X2" s="42"/>
      <c r="Y2" s="42"/>
      <c r="Z2" s="42"/>
      <c r="AA2" s="42"/>
      <c r="AB2" s="42"/>
      <c r="AC2" s="42"/>
      <c r="AD2" s="42"/>
      <c r="AE2" s="42"/>
      <c r="AF2" s="42"/>
      <c r="AG2" s="42"/>
      <c r="AH2" s="42"/>
      <c r="AI2" s="42"/>
      <c r="AJ2" s="42"/>
      <c r="AK2" s="42"/>
      <c r="AL2" s="42"/>
      <c r="AM2" s="42"/>
    </row>
    <row r="3" spans="1:39" ht="50.85" customHeight="1" x14ac:dyDescent="0.45">
      <c r="A3" s="42"/>
      <c r="C3" s="1446" t="s">
        <v>173</v>
      </c>
      <c r="D3" s="1446"/>
      <c r="E3" s="1446"/>
      <c r="F3" s="1446"/>
      <c r="G3" s="1446"/>
      <c r="H3" s="19"/>
      <c r="I3" s="800"/>
      <c r="J3" s="1143"/>
      <c r="K3" s="42"/>
      <c r="L3" s="42"/>
      <c r="M3" s="42"/>
      <c r="N3" s="42"/>
      <c r="O3" s="42"/>
      <c r="P3" s="42"/>
      <c r="Q3" s="42"/>
      <c r="R3" s="42"/>
      <c r="S3" s="42"/>
      <c r="T3" s="42"/>
      <c r="U3" s="42"/>
      <c r="V3" s="42"/>
      <c r="W3" s="42"/>
      <c r="X3" s="42"/>
      <c r="Y3" s="42"/>
      <c r="Z3" s="42"/>
      <c r="AA3" s="42"/>
      <c r="AB3" s="42"/>
      <c r="AC3" s="42"/>
      <c r="AD3" s="42"/>
      <c r="AE3" s="42"/>
      <c r="AF3" s="42"/>
      <c r="AG3" s="42"/>
      <c r="AH3" s="42"/>
      <c r="AI3" s="42"/>
      <c r="AJ3" s="42"/>
      <c r="AK3" s="42"/>
      <c r="AL3" s="42"/>
      <c r="AM3" s="42"/>
    </row>
    <row r="4" spans="1:39" s="156" customFormat="1" ht="7.35" customHeight="1" x14ac:dyDescent="0.2">
      <c r="A4" s="155"/>
      <c r="C4" s="63"/>
      <c r="D4" s="63"/>
      <c r="E4" s="63"/>
      <c r="F4" s="63"/>
      <c r="G4" s="63"/>
      <c r="H4" s="63"/>
      <c r="I4" s="63"/>
      <c r="J4" s="11"/>
      <c r="K4" s="155"/>
      <c r="L4" s="155"/>
      <c r="M4" s="155"/>
      <c r="N4" s="155"/>
      <c r="O4" s="155"/>
      <c r="P4" s="155"/>
      <c r="Q4" s="155"/>
      <c r="R4" s="155"/>
      <c r="S4" s="155"/>
      <c r="T4" s="155"/>
      <c r="U4" s="155"/>
      <c r="V4" s="155"/>
      <c r="W4" s="155"/>
      <c r="X4" s="155"/>
      <c r="Y4" s="155"/>
      <c r="Z4" s="155"/>
      <c r="AA4" s="155"/>
      <c r="AB4" s="155"/>
      <c r="AC4" s="42"/>
      <c r="AD4" s="42"/>
      <c r="AE4" s="42"/>
      <c r="AF4" s="42"/>
      <c r="AG4" s="42"/>
      <c r="AH4" s="42"/>
      <c r="AI4" s="42"/>
      <c r="AJ4" s="42"/>
      <c r="AK4" s="42"/>
      <c r="AL4" s="42"/>
      <c r="AM4" s="42"/>
    </row>
    <row r="5" spans="1:39" s="156" customFormat="1" ht="10.5" customHeight="1" x14ac:dyDescent="0.2">
      <c r="A5" s="155"/>
      <c r="C5" s="59"/>
      <c r="D5" s="59"/>
      <c r="E5" s="59"/>
      <c r="F5" s="59"/>
      <c r="G5" s="59"/>
      <c r="H5" s="59"/>
      <c r="I5" s="59"/>
      <c r="J5" s="11"/>
      <c r="K5" s="155"/>
      <c r="L5" s="155"/>
      <c r="M5" s="155"/>
      <c r="N5" s="155"/>
      <c r="O5" s="155"/>
      <c r="P5" s="155"/>
      <c r="Q5" s="155"/>
      <c r="R5" s="155"/>
      <c r="S5" s="155"/>
      <c r="T5" s="155"/>
      <c r="U5" s="155"/>
      <c r="V5" s="155"/>
      <c r="W5" s="155"/>
      <c r="X5" s="155"/>
      <c r="Y5" s="155"/>
      <c r="Z5" s="155"/>
      <c r="AA5" s="155"/>
      <c r="AB5" s="155"/>
      <c r="AC5" s="42"/>
      <c r="AD5" s="42"/>
      <c r="AE5" s="42"/>
      <c r="AF5" s="42"/>
      <c r="AG5" s="42"/>
      <c r="AH5" s="42"/>
      <c r="AI5" s="42"/>
      <c r="AJ5" s="42"/>
      <c r="AK5" s="42"/>
      <c r="AL5" s="42"/>
      <c r="AM5" s="42"/>
    </row>
    <row r="6" spans="1:39" ht="30" customHeight="1" x14ac:dyDescent="0.2">
      <c r="A6" s="42"/>
      <c r="C6" s="1447" t="s">
        <v>174</v>
      </c>
      <c r="D6" s="1447"/>
      <c r="E6" s="1447"/>
      <c r="F6" s="1447"/>
      <c r="G6" s="1447"/>
      <c r="H6" s="1447"/>
      <c r="I6" s="1447"/>
      <c r="J6" s="11"/>
      <c r="K6" s="62"/>
      <c r="L6" s="1024">
        <f>SUM(L8:L33)</f>
        <v>7</v>
      </c>
      <c r="M6" s="42"/>
      <c r="N6" s="42"/>
      <c r="O6" s="42"/>
      <c r="P6" s="42"/>
      <c r="Q6" s="42"/>
      <c r="R6" s="42"/>
      <c r="S6" s="42"/>
      <c r="T6" s="42"/>
      <c r="U6" s="42"/>
      <c r="V6" s="42"/>
      <c r="W6" s="42"/>
      <c r="X6" s="42"/>
      <c r="Y6" s="42"/>
      <c r="Z6" s="42"/>
      <c r="AA6" s="42"/>
      <c r="AB6" s="42"/>
      <c r="AC6" s="42"/>
      <c r="AD6" s="42"/>
      <c r="AE6" s="42"/>
      <c r="AF6" s="42"/>
      <c r="AG6" s="42"/>
      <c r="AH6" s="42"/>
      <c r="AI6" s="42"/>
      <c r="AJ6" s="42"/>
      <c r="AK6" s="42"/>
      <c r="AL6" s="42"/>
      <c r="AM6" s="42"/>
    </row>
    <row r="7" spans="1:39" ht="10.5" customHeight="1" x14ac:dyDescent="0.2">
      <c r="A7" s="42"/>
      <c r="C7" s="1101"/>
      <c r="D7" s="1101"/>
      <c r="E7" s="1101"/>
      <c r="F7" s="1101"/>
      <c r="G7" s="1101"/>
      <c r="H7" s="1101"/>
      <c r="I7" s="1101"/>
      <c r="J7" s="11"/>
      <c r="K7" s="62"/>
      <c r="L7" s="1024"/>
      <c r="M7" s="42"/>
      <c r="N7" s="42"/>
      <c r="O7" s="42"/>
      <c r="P7" s="42"/>
      <c r="Q7" s="42"/>
      <c r="R7" s="42"/>
      <c r="S7" s="42"/>
      <c r="T7" s="42"/>
      <c r="U7" s="42"/>
      <c r="V7" s="42"/>
      <c r="W7" s="42"/>
      <c r="X7" s="42"/>
      <c r="Y7" s="42"/>
      <c r="Z7" s="42"/>
      <c r="AA7" s="42"/>
      <c r="AB7" s="42"/>
      <c r="AC7" s="42"/>
      <c r="AD7" s="42"/>
      <c r="AE7" s="42"/>
      <c r="AF7" s="42"/>
      <c r="AG7" s="42"/>
      <c r="AH7" s="42"/>
      <c r="AI7" s="42"/>
      <c r="AJ7" s="42"/>
      <c r="AK7" s="42"/>
      <c r="AL7" s="42"/>
      <c r="AM7" s="42"/>
    </row>
    <row r="8" spans="1:39" ht="19.350000000000001" customHeight="1" x14ac:dyDescent="0.2">
      <c r="A8" s="42"/>
      <c r="C8" s="1448" t="s">
        <v>175</v>
      </c>
      <c r="D8" s="1448"/>
      <c r="E8" s="1448"/>
      <c r="F8" s="1448"/>
      <c r="G8" s="1448"/>
      <c r="I8" s="363" t="s">
        <v>1429</v>
      </c>
      <c r="J8" s="11"/>
      <c r="K8" s="42" t="b">
        <f>IF(I8="",FALSE,TRUE)</f>
        <v>1</v>
      </c>
      <c r="L8" s="42">
        <f>IF(K8=TRUE,0,1)</f>
        <v>0</v>
      </c>
      <c r="M8" s="42"/>
      <c r="N8" s="42"/>
      <c r="O8" s="42"/>
      <c r="P8" s="42"/>
      <c r="Q8" s="42"/>
      <c r="R8" s="42"/>
      <c r="S8" s="42"/>
      <c r="T8" s="42"/>
      <c r="U8" s="42"/>
      <c r="V8" s="42"/>
      <c r="W8" s="42"/>
      <c r="X8" s="42"/>
      <c r="Y8" s="42"/>
      <c r="Z8" s="42"/>
      <c r="AA8" s="42"/>
      <c r="AB8" s="42"/>
      <c r="AC8" s="42"/>
      <c r="AD8" s="42"/>
      <c r="AE8" s="42"/>
      <c r="AF8" s="42"/>
      <c r="AG8" s="42"/>
      <c r="AH8" s="42"/>
      <c r="AI8" s="42"/>
      <c r="AJ8" s="42"/>
      <c r="AK8" s="42"/>
      <c r="AL8" s="42"/>
      <c r="AM8" s="42"/>
    </row>
    <row r="9" spans="1:39" ht="19.350000000000001" customHeight="1" x14ac:dyDescent="0.2">
      <c r="A9" s="42"/>
      <c r="C9" s="1427" t="s">
        <v>176</v>
      </c>
      <c r="D9" s="1427"/>
      <c r="E9" s="1427"/>
      <c r="F9" s="1427"/>
      <c r="G9" s="1427"/>
      <c r="H9" s="1427"/>
      <c r="I9" s="363"/>
      <c r="J9" s="11"/>
      <c r="K9" s="42"/>
      <c r="L9" s="42"/>
      <c r="M9" s="42"/>
      <c r="N9" s="42"/>
      <c r="O9" s="42"/>
      <c r="P9" s="42"/>
      <c r="Q9" s="42"/>
      <c r="R9" s="42"/>
      <c r="S9" s="42"/>
      <c r="T9" s="42"/>
      <c r="U9" s="42"/>
      <c r="V9" s="42"/>
      <c r="W9" s="42"/>
      <c r="X9" s="42"/>
      <c r="Y9" s="42"/>
      <c r="Z9" s="42"/>
      <c r="AA9" s="42"/>
      <c r="AB9" s="42"/>
      <c r="AC9" s="42"/>
      <c r="AD9" s="42"/>
      <c r="AE9" s="42"/>
      <c r="AF9" s="42"/>
      <c r="AG9" s="42"/>
      <c r="AH9" s="42"/>
      <c r="AI9" s="42"/>
      <c r="AJ9" s="42"/>
      <c r="AK9" s="42"/>
      <c r="AL9" s="42"/>
      <c r="AM9" s="42"/>
    </row>
    <row r="10" spans="1:39" ht="37.15" customHeight="1" x14ac:dyDescent="0.2">
      <c r="A10" s="42"/>
      <c r="C10" s="1409" t="s">
        <v>177</v>
      </c>
      <c r="D10" s="1409"/>
      <c r="E10" s="1409"/>
      <c r="F10" s="1409"/>
      <c r="G10" s="1409"/>
      <c r="H10" s="1409"/>
      <c r="I10" s="703"/>
      <c r="J10" s="11"/>
      <c r="K10" s="61"/>
      <c r="L10" s="42"/>
      <c r="M10" s="42"/>
      <c r="N10" s="42"/>
      <c r="O10" s="42"/>
      <c r="P10" s="42"/>
      <c r="Q10" s="42"/>
      <c r="R10" s="42"/>
      <c r="S10" s="42"/>
      <c r="T10" s="42"/>
      <c r="U10" s="42"/>
      <c r="V10" s="42"/>
      <c r="W10" s="42"/>
      <c r="X10" s="42"/>
      <c r="Y10" s="42"/>
      <c r="Z10" s="42"/>
      <c r="AA10" s="42"/>
      <c r="AB10" s="42"/>
      <c r="AC10" s="42"/>
      <c r="AD10" s="42"/>
      <c r="AE10" s="42"/>
      <c r="AF10" s="42"/>
      <c r="AG10" s="42"/>
      <c r="AH10" s="42"/>
      <c r="AI10" s="42"/>
      <c r="AJ10" s="42"/>
      <c r="AK10" s="42"/>
      <c r="AL10" s="42"/>
      <c r="AM10" s="42"/>
    </row>
    <row r="11" spans="1:39" ht="19.350000000000001" customHeight="1" x14ac:dyDescent="0.2">
      <c r="A11" s="42"/>
      <c r="C11" s="111" t="s">
        <v>165</v>
      </c>
      <c r="E11" s="564"/>
      <c r="F11" s="1441"/>
      <c r="G11" s="1441"/>
      <c r="H11" s="1441"/>
      <c r="I11" s="1442"/>
      <c r="J11" s="1143"/>
      <c r="K11" s="42"/>
      <c r="L11" s="47"/>
      <c r="M11" s="42"/>
      <c r="N11" s="42"/>
      <c r="O11" s="42"/>
      <c r="P11" s="42"/>
      <c r="Q11" s="42"/>
      <c r="R11" s="42"/>
      <c r="S11" s="42"/>
      <c r="T11" s="42"/>
      <c r="U11" s="42"/>
      <c r="V11" s="42"/>
      <c r="W11" s="42"/>
      <c r="X11" s="42"/>
      <c r="Y11" s="42"/>
      <c r="Z11" s="42"/>
      <c r="AA11" s="42"/>
      <c r="AB11" s="42"/>
      <c r="AC11" s="42"/>
      <c r="AD11" s="42"/>
      <c r="AE11" s="42"/>
      <c r="AF11" s="42"/>
      <c r="AG11" s="42"/>
      <c r="AH11" s="42"/>
      <c r="AI11" s="42"/>
      <c r="AJ11" s="42"/>
      <c r="AK11" s="42"/>
      <c r="AL11" s="42"/>
      <c r="AM11" s="42"/>
    </row>
    <row r="12" spans="1:39" ht="19.350000000000001" customHeight="1" x14ac:dyDescent="0.2">
      <c r="A12" s="42"/>
      <c r="C12" s="111" t="s">
        <v>166</v>
      </c>
      <c r="J12" s="1143"/>
      <c r="K12" s="42"/>
      <c r="L12" s="42"/>
      <c r="M12" s="42"/>
      <c r="N12" s="42"/>
      <c r="O12" s="42"/>
      <c r="P12" s="42"/>
      <c r="Q12" s="42"/>
      <c r="R12" s="42"/>
      <c r="S12" s="42"/>
      <c r="T12" s="42"/>
      <c r="U12" s="42"/>
      <c r="V12" s="42"/>
      <c r="W12" s="42"/>
      <c r="X12" s="42"/>
      <c r="Y12" s="42"/>
      <c r="Z12" s="42"/>
      <c r="AA12" s="42"/>
      <c r="AB12" s="42"/>
      <c r="AC12" s="42"/>
      <c r="AD12" s="42"/>
      <c r="AE12" s="42"/>
      <c r="AF12" s="42"/>
      <c r="AG12" s="42"/>
      <c r="AH12" s="42"/>
      <c r="AI12" s="42"/>
      <c r="AJ12" s="42"/>
      <c r="AK12" s="42"/>
      <c r="AL12" s="42"/>
      <c r="AM12" s="42"/>
    </row>
    <row r="13" spans="1:39" ht="112.35" customHeight="1" x14ac:dyDescent="0.2">
      <c r="A13" s="42"/>
      <c r="C13" s="1430"/>
      <c r="D13" s="1431"/>
      <c r="E13" s="1431"/>
      <c r="F13" s="1431"/>
      <c r="G13" s="1431"/>
      <c r="H13" s="1431"/>
      <c r="I13" s="1432"/>
      <c r="J13" s="11"/>
      <c r="K13" s="531" t="b">
        <f>IF(SUBSTITUTE(C13," ","")="",FALSE,TRUE)</f>
        <v>0</v>
      </c>
      <c r="L13" s="42">
        <f>IF(K13=TRUE,0,1)</f>
        <v>1</v>
      </c>
      <c r="M13" s="42"/>
      <c r="N13" s="42"/>
      <c r="O13" s="42"/>
      <c r="P13" s="42"/>
      <c r="Q13" s="42"/>
      <c r="R13" s="42"/>
      <c r="S13" s="42"/>
      <c r="T13" s="42"/>
      <c r="U13" s="42"/>
      <c r="V13" s="42"/>
      <c r="W13" s="42"/>
      <c r="X13" s="42"/>
      <c r="Y13" s="42"/>
      <c r="Z13" s="42"/>
      <c r="AA13" s="42"/>
      <c r="AB13" s="42"/>
      <c r="AC13" s="42"/>
      <c r="AD13" s="42"/>
      <c r="AE13" s="42"/>
      <c r="AF13" s="42"/>
      <c r="AG13" s="42"/>
      <c r="AH13" s="42"/>
      <c r="AI13" s="42"/>
      <c r="AJ13" s="42"/>
      <c r="AK13" s="42"/>
      <c r="AL13" s="42"/>
      <c r="AM13" s="42"/>
    </row>
    <row r="14" spans="1:39" ht="19.350000000000001" customHeight="1" x14ac:dyDescent="0.2">
      <c r="A14" s="42"/>
      <c r="C14" s="337"/>
      <c r="D14" s="337"/>
      <c r="E14" s="337"/>
      <c r="F14" s="337"/>
      <c r="G14" s="337"/>
      <c r="H14" s="337"/>
      <c r="I14" s="801"/>
      <c r="J14" s="11"/>
      <c r="K14" s="62"/>
      <c r="L14" s="42"/>
      <c r="M14" s="42"/>
      <c r="N14" s="42"/>
      <c r="O14" s="42"/>
      <c r="P14" s="42"/>
      <c r="Q14" s="42"/>
      <c r="R14" s="42"/>
      <c r="S14" s="42"/>
      <c r="T14" s="42"/>
      <c r="U14" s="42"/>
      <c r="V14" s="42"/>
      <c r="W14" s="42"/>
      <c r="X14" s="42"/>
      <c r="Y14" s="42"/>
      <c r="Z14" s="42"/>
      <c r="AA14" s="42"/>
      <c r="AB14" s="42"/>
      <c r="AC14" s="42"/>
      <c r="AD14" s="42"/>
      <c r="AE14" s="42"/>
      <c r="AF14" s="42"/>
      <c r="AG14" s="42"/>
      <c r="AH14" s="42"/>
      <c r="AI14" s="42"/>
      <c r="AJ14" s="42"/>
      <c r="AK14" s="42"/>
      <c r="AL14" s="42"/>
      <c r="AM14" s="42"/>
    </row>
    <row r="15" spans="1:39" s="156" customFormat="1" ht="19.350000000000001" customHeight="1" x14ac:dyDescent="0.2">
      <c r="A15" s="155"/>
      <c r="C15" s="1448" t="s">
        <v>178</v>
      </c>
      <c r="D15" s="1448"/>
      <c r="E15" s="1448"/>
      <c r="F15" s="1448"/>
      <c r="G15" s="1448"/>
      <c r="H15" s="1437"/>
      <c r="I15" s="1438"/>
      <c r="J15" s="11"/>
      <c r="K15" s="42" t="b">
        <f>IF(H15="",FALSE,TRUE)</f>
        <v>0</v>
      </c>
      <c r="L15" s="42">
        <f>IF(K15=TRUE,0,1)</f>
        <v>1</v>
      </c>
      <c r="M15" s="42"/>
      <c r="N15" s="155"/>
      <c r="O15" s="155"/>
      <c r="P15" s="155"/>
      <c r="Q15" s="155"/>
      <c r="R15" s="155"/>
      <c r="S15" s="155"/>
      <c r="T15" s="155"/>
      <c r="U15" s="155"/>
      <c r="V15" s="155"/>
      <c r="W15" s="155"/>
      <c r="X15" s="42"/>
      <c r="Y15" s="42"/>
      <c r="Z15" s="42"/>
      <c r="AA15" s="42"/>
      <c r="AB15" s="42"/>
      <c r="AC15" s="42"/>
      <c r="AD15" s="42"/>
      <c r="AE15" s="42"/>
      <c r="AF15" s="42"/>
      <c r="AG15" s="42"/>
      <c r="AH15" s="42"/>
      <c r="AI15" s="42"/>
      <c r="AJ15" s="42"/>
      <c r="AK15" s="42"/>
      <c r="AL15" s="42"/>
      <c r="AM15" s="42"/>
    </row>
    <row r="16" spans="1:39" s="156" customFormat="1" ht="19.350000000000001" customHeight="1" x14ac:dyDescent="0.2">
      <c r="A16" s="155"/>
      <c r="C16" s="1448"/>
      <c r="D16" s="1448"/>
      <c r="E16" s="1448"/>
      <c r="F16" s="1448"/>
      <c r="G16" s="1448"/>
      <c r="H16" s="11"/>
      <c r="I16" s="1327"/>
      <c r="J16" s="11"/>
      <c r="K16" s="42"/>
      <c r="L16" s="42"/>
      <c r="M16" s="42"/>
      <c r="N16" s="155"/>
      <c r="O16" s="155"/>
      <c r="P16" s="155"/>
      <c r="Q16" s="155"/>
      <c r="R16" s="155"/>
      <c r="S16" s="155"/>
      <c r="T16" s="155"/>
      <c r="U16" s="155"/>
      <c r="V16" s="155"/>
      <c r="W16" s="155"/>
      <c r="X16" s="42"/>
      <c r="Y16" s="42"/>
      <c r="Z16" s="42"/>
      <c r="AA16" s="42"/>
      <c r="AB16" s="42"/>
      <c r="AC16" s="42"/>
      <c r="AD16" s="42"/>
      <c r="AE16" s="42"/>
      <c r="AF16" s="42"/>
      <c r="AG16" s="42"/>
      <c r="AH16" s="42"/>
      <c r="AI16" s="42"/>
      <c r="AJ16" s="42"/>
      <c r="AK16" s="42"/>
      <c r="AL16" s="42"/>
      <c r="AM16" s="42"/>
    </row>
    <row r="17" spans="1:39" ht="19.350000000000001" customHeight="1" x14ac:dyDescent="0.2">
      <c r="A17" s="42"/>
      <c r="C17" s="1427" t="s">
        <v>179</v>
      </c>
      <c r="D17" s="1427"/>
      <c r="E17" s="1427"/>
      <c r="F17" s="1427"/>
      <c r="G17" s="1427"/>
      <c r="I17" s="363"/>
      <c r="J17" s="11"/>
      <c r="K17" s="42" t="b">
        <f>IF(I17="",FALSE,TRUE)</f>
        <v>0</v>
      </c>
      <c r="L17" s="42">
        <f>IF(K17=TRUE,0,1)</f>
        <v>1</v>
      </c>
      <c r="M17" s="42"/>
      <c r="N17" s="42"/>
      <c r="O17" s="42"/>
      <c r="P17" s="42"/>
      <c r="Q17" s="42"/>
      <c r="R17" s="42"/>
      <c r="S17" s="42"/>
      <c r="T17" s="42"/>
      <c r="U17" s="42"/>
      <c r="V17" s="42"/>
      <c r="W17" s="42"/>
      <c r="X17" s="42"/>
      <c r="Y17" s="42"/>
      <c r="Z17" s="42"/>
      <c r="AA17" s="42"/>
      <c r="AB17" s="42"/>
      <c r="AC17" s="42"/>
      <c r="AD17" s="42"/>
      <c r="AE17" s="42"/>
      <c r="AF17" s="42"/>
      <c r="AG17" s="42"/>
      <c r="AH17" s="42"/>
      <c r="AI17" s="42"/>
      <c r="AJ17" s="42"/>
      <c r="AK17" s="42"/>
      <c r="AL17" s="42"/>
      <c r="AM17" s="42"/>
    </row>
    <row r="18" spans="1:39" ht="48" customHeight="1" x14ac:dyDescent="0.2">
      <c r="A18" s="42"/>
      <c r="C18" s="1449" t="s">
        <v>180</v>
      </c>
      <c r="D18" s="1449"/>
      <c r="E18" s="1449"/>
      <c r="F18" s="1449"/>
      <c r="G18" s="1449"/>
      <c r="H18" s="1449"/>
      <c r="I18" s="1449"/>
      <c r="J18" s="11"/>
      <c r="K18" s="62"/>
      <c r="L18" s="42"/>
      <c r="M18" s="42"/>
      <c r="N18" s="42"/>
      <c r="O18" s="42"/>
      <c r="P18" s="42"/>
      <c r="Q18" s="42"/>
      <c r="R18" s="42"/>
      <c r="S18" s="42"/>
      <c r="T18" s="42"/>
      <c r="U18" s="42"/>
      <c r="V18" s="42"/>
      <c r="W18" s="42"/>
      <c r="X18" s="42"/>
      <c r="Y18" s="42"/>
      <c r="Z18" s="42"/>
      <c r="AA18" s="42"/>
      <c r="AB18" s="42"/>
      <c r="AC18" s="42"/>
      <c r="AD18" s="42"/>
      <c r="AE18" s="42"/>
      <c r="AF18" s="42"/>
      <c r="AG18" s="42"/>
      <c r="AH18" s="42"/>
      <c r="AI18" s="42"/>
      <c r="AJ18" s="42"/>
      <c r="AK18" s="42"/>
      <c r="AL18" s="42"/>
      <c r="AM18" s="42"/>
    </row>
    <row r="19" spans="1:39" ht="10.5" customHeight="1" x14ac:dyDescent="0.2">
      <c r="A19" s="42"/>
      <c r="C19" s="1102"/>
      <c r="D19" s="1102"/>
      <c r="E19" s="1102"/>
      <c r="F19" s="1103"/>
      <c r="G19" s="1103"/>
      <c r="H19" s="1103"/>
      <c r="I19" s="1103"/>
      <c r="J19" s="11"/>
      <c r="K19" s="62"/>
      <c r="L19" s="42"/>
      <c r="M19" s="42"/>
      <c r="N19" s="42"/>
      <c r="O19" s="42"/>
      <c r="P19" s="42"/>
      <c r="Q19" s="42"/>
      <c r="R19" s="42"/>
      <c r="S19" s="42"/>
      <c r="T19" s="42"/>
      <c r="U19" s="42"/>
      <c r="V19" s="42"/>
      <c r="W19" s="42"/>
      <c r="X19" s="42"/>
      <c r="Y19" s="42"/>
      <c r="Z19" s="42"/>
      <c r="AA19" s="42"/>
      <c r="AB19" s="42"/>
      <c r="AC19" s="42"/>
      <c r="AD19" s="42"/>
      <c r="AE19" s="42"/>
      <c r="AF19" s="42"/>
      <c r="AG19" s="42"/>
      <c r="AH19" s="42"/>
      <c r="AI19" s="42"/>
      <c r="AJ19" s="42"/>
      <c r="AK19" s="42"/>
      <c r="AL19" s="42"/>
      <c r="AM19" s="42"/>
    </row>
    <row r="20" spans="1:39" ht="18.75" customHeight="1" x14ac:dyDescent="0.2">
      <c r="A20" s="42"/>
      <c r="C20" s="111" t="s">
        <v>165</v>
      </c>
      <c r="E20" s="564"/>
      <c r="F20" s="1441"/>
      <c r="G20" s="1441"/>
      <c r="H20" s="1441"/>
      <c r="I20" s="1442"/>
      <c r="J20" s="1143"/>
      <c r="K20" s="42"/>
      <c r="L20" s="47"/>
      <c r="M20" s="42"/>
      <c r="N20" s="42"/>
      <c r="O20" s="42"/>
      <c r="P20" s="42"/>
      <c r="Q20" s="42"/>
      <c r="R20" s="42"/>
      <c r="S20" s="42"/>
      <c r="T20" s="42"/>
      <c r="U20" s="42"/>
      <c r="V20" s="42"/>
      <c r="W20" s="42"/>
      <c r="X20" s="42"/>
      <c r="Y20" s="42"/>
      <c r="Z20" s="42"/>
      <c r="AA20" s="42"/>
      <c r="AB20" s="42"/>
      <c r="AC20" s="42"/>
      <c r="AD20" s="42"/>
      <c r="AE20" s="42"/>
      <c r="AF20" s="42"/>
      <c r="AG20" s="42"/>
      <c r="AH20" s="42"/>
      <c r="AI20" s="42"/>
      <c r="AJ20" s="42"/>
      <c r="AK20" s="42"/>
      <c r="AL20" s="42"/>
      <c r="AM20" s="42"/>
    </row>
    <row r="21" spans="1:39" ht="19.350000000000001" customHeight="1" x14ac:dyDescent="0.2">
      <c r="A21" s="42"/>
      <c r="C21" s="111" t="s">
        <v>166</v>
      </c>
      <c r="J21" s="1143"/>
      <c r="K21" s="42"/>
      <c r="L21" s="42"/>
      <c r="M21" s="42"/>
      <c r="N21" s="42"/>
      <c r="O21" s="42"/>
      <c r="P21" s="42"/>
      <c r="Q21" s="42"/>
      <c r="R21" s="42"/>
      <c r="S21" s="42"/>
      <c r="T21" s="42"/>
      <c r="U21" s="42"/>
      <c r="V21" s="42"/>
      <c r="W21" s="42"/>
      <c r="X21" s="42"/>
      <c r="Y21" s="42"/>
      <c r="Z21" s="42"/>
      <c r="AA21" s="42"/>
      <c r="AB21" s="42"/>
      <c r="AC21" s="42"/>
      <c r="AD21" s="42"/>
      <c r="AE21" s="42"/>
      <c r="AF21" s="42"/>
      <c r="AG21" s="42"/>
      <c r="AH21" s="42"/>
      <c r="AI21" s="42"/>
      <c r="AJ21" s="42"/>
      <c r="AK21" s="42"/>
      <c r="AL21" s="42"/>
      <c r="AM21" s="42"/>
    </row>
    <row r="22" spans="1:39" ht="112.35" customHeight="1" x14ac:dyDescent="0.2">
      <c r="A22" s="42"/>
      <c r="C22" s="1443"/>
      <c r="D22" s="1444"/>
      <c r="E22" s="1444"/>
      <c r="F22" s="1444"/>
      <c r="G22" s="1444"/>
      <c r="H22" s="1444"/>
      <c r="I22" s="1445"/>
      <c r="J22" s="11"/>
      <c r="K22" s="531" t="b">
        <f>IF(SUBSTITUTE(C22," ","")="",FALSE,TRUE)</f>
        <v>0</v>
      </c>
      <c r="L22" s="42">
        <f>IF(K22=TRUE,0,1)</f>
        <v>1</v>
      </c>
      <c r="M22" s="42"/>
      <c r="N22" s="42"/>
      <c r="O22" s="42"/>
      <c r="P22" s="42"/>
      <c r="Q22" s="42"/>
      <c r="R22" s="42"/>
      <c r="S22" s="42"/>
      <c r="T22" s="42"/>
      <c r="U22" s="42"/>
      <c r="V22" s="42"/>
      <c r="W22" s="42"/>
      <c r="X22" s="42"/>
      <c r="Y22" s="42"/>
      <c r="Z22" s="42"/>
      <c r="AA22" s="42"/>
      <c r="AB22" s="42"/>
      <c r="AC22" s="42"/>
      <c r="AD22" s="42"/>
      <c r="AE22" s="42"/>
      <c r="AF22" s="42"/>
      <c r="AG22" s="42"/>
      <c r="AH22" s="42"/>
      <c r="AI22" s="42"/>
      <c r="AJ22" s="42"/>
      <c r="AK22" s="42"/>
      <c r="AL22" s="42"/>
      <c r="AM22" s="42"/>
    </row>
    <row r="23" spans="1:39" ht="21" x14ac:dyDescent="0.2">
      <c r="A23" s="155"/>
      <c r="J23" s="1143"/>
      <c r="K23" s="42"/>
      <c r="L23" s="42"/>
      <c r="M23" s="42"/>
      <c r="N23" s="42"/>
      <c r="O23" s="42"/>
      <c r="P23" s="42"/>
      <c r="Q23" s="42"/>
      <c r="R23" s="42"/>
      <c r="S23" s="42"/>
      <c r="T23" s="42"/>
      <c r="U23" s="42"/>
      <c r="V23" s="42"/>
      <c r="W23" s="42"/>
      <c r="X23" s="42"/>
      <c r="Y23" s="42"/>
      <c r="Z23" s="42"/>
      <c r="AA23" s="42"/>
      <c r="AB23" s="42"/>
      <c r="AC23" s="42"/>
      <c r="AD23" s="42"/>
      <c r="AE23" s="42"/>
      <c r="AF23" s="42"/>
      <c r="AG23" s="42"/>
      <c r="AH23" s="42"/>
      <c r="AI23" s="42"/>
      <c r="AJ23" s="42"/>
      <c r="AK23" s="42"/>
      <c r="AL23" s="42"/>
      <c r="AM23" s="42"/>
    </row>
    <row r="24" spans="1:39" s="156" customFormat="1" ht="19.350000000000001" customHeight="1" x14ac:dyDescent="0.2">
      <c r="A24" s="155"/>
      <c r="C24" s="1448" t="s">
        <v>181</v>
      </c>
      <c r="D24" s="1448"/>
      <c r="E24" s="1448"/>
      <c r="F24" s="1448"/>
      <c r="G24" s="1448"/>
      <c r="H24" s="1450"/>
      <c r="I24" s="802"/>
      <c r="J24" s="11"/>
      <c r="K24" s="42" t="b">
        <f>IF(I24="",FALSE,TRUE)</f>
        <v>0</v>
      </c>
      <c r="L24" s="42">
        <f>IF(K24=TRUE,0,1)</f>
        <v>1</v>
      </c>
      <c r="M24" s="42"/>
      <c r="N24" s="155"/>
      <c r="O24" s="155"/>
      <c r="P24" s="155"/>
      <c r="Q24" s="155"/>
      <c r="R24" s="155"/>
      <c r="S24" s="155"/>
      <c r="T24" s="155"/>
      <c r="U24" s="155"/>
      <c r="V24" s="155"/>
      <c r="W24" s="155"/>
      <c r="X24" s="42"/>
      <c r="Y24" s="42"/>
      <c r="Z24" s="42"/>
      <c r="AA24" s="42"/>
      <c r="AB24" s="42"/>
      <c r="AC24" s="42"/>
      <c r="AD24" s="42"/>
      <c r="AE24" s="42"/>
      <c r="AF24" s="42"/>
      <c r="AG24" s="42"/>
      <c r="AH24" s="42"/>
      <c r="AI24" s="42"/>
      <c r="AJ24" s="42"/>
      <c r="AK24" s="42"/>
      <c r="AL24" s="42"/>
      <c r="AM24" s="42"/>
    </row>
    <row r="25" spans="1:39" ht="29.1" customHeight="1" x14ac:dyDescent="0.2">
      <c r="A25" s="155"/>
      <c r="C25" s="1409" t="s">
        <v>182</v>
      </c>
      <c r="D25" s="1409"/>
      <c r="E25" s="1409"/>
      <c r="F25" s="1409"/>
      <c r="G25" s="1409"/>
      <c r="H25" s="1409"/>
      <c r="I25" s="1409"/>
      <c r="J25" s="11"/>
      <c r="K25" s="42"/>
      <c r="L25" s="42"/>
      <c r="M25" s="42"/>
      <c r="N25" s="42"/>
      <c r="O25" s="42"/>
      <c r="P25" s="42"/>
      <c r="Q25" s="42"/>
      <c r="R25" s="42"/>
      <c r="S25" s="42"/>
      <c r="T25" s="42"/>
      <c r="U25" s="42"/>
      <c r="V25" s="42"/>
      <c r="W25" s="42"/>
      <c r="X25" s="42"/>
      <c r="Y25" s="42"/>
      <c r="Z25" s="42"/>
      <c r="AA25" s="42"/>
      <c r="AB25" s="42"/>
      <c r="AC25" s="42"/>
      <c r="AD25" s="42"/>
      <c r="AE25" s="42"/>
      <c r="AF25" s="42"/>
      <c r="AG25" s="42"/>
      <c r="AH25" s="42"/>
      <c r="AI25" s="42"/>
      <c r="AJ25" s="42"/>
      <c r="AK25" s="42"/>
      <c r="AL25" s="42"/>
      <c r="AM25" s="42"/>
    </row>
    <row r="26" spans="1:39" ht="21" customHeight="1" x14ac:dyDescent="0.2">
      <c r="A26" s="155"/>
      <c r="B26" s="20"/>
      <c r="C26" s="670" t="s">
        <v>183</v>
      </c>
      <c r="D26" s="669"/>
      <c r="E26" s="562"/>
      <c r="F26" s="397"/>
      <c r="G26" s="397"/>
      <c r="H26" s="397"/>
      <c r="I26" s="401"/>
      <c r="J26" s="11"/>
      <c r="K26" s="42"/>
      <c r="L26" s="42"/>
      <c r="M26" s="42"/>
      <c r="N26" s="42"/>
      <c r="O26" s="42"/>
      <c r="P26" s="42"/>
      <c r="Q26" s="42"/>
      <c r="R26" s="42"/>
      <c r="S26" s="42"/>
      <c r="T26" s="42"/>
      <c r="U26" s="42"/>
      <c r="V26" s="42"/>
      <c r="W26" s="42"/>
      <c r="X26" s="42"/>
      <c r="Y26" s="42"/>
      <c r="Z26" s="42"/>
      <c r="AA26" s="42"/>
      <c r="AB26" s="42"/>
      <c r="AC26" s="42"/>
      <c r="AD26" s="42"/>
      <c r="AE26" s="42"/>
      <c r="AF26" s="42"/>
      <c r="AG26" s="42"/>
      <c r="AH26" s="42"/>
      <c r="AI26" s="42"/>
      <c r="AJ26" s="42"/>
      <c r="AK26" s="42"/>
      <c r="AL26" s="42"/>
      <c r="AM26" s="42"/>
    </row>
    <row r="27" spans="1:39" ht="19.350000000000001" customHeight="1" x14ac:dyDescent="0.2">
      <c r="A27" s="42"/>
      <c r="C27" s="111" t="s">
        <v>165</v>
      </c>
      <c r="E27" s="564"/>
      <c r="F27" s="1441"/>
      <c r="G27" s="1441"/>
      <c r="H27" s="1441"/>
      <c r="I27" s="1442"/>
      <c r="J27" s="1143"/>
      <c r="K27" s="42"/>
      <c r="L27" s="47"/>
      <c r="M27" s="42"/>
      <c r="N27" s="42"/>
      <c r="O27" s="42"/>
      <c r="P27" s="42"/>
      <c r="Q27" s="42"/>
      <c r="R27" s="42"/>
      <c r="S27" s="42"/>
      <c r="T27" s="42"/>
      <c r="U27" s="42"/>
      <c r="V27" s="42"/>
      <c r="W27" s="42"/>
      <c r="X27" s="42"/>
      <c r="Y27" s="42"/>
      <c r="Z27" s="42"/>
      <c r="AA27" s="42"/>
      <c r="AB27" s="42"/>
      <c r="AC27" s="42"/>
      <c r="AD27" s="42"/>
      <c r="AE27" s="42"/>
      <c r="AF27" s="42"/>
      <c r="AG27" s="42"/>
      <c r="AH27" s="42"/>
      <c r="AI27" s="42"/>
      <c r="AJ27" s="42"/>
      <c r="AK27" s="42"/>
      <c r="AL27" s="42"/>
      <c r="AM27" s="42"/>
    </row>
    <row r="28" spans="1:39" ht="19.350000000000001" customHeight="1" x14ac:dyDescent="0.2">
      <c r="A28" s="42"/>
      <c r="C28" s="111" t="s">
        <v>166</v>
      </c>
      <c r="J28" s="1143"/>
      <c r="K28" s="42"/>
      <c r="L28" s="42"/>
      <c r="M28" s="42"/>
      <c r="N28" s="42"/>
      <c r="O28" s="42"/>
      <c r="P28" s="42"/>
      <c r="Q28" s="42"/>
      <c r="R28" s="42"/>
      <c r="S28" s="42"/>
      <c r="T28" s="42"/>
      <c r="U28" s="42"/>
      <c r="V28" s="42"/>
      <c r="W28" s="42"/>
      <c r="X28" s="42"/>
      <c r="Y28" s="42"/>
      <c r="Z28" s="42"/>
      <c r="AA28" s="42"/>
      <c r="AB28" s="42"/>
      <c r="AC28" s="42"/>
      <c r="AD28" s="42"/>
      <c r="AE28" s="42"/>
      <c r="AF28" s="42"/>
      <c r="AG28" s="42"/>
      <c r="AH28" s="42"/>
      <c r="AI28" s="42"/>
      <c r="AJ28" s="42"/>
      <c r="AK28" s="42"/>
      <c r="AL28" s="42"/>
      <c r="AM28" s="42"/>
    </row>
    <row r="29" spans="1:39" ht="112.35" customHeight="1" x14ac:dyDescent="0.2">
      <c r="A29" s="42"/>
      <c r="C29" s="1443"/>
      <c r="D29" s="1444"/>
      <c r="E29" s="1444"/>
      <c r="F29" s="1444"/>
      <c r="G29" s="1444"/>
      <c r="H29" s="1444"/>
      <c r="I29" s="1445"/>
      <c r="J29" s="11"/>
      <c r="K29" s="531" t="b">
        <f>IF(SUBSTITUTE(C29," ","")="",FALSE,TRUE)</f>
        <v>0</v>
      </c>
      <c r="L29" s="42">
        <f>IF(K29=TRUE,0,1)</f>
        <v>1</v>
      </c>
      <c r="M29" s="42"/>
      <c r="N29" s="42"/>
      <c r="O29" s="42"/>
      <c r="P29" s="42"/>
      <c r="Q29" s="42"/>
      <c r="R29" s="42"/>
      <c r="S29" s="42"/>
      <c r="T29" s="42"/>
      <c r="U29" s="42"/>
      <c r="V29" s="42"/>
      <c r="W29" s="42"/>
      <c r="X29" s="42"/>
      <c r="Y29" s="42"/>
      <c r="Z29" s="42"/>
      <c r="AA29" s="42"/>
      <c r="AB29" s="42"/>
      <c r="AC29" s="42"/>
      <c r="AD29" s="42"/>
      <c r="AE29" s="42"/>
      <c r="AF29" s="42"/>
      <c r="AG29" s="42"/>
      <c r="AH29" s="42"/>
      <c r="AI29" s="42"/>
      <c r="AJ29" s="42"/>
      <c r="AK29" s="42"/>
      <c r="AL29" s="42"/>
      <c r="AM29" s="42"/>
    </row>
    <row r="30" spans="1:39" ht="10.5" customHeight="1" x14ac:dyDescent="0.2">
      <c r="A30" s="42"/>
      <c r="C30" s="490"/>
      <c r="D30" s="490"/>
      <c r="E30" s="490"/>
      <c r="F30" s="490"/>
      <c r="G30" s="490"/>
      <c r="H30" s="490"/>
      <c r="I30" s="812"/>
      <c r="J30" s="378"/>
      <c r="K30" s="531"/>
      <c r="L30" s="42"/>
      <c r="M30" s="42"/>
      <c r="N30" s="42"/>
      <c r="O30" s="42"/>
      <c r="P30" s="42"/>
      <c r="Q30" s="42"/>
      <c r="R30" s="42"/>
      <c r="S30" s="42"/>
      <c r="T30" s="42"/>
      <c r="U30" s="42"/>
      <c r="V30" s="42"/>
      <c r="W30" s="42"/>
      <c r="X30" s="42"/>
      <c r="Y30" s="42"/>
      <c r="Z30" s="42"/>
      <c r="AA30" s="42"/>
      <c r="AB30" s="42"/>
      <c r="AC30" s="42"/>
      <c r="AD30" s="42"/>
      <c r="AE30" s="42"/>
      <c r="AF30" s="42"/>
      <c r="AG30" s="42"/>
      <c r="AH30" s="42"/>
      <c r="AI30" s="42"/>
      <c r="AJ30" s="42"/>
      <c r="AK30" s="42"/>
      <c r="AL30" s="42"/>
      <c r="AM30" s="42"/>
    </row>
    <row r="31" spans="1:39" s="156" customFormat="1" ht="19.350000000000001" customHeight="1" x14ac:dyDescent="0.2">
      <c r="A31" s="155"/>
      <c r="C31" s="1419" t="s">
        <v>12</v>
      </c>
      <c r="D31" s="1419"/>
      <c r="E31" s="1419"/>
      <c r="F31" s="1419"/>
      <c r="G31" s="1419"/>
      <c r="H31" s="1440"/>
      <c r="I31" s="802"/>
      <c r="J31" s="11"/>
      <c r="K31" s="531" t="b">
        <f>IF(SUBSTITUTE(I31," ","")="",FALSE,TRUE)</f>
        <v>0</v>
      </c>
      <c r="L31" s="42">
        <f>IF(K31=TRUE,0,1)</f>
        <v>1</v>
      </c>
      <c r="M31" s="42"/>
      <c r="N31" s="155"/>
      <c r="O31" s="155"/>
      <c r="P31" s="155"/>
      <c r="Q31" s="155"/>
      <c r="R31" s="155"/>
      <c r="S31" s="155"/>
      <c r="T31" s="155"/>
      <c r="U31" s="155"/>
      <c r="V31" s="155"/>
      <c r="W31" s="155"/>
      <c r="X31" s="42"/>
      <c r="Y31" s="42"/>
      <c r="Z31" s="42"/>
      <c r="AA31" s="42"/>
      <c r="AB31" s="42"/>
      <c r="AC31" s="42"/>
      <c r="AD31" s="42"/>
      <c r="AE31" s="42"/>
      <c r="AF31" s="42"/>
      <c r="AG31" s="42"/>
      <c r="AH31" s="42"/>
      <c r="AI31" s="42"/>
      <c r="AJ31" s="42"/>
      <c r="AK31" s="42"/>
      <c r="AL31" s="42"/>
      <c r="AM31" s="42"/>
    </row>
    <row r="32" spans="1:39" ht="19.350000000000001" customHeight="1" x14ac:dyDescent="0.2">
      <c r="A32" s="155"/>
      <c r="C32" s="1409" t="s">
        <v>184</v>
      </c>
      <c r="D32" s="1409"/>
      <c r="E32" s="1409"/>
      <c r="F32" s="1409"/>
      <c r="G32" s="1409"/>
      <c r="H32" s="1409"/>
      <c r="I32" s="1409"/>
      <c r="J32" s="11"/>
      <c r="K32" s="42"/>
      <c r="L32" s="42"/>
      <c r="M32" s="42"/>
      <c r="N32" s="42"/>
      <c r="O32" s="42"/>
      <c r="P32" s="42"/>
      <c r="Q32" s="42"/>
      <c r="R32" s="42"/>
      <c r="S32" s="42"/>
      <c r="T32" s="42"/>
      <c r="U32" s="42"/>
      <c r="V32" s="42"/>
      <c r="W32" s="42"/>
      <c r="X32" s="42"/>
      <c r="Y32" s="42"/>
      <c r="Z32" s="42"/>
      <c r="AA32" s="42"/>
      <c r="AB32" s="42"/>
      <c r="AC32" s="42"/>
      <c r="AD32" s="42"/>
      <c r="AE32" s="42"/>
      <c r="AF32" s="42"/>
      <c r="AG32" s="42"/>
      <c r="AH32" s="42"/>
      <c r="AI32" s="42"/>
      <c r="AJ32" s="42"/>
      <c r="AK32" s="42"/>
      <c r="AL32" s="42"/>
      <c r="AM32" s="42"/>
    </row>
    <row r="33" spans="1:39" ht="19.350000000000001" customHeight="1" x14ac:dyDescent="0.2">
      <c r="A33" s="42"/>
      <c r="C33" s="111" t="s">
        <v>165</v>
      </c>
      <c r="E33" s="564"/>
      <c r="F33" s="1441"/>
      <c r="G33" s="1441"/>
      <c r="H33" s="1441"/>
      <c r="I33" s="1442"/>
      <c r="J33" s="1143"/>
      <c r="K33" s="531"/>
      <c r="L33" s="42"/>
      <c r="M33" s="42"/>
      <c r="N33" s="42"/>
      <c r="O33" s="42"/>
      <c r="P33" s="42"/>
      <c r="Q33" s="42"/>
      <c r="R33" s="42"/>
      <c r="S33" s="42"/>
      <c r="T33" s="42"/>
      <c r="U33" s="42"/>
      <c r="V33" s="42"/>
      <c r="W33" s="42"/>
      <c r="X33" s="42"/>
      <c r="Y33" s="42"/>
      <c r="Z33" s="42"/>
      <c r="AA33" s="42"/>
      <c r="AB33" s="42"/>
      <c r="AC33" s="42"/>
      <c r="AD33" s="42"/>
      <c r="AE33" s="42"/>
      <c r="AF33" s="42"/>
      <c r="AG33" s="42"/>
      <c r="AH33" s="42"/>
      <c r="AI33" s="42"/>
      <c r="AJ33" s="42"/>
      <c r="AK33" s="42"/>
      <c r="AL33" s="42"/>
      <c r="AM33" s="42"/>
    </row>
    <row r="34" spans="1:39" ht="18.75" customHeight="1" x14ac:dyDescent="0.2">
      <c r="A34" s="42"/>
      <c r="C34" s="111" t="s">
        <v>166</v>
      </c>
      <c r="J34" s="1143"/>
      <c r="K34" s="531"/>
      <c r="L34" s="42"/>
      <c r="M34" s="42"/>
      <c r="N34" s="42"/>
      <c r="O34" s="42"/>
      <c r="P34" s="42"/>
      <c r="Q34" s="42"/>
      <c r="R34" s="42"/>
      <c r="S34" s="42"/>
      <c r="T34" s="42"/>
      <c r="U34" s="42"/>
      <c r="V34" s="42"/>
      <c r="W34" s="42"/>
      <c r="X34" s="42"/>
      <c r="Y34" s="42"/>
      <c r="Z34" s="42"/>
      <c r="AA34" s="42"/>
      <c r="AB34" s="42"/>
      <c r="AC34" s="42"/>
      <c r="AD34" s="42"/>
      <c r="AE34" s="42"/>
      <c r="AF34" s="42"/>
      <c r="AG34" s="42"/>
      <c r="AH34" s="42"/>
      <c r="AI34" s="42"/>
      <c r="AJ34" s="42"/>
      <c r="AK34" s="42"/>
      <c r="AL34" s="42"/>
      <c r="AM34" s="42"/>
    </row>
    <row r="35" spans="1:39" ht="112.35" customHeight="1" x14ac:dyDescent="0.2">
      <c r="A35" s="42"/>
      <c r="C35" s="1443"/>
      <c r="D35" s="1444"/>
      <c r="E35" s="1444"/>
      <c r="F35" s="1444"/>
      <c r="G35" s="1444"/>
      <c r="H35" s="1444"/>
      <c r="I35" s="1445"/>
      <c r="J35" s="1143"/>
      <c r="K35" s="531"/>
      <c r="L35" s="42"/>
      <c r="M35" s="42"/>
      <c r="N35" s="42"/>
      <c r="O35" s="42"/>
      <c r="P35" s="42"/>
      <c r="Q35" s="42"/>
      <c r="R35" s="42"/>
      <c r="S35" s="42"/>
      <c r="T35" s="42"/>
      <c r="U35" s="42"/>
      <c r="V35" s="42"/>
      <c r="W35" s="42"/>
      <c r="X35" s="42"/>
      <c r="Y35" s="42"/>
      <c r="Z35" s="42"/>
      <c r="AA35" s="42"/>
      <c r="AB35" s="42"/>
      <c r="AC35" s="42"/>
      <c r="AD35" s="42"/>
      <c r="AE35" s="42"/>
      <c r="AF35" s="42"/>
      <c r="AG35" s="42"/>
      <c r="AH35" s="42"/>
      <c r="AI35" s="42"/>
      <c r="AJ35" s="42"/>
      <c r="AK35" s="42"/>
      <c r="AL35" s="42"/>
      <c r="AM35" s="42"/>
    </row>
    <row r="36" spans="1:39" ht="17.100000000000001" customHeight="1" x14ac:dyDescent="0.2">
      <c r="A36" s="42"/>
      <c r="C36" s="396"/>
      <c r="D36" s="396"/>
      <c r="E36" s="396"/>
      <c r="F36" s="396"/>
      <c r="G36" s="396"/>
      <c r="H36" s="396"/>
      <c r="I36" s="803" t="str">
        <f ca="1">"© Salix "&amp;YEAR(NOW())</f>
        <v>© Salix 2023</v>
      </c>
      <c r="J36" s="1143"/>
      <c r="K36" s="42"/>
      <c r="L36" s="42"/>
      <c r="M36" s="42"/>
      <c r="N36" s="42"/>
      <c r="O36" s="42"/>
      <c r="P36" s="42"/>
      <c r="Q36" s="42"/>
      <c r="R36" s="42"/>
      <c r="S36" s="42"/>
      <c r="T36" s="42"/>
      <c r="U36" s="42"/>
      <c r="V36" s="42"/>
      <c r="W36" s="42"/>
      <c r="X36" s="42"/>
      <c r="Y36" s="42"/>
      <c r="Z36" s="42"/>
      <c r="AA36" s="42"/>
      <c r="AB36" s="42"/>
      <c r="AC36" s="42"/>
      <c r="AD36" s="42"/>
      <c r="AE36" s="42"/>
      <c r="AF36" s="42"/>
      <c r="AG36" s="42"/>
      <c r="AH36" s="42"/>
      <c r="AI36" s="42"/>
      <c r="AJ36" s="42"/>
      <c r="AK36" s="42"/>
      <c r="AL36" s="42"/>
      <c r="AM36" s="42"/>
    </row>
    <row r="37" spans="1:39" x14ac:dyDescent="0.15">
      <c r="A37" s="42"/>
      <c r="C37" s="1439">
        <f>L6</f>
        <v>7</v>
      </c>
      <c r="D37" s="1439"/>
      <c r="E37" s="1439"/>
      <c r="F37" s="1439"/>
      <c r="G37" s="1439"/>
      <c r="H37" s="1439"/>
      <c r="I37" s="1439"/>
      <c r="J37" s="1143"/>
      <c r="K37" s="42"/>
      <c r="L37" s="42"/>
      <c r="M37" s="42"/>
      <c r="N37" s="42"/>
      <c r="O37" s="42"/>
      <c r="P37" s="42"/>
      <c r="Q37" s="42"/>
      <c r="R37" s="42"/>
      <c r="S37" s="42"/>
      <c r="T37" s="42"/>
      <c r="U37" s="42"/>
      <c r="V37" s="42"/>
      <c r="W37" s="42"/>
      <c r="X37" s="42"/>
      <c r="Y37" s="42"/>
      <c r="Z37" s="42"/>
      <c r="AA37" s="42"/>
      <c r="AB37" s="42"/>
      <c r="AC37" s="42"/>
      <c r="AD37" s="42"/>
      <c r="AE37" s="42"/>
      <c r="AF37" s="42"/>
      <c r="AG37" s="42"/>
      <c r="AH37" s="42"/>
      <c r="AI37" s="42"/>
      <c r="AJ37" s="42"/>
      <c r="AK37" s="42"/>
      <c r="AL37" s="42"/>
      <c r="AM37" s="42"/>
    </row>
    <row r="38" spans="1:39" x14ac:dyDescent="0.2">
      <c r="A38" s="42"/>
      <c r="J38" s="1143"/>
      <c r="K38" s="42"/>
      <c r="L38" s="42"/>
      <c r="M38" s="42"/>
      <c r="N38" s="42"/>
      <c r="O38" s="42"/>
      <c r="P38" s="42"/>
      <c r="Q38" s="42"/>
      <c r="R38" s="42"/>
      <c r="S38" s="42"/>
      <c r="T38" s="42"/>
      <c r="U38" s="42"/>
      <c r="V38" s="42"/>
      <c r="W38" s="42"/>
      <c r="X38" s="42"/>
      <c r="Y38" s="42"/>
      <c r="Z38" s="42"/>
      <c r="AA38" s="42"/>
      <c r="AB38" s="42"/>
      <c r="AC38" s="42"/>
      <c r="AD38" s="42"/>
      <c r="AE38" s="42"/>
      <c r="AF38" s="42"/>
      <c r="AG38" s="42"/>
      <c r="AH38" s="42"/>
      <c r="AI38" s="42"/>
      <c r="AJ38" s="42"/>
      <c r="AK38" s="42"/>
      <c r="AL38" s="42"/>
      <c r="AM38" s="42"/>
    </row>
    <row r="39" spans="1:39" x14ac:dyDescent="0.2">
      <c r="A39" s="42"/>
      <c r="B39" s="42"/>
      <c r="C39" s="47"/>
      <c r="D39" s="42"/>
      <c r="E39" s="42"/>
      <c r="F39" s="42"/>
      <c r="G39" s="42"/>
      <c r="H39" s="42"/>
      <c r="I39" s="42"/>
      <c r="J39" s="1142"/>
      <c r="K39" s="42"/>
      <c r="L39" s="42"/>
      <c r="M39" s="42"/>
      <c r="N39" s="42"/>
      <c r="O39" s="42"/>
      <c r="P39" s="42"/>
      <c r="Q39" s="42"/>
      <c r="R39" s="42"/>
      <c r="S39" s="42"/>
      <c r="T39" s="42"/>
      <c r="U39" s="42"/>
      <c r="V39" s="42"/>
      <c r="W39" s="42"/>
      <c r="X39" s="42"/>
      <c r="Y39" s="42"/>
      <c r="Z39" s="42"/>
      <c r="AA39" s="42"/>
      <c r="AB39" s="42"/>
      <c r="AC39" s="42"/>
      <c r="AD39" s="42"/>
      <c r="AE39" s="42"/>
      <c r="AF39" s="42"/>
      <c r="AG39" s="42"/>
      <c r="AH39" s="42"/>
      <c r="AI39" s="42"/>
      <c r="AJ39" s="42"/>
      <c r="AK39" s="42"/>
      <c r="AL39" s="42"/>
      <c r="AM39" s="42"/>
    </row>
    <row r="40" spans="1:39" x14ac:dyDescent="0.2">
      <c r="A40" s="42"/>
      <c r="B40" s="42"/>
      <c r="C40" s="47"/>
      <c r="D40" s="42"/>
      <c r="E40" s="42"/>
      <c r="F40" s="42"/>
      <c r="G40" s="42"/>
      <c r="H40" s="42"/>
      <c r="I40" s="42"/>
      <c r="J40" s="1142"/>
      <c r="K40" s="42"/>
      <c r="L40" s="42"/>
      <c r="M40" s="42"/>
      <c r="N40" s="42"/>
      <c r="O40" s="42"/>
      <c r="P40" s="42"/>
      <c r="Q40" s="42"/>
      <c r="R40" s="42"/>
      <c r="S40" s="42"/>
      <c r="T40" s="42"/>
      <c r="U40" s="42"/>
      <c r="V40" s="42"/>
      <c r="W40" s="42"/>
      <c r="X40" s="42"/>
      <c r="Y40" s="42"/>
      <c r="Z40" s="42"/>
      <c r="AA40" s="42"/>
      <c r="AB40" s="42"/>
      <c r="AC40" s="42"/>
      <c r="AD40" s="42"/>
      <c r="AE40" s="42"/>
      <c r="AF40" s="42"/>
      <c r="AG40" s="42"/>
      <c r="AH40" s="42"/>
      <c r="AI40" s="42"/>
      <c r="AJ40" s="42"/>
      <c r="AK40" s="42"/>
      <c r="AL40" s="42"/>
      <c r="AM40" s="42"/>
    </row>
    <row r="41" spans="1:39" x14ac:dyDescent="0.2">
      <c r="A41" s="42"/>
      <c r="B41" s="42"/>
      <c r="C41" s="47"/>
      <c r="D41" s="42"/>
      <c r="E41" s="42"/>
      <c r="F41" s="42"/>
      <c r="G41" s="42"/>
      <c r="H41" s="42"/>
      <c r="I41" s="42"/>
      <c r="J41" s="1142"/>
      <c r="K41" s="42"/>
      <c r="L41" s="42"/>
      <c r="M41" s="42"/>
      <c r="N41" s="42"/>
      <c r="O41" s="42"/>
      <c r="P41" s="42"/>
      <c r="Q41" s="42"/>
      <c r="R41" s="42"/>
      <c r="S41" s="42"/>
      <c r="T41" s="42"/>
      <c r="U41" s="42"/>
      <c r="V41" s="42"/>
      <c r="W41" s="42"/>
      <c r="X41" s="42"/>
      <c r="Y41" s="42"/>
      <c r="Z41" s="42"/>
      <c r="AA41" s="42"/>
      <c r="AB41" s="42"/>
      <c r="AC41" s="42"/>
      <c r="AD41" s="42"/>
      <c r="AE41" s="42"/>
      <c r="AF41" s="42"/>
      <c r="AG41" s="42"/>
      <c r="AH41" s="42"/>
      <c r="AI41" s="42"/>
      <c r="AJ41" s="42"/>
      <c r="AK41" s="42"/>
      <c r="AL41" s="42"/>
      <c r="AM41" s="42"/>
    </row>
    <row r="42" spans="1:39" x14ac:dyDescent="0.2">
      <c r="A42" s="42"/>
      <c r="B42" s="42"/>
      <c r="C42" s="47"/>
      <c r="D42" s="42"/>
      <c r="E42" s="42"/>
      <c r="F42" s="42"/>
      <c r="G42" s="42"/>
      <c r="H42" s="42"/>
      <c r="I42" s="42"/>
      <c r="J42" s="1142"/>
      <c r="K42" s="42"/>
      <c r="L42" s="42"/>
      <c r="M42" s="42"/>
      <c r="N42" s="42"/>
      <c r="O42" s="42"/>
      <c r="P42" s="42"/>
      <c r="Q42" s="42"/>
      <c r="R42" s="42"/>
      <c r="S42" s="42"/>
      <c r="T42" s="42"/>
      <c r="U42" s="42"/>
      <c r="V42" s="42"/>
      <c r="W42" s="42"/>
      <c r="X42" s="42"/>
      <c r="Y42" s="42"/>
      <c r="Z42" s="42"/>
      <c r="AA42" s="42"/>
      <c r="AB42" s="42"/>
      <c r="AC42" s="42"/>
      <c r="AD42" s="42"/>
      <c r="AE42" s="42"/>
      <c r="AF42" s="42"/>
      <c r="AG42" s="42"/>
      <c r="AH42" s="42"/>
      <c r="AI42" s="42"/>
      <c r="AJ42" s="42"/>
      <c r="AK42" s="42"/>
      <c r="AL42" s="42"/>
      <c r="AM42" s="42"/>
    </row>
    <row r="43" spans="1:39" x14ac:dyDescent="0.2">
      <c r="A43" s="42"/>
      <c r="B43" s="42"/>
      <c r="C43" s="47"/>
      <c r="D43" s="42"/>
      <c r="E43" s="42"/>
      <c r="F43" s="42"/>
      <c r="G43" s="42"/>
      <c r="H43" s="42"/>
      <c r="I43" s="42"/>
      <c r="J43" s="1142"/>
      <c r="K43" s="42"/>
      <c r="L43" s="42"/>
      <c r="M43" s="42"/>
      <c r="N43" s="42"/>
      <c r="O43" s="42"/>
      <c r="P43" s="42"/>
      <c r="Q43" s="42"/>
      <c r="R43" s="42"/>
      <c r="S43" s="42"/>
      <c r="T43" s="42"/>
      <c r="U43" s="42"/>
      <c r="V43" s="42"/>
      <c r="W43" s="42"/>
      <c r="X43" s="42"/>
      <c r="Y43" s="42"/>
      <c r="Z43" s="42"/>
      <c r="AA43" s="42"/>
      <c r="AB43" s="42"/>
      <c r="AC43" s="42"/>
      <c r="AD43" s="42"/>
      <c r="AE43" s="42"/>
      <c r="AF43" s="42"/>
      <c r="AG43" s="42"/>
      <c r="AH43" s="42"/>
      <c r="AI43" s="42"/>
      <c r="AJ43" s="42"/>
      <c r="AK43" s="42"/>
      <c r="AL43" s="42"/>
      <c r="AM43" s="42"/>
    </row>
    <row r="44" spans="1:39" x14ac:dyDescent="0.2">
      <c r="A44" s="42"/>
      <c r="B44" s="42"/>
      <c r="C44" s="47"/>
      <c r="D44" s="42"/>
      <c r="E44" s="42"/>
      <c r="F44" s="42"/>
      <c r="G44" s="42"/>
      <c r="H44" s="42"/>
      <c r="I44" s="42"/>
      <c r="J44" s="1142"/>
      <c r="K44" s="42"/>
      <c r="L44" s="42"/>
      <c r="M44" s="42"/>
      <c r="N44" s="42"/>
      <c r="O44" s="42"/>
      <c r="P44" s="42"/>
      <c r="Q44" s="42"/>
      <c r="R44" s="42"/>
      <c r="S44" s="42"/>
      <c r="T44" s="42"/>
      <c r="U44" s="42"/>
      <c r="V44" s="42"/>
      <c r="W44" s="42"/>
      <c r="X44" s="42"/>
      <c r="Y44" s="42"/>
      <c r="Z44" s="42"/>
      <c r="AA44" s="42"/>
      <c r="AB44" s="42"/>
      <c r="AC44" s="42"/>
      <c r="AD44" s="42"/>
      <c r="AE44" s="42"/>
      <c r="AF44" s="42"/>
      <c r="AG44" s="42"/>
      <c r="AH44" s="42"/>
      <c r="AI44" s="42"/>
      <c r="AJ44" s="42"/>
      <c r="AK44" s="42"/>
      <c r="AL44" s="42"/>
      <c r="AM44" s="42"/>
    </row>
    <row r="45" spans="1:39" x14ac:dyDescent="0.2">
      <c r="A45" s="42"/>
      <c r="B45" s="42"/>
      <c r="C45" s="47"/>
      <c r="D45" s="42"/>
      <c r="E45" s="42"/>
      <c r="F45" s="42"/>
      <c r="G45" s="42"/>
      <c r="H45" s="42"/>
      <c r="I45" s="42"/>
      <c r="J45" s="1142"/>
      <c r="K45" s="42"/>
      <c r="L45" s="42"/>
      <c r="M45" s="42"/>
      <c r="N45" s="42"/>
      <c r="O45" s="42"/>
      <c r="P45" s="42"/>
      <c r="Q45" s="42"/>
      <c r="R45" s="42"/>
      <c r="S45" s="42"/>
      <c r="T45" s="42"/>
      <c r="U45" s="42"/>
      <c r="V45" s="42"/>
      <c r="W45" s="42"/>
      <c r="X45" s="42"/>
      <c r="Y45" s="42"/>
      <c r="Z45" s="42"/>
      <c r="AA45" s="42"/>
      <c r="AB45" s="42"/>
      <c r="AC45" s="42"/>
      <c r="AD45" s="42"/>
      <c r="AE45" s="42"/>
      <c r="AF45" s="42"/>
      <c r="AG45" s="42"/>
      <c r="AH45" s="42"/>
      <c r="AI45" s="42"/>
      <c r="AJ45" s="42"/>
      <c r="AK45" s="42"/>
      <c r="AL45" s="42"/>
      <c r="AM45" s="42"/>
    </row>
    <row r="46" spans="1:39" x14ac:dyDescent="0.2">
      <c r="A46" s="42"/>
      <c r="B46" s="42"/>
      <c r="C46" s="47"/>
      <c r="D46" s="42"/>
      <c r="E46" s="42"/>
      <c r="F46" s="42"/>
      <c r="G46" s="42"/>
      <c r="H46" s="42"/>
      <c r="I46" s="42"/>
      <c r="J46" s="1142"/>
      <c r="K46" s="42"/>
      <c r="L46" s="42"/>
      <c r="M46" s="42"/>
      <c r="N46" s="42"/>
      <c r="O46" s="42"/>
      <c r="P46" s="42"/>
      <c r="Q46" s="42"/>
      <c r="R46" s="42"/>
      <c r="S46" s="42"/>
      <c r="T46" s="42"/>
      <c r="U46" s="42"/>
      <c r="V46" s="42"/>
      <c r="W46" s="42"/>
      <c r="X46" s="42"/>
      <c r="Y46" s="42"/>
      <c r="Z46" s="42"/>
      <c r="AA46" s="42"/>
      <c r="AB46" s="42"/>
      <c r="AC46" s="42"/>
      <c r="AD46" s="42"/>
      <c r="AE46" s="42"/>
      <c r="AF46" s="42"/>
      <c r="AG46" s="42"/>
      <c r="AH46" s="42"/>
      <c r="AI46" s="42"/>
      <c r="AJ46" s="42"/>
      <c r="AK46" s="42"/>
      <c r="AL46" s="42"/>
      <c r="AM46" s="42"/>
    </row>
    <row r="47" spans="1:39" x14ac:dyDescent="0.2">
      <c r="A47" s="42"/>
      <c r="B47" s="42"/>
      <c r="C47" s="47"/>
      <c r="D47" s="42"/>
      <c r="E47" s="42"/>
      <c r="F47" s="42"/>
      <c r="G47" s="42"/>
      <c r="H47" s="42"/>
      <c r="I47" s="42"/>
      <c r="J47" s="1142"/>
      <c r="K47" s="42"/>
      <c r="L47" s="42"/>
      <c r="M47" s="42"/>
      <c r="N47" s="42"/>
      <c r="O47" s="42"/>
      <c r="P47" s="42"/>
      <c r="Q47" s="42"/>
      <c r="R47" s="42"/>
      <c r="S47" s="42"/>
      <c r="T47" s="42"/>
      <c r="U47" s="42"/>
      <c r="V47" s="42"/>
      <c r="W47" s="42"/>
      <c r="X47" s="42"/>
      <c r="Y47" s="42"/>
      <c r="Z47" s="42"/>
      <c r="AA47" s="42"/>
      <c r="AB47" s="42"/>
      <c r="AC47" s="42"/>
      <c r="AD47" s="42"/>
      <c r="AE47" s="42"/>
      <c r="AF47" s="42"/>
      <c r="AG47" s="42"/>
      <c r="AH47" s="42"/>
      <c r="AI47" s="42"/>
      <c r="AJ47" s="42"/>
      <c r="AK47" s="42"/>
      <c r="AL47" s="42"/>
      <c r="AM47" s="42"/>
    </row>
    <row r="48" spans="1:39" x14ac:dyDescent="0.2">
      <c r="A48" s="42"/>
      <c r="B48" s="42"/>
      <c r="C48" s="47"/>
      <c r="D48" s="42"/>
      <c r="E48" s="42"/>
      <c r="F48" s="42"/>
      <c r="G48" s="42"/>
      <c r="H48" s="42"/>
      <c r="I48" s="42"/>
      <c r="J48" s="1142"/>
      <c r="K48" s="42"/>
      <c r="L48" s="42"/>
      <c r="M48" s="42"/>
      <c r="N48" s="42"/>
      <c r="O48" s="42"/>
      <c r="P48" s="42"/>
      <c r="Q48" s="42"/>
      <c r="R48" s="42"/>
      <c r="S48" s="42"/>
      <c r="T48" s="42"/>
      <c r="U48" s="42"/>
      <c r="V48" s="42"/>
      <c r="W48" s="42"/>
      <c r="X48" s="42"/>
      <c r="Y48" s="42"/>
      <c r="Z48" s="42"/>
      <c r="AA48" s="42"/>
      <c r="AB48" s="42"/>
      <c r="AC48" s="42"/>
      <c r="AD48" s="42"/>
      <c r="AE48" s="42"/>
      <c r="AF48" s="42"/>
      <c r="AG48" s="42"/>
      <c r="AH48" s="42"/>
      <c r="AI48" s="42"/>
      <c r="AJ48" s="42"/>
      <c r="AK48" s="42"/>
      <c r="AL48" s="42"/>
      <c r="AM48" s="42"/>
    </row>
    <row r="49" spans="1:39" x14ac:dyDescent="0.2">
      <c r="A49" s="42"/>
      <c r="B49" s="42"/>
      <c r="C49" s="47"/>
      <c r="D49" s="42"/>
      <c r="E49" s="42"/>
      <c r="F49" s="42"/>
      <c r="G49" s="42"/>
      <c r="H49" s="42"/>
      <c r="I49" s="42"/>
      <c r="J49" s="1142"/>
      <c r="K49" s="42"/>
      <c r="L49" s="42"/>
      <c r="M49" s="42"/>
      <c r="N49" s="42"/>
      <c r="O49" s="42"/>
      <c r="P49" s="42"/>
      <c r="Q49" s="42"/>
      <c r="R49" s="42"/>
      <c r="S49" s="42"/>
      <c r="T49" s="42"/>
      <c r="U49" s="42"/>
      <c r="V49" s="42"/>
      <c r="W49" s="42"/>
      <c r="X49" s="42"/>
      <c r="Y49" s="42"/>
      <c r="Z49" s="42"/>
      <c r="AA49" s="42"/>
      <c r="AB49" s="42"/>
      <c r="AC49" s="42"/>
      <c r="AD49" s="42"/>
      <c r="AE49" s="42"/>
      <c r="AF49" s="42"/>
      <c r="AG49" s="42"/>
      <c r="AH49" s="42"/>
      <c r="AI49" s="42"/>
      <c r="AJ49" s="42"/>
      <c r="AK49" s="42"/>
      <c r="AL49" s="42"/>
      <c r="AM49" s="42"/>
    </row>
    <row r="50" spans="1:39" x14ac:dyDescent="0.2">
      <c r="A50" s="42"/>
      <c r="B50" s="42"/>
      <c r="C50" s="47"/>
      <c r="D50" s="42"/>
      <c r="E50" s="42"/>
      <c r="F50" s="42"/>
      <c r="G50" s="42"/>
      <c r="H50" s="42"/>
      <c r="I50" s="42"/>
      <c r="J50" s="1142"/>
      <c r="K50" s="42"/>
      <c r="L50" s="42"/>
      <c r="M50" s="42"/>
      <c r="N50" s="42"/>
      <c r="O50" s="42"/>
      <c r="P50" s="42"/>
      <c r="Q50" s="42"/>
      <c r="R50" s="42"/>
      <c r="S50" s="42"/>
      <c r="T50" s="42"/>
      <c r="U50" s="42"/>
      <c r="V50" s="42"/>
      <c r="W50" s="42"/>
      <c r="X50" s="42"/>
      <c r="Y50" s="42"/>
      <c r="Z50" s="42"/>
      <c r="AA50" s="42"/>
      <c r="AB50" s="42"/>
      <c r="AC50" s="42"/>
      <c r="AD50" s="42"/>
      <c r="AE50" s="42"/>
      <c r="AF50" s="42"/>
      <c r="AG50" s="42"/>
      <c r="AH50" s="42"/>
      <c r="AI50" s="42"/>
      <c r="AJ50" s="42"/>
      <c r="AK50" s="42"/>
      <c r="AL50" s="42"/>
      <c r="AM50" s="42"/>
    </row>
    <row r="51" spans="1:39" x14ac:dyDescent="0.2">
      <c r="A51" s="42"/>
      <c r="B51" s="42"/>
      <c r="C51" s="47"/>
      <c r="D51" s="42"/>
      <c r="E51" s="42"/>
      <c r="F51" s="42"/>
      <c r="G51" s="42"/>
      <c r="H51" s="42"/>
      <c r="I51" s="42"/>
      <c r="J51" s="1142"/>
      <c r="K51" s="42"/>
      <c r="L51" s="42"/>
      <c r="M51" s="42"/>
      <c r="N51" s="42"/>
      <c r="O51" s="42"/>
      <c r="P51" s="42"/>
      <c r="Q51" s="42"/>
      <c r="R51" s="42"/>
      <c r="S51" s="42"/>
      <c r="T51" s="42"/>
      <c r="U51" s="42"/>
      <c r="V51" s="42"/>
      <c r="W51" s="42"/>
      <c r="X51" s="42"/>
      <c r="Y51" s="42"/>
      <c r="Z51" s="42"/>
      <c r="AA51" s="42"/>
      <c r="AB51" s="42"/>
      <c r="AC51" s="42"/>
      <c r="AD51" s="42"/>
      <c r="AE51" s="42"/>
      <c r="AF51" s="42"/>
      <c r="AG51" s="42"/>
      <c r="AH51" s="42"/>
      <c r="AI51" s="42"/>
      <c r="AJ51" s="42"/>
      <c r="AK51" s="42"/>
      <c r="AL51" s="42"/>
      <c r="AM51" s="42"/>
    </row>
    <row r="52" spans="1:39" x14ac:dyDescent="0.2">
      <c r="A52" s="42"/>
      <c r="B52" s="42"/>
      <c r="C52" s="47"/>
      <c r="D52" s="42"/>
      <c r="E52" s="42"/>
      <c r="F52" s="42"/>
      <c r="G52" s="42"/>
      <c r="H52" s="42"/>
      <c r="I52" s="42"/>
      <c r="J52" s="1142"/>
      <c r="K52" s="42"/>
      <c r="L52" s="42"/>
      <c r="M52" s="42"/>
      <c r="N52" s="42"/>
      <c r="O52" s="42"/>
      <c r="P52" s="42"/>
      <c r="Q52" s="42"/>
      <c r="R52" s="42"/>
      <c r="S52" s="42"/>
      <c r="T52" s="42"/>
      <c r="U52" s="42"/>
      <c r="V52" s="42"/>
      <c r="W52" s="42"/>
      <c r="X52" s="42"/>
      <c r="Y52" s="42"/>
      <c r="Z52" s="42"/>
      <c r="AA52" s="42"/>
      <c r="AB52" s="42"/>
      <c r="AC52" s="42"/>
      <c r="AD52" s="42"/>
      <c r="AE52" s="42"/>
      <c r="AF52" s="42"/>
      <c r="AG52" s="42"/>
      <c r="AH52" s="42"/>
      <c r="AI52" s="42"/>
      <c r="AJ52" s="42"/>
      <c r="AK52" s="42"/>
      <c r="AL52" s="42"/>
      <c r="AM52" s="42"/>
    </row>
    <row r="53" spans="1:39" x14ac:dyDescent="0.2">
      <c r="A53" s="42"/>
      <c r="B53" s="42"/>
      <c r="C53" s="47"/>
      <c r="D53" s="42"/>
      <c r="E53" s="42"/>
      <c r="F53" s="42"/>
      <c r="G53" s="42"/>
      <c r="H53" s="42"/>
      <c r="I53" s="42"/>
      <c r="J53" s="1142"/>
      <c r="K53" s="42"/>
      <c r="L53" s="42"/>
      <c r="M53" s="42"/>
      <c r="N53" s="42"/>
      <c r="O53" s="42"/>
      <c r="P53" s="42"/>
      <c r="Q53" s="42"/>
      <c r="R53" s="42"/>
      <c r="S53" s="42"/>
      <c r="T53" s="42"/>
      <c r="U53" s="42"/>
      <c r="V53" s="42"/>
      <c r="W53" s="42"/>
      <c r="X53" s="42"/>
      <c r="Y53" s="42"/>
      <c r="Z53" s="42"/>
      <c r="AA53" s="42"/>
      <c r="AB53" s="42"/>
      <c r="AC53" s="42"/>
      <c r="AD53" s="42"/>
      <c r="AE53" s="42"/>
      <c r="AF53" s="42"/>
      <c r="AG53" s="42"/>
      <c r="AH53" s="42"/>
      <c r="AI53" s="42"/>
      <c r="AJ53" s="42"/>
      <c r="AK53" s="42"/>
      <c r="AL53" s="42"/>
      <c r="AM53" s="42"/>
    </row>
    <row r="54" spans="1:39" x14ac:dyDescent="0.2">
      <c r="A54" s="42"/>
      <c r="B54" s="42"/>
      <c r="C54" s="47"/>
      <c r="D54" s="42"/>
      <c r="E54" s="42"/>
      <c r="F54" s="42"/>
      <c r="G54" s="42"/>
      <c r="H54" s="42"/>
      <c r="I54" s="42"/>
      <c r="J54" s="1142"/>
      <c r="K54" s="42"/>
      <c r="L54" s="42"/>
      <c r="M54" s="42"/>
      <c r="N54" s="42"/>
      <c r="O54" s="42"/>
      <c r="P54" s="42"/>
      <c r="Q54" s="42"/>
      <c r="R54" s="42"/>
      <c r="S54" s="42"/>
      <c r="T54" s="42"/>
      <c r="U54" s="42"/>
      <c r="V54" s="42"/>
      <c r="W54" s="42"/>
      <c r="X54" s="42"/>
      <c r="Y54" s="42"/>
      <c r="Z54" s="42"/>
      <c r="AA54" s="42"/>
      <c r="AB54" s="42"/>
      <c r="AC54" s="42"/>
      <c r="AD54" s="42"/>
      <c r="AE54" s="42"/>
      <c r="AF54" s="42"/>
      <c r="AG54" s="42"/>
      <c r="AH54" s="42"/>
      <c r="AI54" s="42"/>
      <c r="AJ54" s="42"/>
      <c r="AK54" s="42"/>
      <c r="AL54" s="42"/>
      <c r="AM54" s="42"/>
    </row>
    <row r="55" spans="1:39" x14ac:dyDescent="0.2">
      <c r="A55" s="42"/>
      <c r="B55" s="42"/>
      <c r="C55" s="47"/>
      <c r="D55" s="42"/>
      <c r="E55" s="42"/>
      <c r="F55" s="42"/>
      <c r="G55" s="42"/>
      <c r="H55" s="42"/>
      <c r="I55" s="42"/>
      <c r="J55" s="1142"/>
      <c r="K55" s="42"/>
      <c r="L55" s="42"/>
      <c r="M55" s="42"/>
      <c r="N55" s="42"/>
      <c r="O55" s="42"/>
      <c r="P55" s="42"/>
      <c r="Q55" s="42"/>
      <c r="R55" s="42"/>
      <c r="S55" s="42"/>
      <c r="T55" s="42"/>
      <c r="U55" s="42"/>
      <c r="V55" s="42"/>
      <c r="W55" s="42"/>
      <c r="X55" s="42"/>
      <c r="Y55" s="42"/>
      <c r="Z55" s="42"/>
      <c r="AA55" s="42"/>
      <c r="AB55" s="42"/>
      <c r="AC55" s="42"/>
      <c r="AD55" s="42"/>
      <c r="AE55" s="42"/>
      <c r="AF55" s="42"/>
      <c r="AG55" s="42"/>
      <c r="AH55" s="42"/>
      <c r="AI55" s="42"/>
      <c r="AJ55" s="42"/>
      <c r="AK55" s="42"/>
      <c r="AL55" s="42"/>
      <c r="AM55" s="42"/>
    </row>
    <row r="56" spans="1:39" x14ac:dyDescent="0.2">
      <c r="A56" s="42"/>
      <c r="B56" s="42"/>
      <c r="C56" s="47"/>
      <c r="D56" s="42"/>
      <c r="E56" s="42"/>
      <c r="F56" s="42"/>
      <c r="G56" s="42"/>
      <c r="H56" s="42"/>
      <c r="I56" s="42"/>
      <c r="J56" s="1142"/>
      <c r="K56" s="42"/>
      <c r="L56" s="42"/>
      <c r="M56" s="42"/>
      <c r="N56" s="42"/>
      <c r="O56" s="42"/>
      <c r="P56" s="42"/>
      <c r="Q56" s="42"/>
      <c r="R56" s="42"/>
      <c r="S56" s="42"/>
      <c r="T56" s="42"/>
      <c r="U56" s="42"/>
      <c r="V56" s="42"/>
      <c r="W56" s="42"/>
      <c r="X56" s="42"/>
      <c r="Y56" s="42"/>
      <c r="Z56" s="42"/>
      <c r="AA56" s="42"/>
      <c r="AB56" s="42"/>
      <c r="AC56" s="42"/>
      <c r="AD56" s="42"/>
      <c r="AE56" s="42"/>
      <c r="AF56" s="42"/>
      <c r="AG56" s="42"/>
      <c r="AH56" s="42"/>
      <c r="AI56" s="42"/>
      <c r="AJ56" s="42"/>
      <c r="AK56" s="42"/>
      <c r="AL56" s="42"/>
      <c r="AM56" s="42"/>
    </row>
    <row r="57" spans="1:39" x14ac:dyDescent="0.2">
      <c r="A57" s="42"/>
      <c r="B57" s="42"/>
      <c r="C57" s="47"/>
      <c r="D57" s="42"/>
      <c r="E57" s="42"/>
      <c r="F57" s="42"/>
      <c r="G57" s="42"/>
      <c r="H57" s="42"/>
      <c r="I57" s="42"/>
      <c r="J57" s="1142"/>
      <c r="K57" s="42"/>
      <c r="L57" s="42"/>
      <c r="M57" s="42"/>
      <c r="N57" s="42"/>
      <c r="O57" s="42"/>
      <c r="P57" s="42"/>
      <c r="Q57" s="42"/>
      <c r="R57" s="42"/>
      <c r="S57" s="42"/>
      <c r="T57" s="42"/>
      <c r="U57" s="42"/>
      <c r="V57" s="42"/>
      <c r="W57" s="42"/>
      <c r="X57" s="42"/>
      <c r="Y57" s="42"/>
      <c r="Z57" s="42"/>
      <c r="AA57" s="42"/>
      <c r="AB57" s="42"/>
      <c r="AC57" s="42"/>
      <c r="AD57" s="42"/>
      <c r="AE57" s="42"/>
      <c r="AF57" s="42"/>
      <c r="AG57" s="42"/>
      <c r="AH57" s="42"/>
      <c r="AI57" s="42"/>
      <c r="AJ57" s="42"/>
      <c r="AK57" s="42"/>
      <c r="AL57" s="42"/>
      <c r="AM57" s="42"/>
    </row>
    <row r="58" spans="1:39" x14ac:dyDescent="0.2">
      <c r="A58" s="42"/>
      <c r="B58" s="42"/>
      <c r="C58" s="47"/>
      <c r="D58" s="42"/>
      <c r="E58" s="42"/>
      <c r="F58" s="42"/>
      <c r="G58" s="42"/>
      <c r="H58" s="42"/>
      <c r="I58" s="42"/>
      <c r="J58" s="1142"/>
      <c r="K58" s="42"/>
      <c r="L58" s="42"/>
      <c r="M58" s="42"/>
      <c r="N58" s="42"/>
      <c r="O58" s="42"/>
      <c r="P58" s="42"/>
      <c r="Q58" s="42"/>
      <c r="R58" s="42"/>
      <c r="S58" s="42"/>
      <c r="T58" s="42"/>
      <c r="U58" s="42"/>
      <c r="V58" s="42"/>
      <c r="W58" s="42"/>
      <c r="X58" s="42"/>
      <c r="Y58" s="42"/>
      <c r="Z58" s="42"/>
      <c r="AA58" s="42"/>
      <c r="AB58" s="42"/>
      <c r="AC58" s="42"/>
      <c r="AD58" s="42"/>
      <c r="AE58" s="42"/>
      <c r="AF58" s="42"/>
      <c r="AG58" s="42"/>
      <c r="AH58" s="42"/>
      <c r="AI58" s="42"/>
      <c r="AJ58" s="42"/>
      <c r="AK58" s="42"/>
      <c r="AL58" s="42"/>
      <c r="AM58" s="42"/>
    </row>
    <row r="59" spans="1:39" x14ac:dyDescent="0.2">
      <c r="A59" s="42"/>
      <c r="B59" s="42"/>
      <c r="C59" s="47"/>
      <c r="D59" s="42"/>
      <c r="E59" s="42"/>
      <c r="F59" s="42"/>
      <c r="G59" s="42"/>
      <c r="H59" s="42"/>
      <c r="I59" s="42"/>
      <c r="J59" s="1142"/>
      <c r="K59" s="42"/>
      <c r="L59" s="42"/>
      <c r="M59" s="42"/>
      <c r="N59" s="42"/>
      <c r="O59" s="42"/>
      <c r="P59" s="42"/>
      <c r="Q59" s="42"/>
      <c r="R59" s="42"/>
      <c r="S59" s="42"/>
      <c r="T59" s="42"/>
      <c r="U59" s="42"/>
      <c r="V59" s="42"/>
      <c r="W59" s="42"/>
      <c r="X59" s="42"/>
      <c r="Y59" s="42"/>
      <c r="Z59" s="42"/>
      <c r="AA59" s="42"/>
      <c r="AB59" s="42"/>
      <c r="AC59" s="42"/>
      <c r="AD59" s="42"/>
      <c r="AE59" s="42"/>
      <c r="AF59" s="42"/>
      <c r="AG59" s="42"/>
      <c r="AH59" s="42"/>
      <c r="AI59" s="42"/>
      <c r="AJ59" s="42"/>
      <c r="AK59" s="42"/>
      <c r="AL59" s="42"/>
      <c r="AM59" s="42"/>
    </row>
    <row r="60" spans="1:39" x14ac:dyDescent="0.2">
      <c r="A60" s="42"/>
      <c r="B60" s="42"/>
      <c r="C60" s="47"/>
      <c r="D60" s="42"/>
      <c r="E60" s="42"/>
      <c r="F60" s="42"/>
      <c r="G60" s="42"/>
      <c r="H60" s="42"/>
      <c r="I60" s="42"/>
      <c r="J60" s="1142"/>
      <c r="K60" s="42"/>
      <c r="L60" s="42"/>
      <c r="M60" s="42"/>
      <c r="N60" s="42"/>
      <c r="O60" s="42"/>
      <c r="P60" s="42"/>
      <c r="Q60" s="42"/>
      <c r="R60" s="42"/>
      <c r="S60" s="42"/>
      <c r="T60" s="42"/>
      <c r="U60" s="42"/>
      <c r="V60" s="42"/>
      <c r="W60" s="42"/>
      <c r="X60" s="42"/>
      <c r="Y60" s="42"/>
      <c r="Z60" s="42"/>
      <c r="AA60" s="42"/>
      <c r="AB60" s="42"/>
      <c r="AC60" s="42"/>
      <c r="AD60" s="42"/>
      <c r="AE60" s="42"/>
      <c r="AF60" s="42"/>
      <c r="AG60" s="42"/>
      <c r="AH60" s="42"/>
      <c r="AI60" s="42"/>
      <c r="AJ60" s="42"/>
      <c r="AK60" s="42"/>
      <c r="AL60" s="42"/>
      <c r="AM60" s="42"/>
    </row>
    <row r="61" spans="1:39" x14ac:dyDescent="0.2">
      <c r="A61" s="42"/>
      <c r="B61" s="42"/>
      <c r="C61" s="47"/>
      <c r="D61" s="42"/>
      <c r="E61" s="42"/>
      <c r="F61" s="42"/>
      <c r="G61" s="42"/>
      <c r="H61" s="42"/>
      <c r="I61" s="42"/>
      <c r="J61" s="1142"/>
      <c r="K61" s="42"/>
      <c r="L61" s="42"/>
      <c r="M61" s="42"/>
      <c r="N61" s="42"/>
      <c r="O61" s="42"/>
      <c r="P61" s="42"/>
      <c r="Q61" s="42"/>
      <c r="R61" s="42"/>
      <c r="S61" s="42"/>
      <c r="T61" s="42"/>
      <c r="U61" s="42"/>
      <c r="V61" s="42"/>
      <c r="W61" s="42"/>
      <c r="X61" s="42"/>
      <c r="Y61" s="42"/>
      <c r="Z61" s="42"/>
      <c r="AA61" s="42"/>
      <c r="AB61" s="42"/>
      <c r="AC61" s="42"/>
      <c r="AD61" s="42"/>
      <c r="AE61" s="42"/>
      <c r="AF61" s="42"/>
      <c r="AG61" s="42"/>
      <c r="AH61" s="42"/>
      <c r="AI61" s="42"/>
      <c r="AJ61" s="42"/>
      <c r="AK61" s="42"/>
      <c r="AL61" s="42"/>
      <c r="AM61" s="42"/>
    </row>
    <row r="62" spans="1:39" x14ac:dyDescent="0.2">
      <c r="A62" s="42"/>
      <c r="B62" s="42"/>
      <c r="C62" s="47"/>
      <c r="D62" s="42"/>
      <c r="E62" s="42"/>
      <c r="F62" s="42"/>
      <c r="G62" s="42"/>
      <c r="H62" s="42"/>
      <c r="I62" s="42"/>
      <c r="J62" s="1142"/>
      <c r="K62" s="42"/>
      <c r="L62" s="42"/>
      <c r="M62" s="42"/>
      <c r="N62" s="42"/>
      <c r="O62" s="42"/>
      <c r="P62" s="42"/>
      <c r="Q62" s="42"/>
      <c r="R62" s="42"/>
      <c r="S62" s="42"/>
      <c r="T62" s="42"/>
      <c r="U62" s="42"/>
      <c r="V62" s="42"/>
      <c r="W62" s="42"/>
      <c r="X62" s="42"/>
      <c r="Y62" s="42"/>
      <c r="Z62" s="42"/>
      <c r="AA62" s="42"/>
      <c r="AB62" s="42"/>
      <c r="AC62" s="42"/>
      <c r="AD62" s="42"/>
      <c r="AE62" s="42"/>
      <c r="AF62" s="42"/>
      <c r="AG62" s="42"/>
      <c r="AH62" s="42"/>
      <c r="AI62" s="42"/>
      <c r="AJ62" s="42"/>
      <c r="AK62" s="42"/>
      <c r="AL62" s="42"/>
      <c r="AM62" s="42"/>
    </row>
    <row r="63" spans="1:39" x14ac:dyDescent="0.2">
      <c r="A63" s="42"/>
      <c r="B63" s="42"/>
      <c r="C63" s="47"/>
      <c r="D63" s="42"/>
      <c r="E63" s="42"/>
      <c r="F63" s="42"/>
      <c r="G63" s="42"/>
      <c r="H63" s="42"/>
      <c r="I63" s="42"/>
      <c r="J63" s="1142"/>
      <c r="K63" s="42"/>
      <c r="L63" s="42"/>
      <c r="M63" s="42"/>
      <c r="N63" s="42"/>
      <c r="O63" s="42"/>
      <c r="P63" s="42"/>
      <c r="Q63" s="42"/>
      <c r="R63" s="42"/>
      <c r="S63" s="42"/>
      <c r="T63" s="42"/>
      <c r="U63" s="42"/>
      <c r="V63" s="42"/>
      <c r="W63" s="42"/>
      <c r="X63" s="42"/>
      <c r="Y63" s="42"/>
      <c r="Z63" s="42"/>
      <c r="AA63" s="42"/>
      <c r="AB63" s="42"/>
      <c r="AC63" s="42"/>
      <c r="AD63" s="42"/>
      <c r="AE63" s="42"/>
      <c r="AF63" s="42"/>
      <c r="AG63" s="42"/>
      <c r="AH63" s="42"/>
      <c r="AI63" s="42"/>
      <c r="AJ63" s="42"/>
      <c r="AK63" s="42"/>
      <c r="AL63" s="42"/>
      <c r="AM63" s="42"/>
    </row>
    <row r="64" spans="1:39" x14ac:dyDescent="0.2">
      <c r="A64" s="42"/>
      <c r="B64" s="42"/>
      <c r="C64" s="47"/>
      <c r="D64" s="42"/>
      <c r="E64" s="42"/>
      <c r="F64" s="42"/>
      <c r="G64" s="42"/>
      <c r="H64" s="42"/>
      <c r="I64" s="42"/>
      <c r="J64" s="1142"/>
      <c r="K64" s="42"/>
      <c r="L64" s="42"/>
      <c r="M64" s="42"/>
      <c r="N64" s="42"/>
      <c r="O64" s="42"/>
      <c r="P64" s="42"/>
      <c r="Q64" s="42"/>
      <c r="R64" s="42"/>
      <c r="S64" s="42"/>
      <c r="T64" s="42"/>
      <c r="U64" s="42"/>
      <c r="V64" s="42"/>
      <c r="W64" s="42"/>
      <c r="X64" s="42"/>
      <c r="Y64" s="42"/>
      <c r="Z64" s="42"/>
      <c r="AA64" s="42"/>
      <c r="AB64" s="42"/>
      <c r="AC64" s="42"/>
      <c r="AD64" s="42"/>
      <c r="AE64" s="42"/>
      <c r="AF64" s="42"/>
      <c r="AG64" s="42"/>
      <c r="AH64" s="42"/>
      <c r="AI64" s="42"/>
      <c r="AJ64" s="42"/>
      <c r="AK64" s="42"/>
      <c r="AL64" s="42"/>
      <c r="AM64" s="42"/>
    </row>
    <row r="65" spans="1:39" x14ac:dyDescent="0.2">
      <c r="A65" s="42"/>
      <c r="B65" s="42"/>
      <c r="C65" s="47"/>
      <c r="D65" s="42"/>
      <c r="E65" s="42"/>
      <c r="F65" s="42"/>
      <c r="G65" s="42"/>
      <c r="H65" s="42"/>
      <c r="I65" s="42"/>
      <c r="J65" s="1142"/>
      <c r="K65" s="42"/>
      <c r="L65" s="42"/>
      <c r="M65" s="42"/>
      <c r="N65" s="42"/>
      <c r="O65" s="42"/>
      <c r="P65" s="42"/>
      <c r="Q65" s="42"/>
      <c r="R65" s="42"/>
      <c r="S65" s="42"/>
      <c r="T65" s="42"/>
      <c r="U65" s="42"/>
      <c r="V65" s="42"/>
      <c r="W65" s="42"/>
      <c r="X65" s="42"/>
      <c r="Y65" s="42"/>
      <c r="Z65" s="42"/>
      <c r="AA65" s="42"/>
      <c r="AB65" s="42"/>
      <c r="AC65" s="42"/>
      <c r="AD65" s="42"/>
      <c r="AE65" s="42"/>
      <c r="AF65" s="42"/>
      <c r="AG65" s="42"/>
      <c r="AH65" s="42"/>
      <c r="AI65" s="42"/>
      <c r="AJ65" s="42"/>
      <c r="AK65" s="42"/>
      <c r="AL65" s="42"/>
      <c r="AM65" s="42"/>
    </row>
    <row r="66" spans="1:39" x14ac:dyDescent="0.2">
      <c r="A66" s="42"/>
      <c r="B66" s="42"/>
      <c r="C66" s="47"/>
      <c r="D66" s="42"/>
      <c r="E66" s="42"/>
      <c r="F66" s="42"/>
      <c r="G66" s="42"/>
      <c r="H66" s="42"/>
      <c r="I66" s="42"/>
      <c r="J66" s="1142"/>
      <c r="K66" s="42"/>
      <c r="L66" s="42"/>
      <c r="M66" s="42"/>
      <c r="N66" s="42"/>
      <c r="O66" s="42"/>
      <c r="P66" s="42"/>
      <c r="Q66" s="42"/>
      <c r="R66" s="42"/>
      <c r="S66" s="42"/>
      <c r="T66" s="42"/>
      <c r="U66" s="42"/>
      <c r="V66" s="42"/>
      <c r="W66" s="42"/>
      <c r="X66" s="42"/>
      <c r="Y66" s="42"/>
      <c r="Z66" s="42"/>
      <c r="AA66" s="42"/>
      <c r="AB66" s="42"/>
      <c r="AC66" s="42"/>
      <c r="AD66" s="42"/>
      <c r="AE66" s="42"/>
      <c r="AF66" s="42"/>
      <c r="AG66" s="42"/>
      <c r="AH66" s="42"/>
      <c r="AI66" s="42"/>
      <c r="AJ66" s="42"/>
      <c r="AK66" s="42"/>
      <c r="AL66" s="42"/>
      <c r="AM66" s="42"/>
    </row>
    <row r="67" spans="1:39" x14ac:dyDescent="0.2">
      <c r="A67" s="42"/>
      <c r="B67" s="42"/>
      <c r="C67" s="47"/>
      <c r="D67" s="42"/>
      <c r="E67" s="42"/>
      <c r="F67" s="42"/>
      <c r="G67" s="42"/>
      <c r="H67" s="42"/>
      <c r="I67" s="42"/>
      <c r="J67" s="1142"/>
      <c r="K67" s="42"/>
      <c r="L67" s="42"/>
      <c r="M67" s="42"/>
      <c r="N67" s="42"/>
      <c r="O67" s="42"/>
      <c r="P67" s="42"/>
      <c r="Q67" s="42"/>
      <c r="R67" s="42"/>
      <c r="S67" s="42"/>
      <c r="T67" s="42"/>
      <c r="U67" s="42"/>
      <c r="V67" s="42"/>
      <c r="W67" s="42"/>
      <c r="X67" s="42"/>
      <c r="Y67" s="42"/>
      <c r="Z67" s="42"/>
      <c r="AA67" s="42"/>
      <c r="AB67" s="42"/>
      <c r="AC67" s="42"/>
      <c r="AD67" s="42"/>
      <c r="AE67" s="42"/>
      <c r="AF67" s="42"/>
      <c r="AG67" s="42"/>
      <c r="AH67" s="42"/>
      <c r="AI67" s="42"/>
      <c r="AJ67" s="42"/>
      <c r="AK67" s="42"/>
      <c r="AL67" s="42"/>
      <c r="AM67" s="42"/>
    </row>
    <row r="68" spans="1:39" x14ac:dyDescent="0.2">
      <c r="A68" s="42"/>
      <c r="B68" s="42"/>
      <c r="C68" s="47"/>
      <c r="D68" s="42"/>
      <c r="E68" s="42"/>
      <c r="F68" s="42"/>
      <c r="G68" s="42"/>
      <c r="H68" s="42"/>
      <c r="I68" s="42"/>
      <c r="J68" s="1142"/>
      <c r="K68" s="42"/>
      <c r="L68" s="42"/>
      <c r="M68" s="42"/>
      <c r="N68" s="42"/>
      <c r="O68" s="42"/>
      <c r="P68" s="42"/>
      <c r="Q68" s="42"/>
      <c r="R68" s="42"/>
      <c r="S68" s="42"/>
      <c r="T68" s="42"/>
      <c r="U68" s="42"/>
      <c r="V68" s="42"/>
      <c r="W68" s="42"/>
      <c r="X68" s="42"/>
      <c r="Y68" s="42"/>
      <c r="Z68" s="42"/>
      <c r="AA68" s="42"/>
      <c r="AB68" s="42"/>
      <c r="AC68" s="42"/>
      <c r="AD68" s="42"/>
      <c r="AE68" s="42"/>
      <c r="AF68" s="42"/>
      <c r="AG68" s="42"/>
      <c r="AH68" s="42"/>
      <c r="AI68" s="42"/>
      <c r="AJ68" s="42"/>
      <c r="AK68" s="42"/>
      <c r="AL68" s="42"/>
      <c r="AM68" s="42"/>
    </row>
    <row r="69" spans="1:39" x14ac:dyDescent="0.2">
      <c r="A69" s="42"/>
      <c r="B69" s="42"/>
      <c r="C69" s="47"/>
      <c r="D69" s="42"/>
      <c r="E69" s="42"/>
      <c r="F69" s="42"/>
      <c r="G69" s="42"/>
      <c r="H69" s="42"/>
      <c r="I69" s="42"/>
      <c r="J69" s="1142"/>
      <c r="K69" s="42"/>
      <c r="L69" s="42"/>
      <c r="M69" s="42"/>
      <c r="N69" s="42"/>
      <c r="O69" s="42"/>
      <c r="P69" s="42"/>
      <c r="Q69" s="42"/>
      <c r="R69" s="42"/>
      <c r="S69" s="42"/>
      <c r="T69" s="42"/>
      <c r="U69" s="42"/>
      <c r="V69" s="42"/>
      <c r="W69" s="42"/>
      <c r="X69" s="42"/>
      <c r="Y69" s="42"/>
      <c r="Z69" s="42"/>
      <c r="AA69" s="42"/>
      <c r="AB69" s="42"/>
      <c r="AC69" s="42"/>
      <c r="AD69" s="42"/>
      <c r="AE69" s="42"/>
      <c r="AF69" s="42"/>
      <c r="AG69" s="42"/>
      <c r="AH69" s="42"/>
      <c r="AI69" s="42"/>
      <c r="AJ69" s="42"/>
      <c r="AK69" s="42"/>
      <c r="AL69" s="42"/>
      <c r="AM69" s="42"/>
    </row>
    <row r="70" spans="1:39" x14ac:dyDescent="0.2">
      <c r="A70" s="42"/>
      <c r="B70" s="42"/>
      <c r="C70" s="47"/>
      <c r="D70" s="42"/>
      <c r="E70" s="42"/>
      <c r="F70" s="42"/>
      <c r="G70" s="42"/>
      <c r="H70" s="42"/>
      <c r="I70" s="42"/>
      <c r="J70" s="1142"/>
      <c r="K70" s="42"/>
      <c r="L70" s="42"/>
      <c r="M70" s="42"/>
      <c r="N70" s="42"/>
      <c r="O70" s="42"/>
      <c r="P70" s="42"/>
      <c r="Q70" s="42"/>
      <c r="R70" s="42"/>
      <c r="S70" s="42"/>
      <c r="T70" s="42"/>
      <c r="U70" s="42"/>
      <c r="V70" s="42"/>
      <c r="W70" s="42"/>
      <c r="X70" s="42"/>
      <c r="Y70" s="42"/>
      <c r="Z70" s="42"/>
      <c r="AA70" s="42"/>
      <c r="AB70" s="42"/>
      <c r="AC70" s="42"/>
      <c r="AD70" s="42"/>
      <c r="AE70" s="42"/>
      <c r="AF70" s="42"/>
      <c r="AG70" s="42"/>
      <c r="AH70" s="42"/>
      <c r="AI70" s="42"/>
      <c r="AJ70" s="42"/>
      <c r="AK70" s="42"/>
      <c r="AL70" s="42"/>
      <c r="AM70" s="42"/>
    </row>
    <row r="71" spans="1:39" x14ac:dyDescent="0.2">
      <c r="A71" s="42"/>
      <c r="B71" s="42"/>
      <c r="C71" s="47"/>
      <c r="D71" s="42"/>
      <c r="E71" s="42"/>
      <c r="F71" s="42"/>
      <c r="G71" s="42"/>
      <c r="H71" s="42"/>
      <c r="I71" s="42"/>
      <c r="J71" s="1142"/>
      <c r="K71" s="42"/>
      <c r="L71" s="42"/>
      <c r="M71" s="42"/>
      <c r="N71" s="42"/>
      <c r="O71" s="42"/>
      <c r="P71" s="42"/>
      <c r="Q71" s="42"/>
      <c r="R71" s="42"/>
      <c r="S71" s="42"/>
      <c r="T71" s="42"/>
      <c r="U71" s="42"/>
      <c r="V71" s="42"/>
      <c r="W71" s="42"/>
      <c r="X71" s="42"/>
      <c r="Y71" s="42"/>
      <c r="Z71" s="42"/>
      <c r="AA71" s="42"/>
      <c r="AB71" s="42"/>
      <c r="AC71" s="42"/>
      <c r="AD71" s="42"/>
      <c r="AE71" s="42"/>
      <c r="AF71" s="42"/>
      <c r="AG71" s="42"/>
      <c r="AH71" s="42"/>
      <c r="AI71" s="42"/>
      <c r="AJ71" s="42"/>
      <c r="AK71" s="42"/>
      <c r="AL71" s="42"/>
      <c r="AM71" s="42"/>
    </row>
    <row r="72" spans="1:39" x14ac:dyDescent="0.2">
      <c r="A72" s="42"/>
      <c r="B72" s="42"/>
      <c r="C72" s="47"/>
      <c r="D72" s="42"/>
      <c r="E72" s="42"/>
      <c r="F72" s="42"/>
      <c r="G72" s="42"/>
      <c r="H72" s="42"/>
      <c r="I72" s="42"/>
      <c r="J72" s="1142"/>
      <c r="K72" s="42"/>
      <c r="L72" s="42"/>
      <c r="M72" s="42"/>
      <c r="N72" s="42"/>
      <c r="O72" s="42"/>
      <c r="P72" s="42"/>
      <c r="Q72" s="42"/>
      <c r="R72" s="42"/>
      <c r="S72" s="42"/>
      <c r="T72" s="42"/>
      <c r="U72" s="42"/>
      <c r="V72" s="42"/>
      <c r="W72" s="42"/>
      <c r="X72" s="42"/>
      <c r="Y72" s="42"/>
      <c r="Z72" s="42"/>
      <c r="AA72" s="42"/>
      <c r="AB72" s="42"/>
      <c r="AC72" s="42"/>
      <c r="AD72" s="42"/>
      <c r="AE72" s="42"/>
      <c r="AF72" s="42"/>
      <c r="AG72" s="42"/>
      <c r="AH72" s="42"/>
      <c r="AI72" s="42"/>
      <c r="AJ72" s="42"/>
      <c r="AK72" s="42"/>
      <c r="AL72" s="42"/>
      <c r="AM72" s="42"/>
    </row>
    <row r="73" spans="1:39" x14ac:dyDescent="0.2">
      <c r="A73" s="42"/>
      <c r="B73" s="42"/>
      <c r="C73" s="47"/>
      <c r="D73" s="42"/>
      <c r="E73" s="42"/>
      <c r="F73" s="42"/>
      <c r="G73" s="42"/>
      <c r="H73" s="42"/>
      <c r="I73" s="42"/>
      <c r="J73" s="1142"/>
      <c r="K73" s="42"/>
      <c r="L73" s="42"/>
      <c r="M73" s="42"/>
      <c r="N73" s="42"/>
      <c r="O73" s="42"/>
      <c r="P73" s="42"/>
      <c r="Q73" s="42"/>
      <c r="R73" s="42"/>
      <c r="S73" s="42"/>
      <c r="T73" s="42"/>
      <c r="U73" s="42"/>
      <c r="V73" s="42"/>
      <c r="W73" s="42"/>
      <c r="X73" s="42"/>
      <c r="Y73" s="42"/>
      <c r="Z73" s="42"/>
      <c r="AA73" s="42"/>
      <c r="AB73" s="42"/>
      <c r="AC73" s="42"/>
      <c r="AD73" s="42"/>
      <c r="AE73" s="42"/>
      <c r="AF73" s="42"/>
      <c r="AG73" s="42"/>
      <c r="AH73" s="42"/>
      <c r="AI73" s="42"/>
      <c r="AJ73" s="42"/>
      <c r="AK73" s="42"/>
      <c r="AL73" s="42"/>
      <c r="AM73" s="42"/>
    </row>
    <row r="74" spans="1:39" x14ac:dyDescent="0.2">
      <c r="A74" s="42"/>
      <c r="B74" s="42"/>
      <c r="C74" s="47"/>
      <c r="D74" s="42"/>
      <c r="E74" s="42"/>
      <c r="F74" s="42"/>
      <c r="G74" s="42"/>
      <c r="H74" s="42"/>
      <c r="I74" s="42"/>
      <c r="J74" s="1142"/>
      <c r="K74" s="42"/>
      <c r="L74" s="42"/>
      <c r="M74" s="42"/>
      <c r="N74" s="42"/>
      <c r="O74" s="42"/>
      <c r="P74" s="42"/>
      <c r="Q74" s="42"/>
      <c r="R74" s="42"/>
      <c r="S74" s="42"/>
      <c r="T74" s="42"/>
      <c r="U74" s="42"/>
      <c r="V74" s="42"/>
      <c r="W74" s="42"/>
      <c r="X74" s="42"/>
      <c r="Y74" s="42"/>
      <c r="Z74" s="42"/>
      <c r="AA74" s="42"/>
      <c r="AB74" s="42"/>
      <c r="AC74" s="42"/>
      <c r="AD74" s="42"/>
      <c r="AE74" s="42"/>
      <c r="AF74" s="42"/>
      <c r="AG74" s="42"/>
      <c r="AH74" s="42"/>
      <c r="AI74" s="42"/>
      <c r="AJ74" s="42"/>
      <c r="AK74" s="42"/>
      <c r="AL74" s="42"/>
      <c r="AM74" s="42"/>
    </row>
    <row r="75" spans="1:39" x14ac:dyDescent="0.2">
      <c r="A75" s="42"/>
      <c r="B75" s="42"/>
      <c r="C75" s="47"/>
      <c r="D75" s="42"/>
      <c r="E75" s="42"/>
      <c r="F75" s="42"/>
      <c r="G75" s="42"/>
      <c r="H75" s="42"/>
      <c r="I75" s="42"/>
      <c r="J75" s="1142"/>
      <c r="K75" s="42"/>
      <c r="L75" s="42"/>
      <c r="M75" s="42"/>
      <c r="N75" s="42"/>
      <c r="O75" s="42"/>
      <c r="P75" s="42"/>
      <c r="Q75" s="42"/>
      <c r="R75" s="42"/>
      <c r="S75" s="42"/>
      <c r="T75" s="42"/>
      <c r="U75" s="42"/>
      <c r="V75" s="42"/>
      <c r="W75" s="42"/>
      <c r="X75" s="42"/>
      <c r="Y75" s="42"/>
      <c r="Z75" s="42"/>
      <c r="AA75" s="42"/>
      <c r="AB75" s="42"/>
      <c r="AC75" s="42"/>
      <c r="AD75" s="42"/>
      <c r="AE75" s="42"/>
      <c r="AF75" s="42"/>
      <c r="AG75" s="42"/>
      <c r="AH75" s="42"/>
      <c r="AI75" s="42"/>
      <c r="AJ75" s="42"/>
      <c r="AK75" s="42"/>
      <c r="AL75" s="42"/>
      <c r="AM75" s="42"/>
    </row>
    <row r="76" spans="1:39" x14ac:dyDescent="0.2">
      <c r="A76" s="42"/>
      <c r="B76" s="42"/>
      <c r="C76" s="47"/>
      <c r="D76" s="42"/>
      <c r="E76" s="42"/>
      <c r="F76" s="42"/>
      <c r="G76" s="42"/>
      <c r="H76" s="42"/>
      <c r="I76" s="42"/>
      <c r="J76" s="1142"/>
      <c r="K76" s="42"/>
      <c r="L76" s="42"/>
      <c r="M76" s="42"/>
      <c r="N76" s="42"/>
      <c r="O76" s="42"/>
      <c r="P76" s="42"/>
      <c r="Q76" s="42"/>
      <c r="R76" s="42"/>
      <c r="S76" s="42"/>
      <c r="T76" s="42"/>
      <c r="U76" s="42"/>
      <c r="V76" s="42"/>
      <c r="W76" s="42"/>
      <c r="X76" s="42"/>
      <c r="Y76" s="42"/>
      <c r="Z76" s="42"/>
      <c r="AA76" s="42"/>
      <c r="AB76" s="42"/>
      <c r="AC76" s="42"/>
      <c r="AD76" s="42"/>
      <c r="AE76" s="42"/>
      <c r="AF76" s="42"/>
      <c r="AG76" s="42"/>
      <c r="AH76" s="42"/>
      <c r="AI76" s="42"/>
      <c r="AJ76" s="42"/>
      <c r="AK76" s="42"/>
      <c r="AL76" s="42"/>
      <c r="AM76" s="42"/>
    </row>
    <row r="77" spans="1:39" x14ac:dyDescent="0.2">
      <c r="A77" s="42"/>
      <c r="B77" s="42"/>
      <c r="C77" s="47"/>
      <c r="D77" s="42"/>
      <c r="E77" s="42"/>
      <c r="F77" s="42"/>
      <c r="G77" s="42"/>
      <c r="H77" s="42"/>
      <c r="I77" s="42"/>
      <c r="J77" s="1142"/>
      <c r="K77" s="42"/>
      <c r="L77" s="42"/>
      <c r="M77" s="42"/>
      <c r="N77" s="42"/>
      <c r="O77" s="42"/>
      <c r="P77" s="42"/>
      <c r="Q77" s="42"/>
      <c r="R77" s="42"/>
      <c r="S77" s="42"/>
      <c r="T77" s="42"/>
      <c r="U77" s="42"/>
      <c r="V77" s="42"/>
      <c r="W77" s="42"/>
      <c r="X77" s="42"/>
      <c r="Y77" s="42"/>
      <c r="Z77" s="42"/>
      <c r="AA77" s="42"/>
      <c r="AB77" s="42"/>
      <c r="AC77" s="42"/>
      <c r="AD77" s="42"/>
      <c r="AE77" s="42"/>
      <c r="AF77" s="42"/>
      <c r="AG77" s="42"/>
      <c r="AH77" s="42"/>
      <c r="AI77" s="42"/>
      <c r="AJ77" s="42"/>
      <c r="AK77" s="42"/>
      <c r="AL77" s="42"/>
      <c r="AM77" s="42"/>
    </row>
    <row r="78" spans="1:39" x14ac:dyDescent="0.2">
      <c r="A78" s="42"/>
      <c r="B78" s="42"/>
      <c r="C78" s="47"/>
      <c r="D78" s="42"/>
      <c r="E78" s="42"/>
      <c r="F78" s="42"/>
      <c r="G78" s="42"/>
      <c r="H78" s="42"/>
      <c r="I78" s="42"/>
      <c r="J78" s="1142"/>
      <c r="K78" s="42"/>
      <c r="L78" s="42"/>
      <c r="M78" s="42"/>
      <c r="N78" s="42"/>
      <c r="O78" s="42"/>
      <c r="P78" s="42"/>
      <c r="Q78" s="42"/>
      <c r="R78" s="42"/>
      <c r="S78" s="42"/>
      <c r="T78" s="42"/>
      <c r="U78" s="42"/>
      <c r="V78" s="42"/>
      <c r="W78" s="42"/>
      <c r="X78" s="42"/>
      <c r="Y78" s="42"/>
      <c r="Z78" s="42"/>
      <c r="AA78" s="42"/>
      <c r="AB78" s="42"/>
      <c r="AC78" s="42"/>
      <c r="AD78" s="42"/>
      <c r="AE78" s="42"/>
      <c r="AF78" s="42"/>
      <c r="AG78" s="42"/>
      <c r="AH78" s="42"/>
      <c r="AI78" s="42"/>
      <c r="AJ78" s="42"/>
      <c r="AK78" s="42"/>
      <c r="AL78" s="42"/>
      <c r="AM78" s="42"/>
    </row>
    <row r="79" spans="1:39" x14ac:dyDescent="0.2">
      <c r="A79" s="42"/>
      <c r="B79" s="42"/>
      <c r="C79" s="47"/>
      <c r="D79" s="42"/>
      <c r="E79" s="42"/>
      <c r="F79" s="42"/>
      <c r="G79" s="42"/>
      <c r="H79" s="42"/>
      <c r="I79" s="42"/>
      <c r="J79" s="1142"/>
      <c r="K79" s="42"/>
      <c r="L79" s="42"/>
      <c r="M79" s="42"/>
      <c r="N79" s="42"/>
      <c r="O79" s="42"/>
      <c r="P79" s="42"/>
      <c r="Q79" s="42"/>
      <c r="R79" s="42"/>
      <c r="S79" s="42"/>
      <c r="T79" s="42"/>
      <c r="U79" s="42"/>
      <c r="V79" s="42"/>
      <c r="W79" s="42"/>
      <c r="X79" s="42"/>
      <c r="Y79" s="42"/>
      <c r="Z79" s="42"/>
      <c r="AA79" s="42"/>
      <c r="AB79" s="42"/>
      <c r="AC79" s="42"/>
      <c r="AD79" s="42"/>
      <c r="AE79" s="42"/>
      <c r="AF79" s="42"/>
      <c r="AG79" s="42"/>
      <c r="AH79" s="42"/>
      <c r="AI79" s="42"/>
      <c r="AJ79" s="42"/>
      <c r="AK79" s="42"/>
      <c r="AL79" s="42"/>
      <c r="AM79" s="42"/>
    </row>
    <row r="80" spans="1:39" x14ac:dyDescent="0.2">
      <c r="A80" s="42"/>
      <c r="B80" s="42"/>
      <c r="C80" s="47"/>
      <c r="D80" s="42"/>
      <c r="E80" s="42"/>
      <c r="F80" s="42"/>
      <c r="G80" s="42"/>
      <c r="H80" s="42"/>
      <c r="I80" s="42"/>
      <c r="J80" s="1142"/>
      <c r="K80" s="42"/>
      <c r="L80" s="42"/>
      <c r="M80" s="42"/>
      <c r="N80" s="42"/>
      <c r="O80" s="42"/>
      <c r="P80" s="42"/>
      <c r="Q80" s="42"/>
      <c r="R80" s="42"/>
      <c r="S80" s="42"/>
      <c r="T80" s="42"/>
      <c r="U80" s="42"/>
      <c r="V80" s="42"/>
      <c r="W80" s="42"/>
      <c r="X80" s="42"/>
      <c r="Y80" s="42"/>
      <c r="Z80" s="42"/>
      <c r="AA80" s="42"/>
      <c r="AB80" s="42"/>
      <c r="AC80" s="42"/>
      <c r="AD80" s="42"/>
      <c r="AE80" s="42"/>
      <c r="AF80" s="42"/>
      <c r="AG80" s="42"/>
      <c r="AH80" s="42"/>
      <c r="AI80" s="42"/>
      <c r="AJ80" s="42"/>
      <c r="AK80" s="42"/>
      <c r="AL80" s="42"/>
      <c r="AM80" s="42"/>
    </row>
    <row r="81" spans="1:39" x14ac:dyDescent="0.2">
      <c r="A81" s="42"/>
      <c r="B81" s="42"/>
      <c r="C81" s="47"/>
      <c r="D81" s="42"/>
      <c r="E81" s="42"/>
      <c r="F81" s="42"/>
      <c r="G81" s="42"/>
      <c r="H81" s="42"/>
      <c r="I81" s="42"/>
      <c r="J81" s="1142"/>
      <c r="K81" s="42"/>
      <c r="L81" s="42"/>
      <c r="M81" s="42"/>
      <c r="N81" s="42"/>
      <c r="O81" s="42"/>
      <c r="P81" s="42"/>
      <c r="Q81" s="42"/>
      <c r="R81" s="42"/>
      <c r="S81" s="42"/>
      <c r="T81" s="42"/>
      <c r="U81" s="42"/>
      <c r="V81" s="42"/>
      <c r="W81" s="42"/>
      <c r="X81" s="42"/>
      <c r="Y81" s="42"/>
      <c r="Z81" s="42"/>
      <c r="AA81" s="42"/>
      <c r="AB81" s="42"/>
      <c r="AC81" s="42"/>
      <c r="AD81" s="42"/>
      <c r="AE81" s="42"/>
      <c r="AF81" s="42"/>
      <c r="AG81" s="42"/>
      <c r="AH81" s="42"/>
      <c r="AI81" s="42"/>
      <c r="AJ81" s="42"/>
      <c r="AK81" s="42"/>
      <c r="AL81" s="42"/>
      <c r="AM81" s="42"/>
    </row>
    <row r="82" spans="1:39" x14ac:dyDescent="0.2">
      <c r="A82" s="42"/>
      <c r="B82" s="42"/>
      <c r="C82" s="47"/>
      <c r="D82" s="42"/>
      <c r="E82" s="42"/>
      <c r="F82" s="42"/>
      <c r="G82" s="42"/>
      <c r="H82" s="42"/>
      <c r="I82" s="42"/>
      <c r="J82" s="1142"/>
      <c r="K82" s="42"/>
      <c r="L82" s="42"/>
      <c r="M82" s="42"/>
      <c r="N82" s="42"/>
      <c r="O82" s="42"/>
      <c r="P82" s="42"/>
      <c r="Q82" s="42"/>
      <c r="R82" s="42"/>
      <c r="S82" s="42"/>
      <c r="T82" s="42"/>
      <c r="U82" s="42"/>
      <c r="V82" s="42"/>
      <c r="W82" s="42"/>
      <c r="X82" s="42"/>
      <c r="Y82" s="42"/>
      <c r="Z82" s="42"/>
      <c r="AA82" s="42"/>
      <c r="AB82" s="42"/>
      <c r="AC82" s="42"/>
      <c r="AD82" s="42"/>
      <c r="AE82" s="42"/>
      <c r="AF82" s="42"/>
      <c r="AG82" s="42"/>
      <c r="AH82" s="42"/>
      <c r="AI82" s="42"/>
      <c r="AJ82" s="42"/>
      <c r="AK82" s="42"/>
      <c r="AL82" s="42"/>
      <c r="AM82" s="42"/>
    </row>
    <row r="83" spans="1:39" x14ac:dyDescent="0.2">
      <c r="A83" s="42"/>
      <c r="B83" s="42"/>
      <c r="C83" s="47"/>
      <c r="D83" s="42"/>
      <c r="E83" s="42"/>
      <c r="F83" s="42"/>
      <c r="G83" s="42"/>
      <c r="H83" s="42"/>
      <c r="I83" s="42"/>
      <c r="J83" s="1142"/>
      <c r="K83" s="42"/>
      <c r="L83" s="42"/>
      <c r="M83" s="42"/>
      <c r="N83" s="42"/>
      <c r="O83" s="42"/>
      <c r="P83" s="42"/>
      <c r="Q83" s="42"/>
      <c r="R83" s="42"/>
      <c r="S83" s="42"/>
      <c r="T83" s="42"/>
      <c r="U83" s="42"/>
      <c r="V83" s="42"/>
      <c r="W83" s="42"/>
      <c r="X83" s="42"/>
      <c r="Y83" s="42"/>
      <c r="Z83" s="42"/>
      <c r="AA83" s="42"/>
      <c r="AB83" s="42"/>
      <c r="AC83" s="42"/>
      <c r="AD83" s="42"/>
      <c r="AE83" s="42"/>
      <c r="AF83" s="42"/>
      <c r="AG83" s="42"/>
      <c r="AH83" s="42"/>
      <c r="AI83" s="42"/>
      <c r="AJ83" s="42"/>
      <c r="AK83" s="42"/>
      <c r="AL83" s="42"/>
      <c r="AM83" s="42"/>
    </row>
    <row r="84" spans="1:39" x14ac:dyDescent="0.2">
      <c r="A84" s="42"/>
      <c r="B84" s="42"/>
      <c r="C84" s="47"/>
      <c r="D84" s="42"/>
      <c r="E84" s="42"/>
      <c r="F84" s="42"/>
      <c r="G84" s="42"/>
      <c r="H84" s="42"/>
      <c r="I84" s="42"/>
      <c r="J84" s="1142"/>
      <c r="K84" s="42"/>
      <c r="L84" s="42"/>
      <c r="M84" s="42"/>
      <c r="N84" s="42"/>
      <c r="O84" s="42"/>
      <c r="P84" s="42"/>
      <c r="Q84" s="42"/>
      <c r="R84" s="42"/>
      <c r="S84" s="42"/>
      <c r="T84" s="42"/>
      <c r="U84" s="42"/>
      <c r="V84" s="42"/>
      <c r="W84" s="42"/>
      <c r="X84" s="42"/>
      <c r="Y84" s="42"/>
      <c r="Z84" s="42"/>
      <c r="AA84" s="42"/>
      <c r="AB84" s="42"/>
      <c r="AC84" s="42"/>
      <c r="AD84" s="42"/>
      <c r="AE84" s="42"/>
      <c r="AF84" s="42"/>
      <c r="AG84" s="42"/>
      <c r="AH84" s="42"/>
      <c r="AI84" s="42"/>
      <c r="AJ84" s="42"/>
      <c r="AK84" s="42"/>
      <c r="AL84" s="42"/>
      <c r="AM84" s="42"/>
    </row>
    <row r="85" spans="1:39" x14ac:dyDescent="0.2">
      <c r="A85" s="42"/>
      <c r="B85" s="42"/>
      <c r="C85" s="47"/>
      <c r="D85" s="42"/>
      <c r="E85" s="42"/>
      <c r="F85" s="42"/>
      <c r="G85" s="42"/>
      <c r="H85" s="42"/>
      <c r="I85" s="42"/>
      <c r="J85" s="1142"/>
      <c r="K85" s="42"/>
      <c r="L85" s="42"/>
      <c r="M85" s="42"/>
      <c r="N85" s="42"/>
      <c r="O85" s="42"/>
      <c r="P85" s="42"/>
      <c r="Q85" s="42"/>
      <c r="R85" s="42"/>
      <c r="S85" s="42"/>
      <c r="T85" s="42"/>
      <c r="U85" s="42"/>
      <c r="V85" s="42"/>
      <c r="W85" s="42"/>
      <c r="X85" s="42"/>
      <c r="Y85" s="42"/>
      <c r="Z85" s="42"/>
      <c r="AA85" s="42"/>
      <c r="AB85" s="42"/>
      <c r="AC85" s="42"/>
      <c r="AD85" s="42"/>
      <c r="AE85" s="42"/>
      <c r="AF85" s="42"/>
      <c r="AG85" s="42"/>
      <c r="AH85" s="42"/>
      <c r="AI85" s="42"/>
      <c r="AJ85" s="42"/>
      <c r="AK85" s="42"/>
      <c r="AL85" s="42"/>
      <c r="AM85" s="42"/>
    </row>
    <row r="86" spans="1:39" x14ac:dyDescent="0.2">
      <c r="A86" s="42"/>
      <c r="B86" s="42"/>
      <c r="C86" s="47"/>
      <c r="D86" s="42"/>
      <c r="E86" s="42"/>
      <c r="F86" s="42"/>
      <c r="G86" s="42"/>
      <c r="H86" s="42"/>
      <c r="I86" s="42"/>
      <c r="J86" s="1142"/>
      <c r="K86" s="42"/>
      <c r="L86" s="42"/>
      <c r="M86" s="42"/>
      <c r="N86" s="42"/>
      <c r="O86" s="42"/>
      <c r="P86" s="42"/>
      <c r="Q86" s="42"/>
      <c r="R86" s="42"/>
      <c r="S86" s="42"/>
      <c r="T86" s="42"/>
      <c r="U86" s="42"/>
      <c r="V86" s="42"/>
      <c r="W86" s="42"/>
      <c r="X86" s="42"/>
      <c r="Y86" s="42"/>
      <c r="Z86" s="42"/>
      <c r="AA86" s="42"/>
      <c r="AB86" s="42"/>
      <c r="AC86" s="42"/>
      <c r="AD86" s="42"/>
      <c r="AE86" s="42"/>
      <c r="AF86" s="42"/>
      <c r="AG86" s="42"/>
      <c r="AH86" s="42"/>
      <c r="AI86" s="42"/>
      <c r="AJ86" s="42"/>
      <c r="AK86" s="42"/>
      <c r="AL86" s="42"/>
      <c r="AM86" s="42"/>
    </row>
    <row r="87" spans="1:39" x14ac:dyDescent="0.2">
      <c r="A87" s="42"/>
      <c r="B87" s="42"/>
      <c r="C87" s="47"/>
      <c r="D87" s="42"/>
      <c r="E87" s="42"/>
      <c r="F87" s="42"/>
      <c r="G87" s="42"/>
      <c r="H87" s="42"/>
      <c r="I87" s="42"/>
      <c r="J87" s="1142"/>
      <c r="K87" s="42"/>
      <c r="L87" s="42"/>
      <c r="M87" s="42"/>
      <c r="N87" s="42"/>
      <c r="O87" s="42"/>
      <c r="P87" s="42"/>
      <c r="Q87" s="42"/>
      <c r="R87" s="42"/>
      <c r="S87" s="42"/>
      <c r="T87" s="42"/>
      <c r="U87" s="42"/>
      <c r="V87" s="42"/>
      <c r="W87" s="42"/>
      <c r="X87" s="42"/>
      <c r="Y87" s="42"/>
      <c r="Z87" s="42"/>
      <c r="AA87" s="42"/>
      <c r="AB87" s="42"/>
      <c r="AC87" s="42"/>
      <c r="AD87" s="42"/>
      <c r="AE87" s="42"/>
      <c r="AF87" s="42"/>
      <c r="AG87" s="42"/>
      <c r="AH87" s="42"/>
      <c r="AI87" s="42"/>
      <c r="AJ87" s="42"/>
      <c r="AK87" s="42"/>
      <c r="AL87" s="42"/>
      <c r="AM87" s="42"/>
    </row>
    <row r="88" spans="1:39" x14ac:dyDescent="0.2">
      <c r="A88" s="42"/>
      <c r="B88" s="42"/>
      <c r="C88" s="47"/>
      <c r="D88" s="42"/>
      <c r="E88" s="42"/>
      <c r="F88" s="42"/>
      <c r="G88" s="42"/>
      <c r="H88" s="42"/>
      <c r="I88" s="42"/>
      <c r="J88" s="1142"/>
      <c r="K88" s="42"/>
      <c r="L88" s="42"/>
      <c r="M88" s="42"/>
      <c r="N88" s="42"/>
      <c r="O88" s="42"/>
      <c r="P88" s="42"/>
      <c r="Q88" s="42"/>
      <c r="R88" s="42"/>
      <c r="S88" s="42"/>
      <c r="T88" s="42"/>
      <c r="U88" s="42"/>
      <c r="V88" s="42"/>
      <c r="W88" s="42"/>
      <c r="X88" s="42"/>
      <c r="Y88" s="42"/>
      <c r="Z88" s="42"/>
      <c r="AA88" s="42"/>
      <c r="AB88" s="42"/>
      <c r="AC88" s="42"/>
      <c r="AD88" s="42"/>
      <c r="AE88" s="42"/>
      <c r="AF88" s="42"/>
      <c r="AG88" s="42"/>
      <c r="AH88" s="42"/>
      <c r="AI88" s="42"/>
      <c r="AJ88" s="42"/>
      <c r="AK88" s="42"/>
      <c r="AL88" s="42"/>
      <c r="AM88" s="42"/>
    </row>
    <row r="89" spans="1:39" x14ac:dyDescent="0.2">
      <c r="A89" s="42"/>
      <c r="B89" s="42"/>
      <c r="C89" s="47"/>
      <c r="D89" s="42"/>
      <c r="E89" s="42"/>
      <c r="F89" s="42"/>
      <c r="G89" s="42"/>
      <c r="H89" s="42"/>
      <c r="I89" s="42"/>
      <c r="J89" s="1142"/>
      <c r="K89" s="42"/>
      <c r="L89" s="42"/>
      <c r="M89" s="42"/>
      <c r="N89" s="42"/>
      <c r="O89" s="42"/>
      <c r="P89" s="42"/>
      <c r="Q89" s="42"/>
      <c r="R89" s="42"/>
      <c r="S89" s="42"/>
      <c r="T89" s="42"/>
      <c r="U89" s="42"/>
      <c r="V89" s="42"/>
      <c r="W89" s="42"/>
      <c r="X89" s="42"/>
      <c r="Y89" s="42"/>
      <c r="Z89" s="42"/>
      <c r="AA89" s="42"/>
      <c r="AB89" s="42"/>
      <c r="AC89" s="42"/>
      <c r="AD89" s="42"/>
      <c r="AE89" s="42"/>
      <c r="AF89" s="42"/>
      <c r="AG89" s="42"/>
      <c r="AH89" s="42"/>
      <c r="AI89" s="42"/>
      <c r="AJ89" s="42"/>
      <c r="AK89" s="42"/>
      <c r="AL89" s="42"/>
      <c r="AM89" s="42"/>
    </row>
    <row r="90" spans="1:39" x14ac:dyDescent="0.2">
      <c r="A90" s="42"/>
      <c r="B90" s="42"/>
      <c r="C90" s="47"/>
      <c r="D90" s="42"/>
      <c r="E90" s="42"/>
      <c r="F90" s="42"/>
      <c r="G90" s="42"/>
      <c r="H90" s="42"/>
      <c r="I90" s="42"/>
      <c r="J90" s="1142"/>
      <c r="K90" s="42"/>
      <c r="L90" s="42"/>
      <c r="M90" s="42"/>
      <c r="N90" s="42"/>
      <c r="O90" s="42"/>
      <c r="P90" s="42"/>
      <c r="Q90" s="42"/>
      <c r="R90" s="42"/>
      <c r="S90" s="42"/>
      <c r="T90" s="42"/>
      <c r="U90" s="42"/>
      <c r="V90" s="42"/>
      <c r="W90" s="42"/>
      <c r="X90" s="42"/>
      <c r="Y90" s="42"/>
      <c r="Z90" s="42"/>
      <c r="AA90" s="42"/>
      <c r="AB90" s="42"/>
      <c r="AC90" s="42"/>
      <c r="AD90" s="42"/>
      <c r="AE90" s="42"/>
      <c r="AF90" s="42"/>
      <c r="AG90" s="42"/>
      <c r="AH90" s="42"/>
      <c r="AI90" s="42"/>
      <c r="AJ90" s="42"/>
      <c r="AK90" s="42"/>
      <c r="AL90" s="42"/>
      <c r="AM90" s="42"/>
    </row>
    <row r="91" spans="1:39" x14ac:dyDescent="0.2">
      <c r="A91" s="42"/>
      <c r="B91" s="42"/>
      <c r="C91" s="47"/>
      <c r="D91" s="42"/>
      <c r="E91" s="42"/>
      <c r="F91" s="42"/>
      <c r="G91" s="42"/>
      <c r="H91" s="42"/>
      <c r="I91" s="42"/>
      <c r="J91" s="1142"/>
      <c r="K91" s="42"/>
      <c r="L91" s="42"/>
      <c r="M91" s="42"/>
      <c r="N91" s="42"/>
      <c r="O91" s="42"/>
      <c r="P91" s="42"/>
      <c r="Q91" s="42"/>
      <c r="R91" s="42"/>
      <c r="S91" s="42"/>
      <c r="T91" s="42"/>
      <c r="U91" s="42"/>
      <c r="V91" s="42"/>
      <c r="W91" s="42"/>
      <c r="X91" s="42"/>
      <c r="Y91" s="42"/>
      <c r="Z91" s="42"/>
      <c r="AA91" s="42"/>
      <c r="AB91" s="42"/>
      <c r="AC91" s="42"/>
      <c r="AD91" s="42"/>
      <c r="AE91" s="42"/>
      <c r="AF91" s="42"/>
      <c r="AG91" s="42"/>
      <c r="AH91" s="42"/>
      <c r="AI91" s="42"/>
      <c r="AJ91" s="42"/>
      <c r="AK91" s="42"/>
      <c r="AL91" s="42"/>
      <c r="AM91" s="42"/>
    </row>
    <row r="92" spans="1:39" x14ac:dyDescent="0.2">
      <c r="A92" s="42"/>
      <c r="B92" s="42"/>
      <c r="C92" s="47"/>
      <c r="D92" s="42"/>
      <c r="E92" s="42"/>
      <c r="F92" s="42"/>
      <c r="G92" s="42"/>
      <c r="H92" s="42"/>
      <c r="I92" s="42"/>
      <c r="J92" s="1142"/>
      <c r="K92" s="42"/>
      <c r="L92" s="42"/>
      <c r="M92" s="42"/>
      <c r="N92" s="42"/>
      <c r="O92" s="42"/>
      <c r="P92" s="42"/>
      <c r="Q92" s="42"/>
      <c r="R92" s="42"/>
      <c r="S92" s="42"/>
      <c r="T92" s="42"/>
      <c r="U92" s="42"/>
      <c r="V92" s="42"/>
      <c r="W92" s="42"/>
      <c r="X92" s="42"/>
      <c r="Y92" s="42"/>
      <c r="Z92" s="42"/>
      <c r="AA92" s="42"/>
      <c r="AB92" s="42"/>
      <c r="AC92" s="42"/>
      <c r="AD92" s="42"/>
      <c r="AE92" s="42"/>
      <c r="AF92" s="42"/>
      <c r="AG92" s="42"/>
      <c r="AH92" s="42"/>
      <c r="AI92" s="42"/>
      <c r="AJ92" s="42"/>
      <c r="AK92" s="42"/>
      <c r="AL92" s="42"/>
      <c r="AM92" s="42"/>
    </row>
    <row r="93" spans="1:39" x14ac:dyDescent="0.2">
      <c r="A93" s="42"/>
      <c r="B93" s="42"/>
      <c r="C93" s="47"/>
      <c r="D93" s="42"/>
      <c r="E93" s="42"/>
      <c r="F93" s="42"/>
      <c r="G93" s="42"/>
      <c r="H93" s="42"/>
      <c r="I93" s="42"/>
      <c r="J93" s="1142"/>
      <c r="K93" s="42"/>
      <c r="L93" s="42"/>
      <c r="M93" s="42"/>
      <c r="N93" s="42"/>
      <c r="O93" s="42"/>
      <c r="P93" s="42"/>
      <c r="Q93" s="42"/>
      <c r="R93" s="42"/>
      <c r="S93" s="42"/>
      <c r="T93" s="42"/>
      <c r="U93" s="42"/>
      <c r="V93" s="42"/>
      <c r="W93" s="42"/>
      <c r="X93" s="42"/>
      <c r="Y93" s="42"/>
      <c r="Z93" s="42"/>
      <c r="AA93" s="42"/>
      <c r="AB93" s="42"/>
      <c r="AC93" s="42"/>
      <c r="AD93" s="42"/>
      <c r="AE93" s="42"/>
      <c r="AF93" s="42"/>
      <c r="AG93" s="42"/>
      <c r="AH93" s="42"/>
      <c r="AI93" s="42"/>
      <c r="AJ93" s="42"/>
      <c r="AK93" s="42"/>
      <c r="AL93" s="42"/>
      <c r="AM93" s="42"/>
    </row>
    <row r="94" spans="1:39" x14ac:dyDescent="0.2">
      <c r="A94" s="42"/>
      <c r="B94" s="42"/>
      <c r="C94" s="47"/>
      <c r="D94" s="42"/>
      <c r="E94" s="42"/>
      <c r="F94" s="42"/>
      <c r="G94" s="42"/>
      <c r="H94" s="42"/>
      <c r="I94" s="42"/>
      <c r="J94" s="1142"/>
      <c r="K94" s="42"/>
      <c r="L94" s="42"/>
      <c r="M94" s="42"/>
      <c r="N94" s="42"/>
      <c r="O94" s="42"/>
      <c r="P94" s="42"/>
      <c r="Q94" s="42"/>
      <c r="R94" s="42"/>
      <c r="S94" s="42"/>
      <c r="T94" s="42"/>
      <c r="U94" s="42"/>
      <c r="V94" s="42"/>
      <c r="W94" s="42"/>
      <c r="X94" s="42"/>
      <c r="Y94" s="42"/>
      <c r="Z94" s="42"/>
      <c r="AA94" s="42"/>
      <c r="AB94" s="42"/>
      <c r="AC94" s="42"/>
      <c r="AD94" s="42"/>
      <c r="AE94" s="42"/>
      <c r="AF94" s="42"/>
      <c r="AG94" s="42"/>
      <c r="AH94" s="42"/>
      <c r="AI94" s="42"/>
      <c r="AJ94" s="42"/>
      <c r="AK94" s="42"/>
      <c r="AL94" s="42"/>
      <c r="AM94" s="42"/>
    </row>
    <row r="95" spans="1:39" x14ac:dyDescent="0.2">
      <c r="A95" s="42"/>
      <c r="B95" s="42"/>
      <c r="C95" s="47"/>
      <c r="D95" s="42"/>
      <c r="E95" s="42"/>
      <c r="F95" s="42"/>
      <c r="G95" s="42"/>
      <c r="H95" s="42"/>
      <c r="I95" s="42"/>
      <c r="J95" s="1142"/>
      <c r="K95" s="42"/>
      <c r="L95" s="42"/>
      <c r="M95" s="42"/>
      <c r="N95" s="42"/>
      <c r="O95" s="42"/>
      <c r="P95" s="42"/>
      <c r="Q95" s="42"/>
      <c r="R95" s="42"/>
      <c r="S95" s="42"/>
      <c r="T95" s="42"/>
      <c r="U95" s="42"/>
      <c r="V95" s="42"/>
      <c r="W95" s="42"/>
      <c r="X95" s="42"/>
      <c r="Y95" s="42"/>
      <c r="Z95" s="42"/>
      <c r="AA95" s="42"/>
      <c r="AB95" s="42"/>
      <c r="AC95" s="42"/>
      <c r="AD95" s="42"/>
      <c r="AE95" s="42"/>
      <c r="AF95" s="42"/>
      <c r="AG95" s="42"/>
      <c r="AH95" s="42"/>
      <c r="AI95" s="42"/>
      <c r="AJ95" s="42"/>
      <c r="AK95" s="42"/>
      <c r="AL95" s="42"/>
      <c r="AM95" s="42"/>
    </row>
    <row r="96" spans="1:39" x14ac:dyDescent="0.2">
      <c r="A96" s="42"/>
      <c r="B96" s="42"/>
      <c r="C96" s="47"/>
      <c r="D96" s="42"/>
      <c r="E96" s="42"/>
      <c r="F96" s="42"/>
      <c r="G96" s="42"/>
      <c r="H96" s="42"/>
      <c r="I96" s="42"/>
      <c r="J96" s="1142"/>
      <c r="K96" s="42"/>
      <c r="L96" s="42"/>
      <c r="M96" s="42"/>
      <c r="N96" s="42"/>
      <c r="O96" s="42"/>
      <c r="P96" s="42"/>
      <c r="Q96" s="42"/>
      <c r="R96" s="42"/>
      <c r="S96" s="42"/>
      <c r="T96" s="42"/>
      <c r="U96" s="42"/>
      <c r="V96" s="42"/>
      <c r="W96" s="42"/>
      <c r="X96" s="42"/>
      <c r="Y96" s="42"/>
      <c r="Z96" s="42"/>
      <c r="AA96" s="42"/>
      <c r="AB96" s="42"/>
      <c r="AC96" s="42"/>
      <c r="AD96" s="42"/>
      <c r="AE96" s="42"/>
      <c r="AF96" s="42"/>
      <c r="AG96" s="42"/>
      <c r="AH96" s="42"/>
      <c r="AI96" s="42"/>
      <c r="AJ96" s="42"/>
      <c r="AK96" s="42"/>
      <c r="AL96" s="42"/>
      <c r="AM96" s="42"/>
    </row>
    <row r="97" spans="1:39" x14ac:dyDescent="0.2">
      <c r="A97" s="42"/>
      <c r="B97" s="42"/>
      <c r="C97" s="47"/>
      <c r="D97" s="42"/>
      <c r="E97" s="42"/>
      <c r="F97" s="42"/>
      <c r="G97" s="42"/>
      <c r="H97" s="42"/>
      <c r="I97" s="42"/>
      <c r="J97" s="1142"/>
      <c r="K97" s="42"/>
      <c r="L97" s="42"/>
      <c r="M97" s="42"/>
      <c r="N97" s="42"/>
      <c r="O97" s="42"/>
      <c r="P97" s="42"/>
      <c r="Q97" s="42"/>
      <c r="R97" s="42"/>
      <c r="S97" s="42"/>
      <c r="T97" s="42"/>
      <c r="U97" s="42"/>
      <c r="V97" s="42"/>
      <c r="W97" s="42"/>
      <c r="X97" s="42"/>
      <c r="Y97" s="42"/>
      <c r="Z97" s="42"/>
      <c r="AA97" s="42"/>
      <c r="AB97" s="42"/>
      <c r="AC97" s="42"/>
      <c r="AD97" s="42"/>
      <c r="AE97" s="42"/>
      <c r="AF97" s="42"/>
      <c r="AG97" s="42"/>
      <c r="AH97" s="42"/>
      <c r="AI97" s="42"/>
      <c r="AJ97" s="42"/>
      <c r="AK97" s="42"/>
      <c r="AL97" s="42"/>
      <c r="AM97" s="42"/>
    </row>
    <row r="98" spans="1:39" x14ac:dyDescent="0.2">
      <c r="A98" s="42"/>
      <c r="B98" s="42"/>
      <c r="C98" s="47"/>
      <c r="D98" s="42"/>
      <c r="E98" s="42"/>
      <c r="F98" s="42"/>
      <c r="G98" s="42"/>
      <c r="H98" s="42"/>
      <c r="I98" s="42"/>
      <c r="J98" s="1142"/>
      <c r="K98" s="42"/>
      <c r="L98" s="42"/>
      <c r="M98" s="42"/>
      <c r="N98" s="42"/>
      <c r="O98" s="42"/>
      <c r="P98" s="42"/>
      <c r="Q98" s="42"/>
      <c r="R98" s="42"/>
      <c r="S98" s="42"/>
      <c r="T98" s="42"/>
      <c r="U98" s="42"/>
      <c r="V98" s="42"/>
      <c r="W98" s="42"/>
      <c r="X98" s="42"/>
      <c r="Y98" s="42"/>
      <c r="Z98" s="42"/>
      <c r="AA98" s="42"/>
      <c r="AB98" s="42"/>
      <c r="AC98" s="42"/>
      <c r="AD98" s="42"/>
      <c r="AE98" s="42"/>
      <c r="AF98" s="42"/>
      <c r="AG98" s="42"/>
      <c r="AH98" s="42"/>
      <c r="AI98" s="42"/>
      <c r="AJ98" s="42"/>
      <c r="AK98" s="42"/>
      <c r="AL98" s="42"/>
      <c r="AM98" s="42"/>
    </row>
    <row r="99" spans="1:39" x14ac:dyDescent="0.2">
      <c r="A99" s="42"/>
      <c r="B99" s="42"/>
      <c r="C99" s="47"/>
      <c r="D99" s="42"/>
      <c r="E99" s="42"/>
      <c r="F99" s="42"/>
      <c r="G99" s="42"/>
      <c r="H99" s="42"/>
      <c r="I99" s="42"/>
      <c r="J99" s="1142"/>
      <c r="K99" s="42"/>
      <c r="L99" s="42"/>
      <c r="M99" s="42"/>
      <c r="N99" s="42"/>
      <c r="O99" s="42"/>
      <c r="P99" s="42"/>
      <c r="Q99" s="42"/>
      <c r="R99" s="42"/>
      <c r="S99" s="42"/>
      <c r="T99" s="42"/>
      <c r="U99" s="42"/>
      <c r="V99" s="42"/>
      <c r="W99" s="42"/>
      <c r="X99" s="42"/>
      <c r="Y99" s="42"/>
      <c r="Z99" s="42"/>
      <c r="AA99" s="42"/>
      <c r="AB99" s="42"/>
      <c r="AC99" s="42"/>
      <c r="AD99" s="42"/>
      <c r="AE99" s="42"/>
      <c r="AF99" s="42"/>
      <c r="AG99" s="42"/>
      <c r="AH99" s="42"/>
      <c r="AI99" s="42"/>
      <c r="AJ99" s="42"/>
      <c r="AK99" s="42"/>
      <c r="AL99" s="42"/>
      <c r="AM99" s="42"/>
    </row>
    <row r="100" spans="1:39" x14ac:dyDescent="0.2">
      <c r="A100" s="42"/>
      <c r="B100" s="42"/>
      <c r="C100" s="47"/>
      <c r="D100" s="42"/>
      <c r="E100" s="42"/>
      <c r="F100" s="42"/>
      <c r="G100" s="42"/>
      <c r="H100" s="42"/>
      <c r="I100" s="42"/>
      <c r="J100" s="1142"/>
      <c r="K100" s="42"/>
      <c r="L100" s="42"/>
      <c r="M100" s="42"/>
      <c r="N100" s="42"/>
      <c r="O100" s="42"/>
      <c r="P100" s="42"/>
      <c r="Q100" s="42"/>
      <c r="R100" s="42"/>
      <c r="S100" s="42"/>
      <c r="T100" s="42"/>
      <c r="U100" s="42"/>
      <c r="V100" s="42"/>
      <c r="W100" s="42"/>
      <c r="X100" s="42"/>
      <c r="Y100" s="42"/>
      <c r="Z100" s="42"/>
      <c r="AA100" s="42"/>
      <c r="AB100" s="42"/>
      <c r="AC100" s="42"/>
      <c r="AD100" s="42"/>
      <c r="AE100" s="42"/>
      <c r="AF100" s="42"/>
      <c r="AG100" s="42"/>
      <c r="AH100" s="42"/>
      <c r="AI100" s="42"/>
      <c r="AJ100" s="42"/>
      <c r="AK100" s="42"/>
      <c r="AL100" s="42"/>
      <c r="AM100" s="42"/>
    </row>
    <row r="101" spans="1:39" x14ac:dyDescent="0.2">
      <c r="A101" s="42"/>
      <c r="B101" s="42"/>
      <c r="C101" s="47"/>
      <c r="D101" s="42"/>
      <c r="E101" s="42"/>
      <c r="F101" s="42"/>
      <c r="G101" s="42"/>
      <c r="H101" s="42"/>
      <c r="I101" s="42"/>
      <c r="J101" s="1142"/>
      <c r="K101" s="42"/>
      <c r="L101" s="42"/>
      <c r="M101" s="42"/>
      <c r="N101" s="42"/>
      <c r="O101" s="42"/>
      <c r="P101" s="42"/>
      <c r="Q101" s="42"/>
      <c r="R101" s="42"/>
      <c r="S101" s="42"/>
      <c r="T101" s="42"/>
      <c r="U101" s="42"/>
      <c r="V101" s="42"/>
      <c r="W101" s="42"/>
      <c r="X101" s="42"/>
      <c r="Y101" s="42"/>
      <c r="Z101" s="42"/>
      <c r="AA101" s="42"/>
      <c r="AB101" s="42"/>
      <c r="AC101" s="42"/>
      <c r="AD101" s="42"/>
      <c r="AE101" s="42"/>
      <c r="AF101" s="42"/>
      <c r="AG101" s="42"/>
      <c r="AH101" s="42"/>
      <c r="AI101" s="42"/>
      <c r="AJ101" s="42"/>
      <c r="AK101" s="42"/>
      <c r="AL101" s="42"/>
      <c r="AM101" s="42"/>
    </row>
    <row r="102" spans="1:39" x14ac:dyDescent="0.2">
      <c r="A102" s="42"/>
      <c r="B102" s="42"/>
      <c r="C102" s="47"/>
      <c r="D102" s="42"/>
      <c r="E102" s="42"/>
      <c r="F102" s="42"/>
      <c r="G102" s="42"/>
      <c r="H102" s="42"/>
      <c r="I102" s="42"/>
      <c r="J102" s="1142"/>
      <c r="K102" s="42"/>
      <c r="L102" s="42"/>
      <c r="M102" s="42"/>
      <c r="N102" s="42"/>
      <c r="O102" s="42"/>
      <c r="P102" s="42"/>
      <c r="Q102" s="42"/>
      <c r="R102" s="42"/>
      <c r="S102" s="42"/>
      <c r="T102" s="42"/>
      <c r="U102" s="42"/>
      <c r="V102" s="42"/>
      <c r="W102" s="42"/>
      <c r="X102" s="42"/>
      <c r="Y102" s="42"/>
      <c r="Z102" s="42"/>
      <c r="AA102" s="42"/>
      <c r="AB102" s="42"/>
      <c r="AC102" s="42"/>
      <c r="AD102" s="42"/>
      <c r="AE102" s="42"/>
      <c r="AF102" s="42"/>
      <c r="AG102" s="42"/>
      <c r="AH102" s="42"/>
      <c r="AI102" s="42"/>
      <c r="AJ102" s="42"/>
      <c r="AK102" s="42"/>
      <c r="AL102" s="42"/>
      <c r="AM102" s="42"/>
    </row>
    <row r="103" spans="1:39" x14ac:dyDescent="0.2">
      <c r="A103" s="42"/>
      <c r="B103" s="42"/>
      <c r="C103" s="47"/>
      <c r="D103" s="42"/>
      <c r="E103" s="42"/>
      <c r="F103" s="42"/>
      <c r="G103" s="42"/>
      <c r="H103" s="42"/>
      <c r="I103" s="42"/>
      <c r="J103" s="1142"/>
      <c r="K103" s="42"/>
      <c r="L103" s="42"/>
      <c r="M103" s="42"/>
      <c r="N103" s="42"/>
      <c r="O103" s="42"/>
      <c r="P103" s="42"/>
      <c r="Q103" s="42"/>
      <c r="R103" s="42"/>
      <c r="S103" s="42"/>
      <c r="T103" s="42"/>
      <c r="U103" s="42"/>
      <c r="V103" s="42"/>
      <c r="W103" s="42"/>
      <c r="X103" s="42"/>
      <c r="Y103" s="42"/>
      <c r="Z103" s="42"/>
      <c r="AA103" s="42"/>
      <c r="AB103" s="42"/>
      <c r="AC103" s="42"/>
      <c r="AD103" s="42"/>
      <c r="AE103" s="42"/>
      <c r="AF103" s="42"/>
      <c r="AG103" s="42"/>
      <c r="AH103" s="42"/>
      <c r="AI103" s="42"/>
      <c r="AJ103" s="42"/>
      <c r="AK103" s="42"/>
      <c r="AL103" s="42"/>
      <c r="AM103" s="42"/>
    </row>
    <row r="104" spans="1:39" x14ac:dyDescent="0.2">
      <c r="A104" s="42"/>
      <c r="B104" s="42"/>
      <c r="C104" s="47"/>
      <c r="D104" s="42"/>
      <c r="E104" s="42"/>
      <c r="F104" s="42"/>
      <c r="G104" s="42"/>
      <c r="H104" s="42"/>
      <c r="I104" s="42"/>
      <c r="J104" s="1142"/>
      <c r="K104" s="42"/>
      <c r="L104" s="42"/>
      <c r="M104" s="42"/>
      <c r="N104" s="42"/>
      <c r="O104" s="42"/>
      <c r="P104" s="42"/>
      <c r="Q104" s="42"/>
      <c r="R104" s="42"/>
      <c r="S104" s="42"/>
      <c r="T104" s="42"/>
      <c r="U104" s="42"/>
      <c r="V104" s="42"/>
      <c r="W104" s="42"/>
      <c r="X104" s="42"/>
      <c r="Y104" s="42"/>
      <c r="Z104" s="42"/>
      <c r="AA104" s="42"/>
      <c r="AB104" s="42"/>
      <c r="AC104" s="42"/>
      <c r="AD104" s="42"/>
      <c r="AE104" s="42"/>
      <c r="AF104" s="42"/>
      <c r="AG104" s="42"/>
      <c r="AH104" s="42"/>
      <c r="AI104" s="42"/>
      <c r="AJ104" s="42"/>
      <c r="AK104" s="42"/>
      <c r="AL104" s="42"/>
      <c r="AM104" s="42"/>
    </row>
    <row r="105" spans="1:39" x14ac:dyDescent="0.2">
      <c r="A105" s="42"/>
      <c r="B105" s="42"/>
      <c r="C105" s="47"/>
      <c r="D105" s="42"/>
      <c r="E105" s="42"/>
      <c r="F105" s="42"/>
      <c r="G105" s="42"/>
      <c r="H105" s="42"/>
      <c r="I105" s="42"/>
      <c r="J105" s="1142"/>
      <c r="K105" s="42"/>
      <c r="L105" s="42"/>
      <c r="M105" s="42"/>
      <c r="N105" s="42"/>
      <c r="O105" s="42"/>
      <c r="P105" s="42"/>
      <c r="Q105" s="42"/>
      <c r="R105" s="42"/>
      <c r="S105" s="42"/>
      <c r="T105" s="42"/>
      <c r="U105" s="42"/>
      <c r="V105" s="42"/>
      <c r="W105" s="42"/>
      <c r="X105" s="42"/>
      <c r="Y105" s="42"/>
      <c r="Z105" s="42"/>
      <c r="AA105" s="42"/>
      <c r="AB105" s="42"/>
      <c r="AC105" s="42"/>
      <c r="AD105" s="42"/>
      <c r="AE105" s="42"/>
      <c r="AF105" s="42"/>
      <c r="AG105" s="42"/>
      <c r="AH105" s="42"/>
      <c r="AI105" s="42"/>
      <c r="AJ105" s="42"/>
      <c r="AK105" s="42"/>
      <c r="AL105" s="42"/>
      <c r="AM105" s="42"/>
    </row>
    <row r="106" spans="1:39" x14ac:dyDescent="0.2">
      <c r="A106" s="42"/>
      <c r="B106" s="42"/>
      <c r="C106" s="47"/>
      <c r="D106" s="42"/>
      <c r="E106" s="42"/>
      <c r="F106" s="42"/>
      <c r="G106" s="42"/>
      <c r="H106" s="42"/>
      <c r="I106" s="42"/>
      <c r="J106" s="1142"/>
      <c r="K106" s="42"/>
      <c r="L106" s="42"/>
      <c r="M106" s="42"/>
      <c r="N106" s="42"/>
      <c r="O106" s="42"/>
      <c r="P106" s="42"/>
      <c r="Q106" s="42"/>
      <c r="R106" s="42"/>
      <c r="S106" s="42"/>
      <c r="T106" s="42"/>
      <c r="U106" s="42"/>
      <c r="V106" s="42"/>
      <c r="W106" s="42"/>
      <c r="X106" s="42"/>
      <c r="Y106" s="42"/>
      <c r="Z106" s="42"/>
      <c r="AA106" s="42"/>
      <c r="AB106" s="42"/>
      <c r="AC106" s="42"/>
      <c r="AD106" s="42"/>
      <c r="AE106" s="42"/>
      <c r="AF106" s="42"/>
      <c r="AG106" s="42"/>
      <c r="AH106" s="42"/>
      <c r="AI106" s="42"/>
      <c r="AJ106" s="42"/>
      <c r="AK106" s="42"/>
      <c r="AL106" s="42"/>
      <c r="AM106" s="42"/>
    </row>
    <row r="107" spans="1:39" x14ac:dyDescent="0.2">
      <c r="A107" s="42"/>
      <c r="B107" s="42"/>
      <c r="C107" s="47"/>
      <c r="D107" s="42"/>
      <c r="E107" s="42"/>
      <c r="F107" s="42"/>
      <c r="G107" s="42"/>
      <c r="H107" s="42"/>
      <c r="I107" s="42"/>
      <c r="J107" s="1142"/>
      <c r="K107" s="42"/>
      <c r="L107" s="42"/>
      <c r="M107" s="42"/>
      <c r="N107" s="42"/>
      <c r="O107" s="42"/>
      <c r="P107" s="42"/>
      <c r="Q107" s="42"/>
      <c r="R107" s="42"/>
      <c r="S107" s="42"/>
      <c r="T107" s="42"/>
      <c r="U107" s="42"/>
      <c r="V107" s="42"/>
      <c r="W107" s="42"/>
      <c r="X107" s="42"/>
      <c r="Y107" s="42"/>
      <c r="Z107" s="42"/>
      <c r="AA107" s="42"/>
      <c r="AB107" s="42"/>
      <c r="AC107" s="42"/>
      <c r="AD107" s="42"/>
      <c r="AE107" s="42"/>
      <c r="AF107" s="42"/>
      <c r="AG107" s="42"/>
      <c r="AH107" s="42"/>
      <c r="AI107" s="42"/>
      <c r="AJ107" s="42"/>
      <c r="AK107" s="42"/>
      <c r="AL107" s="42"/>
      <c r="AM107" s="42"/>
    </row>
    <row r="108" spans="1:39" x14ac:dyDescent="0.2">
      <c r="A108" s="42"/>
      <c r="B108" s="42"/>
      <c r="C108" s="47"/>
      <c r="D108" s="42"/>
      <c r="E108" s="42"/>
      <c r="F108" s="42"/>
      <c r="G108" s="42"/>
      <c r="H108" s="42"/>
      <c r="I108" s="42"/>
      <c r="J108" s="1142"/>
      <c r="K108" s="42"/>
      <c r="L108" s="42"/>
      <c r="M108" s="42"/>
      <c r="N108" s="42"/>
      <c r="O108" s="42"/>
      <c r="P108" s="42"/>
      <c r="Q108" s="42"/>
      <c r="R108" s="42"/>
      <c r="S108" s="42"/>
      <c r="T108" s="42"/>
      <c r="U108" s="42"/>
      <c r="V108" s="42"/>
      <c r="W108" s="42"/>
      <c r="X108" s="42"/>
      <c r="Y108" s="42"/>
      <c r="Z108" s="42"/>
      <c r="AA108" s="42"/>
      <c r="AB108" s="42"/>
      <c r="AC108" s="42"/>
      <c r="AD108" s="42"/>
      <c r="AE108" s="42"/>
      <c r="AF108" s="42"/>
      <c r="AG108" s="42"/>
      <c r="AH108" s="42"/>
      <c r="AI108" s="42"/>
      <c r="AJ108" s="42"/>
      <c r="AK108" s="42"/>
      <c r="AL108" s="42"/>
      <c r="AM108" s="42"/>
    </row>
    <row r="109" spans="1:39" x14ac:dyDescent="0.2">
      <c r="A109" s="42"/>
      <c r="B109" s="42"/>
      <c r="C109" s="47"/>
      <c r="D109" s="42"/>
      <c r="E109" s="42"/>
      <c r="F109" s="42"/>
      <c r="G109" s="42"/>
      <c r="H109" s="42"/>
      <c r="I109" s="42"/>
      <c r="J109" s="1142"/>
      <c r="K109" s="42"/>
      <c r="L109" s="42"/>
      <c r="M109" s="42"/>
      <c r="N109" s="42"/>
      <c r="O109" s="42"/>
      <c r="P109" s="42"/>
      <c r="Q109" s="42"/>
      <c r="R109" s="42"/>
      <c r="S109" s="42"/>
      <c r="T109" s="42"/>
      <c r="U109" s="42"/>
      <c r="V109" s="42"/>
      <c r="W109" s="42"/>
      <c r="X109" s="42"/>
      <c r="Y109" s="42"/>
      <c r="Z109" s="42"/>
      <c r="AA109" s="42"/>
      <c r="AB109" s="42"/>
      <c r="AC109" s="42"/>
      <c r="AD109" s="42"/>
      <c r="AE109" s="42"/>
      <c r="AF109" s="42"/>
      <c r="AG109" s="42"/>
      <c r="AH109" s="42"/>
      <c r="AI109" s="42"/>
      <c r="AJ109" s="42"/>
      <c r="AK109" s="42"/>
      <c r="AL109" s="42"/>
      <c r="AM109" s="42"/>
    </row>
    <row r="110" spans="1:39" x14ac:dyDescent="0.2">
      <c r="A110" s="42"/>
      <c r="B110" s="42"/>
      <c r="C110" s="47"/>
      <c r="D110" s="42"/>
      <c r="E110" s="42"/>
      <c r="F110" s="42"/>
      <c r="G110" s="42"/>
      <c r="H110" s="42"/>
      <c r="I110" s="42"/>
      <c r="J110" s="1142"/>
      <c r="K110" s="42"/>
      <c r="L110" s="42"/>
      <c r="M110" s="42"/>
      <c r="N110" s="42"/>
      <c r="O110" s="42"/>
      <c r="P110" s="42"/>
      <c r="Q110" s="42"/>
      <c r="R110" s="42"/>
      <c r="S110" s="42"/>
      <c r="T110" s="42"/>
      <c r="U110" s="42"/>
      <c r="V110" s="42"/>
      <c r="W110" s="42"/>
      <c r="X110" s="42"/>
      <c r="Y110" s="42"/>
      <c r="Z110" s="42"/>
      <c r="AA110" s="42"/>
      <c r="AB110" s="42"/>
      <c r="AC110" s="42"/>
      <c r="AD110" s="42"/>
      <c r="AE110" s="42"/>
      <c r="AF110" s="42"/>
      <c r="AG110" s="42"/>
      <c r="AH110" s="42"/>
      <c r="AI110" s="42"/>
      <c r="AJ110" s="42"/>
      <c r="AK110" s="42"/>
      <c r="AL110" s="42"/>
      <c r="AM110" s="42"/>
    </row>
    <row r="111" spans="1:39" x14ac:dyDescent="0.2">
      <c r="A111" s="42"/>
      <c r="B111" s="42"/>
      <c r="C111" s="47"/>
      <c r="D111" s="42"/>
      <c r="E111" s="42"/>
      <c r="F111" s="42"/>
      <c r="G111" s="42"/>
      <c r="H111" s="42"/>
      <c r="I111" s="42"/>
      <c r="J111" s="1142"/>
      <c r="K111" s="42"/>
      <c r="L111" s="42"/>
      <c r="M111" s="42"/>
      <c r="N111" s="42"/>
      <c r="O111" s="42"/>
      <c r="P111" s="42"/>
      <c r="Q111" s="42"/>
      <c r="R111" s="42"/>
      <c r="S111" s="42"/>
      <c r="T111" s="42"/>
      <c r="U111" s="42"/>
      <c r="V111" s="42"/>
      <c r="W111" s="42"/>
      <c r="X111" s="42"/>
      <c r="Y111" s="42"/>
      <c r="Z111" s="42"/>
      <c r="AA111" s="42"/>
      <c r="AB111" s="42"/>
      <c r="AC111" s="42"/>
      <c r="AD111" s="42"/>
      <c r="AE111" s="42"/>
      <c r="AF111" s="42"/>
      <c r="AG111" s="42"/>
      <c r="AH111" s="42"/>
      <c r="AI111" s="42"/>
      <c r="AJ111" s="42"/>
      <c r="AK111" s="42"/>
      <c r="AL111" s="42"/>
      <c r="AM111" s="42"/>
    </row>
    <row r="112" spans="1:39" x14ac:dyDescent="0.2">
      <c r="A112" s="42"/>
      <c r="B112" s="42"/>
      <c r="C112" s="47"/>
      <c r="D112" s="42"/>
      <c r="E112" s="42"/>
      <c r="F112" s="42"/>
      <c r="G112" s="42"/>
      <c r="H112" s="42"/>
      <c r="I112" s="42"/>
      <c r="J112" s="1142"/>
      <c r="K112" s="42"/>
      <c r="L112" s="42"/>
      <c r="M112" s="42"/>
      <c r="N112" s="42"/>
      <c r="O112" s="42"/>
      <c r="P112" s="42"/>
      <c r="Q112" s="42"/>
      <c r="R112" s="42"/>
      <c r="S112" s="42"/>
      <c r="T112" s="42"/>
      <c r="U112" s="42"/>
      <c r="V112" s="42"/>
      <c r="W112" s="42"/>
      <c r="X112" s="42"/>
      <c r="Y112" s="42"/>
      <c r="Z112" s="42"/>
      <c r="AA112" s="42"/>
      <c r="AB112" s="42"/>
      <c r="AC112" s="42"/>
      <c r="AD112" s="42"/>
      <c r="AE112" s="42"/>
      <c r="AF112" s="42"/>
      <c r="AG112" s="42"/>
      <c r="AH112" s="42"/>
      <c r="AI112" s="42"/>
      <c r="AJ112" s="42"/>
      <c r="AK112" s="42"/>
      <c r="AL112" s="42"/>
      <c r="AM112" s="42"/>
    </row>
    <row r="113" spans="1:39" x14ac:dyDescent="0.2">
      <c r="A113" s="42"/>
      <c r="B113" s="42"/>
      <c r="C113" s="47"/>
      <c r="D113" s="42"/>
      <c r="E113" s="42"/>
      <c r="F113" s="42"/>
      <c r="G113" s="42"/>
      <c r="H113" s="42"/>
      <c r="I113" s="42"/>
      <c r="J113" s="1142"/>
      <c r="K113" s="42"/>
      <c r="L113" s="42"/>
      <c r="M113" s="42"/>
      <c r="N113" s="42"/>
      <c r="O113" s="42"/>
      <c r="P113" s="42"/>
      <c r="Q113" s="42"/>
      <c r="R113" s="42"/>
      <c r="S113" s="42"/>
      <c r="T113" s="42"/>
      <c r="U113" s="42"/>
      <c r="V113" s="42"/>
      <c r="W113" s="42"/>
      <c r="X113" s="42"/>
      <c r="Y113" s="42"/>
      <c r="Z113" s="42"/>
      <c r="AA113" s="42"/>
      <c r="AB113" s="42"/>
      <c r="AC113" s="42"/>
      <c r="AD113" s="42"/>
      <c r="AE113" s="42"/>
      <c r="AF113" s="42"/>
      <c r="AG113" s="42"/>
      <c r="AH113" s="42"/>
      <c r="AI113" s="42"/>
      <c r="AJ113" s="42"/>
      <c r="AK113" s="42"/>
      <c r="AL113" s="42"/>
      <c r="AM113" s="42"/>
    </row>
    <row r="114" spans="1:39" x14ac:dyDescent="0.2">
      <c r="A114" s="42"/>
      <c r="B114" s="42"/>
      <c r="C114" s="47"/>
      <c r="D114" s="42"/>
      <c r="E114" s="42"/>
      <c r="F114" s="42"/>
      <c r="G114" s="42"/>
      <c r="H114" s="42"/>
      <c r="I114" s="42"/>
      <c r="J114" s="1142"/>
      <c r="K114" s="42"/>
      <c r="L114" s="42"/>
      <c r="M114" s="42"/>
      <c r="N114" s="42"/>
      <c r="O114" s="42"/>
      <c r="P114" s="42"/>
      <c r="Q114" s="42"/>
      <c r="R114" s="42"/>
      <c r="S114" s="42"/>
      <c r="T114" s="42"/>
      <c r="U114" s="42"/>
      <c r="V114" s="42"/>
      <c r="W114" s="42"/>
      <c r="X114" s="42"/>
      <c r="Y114" s="42"/>
      <c r="Z114" s="42"/>
      <c r="AA114" s="42"/>
      <c r="AB114" s="42"/>
      <c r="AC114" s="42"/>
      <c r="AD114" s="42"/>
      <c r="AE114" s="42"/>
      <c r="AF114" s="42"/>
      <c r="AG114" s="42"/>
      <c r="AH114" s="42"/>
      <c r="AI114" s="42"/>
      <c r="AJ114" s="42"/>
      <c r="AK114" s="42"/>
      <c r="AL114" s="42"/>
      <c r="AM114" s="42"/>
    </row>
    <row r="115" spans="1:39" x14ac:dyDescent="0.2">
      <c r="A115" s="42"/>
      <c r="B115" s="42"/>
      <c r="C115" s="47"/>
      <c r="D115" s="42"/>
      <c r="E115" s="42"/>
      <c r="F115" s="42"/>
      <c r="G115" s="42"/>
      <c r="H115" s="42"/>
      <c r="I115" s="42"/>
      <c r="J115" s="1142"/>
      <c r="K115" s="42"/>
      <c r="L115" s="42"/>
      <c r="M115" s="42"/>
      <c r="N115" s="42"/>
      <c r="O115" s="42"/>
      <c r="P115" s="42"/>
      <c r="Q115" s="42"/>
      <c r="R115" s="42"/>
      <c r="S115" s="42"/>
      <c r="T115" s="42"/>
      <c r="U115" s="42"/>
      <c r="V115" s="42"/>
      <c r="W115" s="42"/>
      <c r="X115" s="42"/>
      <c r="Y115" s="42"/>
      <c r="Z115" s="42"/>
      <c r="AA115" s="42"/>
      <c r="AB115" s="42"/>
      <c r="AC115" s="42"/>
      <c r="AD115" s="42"/>
      <c r="AE115" s="42"/>
      <c r="AF115" s="42"/>
      <c r="AG115" s="42"/>
      <c r="AH115" s="42"/>
      <c r="AI115" s="42"/>
      <c r="AJ115" s="42"/>
      <c r="AK115" s="42"/>
      <c r="AL115" s="42"/>
      <c r="AM115" s="42"/>
    </row>
    <row r="116" spans="1:39" x14ac:dyDescent="0.2">
      <c r="A116" s="42"/>
      <c r="B116" s="42"/>
      <c r="C116" s="47"/>
      <c r="D116" s="42"/>
      <c r="E116" s="42"/>
      <c r="F116" s="42"/>
      <c r="G116" s="42"/>
      <c r="H116" s="42"/>
      <c r="I116" s="42"/>
      <c r="J116" s="1142"/>
      <c r="K116" s="42"/>
      <c r="L116" s="42"/>
      <c r="M116" s="42"/>
      <c r="N116" s="42"/>
      <c r="O116" s="42"/>
      <c r="P116" s="42"/>
      <c r="Q116" s="42"/>
      <c r="R116" s="42"/>
      <c r="S116" s="42"/>
      <c r="T116" s="42"/>
      <c r="U116" s="42"/>
      <c r="V116" s="42"/>
      <c r="W116" s="42"/>
      <c r="X116" s="42"/>
      <c r="Y116" s="42"/>
      <c r="Z116" s="42"/>
      <c r="AA116" s="42"/>
      <c r="AB116" s="42"/>
      <c r="AC116" s="42"/>
      <c r="AD116" s="42"/>
      <c r="AE116" s="42"/>
      <c r="AF116" s="42"/>
      <c r="AG116" s="42"/>
      <c r="AH116" s="42"/>
      <c r="AI116" s="42"/>
      <c r="AJ116" s="42"/>
      <c r="AK116" s="42"/>
      <c r="AL116" s="42"/>
      <c r="AM116" s="42"/>
    </row>
    <row r="117" spans="1:39" x14ac:dyDescent="0.2">
      <c r="A117" s="42"/>
      <c r="B117" s="42"/>
      <c r="C117" s="47"/>
      <c r="D117" s="42"/>
      <c r="E117" s="42"/>
      <c r="F117" s="42"/>
      <c r="G117" s="42"/>
      <c r="H117" s="42"/>
      <c r="I117" s="42"/>
      <c r="J117" s="1142"/>
      <c r="K117" s="42"/>
      <c r="L117" s="42"/>
      <c r="M117" s="42"/>
      <c r="N117" s="42"/>
      <c r="O117" s="42"/>
      <c r="P117" s="42"/>
      <c r="Q117" s="42"/>
      <c r="R117" s="42"/>
      <c r="S117" s="42"/>
      <c r="T117" s="42"/>
      <c r="U117" s="42"/>
      <c r="V117" s="42"/>
      <c r="W117" s="42"/>
      <c r="X117" s="42"/>
      <c r="Y117" s="42"/>
      <c r="Z117" s="42"/>
      <c r="AA117" s="42"/>
      <c r="AB117" s="42"/>
      <c r="AC117" s="42"/>
      <c r="AD117" s="42"/>
      <c r="AE117" s="42"/>
      <c r="AF117" s="42"/>
      <c r="AG117" s="42"/>
      <c r="AH117" s="42"/>
      <c r="AI117" s="42"/>
      <c r="AJ117" s="42"/>
      <c r="AK117" s="42"/>
      <c r="AL117" s="42"/>
      <c r="AM117" s="42"/>
    </row>
    <row r="118" spans="1:39" x14ac:dyDescent="0.2">
      <c r="A118" s="42"/>
      <c r="B118" s="42"/>
      <c r="C118" s="47"/>
      <c r="D118" s="42"/>
      <c r="E118" s="42"/>
      <c r="F118" s="42"/>
      <c r="G118" s="42"/>
      <c r="H118" s="42"/>
      <c r="I118" s="42"/>
      <c r="J118" s="1142"/>
      <c r="K118" s="42"/>
      <c r="L118" s="42"/>
      <c r="M118" s="42"/>
      <c r="N118" s="42"/>
      <c r="O118" s="42"/>
      <c r="P118" s="42"/>
      <c r="Q118" s="42"/>
      <c r="R118" s="42"/>
      <c r="S118" s="42"/>
      <c r="T118" s="42"/>
      <c r="U118" s="42"/>
      <c r="V118" s="42"/>
      <c r="W118" s="42"/>
      <c r="X118" s="42"/>
      <c r="Y118" s="42"/>
      <c r="Z118" s="42"/>
      <c r="AA118" s="42"/>
      <c r="AB118" s="42"/>
      <c r="AC118" s="42"/>
      <c r="AD118" s="42"/>
      <c r="AE118" s="42"/>
      <c r="AF118" s="42"/>
      <c r="AG118" s="42"/>
      <c r="AH118" s="42"/>
      <c r="AI118" s="42"/>
      <c r="AJ118" s="42"/>
      <c r="AK118" s="42"/>
      <c r="AL118" s="42"/>
      <c r="AM118" s="42"/>
    </row>
    <row r="119" spans="1:39" x14ac:dyDescent="0.2">
      <c r="A119" s="42"/>
      <c r="B119" s="42"/>
      <c r="C119" s="47"/>
      <c r="D119" s="42"/>
      <c r="E119" s="42"/>
      <c r="F119" s="42"/>
      <c r="G119" s="42"/>
      <c r="H119" s="42"/>
      <c r="I119" s="42"/>
      <c r="J119" s="1142"/>
      <c r="K119" s="42"/>
      <c r="L119" s="42"/>
      <c r="M119" s="42"/>
      <c r="N119" s="42"/>
      <c r="O119" s="42"/>
      <c r="P119" s="42"/>
      <c r="Q119" s="42"/>
      <c r="R119" s="42"/>
      <c r="S119" s="42"/>
      <c r="T119" s="42"/>
      <c r="U119" s="42"/>
      <c r="V119" s="42"/>
      <c r="W119" s="42"/>
      <c r="X119" s="42"/>
      <c r="Y119" s="42"/>
      <c r="Z119" s="42"/>
      <c r="AA119" s="42"/>
      <c r="AB119" s="42"/>
      <c r="AC119" s="42"/>
      <c r="AD119" s="42"/>
      <c r="AE119" s="42"/>
      <c r="AF119" s="42"/>
      <c r="AG119" s="42"/>
      <c r="AH119" s="42"/>
      <c r="AI119" s="42"/>
      <c r="AJ119" s="42"/>
      <c r="AK119" s="42"/>
      <c r="AL119" s="42"/>
      <c r="AM119" s="42"/>
    </row>
    <row r="120" spans="1:39" x14ac:dyDescent="0.2">
      <c r="A120" s="42"/>
      <c r="B120" s="42"/>
      <c r="C120" s="47"/>
      <c r="D120" s="42"/>
      <c r="E120" s="42"/>
      <c r="F120" s="42"/>
      <c r="G120" s="42"/>
      <c r="H120" s="42"/>
      <c r="I120" s="42"/>
      <c r="J120" s="1142"/>
      <c r="K120" s="42"/>
      <c r="L120" s="42"/>
      <c r="M120" s="42"/>
      <c r="N120" s="42"/>
      <c r="O120" s="42"/>
      <c r="P120" s="42"/>
      <c r="Q120" s="42"/>
      <c r="R120" s="42"/>
      <c r="S120" s="42"/>
      <c r="T120" s="42"/>
      <c r="U120" s="42"/>
      <c r="V120" s="42"/>
      <c r="W120" s="42"/>
      <c r="X120" s="42"/>
      <c r="Y120" s="42"/>
      <c r="Z120" s="42"/>
      <c r="AA120" s="42"/>
      <c r="AB120" s="42"/>
      <c r="AC120" s="42"/>
      <c r="AD120" s="42"/>
      <c r="AE120" s="42"/>
      <c r="AF120" s="42"/>
      <c r="AG120" s="42"/>
      <c r="AH120" s="42"/>
      <c r="AI120" s="42"/>
      <c r="AJ120" s="42"/>
      <c r="AK120" s="42"/>
      <c r="AL120" s="42"/>
      <c r="AM120" s="42"/>
    </row>
    <row r="121" spans="1:39" x14ac:dyDescent="0.2">
      <c r="A121" s="42"/>
      <c r="B121" s="42"/>
      <c r="C121" s="47"/>
      <c r="D121" s="42"/>
      <c r="E121" s="42"/>
      <c r="F121" s="42"/>
      <c r="G121" s="42"/>
      <c r="H121" s="42"/>
      <c r="I121" s="42"/>
      <c r="J121" s="1142"/>
      <c r="K121" s="42"/>
      <c r="L121" s="42"/>
      <c r="M121" s="42"/>
      <c r="N121" s="42"/>
      <c r="O121" s="42"/>
      <c r="P121" s="42"/>
      <c r="Q121" s="42"/>
      <c r="R121" s="42"/>
      <c r="S121" s="42"/>
      <c r="T121" s="42"/>
      <c r="U121" s="42"/>
      <c r="V121" s="42"/>
      <c r="W121" s="42"/>
      <c r="X121" s="42"/>
      <c r="Y121" s="42"/>
      <c r="Z121" s="42"/>
      <c r="AA121" s="42"/>
      <c r="AB121" s="42"/>
      <c r="AC121" s="42"/>
      <c r="AD121" s="42"/>
      <c r="AE121" s="42"/>
      <c r="AF121" s="42"/>
      <c r="AG121" s="42"/>
      <c r="AH121" s="42"/>
      <c r="AI121" s="42"/>
      <c r="AJ121" s="42"/>
      <c r="AK121" s="42"/>
      <c r="AL121" s="42"/>
      <c r="AM121" s="42"/>
    </row>
    <row r="122" spans="1:39" x14ac:dyDescent="0.2">
      <c r="A122" s="42"/>
      <c r="B122" s="42"/>
      <c r="C122" s="47"/>
      <c r="D122" s="42"/>
      <c r="E122" s="42"/>
      <c r="F122" s="42"/>
      <c r="G122" s="42"/>
      <c r="H122" s="42"/>
      <c r="I122" s="42"/>
      <c r="J122" s="1142"/>
      <c r="K122" s="42"/>
      <c r="L122" s="42"/>
      <c r="M122" s="42"/>
      <c r="N122" s="42"/>
      <c r="O122" s="42"/>
      <c r="P122" s="42"/>
      <c r="Q122" s="42"/>
      <c r="R122" s="42"/>
      <c r="S122" s="42"/>
      <c r="T122" s="42"/>
      <c r="U122" s="42"/>
      <c r="V122" s="42"/>
      <c r="W122" s="42"/>
      <c r="X122" s="42"/>
      <c r="Y122" s="42"/>
      <c r="Z122" s="42"/>
      <c r="AA122" s="42"/>
      <c r="AB122" s="42"/>
      <c r="AC122" s="42"/>
      <c r="AD122" s="42"/>
      <c r="AE122" s="42"/>
      <c r="AF122" s="42"/>
      <c r="AG122" s="42"/>
      <c r="AH122" s="42"/>
      <c r="AI122" s="42"/>
      <c r="AJ122" s="42"/>
      <c r="AK122" s="42"/>
      <c r="AL122" s="42"/>
      <c r="AM122" s="42"/>
    </row>
    <row r="123" spans="1:39" x14ac:dyDescent="0.2">
      <c r="A123" s="42"/>
      <c r="B123" s="42"/>
      <c r="C123" s="47"/>
      <c r="D123" s="42"/>
      <c r="E123" s="42"/>
      <c r="F123" s="42"/>
      <c r="G123" s="42"/>
      <c r="H123" s="42"/>
      <c r="I123" s="42"/>
      <c r="J123" s="1142"/>
      <c r="K123" s="42"/>
      <c r="L123" s="42"/>
      <c r="M123" s="42"/>
      <c r="N123" s="42"/>
      <c r="O123" s="42"/>
      <c r="P123" s="42"/>
      <c r="Q123" s="42"/>
      <c r="R123" s="42"/>
      <c r="S123" s="42"/>
      <c r="T123" s="42"/>
      <c r="U123" s="42"/>
      <c r="V123" s="42"/>
      <c r="W123" s="42"/>
      <c r="X123" s="42"/>
      <c r="Y123" s="42"/>
      <c r="Z123" s="42"/>
      <c r="AA123" s="42"/>
      <c r="AB123" s="42"/>
      <c r="AC123" s="42"/>
      <c r="AD123" s="42"/>
      <c r="AE123" s="42"/>
      <c r="AF123" s="42"/>
      <c r="AG123" s="42"/>
      <c r="AH123" s="42"/>
      <c r="AI123" s="42"/>
      <c r="AJ123" s="42"/>
      <c r="AK123" s="42"/>
      <c r="AL123" s="42"/>
      <c r="AM123" s="42"/>
    </row>
    <row r="124" spans="1:39" x14ac:dyDescent="0.2">
      <c r="A124" s="42"/>
      <c r="B124" s="42"/>
      <c r="C124" s="47"/>
      <c r="D124" s="42"/>
      <c r="E124" s="42"/>
      <c r="F124" s="42"/>
      <c r="G124" s="42"/>
      <c r="H124" s="42"/>
      <c r="I124" s="42"/>
      <c r="J124" s="1142"/>
      <c r="K124" s="42"/>
      <c r="L124" s="42"/>
      <c r="M124" s="42"/>
      <c r="N124" s="42"/>
      <c r="O124" s="42"/>
      <c r="P124" s="42"/>
      <c r="Q124" s="42"/>
      <c r="R124" s="42"/>
      <c r="S124" s="42"/>
      <c r="T124" s="42"/>
      <c r="U124" s="42"/>
      <c r="V124" s="42"/>
      <c r="W124" s="42"/>
      <c r="X124" s="42"/>
      <c r="Y124" s="42"/>
      <c r="Z124" s="42"/>
      <c r="AA124" s="42"/>
      <c r="AB124" s="42"/>
      <c r="AC124" s="42"/>
      <c r="AD124" s="42"/>
      <c r="AE124" s="42"/>
      <c r="AF124" s="42"/>
      <c r="AG124" s="42"/>
      <c r="AH124" s="42"/>
      <c r="AI124" s="42"/>
      <c r="AJ124" s="42"/>
      <c r="AK124" s="42"/>
      <c r="AL124" s="42"/>
      <c r="AM124" s="42"/>
    </row>
    <row r="125" spans="1:39" x14ac:dyDescent="0.2">
      <c r="A125" s="42"/>
      <c r="B125" s="42"/>
      <c r="C125" s="47"/>
      <c r="D125" s="42"/>
      <c r="E125" s="42"/>
      <c r="F125" s="42"/>
      <c r="G125" s="42"/>
      <c r="H125" s="42"/>
      <c r="I125" s="42"/>
      <c r="J125" s="1142"/>
      <c r="K125" s="42"/>
      <c r="L125" s="42"/>
      <c r="M125" s="42"/>
      <c r="N125" s="42"/>
      <c r="O125" s="42"/>
      <c r="P125" s="42"/>
      <c r="Q125" s="42"/>
      <c r="R125" s="42"/>
      <c r="S125" s="42"/>
      <c r="T125" s="42"/>
      <c r="U125" s="42"/>
      <c r="V125" s="42"/>
      <c r="W125" s="42"/>
      <c r="X125" s="42"/>
      <c r="Y125" s="42"/>
      <c r="Z125" s="42"/>
      <c r="AA125" s="42"/>
      <c r="AB125" s="42"/>
      <c r="AC125" s="42"/>
      <c r="AD125" s="42"/>
      <c r="AE125" s="42"/>
      <c r="AF125" s="42"/>
      <c r="AG125" s="42"/>
      <c r="AH125" s="42"/>
      <c r="AI125" s="42"/>
      <c r="AJ125" s="42"/>
      <c r="AK125" s="42"/>
      <c r="AL125" s="42"/>
      <c r="AM125" s="42"/>
    </row>
    <row r="126" spans="1:39" x14ac:dyDescent="0.2">
      <c r="A126" s="42"/>
      <c r="B126" s="42"/>
      <c r="C126" s="47"/>
      <c r="D126" s="42"/>
      <c r="E126" s="42"/>
      <c r="F126" s="42"/>
      <c r="G126" s="42"/>
      <c r="H126" s="42"/>
      <c r="I126" s="42"/>
      <c r="J126" s="1142"/>
      <c r="K126" s="42"/>
      <c r="L126" s="42"/>
      <c r="M126" s="42"/>
      <c r="N126" s="42"/>
      <c r="O126" s="42"/>
      <c r="P126" s="42"/>
      <c r="Q126" s="42"/>
      <c r="R126" s="42"/>
      <c r="S126" s="42"/>
      <c r="T126" s="42"/>
      <c r="U126" s="42"/>
      <c r="V126" s="42"/>
      <c r="W126" s="42"/>
      <c r="X126" s="42"/>
      <c r="Y126" s="42"/>
      <c r="Z126" s="42"/>
      <c r="AA126" s="42"/>
      <c r="AB126" s="42"/>
      <c r="AC126" s="42"/>
      <c r="AD126" s="42"/>
      <c r="AE126" s="42"/>
      <c r="AF126" s="42"/>
      <c r="AG126" s="42"/>
      <c r="AH126" s="42"/>
      <c r="AI126" s="42"/>
      <c r="AJ126" s="42"/>
      <c r="AK126" s="42"/>
      <c r="AL126" s="42"/>
      <c r="AM126" s="42"/>
    </row>
    <row r="127" spans="1:39" x14ac:dyDescent="0.2">
      <c r="A127" s="42"/>
      <c r="B127" s="42"/>
      <c r="C127" s="47"/>
      <c r="D127" s="42"/>
      <c r="E127" s="42"/>
      <c r="F127" s="42"/>
      <c r="G127" s="42"/>
      <c r="H127" s="42"/>
      <c r="I127" s="42"/>
      <c r="J127" s="1142"/>
      <c r="K127" s="42"/>
      <c r="L127" s="42"/>
      <c r="M127" s="42"/>
      <c r="N127" s="42"/>
      <c r="O127" s="42"/>
      <c r="P127" s="42"/>
      <c r="Q127" s="42"/>
      <c r="R127" s="42"/>
      <c r="S127" s="42"/>
      <c r="T127" s="42"/>
      <c r="U127" s="42"/>
      <c r="V127" s="42"/>
      <c r="W127" s="42"/>
      <c r="X127" s="42"/>
      <c r="Y127" s="42"/>
      <c r="Z127" s="42"/>
      <c r="AA127" s="42"/>
      <c r="AB127" s="42"/>
      <c r="AC127" s="42"/>
      <c r="AD127" s="42"/>
      <c r="AE127" s="42"/>
      <c r="AF127" s="42"/>
      <c r="AG127" s="42"/>
      <c r="AH127" s="42"/>
      <c r="AI127" s="42"/>
      <c r="AJ127" s="42"/>
      <c r="AK127" s="42"/>
      <c r="AL127" s="42"/>
      <c r="AM127" s="42"/>
    </row>
    <row r="128" spans="1:39" x14ac:dyDescent="0.2">
      <c r="A128" s="42"/>
      <c r="B128" s="42"/>
      <c r="C128" s="47"/>
      <c r="D128" s="42"/>
      <c r="E128" s="42"/>
      <c r="F128" s="42"/>
      <c r="G128" s="42"/>
      <c r="H128" s="42"/>
      <c r="I128" s="42"/>
      <c r="J128" s="1142"/>
      <c r="K128" s="42"/>
      <c r="L128" s="42"/>
      <c r="M128" s="42"/>
      <c r="N128" s="42"/>
      <c r="O128" s="42"/>
      <c r="P128" s="42"/>
      <c r="Q128" s="42"/>
      <c r="R128" s="42"/>
      <c r="S128" s="42"/>
      <c r="T128" s="42"/>
      <c r="U128" s="42"/>
      <c r="V128" s="42"/>
      <c r="W128" s="42"/>
      <c r="X128" s="42"/>
      <c r="Y128" s="42"/>
      <c r="Z128" s="42"/>
      <c r="AA128" s="42"/>
      <c r="AB128" s="42"/>
      <c r="AC128" s="42"/>
      <c r="AD128" s="42"/>
      <c r="AE128" s="42"/>
      <c r="AF128" s="42"/>
      <c r="AG128" s="42"/>
      <c r="AH128" s="42"/>
      <c r="AI128" s="42"/>
      <c r="AJ128" s="42"/>
      <c r="AK128" s="42"/>
      <c r="AL128" s="42"/>
      <c r="AM128" s="42"/>
    </row>
    <row r="129" spans="1:39" x14ac:dyDescent="0.2">
      <c r="A129" s="42"/>
      <c r="B129" s="42"/>
      <c r="C129" s="47"/>
      <c r="D129" s="42"/>
      <c r="E129" s="42"/>
      <c r="F129" s="42"/>
      <c r="G129" s="42"/>
      <c r="H129" s="42"/>
      <c r="I129" s="42"/>
      <c r="J129" s="1142"/>
      <c r="K129" s="42"/>
      <c r="L129" s="42"/>
      <c r="M129" s="42"/>
      <c r="N129" s="42"/>
      <c r="O129" s="42"/>
      <c r="P129" s="42"/>
      <c r="Q129" s="42"/>
      <c r="R129" s="42"/>
      <c r="S129" s="42"/>
      <c r="T129" s="42"/>
      <c r="U129" s="42"/>
      <c r="V129" s="42"/>
      <c r="W129" s="42"/>
      <c r="X129" s="42"/>
      <c r="Y129" s="42"/>
      <c r="Z129" s="42"/>
      <c r="AA129" s="42"/>
      <c r="AB129" s="42"/>
      <c r="AC129" s="42"/>
      <c r="AD129" s="42"/>
      <c r="AE129" s="42"/>
      <c r="AF129" s="42"/>
      <c r="AG129" s="42"/>
      <c r="AH129" s="42"/>
      <c r="AI129" s="42"/>
      <c r="AJ129" s="42"/>
      <c r="AK129" s="42"/>
      <c r="AL129" s="42"/>
      <c r="AM129" s="42"/>
    </row>
    <row r="130" spans="1:39" x14ac:dyDescent="0.2">
      <c r="A130" s="42"/>
      <c r="B130" s="42"/>
      <c r="C130" s="47"/>
      <c r="D130" s="42"/>
      <c r="E130" s="42"/>
      <c r="F130" s="42"/>
      <c r="G130" s="42"/>
      <c r="H130" s="42"/>
      <c r="I130" s="42"/>
      <c r="J130" s="1142"/>
      <c r="K130" s="42"/>
      <c r="L130" s="42"/>
      <c r="M130" s="42"/>
      <c r="N130" s="42"/>
      <c r="O130" s="42"/>
      <c r="P130" s="42"/>
      <c r="Q130" s="42"/>
      <c r="R130" s="42"/>
      <c r="S130" s="42"/>
      <c r="T130" s="42"/>
      <c r="U130" s="42"/>
      <c r="V130" s="42"/>
      <c r="W130" s="42"/>
      <c r="X130" s="42"/>
      <c r="Y130" s="42"/>
      <c r="Z130" s="42"/>
      <c r="AA130" s="42"/>
      <c r="AB130" s="42"/>
      <c r="AC130" s="42"/>
      <c r="AD130" s="42"/>
      <c r="AE130" s="42"/>
      <c r="AF130" s="42"/>
      <c r="AG130" s="42"/>
      <c r="AH130" s="42"/>
      <c r="AI130" s="42"/>
      <c r="AJ130" s="42"/>
      <c r="AK130" s="42"/>
      <c r="AL130" s="42"/>
      <c r="AM130" s="42"/>
    </row>
    <row r="131" spans="1:39" x14ac:dyDescent="0.2">
      <c r="A131" s="42"/>
      <c r="B131" s="42"/>
      <c r="C131" s="47"/>
      <c r="D131" s="42"/>
      <c r="E131" s="42"/>
      <c r="F131" s="42"/>
      <c r="G131" s="42"/>
      <c r="H131" s="42"/>
      <c r="I131" s="42"/>
      <c r="J131" s="1142"/>
      <c r="K131" s="42"/>
      <c r="L131" s="42"/>
      <c r="M131" s="42"/>
      <c r="N131" s="42"/>
      <c r="O131" s="42"/>
      <c r="P131" s="42"/>
      <c r="Q131" s="42"/>
      <c r="R131" s="42"/>
      <c r="S131" s="42"/>
      <c r="T131" s="42"/>
      <c r="U131" s="42"/>
      <c r="V131" s="42"/>
      <c r="W131" s="42"/>
      <c r="X131" s="42"/>
      <c r="Y131" s="42"/>
      <c r="Z131" s="42"/>
      <c r="AA131" s="42"/>
      <c r="AB131" s="42"/>
      <c r="AC131" s="42"/>
      <c r="AD131" s="42"/>
      <c r="AE131" s="42"/>
      <c r="AF131" s="42"/>
      <c r="AG131" s="42"/>
      <c r="AH131" s="42"/>
      <c r="AI131" s="42"/>
      <c r="AJ131" s="42"/>
      <c r="AK131" s="42"/>
      <c r="AL131" s="42"/>
      <c r="AM131" s="42"/>
    </row>
    <row r="132" spans="1:39" x14ac:dyDescent="0.2">
      <c r="A132" s="42"/>
      <c r="B132" s="42"/>
      <c r="C132" s="47"/>
      <c r="D132" s="42"/>
      <c r="E132" s="42"/>
      <c r="F132" s="42"/>
      <c r="G132" s="42"/>
      <c r="H132" s="42"/>
      <c r="I132" s="42"/>
      <c r="J132" s="1142"/>
      <c r="K132" s="42"/>
      <c r="L132" s="42"/>
      <c r="M132" s="42"/>
      <c r="N132" s="42"/>
      <c r="O132" s="42"/>
      <c r="P132" s="42"/>
      <c r="Q132" s="42"/>
      <c r="R132" s="42"/>
      <c r="S132" s="42"/>
      <c r="T132" s="42"/>
      <c r="U132" s="42"/>
      <c r="V132" s="42"/>
      <c r="W132" s="42"/>
      <c r="X132" s="42"/>
      <c r="Y132" s="42"/>
      <c r="Z132" s="42"/>
      <c r="AA132" s="42"/>
      <c r="AB132" s="42"/>
      <c r="AC132" s="42"/>
      <c r="AD132" s="42"/>
      <c r="AE132" s="42"/>
      <c r="AF132" s="42"/>
      <c r="AG132" s="42"/>
      <c r="AH132" s="42"/>
      <c r="AI132" s="42"/>
      <c r="AJ132" s="42"/>
      <c r="AK132" s="42"/>
      <c r="AL132" s="42"/>
      <c r="AM132" s="42"/>
    </row>
    <row r="133" spans="1:39" x14ac:dyDescent="0.2">
      <c r="A133" s="42"/>
      <c r="B133" s="42"/>
      <c r="C133" s="47"/>
      <c r="D133" s="42"/>
      <c r="E133" s="42"/>
      <c r="F133" s="42"/>
      <c r="G133" s="42"/>
      <c r="H133" s="42"/>
      <c r="I133" s="42"/>
      <c r="J133" s="1142"/>
      <c r="K133" s="42"/>
      <c r="L133" s="42"/>
      <c r="M133" s="42"/>
      <c r="N133" s="42"/>
      <c r="O133" s="42"/>
      <c r="P133" s="42"/>
      <c r="Q133" s="42"/>
      <c r="R133" s="42"/>
      <c r="S133" s="42"/>
      <c r="T133" s="42"/>
      <c r="U133" s="42"/>
      <c r="V133" s="42"/>
      <c r="W133" s="42"/>
      <c r="X133" s="42"/>
      <c r="Y133" s="42"/>
      <c r="Z133" s="42"/>
      <c r="AA133" s="42"/>
      <c r="AB133" s="42"/>
      <c r="AC133" s="42"/>
      <c r="AD133" s="42"/>
      <c r="AE133" s="42"/>
      <c r="AF133" s="42"/>
      <c r="AG133" s="42"/>
      <c r="AH133" s="42"/>
      <c r="AI133" s="42"/>
      <c r="AJ133" s="42"/>
      <c r="AK133" s="42"/>
      <c r="AL133" s="42"/>
      <c r="AM133" s="42"/>
    </row>
    <row r="134" spans="1:39" x14ac:dyDescent="0.2">
      <c r="A134" s="42"/>
      <c r="B134" s="42"/>
      <c r="C134" s="47"/>
      <c r="D134" s="42"/>
      <c r="E134" s="42"/>
      <c r="F134" s="42"/>
      <c r="G134" s="42"/>
      <c r="H134" s="42"/>
      <c r="I134" s="42"/>
      <c r="J134" s="1142"/>
      <c r="K134" s="42"/>
      <c r="L134" s="42"/>
      <c r="M134" s="42"/>
      <c r="N134" s="42"/>
      <c r="O134" s="42"/>
      <c r="P134" s="42"/>
      <c r="Q134" s="42"/>
      <c r="R134" s="42"/>
      <c r="S134" s="42"/>
      <c r="T134" s="42"/>
      <c r="U134" s="42"/>
      <c r="V134" s="42"/>
      <c r="W134" s="42"/>
      <c r="X134" s="42"/>
      <c r="Y134" s="42"/>
      <c r="Z134" s="42"/>
      <c r="AA134" s="42"/>
      <c r="AB134" s="42"/>
      <c r="AC134" s="42"/>
      <c r="AD134" s="42"/>
      <c r="AE134" s="42"/>
      <c r="AF134" s="42"/>
      <c r="AG134" s="42"/>
      <c r="AH134" s="42"/>
      <c r="AI134" s="42"/>
      <c r="AJ134" s="42"/>
      <c r="AK134" s="42"/>
      <c r="AL134" s="42"/>
      <c r="AM134" s="42"/>
    </row>
  </sheetData>
  <sheetProtection algorithmName="SHA-512" hashValue="UUx2QhOevGLnK8MDMyqOGMJEU1uQXEs5JqMVg69qTsz/3AgzTe329sMHGBgeAzlw8T0E9VqC5OecsAxg5/cR1Q==" saltValue="rAzK8WASOy4UQ48Xouv2Fg==" spinCount="100000" sheet="1" objects="1" scenarios="1"/>
  <mergeCells count="22">
    <mergeCell ref="C3:G3"/>
    <mergeCell ref="C29:I29"/>
    <mergeCell ref="C6:I6"/>
    <mergeCell ref="C8:G8"/>
    <mergeCell ref="C18:I18"/>
    <mergeCell ref="C22:I22"/>
    <mergeCell ref="C25:I25"/>
    <mergeCell ref="C13:I13"/>
    <mergeCell ref="C24:H24"/>
    <mergeCell ref="F27:I27"/>
    <mergeCell ref="F20:I20"/>
    <mergeCell ref="C17:G17"/>
    <mergeCell ref="F11:I11"/>
    <mergeCell ref="C10:H10"/>
    <mergeCell ref="C9:H9"/>
    <mergeCell ref="C15:G16"/>
    <mergeCell ref="H15:I15"/>
    <mergeCell ref="C37:I37"/>
    <mergeCell ref="C31:H31"/>
    <mergeCell ref="F33:I33"/>
    <mergeCell ref="C32:I32"/>
    <mergeCell ref="C35:I35"/>
  </mergeCells>
  <conditionalFormatting sqref="C37:I37">
    <cfRule type="dataBar" priority="759">
      <dataBar>
        <cfvo type="num" val="0"/>
        <cfvo type="formula" val="COUNT($L$8:$L$36)"/>
        <color rgb="FFFFB628"/>
      </dataBar>
      <extLst>
        <ext xmlns:x14="http://schemas.microsoft.com/office/spreadsheetml/2009/9/main" uri="{B025F937-C7B1-47D3-B67F-A62EFF666E3E}">
          <x14:id>{4AF78924-EAB3-4936-844E-BB367C931948}</x14:id>
        </ext>
      </extLst>
    </cfRule>
  </conditionalFormatting>
  <dataValidations count="4">
    <dataValidation type="list" allowBlank="1" showInputMessage="1" showErrorMessage="1" sqref="I24" xr:uid="{5BFCE908-EC0B-4794-8264-A9792E88B8C8}">
      <formula1>"Previous Project, Quantity Surveyor Estimate, Quote, Contractor Estimate, Other (list in commentary)"</formula1>
    </dataValidation>
    <dataValidation allowBlank="1" showInputMessage="1" showErrorMessage="1" prompt="Please provide all relevant file names and page number" sqref="D20 D11 D27 D33" xr:uid="{033F4488-E565-4215-9441-902B9BFD7BEB}"/>
    <dataValidation type="list" allowBlank="1" showInputMessage="1" showErrorMessage="1" sqref="I9" xr:uid="{344CCF2D-A3B9-4287-9F53-A1EDCCA19CEB}">
      <formula1>"Combined, Separate,"</formula1>
    </dataValidation>
    <dataValidation type="list" allowBlank="1" showInputMessage="1" showErrorMessage="1" sqref="H15" xr:uid="{0E0F68D4-4D71-4F24-A357-A3E803A12AB7}">
      <formula1>"Whole System is End of Life, Part of System is End of Life"</formula1>
    </dataValidation>
  </dataValidations>
  <hyperlinks>
    <hyperlink ref="C26:D26" location="Guidance!C42" display="Like for like definition in guidance notes" xr:uid="{8B49A3B3-9851-4B7E-8192-CA68A92D41BC}"/>
    <hyperlink ref="C26" location="Guidance!B34" display="Like for like definition in guidance notes" xr:uid="{050A8B95-F6B0-406B-A2EE-90A9CAC4EFA4}"/>
  </hyperlinks>
  <pageMargins left="0.7" right="0.7" top="0.75" bottom="0.75" header="0.3" footer="0.3"/>
  <pageSetup paperSize="8" scale="87" fitToHeight="0" orientation="portrait" r:id="rId1"/>
  <customProperties>
    <customPr name="GUID" r:id="rId2"/>
  </customProperties>
  <drawing r:id="rId3"/>
  <extLst>
    <ext xmlns:x14="http://schemas.microsoft.com/office/spreadsheetml/2009/9/main" uri="{78C0D931-6437-407d-A8EE-F0AAD7539E65}">
      <x14:conditionalFormattings>
        <x14:conditionalFormatting xmlns:xm="http://schemas.microsoft.com/office/excel/2006/main">
          <x14:cfRule type="dataBar" id="{4AF78924-EAB3-4936-844E-BB367C931948}">
            <x14:dataBar minLength="0" maxLength="100" gradient="0" direction="rightToLeft">
              <x14:cfvo type="num">
                <xm:f>0</xm:f>
              </x14:cfvo>
              <x14:cfvo type="formula">
                <xm:f>COUNT($L$8:$L$36)</xm:f>
              </x14:cfvo>
              <x14:negativeFillColor rgb="FFFF0000"/>
              <x14:axisColor rgb="FF000000"/>
            </x14:dataBar>
          </x14:cfRule>
          <xm:sqref>C37:I37</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56236D1F-AD5E-4663-A3D1-2E0783B8B841}">
          <x14:formula1>
            <xm:f>'Extra look-up'!$D$4:$D$5</xm:f>
          </x14:formula1>
          <xm:sqref>I8 I16:I17</xm:sqref>
        </x14:dataValidation>
        <x14:dataValidation type="list" allowBlank="1" showErrorMessage="1" prompt="Please refer to the guidance tab" xr:uid="{E24EE1CB-A388-4275-845C-084E824EAB7E}">
          <x14:formula1>
            <xm:f>'Extra look-up'!$D$4:$D$5</xm:f>
          </x14:formula1>
          <xm:sqref>I31</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B81AFC-44DC-4177-9658-F7B2BCADB05A}">
  <sheetPr codeName="Sheet16">
    <tabColor theme="6"/>
    <pageSetUpPr fitToPage="1"/>
  </sheetPr>
  <dimension ref="A1:AR254"/>
  <sheetViews>
    <sheetView showGridLines="0" showRowColHeaders="0" topLeftCell="A103" zoomScaleNormal="100" workbookViewId="0">
      <selection activeCell="C136" sqref="C136:I136"/>
    </sheetView>
  </sheetViews>
  <sheetFormatPr defaultColWidth="9.42578125" defaultRowHeight="15.75" x14ac:dyDescent="0.2"/>
  <cols>
    <col min="1" max="2" width="3.42578125" style="11" customWidth="1"/>
    <col min="3" max="3" width="41" style="12" customWidth="1"/>
    <col min="4" max="4" width="34.7109375" style="11" customWidth="1"/>
    <col min="5" max="5" width="20.42578125" style="11" customWidth="1"/>
    <col min="6" max="6" width="25.5703125" style="11" customWidth="1"/>
    <col min="7" max="7" width="20.42578125" style="11" customWidth="1"/>
    <col min="8" max="8" width="15.5703125" style="11" customWidth="1"/>
    <col min="9" max="9" width="20.42578125" style="11" customWidth="1"/>
    <col min="10" max="10" width="3.5703125" style="21" customWidth="1"/>
    <col min="11" max="11" width="9.42578125" style="11" hidden="1" customWidth="1"/>
    <col min="12" max="12" width="9.42578125" style="42" hidden="1" customWidth="1"/>
    <col min="13" max="13" width="5.5703125" style="42" hidden="1" customWidth="1"/>
    <col min="14" max="14" width="15.5703125" style="11" hidden="1" customWidth="1"/>
    <col min="15" max="18" width="15.5703125" style="11" customWidth="1"/>
    <col min="19" max="20" width="9.42578125" style="11" customWidth="1"/>
    <col min="21" max="16384" width="9.42578125" style="11"/>
  </cols>
  <sheetData>
    <row r="1" spans="1:41" x14ac:dyDescent="0.2">
      <c r="A1" s="42"/>
      <c r="B1" s="42"/>
      <c r="C1" s="47"/>
      <c r="D1" s="42"/>
      <c r="E1" s="42"/>
      <c r="F1" s="42"/>
      <c r="G1" s="42"/>
      <c r="H1" s="42"/>
      <c r="I1" s="42"/>
      <c r="J1" s="1142"/>
      <c r="K1" s="42"/>
      <c r="N1" s="42"/>
      <c r="O1" s="42"/>
      <c r="P1" s="42"/>
      <c r="Q1" s="42"/>
      <c r="R1" s="42"/>
      <c r="S1" s="42"/>
      <c r="T1" s="42"/>
      <c r="U1" s="42"/>
      <c r="V1" s="42"/>
      <c r="W1" s="42"/>
      <c r="X1" s="42"/>
      <c r="Y1" s="42"/>
      <c r="Z1" s="42"/>
      <c r="AD1" s="182"/>
      <c r="AE1" s="182"/>
      <c r="AF1" s="182"/>
      <c r="AG1" s="182"/>
      <c r="AH1" s="182"/>
      <c r="AI1" s="182"/>
      <c r="AJ1" s="182"/>
      <c r="AK1" s="182"/>
      <c r="AL1" s="182"/>
      <c r="AM1" s="182"/>
      <c r="AN1" s="182"/>
      <c r="AO1" s="182"/>
    </row>
    <row r="2" spans="1:41" ht="40.35" customHeight="1" x14ac:dyDescent="0.2">
      <c r="A2" s="42"/>
      <c r="C2" s="59"/>
      <c r="D2" s="19"/>
      <c r="E2" s="19"/>
      <c r="F2" s="19"/>
      <c r="G2" s="19"/>
      <c r="H2" s="800"/>
      <c r="I2" s="800"/>
      <c r="J2" s="1143"/>
      <c r="K2" s="42"/>
      <c r="N2" s="42"/>
      <c r="O2" s="42"/>
      <c r="P2" s="42"/>
      <c r="Q2" s="42"/>
      <c r="R2" s="42"/>
      <c r="S2" s="42"/>
      <c r="T2" s="42"/>
      <c r="U2" s="42"/>
      <c r="V2" s="42"/>
      <c r="W2" s="42"/>
      <c r="X2" s="42"/>
      <c r="Y2" s="42"/>
      <c r="Z2" s="42"/>
      <c r="AD2" s="182"/>
      <c r="AE2" s="182"/>
      <c r="AF2" s="182"/>
      <c r="AG2" s="182"/>
      <c r="AH2" s="182"/>
      <c r="AI2" s="182"/>
      <c r="AJ2" s="182"/>
      <c r="AK2" s="182"/>
      <c r="AL2" s="182"/>
      <c r="AM2" s="182"/>
      <c r="AN2" s="182"/>
      <c r="AO2" s="182"/>
    </row>
    <row r="3" spans="1:41" ht="35.1" customHeight="1" x14ac:dyDescent="0.2">
      <c r="A3" s="42"/>
      <c r="C3" s="59" t="s">
        <v>185</v>
      </c>
      <c r="D3" s="59"/>
      <c r="E3" s="59"/>
      <c r="F3" s="59"/>
      <c r="G3" s="19"/>
      <c r="H3" s="800"/>
      <c r="I3" s="800"/>
      <c r="J3" s="1143"/>
      <c r="K3" s="42"/>
      <c r="N3" s="42"/>
      <c r="O3" s="42"/>
      <c r="P3" s="42"/>
      <c r="Q3" s="42"/>
      <c r="R3" s="42"/>
      <c r="S3" s="42"/>
      <c r="T3" s="42"/>
      <c r="U3" s="42"/>
      <c r="V3" s="42"/>
      <c r="W3" s="42"/>
      <c r="X3" s="42"/>
      <c r="Y3" s="42"/>
      <c r="Z3" s="42"/>
      <c r="AD3" s="182"/>
      <c r="AE3" s="182"/>
      <c r="AF3" s="182"/>
      <c r="AG3" s="182"/>
      <c r="AH3" s="182"/>
      <c r="AI3" s="182"/>
      <c r="AJ3" s="182"/>
      <c r="AK3" s="182"/>
      <c r="AL3" s="182"/>
      <c r="AM3" s="182"/>
      <c r="AN3" s="182"/>
      <c r="AO3" s="182"/>
    </row>
    <row r="4" spans="1:41" ht="8.85" customHeight="1" x14ac:dyDescent="0.25">
      <c r="A4" s="42"/>
      <c r="C4" s="107"/>
      <c r="D4" s="64"/>
      <c r="E4" s="64"/>
      <c r="F4" s="64"/>
      <c r="G4" s="64"/>
      <c r="H4" s="804"/>
      <c r="I4" s="804"/>
      <c r="J4" s="1143"/>
      <c r="K4" s="42"/>
      <c r="N4" s="42"/>
      <c r="O4" s="42"/>
      <c r="P4" s="42"/>
      <c r="Q4" s="42"/>
      <c r="R4" s="42"/>
      <c r="S4" s="42"/>
      <c r="T4" s="42"/>
      <c r="U4" s="42"/>
      <c r="V4" s="42"/>
      <c r="W4" s="42"/>
      <c r="X4" s="42"/>
      <c r="Y4" s="42"/>
      <c r="Z4" s="42"/>
      <c r="AD4" s="182"/>
      <c r="AE4" s="182"/>
      <c r="AF4" s="182"/>
      <c r="AG4" s="182"/>
      <c r="AH4" s="182"/>
      <c r="AI4" s="182"/>
      <c r="AJ4" s="182"/>
      <c r="AK4" s="182"/>
      <c r="AL4" s="182"/>
      <c r="AM4" s="182"/>
      <c r="AN4" s="182"/>
      <c r="AO4" s="182"/>
    </row>
    <row r="5" spans="1:41" ht="8.85" customHeight="1" x14ac:dyDescent="0.25">
      <c r="A5" s="42"/>
      <c r="C5" s="60"/>
      <c r="D5" s="19"/>
      <c r="E5" s="19"/>
      <c r="F5" s="19"/>
      <c r="G5" s="19"/>
      <c r="H5" s="800"/>
      <c r="I5" s="800"/>
      <c r="J5" s="1143"/>
      <c r="K5" s="42"/>
      <c r="N5" s="42"/>
      <c r="O5" s="42"/>
      <c r="P5" s="42"/>
      <c r="Q5" s="42"/>
      <c r="R5" s="42"/>
      <c r="S5" s="42"/>
      <c r="T5" s="42"/>
      <c r="U5" s="42"/>
      <c r="V5" s="42"/>
      <c r="W5" s="42"/>
      <c r="X5" s="42"/>
      <c r="Y5" s="42"/>
      <c r="Z5" s="42"/>
      <c r="AD5" s="182"/>
      <c r="AE5" s="182"/>
      <c r="AF5" s="182"/>
      <c r="AG5" s="182"/>
      <c r="AH5" s="182"/>
      <c r="AI5" s="182"/>
      <c r="AJ5" s="182"/>
      <c r="AK5" s="182"/>
      <c r="AL5" s="182"/>
      <c r="AM5" s="182"/>
      <c r="AN5" s="182"/>
      <c r="AO5" s="182"/>
    </row>
    <row r="6" spans="1:41" ht="19.5" customHeight="1" x14ac:dyDescent="0.2">
      <c r="A6" s="42"/>
      <c r="C6" s="1454" t="s">
        <v>186</v>
      </c>
      <c r="D6" s="1454"/>
      <c r="E6" s="1454"/>
      <c r="F6" s="1454"/>
      <c r="G6" s="1454"/>
      <c r="H6" s="1454"/>
      <c r="I6" s="1454"/>
      <c r="J6" s="1143"/>
      <c r="K6" s="42"/>
      <c r="L6" s="438">
        <f>SUM(L14:L146)</f>
        <v>6</v>
      </c>
      <c r="N6" s="42"/>
      <c r="O6" s="42"/>
      <c r="P6" s="42"/>
      <c r="Q6" s="42"/>
      <c r="R6" s="42"/>
      <c r="S6" s="42"/>
      <c r="T6" s="42"/>
      <c r="U6" s="42"/>
      <c r="V6" s="42"/>
      <c r="W6" s="42"/>
      <c r="X6" s="42"/>
      <c r="Y6" s="42"/>
      <c r="Z6" s="42"/>
      <c r="AD6" s="182"/>
      <c r="AE6" s="182"/>
      <c r="AF6" s="182"/>
      <c r="AG6" s="182"/>
      <c r="AH6" s="182"/>
      <c r="AI6" s="182"/>
      <c r="AJ6" s="182"/>
      <c r="AK6" s="182"/>
      <c r="AL6" s="182"/>
      <c r="AM6" s="182"/>
      <c r="AN6" s="182"/>
      <c r="AO6" s="182"/>
    </row>
    <row r="7" spans="1:41" ht="10.5" customHeight="1" x14ac:dyDescent="0.25">
      <c r="A7" s="42"/>
      <c r="C7" s="60"/>
      <c r="D7" s="19"/>
      <c r="E7" s="19"/>
      <c r="F7" s="19"/>
      <c r="G7" s="19"/>
      <c r="H7" s="800"/>
      <c r="I7" s="800"/>
      <c r="J7" s="1143"/>
      <c r="K7" s="42"/>
      <c r="N7" s="42"/>
      <c r="O7" s="42"/>
      <c r="P7" s="42"/>
      <c r="Q7" s="42"/>
      <c r="R7" s="42"/>
      <c r="S7" s="42"/>
      <c r="T7" s="42"/>
      <c r="U7" s="42"/>
      <c r="V7" s="42"/>
      <c r="W7" s="42"/>
      <c r="X7" s="42"/>
      <c r="Y7" s="42"/>
      <c r="Z7" s="42"/>
      <c r="AD7" s="182"/>
      <c r="AE7" s="182"/>
      <c r="AF7" s="182"/>
      <c r="AG7" s="182"/>
      <c r="AH7" s="182"/>
      <c r="AI7" s="182"/>
      <c r="AJ7" s="182"/>
      <c r="AK7" s="182"/>
      <c r="AL7" s="182"/>
      <c r="AM7" s="182"/>
      <c r="AN7" s="182"/>
      <c r="AO7" s="182"/>
    </row>
    <row r="8" spans="1:41" s="182" customFormat="1" ht="18" x14ac:dyDescent="0.2">
      <c r="A8" s="180"/>
      <c r="C8" s="204" t="s">
        <v>187</v>
      </c>
      <c r="D8" s="202"/>
      <c r="E8" s="202"/>
      <c r="F8" s="202"/>
      <c r="G8" s="205"/>
      <c r="H8" s="1498"/>
      <c r="I8" s="1498"/>
      <c r="J8" s="73"/>
      <c r="K8" s="180"/>
      <c r="L8" s="180"/>
      <c r="M8" s="546"/>
      <c r="N8" s="192"/>
      <c r="O8" s="192"/>
      <c r="P8" s="192"/>
      <c r="Q8" s="180"/>
      <c r="R8" s="180"/>
      <c r="S8" s="180"/>
      <c r="T8" s="180"/>
      <c r="U8" s="180"/>
      <c r="V8" s="180"/>
      <c r="W8" s="180"/>
      <c r="X8" s="180"/>
      <c r="Y8" s="180"/>
      <c r="Z8" s="180"/>
    </row>
    <row r="9" spans="1:41" s="182" customFormat="1" x14ac:dyDescent="0.2">
      <c r="A9" s="180"/>
      <c r="C9" s="1503" t="s">
        <v>188</v>
      </c>
      <c r="D9" s="1503"/>
      <c r="E9" s="1503"/>
      <c r="F9" s="1503"/>
      <c r="G9" s="1504"/>
      <c r="H9" s="1437"/>
      <c r="I9" s="1438"/>
      <c r="J9" s="73"/>
      <c r="K9" s="180"/>
      <c r="L9" s="180"/>
      <c r="M9" s="546"/>
      <c r="N9" s="192"/>
      <c r="O9" s="192"/>
      <c r="P9" s="192"/>
      <c r="Q9" s="180"/>
      <c r="R9" s="180"/>
      <c r="S9" s="180"/>
      <c r="T9" s="180"/>
      <c r="U9" s="180"/>
      <c r="V9" s="180"/>
      <c r="W9" s="180"/>
      <c r="X9" s="180"/>
      <c r="Y9" s="180"/>
      <c r="Z9" s="180"/>
    </row>
    <row r="10" spans="1:41" s="182" customFormat="1" ht="24" customHeight="1" x14ac:dyDescent="0.2">
      <c r="A10" s="180"/>
      <c r="C10" s="1505" t="s">
        <v>189</v>
      </c>
      <c r="D10" s="1505"/>
      <c r="E10" s="1505"/>
      <c r="F10" s="1505"/>
      <c r="G10" s="1505"/>
      <c r="H10" s="324"/>
      <c r="I10" s="324"/>
      <c r="J10" s="73"/>
      <c r="K10" s="180"/>
      <c r="L10" s="180"/>
      <c r="M10" s="546"/>
      <c r="N10" s="192"/>
      <c r="O10" s="192"/>
      <c r="P10" s="192"/>
      <c r="Q10" s="180"/>
      <c r="R10" s="180"/>
      <c r="S10" s="180"/>
      <c r="T10" s="180"/>
      <c r="U10" s="180"/>
      <c r="V10" s="180"/>
      <c r="W10" s="180"/>
      <c r="X10" s="180"/>
      <c r="Y10" s="180"/>
      <c r="Z10" s="180"/>
    </row>
    <row r="11" spans="1:41" s="182" customFormat="1" ht="49.9" customHeight="1" x14ac:dyDescent="0.2">
      <c r="A11" s="180"/>
      <c r="C11" s="1458" t="s">
        <v>190</v>
      </c>
      <c r="D11" s="1458"/>
      <c r="E11" s="1458"/>
      <c r="F11" s="1458"/>
      <c r="G11" s="1458"/>
      <c r="H11" s="1458"/>
      <c r="I11" s="1458"/>
      <c r="J11" s="543"/>
      <c r="K11" s="192"/>
      <c r="L11" s="180"/>
      <c r="M11" s="547" t="s">
        <v>149</v>
      </c>
      <c r="N11" s="192"/>
      <c r="O11" s="192"/>
      <c r="P11" s="192"/>
      <c r="Q11" s="180"/>
      <c r="R11" s="180"/>
      <c r="S11" s="180"/>
      <c r="T11" s="180"/>
      <c r="U11" s="180"/>
      <c r="V11" s="180"/>
      <c r="W11" s="180"/>
      <c r="X11" s="180"/>
      <c r="Y11" s="180"/>
      <c r="Z11" s="180"/>
    </row>
    <row r="12" spans="1:41" ht="19.350000000000001" customHeight="1" x14ac:dyDescent="0.2">
      <c r="A12" s="42"/>
      <c r="C12" s="111" t="s">
        <v>165</v>
      </c>
      <c r="E12" s="1493"/>
      <c r="F12" s="1494"/>
      <c r="G12" s="1494"/>
      <c r="H12" s="1494"/>
      <c r="I12" s="1495"/>
      <c r="J12" s="1143"/>
      <c r="K12" s="42"/>
      <c r="L12" s="47"/>
      <c r="N12" s="42"/>
      <c r="O12" s="42"/>
      <c r="P12" s="42"/>
      <c r="Q12" s="42"/>
      <c r="R12" s="42"/>
      <c r="S12" s="42"/>
      <c r="T12" s="42"/>
      <c r="U12" s="42"/>
      <c r="V12" s="42"/>
      <c r="W12" s="42"/>
      <c r="X12" s="42"/>
      <c r="Y12" s="42"/>
      <c r="Z12" s="42"/>
    </row>
    <row r="13" spans="1:41" ht="10.5" customHeight="1" x14ac:dyDescent="0.2">
      <c r="A13" s="42"/>
      <c r="C13" s="111"/>
      <c r="E13" s="563"/>
      <c r="F13" s="565"/>
      <c r="G13" s="565"/>
      <c r="H13" s="565"/>
      <c r="I13" s="565"/>
      <c r="J13" s="1143"/>
      <c r="K13" s="42"/>
      <c r="L13" s="47"/>
      <c r="N13" s="42"/>
      <c r="O13" s="42"/>
      <c r="P13" s="42"/>
      <c r="Q13" s="42"/>
      <c r="R13" s="42"/>
      <c r="S13" s="42"/>
      <c r="T13" s="42"/>
      <c r="U13" s="42"/>
      <c r="V13" s="42"/>
      <c r="W13" s="42"/>
      <c r="X13" s="42"/>
      <c r="Y13" s="42"/>
      <c r="Z13" s="42"/>
    </row>
    <row r="14" spans="1:41" s="182" customFormat="1" ht="112.35" customHeight="1" x14ac:dyDescent="0.2">
      <c r="A14" s="180"/>
      <c r="C14" s="1490"/>
      <c r="D14" s="1491"/>
      <c r="E14" s="1491"/>
      <c r="F14" s="1491"/>
      <c r="G14" s="1491"/>
      <c r="H14" s="1491"/>
      <c r="I14" s="1492"/>
      <c r="J14" s="1328"/>
      <c r="K14" s="531" t="b">
        <f>IF(SUBSTITUTE(C14," ","")="",FALSE,TRUE)</f>
        <v>0</v>
      </c>
      <c r="L14" s="42">
        <f>IF(K14=TRUE,0,1)</f>
        <v>1</v>
      </c>
      <c r="M14" s="547" t="s">
        <v>191</v>
      </c>
      <c r="N14" s="192"/>
      <c r="O14" s="192"/>
      <c r="P14" s="192"/>
      <c r="Q14" s="180"/>
      <c r="R14" s="180"/>
      <c r="S14" s="180"/>
      <c r="T14" s="180"/>
      <c r="U14" s="180"/>
      <c r="V14" s="180"/>
      <c r="W14" s="180"/>
      <c r="X14" s="180"/>
      <c r="Y14" s="180"/>
      <c r="Z14" s="180"/>
    </row>
    <row r="15" spans="1:41" s="182" customFormat="1" ht="10.5" customHeight="1" x14ac:dyDescent="0.2">
      <c r="A15" s="180"/>
      <c r="C15" s="206"/>
      <c r="D15" s="206"/>
      <c r="E15" s="206"/>
      <c r="F15" s="206"/>
      <c r="G15" s="206"/>
      <c r="H15" s="805"/>
      <c r="I15" s="805"/>
      <c r="J15" s="206"/>
      <c r="K15" s="192"/>
      <c r="L15" s="180"/>
      <c r="M15" s="546"/>
      <c r="N15" s="192"/>
      <c r="O15" s="192"/>
      <c r="P15" s="192"/>
      <c r="Q15" s="180"/>
      <c r="R15" s="180"/>
      <c r="S15" s="180"/>
      <c r="T15" s="180"/>
      <c r="U15" s="180"/>
      <c r="V15" s="180"/>
      <c r="W15" s="180"/>
      <c r="X15" s="180"/>
      <c r="Y15" s="180"/>
      <c r="Z15" s="180"/>
    </row>
    <row r="16" spans="1:41" s="182" customFormat="1" ht="18.75" customHeight="1" x14ac:dyDescent="0.2">
      <c r="A16" s="180"/>
      <c r="C16" s="201" t="s">
        <v>192</v>
      </c>
      <c r="D16" s="206"/>
      <c r="E16" s="206"/>
      <c r="F16" s="206"/>
      <c r="G16" s="206"/>
      <c r="H16" s="805"/>
      <c r="I16" s="805"/>
      <c r="J16" s="206"/>
      <c r="K16" s="192"/>
      <c r="L16" s="180"/>
      <c r="M16" s="546"/>
      <c r="N16" s="192"/>
      <c r="O16" s="192"/>
      <c r="P16" s="192"/>
      <c r="Q16" s="180"/>
      <c r="R16" s="180"/>
      <c r="S16" s="180"/>
      <c r="T16" s="180"/>
      <c r="U16" s="180"/>
      <c r="V16" s="180"/>
      <c r="W16" s="180"/>
      <c r="X16" s="180"/>
      <c r="Y16" s="180"/>
      <c r="Z16" s="180"/>
    </row>
    <row r="17" spans="1:41" s="182" customFormat="1" ht="61.9" customHeight="1" x14ac:dyDescent="0.2">
      <c r="A17" s="180"/>
      <c r="C17" s="1496" t="s">
        <v>193</v>
      </c>
      <c r="D17" s="1496"/>
      <c r="E17" s="1496"/>
      <c r="F17" s="1496"/>
      <c r="G17" s="1496"/>
      <c r="H17" s="1496"/>
      <c r="I17" s="1496"/>
      <c r="J17" s="545"/>
      <c r="K17" s="192"/>
      <c r="L17" s="180"/>
      <c r="M17" s="546"/>
      <c r="N17" s="192"/>
      <c r="O17" s="192"/>
      <c r="P17" s="192"/>
      <c r="Q17" s="180"/>
      <c r="R17" s="180"/>
      <c r="S17" s="180"/>
      <c r="T17" s="180"/>
      <c r="U17" s="180"/>
      <c r="V17" s="180"/>
      <c r="W17" s="180"/>
      <c r="X17" s="180"/>
      <c r="Y17" s="180"/>
      <c r="Z17" s="180"/>
    </row>
    <row r="18" spans="1:41" ht="19.350000000000001" customHeight="1" x14ac:dyDescent="0.2">
      <c r="A18" s="42"/>
      <c r="C18" s="111" t="s">
        <v>165</v>
      </c>
      <c r="E18" s="1493"/>
      <c r="F18" s="1494"/>
      <c r="G18" s="1494"/>
      <c r="H18" s="1494"/>
      <c r="I18" s="1495"/>
      <c r="J18" s="1143"/>
      <c r="K18" s="42"/>
      <c r="L18" s="47"/>
      <c r="N18" s="42"/>
      <c r="O18" s="42"/>
      <c r="P18" s="42"/>
      <c r="Q18" s="42"/>
      <c r="R18" s="42"/>
      <c r="S18" s="42"/>
      <c r="T18" s="42"/>
      <c r="U18" s="42"/>
      <c r="V18" s="42"/>
      <c r="W18" s="42"/>
      <c r="X18" s="42"/>
      <c r="Y18" s="42"/>
      <c r="Z18" s="42"/>
    </row>
    <row r="19" spans="1:41" ht="10.5" customHeight="1" x14ac:dyDescent="0.2">
      <c r="A19" s="42"/>
      <c r="C19" s="111"/>
      <c r="E19" s="563"/>
      <c r="F19" s="565"/>
      <c r="G19" s="565"/>
      <c r="H19" s="565"/>
      <c r="I19" s="566"/>
      <c r="J19" s="1143"/>
      <c r="K19" s="42"/>
      <c r="L19" s="47"/>
      <c r="N19" s="42"/>
      <c r="O19" s="42"/>
      <c r="P19" s="42"/>
      <c r="Q19" s="42"/>
      <c r="R19" s="42"/>
      <c r="S19" s="42"/>
      <c r="T19" s="42"/>
      <c r="U19" s="42"/>
      <c r="V19" s="42"/>
      <c r="W19" s="42"/>
      <c r="X19" s="42"/>
      <c r="Y19" s="42"/>
      <c r="Z19" s="42"/>
    </row>
    <row r="20" spans="1:41" s="182" customFormat="1" ht="123" customHeight="1" x14ac:dyDescent="0.2">
      <c r="A20" s="180"/>
      <c r="C20" s="1497"/>
      <c r="D20" s="1497"/>
      <c r="E20" s="1497"/>
      <c r="F20" s="1497"/>
      <c r="G20" s="1497"/>
      <c r="H20" s="1497"/>
      <c r="I20" s="1497"/>
      <c r="J20" s="1328"/>
      <c r="K20" s="531" t="b">
        <f>IF(SUBSTITUTE(C20," ","")="",FALSE,TRUE)</f>
        <v>0</v>
      </c>
      <c r="L20" s="42">
        <f>IF(K20=TRUE,0,1)</f>
        <v>1</v>
      </c>
      <c r="M20" s="547" t="s">
        <v>194</v>
      </c>
      <c r="N20" s="192"/>
      <c r="O20" s="192"/>
      <c r="P20" s="192"/>
      <c r="Q20" s="180"/>
      <c r="R20" s="180"/>
      <c r="S20" s="180"/>
      <c r="T20" s="180"/>
      <c r="U20" s="180"/>
      <c r="V20" s="180"/>
      <c r="W20" s="180"/>
      <c r="X20" s="180"/>
      <c r="Y20" s="180"/>
      <c r="Z20" s="180"/>
    </row>
    <row r="21" spans="1:41" s="182" customFormat="1" ht="10.5" customHeight="1" thickBot="1" x14ac:dyDescent="0.3">
      <c r="A21" s="180"/>
      <c r="C21" s="1464"/>
      <c r="D21" s="1464"/>
      <c r="E21" s="1464"/>
      <c r="F21" s="1464"/>
      <c r="G21" s="1464"/>
      <c r="H21" s="1464"/>
      <c r="I21" s="1464"/>
      <c r="J21" s="1328"/>
      <c r="K21" s="192"/>
      <c r="L21" s="180"/>
      <c r="M21" s="547"/>
      <c r="N21" s="192"/>
      <c r="O21" s="192"/>
      <c r="P21" s="192"/>
      <c r="Q21" s="180"/>
      <c r="R21" s="180"/>
      <c r="S21" s="180"/>
      <c r="T21" s="180"/>
      <c r="U21" s="180"/>
      <c r="V21" s="180"/>
      <c r="W21" s="180"/>
      <c r="X21" s="180"/>
      <c r="Y21" s="180"/>
      <c r="Z21" s="180"/>
    </row>
    <row r="22" spans="1:41" ht="79.150000000000006" customHeight="1" x14ac:dyDescent="0.2">
      <c r="A22" s="42"/>
      <c r="C22" s="1447" t="s">
        <v>195</v>
      </c>
      <c r="D22" s="1447"/>
      <c r="E22" s="1447"/>
      <c r="F22" s="1447"/>
      <c r="G22" s="1447"/>
      <c r="H22" s="1447"/>
      <c r="I22" s="1447"/>
      <c r="J22" s="11"/>
      <c r="K22" s="61"/>
      <c r="M22" s="531" t="s">
        <v>196</v>
      </c>
      <c r="N22" s="42"/>
      <c r="O22" s="42"/>
      <c r="P22" s="42"/>
      <c r="Q22" s="42"/>
      <c r="R22" s="42"/>
      <c r="S22" s="42"/>
      <c r="T22" s="42"/>
      <c r="U22" s="42"/>
      <c r="V22" s="42"/>
      <c r="W22" s="42"/>
      <c r="X22" s="42"/>
      <c r="Y22" s="42"/>
      <c r="Z22" s="42"/>
      <c r="AD22" s="182"/>
      <c r="AE22" s="182"/>
      <c r="AF22" s="182"/>
      <c r="AG22" s="182"/>
      <c r="AH22" s="182"/>
      <c r="AI22" s="182"/>
      <c r="AJ22" s="182"/>
      <c r="AK22" s="182"/>
      <c r="AL22" s="182"/>
      <c r="AM22" s="182"/>
      <c r="AN22" s="182"/>
      <c r="AO22" s="182"/>
    </row>
    <row r="23" spans="1:41" s="411" customFormat="1" ht="15.6" customHeight="1" x14ac:dyDescent="0.2">
      <c r="A23" s="410"/>
      <c r="C23" s="1337" t="s">
        <v>197</v>
      </c>
      <c r="D23" s="1126" t="s">
        <v>198</v>
      </c>
      <c r="E23" s="703"/>
      <c r="F23" s="703"/>
      <c r="G23" s="703"/>
      <c r="H23" s="703"/>
      <c r="I23" s="703"/>
      <c r="K23" s="412"/>
      <c r="L23" s="412"/>
      <c r="M23" s="410"/>
      <c r="N23" s="410"/>
      <c r="O23" s="410"/>
      <c r="P23" s="410"/>
      <c r="Q23" s="410"/>
      <c r="R23" s="410"/>
      <c r="S23" s="410"/>
      <c r="T23" s="410"/>
      <c r="U23" s="410"/>
      <c r="V23" s="410"/>
      <c r="W23" s="410"/>
      <c r="X23" s="410"/>
      <c r="Y23" s="410"/>
      <c r="Z23" s="410"/>
      <c r="AD23" s="182"/>
      <c r="AE23" s="182"/>
      <c r="AF23" s="182"/>
      <c r="AG23" s="182"/>
      <c r="AH23" s="182"/>
      <c r="AI23" s="182"/>
      <c r="AJ23" s="182"/>
      <c r="AK23" s="182"/>
      <c r="AL23" s="182"/>
      <c r="AM23" s="182"/>
      <c r="AN23" s="182"/>
      <c r="AO23" s="182"/>
    </row>
    <row r="24" spans="1:41" s="411" customFormat="1" ht="10.5" customHeight="1" x14ac:dyDescent="0.2">
      <c r="A24" s="410"/>
      <c r="D24" s="431"/>
      <c r="E24" s="431"/>
      <c r="F24" s="431"/>
      <c r="G24" s="431"/>
      <c r="H24" s="431"/>
      <c r="I24" s="431"/>
      <c r="K24" s="412"/>
      <c r="L24" s="412"/>
      <c r="M24" s="572" t="s">
        <v>199</v>
      </c>
      <c r="N24" s="410"/>
      <c r="O24" s="410"/>
      <c r="P24" s="410"/>
      <c r="Q24" s="410"/>
      <c r="R24" s="410"/>
      <c r="S24" s="410"/>
      <c r="T24" s="410"/>
      <c r="U24" s="410"/>
      <c r="V24" s="410"/>
      <c r="W24" s="410"/>
      <c r="X24" s="410"/>
      <c r="Y24" s="410"/>
      <c r="Z24" s="410"/>
      <c r="AD24" s="182"/>
      <c r="AE24" s="182"/>
      <c r="AF24" s="182"/>
      <c r="AG24" s="182"/>
      <c r="AH24" s="182"/>
      <c r="AI24" s="182"/>
      <c r="AJ24" s="182"/>
      <c r="AK24" s="182"/>
      <c r="AL24" s="182"/>
      <c r="AM24" s="182"/>
      <c r="AN24" s="182"/>
      <c r="AO24" s="182"/>
    </row>
    <row r="25" spans="1:41" s="701" customFormat="1" ht="24" customHeight="1" x14ac:dyDescent="0.25">
      <c r="A25" s="700"/>
      <c r="C25" s="699" t="s">
        <v>200</v>
      </c>
      <c r="D25" s="699" t="s">
        <v>201</v>
      </c>
      <c r="E25" s="702"/>
      <c r="F25" s="702"/>
      <c r="G25" s="702"/>
      <c r="H25" s="799"/>
      <c r="I25" s="482"/>
      <c r="J25" s="1145"/>
      <c r="K25" s="700"/>
      <c r="L25" s="700"/>
      <c r="M25" s="700"/>
      <c r="N25" s="700"/>
      <c r="O25" s="700"/>
      <c r="P25" s="700"/>
      <c r="Q25" s="700"/>
      <c r="R25" s="700"/>
      <c r="S25" s="700"/>
      <c r="T25" s="700"/>
      <c r="U25" s="700"/>
      <c r="V25" s="700"/>
      <c r="W25" s="700"/>
      <c r="X25" s="700"/>
      <c r="Y25" s="700"/>
      <c r="Z25" s="700"/>
      <c r="AD25" s="186"/>
      <c r="AE25" s="186"/>
      <c r="AF25" s="186"/>
      <c r="AG25" s="186"/>
      <c r="AH25" s="186"/>
      <c r="AI25" s="186"/>
      <c r="AJ25" s="186"/>
      <c r="AK25" s="186"/>
      <c r="AL25" s="186"/>
      <c r="AM25" s="186"/>
      <c r="AN25" s="186"/>
      <c r="AO25" s="186"/>
    </row>
    <row r="26" spans="1:41" x14ac:dyDescent="0.2">
      <c r="A26" s="42"/>
      <c r="C26" s="698" t="s">
        <v>186</v>
      </c>
      <c r="D26" s="1500" t="s">
        <v>202</v>
      </c>
      <c r="E26" s="374"/>
      <c r="F26" s="374"/>
      <c r="G26" s="374"/>
      <c r="H26" s="799"/>
      <c r="I26" s="482"/>
      <c r="J26" s="1143"/>
      <c r="K26" s="42"/>
      <c r="N26" s="42"/>
      <c r="O26" s="42"/>
      <c r="P26" s="42"/>
      <c r="Q26" s="42"/>
      <c r="R26" s="42"/>
      <c r="S26" s="42"/>
      <c r="T26" s="42"/>
      <c r="U26" s="42"/>
      <c r="V26" s="42"/>
      <c r="W26" s="42"/>
      <c r="X26" s="42"/>
      <c r="Y26" s="42"/>
      <c r="Z26" s="42"/>
      <c r="AD26" s="182"/>
      <c r="AE26" s="182"/>
      <c r="AF26" s="182"/>
      <c r="AG26" s="182"/>
      <c r="AH26" s="182"/>
      <c r="AI26" s="182"/>
      <c r="AJ26" s="182"/>
      <c r="AK26" s="182"/>
      <c r="AL26" s="182"/>
      <c r="AM26" s="182"/>
      <c r="AN26" s="182"/>
      <c r="AO26" s="182"/>
    </row>
    <row r="27" spans="1:41" x14ac:dyDescent="0.2">
      <c r="A27" s="42"/>
      <c r="C27" s="432" t="s">
        <v>203</v>
      </c>
      <c r="D27" s="1501"/>
      <c r="E27" s="374"/>
      <c r="F27" s="374"/>
      <c r="G27" s="374"/>
      <c r="H27" s="799"/>
      <c r="I27" s="482"/>
      <c r="J27" s="1143"/>
      <c r="K27" s="42"/>
      <c r="N27" s="42"/>
      <c r="O27" s="42"/>
      <c r="P27" s="42"/>
      <c r="Q27" s="42"/>
      <c r="R27" s="42"/>
      <c r="S27" s="42"/>
      <c r="T27" s="42"/>
      <c r="U27" s="42"/>
      <c r="V27" s="42"/>
      <c r="W27" s="42"/>
      <c r="X27" s="42"/>
      <c r="Y27" s="42"/>
      <c r="Z27" s="42"/>
      <c r="AD27" s="182"/>
      <c r="AE27" s="182"/>
      <c r="AF27" s="182"/>
      <c r="AG27" s="182"/>
      <c r="AH27" s="182"/>
      <c r="AI27" s="182"/>
      <c r="AJ27" s="182"/>
      <c r="AK27" s="182"/>
      <c r="AL27" s="182"/>
      <c r="AM27" s="182"/>
      <c r="AN27" s="182"/>
      <c r="AO27" s="182"/>
    </row>
    <row r="28" spans="1:41" ht="28.5" x14ac:dyDescent="0.2">
      <c r="A28" s="42"/>
      <c r="C28" s="432" t="s">
        <v>204</v>
      </c>
      <c r="D28" s="1502"/>
      <c r="E28" s="374"/>
      <c r="F28" s="374"/>
      <c r="G28" s="374"/>
      <c r="H28" s="799"/>
      <c r="I28" s="482"/>
      <c r="J28" s="1143"/>
      <c r="K28" s="42"/>
      <c r="N28" s="42"/>
      <c r="O28" s="42"/>
      <c r="P28" s="42"/>
      <c r="Q28" s="42"/>
      <c r="R28" s="42"/>
      <c r="S28" s="42"/>
      <c r="T28" s="42"/>
      <c r="U28" s="42"/>
      <c r="V28" s="42"/>
      <c r="W28" s="42"/>
      <c r="X28" s="42"/>
      <c r="Y28" s="42"/>
      <c r="Z28" s="42"/>
      <c r="AD28" s="182"/>
      <c r="AE28" s="182"/>
      <c r="AF28" s="182"/>
      <c r="AG28" s="182"/>
      <c r="AH28" s="182"/>
      <c r="AI28" s="182"/>
      <c r="AJ28" s="182"/>
      <c r="AK28" s="182"/>
      <c r="AL28" s="182"/>
      <c r="AM28" s="182"/>
      <c r="AN28" s="182"/>
      <c r="AO28" s="182"/>
    </row>
    <row r="29" spans="1:41" ht="15.6" customHeight="1" x14ac:dyDescent="0.2">
      <c r="A29" s="42"/>
      <c r="C29" s="697" t="s">
        <v>205</v>
      </c>
      <c r="D29" s="1499" t="s">
        <v>206</v>
      </c>
      <c r="E29" s="374"/>
      <c r="F29" s="374"/>
      <c r="G29" s="374"/>
      <c r="H29" s="799"/>
      <c r="I29" s="482"/>
      <c r="J29" s="1143"/>
      <c r="K29" s="42"/>
      <c r="N29" s="42"/>
      <c r="O29" s="42"/>
      <c r="P29" s="42"/>
      <c r="Q29" s="42"/>
      <c r="R29" s="42"/>
      <c r="S29" s="42"/>
      <c r="T29" s="42"/>
      <c r="U29" s="42"/>
      <c r="V29" s="42"/>
      <c r="W29" s="42"/>
      <c r="X29" s="42"/>
      <c r="Y29" s="42"/>
      <c r="Z29" s="42"/>
      <c r="AD29" s="182"/>
      <c r="AE29" s="182"/>
      <c r="AF29" s="182"/>
      <c r="AG29" s="182"/>
      <c r="AH29" s="182"/>
      <c r="AI29" s="182"/>
      <c r="AJ29" s="182"/>
      <c r="AK29" s="182"/>
      <c r="AL29" s="182"/>
      <c r="AM29" s="182"/>
      <c r="AN29" s="182"/>
      <c r="AO29" s="182"/>
    </row>
    <row r="30" spans="1:41" ht="28.5" x14ac:dyDescent="0.2">
      <c r="A30" s="42"/>
      <c r="C30" s="697" t="s">
        <v>207</v>
      </c>
      <c r="D30" s="1499"/>
      <c r="E30" s="374"/>
      <c r="F30" s="374"/>
      <c r="G30" s="374"/>
      <c r="H30" s="799"/>
      <c r="I30" s="482"/>
      <c r="J30" s="1143"/>
      <c r="K30" s="42"/>
      <c r="N30" s="42"/>
      <c r="O30" s="42"/>
      <c r="P30" s="42"/>
      <c r="Q30" s="42"/>
      <c r="R30" s="42"/>
      <c r="S30" s="42"/>
      <c r="T30" s="42"/>
      <c r="U30" s="42"/>
      <c r="V30" s="42"/>
      <c r="W30" s="42"/>
      <c r="X30" s="42"/>
      <c r="Y30" s="42"/>
      <c r="Z30" s="42"/>
      <c r="AD30" s="182"/>
      <c r="AE30" s="182"/>
      <c r="AF30" s="182"/>
      <c r="AG30" s="182"/>
      <c r="AH30" s="182"/>
      <c r="AI30" s="182"/>
      <c r="AJ30" s="182"/>
      <c r="AK30" s="182"/>
      <c r="AL30" s="182"/>
      <c r="AM30" s="182"/>
      <c r="AN30" s="182"/>
      <c r="AO30" s="182"/>
    </row>
    <row r="31" spans="1:41" x14ac:dyDescent="0.2">
      <c r="A31" s="42"/>
      <c r="C31" s="697" t="s">
        <v>208</v>
      </c>
      <c r="D31" s="1499"/>
      <c r="E31" s="374"/>
      <c r="F31" s="374"/>
      <c r="G31" s="374"/>
      <c r="H31" s="799"/>
      <c r="I31" s="482"/>
      <c r="J31" s="1143"/>
      <c r="K31" s="42"/>
      <c r="N31" s="42"/>
      <c r="O31" s="42"/>
      <c r="P31" s="42"/>
      <c r="Q31" s="42"/>
      <c r="R31" s="42"/>
      <c r="S31" s="42"/>
      <c r="T31" s="42"/>
      <c r="U31" s="42"/>
      <c r="V31" s="42"/>
      <c r="W31" s="42"/>
      <c r="X31" s="42"/>
      <c r="Y31" s="42"/>
      <c r="Z31" s="42"/>
      <c r="AD31" s="182"/>
      <c r="AE31" s="182"/>
      <c r="AF31" s="182"/>
      <c r="AG31" s="182"/>
      <c r="AH31" s="182"/>
      <c r="AI31" s="182"/>
      <c r="AJ31" s="182"/>
      <c r="AK31" s="182"/>
      <c r="AL31" s="182"/>
      <c r="AM31" s="182"/>
      <c r="AN31" s="182"/>
      <c r="AO31" s="182"/>
    </row>
    <row r="32" spans="1:41" x14ac:dyDescent="0.2">
      <c r="A32" s="42"/>
      <c r="C32" s="697" t="s">
        <v>209</v>
      </c>
      <c r="D32" s="1499"/>
      <c r="E32" s="374"/>
      <c r="F32" s="374"/>
      <c r="G32" s="374"/>
      <c r="H32" s="799"/>
      <c r="I32" s="482"/>
      <c r="J32" s="1143"/>
      <c r="K32" s="42"/>
      <c r="N32" s="42"/>
      <c r="O32" s="42"/>
      <c r="P32" s="42"/>
      <c r="Q32" s="42"/>
      <c r="R32" s="42"/>
      <c r="S32" s="42"/>
      <c r="T32" s="42"/>
      <c r="U32" s="42"/>
      <c r="V32" s="42"/>
      <c r="W32" s="42"/>
      <c r="X32" s="42"/>
      <c r="Y32" s="42"/>
      <c r="Z32" s="42"/>
      <c r="AD32" s="182"/>
      <c r="AE32" s="182"/>
      <c r="AF32" s="182"/>
      <c r="AG32" s="182"/>
      <c r="AH32" s="182"/>
      <c r="AI32" s="182"/>
      <c r="AJ32" s="182"/>
      <c r="AK32" s="182"/>
      <c r="AL32" s="182"/>
      <c r="AM32" s="182"/>
      <c r="AN32" s="182"/>
      <c r="AO32" s="182"/>
    </row>
    <row r="33" spans="1:41" x14ac:dyDescent="0.2">
      <c r="A33" s="42"/>
      <c r="C33" s="697" t="s">
        <v>210</v>
      </c>
      <c r="D33" s="1499"/>
      <c r="E33" s="374"/>
      <c r="F33" s="374"/>
      <c r="G33" s="374"/>
      <c r="H33" s="799"/>
      <c r="I33" s="482"/>
      <c r="J33" s="1143"/>
      <c r="K33" s="42"/>
      <c r="N33" s="42"/>
      <c r="O33" s="42"/>
      <c r="P33" s="42"/>
      <c r="Q33" s="42"/>
      <c r="R33" s="42"/>
      <c r="S33" s="42"/>
      <c r="T33" s="42"/>
      <c r="U33" s="42"/>
      <c r="V33" s="42"/>
      <c r="W33" s="42"/>
      <c r="X33" s="42"/>
      <c r="Y33" s="42"/>
      <c r="Z33" s="42"/>
      <c r="AD33" s="182"/>
      <c r="AE33" s="182"/>
      <c r="AF33" s="182"/>
      <c r="AG33" s="182"/>
      <c r="AH33" s="182"/>
      <c r="AI33" s="182"/>
      <c r="AJ33" s="182"/>
      <c r="AK33" s="182"/>
      <c r="AL33" s="182"/>
      <c r="AM33" s="182"/>
      <c r="AN33" s="182"/>
      <c r="AO33" s="182"/>
    </row>
    <row r="34" spans="1:41" x14ac:dyDescent="0.2">
      <c r="A34" s="42"/>
      <c r="C34" s="697" t="s">
        <v>211</v>
      </c>
      <c r="D34" s="1499"/>
      <c r="E34" s="374" t="s">
        <v>212</v>
      </c>
      <c r="F34" s="374"/>
      <c r="G34" s="374"/>
      <c r="H34" s="799"/>
      <c r="I34" s="482"/>
      <c r="J34" s="1143"/>
      <c r="K34" s="42"/>
      <c r="N34" s="42"/>
      <c r="O34" s="42"/>
      <c r="P34" s="42"/>
      <c r="Q34" s="42"/>
      <c r="R34" s="42"/>
      <c r="S34" s="42"/>
      <c r="T34" s="42"/>
      <c r="U34" s="42"/>
      <c r="V34" s="42"/>
      <c r="W34" s="42"/>
      <c r="X34" s="42"/>
      <c r="Y34" s="42"/>
      <c r="Z34" s="42"/>
      <c r="AD34" s="182"/>
      <c r="AE34" s="182"/>
      <c r="AF34" s="182"/>
      <c r="AG34" s="182"/>
      <c r="AH34" s="182"/>
      <c r="AI34" s="182"/>
      <c r="AJ34" s="182"/>
      <c r="AK34" s="182"/>
      <c r="AL34" s="182"/>
      <c r="AM34" s="182"/>
      <c r="AN34" s="182"/>
      <c r="AO34" s="182"/>
    </row>
    <row r="35" spans="1:41" ht="10.5" customHeight="1" x14ac:dyDescent="0.2">
      <c r="A35" s="42"/>
      <c r="C35" s="374"/>
      <c r="D35" s="374"/>
      <c r="E35" s="374"/>
      <c r="F35" s="374"/>
      <c r="G35" s="374"/>
      <c r="H35" s="799"/>
      <c r="I35" s="482"/>
      <c r="J35" s="1143"/>
      <c r="K35" s="42"/>
      <c r="N35" s="42"/>
      <c r="O35" s="42"/>
      <c r="P35" s="42"/>
      <c r="Q35" s="42"/>
      <c r="R35" s="42"/>
      <c r="S35" s="42"/>
      <c r="T35" s="42"/>
      <c r="U35" s="42"/>
      <c r="V35" s="42"/>
      <c r="W35" s="42"/>
      <c r="X35" s="42"/>
      <c r="Y35" s="42"/>
      <c r="Z35" s="42"/>
      <c r="AD35" s="182"/>
      <c r="AE35" s="182"/>
      <c r="AF35" s="182"/>
      <c r="AG35" s="182"/>
      <c r="AH35" s="182"/>
      <c r="AI35" s="182"/>
      <c r="AJ35" s="182"/>
      <c r="AK35" s="182"/>
      <c r="AL35" s="182"/>
      <c r="AM35" s="182"/>
      <c r="AN35" s="182"/>
      <c r="AO35" s="182"/>
    </row>
    <row r="36" spans="1:41" ht="19.5" customHeight="1" x14ac:dyDescent="0.2">
      <c r="A36" s="42"/>
      <c r="C36" s="1454" t="s">
        <v>213</v>
      </c>
      <c r="D36" s="1454"/>
      <c r="E36" s="1454"/>
      <c r="F36" s="1454"/>
      <c r="G36" s="1454"/>
      <c r="H36" s="1454"/>
      <c r="I36" s="1454"/>
      <c r="J36" s="1143"/>
      <c r="K36" s="42"/>
      <c r="N36" s="42"/>
      <c r="O36" s="42"/>
      <c r="P36" s="42"/>
      <c r="Q36" s="42"/>
      <c r="R36" s="42"/>
      <c r="S36" s="42"/>
      <c r="T36" s="42"/>
      <c r="U36" s="42"/>
      <c r="V36" s="42"/>
      <c r="W36" s="42"/>
      <c r="X36" s="42"/>
      <c r="Y36" s="42"/>
      <c r="Z36" s="42"/>
      <c r="AD36" s="182"/>
      <c r="AE36" s="182"/>
      <c r="AF36" s="182"/>
      <c r="AG36" s="182"/>
      <c r="AH36" s="182"/>
      <c r="AI36" s="182"/>
      <c r="AJ36" s="182"/>
      <c r="AK36" s="182"/>
      <c r="AL36" s="182"/>
      <c r="AM36" s="182"/>
      <c r="AN36" s="182"/>
      <c r="AO36" s="182"/>
    </row>
    <row r="37" spans="1:41" ht="75.75" customHeight="1" x14ac:dyDescent="0.2">
      <c r="A37" s="42"/>
      <c r="C37" s="1506" t="s">
        <v>214</v>
      </c>
      <c r="D37" s="1506"/>
      <c r="E37" s="1506"/>
      <c r="F37" s="1506"/>
      <c r="G37" s="1506"/>
      <c r="H37" s="1506"/>
      <c r="I37" s="1506"/>
      <c r="J37" s="11"/>
      <c r="K37" s="42"/>
      <c r="N37" s="542" t="s">
        <v>215</v>
      </c>
      <c r="O37" s="42"/>
      <c r="P37" s="42"/>
      <c r="Q37" s="42"/>
      <c r="R37" s="42"/>
      <c r="S37" s="42"/>
      <c r="T37" s="42"/>
      <c r="U37" s="42"/>
      <c r="V37" s="42"/>
      <c r="W37" s="42"/>
      <c r="X37" s="42"/>
      <c r="Y37" s="42"/>
      <c r="Z37" s="42"/>
      <c r="AD37" s="182"/>
      <c r="AE37" s="182"/>
      <c r="AF37" s="182"/>
      <c r="AG37" s="182"/>
      <c r="AH37" s="182"/>
      <c r="AI37" s="182"/>
      <c r="AJ37" s="182"/>
      <c r="AK37" s="182"/>
      <c r="AL37" s="182"/>
      <c r="AM37" s="182"/>
      <c r="AN37" s="182"/>
      <c r="AO37" s="182"/>
    </row>
    <row r="38" spans="1:41" ht="10.5" customHeight="1" x14ac:dyDescent="0.2">
      <c r="A38" s="42"/>
      <c r="C38" s="1104"/>
      <c r="D38" s="1104"/>
      <c r="E38" s="1104"/>
      <c r="F38" s="1104"/>
      <c r="G38" s="1104"/>
      <c r="H38" s="1104"/>
      <c r="I38" s="1104"/>
      <c r="J38" s="11"/>
      <c r="K38" s="42"/>
      <c r="N38" s="542"/>
      <c r="O38" s="42"/>
      <c r="P38" s="42"/>
      <c r="Q38" s="42"/>
      <c r="R38" s="42"/>
      <c r="S38" s="42"/>
      <c r="T38" s="42"/>
      <c r="U38" s="42"/>
      <c r="V38" s="42"/>
      <c r="W38" s="42"/>
      <c r="X38" s="42"/>
      <c r="Y38" s="42"/>
      <c r="Z38" s="42"/>
      <c r="AD38" s="182"/>
      <c r="AE38" s="182"/>
      <c r="AF38" s="182"/>
      <c r="AG38" s="182"/>
      <c r="AH38" s="182"/>
      <c r="AI38" s="182"/>
      <c r="AJ38" s="182"/>
      <c r="AK38" s="182"/>
      <c r="AL38" s="182"/>
      <c r="AM38" s="182"/>
      <c r="AN38" s="182"/>
      <c r="AO38" s="182"/>
    </row>
    <row r="39" spans="1:41" ht="19.350000000000001" customHeight="1" x14ac:dyDescent="0.2">
      <c r="A39" s="42"/>
      <c r="C39" s="111" t="s">
        <v>165</v>
      </c>
      <c r="D39" s="1329"/>
      <c r="E39" s="1459" t="s">
        <v>212</v>
      </c>
      <c r="F39" s="1459"/>
      <c r="G39" s="1459"/>
      <c r="H39" s="1459"/>
      <c r="I39" s="1459"/>
      <c r="J39" s="1143"/>
      <c r="K39" s="42"/>
      <c r="N39" s="42"/>
      <c r="O39" s="42"/>
      <c r="P39" s="42"/>
      <c r="Q39" s="42"/>
      <c r="R39" s="42"/>
      <c r="S39" s="42"/>
      <c r="T39" s="42"/>
      <c r="U39" s="42"/>
      <c r="V39" s="42"/>
      <c r="W39" s="42"/>
      <c r="X39" s="42"/>
      <c r="Y39" s="42"/>
      <c r="Z39" s="42"/>
    </row>
    <row r="40" spans="1:41" ht="10.5" customHeight="1" x14ac:dyDescent="0.2">
      <c r="A40" s="42"/>
      <c r="C40" s="111"/>
      <c r="J40" s="1143"/>
      <c r="K40" s="42"/>
      <c r="N40" s="42"/>
      <c r="O40" s="42"/>
      <c r="P40" s="42"/>
      <c r="Q40" s="42"/>
      <c r="R40" s="42"/>
      <c r="S40" s="42"/>
      <c r="T40" s="42"/>
      <c r="U40" s="42"/>
      <c r="V40" s="42"/>
      <c r="W40" s="42"/>
      <c r="X40" s="42"/>
      <c r="Y40" s="42"/>
      <c r="Z40" s="42"/>
    </row>
    <row r="41" spans="1:41" ht="112.35" customHeight="1" x14ac:dyDescent="0.2">
      <c r="A41" s="42"/>
      <c r="C41" s="1443"/>
      <c r="D41" s="1443"/>
      <c r="E41" s="1443"/>
      <c r="F41" s="1443"/>
      <c r="G41" s="1443"/>
      <c r="H41" s="1443"/>
      <c r="I41" s="1459"/>
      <c r="J41" s="11"/>
      <c r="K41" s="531" t="b">
        <f>IF(SUBSTITUTE(C41," ","")="",FALSE,TRUE)</f>
        <v>0</v>
      </c>
      <c r="L41" s="42">
        <f t="shared" ref="L41" si="0">IF(K41=TRUE,0,1)</f>
        <v>1</v>
      </c>
      <c r="N41" s="42"/>
      <c r="O41" s="42"/>
      <c r="P41" s="42"/>
      <c r="Q41" s="42"/>
      <c r="R41" s="42"/>
      <c r="S41" s="42"/>
      <c r="T41" s="42"/>
      <c r="U41" s="42"/>
      <c r="V41" s="42"/>
      <c r="W41" s="42"/>
      <c r="X41" s="42"/>
      <c r="Y41" s="42"/>
      <c r="Z41" s="42"/>
      <c r="AD41" s="182"/>
      <c r="AE41" s="182"/>
      <c r="AF41" s="182"/>
      <c r="AG41" s="182"/>
      <c r="AH41" s="182"/>
      <c r="AI41" s="182"/>
      <c r="AJ41" s="182"/>
      <c r="AK41" s="182"/>
      <c r="AL41" s="182"/>
      <c r="AM41" s="182"/>
      <c r="AN41" s="182"/>
      <c r="AO41" s="182"/>
    </row>
    <row r="42" spans="1:41" ht="10.5" customHeight="1" x14ac:dyDescent="0.2">
      <c r="A42" s="42"/>
      <c r="C42" s="144"/>
      <c r="D42" s="144"/>
      <c r="E42" s="145"/>
      <c r="F42" s="145"/>
      <c r="G42" s="145"/>
      <c r="H42" s="145"/>
      <c r="I42" s="145"/>
      <c r="J42" s="11"/>
      <c r="K42" s="42"/>
      <c r="N42" s="42"/>
      <c r="O42" s="42"/>
      <c r="P42" s="42"/>
      <c r="Q42" s="42"/>
      <c r="R42" s="42"/>
      <c r="S42" s="42"/>
      <c r="T42" s="42"/>
      <c r="U42" s="42"/>
      <c r="V42" s="42"/>
      <c r="W42" s="42"/>
      <c r="X42" s="42"/>
      <c r="Y42" s="42"/>
      <c r="Z42" s="42"/>
      <c r="AD42" s="182"/>
      <c r="AE42" s="182"/>
      <c r="AF42" s="182"/>
      <c r="AG42" s="182"/>
      <c r="AH42" s="182"/>
      <c r="AI42" s="182"/>
      <c r="AJ42" s="182"/>
      <c r="AK42" s="182"/>
      <c r="AL42" s="182"/>
      <c r="AM42" s="182"/>
      <c r="AN42" s="182"/>
      <c r="AO42" s="182"/>
    </row>
    <row r="43" spans="1:41" ht="19.5" customHeight="1" x14ac:dyDescent="0.2">
      <c r="A43" s="42"/>
      <c r="C43" s="1454" t="s">
        <v>204</v>
      </c>
      <c r="D43" s="1454"/>
      <c r="E43" s="1454"/>
      <c r="F43" s="1454"/>
      <c r="G43" s="1454"/>
      <c r="H43" s="1454"/>
      <c r="I43" s="1454"/>
      <c r="J43" s="1143"/>
      <c r="K43" s="42"/>
      <c r="N43" s="42"/>
      <c r="O43" s="42"/>
      <c r="P43" s="42"/>
      <c r="Q43" s="42"/>
      <c r="R43" s="42"/>
      <c r="S43" s="42"/>
      <c r="T43" s="42"/>
      <c r="U43" s="42"/>
      <c r="V43" s="42"/>
      <c r="W43" s="42"/>
      <c r="X43" s="42"/>
      <c r="Y43" s="42"/>
      <c r="Z43" s="42"/>
      <c r="AD43" s="182"/>
      <c r="AE43" s="182"/>
      <c r="AF43" s="182"/>
      <c r="AG43" s="182"/>
      <c r="AH43" s="182"/>
      <c r="AI43" s="182"/>
      <c r="AJ43" s="182"/>
      <c r="AK43" s="182"/>
      <c r="AL43" s="182"/>
      <c r="AM43" s="182"/>
      <c r="AN43" s="182"/>
      <c r="AO43" s="182"/>
    </row>
    <row r="44" spans="1:41" s="182" customFormat="1" ht="22.5" customHeight="1" x14ac:dyDescent="0.2">
      <c r="A44" s="42"/>
      <c r="C44" s="201" t="s">
        <v>216</v>
      </c>
      <c r="D44" s="202"/>
      <c r="E44" s="202"/>
      <c r="F44" s="202"/>
      <c r="G44" s="205"/>
      <c r="H44" s="1498"/>
      <c r="I44" s="1498"/>
      <c r="J44" s="1143"/>
      <c r="K44" s="42"/>
      <c r="L44" s="42"/>
      <c r="M44" s="42"/>
      <c r="N44" s="192"/>
      <c r="O44" s="192"/>
      <c r="P44" s="192"/>
      <c r="Q44" s="192"/>
      <c r="R44" s="192"/>
      <c r="S44" s="180"/>
      <c r="T44" s="180"/>
      <c r="U44" s="180"/>
      <c r="V44" s="180"/>
      <c r="W44" s="180"/>
      <c r="X44" s="180"/>
      <c r="Y44" s="180"/>
      <c r="Z44" s="180"/>
    </row>
    <row r="45" spans="1:41" s="182" customFormat="1" ht="60.75" customHeight="1" x14ac:dyDescent="0.2">
      <c r="A45" s="42"/>
      <c r="C45" s="1458" t="s">
        <v>217</v>
      </c>
      <c r="D45" s="1458"/>
      <c r="E45" s="1458"/>
      <c r="F45" s="1458"/>
      <c r="G45" s="1458"/>
      <c r="H45" s="1458"/>
      <c r="I45" s="1458"/>
      <c r="J45" s="11"/>
      <c r="K45" s="42"/>
      <c r="L45" s="42"/>
      <c r="M45" s="180"/>
      <c r="N45" s="531"/>
      <c r="O45" s="192"/>
      <c r="P45" s="192"/>
      <c r="Q45" s="192"/>
      <c r="R45" s="192"/>
      <c r="S45" s="180"/>
      <c r="T45" s="180"/>
      <c r="U45" s="180"/>
      <c r="V45" s="180"/>
      <c r="W45" s="180"/>
      <c r="X45" s="180"/>
      <c r="Y45" s="180"/>
      <c r="Z45" s="180"/>
    </row>
    <row r="46" spans="1:41" ht="19.350000000000001" customHeight="1" x14ac:dyDescent="0.2">
      <c r="A46" s="42"/>
      <c r="C46" s="111" t="s">
        <v>165</v>
      </c>
      <c r="D46" s="374"/>
      <c r="E46" s="1455"/>
      <c r="F46" s="1456"/>
      <c r="G46" s="1456"/>
      <c r="H46" s="1456"/>
      <c r="I46" s="1457"/>
      <c r="J46" s="1143"/>
      <c r="K46" s="42"/>
      <c r="N46" s="42"/>
      <c r="O46" s="42"/>
      <c r="P46" s="42"/>
      <c r="Q46" s="42"/>
      <c r="R46" s="42"/>
      <c r="S46" s="42"/>
      <c r="T46" s="42"/>
      <c r="U46" s="42"/>
      <c r="V46" s="42"/>
      <c r="W46" s="42"/>
      <c r="X46" s="42"/>
      <c r="Y46" s="42"/>
      <c r="Z46" s="42"/>
    </row>
    <row r="47" spans="1:41" ht="10.5" customHeight="1" x14ac:dyDescent="0.2">
      <c r="A47" s="42"/>
      <c r="C47" s="111"/>
      <c r="J47" s="1143"/>
      <c r="K47" s="42"/>
      <c r="N47" s="42"/>
      <c r="O47" s="42"/>
      <c r="P47" s="42"/>
      <c r="Q47" s="42"/>
      <c r="R47" s="42"/>
      <c r="S47" s="42"/>
      <c r="T47" s="42"/>
      <c r="U47" s="42"/>
      <c r="V47" s="42"/>
      <c r="W47" s="42"/>
      <c r="X47" s="42"/>
      <c r="Y47" s="42"/>
      <c r="Z47" s="42"/>
    </row>
    <row r="48" spans="1:41" s="182" customFormat="1" ht="112.35" customHeight="1" x14ac:dyDescent="0.2">
      <c r="A48" s="42"/>
      <c r="C48" s="1455"/>
      <c r="D48" s="1456"/>
      <c r="E48" s="1456"/>
      <c r="F48" s="1456"/>
      <c r="G48" s="1456"/>
      <c r="H48" s="1456"/>
      <c r="I48" s="1457"/>
      <c r="J48" s="1143"/>
      <c r="K48" s="531" t="b">
        <f>IF(SUBSTITUTE(C48," ","")="",FALSE,TRUE)</f>
        <v>0</v>
      </c>
      <c r="L48" s="42">
        <f t="shared" ref="L48" si="1">IF(K48=TRUE,0,1)</f>
        <v>1</v>
      </c>
      <c r="M48" s="42"/>
      <c r="N48" s="192"/>
      <c r="O48" s="192"/>
      <c r="P48" s="192"/>
      <c r="Q48" s="192"/>
      <c r="R48" s="192"/>
      <c r="S48" s="180"/>
      <c r="T48" s="180"/>
      <c r="U48" s="180"/>
      <c r="V48" s="180"/>
      <c r="W48" s="180"/>
      <c r="X48" s="180"/>
      <c r="Y48" s="180"/>
      <c r="Z48" s="180"/>
    </row>
    <row r="49" spans="1:41" s="182" customFormat="1" ht="10.5" customHeight="1" x14ac:dyDescent="0.2">
      <c r="A49" s="180"/>
      <c r="C49" s="485"/>
      <c r="D49" s="485"/>
      <c r="E49" s="485"/>
      <c r="F49" s="485"/>
      <c r="G49" s="485"/>
      <c r="H49" s="806"/>
      <c r="I49" s="806"/>
      <c r="J49" s="11"/>
      <c r="K49" s="42"/>
      <c r="L49" s="42"/>
      <c r="M49" s="42"/>
      <c r="N49" s="192"/>
      <c r="O49" s="192"/>
      <c r="P49" s="192"/>
      <c r="Q49" s="192"/>
      <c r="R49" s="192"/>
      <c r="S49" s="180"/>
      <c r="T49" s="180"/>
      <c r="U49" s="180"/>
      <c r="V49" s="180"/>
      <c r="W49" s="180"/>
      <c r="X49" s="180"/>
      <c r="Y49" s="180"/>
      <c r="Z49" s="180"/>
    </row>
    <row r="50" spans="1:41" s="182" customFormat="1" ht="15" customHeight="1" x14ac:dyDescent="0.2">
      <c r="A50" s="180"/>
      <c r="C50" s="201" t="s">
        <v>218</v>
      </c>
      <c r="D50" s="202"/>
      <c r="E50" s="202"/>
      <c r="F50" s="202"/>
      <c r="G50" s="205"/>
      <c r="H50" s="1498"/>
      <c r="I50" s="1498"/>
      <c r="J50" s="1143"/>
      <c r="K50" s="42"/>
      <c r="L50" s="42"/>
      <c r="M50" s="42"/>
      <c r="N50" s="192"/>
      <c r="O50" s="192"/>
      <c r="P50" s="192"/>
      <c r="Q50" s="192"/>
      <c r="R50" s="192"/>
      <c r="S50" s="180"/>
      <c r="T50" s="180"/>
      <c r="U50" s="180"/>
      <c r="V50" s="180"/>
      <c r="W50" s="180"/>
      <c r="X50" s="180"/>
      <c r="Y50" s="180"/>
      <c r="Z50" s="180"/>
    </row>
    <row r="51" spans="1:41" s="182" customFormat="1" ht="106.5" customHeight="1" x14ac:dyDescent="0.2">
      <c r="A51" s="180"/>
      <c r="C51" s="1458" t="s">
        <v>219</v>
      </c>
      <c r="D51" s="1458"/>
      <c r="E51" s="1458"/>
      <c r="F51" s="1458"/>
      <c r="G51" s="1458"/>
      <c r="H51" s="1458"/>
      <c r="I51" s="1458"/>
      <c r="J51" s="11"/>
      <c r="K51" s="42"/>
      <c r="L51" s="42"/>
      <c r="M51" s="180"/>
      <c r="N51" s="531" t="s">
        <v>220</v>
      </c>
      <c r="O51" s="192"/>
      <c r="P51" s="192"/>
      <c r="Q51" s="192"/>
      <c r="R51" s="192"/>
      <c r="S51" s="180"/>
      <c r="T51" s="180"/>
      <c r="U51" s="180"/>
      <c r="V51" s="180"/>
      <c r="W51" s="180"/>
      <c r="X51" s="180"/>
      <c r="Y51" s="180"/>
      <c r="Z51" s="180"/>
    </row>
    <row r="52" spans="1:41" ht="19.350000000000001" customHeight="1" x14ac:dyDescent="0.2">
      <c r="A52" s="42"/>
      <c r="C52" s="111" t="s">
        <v>165</v>
      </c>
      <c r="D52" s="374"/>
      <c r="E52" s="1451"/>
      <c r="F52" s="1452"/>
      <c r="G52" s="1452"/>
      <c r="H52" s="1452"/>
      <c r="I52" s="1453"/>
      <c r="J52" s="1143"/>
      <c r="K52" s="42"/>
      <c r="N52" s="531"/>
      <c r="O52" s="42"/>
      <c r="P52" s="42"/>
      <c r="Q52" s="42"/>
      <c r="R52" s="42"/>
      <c r="S52" s="42"/>
      <c r="T52" s="42"/>
      <c r="U52" s="42"/>
      <c r="V52" s="42"/>
      <c r="W52" s="42"/>
      <c r="X52" s="42"/>
      <c r="Y52" s="42"/>
      <c r="Z52" s="42"/>
    </row>
    <row r="53" spans="1:41" ht="10.5" customHeight="1" x14ac:dyDescent="0.2">
      <c r="A53" s="42"/>
      <c r="C53" s="111"/>
      <c r="J53" s="1143"/>
      <c r="K53" s="42"/>
      <c r="N53" s="42"/>
      <c r="O53" s="42"/>
      <c r="P53" s="42"/>
      <c r="Q53" s="42"/>
      <c r="R53" s="42"/>
      <c r="S53" s="42"/>
      <c r="T53" s="42"/>
      <c r="U53" s="42"/>
      <c r="V53" s="42"/>
      <c r="W53" s="42"/>
      <c r="X53" s="42"/>
      <c r="Y53" s="42"/>
      <c r="Z53" s="42"/>
    </row>
    <row r="54" spans="1:41" s="182" customFormat="1" ht="112.35" customHeight="1" x14ac:dyDescent="0.2">
      <c r="A54" s="180"/>
      <c r="C54" s="1455"/>
      <c r="D54" s="1456"/>
      <c r="E54" s="1456"/>
      <c r="F54" s="1456"/>
      <c r="G54" s="1456"/>
      <c r="H54" s="1456"/>
      <c r="I54" s="1457"/>
      <c r="J54" s="1143"/>
      <c r="K54" s="531" t="b">
        <f>IF(SUBSTITUTE(C54," ","")="",FALSE,TRUE)</f>
        <v>0</v>
      </c>
      <c r="L54" s="42">
        <f t="shared" ref="L54:L56" si="2">IF(K54=TRUE,0,1)</f>
        <v>1</v>
      </c>
      <c r="M54" s="42"/>
      <c r="N54" s="192"/>
      <c r="O54" s="192"/>
      <c r="P54" s="192"/>
      <c r="Q54" s="192"/>
      <c r="R54" s="192"/>
      <c r="S54" s="180"/>
      <c r="T54" s="180"/>
      <c r="U54" s="180"/>
      <c r="V54" s="180"/>
      <c r="W54" s="180"/>
      <c r="X54" s="180"/>
      <c r="Y54" s="180"/>
      <c r="Z54" s="180"/>
    </row>
    <row r="55" spans="1:41" s="182" customFormat="1" ht="10.5" customHeight="1" x14ac:dyDescent="0.2">
      <c r="A55" s="180"/>
      <c r="C55" s="485"/>
      <c r="D55" s="485"/>
      <c r="E55" s="485"/>
      <c r="F55" s="485"/>
      <c r="G55" s="485"/>
      <c r="H55" s="806"/>
      <c r="I55" s="806"/>
      <c r="J55" s="11"/>
      <c r="K55" s="42"/>
      <c r="L55" s="42"/>
      <c r="M55" s="42"/>
      <c r="N55" s="192"/>
      <c r="O55" s="192"/>
      <c r="P55" s="192"/>
      <c r="Q55" s="192"/>
      <c r="R55" s="192"/>
      <c r="S55" s="180"/>
      <c r="T55" s="180"/>
      <c r="U55" s="180"/>
      <c r="V55" s="180"/>
      <c r="W55" s="180"/>
      <c r="X55" s="180"/>
      <c r="Y55" s="180"/>
      <c r="Z55" s="180"/>
    </row>
    <row r="56" spans="1:41" s="156" customFormat="1" ht="19.350000000000001" customHeight="1" x14ac:dyDescent="0.2">
      <c r="A56" s="155"/>
      <c r="C56" s="671" t="s">
        <v>221</v>
      </c>
      <c r="D56" s="672"/>
      <c r="E56" s="672"/>
      <c r="F56" s="672"/>
      <c r="G56" s="672"/>
      <c r="H56" s="1437"/>
      <c r="I56" s="1438"/>
      <c r="J56" s="11"/>
      <c r="K56" s="531" t="b">
        <f>IF(SUBSTITUTE(H56," ","")="",FALSE,TRUE)</f>
        <v>0</v>
      </c>
      <c r="L56" s="42">
        <f t="shared" si="2"/>
        <v>1</v>
      </c>
      <c r="M56" s="531"/>
      <c r="N56" s="155"/>
      <c r="O56" s="155"/>
      <c r="P56" s="155"/>
      <c r="Q56" s="155"/>
      <c r="R56" s="155"/>
      <c r="S56" s="155"/>
      <c r="T56" s="155"/>
      <c r="U56" s="155"/>
      <c r="V56" s="155"/>
      <c r="W56" s="155"/>
      <c r="X56" s="42"/>
      <c r="Y56" s="42"/>
      <c r="Z56" s="42"/>
      <c r="AA56" s="11"/>
      <c r="AB56" s="11"/>
      <c r="AC56" s="11"/>
      <c r="AD56" s="11"/>
      <c r="AE56" s="11"/>
      <c r="AF56" s="11"/>
      <c r="AG56" s="11"/>
      <c r="AH56" s="11"/>
      <c r="AI56" s="11"/>
      <c r="AJ56" s="11"/>
      <c r="AK56" s="11"/>
      <c r="AL56" s="11"/>
      <c r="AM56" s="11"/>
    </row>
    <row r="57" spans="1:41" ht="18.600000000000001" customHeight="1" x14ac:dyDescent="0.2">
      <c r="A57" s="155"/>
      <c r="C57" s="1409" t="s">
        <v>222</v>
      </c>
      <c r="D57" s="1409"/>
      <c r="E57" s="1409"/>
      <c r="F57" s="1409"/>
      <c r="G57" s="1409"/>
      <c r="H57" s="1409"/>
      <c r="I57" s="1409"/>
      <c r="J57" s="11"/>
      <c r="K57" s="42"/>
      <c r="M57" s="531" t="s">
        <v>223</v>
      </c>
      <c r="N57" s="42"/>
      <c r="O57" s="42"/>
      <c r="P57" s="42"/>
      <c r="Q57" s="42"/>
      <c r="R57" s="42"/>
      <c r="S57" s="42"/>
      <c r="T57" s="42"/>
      <c r="U57" s="42"/>
      <c r="V57" s="42"/>
      <c r="W57" s="42"/>
      <c r="X57" s="42"/>
      <c r="Y57" s="42"/>
      <c r="Z57" s="42"/>
    </row>
    <row r="58" spans="1:41" ht="19.350000000000001" customHeight="1" x14ac:dyDescent="0.2">
      <c r="A58" s="42"/>
      <c r="C58" s="111" t="s">
        <v>165</v>
      </c>
      <c r="E58" s="1426"/>
      <c r="F58" s="1426"/>
      <c r="G58" s="1426"/>
      <c r="H58" s="1426"/>
      <c r="I58" s="1426"/>
      <c r="J58" s="1143"/>
      <c r="K58" s="42"/>
      <c r="N58" s="42"/>
      <c r="O58" s="42"/>
      <c r="P58" s="42"/>
      <c r="Q58" s="42"/>
      <c r="R58" s="42"/>
      <c r="S58" s="42"/>
      <c r="T58" s="42"/>
      <c r="U58" s="42"/>
      <c r="V58" s="42"/>
      <c r="W58" s="42"/>
      <c r="X58" s="42"/>
      <c r="Y58" s="42"/>
      <c r="Z58" s="42"/>
    </row>
    <row r="59" spans="1:41" ht="10.5" customHeight="1" x14ac:dyDescent="0.2">
      <c r="A59" s="42"/>
      <c r="C59" s="111"/>
      <c r="E59" s="1330"/>
      <c r="F59" s="1330"/>
      <c r="G59" s="1330"/>
      <c r="H59" s="1330"/>
      <c r="I59" s="1330"/>
      <c r="J59" s="1143"/>
      <c r="K59" s="42"/>
      <c r="N59" s="42"/>
      <c r="O59" s="42"/>
      <c r="P59" s="42"/>
      <c r="Q59" s="42"/>
      <c r="R59" s="42"/>
      <c r="S59" s="42"/>
      <c r="T59" s="42"/>
      <c r="U59" s="42"/>
      <c r="V59" s="42"/>
      <c r="W59" s="42"/>
      <c r="X59" s="42"/>
      <c r="Y59" s="42"/>
      <c r="Z59" s="42"/>
    </row>
    <row r="60" spans="1:41" ht="19.350000000000001" customHeight="1" thickBot="1" x14ac:dyDescent="0.3">
      <c r="A60" s="42"/>
      <c r="C60" s="1464" t="s">
        <v>224</v>
      </c>
      <c r="D60" s="1464"/>
      <c r="E60" s="1464"/>
      <c r="F60" s="1464"/>
      <c r="G60" s="1464"/>
      <c r="H60" s="1464"/>
      <c r="I60" s="1464"/>
      <c r="J60" s="11"/>
      <c r="K60" s="62"/>
      <c r="L60" s="62"/>
      <c r="N60" s="42"/>
      <c r="O60" s="42"/>
      <c r="P60" s="42"/>
      <c r="Q60" s="42"/>
      <c r="R60" s="42"/>
      <c r="S60" s="42"/>
      <c r="T60" s="42"/>
      <c r="U60" s="42"/>
      <c r="V60" s="42"/>
      <c r="W60" s="42"/>
      <c r="X60" s="42"/>
      <c r="Y60" s="42"/>
      <c r="Z60" s="42"/>
      <c r="AD60" s="182"/>
      <c r="AE60" s="182"/>
      <c r="AF60" s="182"/>
      <c r="AG60" s="182"/>
      <c r="AH60" s="182"/>
      <c r="AI60" s="182"/>
      <c r="AJ60" s="182"/>
      <c r="AK60" s="182"/>
      <c r="AL60" s="182"/>
      <c r="AM60" s="182"/>
      <c r="AN60" s="182"/>
      <c r="AO60" s="182"/>
    </row>
    <row r="61" spans="1:41" ht="10.5" customHeight="1" x14ac:dyDescent="0.2">
      <c r="A61" s="42"/>
      <c r="C61" s="374"/>
      <c r="D61" s="374"/>
      <c r="E61" s="374"/>
      <c r="F61" s="374"/>
      <c r="G61" s="374"/>
      <c r="H61" s="799"/>
      <c r="I61" s="482"/>
      <c r="J61" s="1143"/>
      <c r="K61" s="42"/>
      <c r="N61" s="42"/>
      <c r="O61" s="42"/>
      <c r="P61" s="42"/>
      <c r="Q61" s="42"/>
      <c r="R61" s="42"/>
      <c r="S61" s="42"/>
      <c r="T61" s="42"/>
      <c r="U61" s="42"/>
      <c r="V61" s="42"/>
      <c r="W61" s="42"/>
      <c r="X61" s="42"/>
      <c r="Y61" s="42"/>
      <c r="Z61" s="42"/>
      <c r="AD61" s="182"/>
      <c r="AE61" s="182"/>
      <c r="AF61" s="182"/>
      <c r="AG61" s="182"/>
      <c r="AH61" s="182"/>
      <c r="AI61" s="182"/>
      <c r="AJ61" s="182"/>
      <c r="AK61" s="182"/>
      <c r="AL61" s="182"/>
      <c r="AM61" s="182"/>
      <c r="AN61" s="182"/>
      <c r="AO61" s="182"/>
    </row>
    <row r="62" spans="1:41" s="156" customFormat="1" ht="19.5" customHeight="1" x14ac:dyDescent="0.35">
      <c r="A62" s="155"/>
      <c r="C62" s="544" t="s">
        <v>225</v>
      </c>
      <c r="D62" s="158"/>
      <c r="E62" s="158"/>
      <c r="F62" s="158"/>
      <c r="G62" s="158"/>
      <c r="H62" s="807"/>
      <c r="I62" s="807"/>
      <c r="J62" s="159"/>
      <c r="K62" s="155"/>
      <c r="L62" s="155"/>
      <c r="M62" s="155"/>
      <c r="N62" s="42"/>
      <c r="O62" s="155"/>
      <c r="P62" s="155"/>
      <c r="Q62" s="155"/>
      <c r="R62" s="155"/>
      <c r="S62" s="155"/>
      <c r="T62" s="155"/>
      <c r="U62" s="155"/>
      <c r="V62" s="155"/>
      <c r="W62" s="155"/>
      <c r="X62" s="155"/>
      <c r="Y62" s="155"/>
      <c r="Z62" s="155"/>
      <c r="AD62" s="182"/>
      <c r="AE62" s="182"/>
      <c r="AF62" s="182"/>
      <c r="AG62" s="182"/>
      <c r="AH62" s="182"/>
      <c r="AI62" s="182"/>
      <c r="AJ62" s="182"/>
      <c r="AK62" s="182"/>
      <c r="AL62" s="182"/>
      <c r="AM62" s="182"/>
      <c r="AN62" s="182"/>
      <c r="AO62" s="182"/>
    </row>
    <row r="63" spans="1:41" s="1106" customFormat="1" ht="15" customHeight="1" x14ac:dyDescent="0.2">
      <c r="A63" s="1105"/>
      <c r="C63" s="1413" t="s">
        <v>226</v>
      </c>
      <c r="D63" s="1413"/>
      <c r="E63" s="1413"/>
      <c r="F63" s="1413"/>
      <c r="G63" s="1413"/>
      <c r="H63" s="1413"/>
      <c r="I63" s="1413"/>
      <c r="K63" s="1105"/>
      <c r="L63" s="1105"/>
      <c r="M63" s="1105"/>
      <c r="N63" s="1105"/>
      <c r="O63" s="1105"/>
      <c r="P63" s="1105"/>
      <c r="Q63" s="1105"/>
      <c r="R63" s="1105"/>
      <c r="S63" s="1105"/>
      <c r="T63" s="1105"/>
      <c r="U63" s="1105"/>
      <c r="V63" s="1105"/>
      <c r="W63" s="1105"/>
      <c r="X63" s="1105"/>
      <c r="Y63" s="1105"/>
      <c r="Z63" s="1105"/>
      <c r="AD63" s="1146"/>
      <c r="AE63" s="1146"/>
      <c r="AF63" s="1146"/>
      <c r="AG63" s="1146"/>
      <c r="AH63" s="1146"/>
      <c r="AI63" s="1146"/>
      <c r="AJ63" s="1146"/>
      <c r="AK63" s="1146"/>
      <c r="AL63" s="1146"/>
      <c r="AM63" s="1146"/>
      <c r="AN63" s="1146"/>
      <c r="AO63" s="1146"/>
    </row>
    <row r="64" spans="1:41" ht="10.5" customHeight="1" x14ac:dyDescent="0.2">
      <c r="A64" s="42"/>
      <c r="C64" s="173"/>
      <c r="D64" s="173"/>
      <c r="E64" s="173"/>
      <c r="F64" s="173"/>
      <c r="G64" s="173"/>
      <c r="H64" s="808"/>
      <c r="I64" s="808"/>
      <c r="J64" s="11"/>
      <c r="K64" s="42"/>
      <c r="N64" s="42"/>
      <c r="O64" s="42"/>
      <c r="P64" s="42"/>
      <c r="Q64" s="42"/>
      <c r="R64" s="42"/>
      <c r="S64" s="42"/>
      <c r="T64" s="42"/>
      <c r="U64" s="42"/>
      <c r="V64" s="42"/>
      <c r="W64" s="42"/>
      <c r="X64" s="42"/>
      <c r="Y64" s="42"/>
      <c r="Z64" s="42"/>
    </row>
    <row r="65" spans="1:26" ht="19.350000000000001" customHeight="1" x14ac:dyDescent="0.2">
      <c r="A65" s="42"/>
      <c r="C65" s="1429" t="s">
        <v>227</v>
      </c>
      <c r="D65" s="1429"/>
      <c r="E65" s="1429"/>
      <c r="F65" s="1429"/>
      <c r="H65" s="1460"/>
      <c r="I65" s="1461"/>
      <c r="J65" s="1143"/>
      <c r="K65" s="42"/>
      <c r="L65" s="531"/>
      <c r="N65" s="42"/>
      <c r="O65" s="42"/>
      <c r="P65" s="42"/>
      <c r="Q65" s="42"/>
      <c r="R65" s="42"/>
      <c r="S65" s="42"/>
      <c r="T65" s="42"/>
      <c r="U65" s="42"/>
      <c r="V65" s="42"/>
      <c r="W65" s="42"/>
      <c r="X65" s="42"/>
      <c r="Y65" s="42"/>
      <c r="Z65" s="42"/>
    </row>
    <row r="66" spans="1:26" ht="19.350000000000001" customHeight="1" x14ac:dyDescent="0.2">
      <c r="A66" s="42"/>
      <c r="C66" s="1429" t="s">
        <v>228</v>
      </c>
      <c r="D66" s="1429"/>
      <c r="E66" s="1429"/>
      <c r="F66" s="1429"/>
      <c r="H66" s="1460"/>
      <c r="I66" s="1461"/>
      <c r="J66" s="1143"/>
      <c r="K66" s="42"/>
      <c r="L66" s="531" t="s">
        <v>229</v>
      </c>
      <c r="N66" s="42"/>
      <c r="O66" s="42"/>
      <c r="P66" s="42"/>
      <c r="Q66" s="42"/>
      <c r="R66" s="42"/>
      <c r="S66" s="42"/>
      <c r="T66" s="42"/>
      <c r="U66" s="42"/>
      <c r="V66" s="42"/>
      <c r="W66" s="42"/>
      <c r="X66" s="42"/>
      <c r="Y66" s="42"/>
      <c r="Z66" s="42"/>
    </row>
    <row r="67" spans="1:26" ht="19.350000000000001" customHeight="1" x14ac:dyDescent="0.2">
      <c r="A67" s="42"/>
      <c r="C67" s="1429" t="s">
        <v>230</v>
      </c>
      <c r="D67" s="1429"/>
      <c r="E67" s="1429"/>
      <c r="F67" s="1429"/>
      <c r="H67" s="1462"/>
      <c r="I67" s="1463"/>
      <c r="J67" s="1143"/>
      <c r="K67" s="42"/>
      <c r="N67" s="42"/>
      <c r="O67" s="42"/>
      <c r="P67" s="42"/>
      <c r="Q67" s="42"/>
      <c r="R67" s="42"/>
      <c r="S67" s="42"/>
      <c r="T67" s="42"/>
      <c r="U67" s="42"/>
      <c r="V67" s="42"/>
      <c r="W67" s="42"/>
      <c r="X67" s="42"/>
      <c r="Y67" s="42"/>
      <c r="Z67" s="42"/>
    </row>
    <row r="68" spans="1:26" ht="19.350000000000001" customHeight="1" x14ac:dyDescent="0.2">
      <c r="A68" s="42"/>
      <c r="C68" s="1429" t="s">
        <v>231</v>
      </c>
      <c r="D68" s="1429"/>
      <c r="E68" s="1429"/>
      <c r="F68" s="1429"/>
      <c r="H68" s="1437"/>
      <c r="I68" s="1438"/>
      <c r="J68" s="1143"/>
      <c r="K68" s="42"/>
      <c r="N68" s="42"/>
      <c r="O68" s="42"/>
      <c r="P68" s="42"/>
      <c r="Q68" s="42"/>
      <c r="R68" s="42"/>
      <c r="S68" s="42"/>
      <c r="T68" s="42"/>
      <c r="U68" s="42"/>
      <c r="V68" s="42"/>
      <c r="W68" s="42"/>
      <c r="X68" s="42"/>
      <c r="Y68" s="42"/>
      <c r="Z68" s="42"/>
    </row>
    <row r="69" spans="1:26" ht="19.350000000000001" customHeight="1" x14ac:dyDescent="0.2">
      <c r="A69" s="42"/>
      <c r="C69" s="1436" t="s">
        <v>232</v>
      </c>
      <c r="D69" s="1436"/>
      <c r="E69" s="1436"/>
      <c r="F69" s="1436"/>
      <c r="H69" s="1437"/>
      <c r="I69" s="1438"/>
      <c r="J69" s="1143"/>
      <c r="K69" s="42"/>
      <c r="L69" s="531" t="s">
        <v>233</v>
      </c>
      <c r="N69" s="42"/>
      <c r="O69" s="42"/>
      <c r="P69" s="42"/>
      <c r="Q69" s="42"/>
      <c r="R69" s="42"/>
      <c r="S69" s="42"/>
      <c r="T69" s="42"/>
      <c r="U69" s="42"/>
      <c r="V69" s="42"/>
      <c r="W69" s="42"/>
      <c r="X69" s="42"/>
      <c r="Y69" s="42"/>
      <c r="Z69" s="42"/>
    </row>
    <row r="70" spans="1:26" ht="19.350000000000001" customHeight="1" x14ac:dyDescent="0.2">
      <c r="A70" s="42"/>
      <c r="C70" s="1436" t="s">
        <v>234</v>
      </c>
      <c r="D70" s="1436"/>
      <c r="E70" s="1436"/>
      <c r="F70" s="1436"/>
      <c r="H70" s="1465"/>
      <c r="I70" s="1466"/>
      <c r="J70" s="1143"/>
      <c r="K70" s="42"/>
      <c r="L70" s="531"/>
      <c r="N70" s="42"/>
      <c r="O70" s="42"/>
      <c r="P70" s="42"/>
      <c r="Q70" s="42"/>
      <c r="R70" s="42"/>
      <c r="S70" s="42"/>
      <c r="T70" s="42"/>
      <c r="U70" s="42"/>
      <c r="V70" s="42"/>
      <c r="W70" s="42"/>
      <c r="X70" s="42"/>
      <c r="Y70" s="42"/>
      <c r="Z70" s="42"/>
    </row>
    <row r="71" spans="1:26" ht="10.5" customHeight="1" x14ac:dyDescent="0.2">
      <c r="A71" s="42"/>
      <c r="C71" s="111"/>
      <c r="D71" s="111"/>
      <c r="E71" s="111"/>
      <c r="F71" s="111"/>
      <c r="G71" s="20"/>
      <c r="H71" s="20"/>
      <c r="I71" s="20"/>
      <c r="J71" s="1143"/>
      <c r="K71" s="42"/>
      <c r="N71" s="42"/>
      <c r="O71" s="42"/>
      <c r="P71" s="42"/>
      <c r="Q71" s="42"/>
      <c r="R71" s="42"/>
      <c r="S71" s="42"/>
      <c r="T71" s="42"/>
      <c r="U71" s="42"/>
      <c r="V71" s="42"/>
      <c r="W71" s="42"/>
      <c r="X71" s="42"/>
      <c r="Y71" s="42"/>
      <c r="Z71" s="42"/>
    </row>
    <row r="72" spans="1:26" ht="19.350000000000001" customHeight="1" x14ac:dyDescent="0.2">
      <c r="A72" s="42"/>
      <c r="C72" s="111" t="s">
        <v>165</v>
      </c>
      <c r="D72" s="374"/>
      <c r="E72" s="1451"/>
      <c r="F72" s="1452"/>
      <c r="G72" s="1452"/>
      <c r="H72" s="1452"/>
      <c r="I72" s="1453"/>
      <c r="J72" s="1143"/>
      <c r="K72" s="42"/>
      <c r="N72" s="42"/>
      <c r="O72" s="42"/>
      <c r="P72" s="42"/>
      <c r="Q72" s="42"/>
      <c r="R72" s="42"/>
      <c r="S72" s="42"/>
      <c r="T72" s="42"/>
      <c r="U72" s="42"/>
      <c r="V72" s="42"/>
      <c r="W72" s="42"/>
      <c r="X72" s="42"/>
      <c r="Y72" s="42"/>
      <c r="Z72" s="42"/>
    </row>
    <row r="73" spans="1:26" ht="19.350000000000001" customHeight="1" x14ac:dyDescent="0.2">
      <c r="A73" s="42"/>
      <c r="C73" s="111"/>
      <c r="J73" s="1143"/>
      <c r="K73" s="42"/>
      <c r="N73" s="42"/>
      <c r="O73" s="42"/>
      <c r="P73" s="42"/>
      <c r="Q73" s="42"/>
      <c r="R73" s="42"/>
      <c r="S73" s="42"/>
      <c r="T73" s="42"/>
      <c r="U73" s="42"/>
      <c r="V73" s="42"/>
      <c r="W73" s="42"/>
      <c r="X73" s="42"/>
      <c r="Y73" s="42"/>
      <c r="Z73" s="42"/>
    </row>
    <row r="74" spans="1:26" ht="112.35" customHeight="1" x14ac:dyDescent="0.2">
      <c r="A74" s="42"/>
      <c r="C74" s="1470"/>
      <c r="D74" s="1471"/>
      <c r="E74" s="1471"/>
      <c r="F74" s="1471"/>
      <c r="G74" s="1471"/>
      <c r="H74" s="1471"/>
      <c r="I74" s="1472"/>
      <c r="J74" s="1143"/>
      <c r="K74" s="42"/>
      <c r="N74" s="42"/>
      <c r="O74" s="42"/>
      <c r="P74" s="42"/>
      <c r="Q74" s="42"/>
      <c r="R74" s="42"/>
      <c r="S74" s="42"/>
      <c r="T74" s="42"/>
      <c r="U74" s="42"/>
      <c r="V74" s="42"/>
      <c r="W74" s="42"/>
      <c r="X74" s="42"/>
      <c r="Y74" s="42"/>
      <c r="Z74" s="42"/>
    </row>
    <row r="75" spans="1:26" ht="19.350000000000001" customHeight="1" x14ac:dyDescent="0.2">
      <c r="A75" s="42"/>
      <c r="C75" s="1107" t="s">
        <v>235</v>
      </c>
      <c r="D75" s="337"/>
      <c r="E75" s="337"/>
      <c r="F75" s="337"/>
      <c r="G75" s="337"/>
      <c r="H75" s="809"/>
      <c r="I75" s="809"/>
      <c r="J75" s="1143"/>
      <c r="K75" s="42"/>
      <c r="N75" s="42"/>
      <c r="O75" s="42"/>
      <c r="P75" s="42"/>
      <c r="Q75" s="42"/>
      <c r="R75" s="42"/>
      <c r="S75" s="42"/>
      <c r="T75" s="42"/>
      <c r="U75" s="42"/>
      <c r="V75" s="42"/>
      <c r="W75" s="42"/>
      <c r="X75" s="42"/>
      <c r="Y75" s="42"/>
      <c r="Z75" s="42"/>
    </row>
    <row r="76" spans="1:26" ht="10.5" customHeight="1" x14ac:dyDescent="0.2">
      <c r="A76" s="42"/>
      <c r="C76" s="111"/>
      <c r="E76" s="563"/>
      <c r="F76" s="565"/>
      <c r="G76" s="565"/>
      <c r="H76" s="565"/>
      <c r="I76" s="565"/>
      <c r="J76" s="1143"/>
      <c r="K76" s="42"/>
      <c r="N76" s="42"/>
      <c r="O76" s="42"/>
      <c r="P76" s="42"/>
      <c r="Q76" s="42"/>
      <c r="R76" s="42"/>
      <c r="S76" s="42"/>
      <c r="T76" s="42"/>
      <c r="U76" s="42"/>
      <c r="V76" s="42"/>
      <c r="W76" s="42"/>
      <c r="X76" s="42"/>
      <c r="Y76" s="42"/>
      <c r="Z76" s="42"/>
    </row>
    <row r="77" spans="1:26" ht="19.5" customHeight="1" x14ac:dyDescent="0.2">
      <c r="A77" s="42"/>
      <c r="C77" s="1454" t="s">
        <v>207</v>
      </c>
      <c r="D77" s="1477"/>
      <c r="E77" s="1477"/>
      <c r="F77" s="1477"/>
      <c r="G77" s="1477"/>
      <c r="H77" s="1477"/>
      <c r="I77" s="1477"/>
      <c r="J77" s="1143"/>
      <c r="K77" s="42"/>
      <c r="N77" s="42"/>
      <c r="O77" s="42"/>
      <c r="P77" s="42"/>
      <c r="Q77" s="42"/>
      <c r="R77" s="42"/>
      <c r="S77" s="42"/>
      <c r="T77" s="42"/>
      <c r="U77" s="42"/>
      <c r="V77" s="42"/>
      <c r="W77" s="42"/>
      <c r="X77" s="42"/>
      <c r="Y77" s="42"/>
      <c r="Z77" s="42"/>
    </row>
    <row r="78" spans="1:26" ht="10.35" customHeight="1" x14ac:dyDescent="0.2">
      <c r="A78" s="42"/>
      <c r="C78" s="337"/>
      <c r="D78" s="337"/>
      <c r="E78" s="337"/>
      <c r="F78" s="337"/>
      <c r="G78" s="337"/>
      <c r="H78" s="809"/>
      <c r="I78" s="809"/>
      <c r="J78" s="1143"/>
      <c r="K78" s="42"/>
      <c r="N78" s="42"/>
      <c r="O78" s="42"/>
      <c r="P78" s="42"/>
      <c r="Q78" s="42"/>
      <c r="R78" s="42"/>
      <c r="S78" s="42"/>
      <c r="T78" s="42"/>
      <c r="U78" s="42"/>
      <c r="V78" s="42"/>
      <c r="W78" s="42"/>
      <c r="X78" s="42"/>
      <c r="Y78" s="42"/>
      <c r="Z78" s="42"/>
    </row>
    <row r="79" spans="1:26" ht="19.350000000000001" customHeight="1" x14ac:dyDescent="0.2">
      <c r="A79" s="42"/>
      <c r="C79" s="1436" t="s">
        <v>236</v>
      </c>
      <c r="D79" s="1436"/>
      <c r="E79" s="1436"/>
      <c r="F79" s="1436"/>
      <c r="G79" s="1436"/>
      <c r="H79" s="1512"/>
      <c r="I79" s="1513"/>
      <c r="J79" s="1143"/>
      <c r="K79" s="42"/>
      <c r="N79" s="42"/>
      <c r="O79" s="42"/>
      <c r="P79" s="42"/>
      <c r="Q79" s="42"/>
      <c r="R79" s="42"/>
      <c r="S79" s="42"/>
      <c r="T79" s="42"/>
      <c r="U79" s="42"/>
      <c r="V79" s="42"/>
      <c r="W79" s="42"/>
      <c r="X79" s="42"/>
      <c r="Y79" s="42"/>
      <c r="Z79" s="42"/>
    </row>
    <row r="80" spans="1:26" ht="19.350000000000001" customHeight="1" x14ac:dyDescent="0.2">
      <c r="A80" s="42"/>
      <c r="C80" s="1436"/>
      <c r="D80" s="1436"/>
      <c r="E80" s="1436"/>
      <c r="F80" s="1436"/>
      <c r="G80" s="1436"/>
      <c r="H80" s="809"/>
      <c r="I80" s="809"/>
      <c r="J80" s="1143"/>
      <c r="K80" s="42"/>
      <c r="N80" s="42"/>
      <c r="O80" s="42"/>
      <c r="P80" s="42"/>
      <c r="Q80" s="42"/>
      <c r="R80" s="42"/>
      <c r="S80" s="42"/>
      <c r="T80" s="42"/>
      <c r="U80" s="42"/>
      <c r="V80" s="42"/>
      <c r="W80" s="42"/>
      <c r="X80" s="42"/>
      <c r="Y80" s="42"/>
      <c r="Z80" s="42"/>
    </row>
    <row r="81" spans="1:26" ht="19.350000000000001" customHeight="1" x14ac:dyDescent="0.2">
      <c r="A81" s="42"/>
      <c r="C81" s="1436" t="s">
        <v>237</v>
      </c>
      <c r="D81" s="1436"/>
      <c r="E81" s="1436"/>
      <c r="F81" s="1436"/>
      <c r="G81" s="1507"/>
      <c r="H81" s="1511"/>
      <c r="I81" s="1511"/>
      <c r="J81" s="1143"/>
      <c r="K81" s="42"/>
      <c r="N81" s="42"/>
      <c r="O81" s="42"/>
      <c r="P81" s="42"/>
      <c r="Q81" s="42"/>
      <c r="R81" s="42"/>
      <c r="S81" s="42"/>
      <c r="T81" s="42"/>
      <c r="U81" s="42"/>
      <c r="V81" s="42"/>
      <c r="W81" s="42"/>
      <c r="X81" s="42"/>
      <c r="Y81" s="42"/>
      <c r="Z81" s="42"/>
    </row>
    <row r="82" spans="1:26" ht="19.350000000000001" customHeight="1" x14ac:dyDescent="0.2">
      <c r="A82" s="42"/>
      <c r="C82" s="1436"/>
      <c r="D82" s="1436"/>
      <c r="E82" s="1436"/>
      <c r="F82" s="1436"/>
      <c r="G82" s="1436"/>
      <c r="H82" s="1508"/>
      <c r="I82" s="1508"/>
      <c r="J82" s="1143"/>
      <c r="K82" s="42"/>
      <c r="N82" s="42"/>
      <c r="O82" s="42"/>
      <c r="P82" s="42"/>
      <c r="Q82" s="42"/>
      <c r="R82" s="42"/>
      <c r="S82" s="42"/>
      <c r="T82" s="42"/>
      <c r="U82" s="42"/>
      <c r="V82" s="42"/>
      <c r="W82" s="42"/>
      <c r="X82" s="42"/>
      <c r="Y82" s="42"/>
      <c r="Z82" s="42"/>
    </row>
    <row r="83" spans="1:26" ht="19.350000000000001" customHeight="1" x14ac:dyDescent="0.2">
      <c r="A83" s="42"/>
      <c r="C83" s="435" t="s">
        <v>238</v>
      </c>
      <c r="D83" s="435"/>
      <c r="E83" s="435"/>
      <c r="F83" s="435"/>
      <c r="G83" s="435"/>
      <c r="H83" s="1511"/>
      <c r="I83" s="1511"/>
      <c r="J83" s="1143"/>
      <c r="K83" s="42"/>
      <c r="N83" s="42"/>
      <c r="O83" s="42"/>
      <c r="P83" s="42"/>
      <c r="Q83" s="42"/>
      <c r="R83" s="42"/>
      <c r="S83" s="42"/>
      <c r="T83" s="42"/>
      <c r="U83" s="42"/>
      <c r="V83" s="42"/>
      <c r="W83" s="42"/>
      <c r="X83" s="42"/>
      <c r="Y83" s="42"/>
      <c r="Z83" s="42"/>
    </row>
    <row r="84" spans="1:26" ht="19.350000000000001" customHeight="1" x14ac:dyDescent="0.2">
      <c r="A84" s="42"/>
      <c r="C84" s="435" t="s">
        <v>239</v>
      </c>
      <c r="D84" s="435"/>
      <c r="E84" s="435"/>
      <c r="F84" s="435"/>
      <c r="G84" s="435"/>
      <c r="H84" s="1511"/>
      <c r="I84" s="1511"/>
      <c r="J84" s="1143"/>
      <c r="K84" s="42"/>
      <c r="L84" s="531"/>
      <c r="N84" s="42"/>
      <c r="O84" s="42"/>
      <c r="P84" s="42"/>
      <c r="Q84" s="42"/>
      <c r="R84" s="42"/>
      <c r="S84" s="42"/>
      <c r="T84" s="42"/>
      <c r="U84" s="42"/>
      <c r="V84" s="42"/>
      <c r="W84" s="42"/>
      <c r="X84" s="42"/>
      <c r="Y84" s="42"/>
      <c r="Z84" s="42"/>
    </row>
    <row r="85" spans="1:26" ht="19.350000000000001" customHeight="1" x14ac:dyDescent="0.2">
      <c r="A85" s="42"/>
      <c r="C85" s="1436" t="s">
        <v>240</v>
      </c>
      <c r="D85" s="1436"/>
      <c r="E85" s="1436"/>
      <c r="F85" s="1436"/>
      <c r="G85" s="1436"/>
      <c r="H85" s="1511"/>
      <c r="I85" s="1511"/>
      <c r="J85" s="1143"/>
      <c r="K85" s="42"/>
      <c r="L85" s="531" t="s">
        <v>241</v>
      </c>
      <c r="N85" s="42"/>
      <c r="O85" s="42"/>
      <c r="P85" s="42"/>
      <c r="Q85" s="42"/>
      <c r="R85" s="42"/>
      <c r="S85" s="42"/>
      <c r="T85" s="42"/>
      <c r="U85" s="42"/>
      <c r="V85" s="42"/>
      <c r="W85" s="42"/>
      <c r="X85" s="42"/>
      <c r="Y85" s="42"/>
      <c r="Z85" s="42"/>
    </row>
    <row r="86" spans="1:26" ht="19.350000000000001" customHeight="1" x14ac:dyDescent="0.2">
      <c r="A86" s="42"/>
      <c r="C86" s="1436"/>
      <c r="D86" s="1436"/>
      <c r="E86" s="1436"/>
      <c r="F86" s="1436"/>
      <c r="G86" s="1436"/>
      <c r="H86" s="1331"/>
      <c r="I86" s="1331"/>
      <c r="J86" s="1143"/>
      <c r="K86" s="42"/>
      <c r="L86" s="531"/>
      <c r="N86" s="42"/>
      <c r="O86" s="42"/>
      <c r="P86" s="42"/>
      <c r="Q86" s="42"/>
      <c r="R86" s="42"/>
      <c r="S86" s="42"/>
      <c r="T86" s="42"/>
      <c r="U86" s="42"/>
      <c r="V86" s="42"/>
      <c r="W86" s="42"/>
      <c r="X86" s="42"/>
      <c r="Y86" s="42"/>
      <c r="Z86" s="42"/>
    </row>
    <row r="87" spans="1:26" ht="19.350000000000001" customHeight="1" x14ac:dyDescent="0.2">
      <c r="A87" s="42"/>
      <c r="C87" s="111" t="s">
        <v>165</v>
      </c>
      <c r="D87" s="374"/>
      <c r="E87" s="1451"/>
      <c r="F87" s="1452"/>
      <c r="G87" s="1452"/>
      <c r="H87" s="1452"/>
      <c r="I87" s="1453"/>
      <c r="J87" s="1143"/>
      <c r="K87" s="42"/>
      <c r="L87" s="531"/>
      <c r="N87" s="42"/>
      <c r="O87" s="42"/>
      <c r="P87" s="42"/>
      <c r="Q87" s="42"/>
      <c r="R87" s="42"/>
      <c r="S87" s="42"/>
      <c r="T87" s="42"/>
      <c r="U87" s="42"/>
      <c r="V87" s="42"/>
      <c r="W87" s="42"/>
      <c r="X87" s="42"/>
      <c r="Y87" s="42"/>
      <c r="Z87" s="42"/>
    </row>
    <row r="88" spans="1:26" ht="10.5" customHeight="1" x14ac:dyDescent="0.2">
      <c r="A88" s="42"/>
      <c r="C88" s="396"/>
      <c r="D88" s="396"/>
      <c r="E88" s="396"/>
      <c r="F88" s="396"/>
      <c r="G88" s="396"/>
      <c r="H88" s="814"/>
      <c r="I88" s="482"/>
      <c r="J88" s="1143"/>
      <c r="K88" s="42"/>
      <c r="N88" s="42"/>
      <c r="O88" s="42"/>
      <c r="P88" s="42"/>
      <c r="Q88" s="42"/>
      <c r="R88" s="42"/>
      <c r="S88" s="42"/>
      <c r="T88" s="42"/>
      <c r="U88" s="42"/>
      <c r="V88" s="42"/>
      <c r="W88" s="42"/>
      <c r="X88" s="42"/>
      <c r="Y88" s="42"/>
      <c r="Z88" s="42"/>
    </row>
    <row r="89" spans="1:26" ht="19.5" customHeight="1" x14ac:dyDescent="0.2">
      <c r="A89" s="42"/>
      <c r="C89" s="1454" t="s">
        <v>242</v>
      </c>
      <c r="D89" s="1477"/>
      <c r="E89" s="1477"/>
      <c r="F89" s="1477"/>
      <c r="G89" s="1477"/>
      <c r="H89" s="1477"/>
      <c r="I89" s="1477"/>
      <c r="J89" s="1143"/>
      <c r="K89" s="42"/>
      <c r="N89" s="42"/>
      <c r="O89" s="42"/>
      <c r="P89" s="42"/>
      <c r="Q89" s="42"/>
      <c r="R89" s="42"/>
      <c r="S89" s="42"/>
      <c r="T89" s="42"/>
      <c r="U89" s="42"/>
      <c r="V89" s="42"/>
      <c r="W89" s="42"/>
      <c r="X89" s="42"/>
      <c r="Y89" s="42"/>
      <c r="Z89" s="42"/>
    </row>
    <row r="90" spans="1:26" ht="10.5" customHeight="1" x14ac:dyDescent="0.2">
      <c r="A90" s="42"/>
      <c r="C90" s="1436"/>
      <c r="D90" s="1436"/>
      <c r="E90" s="1436"/>
      <c r="F90" s="1436"/>
      <c r="G90" s="1436"/>
      <c r="H90" s="1436"/>
      <c r="I90" s="809"/>
      <c r="J90" s="1143"/>
      <c r="K90" s="42"/>
      <c r="N90" s="42"/>
      <c r="O90" s="42"/>
      <c r="P90" s="42"/>
      <c r="Q90" s="42"/>
      <c r="R90" s="42"/>
      <c r="S90" s="42"/>
      <c r="T90" s="42"/>
      <c r="U90" s="42"/>
      <c r="V90" s="42"/>
      <c r="W90" s="42"/>
      <c r="X90" s="42"/>
      <c r="Y90" s="42"/>
      <c r="Z90" s="42"/>
    </row>
    <row r="91" spans="1:26" ht="19.350000000000001" customHeight="1" x14ac:dyDescent="0.2">
      <c r="A91" s="42"/>
      <c r="C91" s="1436" t="s">
        <v>243</v>
      </c>
      <c r="D91" s="1436"/>
      <c r="E91" s="1436"/>
      <c r="F91" s="1436"/>
      <c r="G91" s="1436"/>
      <c r="H91" s="1437"/>
      <c r="I91" s="1438"/>
      <c r="J91" s="1143"/>
      <c r="K91" s="42"/>
      <c r="L91" s="531"/>
      <c r="N91" s="42"/>
      <c r="O91" s="42"/>
      <c r="P91" s="42"/>
      <c r="Q91" s="42"/>
      <c r="R91" s="42"/>
      <c r="S91" s="42"/>
      <c r="T91" s="42"/>
      <c r="U91" s="42"/>
      <c r="V91" s="42"/>
      <c r="W91" s="42"/>
      <c r="X91" s="42"/>
      <c r="Y91" s="42"/>
      <c r="Z91" s="42"/>
    </row>
    <row r="92" spans="1:26" ht="19.350000000000001" customHeight="1" x14ac:dyDescent="0.2">
      <c r="A92" s="42"/>
      <c r="C92" s="1436"/>
      <c r="D92" s="1436"/>
      <c r="E92" s="1436"/>
      <c r="F92" s="1436"/>
      <c r="G92" s="1436"/>
      <c r="H92" s="811"/>
      <c r="I92" s="482"/>
      <c r="J92" s="1143"/>
      <c r="K92" s="42"/>
      <c r="N92" s="42"/>
      <c r="O92" s="42"/>
      <c r="P92" s="42"/>
      <c r="Q92" s="42"/>
      <c r="R92" s="42"/>
      <c r="S92" s="42"/>
      <c r="T92" s="42"/>
      <c r="U92" s="42"/>
      <c r="V92" s="42"/>
      <c r="W92" s="42"/>
      <c r="X92" s="42"/>
      <c r="Y92" s="42"/>
      <c r="Z92" s="42"/>
    </row>
    <row r="93" spans="1:26" ht="10.5" customHeight="1" x14ac:dyDescent="0.2">
      <c r="A93" s="42"/>
      <c r="C93" s="1436"/>
      <c r="D93" s="1436"/>
      <c r="E93" s="1436"/>
      <c r="F93" s="1436"/>
      <c r="G93" s="1436"/>
      <c r="H93" s="811"/>
      <c r="I93" s="482"/>
      <c r="J93" s="1143"/>
      <c r="K93" s="42"/>
      <c r="N93" s="42"/>
      <c r="O93" s="42"/>
      <c r="P93" s="42"/>
      <c r="Q93" s="42"/>
      <c r="R93" s="42"/>
      <c r="S93" s="42"/>
      <c r="T93" s="42"/>
      <c r="U93" s="42"/>
      <c r="V93" s="42"/>
      <c r="W93" s="42"/>
      <c r="X93" s="42"/>
      <c r="Y93" s="42"/>
      <c r="Z93" s="42"/>
    </row>
    <row r="94" spans="1:26" ht="27.6" customHeight="1" x14ac:dyDescent="0.2">
      <c r="A94" s="42"/>
      <c r="C94" s="1436" t="s">
        <v>244</v>
      </c>
      <c r="D94" s="1436"/>
      <c r="E94" s="1436"/>
      <c r="F94" s="1436"/>
      <c r="G94" s="1436"/>
      <c r="H94" s="1479"/>
      <c r="I94" s="1479"/>
      <c r="J94" s="1143"/>
      <c r="K94" s="42"/>
      <c r="N94" s="42"/>
      <c r="O94" s="42"/>
      <c r="P94" s="42"/>
      <c r="Q94" s="42"/>
      <c r="R94" s="42"/>
      <c r="S94" s="42"/>
      <c r="T94" s="42"/>
      <c r="U94" s="42"/>
      <c r="V94" s="42"/>
      <c r="W94" s="42"/>
      <c r="X94" s="42"/>
      <c r="Y94" s="42"/>
      <c r="Z94" s="42"/>
    </row>
    <row r="95" spans="1:26" ht="19.350000000000001" customHeight="1" x14ac:dyDescent="0.2">
      <c r="A95" s="42"/>
      <c r="C95" s="1436" t="s">
        <v>245</v>
      </c>
      <c r="D95" s="1436"/>
      <c r="E95" s="1436"/>
      <c r="F95" s="1436"/>
      <c r="G95" s="1436"/>
      <c r="H95" s="1479"/>
      <c r="I95" s="1479"/>
      <c r="J95" s="1143"/>
      <c r="K95" s="42"/>
      <c r="N95" s="42"/>
      <c r="O95" s="42"/>
      <c r="P95" s="42"/>
      <c r="Q95" s="42"/>
      <c r="R95" s="42"/>
      <c r="S95" s="42"/>
      <c r="T95" s="42"/>
      <c r="U95" s="42"/>
      <c r="V95" s="42"/>
      <c r="W95" s="42"/>
      <c r="X95" s="42"/>
      <c r="Y95" s="42"/>
      <c r="Z95" s="42"/>
    </row>
    <row r="96" spans="1:26" ht="19.350000000000001" customHeight="1" x14ac:dyDescent="0.2">
      <c r="A96" s="42"/>
      <c r="C96" s="374" t="s">
        <v>246</v>
      </c>
      <c r="D96" s="374"/>
      <c r="E96" s="374"/>
      <c r="F96" s="374"/>
      <c r="G96" s="374"/>
      <c r="H96" s="1479"/>
      <c r="I96" s="1479"/>
      <c r="J96" s="1143"/>
      <c r="K96" s="42"/>
      <c r="N96" s="42"/>
      <c r="O96" s="42"/>
      <c r="P96" s="42"/>
      <c r="Q96" s="42"/>
      <c r="R96" s="42"/>
      <c r="S96" s="42"/>
      <c r="T96" s="42"/>
      <c r="U96" s="42"/>
      <c r="V96" s="42"/>
      <c r="W96" s="42"/>
      <c r="X96" s="42"/>
      <c r="Y96" s="42"/>
      <c r="Z96" s="42"/>
    </row>
    <row r="97" spans="1:31" ht="19.350000000000001" customHeight="1" x14ac:dyDescent="0.2">
      <c r="A97" s="42"/>
      <c r="C97" s="1436" t="s">
        <v>247</v>
      </c>
      <c r="D97" s="1436"/>
      <c r="E97" s="1436"/>
      <c r="F97" s="1436"/>
      <c r="G97" s="1436"/>
      <c r="H97" s="1518"/>
      <c r="I97" s="1518"/>
      <c r="J97" s="1143"/>
      <c r="K97" s="42"/>
      <c r="N97" s="42"/>
      <c r="O97" s="42"/>
      <c r="P97" s="42"/>
      <c r="Q97" s="42"/>
      <c r="R97" s="42"/>
      <c r="S97" s="42"/>
      <c r="T97" s="42"/>
      <c r="U97" s="42"/>
      <c r="V97" s="42"/>
      <c r="W97" s="42"/>
      <c r="X97" s="42"/>
      <c r="Y97" s="42"/>
      <c r="Z97" s="42"/>
    </row>
    <row r="98" spans="1:31" s="414" customFormat="1" ht="19.350000000000001" customHeight="1" x14ac:dyDescent="0.2">
      <c r="A98" s="42"/>
      <c r="B98" s="11"/>
      <c r="C98" s="1436" t="s">
        <v>248</v>
      </c>
      <c r="D98" s="1436"/>
      <c r="E98" s="1436"/>
      <c r="F98" s="1436"/>
      <c r="G98" s="396"/>
      <c r="H98" s="1479"/>
      <c r="I98" s="1479"/>
      <c r="J98" s="1143"/>
      <c r="K98" s="42"/>
      <c r="L98" s="42"/>
      <c r="M98" s="42"/>
      <c r="N98" s="42"/>
      <c r="O98" s="42"/>
      <c r="P98" s="42"/>
      <c r="Q98" s="42"/>
      <c r="R98" s="42"/>
      <c r="S98" s="42"/>
      <c r="T98" s="42"/>
      <c r="U98" s="42"/>
      <c r="V98" s="42"/>
      <c r="W98" s="42"/>
      <c r="X98" s="42"/>
      <c r="Y98" s="42"/>
      <c r="Z98" s="42"/>
      <c r="AA98" s="11"/>
      <c r="AB98" s="11"/>
      <c r="AC98" s="11"/>
      <c r="AD98" s="11"/>
      <c r="AE98" s="11"/>
    </row>
    <row r="99" spans="1:31" ht="19.350000000000001" customHeight="1" x14ac:dyDescent="0.2">
      <c r="A99" s="42"/>
      <c r="C99" s="1436" t="s">
        <v>249</v>
      </c>
      <c r="D99" s="1436"/>
      <c r="E99" s="1332"/>
      <c r="F99" s="1332"/>
      <c r="G99" s="1332"/>
      <c r="H99" s="1479"/>
      <c r="I99" s="1479"/>
      <c r="J99" s="1143"/>
      <c r="K99" s="42"/>
      <c r="L99" s="531"/>
      <c r="N99" s="42"/>
      <c r="O99" s="42"/>
      <c r="P99" s="42"/>
      <c r="Q99" s="42"/>
      <c r="R99" s="42"/>
      <c r="S99" s="42"/>
      <c r="T99" s="42"/>
      <c r="U99" s="42"/>
      <c r="V99" s="42"/>
      <c r="W99" s="42"/>
      <c r="X99" s="42"/>
      <c r="Y99" s="42"/>
      <c r="Z99" s="42"/>
    </row>
    <row r="100" spans="1:31" ht="10.5" customHeight="1" x14ac:dyDescent="0.2">
      <c r="A100" s="42"/>
      <c r="C100" s="1436"/>
      <c r="D100" s="1436"/>
      <c r="E100" s="1332"/>
      <c r="F100" s="1332"/>
      <c r="G100" s="1332"/>
      <c r="H100" s="1332"/>
      <c r="I100" s="1332"/>
      <c r="J100" s="1143"/>
      <c r="K100" s="42"/>
      <c r="N100" s="42"/>
      <c r="O100" s="42"/>
      <c r="P100" s="42"/>
      <c r="Q100" s="42"/>
      <c r="R100" s="42"/>
      <c r="S100" s="42"/>
      <c r="T100" s="42"/>
      <c r="U100" s="42"/>
      <c r="V100" s="42"/>
      <c r="W100" s="42"/>
      <c r="X100" s="42"/>
      <c r="Y100" s="42"/>
      <c r="Z100" s="42"/>
    </row>
    <row r="101" spans="1:31" ht="19.350000000000001" customHeight="1" x14ac:dyDescent="0.2">
      <c r="A101" s="42"/>
      <c r="C101" s="111" t="s">
        <v>165</v>
      </c>
      <c r="D101" s="374"/>
      <c r="E101" s="1451"/>
      <c r="F101" s="1452"/>
      <c r="G101" s="1452"/>
      <c r="H101" s="1452"/>
      <c r="I101" s="1453"/>
      <c r="J101" s="1143"/>
      <c r="K101" s="42"/>
      <c r="N101" s="42"/>
      <c r="O101" s="42"/>
      <c r="P101" s="42"/>
      <c r="Q101" s="42"/>
      <c r="R101" s="42"/>
      <c r="S101" s="42"/>
      <c r="T101" s="42"/>
      <c r="U101" s="42"/>
      <c r="V101" s="42"/>
      <c r="W101" s="42"/>
      <c r="X101" s="42"/>
      <c r="Y101" s="42"/>
      <c r="Z101" s="42"/>
    </row>
    <row r="102" spans="1:31" ht="10.5" customHeight="1" x14ac:dyDescent="0.2">
      <c r="A102" s="42"/>
      <c r="C102" s="111"/>
      <c r="J102" s="1143"/>
      <c r="K102" s="42"/>
      <c r="N102" s="42"/>
      <c r="O102" s="42"/>
      <c r="P102" s="42"/>
      <c r="Q102" s="42"/>
      <c r="R102" s="42"/>
      <c r="S102" s="42"/>
      <c r="T102" s="42"/>
      <c r="U102" s="42"/>
      <c r="V102" s="42"/>
      <c r="W102" s="42"/>
      <c r="X102" s="42"/>
      <c r="Y102" s="42"/>
      <c r="Z102" s="42"/>
    </row>
    <row r="103" spans="1:31" ht="112.35" customHeight="1" x14ac:dyDescent="0.2">
      <c r="A103" s="42"/>
      <c r="C103" s="1522"/>
      <c r="D103" s="1523"/>
      <c r="E103" s="1523"/>
      <c r="F103" s="1523"/>
      <c r="G103" s="1523"/>
      <c r="H103" s="1523"/>
      <c r="I103" s="1524"/>
      <c r="J103" s="1143"/>
      <c r="K103" s="42"/>
      <c r="N103" s="42"/>
      <c r="O103" s="42"/>
      <c r="P103" s="42"/>
      <c r="Q103" s="42"/>
      <c r="R103" s="42"/>
      <c r="S103" s="42"/>
      <c r="T103" s="42"/>
      <c r="U103" s="42"/>
      <c r="V103" s="42"/>
      <c r="W103" s="42"/>
      <c r="X103" s="42"/>
      <c r="Y103" s="42"/>
      <c r="Z103" s="42"/>
    </row>
    <row r="104" spans="1:31" ht="10.5" customHeight="1" x14ac:dyDescent="0.2">
      <c r="A104" s="42"/>
      <c r="C104" s="111"/>
      <c r="D104" s="374"/>
      <c r="E104" s="374"/>
      <c r="F104" s="374"/>
      <c r="G104" s="374"/>
      <c r="H104" s="799"/>
      <c r="I104" s="486"/>
      <c r="J104" s="1143"/>
      <c r="K104" s="42"/>
      <c r="N104" s="42"/>
      <c r="O104" s="42"/>
      <c r="P104" s="42"/>
      <c r="Q104" s="42"/>
      <c r="R104" s="42"/>
      <c r="S104" s="42"/>
      <c r="T104" s="42"/>
      <c r="U104" s="42"/>
      <c r="V104" s="42"/>
      <c r="W104" s="42"/>
      <c r="X104" s="42"/>
      <c r="Y104" s="42"/>
      <c r="Z104" s="42"/>
    </row>
    <row r="105" spans="1:31" ht="19.5" customHeight="1" x14ac:dyDescent="0.2">
      <c r="A105" s="42"/>
      <c r="C105" s="1454" t="s">
        <v>209</v>
      </c>
      <c r="D105" s="1477"/>
      <c r="E105" s="1477"/>
      <c r="F105" s="1477"/>
      <c r="G105" s="1477"/>
      <c r="H105" s="1477"/>
      <c r="I105" s="1477"/>
      <c r="J105" s="1143"/>
      <c r="K105" s="42"/>
      <c r="N105" s="42"/>
      <c r="O105" s="42"/>
      <c r="P105" s="42"/>
      <c r="Q105" s="42"/>
      <c r="R105" s="42"/>
      <c r="S105" s="42"/>
      <c r="T105" s="42"/>
      <c r="U105" s="42"/>
      <c r="V105" s="42"/>
      <c r="W105" s="42"/>
      <c r="X105" s="42"/>
      <c r="Y105" s="42"/>
      <c r="Z105" s="42"/>
    </row>
    <row r="106" spans="1:31" ht="10.5" customHeight="1" x14ac:dyDescent="0.2">
      <c r="A106" s="42"/>
      <c r="C106" s="1436"/>
      <c r="D106" s="1436"/>
      <c r="E106" s="1436"/>
      <c r="F106" s="1436"/>
      <c r="G106" s="1436"/>
      <c r="H106" s="1436"/>
      <c r="I106" s="809"/>
      <c r="J106" s="1143"/>
      <c r="K106" s="42"/>
      <c r="N106" s="42"/>
      <c r="O106" s="42"/>
      <c r="P106" s="42"/>
      <c r="Q106" s="42"/>
      <c r="R106" s="42"/>
      <c r="S106" s="42"/>
      <c r="T106" s="42"/>
      <c r="U106" s="42"/>
      <c r="V106" s="42"/>
      <c r="W106" s="42"/>
      <c r="X106" s="42"/>
      <c r="Y106" s="42"/>
      <c r="Z106" s="42"/>
    </row>
    <row r="107" spans="1:31" ht="32.85" customHeight="1" x14ac:dyDescent="0.2">
      <c r="A107" s="42"/>
      <c r="C107" s="1409" t="s">
        <v>250</v>
      </c>
      <c r="D107" s="1413"/>
      <c r="E107" s="1413"/>
      <c r="F107" s="1413"/>
      <c r="G107" s="1413"/>
      <c r="H107" s="1413"/>
      <c r="I107" s="1413"/>
      <c r="J107" s="11"/>
      <c r="K107" s="42"/>
      <c r="N107" s="42"/>
      <c r="O107" s="42"/>
      <c r="P107" s="42"/>
      <c r="Q107" s="42"/>
      <c r="R107" s="42"/>
      <c r="S107" s="42"/>
      <c r="T107" s="42"/>
      <c r="U107" s="42"/>
      <c r="V107" s="42"/>
      <c r="W107" s="42"/>
      <c r="X107" s="42"/>
      <c r="Y107" s="42"/>
      <c r="Z107" s="42"/>
    </row>
    <row r="108" spans="1:31" ht="19.5" x14ac:dyDescent="0.2">
      <c r="A108" s="42"/>
      <c r="C108" s="1419" t="s">
        <v>251</v>
      </c>
      <c r="D108" s="1419"/>
      <c r="E108" s="1419"/>
      <c r="F108" s="1419"/>
      <c r="G108" s="1419"/>
      <c r="H108" s="810"/>
      <c r="I108" s="810"/>
      <c r="J108" s="11"/>
      <c r="K108" s="42"/>
      <c r="N108" s="42"/>
      <c r="O108" s="42"/>
      <c r="P108" s="42"/>
      <c r="Q108" s="42"/>
      <c r="R108" s="42"/>
      <c r="S108" s="42"/>
      <c r="T108" s="42"/>
      <c r="U108" s="42"/>
      <c r="V108" s="42"/>
      <c r="W108" s="42"/>
      <c r="X108" s="42"/>
      <c r="Y108" s="42"/>
      <c r="Z108" s="42"/>
    </row>
    <row r="109" spans="1:31" ht="19.350000000000001" customHeight="1" x14ac:dyDescent="0.2">
      <c r="A109" s="42"/>
      <c r="C109" s="1436" t="s">
        <v>252</v>
      </c>
      <c r="D109" s="1436"/>
      <c r="E109" s="1436"/>
      <c r="F109" s="1436"/>
      <c r="G109" s="1507"/>
      <c r="H109" s="1475"/>
      <c r="I109" s="1476"/>
      <c r="J109" s="1143"/>
      <c r="K109" s="42"/>
      <c r="N109" s="531" t="s">
        <v>253</v>
      </c>
      <c r="O109" s="42"/>
      <c r="P109" s="42"/>
      <c r="Q109" s="42"/>
      <c r="R109" s="42"/>
      <c r="S109" s="42"/>
      <c r="T109" s="42"/>
      <c r="U109" s="42"/>
      <c r="V109" s="42"/>
      <c r="W109" s="42"/>
      <c r="X109" s="42"/>
      <c r="Y109" s="42"/>
      <c r="Z109" s="42"/>
    </row>
    <row r="110" spans="1:31" ht="19.350000000000001" customHeight="1" x14ac:dyDescent="0.2">
      <c r="A110" s="42"/>
      <c r="C110" s="1436" t="s">
        <v>254</v>
      </c>
      <c r="D110" s="1436"/>
      <c r="E110" s="374"/>
      <c r="F110" s="374"/>
      <c r="G110" s="374"/>
      <c r="H110" s="1485"/>
      <c r="I110" s="1486"/>
      <c r="J110" s="1143"/>
      <c r="K110" s="42"/>
      <c r="N110" s="42" t="s">
        <v>255</v>
      </c>
      <c r="O110" s="42"/>
      <c r="P110" s="42"/>
      <c r="Q110" s="42"/>
      <c r="R110" s="42"/>
      <c r="S110" s="42"/>
      <c r="T110" s="42"/>
      <c r="U110" s="42"/>
      <c r="V110" s="42"/>
      <c r="W110" s="42"/>
      <c r="X110" s="42"/>
      <c r="Y110" s="42"/>
      <c r="Z110" s="42"/>
    </row>
    <row r="111" spans="1:31" ht="19.350000000000001" customHeight="1" x14ac:dyDescent="0.2">
      <c r="A111" s="42"/>
      <c r="C111" s="417" t="s">
        <v>256</v>
      </c>
      <c r="G111" s="374"/>
      <c r="H111" s="1509"/>
      <c r="I111" s="1510"/>
      <c r="J111" s="1143"/>
      <c r="K111" s="42"/>
      <c r="N111" s="531" t="s">
        <v>257</v>
      </c>
      <c r="O111" s="42"/>
      <c r="P111" s="42"/>
      <c r="Q111" s="42"/>
      <c r="R111" s="42"/>
      <c r="S111" s="42"/>
      <c r="T111" s="42"/>
      <c r="U111" s="42"/>
      <c r="V111" s="42"/>
      <c r="W111" s="42"/>
      <c r="X111" s="42"/>
      <c r="Y111" s="42"/>
      <c r="Z111" s="42"/>
    </row>
    <row r="112" spans="1:31" ht="19.350000000000001" customHeight="1" x14ac:dyDescent="0.2">
      <c r="A112" s="42"/>
      <c r="C112" s="417" t="s">
        <v>258</v>
      </c>
      <c r="D112" s="417"/>
      <c r="E112" s="374"/>
      <c r="F112" s="374"/>
      <c r="G112" s="374"/>
      <c r="H112" s="1473"/>
      <c r="I112" s="1474"/>
      <c r="J112" s="1143"/>
      <c r="K112" s="42"/>
      <c r="N112" s="42"/>
      <c r="O112" s="42"/>
      <c r="P112" s="42"/>
      <c r="Q112" s="42"/>
      <c r="R112" s="42"/>
      <c r="S112" s="42"/>
      <c r="T112" s="42"/>
      <c r="U112" s="42"/>
      <c r="V112" s="42"/>
      <c r="W112" s="42"/>
      <c r="X112" s="42"/>
      <c r="Y112" s="42"/>
      <c r="Z112" s="42"/>
    </row>
    <row r="113" spans="1:26" ht="19.350000000000001" customHeight="1" x14ac:dyDescent="0.2">
      <c r="A113" s="42"/>
      <c r="C113" s="1436" t="s">
        <v>259</v>
      </c>
      <c r="D113" s="1436"/>
      <c r="E113" s="1436"/>
      <c r="F113" s="1436"/>
      <c r="G113" s="1507"/>
      <c r="H113" s="1483"/>
      <c r="I113" s="1484"/>
      <c r="J113" s="1143"/>
      <c r="K113" s="42"/>
      <c r="N113" s="42"/>
      <c r="O113" s="42"/>
      <c r="P113" s="42"/>
      <c r="Q113" s="42"/>
      <c r="R113" s="42"/>
      <c r="S113" s="42"/>
      <c r="T113" s="42"/>
      <c r="U113" s="42"/>
      <c r="V113" s="42"/>
      <c r="W113" s="42"/>
      <c r="X113" s="42"/>
      <c r="Y113" s="42"/>
      <c r="Z113" s="42"/>
    </row>
    <row r="114" spans="1:26" ht="19.350000000000001" customHeight="1" x14ac:dyDescent="0.2">
      <c r="A114" s="42"/>
      <c r="C114" s="1436"/>
      <c r="D114" s="1436"/>
      <c r="E114" s="1436"/>
      <c r="F114" s="1436"/>
      <c r="G114" s="1436"/>
      <c r="H114" s="1333"/>
      <c r="I114" s="1334"/>
      <c r="J114" s="1143"/>
      <c r="K114" s="42"/>
      <c r="N114" s="42"/>
      <c r="O114" s="42"/>
      <c r="P114" s="42"/>
      <c r="Q114" s="42"/>
      <c r="R114" s="42"/>
      <c r="S114" s="42"/>
      <c r="T114" s="42"/>
      <c r="U114" s="42"/>
      <c r="V114" s="42"/>
      <c r="W114" s="42"/>
      <c r="X114" s="42"/>
      <c r="Y114" s="42"/>
      <c r="Z114" s="42"/>
    </row>
    <row r="115" spans="1:26" s="182" customFormat="1" ht="19.350000000000001" customHeight="1" x14ac:dyDescent="0.2">
      <c r="A115" s="180"/>
      <c r="C115" s="1519" t="s">
        <v>260</v>
      </c>
      <c r="D115" s="1519"/>
      <c r="E115" s="1519"/>
      <c r="F115" s="1519"/>
      <c r="G115" s="717"/>
      <c r="H115" s="1520"/>
      <c r="I115" s="1521"/>
      <c r="J115" s="209"/>
      <c r="K115" s="180"/>
      <c r="L115" s="180"/>
      <c r="M115" s="192"/>
      <c r="N115" s="180"/>
      <c r="O115" s="180"/>
      <c r="P115" s="180"/>
      <c r="Q115" s="180"/>
      <c r="R115" s="180"/>
      <c r="S115" s="180"/>
      <c r="T115" s="180"/>
      <c r="U115" s="180"/>
      <c r="V115" s="180"/>
      <c r="W115" s="180"/>
      <c r="X115" s="180"/>
      <c r="Y115" s="180"/>
      <c r="Z115" s="180"/>
    </row>
    <row r="116" spans="1:26" ht="111" customHeight="1" x14ac:dyDescent="0.2">
      <c r="A116" s="42"/>
      <c r="C116" s="1428" t="s">
        <v>261</v>
      </c>
      <c r="D116" s="1428"/>
      <c r="E116" s="1428"/>
      <c r="F116" s="1428"/>
      <c r="G116" s="1428"/>
      <c r="H116" s="1428"/>
      <c r="I116" s="811"/>
      <c r="J116" s="1143"/>
      <c r="K116" s="42"/>
      <c r="N116" s="531" t="s">
        <v>262</v>
      </c>
      <c r="O116" s="42"/>
      <c r="P116" s="42"/>
      <c r="Q116" s="42"/>
      <c r="R116" s="42"/>
      <c r="S116" s="42"/>
      <c r="T116" s="42"/>
      <c r="U116" s="42"/>
      <c r="V116" s="42"/>
      <c r="W116" s="42"/>
      <c r="X116" s="42"/>
      <c r="Y116" s="42"/>
      <c r="Z116" s="42"/>
    </row>
    <row r="117" spans="1:26" ht="19.350000000000001" customHeight="1" x14ac:dyDescent="0.2">
      <c r="A117" s="42"/>
      <c r="C117" s="111" t="s">
        <v>165</v>
      </c>
      <c r="D117" s="374"/>
      <c r="E117" s="1451"/>
      <c r="F117" s="1452"/>
      <c r="G117" s="1452"/>
      <c r="H117" s="1452"/>
      <c r="I117" s="1453"/>
      <c r="J117" s="1143"/>
      <c r="K117" s="42"/>
      <c r="N117" s="42" t="s">
        <v>263</v>
      </c>
      <c r="O117" s="42"/>
      <c r="P117" s="42"/>
      <c r="Q117" s="42"/>
      <c r="R117" s="42"/>
      <c r="S117" s="42"/>
      <c r="T117" s="42"/>
      <c r="U117" s="42"/>
      <c r="V117" s="42"/>
      <c r="W117" s="42"/>
      <c r="X117" s="42"/>
      <c r="Y117" s="42"/>
      <c r="Z117" s="42"/>
    </row>
    <row r="118" spans="1:26" ht="10.5" customHeight="1" x14ac:dyDescent="0.2">
      <c r="A118" s="42"/>
      <c r="C118" s="111"/>
      <c r="J118" s="1143"/>
      <c r="K118" s="42"/>
      <c r="N118" s="42"/>
      <c r="O118" s="42"/>
      <c r="P118" s="42"/>
      <c r="Q118" s="42"/>
      <c r="R118" s="42"/>
      <c r="S118" s="42"/>
      <c r="T118" s="42"/>
      <c r="U118" s="42"/>
      <c r="V118" s="42"/>
      <c r="W118" s="42"/>
      <c r="X118" s="42"/>
      <c r="Y118" s="42"/>
      <c r="Z118" s="42"/>
    </row>
    <row r="119" spans="1:26" ht="112.35" customHeight="1" x14ac:dyDescent="0.2">
      <c r="A119" s="42"/>
      <c r="C119" s="1487"/>
      <c r="D119" s="1488"/>
      <c r="E119" s="1488"/>
      <c r="F119" s="1488"/>
      <c r="G119" s="1488"/>
      <c r="H119" s="1488"/>
      <c r="I119" s="1489"/>
      <c r="J119" s="1143"/>
      <c r="K119" s="42"/>
      <c r="N119" s="42"/>
      <c r="O119" s="42"/>
      <c r="P119" s="42"/>
      <c r="Q119" s="42"/>
      <c r="R119" s="42"/>
      <c r="S119" s="42"/>
      <c r="T119" s="42"/>
      <c r="U119" s="42"/>
      <c r="V119" s="42"/>
      <c r="W119" s="42"/>
      <c r="X119" s="42"/>
      <c r="Y119" s="42"/>
      <c r="Z119" s="42"/>
    </row>
    <row r="120" spans="1:26" ht="19.5" customHeight="1" x14ac:dyDescent="0.2">
      <c r="A120" s="42"/>
      <c r="C120" s="374"/>
      <c r="D120" s="374"/>
      <c r="E120" s="374"/>
      <c r="F120" s="374"/>
      <c r="G120" s="374"/>
      <c r="H120" s="799"/>
      <c r="I120" s="484"/>
      <c r="J120" s="1143"/>
      <c r="K120" s="42"/>
      <c r="L120" s="531" t="s">
        <v>264</v>
      </c>
      <c r="N120" s="42"/>
      <c r="O120" s="42"/>
      <c r="P120" s="42"/>
      <c r="Q120" s="42"/>
      <c r="R120" s="42"/>
      <c r="S120" s="42"/>
      <c r="T120" s="42"/>
      <c r="U120" s="42"/>
      <c r="V120" s="42"/>
      <c r="W120" s="42"/>
      <c r="X120" s="42"/>
      <c r="Y120" s="42"/>
      <c r="Z120" s="42"/>
    </row>
    <row r="121" spans="1:26" ht="19.5" customHeight="1" x14ac:dyDescent="0.2">
      <c r="A121" s="42"/>
      <c r="C121" s="1454" t="s">
        <v>265</v>
      </c>
      <c r="D121" s="1477"/>
      <c r="E121" s="1477"/>
      <c r="F121" s="1477"/>
      <c r="G121" s="1477"/>
      <c r="H121" s="1477"/>
      <c r="I121" s="1477"/>
      <c r="J121" s="1143"/>
      <c r="K121" s="42"/>
      <c r="N121" s="42"/>
      <c r="O121" s="42"/>
      <c r="P121" s="42"/>
      <c r="Q121" s="42"/>
      <c r="R121" s="42"/>
      <c r="S121" s="42"/>
      <c r="T121" s="42"/>
      <c r="U121" s="42"/>
      <c r="V121" s="42"/>
      <c r="W121" s="42"/>
      <c r="X121" s="42"/>
      <c r="Y121" s="42"/>
      <c r="Z121" s="42"/>
    </row>
    <row r="122" spans="1:26" ht="10.5" customHeight="1" x14ac:dyDescent="0.2">
      <c r="A122" s="42"/>
      <c r="C122" s="383"/>
      <c r="D122" s="462"/>
      <c r="E122" s="462"/>
      <c r="F122" s="462"/>
      <c r="G122" s="462"/>
      <c r="H122" s="810"/>
      <c r="I122" s="810"/>
      <c r="J122" s="11"/>
      <c r="K122" s="42"/>
      <c r="N122" s="42"/>
      <c r="O122" s="42"/>
      <c r="P122" s="42"/>
      <c r="Q122" s="42"/>
      <c r="R122" s="42"/>
      <c r="S122" s="42"/>
      <c r="T122" s="42"/>
      <c r="U122" s="42"/>
      <c r="V122" s="42"/>
      <c r="W122" s="42"/>
      <c r="X122" s="42"/>
      <c r="Y122" s="42"/>
      <c r="Z122" s="42"/>
    </row>
    <row r="123" spans="1:26" ht="19.350000000000001" customHeight="1" x14ac:dyDescent="0.2">
      <c r="A123" s="42"/>
      <c r="C123" s="1436" t="s">
        <v>266</v>
      </c>
      <c r="D123" s="1436"/>
      <c r="E123" s="1436"/>
      <c r="F123" s="1436"/>
      <c r="G123" s="1507"/>
      <c r="H123" s="1478"/>
      <c r="I123" s="1478"/>
      <c r="J123" s="11"/>
      <c r="K123" s="42"/>
      <c r="N123" s="42"/>
      <c r="O123" s="42"/>
      <c r="P123" s="42"/>
      <c r="Q123" s="42"/>
      <c r="R123" s="42"/>
      <c r="S123" s="42"/>
      <c r="T123" s="42"/>
      <c r="U123" s="42"/>
      <c r="V123" s="42"/>
      <c r="W123" s="42"/>
      <c r="X123" s="42"/>
      <c r="Y123" s="42"/>
      <c r="Z123" s="42"/>
    </row>
    <row r="124" spans="1:26" ht="19.350000000000001" customHeight="1" x14ac:dyDescent="0.2">
      <c r="A124" s="42"/>
      <c r="C124" s="1468" t="s">
        <v>267</v>
      </c>
      <c r="D124" s="1468"/>
      <c r="E124" s="1468"/>
      <c r="F124" s="417"/>
      <c r="G124" s="396"/>
      <c r="H124" s="1478"/>
      <c r="I124" s="1478"/>
      <c r="J124" s="1143"/>
      <c r="K124" s="42"/>
      <c r="N124" s="42"/>
      <c r="O124" s="42"/>
      <c r="P124" s="42"/>
      <c r="Q124" s="42"/>
      <c r="R124" s="42"/>
      <c r="S124" s="42"/>
      <c r="T124" s="42"/>
      <c r="U124" s="42"/>
      <c r="V124" s="42"/>
      <c r="W124" s="42"/>
      <c r="X124" s="42"/>
      <c r="Y124" s="42"/>
      <c r="Z124" s="42"/>
    </row>
    <row r="125" spans="1:26" ht="19.350000000000001" customHeight="1" x14ac:dyDescent="0.2">
      <c r="A125" s="42"/>
      <c r="C125" s="1436" t="s">
        <v>268</v>
      </c>
      <c r="D125" s="1436"/>
      <c r="E125" s="1436"/>
      <c r="F125" s="1436"/>
      <c r="G125" s="1436"/>
      <c r="H125" s="1482"/>
      <c r="I125" s="1482"/>
      <c r="J125" s="1143"/>
      <c r="K125" s="42"/>
      <c r="N125" s="42"/>
      <c r="O125" s="42"/>
      <c r="P125" s="42"/>
      <c r="Q125" s="42"/>
      <c r="R125" s="42"/>
      <c r="S125" s="42"/>
      <c r="T125" s="42"/>
      <c r="U125" s="42"/>
      <c r="V125" s="42"/>
      <c r="W125" s="42"/>
      <c r="X125" s="42"/>
      <c r="Y125" s="42"/>
      <c r="Z125" s="42"/>
    </row>
    <row r="126" spans="1:26" ht="19.350000000000001" customHeight="1" x14ac:dyDescent="0.2">
      <c r="A126" s="42"/>
      <c r="C126" s="1436"/>
      <c r="D126" s="1436"/>
      <c r="E126" s="1436"/>
      <c r="F126" s="1436"/>
      <c r="G126" s="1436"/>
      <c r="H126" s="811"/>
      <c r="I126" s="197"/>
      <c r="J126" s="1143"/>
      <c r="K126" s="42"/>
      <c r="N126" s="42"/>
      <c r="O126" s="42"/>
      <c r="P126" s="42"/>
      <c r="Q126" s="42"/>
      <c r="R126" s="42"/>
      <c r="S126" s="42"/>
      <c r="T126" s="42"/>
      <c r="U126" s="42"/>
      <c r="V126" s="42"/>
      <c r="W126" s="42"/>
      <c r="X126" s="42"/>
      <c r="Y126" s="42"/>
      <c r="Z126" s="42"/>
    </row>
    <row r="127" spans="1:26" ht="19.350000000000001" customHeight="1" x14ac:dyDescent="0.2">
      <c r="A127" s="42"/>
      <c r="C127" s="1436" t="s">
        <v>269</v>
      </c>
      <c r="D127" s="1436"/>
      <c r="E127" s="1436"/>
      <c r="F127" s="1436"/>
      <c r="G127" s="1507"/>
      <c r="H127" s="1480"/>
      <c r="I127" s="1481"/>
      <c r="J127" s="1143"/>
      <c r="K127" s="42"/>
      <c r="N127" s="42"/>
      <c r="O127" s="42"/>
      <c r="P127" s="42"/>
      <c r="Q127" s="42"/>
      <c r="R127" s="42"/>
      <c r="S127" s="42"/>
      <c r="T127" s="42"/>
      <c r="U127" s="42"/>
      <c r="V127" s="42"/>
      <c r="W127" s="42"/>
      <c r="X127" s="42"/>
      <c r="Y127" s="42"/>
      <c r="Z127" s="42"/>
    </row>
    <row r="128" spans="1:26" ht="19.350000000000001" customHeight="1" x14ac:dyDescent="0.2">
      <c r="A128" s="42"/>
      <c r="C128" s="1436"/>
      <c r="D128" s="1436"/>
      <c r="E128" s="1436"/>
      <c r="F128" s="1436"/>
      <c r="G128" s="1436"/>
      <c r="H128" s="489"/>
      <c r="I128" s="489"/>
      <c r="J128" s="1143"/>
      <c r="K128" s="42"/>
      <c r="N128" s="42"/>
      <c r="O128" s="42"/>
      <c r="P128" s="42"/>
      <c r="Q128" s="42"/>
      <c r="R128" s="42"/>
      <c r="S128" s="42"/>
      <c r="T128" s="42"/>
      <c r="U128" s="42"/>
      <c r="V128" s="42"/>
      <c r="W128" s="42"/>
      <c r="X128" s="42"/>
      <c r="Y128" s="42"/>
      <c r="Z128" s="42"/>
    </row>
    <row r="129" spans="1:44" ht="19.350000000000001" customHeight="1" x14ac:dyDescent="0.2">
      <c r="A129" s="42"/>
      <c r="C129" s="153" t="s">
        <v>270</v>
      </c>
      <c r="D129" s="487"/>
      <c r="E129" s="487"/>
      <c r="F129" s="487"/>
      <c r="G129" s="488"/>
      <c r="H129" s="1525"/>
      <c r="I129" s="1481"/>
      <c r="J129" s="1143"/>
      <c r="K129" s="42"/>
      <c r="N129" s="42"/>
      <c r="O129" s="42"/>
      <c r="P129" s="42"/>
      <c r="Q129" s="42"/>
      <c r="R129" s="42"/>
      <c r="S129" s="42"/>
      <c r="T129" s="42"/>
      <c r="U129" s="42"/>
      <c r="V129" s="42"/>
      <c r="W129" s="42"/>
      <c r="X129" s="42"/>
      <c r="Y129" s="42"/>
      <c r="Z129" s="42"/>
    </row>
    <row r="130" spans="1:44" ht="19.350000000000001" customHeight="1" x14ac:dyDescent="0.2">
      <c r="A130" s="42"/>
      <c r="C130" s="1409" t="s">
        <v>271</v>
      </c>
      <c r="D130" s="1409"/>
      <c r="E130" s="1409"/>
      <c r="F130" s="1409"/>
      <c r="G130" s="1409"/>
      <c r="H130" s="799"/>
      <c r="I130" s="486"/>
      <c r="J130" s="1143"/>
      <c r="K130" s="42"/>
      <c r="N130" s="42"/>
      <c r="O130" s="42"/>
      <c r="P130" s="42"/>
      <c r="Q130" s="42"/>
      <c r="R130" s="42"/>
      <c r="S130" s="42"/>
      <c r="T130" s="42"/>
      <c r="U130" s="42"/>
      <c r="V130" s="42"/>
      <c r="W130" s="42"/>
      <c r="X130" s="42"/>
      <c r="Y130" s="42"/>
      <c r="Z130" s="42"/>
    </row>
    <row r="131" spans="1:44" ht="19.350000000000001" customHeight="1" x14ac:dyDescent="0.2">
      <c r="A131" s="42"/>
      <c r="C131" s="111" t="s">
        <v>165</v>
      </c>
      <c r="D131" s="374"/>
      <c r="E131" s="1451"/>
      <c r="F131" s="1452"/>
      <c r="G131" s="1452"/>
      <c r="H131" s="1452"/>
      <c r="I131" s="1453"/>
      <c r="J131" s="1143"/>
      <c r="K131" s="42"/>
      <c r="N131" s="42"/>
      <c r="O131" s="42"/>
      <c r="P131" s="42"/>
      <c r="Q131" s="42"/>
      <c r="R131" s="42"/>
      <c r="S131" s="42"/>
      <c r="T131" s="42"/>
      <c r="U131" s="42"/>
      <c r="V131" s="42"/>
      <c r="W131" s="42"/>
      <c r="X131" s="42"/>
      <c r="Y131" s="42"/>
      <c r="Z131" s="42"/>
    </row>
    <row r="132" spans="1:44" ht="10.5" customHeight="1" x14ac:dyDescent="0.2">
      <c r="A132" s="42"/>
      <c r="C132" s="111"/>
      <c r="J132" s="1143"/>
      <c r="K132" s="42"/>
      <c r="N132" s="42"/>
      <c r="O132" s="42"/>
      <c r="P132" s="42"/>
      <c r="Q132" s="42"/>
      <c r="R132" s="42"/>
      <c r="S132" s="42"/>
      <c r="T132" s="42"/>
      <c r="U132" s="42"/>
      <c r="V132" s="42"/>
      <c r="W132" s="42"/>
      <c r="X132" s="42"/>
      <c r="Y132" s="42"/>
      <c r="Z132" s="42"/>
    </row>
    <row r="133" spans="1:44" s="182" customFormat="1" ht="112.35" customHeight="1" x14ac:dyDescent="0.2">
      <c r="A133" s="180"/>
      <c r="C133" s="1515"/>
      <c r="D133" s="1516"/>
      <c r="E133" s="1516"/>
      <c r="F133" s="1516"/>
      <c r="G133" s="1516"/>
      <c r="H133" s="1516"/>
      <c r="I133" s="1517"/>
      <c r="J133" s="11"/>
      <c r="K133" s="42"/>
      <c r="L133" s="42"/>
      <c r="M133" s="42"/>
      <c r="N133" s="192"/>
      <c r="O133" s="192"/>
      <c r="P133" s="192"/>
      <c r="Q133" s="192"/>
      <c r="R133" s="192"/>
      <c r="S133" s="180"/>
      <c r="T133" s="180"/>
      <c r="U133" s="180"/>
      <c r="V133" s="180"/>
      <c r="W133" s="180"/>
      <c r="X133" s="180"/>
      <c r="Y133" s="180"/>
      <c r="Z133" s="180"/>
      <c r="AD133" s="11"/>
      <c r="AE133" s="11"/>
      <c r="AF133" s="11"/>
      <c r="AG133" s="11"/>
      <c r="AH133" s="11"/>
      <c r="AI133" s="11"/>
      <c r="AJ133" s="11"/>
      <c r="AK133" s="11"/>
      <c r="AL133" s="11"/>
      <c r="AM133" s="11"/>
      <c r="AN133" s="11"/>
      <c r="AO133" s="11"/>
    </row>
    <row r="134" spans="1:44" ht="19.5" customHeight="1" x14ac:dyDescent="0.2">
      <c r="A134" s="42"/>
      <c r="C134" s="1468" t="s">
        <v>272</v>
      </c>
      <c r="D134" s="1469"/>
      <c r="E134" s="1469"/>
      <c r="F134" s="1469"/>
      <c r="G134" s="1469"/>
      <c r="H134" s="1469"/>
      <c r="I134" s="1143"/>
      <c r="J134" s="1143"/>
      <c r="K134" s="42"/>
      <c r="N134" s="42"/>
      <c r="O134" s="42"/>
      <c r="P134" s="42"/>
      <c r="Q134" s="42"/>
      <c r="R134" s="42"/>
      <c r="S134" s="42"/>
      <c r="T134" s="42"/>
      <c r="U134" s="42"/>
      <c r="V134" s="42"/>
      <c r="W134" s="42"/>
      <c r="X134" s="42"/>
      <c r="Y134" s="42"/>
      <c r="Z134" s="42"/>
    </row>
    <row r="135" spans="1:44" ht="17.100000000000001" customHeight="1" x14ac:dyDescent="0.2">
      <c r="A135" s="42"/>
      <c r="C135" s="490"/>
      <c r="D135" s="490"/>
      <c r="E135" s="490"/>
      <c r="F135" s="490"/>
      <c r="G135" s="490"/>
      <c r="H135" s="812"/>
      <c r="I135" s="812"/>
      <c r="J135" s="1143"/>
      <c r="K135" s="42"/>
      <c r="N135" s="42"/>
      <c r="O135" s="42"/>
      <c r="P135" s="42"/>
      <c r="Q135" s="42"/>
      <c r="R135" s="42"/>
      <c r="S135" s="42"/>
      <c r="T135" s="42"/>
      <c r="U135" s="42"/>
      <c r="V135" s="42"/>
      <c r="W135" s="42"/>
      <c r="X135" s="42"/>
      <c r="Y135" s="42"/>
      <c r="Z135" s="42"/>
    </row>
    <row r="136" spans="1:44" s="212" customFormat="1" ht="25.35" customHeight="1" x14ac:dyDescent="0.2">
      <c r="A136" s="211"/>
      <c r="C136" s="1454" t="s">
        <v>211</v>
      </c>
      <c r="D136" s="1477"/>
      <c r="E136" s="1477"/>
      <c r="F136" s="1477"/>
      <c r="G136" s="1477"/>
      <c r="H136" s="1477"/>
      <c r="I136" s="1477"/>
      <c r="J136" s="1143"/>
      <c r="K136" s="42"/>
      <c r="L136" s="42"/>
      <c r="M136" s="42"/>
      <c r="N136" s="211"/>
      <c r="O136" s="211"/>
      <c r="P136" s="180"/>
      <c r="Q136" s="180"/>
      <c r="R136" s="180"/>
      <c r="S136" s="211"/>
      <c r="T136" s="180"/>
      <c r="U136" s="180"/>
      <c r="V136" s="180"/>
      <c r="W136" s="180"/>
      <c r="X136" s="180"/>
      <c r="Y136" s="180"/>
      <c r="Z136" s="211"/>
      <c r="AD136" s="11"/>
      <c r="AE136" s="11"/>
      <c r="AF136" s="11"/>
      <c r="AG136" s="11"/>
      <c r="AH136" s="11"/>
      <c r="AI136" s="11"/>
      <c r="AJ136" s="11"/>
      <c r="AK136" s="11"/>
      <c r="AL136" s="11"/>
      <c r="AM136" s="11"/>
      <c r="AN136" s="11"/>
    </row>
    <row r="137" spans="1:44" s="182" customFormat="1" ht="10.5" customHeight="1" x14ac:dyDescent="0.2">
      <c r="A137" s="180"/>
      <c r="C137" s="224"/>
      <c r="D137" s="224"/>
      <c r="E137" s="224"/>
      <c r="F137" s="224"/>
      <c r="G137" s="224"/>
      <c r="H137" s="224"/>
      <c r="I137" s="224"/>
      <c r="J137" s="1143"/>
      <c r="K137" s="42"/>
      <c r="L137" s="42"/>
      <c r="M137" s="42"/>
      <c r="N137" s="180"/>
      <c r="O137" s="180"/>
      <c r="P137" s="180"/>
      <c r="Q137" s="180"/>
      <c r="R137" s="180"/>
      <c r="S137" s="180"/>
      <c r="T137" s="180"/>
      <c r="U137" s="211"/>
      <c r="V137" s="211"/>
      <c r="W137" s="211"/>
      <c r="X137" s="180"/>
      <c r="Y137" s="180"/>
      <c r="Z137" s="180"/>
      <c r="AD137" s="11"/>
      <c r="AE137" s="11"/>
      <c r="AF137" s="11"/>
      <c r="AG137" s="11"/>
      <c r="AH137" s="11"/>
      <c r="AI137" s="11"/>
      <c r="AJ137" s="11"/>
      <c r="AK137" s="11"/>
      <c r="AL137" s="11"/>
      <c r="AM137" s="11"/>
      <c r="AN137" s="11"/>
    </row>
    <row r="138" spans="1:44" s="186" customFormat="1" ht="29.1" customHeight="1" x14ac:dyDescent="0.25">
      <c r="A138" s="185"/>
      <c r="C138" s="1458" t="s">
        <v>273</v>
      </c>
      <c r="D138" s="1458"/>
      <c r="E138" s="1458"/>
      <c r="F138" s="1458"/>
      <c r="G138" s="1458"/>
      <c r="H138" s="1458"/>
      <c r="I138" s="1458"/>
      <c r="J138" s="1143"/>
      <c r="K138" s="42"/>
      <c r="L138" s="42"/>
      <c r="M138" s="42"/>
      <c r="N138" s="185"/>
      <c r="O138" s="185"/>
      <c r="P138" s="180"/>
      <c r="Q138" s="180"/>
      <c r="R138" s="180"/>
      <c r="S138" s="185"/>
      <c r="T138" s="180"/>
      <c r="U138" s="180"/>
      <c r="V138" s="180"/>
      <c r="W138" s="180"/>
      <c r="X138" s="180"/>
      <c r="Y138" s="180"/>
      <c r="Z138" s="192"/>
      <c r="AA138" s="191"/>
      <c r="AD138" s="11"/>
      <c r="AE138" s="11"/>
      <c r="AF138" s="11"/>
      <c r="AG138" s="11"/>
      <c r="AH138" s="11"/>
      <c r="AI138" s="11"/>
      <c r="AJ138" s="11"/>
      <c r="AK138" s="11"/>
      <c r="AL138" s="11"/>
      <c r="AM138" s="11"/>
      <c r="AN138" s="11"/>
    </row>
    <row r="139" spans="1:44" s="182" customFormat="1" ht="112.35" customHeight="1" x14ac:dyDescent="0.25">
      <c r="A139" s="180"/>
      <c r="B139" s="213"/>
      <c r="C139" s="1430"/>
      <c r="D139" s="1431"/>
      <c r="E139" s="1431"/>
      <c r="F139" s="1431"/>
      <c r="G139" s="1431"/>
      <c r="H139" s="1431"/>
      <c r="I139" s="1432"/>
      <c r="J139" s="1143"/>
      <c r="K139" s="42"/>
      <c r="L139" s="42"/>
      <c r="M139" s="42"/>
      <c r="N139" s="192"/>
      <c r="O139" s="180"/>
      <c r="P139" s="192"/>
      <c r="Q139" s="192"/>
      <c r="R139" s="180"/>
      <c r="S139" s="180"/>
      <c r="T139" s="180"/>
      <c r="U139" s="192"/>
      <c r="V139" s="192"/>
      <c r="W139" s="185"/>
      <c r="X139" s="218"/>
      <c r="Y139" s="400"/>
      <c r="Z139" s="180"/>
      <c r="AD139" s="11"/>
      <c r="AE139" s="11"/>
      <c r="AF139" s="11"/>
      <c r="AG139" s="11"/>
      <c r="AH139" s="11"/>
      <c r="AI139" s="11"/>
      <c r="AJ139" s="11"/>
      <c r="AK139" s="11"/>
      <c r="AL139" s="11"/>
      <c r="AM139" s="11"/>
      <c r="AN139" s="11"/>
    </row>
    <row r="140" spans="1:44" s="182" customFormat="1" ht="10.5" customHeight="1" x14ac:dyDescent="0.2">
      <c r="A140" s="180"/>
      <c r="C140" s="224"/>
      <c r="D140" s="224"/>
      <c r="E140" s="224"/>
      <c r="F140" s="224"/>
      <c r="G140" s="224"/>
      <c r="H140" s="224"/>
      <c r="I140" s="224"/>
      <c r="J140" s="224"/>
      <c r="K140" s="42"/>
      <c r="L140" s="42"/>
      <c r="M140" s="42"/>
      <c r="N140" s="180"/>
      <c r="O140" s="180"/>
      <c r="P140" s="192"/>
      <c r="Q140" s="192"/>
      <c r="R140" s="180"/>
      <c r="S140" s="180"/>
      <c r="T140" s="180"/>
      <c r="U140" s="180"/>
      <c r="V140" s="180"/>
      <c r="W140" s="180"/>
      <c r="X140" s="180"/>
      <c r="Y140" s="180"/>
      <c r="Z140" s="180"/>
      <c r="AD140" s="11"/>
      <c r="AE140" s="11"/>
      <c r="AF140" s="11"/>
      <c r="AG140" s="11"/>
      <c r="AH140" s="11"/>
      <c r="AI140" s="11"/>
      <c r="AJ140" s="11"/>
      <c r="AK140" s="11"/>
      <c r="AL140" s="11"/>
      <c r="AM140" s="11"/>
      <c r="AN140" s="11"/>
    </row>
    <row r="141" spans="1:44" s="213" customFormat="1" ht="46.5" customHeight="1" x14ac:dyDescent="0.2">
      <c r="A141" s="218"/>
      <c r="C141" s="1514" t="s">
        <v>274</v>
      </c>
      <c r="D141" s="1514"/>
      <c r="E141" s="1514"/>
      <c r="F141" s="1514"/>
      <c r="G141" s="1514"/>
      <c r="H141" s="1514"/>
      <c r="I141" s="1514"/>
      <c r="J141" s="1143"/>
      <c r="K141" s="42"/>
      <c r="L141" s="42"/>
      <c r="M141" s="42"/>
      <c r="N141" s="218"/>
      <c r="O141" s="218"/>
      <c r="P141" s="218"/>
      <c r="Q141" s="218"/>
      <c r="R141" s="218"/>
      <c r="S141" s="218"/>
      <c r="T141" s="218"/>
      <c r="U141" s="218"/>
      <c r="V141" s="218"/>
      <c r="W141" s="218"/>
      <c r="X141" s="218"/>
      <c r="Y141" s="218"/>
      <c r="Z141" s="218"/>
      <c r="AD141" s="11"/>
      <c r="AE141" s="11"/>
      <c r="AF141" s="11"/>
      <c r="AG141" s="11"/>
      <c r="AH141" s="11"/>
      <c r="AI141" s="11"/>
      <c r="AJ141" s="11"/>
      <c r="AK141" s="11"/>
      <c r="AL141" s="11"/>
      <c r="AM141" s="11"/>
      <c r="AN141" s="11"/>
    </row>
    <row r="142" spans="1:44" s="182" customFormat="1" ht="112.35" customHeight="1" x14ac:dyDescent="0.2">
      <c r="A142" s="180"/>
      <c r="B142" s="213"/>
      <c r="C142" s="1443"/>
      <c r="D142" s="1444"/>
      <c r="E142" s="1444"/>
      <c r="F142" s="1444"/>
      <c r="G142" s="1444"/>
      <c r="H142" s="1444"/>
      <c r="I142" s="1445"/>
      <c r="J142" s="1143"/>
      <c r="K142" s="42"/>
      <c r="L142" s="42"/>
      <c r="M142" s="42"/>
      <c r="N142" s="192"/>
      <c r="O142" s="180"/>
      <c r="P142" s="180"/>
      <c r="Q142" s="180"/>
      <c r="R142" s="180"/>
      <c r="S142" s="180"/>
      <c r="T142" s="180"/>
      <c r="U142" s="180"/>
      <c r="V142" s="180"/>
      <c r="W142" s="180"/>
      <c r="X142" s="180"/>
      <c r="Y142" s="180"/>
      <c r="Z142" s="180"/>
      <c r="AD142" s="11"/>
      <c r="AE142" s="11"/>
      <c r="AF142" s="11"/>
      <c r="AG142" s="11"/>
      <c r="AH142" s="11"/>
      <c r="AI142" s="11"/>
      <c r="AJ142" s="11"/>
      <c r="AK142" s="11"/>
      <c r="AL142" s="11"/>
      <c r="AM142" s="11"/>
      <c r="AN142" s="11"/>
    </row>
    <row r="143" spans="1:44" s="182" customFormat="1" ht="10.5" customHeight="1" x14ac:dyDescent="0.2">
      <c r="A143" s="180"/>
      <c r="C143" s="224"/>
      <c r="D143" s="224"/>
      <c r="E143" s="224"/>
      <c r="F143" s="224"/>
      <c r="G143" s="224"/>
      <c r="H143" s="224"/>
      <c r="I143" s="224"/>
      <c r="J143" s="224"/>
      <c r="K143" s="42"/>
      <c r="L143" s="42"/>
      <c r="M143" s="42"/>
      <c r="N143" s="180"/>
      <c r="O143" s="180"/>
      <c r="P143" s="192"/>
      <c r="Q143" s="192"/>
      <c r="R143" s="180"/>
      <c r="S143" s="180"/>
      <c r="T143" s="180"/>
      <c r="U143" s="180"/>
      <c r="V143" s="180"/>
      <c r="W143" s="180"/>
      <c r="X143" s="180"/>
      <c r="Y143" s="180"/>
      <c r="Z143" s="180"/>
      <c r="AD143" s="11"/>
      <c r="AE143" s="11"/>
      <c r="AF143" s="11"/>
      <c r="AG143" s="11"/>
      <c r="AH143" s="11"/>
      <c r="AI143" s="11"/>
      <c r="AJ143" s="11"/>
      <c r="AK143" s="11"/>
      <c r="AL143" s="11"/>
      <c r="AM143" s="11"/>
      <c r="AN143" s="11"/>
    </row>
    <row r="144" spans="1:44" s="213" customFormat="1" ht="34.35" customHeight="1" x14ac:dyDescent="0.2">
      <c r="A144" s="218"/>
      <c r="C144" s="1458" t="s">
        <v>275</v>
      </c>
      <c r="D144" s="1458"/>
      <c r="E144" s="1458"/>
      <c r="F144" s="1458"/>
      <c r="G144" s="1458"/>
      <c r="H144" s="1458"/>
      <c r="I144" s="1458"/>
      <c r="J144" s="1143"/>
      <c r="K144" s="42"/>
      <c r="L144" s="42"/>
      <c r="M144" s="42"/>
      <c r="N144" s="218"/>
      <c r="O144" s="218"/>
      <c r="P144" s="218"/>
      <c r="Q144" s="218"/>
      <c r="R144" s="218"/>
      <c r="S144" s="218"/>
      <c r="T144" s="218"/>
      <c r="U144" s="218"/>
      <c r="V144" s="218"/>
      <c r="W144" s="218"/>
      <c r="X144" s="218"/>
      <c r="Y144" s="218"/>
      <c r="Z144" s="218"/>
      <c r="AD144" s="11"/>
      <c r="AE144" s="11"/>
      <c r="AF144" s="11"/>
      <c r="AG144" s="11"/>
      <c r="AH144" s="11"/>
      <c r="AI144" s="11"/>
      <c r="AJ144" s="11"/>
      <c r="AK144" s="11"/>
      <c r="AL144" s="11"/>
      <c r="AM144" s="11"/>
      <c r="AN144" s="11"/>
      <c r="AO144" s="11"/>
      <c r="AP144" s="11"/>
      <c r="AQ144" s="11"/>
      <c r="AR144" s="11"/>
    </row>
    <row r="145" spans="1:44" s="213" customFormat="1" x14ac:dyDescent="0.2">
      <c r="A145" s="218"/>
      <c r="C145" s="1467" t="s">
        <v>276</v>
      </c>
      <c r="D145" s="1467"/>
      <c r="E145" s="398"/>
      <c r="F145" s="398"/>
      <c r="G145" s="398"/>
      <c r="H145" s="813"/>
      <c r="I145" s="813"/>
      <c r="J145" s="1143"/>
      <c r="K145" s="42"/>
      <c r="L145" s="42"/>
      <c r="M145" s="42"/>
      <c r="N145" s="218"/>
      <c r="O145" s="218"/>
      <c r="P145" s="218"/>
      <c r="Q145" s="218"/>
      <c r="R145" s="218"/>
      <c r="S145" s="218"/>
      <c r="T145" s="218"/>
      <c r="U145" s="218"/>
      <c r="V145" s="218"/>
      <c r="W145" s="218"/>
      <c r="X145" s="218"/>
      <c r="Y145" s="218"/>
      <c r="Z145" s="218"/>
      <c r="AD145" s="11"/>
      <c r="AE145" s="11"/>
      <c r="AF145" s="11"/>
      <c r="AG145" s="11"/>
      <c r="AH145" s="11"/>
      <c r="AI145" s="11"/>
      <c r="AJ145" s="11"/>
      <c r="AK145" s="11"/>
      <c r="AL145" s="11"/>
      <c r="AM145" s="11"/>
      <c r="AN145" s="11"/>
      <c r="AO145" s="11"/>
      <c r="AP145" s="11"/>
      <c r="AQ145" s="11"/>
      <c r="AR145" s="11"/>
    </row>
    <row r="146" spans="1:44" s="182" customFormat="1" ht="112.35" customHeight="1" x14ac:dyDescent="0.2">
      <c r="A146" s="180"/>
      <c r="B146" s="213"/>
      <c r="C146" s="1443"/>
      <c r="D146" s="1444"/>
      <c r="E146" s="1444"/>
      <c r="F146" s="1444"/>
      <c r="G146" s="1444"/>
      <c r="H146" s="1444"/>
      <c r="I146" s="1445"/>
      <c r="J146" s="1143"/>
      <c r="K146" s="42"/>
      <c r="L146" s="42"/>
      <c r="M146" s="42"/>
      <c r="N146" s="192"/>
      <c r="O146" s="180"/>
      <c r="P146" s="180"/>
      <c r="Q146" s="180"/>
      <c r="R146" s="180"/>
      <c r="S146" s="180"/>
      <c r="T146" s="180"/>
      <c r="U146" s="180"/>
      <c r="V146" s="180"/>
      <c r="W146" s="180"/>
      <c r="X146" s="180"/>
      <c r="Y146" s="180"/>
      <c r="Z146" s="180"/>
      <c r="AD146" s="11"/>
      <c r="AE146" s="11"/>
      <c r="AF146" s="11"/>
      <c r="AG146" s="11"/>
      <c r="AH146" s="11"/>
      <c r="AI146" s="11"/>
      <c r="AJ146" s="11"/>
      <c r="AK146" s="11"/>
      <c r="AL146" s="11"/>
      <c r="AM146" s="11"/>
      <c r="AN146" s="11"/>
      <c r="AO146" s="11"/>
      <c r="AP146" s="11"/>
      <c r="AQ146" s="11"/>
      <c r="AR146" s="11"/>
    </row>
    <row r="147" spans="1:44" ht="17.100000000000001" customHeight="1" x14ac:dyDescent="0.2">
      <c r="A147" s="42"/>
      <c r="C147" s="396"/>
      <c r="D147" s="396"/>
      <c r="E147" s="396"/>
      <c r="F147" s="396"/>
      <c r="G147" s="396"/>
      <c r="H147" s="811"/>
      <c r="I147" s="803" t="str">
        <f ca="1">"© Salix "&amp;YEAR(NOW())</f>
        <v>© Salix 2023</v>
      </c>
      <c r="J147" s="1143"/>
      <c r="K147" s="42"/>
      <c r="N147" s="62"/>
      <c r="O147" s="42"/>
      <c r="P147" s="42"/>
      <c r="Q147" s="42"/>
      <c r="R147" s="42"/>
      <c r="S147" s="42"/>
      <c r="T147" s="42"/>
      <c r="U147" s="42"/>
      <c r="V147" s="42"/>
      <c r="W147" s="42"/>
      <c r="X147" s="42"/>
      <c r="Y147" s="42"/>
      <c r="Z147" s="42"/>
    </row>
    <row r="148" spans="1:44" x14ac:dyDescent="0.15">
      <c r="A148" s="42"/>
      <c r="C148" s="1439">
        <f>L6</f>
        <v>6</v>
      </c>
      <c r="D148" s="1439"/>
      <c r="E148" s="1439"/>
      <c r="F148" s="1439"/>
      <c r="G148" s="1439"/>
      <c r="H148" s="1439"/>
      <c r="I148" s="1439"/>
      <c r="J148" s="1143"/>
      <c r="K148" s="42"/>
      <c r="N148" s="42"/>
      <c r="O148" s="42"/>
      <c r="P148" s="42"/>
      <c r="Q148" s="42"/>
      <c r="R148" s="42"/>
      <c r="S148" s="42"/>
      <c r="T148" s="42"/>
      <c r="U148" s="42"/>
      <c r="V148" s="42"/>
      <c r="W148" s="42"/>
      <c r="X148" s="42"/>
      <c r="Y148" s="42"/>
      <c r="Z148" s="42"/>
    </row>
    <row r="149" spans="1:44" x14ac:dyDescent="0.2">
      <c r="A149" s="42"/>
      <c r="J149" s="1143"/>
      <c r="K149" s="42"/>
      <c r="N149" s="42"/>
      <c r="O149" s="42"/>
      <c r="P149" s="42"/>
      <c r="Q149" s="42"/>
      <c r="R149" s="42"/>
      <c r="S149" s="42"/>
      <c r="T149" s="42"/>
      <c r="U149" s="42"/>
      <c r="V149" s="42"/>
      <c r="W149" s="42"/>
      <c r="X149" s="42"/>
      <c r="Y149" s="42"/>
      <c r="Z149" s="42"/>
    </row>
    <row r="150" spans="1:44" ht="15.75" customHeight="1" x14ac:dyDescent="0.2">
      <c r="A150" s="42"/>
      <c r="B150" s="42"/>
      <c r="C150" s="47"/>
      <c r="D150" s="42"/>
      <c r="E150" s="42"/>
      <c r="F150" s="42"/>
      <c r="G150" s="42"/>
      <c r="H150" s="42"/>
      <c r="I150" s="42"/>
      <c r="J150" s="1142"/>
      <c r="K150" s="42"/>
      <c r="N150" s="42"/>
      <c r="O150" s="42"/>
      <c r="P150" s="42"/>
      <c r="Q150" s="42"/>
      <c r="R150" s="42"/>
      <c r="S150" s="42"/>
      <c r="T150" s="42"/>
      <c r="U150" s="42"/>
      <c r="V150" s="42"/>
      <c r="W150" s="42"/>
      <c r="X150" s="42"/>
      <c r="Y150" s="42"/>
      <c r="Z150" s="42"/>
    </row>
    <row r="151" spans="1:44" x14ac:dyDescent="0.2">
      <c r="A151" s="42"/>
      <c r="B151" s="42"/>
      <c r="C151" s="47"/>
      <c r="D151" s="42"/>
      <c r="E151" s="42"/>
      <c r="F151" s="42"/>
      <c r="G151" s="42"/>
      <c r="H151" s="42"/>
      <c r="I151" s="42"/>
      <c r="J151" s="1142"/>
      <c r="K151" s="42"/>
      <c r="N151" s="42"/>
      <c r="O151" s="42"/>
      <c r="P151" s="42"/>
      <c r="Q151" s="42"/>
      <c r="R151" s="42"/>
      <c r="S151" s="42"/>
      <c r="T151" s="42"/>
      <c r="U151" s="42"/>
      <c r="V151" s="42"/>
      <c r="W151" s="42"/>
      <c r="X151" s="42"/>
      <c r="Y151" s="42"/>
      <c r="Z151" s="42"/>
    </row>
    <row r="152" spans="1:44" x14ac:dyDescent="0.2">
      <c r="A152" s="42"/>
      <c r="B152" s="42"/>
      <c r="C152" s="47"/>
      <c r="D152" s="42"/>
      <c r="E152" s="42"/>
      <c r="F152" s="42"/>
      <c r="G152" s="42"/>
      <c r="H152" s="42"/>
      <c r="I152" s="42"/>
      <c r="J152" s="1142"/>
      <c r="K152" s="42"/>
      <c r="N152" s="42"/>
      <c r="O152" s="42"/>
      <c r="P152" s="42"/>
      <c r="Q152" s="42"/>
      <c r="R152" s="42"/>
      <c r="S152" s="42"/>
      <c r="T152" s="42"/>
      <c r="U152" s="42"/>
      <c r="V152" s="42"/>
      <c r="W152" s="42"/>
      <c r="X152" s="42"/>
      <c r="Y152" s="42"/>
      <c r="Z152" s="42"/>
    </row>
    <row r="153" spans="1:44" x14ac:dyDescent="0.2">
      <c r="A153" s="42"/>
      <c r="B153" s="42"/>
      <c r="C153" s="47"/>
      <c r="D153" s="42"/>
      <c r="E153" s="42"/>
      <c r="F153" s="42"/>
      <c r="G153" s="42"/>
      <c r="H153" s="42"/>
      <c r="I153" s="42"/>
      <c r="J153" s="1142"/>
      <c r="K153" s="42"/>
      <c r="N153" s="42"/>
      <c r="O153" s="42"/>
      <c r="P153" s="42"/>
      <c r="Q153" s="42"/>
      <c r="R153" s="42"/>
      <c r="S153" s="42"/>
      <c r="T153" s="42"/>
      <c r="U153" s="42"/>
      <c r="V153" s="42"/>
      <c r="W153" s="42"/>
      <c r="X153" s="42"/>
      <c r="Y153" s="42"/>
      <c r="Z153" s="42"/>
    </row>
    <row r="154" spans="1:44" x14ac:dyDescent="0.2">
      <c r="A154" s="42"/>
      <c r="B154" s="42"/>
      <c r="C154" s="47"/>
      <c r="D154" s="42"/>
      <c r="E154" s="42"/>
      <c r="F154" s="42"/>
      <c r="G154" s="42"/>
      <c r="H154" s="42"/>
      <c r="I154" s="42"/>
      <c r="J154" s="1142"/>
      <c r="K154" s="42"/>
      <c r="N154" s="42"/>
      <c r="O154" s="42"/>
      <c r="P154" s="42"/>
      <c r="Q154" s="42"/>
      <c r="R154" s="42"/>
      <c r="S154" s="42"/>
      <c r="T154" s="42"/>
      <c r="U154" s="42"/>
      <c r="V154" s="42"/>
      <c r="W154" s="42"/>
      <c r="X154" s="42"/>
      <c r="Y154" s="42"/>
      <c r="Z154" s="42"/>
    </row>
    <row r="155" spans="1:44" x14ac:dyDescent="0.2">
      <c r="A155" s="42"/>
      <c r="B155" s="42"/>
      <c r="C155" s="47"/>
      <c r="D155" s="42"/>
      <c r="E155" s="42"/>
      <c r="F155" s="42"/>
      <c r="G155" s="42"/>
      <c r="H155" s="42"/>
      <c r="I155" s="42"/>
      <c r="J155" s="1142"/>
      <c r="K155" s="42"/>
      <c r="N155" s="42"/>
      <c r="O155" s="42"/>
      <c r="P155" s="42"/>
      <c r="Q155" s="42"/>
      <c r="R155" s="42"/>
      <c r="S155" s="42"/>
      <c r="T155" s="42"/>
      <c r="U155" s="42"/>
      <c r="V155" s="42"/>
      <c r="W155" s="42"/>
      <c r="X155" s="42"/>
      <c r="Y155" s="42"/>
      <c r="Z155" s="42"/>
    </row>
    <row r="156" spans="1:44" x14ac:dyDescent="0.2">
      <c r="A156" s="42"/>
      <c r="B156" s="42"/>
      <c r="C156" s="47"/>
      <c r="D156" s="42"/>
      <c r="E156" s="42"/>
      <c r="F156" s="42"/>
      <c r="G156" s="42"/>
      <c r="H156" s="42"/>
      <c r="I156" s="42"/>
      <c r="J156" s="1142"/>
      <c r="K156" s="42"/>
      <c r="N156" s="42"/>
      <c r="O156" s="42"/>
      <c r="P156" s="42"/>
      <c r="Q156" s="42"/>
      <c r="R156" s="42"/>
      <c r="S156" s="42"/>
      <c r="T156" s="42"/>
      <c r="U156" s="42"/>
      <c r="V156" s="42"/>
      <c r="W156" s="42"/>
      <c r="X156" s="42"/>
      <c r="Y156" s="42"/>
      <c r="Z156" s="42"/>
    </row>
    <row r="157" spans="1:44" x14ac:dyDescent="0.2">
      <c r="A157" s="42"/>
      <c r="B157" s="42"/>
      <c r="C157" s="47"/>
      <c r="D157" s="42"/>
      <c r="E157" s="42"/>
      <c r="F157" s="42"/>
      <c r="G157" s="42"/>
      <c r="H157" s="42"/>
      <c r="I157" s="42"/>
      <c r="J157" s="1142"/>
      <c r="K157" s="42"/>
      <c r="N157" s="42"/>
      <c r="O157" s="42"/>
      <c r="P157" s="42"/>
      <c r="Q157" s="42"/>
      <c r="R157" s="42"/>
      <c r="S157" s="42"/>
      <c r="T157" s="42"/>
      <c r="U157" s="42"/>
      <c r="V157" s="42"/>
      <c r="W157" s="42"/>
      <c r="X157" s="42"/>
      <c r="Y157" s="42"/>
      <c r="Z157" s="42"/>
    </row>
    <row r="158" spans="1:44" x14ac:dyDescent="0.2">
      <c r="A158" s="42"/>
      <c r="B158" s="42"/>
      <c r="C158" s="47"/>
      <c r="D158" s="42"/>
      <c r="E158" s="42"/>
      <c r="F158" s="42"/>
      <c r="G158" s="42"/>
      <c r="H158" s="42"/>
      <c r="I158" s="42"/>
      <c r="J158" s="1142"/>
      <c r="K158" s="42"/>
      <c r="N158" s="42"/>
      <c r="O158" s="42"/>
      <c r="P158" s="42"/>
      <c r="Q158" s="42"/>
      <c r="R158" s="42"/>
      <c r="S158" s="42"/>
      <c r="T158" s="42"/>
      <c r="U158" s="42"/>
      <c r="V158" s="42"/>
      <c r="W158" s="42"/>
      <c r="X158" s="42"/>
      <c r="Y158" s="42"/>
      <c r="Z158" s="42"/>
    </row>
    <row r="159" spans="1:44" x14ac:dyDescent="0.2">
      <c r="A159" s="42"/>
      <c r="B159" s="42"/>
      <c r="C159" s="47"/>
      <c r="D159" s="42"/>
      <c r="E159" s="42"/>
      <c r="F159" s="42"/>
      <c r="G159" s="42"/>
      <c r="H159" s="42"/>
      <c r="I159" s="42"/>
      <c r="J159" s="1142"/>
      <c r="K159" s="42"/>
      <c r="N159" s="42"/>
      <c r="O159" s="42"/>
      <c r="P159" s="42"/>
      <c r="Q159" s="42"/>
      <c r="R159" s="42"/>
      <c r="S159" s="42"/>
      <c r="T159" s="42"/>
      <c r="U159" s="42"/>
      <c r="V159" s="42"/>
      <c r="W159" s="42"/>
      <c r="X159" s="42"/>
      <c r="Y159" s="42"/>
      <c r="Z159" s="42"/>
    </row>
    <row r="160" spans="1:44" x14ac:dyDescent="0.2">
      <c r="A160" s="42"/>
      <c r="B160" s="42"/>
      <c r="C160" s="47"/>
      <c r="D160" s="42"/>
      <c r="E160" s="42"/>
      <c r="F160" s="42"/>
      <c r="G160" s="42"/>
      <c r="H160" s="42"/>
      <c r="I160" s="42"/>
      <c r="J160" s="1142"/>
      <c r="K160" s="42"/>
      <c r="N160" s="42"/>
      <c r="O160" s="42"/>
      <c r="P160" s="42"/>
      <c r="Q160" s="42"/>
      <c r="R160" s="42"/>
      <c r="S160" s="42"/>
      <c r="T160" s="42"/>
      <c r="U160" s="42"/>
      <c r="V160" s="42"/>
      <c r="W160" s="42"/>
      <c r="X160" s="42"/>
      <c r="Y160" s="42"/>
      <c r="Z160" s="42"/>
    </row>
    <row r="161" spans="1:26" x14ac:dyDescent="0.2">
      <c r="A161" s="42"/>
      <c r="B161" s="42"/>
      <c r="C161" s="47"/>
      <c r="D161" s="42"/>
      <c r="E161" s="42"/>
      <c r="F161" s="42"/>
      <c r="G161" s="42"/>
      <c r="H161" s="42"/>
      <c r="I161" s="42"/>
      <c r="J161" s="1142"/>
      <c r="K161" s="42"/>
      <c r="N161" s="42"/>
      <c r="O161" s="42"/>
      <c r="P161" s="42"/>
      <c r="Q161" s="42"/>
      <c r="R161" s="42"/>
      <c r="S161" s="42"/>
      <c r="T161" s="42"/>
      <c r="U161" s="42"/>
      <c r="V161" s="42"/>
      <c r="W161" s="42"/>
      <c r="X161" s="42"/>
      <c r="Y161" s="42"/>
      <c r="Z161" s="42"/>
    </row>
    <row r="162" spans="1:26" x14ac:dyDescent="0.2">
      <c r="A162" s="42"/>
      <c r="B162" s="42"/>
      <c r="C162" s="47"/>
      <c r="D162" s="42"/>
      <c r="E162" s="42"/>
      <c r="F162" s="42"/>
      <c r="G162" s="42"/>
      <c r="H162" s="42"/>
      <c r="I162" s="42"/>
      <c r="J162" s="1142"/>
      <c r="K162" s="42"/>
      <c r="N162" s="42"/>
      <c r="O162" s="42"/>
      <c r="P162" s="42"/>
      <c r="Q162" s="42"/>
      <c r="R162" s="42"/>
      <c r="S162" s="42"/>
      <c r="T162" s="42"/>
      <c r="U162" s="42"/>
      <c r="V162" s="42"/>
      <c r="W162" s="42"/>
      <c r="X162" s="42"/>
      <c r="Y162" s="42"/>
      <c r="Z162" s="42"/>
    </row>
    <row r="163" spans="1:26" x14ac:dyDescent="0.2">
      <c r="A163" s="42"/>
      <c r="B163" s="42"/>
      <c r="C163" s="47"/>
      <c r="D163" s="42"/>
      <c r="E163" s="42"/>
      <c r="F163" s="42"/>
      <c r="G163" s="42"/>
      <c r="H163" s="42"/>
      <c r="I163" s="42"/>
      <c r="J163" s="1142"/>
      <c r="K163" s="42"/>
      <c r="N163" s="42"/>
      <c r="O163" s="42"/>
      <c r="P163" s="42"/>
      <c r="Q163" s="42"/>
      <c r="R163" s="42"/>
      <c r="S163" s="42"/>
      <c r="T163" s="42"/>
      <c r="U163" s="42"/>
      <c r="V163" s="42"/>
      <c r="W163" s="42"/>
      <c r="X163" s="42"/>
      <c r="Y163" s="42"/>
      <c r="Z163" s="42"/>
    </row>
    <row r="164" spans="1:26" x14ac:dyDescent="0.2">
      <c r="A164" s="42"/>
      <c r="B164" s="42"/>
      <c r="C164" s="47"/>
      <c r="D164" s="42"/>
      <c r="E164" s="42"/>
      <c r="F164" s="42"/>
      <c r="G164" s="42"/>
      <c r="H164" s="42"/>
      <c r="I164" s="42"/>
      <c r="J164" s="1142"/>
      <c r="K164" s="42"/>
      <c r="N164" s="42"/>
      <c r="O164" s="42"/>
      <c r="P164" s="42"/>
      <c r="Q164" s="42"/>
      <c r="R164" s="42"/>
      <c r="S164" s="42"/>
      <c r="T164" s="42"/>
      <c r="U164" s="42"/>
      <c r="V164" s="42"/>
      <c r="W164" s="42"/>
      <c r="X164" s="42"/>
      <c r="Y164" s="42"/>
      <c r="Z164" s="42"/>
    </row>
    <row r="165" spans="1:26" x14ac:dyDescent="0.2">
      <c r="A165" s="42"/>
      <c r="B165" s="42"/>
      <c r="C165" s="47"/>
      <c r="D165" s="42"/>
      <c r="E165" s="42"/>
      <c r="F165" s="42"/>
      <c r="G165" s="42"/>
      <c r="H165" s="42"/>
      <c r="I165" s="42"/>
      <c r="J165" s="1142"/>
      <c r="K165" s="42"/>
      <c r="N165" s="42"/>
      <c r="O165" s="42"/>
      <c r="P165" s="42"/>
      <c r="Q165" s="42"/>
      <c r="R165" s="42"/>
      <c r="S165" s="42"/>
      <c r="T165" s="42"/>
      <c r="U165" s="42"/>
      <c r="V165" s="42"/>
      <c r="W165" s="42"/>
      <c r="X165" s="42"/>
      <c r="Y165" s="42"/>
      <c r="Z165" s="42"/>
    </row>
    <row r="166" spans="1:26" x14ac:dyDescent="0.2">
      <c r="A166" s="42"/>
      <c r="B166" s="42"/>
      <c r="C166" s="47"/>
      <c r="D166" s="42"/>
      <c r="E166" s="42"/>
      <c r="F166" s="42"/>
      <c r="G166" s="42"/>
      <c r="H166" s="42"/>
      <c r="I166" s="42"/>
      <c r="J166" s="1142"/>
      <c r="K166" s="42"/>
      <c r="N166" s="42"/>
      <c r="O166" s="42"/>
      <c r="P166" s="42"/>
      <c r="Q166" s="42"/>
      <c r="R166" s="42"/>
      <c r="S166" s="42"/>
      <c r="T166" s="42"/>
      <c r="U166" s="42"/>
      <c r="V166" s="42"/>
      <c r="W166" s="42"/>
      <c r="X166" s="42"/>
      <c r="Y166" s="42"/>
      <c r="Z166" s="42"/>
    </row>
    <row r="167" spans="1:26" x14ac:dyDescent="0.2">
      <c r="A167" s="42"/>
      <c r="B167" s="42"/>
      <c r="C167" s="47"/>
      <c r="D167" s="42"/>
      <c r="E167" s="42"/>
      <c r="F167" s="42"/>
      <c r="G167" s="42"/>
      <c r="H167" s="42"/>
      <c r="I167" s="42"/>
      <c r="J167" s="1142"/>
      <c r="K167" s="42"/>
      <c r="N167" s="42"/>
      <c r="O167" s="42"/>
      <c r="P167" s="42"/>
      <c r="Q167" s="42"/>
      <c r="R167" s="42"/>
      <c r="S167" s="42"/>
      <c r="T167" s="42"/>
      <c r="U167" s="42"/>
      <c r="V167" s="42"/>
      <c r="W167" s="42"/>
      <c r="X167" s="42"/>
      <c r="Y167" s="42"/>
      <c r="Z167" s="42"/>
    </row>
    <row r="168" spans="1:26" x14ac:dyDescent="0.2">
      <c r="A168" s="42"/>
      <c r="B168" s="42"/>
      <c r="C168" s="47"/>
      <c r="D168" s="42"/>
      <c r="E168" s="42"/>
      <c r="F168" s="42"/>
      <c r="G168" s="42"/>
      <c r="H168" s="42"/>
      <c r="I168" s="42"/>
      <c r="J168" s="1142"/>
      <c r="K168" s="42"/>
      <c r="N168" s="42"/>
      <c r="O168" s="42"/>
      <c r="P168" s="42"/>
      <c r="Q168" s="42"/>
      <c r="R168" s="42"/>
      <c r="S168" s="42"/>
      <c r="T168" s="42"/>
      <c r="U168" s="42"/>
      <c r="V168" s="42"/>
      <c r="W168" s="42"/>
      <c r="X168" s="42"/>
      <c r="Y168" s="42"/>
      <c r="Z168" s="42"/>
    </row>
    <row r="169" spans="1:26" x14ac:dyDescent="0.2">
      <c r="A169" s="42"/>
      <c r="B169" s="42"/>
      <c r="C169" s="47"/>
      <c r="D169" s="42"/>
      <c r="E169" s="42"/>
      <c r="F169" s="42"/>
      <c r="G169" s="42"/>
      <c r="H169" s="42"/>
      <c r="I169" s="42"/>
      <c r="J169" s="1142"/>
      <c r="K169" s="42"/>
      <c r="N169" s="42"/>
      <c r="O169" s="42"/>
      <c r="P169" s="42"/>
      <c r="Q169" s="42"/>
      <c r="R169" s="42"/>
      <c r="S169" s="42"/>
      <c r="T169" s="42"/>
      <c r="U169" s="42"/>
      <c r="V169" s="42"/>
      <c r="W169" s="42"/>
      <c r="X169" s="42"/>
      <c r="Y169" s="42"/>
      <c r="Z169" s="42"/>
    </row>
    <row r="170" spans="1:26" x14ac:dyDescent="0.2">
      <c r="A170" s="42"/>
      <c r="B170" s="42"/>
      <c r="C170" s="47"/>
      <c r="D170" s="42"/>
      <c r="E170" s="42"/>
      <c r="F170" s="42"/>
      <c r="G170" s="42"/>
      <c r="H170" s="42"/>
      <c r="I170" s="42"/>
      <c r="J170" s="1142"/>
      <c r="K170" s="42"/>
      <c r="N170" s="42"/>
      <c r="O170" s="42"/>
      <c r="P170" s="42"/>
      <c r="Q170" s="42"/>
      <c r="R170" s="42"/>
      <c r="S170" s="42"/>
      <c r="T170" s="42"/>
      <c r="U170" s="42"/>
      <c r="V170" s="42"/>
      <c r="W170" s="42"/>
      <c r="X170" s="42"/>
      <c r="Y170" s="42"/>
      <c r="Z170" s="42"/>
    </row>
    <row r="171" spans="1:26" x14ac:dyDescent="0.2">
      <c r="A171" s="42"/>
      <c r="B171" s="42"/>
      <c r="C171" s="47"/>
      <c r="D171" s="42"/>
      <c r="E171" s="42"/>
      <c r="F171" s="42"/>
      <c r="G171" s="42"/>
      <c r="H171" s="42"/>
      <c r="I171" s="42"/>
      <c r="J171" s="1142"/>
      <c r="K171" s="42"/>
      <c r="N171" s="42"/>
      <c r="O171" s="42"/>
      <c r="P171" s="42"/>
      <c r="Q171" s="42"/>
      <c r="R171" s="42"/>
      <c r="S171" s="42"/>
      <c r="T171" s="42"/>
      <c r="U171" s="42"/>
      <c r="V171" s="42"/>
      <c r="W171" s="42"/>
      <c r="X171" s="42"/>
      <c r="Y171" s="42"/>
      <c r="Z171" s="42"/>
    </row>
    <row r="172" spans="1:26" x14ac:dyDescent="0.2">
      <c r="A172" s="42"/>
      <c r="B172" s="42"/>
      <c r="C172" s="47"/>
      <c r="D172" s="42"/>
      <c r="E172" s="42"/>
      <c r="F172" s="42"/>
      <c r="G172" s="42"/>
      <c r="H172" s="42"/>
      <c r="I172" s="42"/>
      <c r="J172" s="1142"/>
      <c r="K172" s="42"/>
      <c r="N172" s="42"/>
      <c r="O172" s="42"/>
      <c r="P172" s="42"/>
      <c r="Q172" s="42"/>
      <c r="R172" s="42"/>
      <c r="S172" s="42"/>
      <c r="T172" s="42"/>
      <c r="U172" s="42"/>
      <c r="V172" s="42"/>
      <c r="W172" s="42"/>
      <c r="X172" s="42"/>
      <c r="Y172" s="42"/>
      <c r="Z172" s="42"/>
    </row>
    <row r="173" spans="1:26" x14ac:dyDescent="0.2">
      <c r="A173" s="42"/>
      <c r="B173" s="42"/>
      <c r="C173" s="47"/>
      <c r="D173" s="42"/>
      <c r="E173" s="42"/>
      <c r="F173" s="42"/>
      <c r="G173" s="42"/>
      <c r="H173" s="42"/>
      <c r="I173" s="42"/>
      <c r="J173" s="1142"/>
      <c r="K173" s="42"/>
      <c r="N173" s="42"/>
      <c r="O173" s="42"/>
      <c r="P173" s="42"/>
      <c r="Q173" s="42"/>
      <c r="R173" s="42"/>
      <c r="S173" s="42"/>
      <c r="T173" s="42"/>
      <c r="U173" s="42"/>
      <c r="V173" s="42"/>
      <c r="W173" s="42"/>
      <c r="X173" s="42"/>
      <c r="Y173" s="42"/>
      <c r="Z173" s="42"/>
    </row>
    <row r="174" spans="1:26" x14ac:dyDescent="0.2">
      <c r="A174" s="42"/>
      <c r="B174" s="42"/>
      <c r="C174" s="47"/>
      <c r="D174" s="42"/>
      <c r="E174" s="42"/>
      <c r="F174" s="42"/>
      <c r="G174" s="42"/>
      <c r="H174" s="42"/>
      <c r="I174" s="42"/>
      <c r="J174" s="1142"/>
      <c r="K174" s="42"/>
      <c r="N174" s="42"/>
      <c r="O174" s="42"/>
      <c r="P174" s="42"/>
      <c r="Q174" s="42"/>
      <c r="R174" s="42"/>
      <c r="S174" s="42"/>
      <c r="T174" s="42"/>
      <c r="U174" s="42"/>
      <c r="V174" s="42"/>
      <c r="W174" s="42"/>
      <c r="X174" s="42"/>
      <c r="Y174" s="42"/>
      <c r="Z174" s="42"/>
    </row>
    <row r="175" spans="1:26" x14ac:dyDescent="0.2">
      <c r="A175" s="42"/>
      <c r="B175" s="42"/>
      <c r="C175" s="47"/>
      <c r="D175" s="42"/>
      <c r="E175" s="42"/>
      <c r="F175" s="42"/>
      <c r="G175" s="42"/>
      <c r="H175" s="42"/>
      <c r="I175" s="42"/>
      <c r="J175" s="1142"/>
      <c r="K175" s="42"/>
      <c r="N175" s="42"/>
      <c r="O175" s="42"/>
      <c r="P175" s="42"/>
      <c r="Q175" s="42"/>
      <c r="R175" s="42"/>
      <c r="S175" s="42"/>
      <c r="T175" s="42"/>
      <c r="U175" s="42"/>
      <c r="V175" s="42"/>
      <c r="W175" s="42"/>
      <c r="X175" s="42"/>
      <c r="Y175" s="42"/>
      <c r="Z175" s="42"/>
    </row>
    <row r="176" spans="1:26" x14ac:dyDescent="0.2">
      <c r="A176" s="42"/>
      <c r="B176" s="42"/>
      <c r="C176" s="47"/>
      <c r="D176" s="42"/>
      <c r="E176" s="42"/>
      <c r="F176" s="42"/>
      <c r="G176" s="42"/>
      <c r="H176" s="42"/>
      <c r="I176" s="42"/>
      <c r="J176" s="1142"/>
      <c r="K176" s="42"/>
      <c r="N176" s="42"/>
      <c r="O176" s="42"/>
      <c r="P176" s="42"/>
      <c r="Q176" s="42"/>
      <c r="R176" s="42"/>
      <c r="S176" s="42"/>
      <c r="T176" s="42"/>
      <c r="U176" s="42"/>
      <c r="V176" s="42"/>
      <c r="W176" s="42"/>
      <c r="X176" s="42"/>
      <c r="Y176" s="42"/>
      <c r="Z176" s="42"/>
    </row>
    <row r="177" spans="1:26" x14ac:dyDescent="0.2">
      <c r="A177" s="42"/>
      <c r="B177" s="42"/>
      <c r="C177" s="47"/>
      <c r="D177" s="42"/>
      <c r="E177" s="42"/>
      <c r="F177" s="42"/>
      <c r="G177" s="42"/>
      <c r="H177" s="42"/>
      <c r="I177" s="42"/>
      <c r="J177" s="1142"/>
      <c r="K177" s="42"/>
      <c r="N177" s="42"/>
      <c r="O177" s="42"/>
      <c r="P177" s="42"/>
      <c r="Q177" s="42"/>
      <c r="R177" s="42"/>
      <c r="S177" s="42"/>
      <c r="T177" s="42"/>
      <c r="U177" s="42"/>
      <c r="V177" s="42"/>
      <c r="W177" s="42"/>
      <c r="X177" s="42"/>
      <c r="Y177" s="42"/>
      <c r="Z177" s="42"/>
    </row>
    <row r="178" spans="1:26" x14ac:dyDescent="0.2">
      <c r="A178" s="42"/>
      <c r="B178" s="42"/>
      <c r="C178" s="47"/>
      <c r="D178" s="42"/>
      <c r="E178" s="42"/>
      <c r="F178" s="42"/>
      <c r="G178" s="42"/>
      <c r="H178" s="42"/>
      <c r="I178" s="42"/>
      <c r="J178" s="1142"/>
      <c r="K178" s="42"/>
      <c r="N178" s="42"/>
      <c r="O178" s="42"/>
      <c r="P178" s="42"/>
      <c r="Q178" s="42"/>
      <c r="R178" s="42"/>
      <c r="S178" s="42"/>
      <c r="T178" s="42"/>
      <c r="U178" s="42"/>
      <c r="V178" s="42"/>
      <c r="W178" s="42"/>
      <c r="X178" s="42"/>
      <c r="Y178" s="42"/>
      <c r="Z178" s="42"/>
    </row>
    <row r="179" spans="1:26" x14ac:dyDescent="0.2">
      <c r="A179" s="42"/>
      <c r="B179" s="42"/>
      <c r="C179" s="47"/>
      <c r="D179" s="42"/>
      <c r="E179" s="42"/>
      <c r="F179" s="42"/>
      <c r="G179" s="42"/>
      <c r="H179" s="42"/>
      <c r="I179" s="42"/>
      <c r="J179" s="1142"/>
      <c r="K179" s="42"/>
      <c r="N179" s="42"/>
      <c r="O179" s="42"/>
      <c r="P179" s="42"/>
      <c r="Q179" s="42"/>
      <c r="R179" s="42"/>
      <c r="S179" s="42"/>
      <c r="T179" s="42"/>
      <c r="U179" s="42"/>
      <c r="V179" s="42"/>
      <c r="W179" s="42"/>
      <c r="X179" s="42"/>
      <c r="Y179" s="42"/>
      <c r="Z179" s="42"/>
    </row>
    <row r="180" spans="1:26" x14ac:dyDescent="0.2">
      <c r="A180" s="42"/>
      <c r="B180" s="42"/>
      <c r="C180" s="47"/>
      <c r="D180" s="42"/>
      <c r="E180" s="42"/>
      <c r="F180" s="42"/>
      <c r="G180" s="42"/>
      <c r="H180" s="42"/>
      <c r="I180" s="42"/>
      <c r="J180" s="1142"/>
      <c r="K180" s="42"/>
      <c r="N180" s="42"/>
      <c r="O180" s="42"/>
      <c r="P180" s="42"/>
      <c r="Q180" s="42"/>
      <c r="R180" s="42"/>
      <c r="S180" s="42"/>
      <c r="T180" s="42"/>
      <c r="U180" s="42"/>
      <c r="V180" s="42"/>
      <c r="W180" s="42"/>
      <c r="X180" s="42"/>
      <c r="Y180" s="42"/>
      <c r="Z180" s="42"/>
    </row>
    <row r="181" spans="1:26" x14ac:dyDescent="0.2">
      <c r="A181" s="42"/>
      <c r="B181" s="42"/>
      <c r="C181" s="47"/>
      <c r="D181" s="42"/>
      <c r="E181" s="42"/>
      <c r="F181" s="42"/>
      <c r="G181" s="42"/>
      <c r="H181" s="42"/>
      <c r="I181" s="42"/>
      <c r="J181" s="1142"/>
      <c r="K181" s="42"/>
      <c r="N181" s="42"/>
      <c r="O181" s="42"/>
      <c r="P181" s="42"/>
      <c r="Q181" s="42"/>
      <c r="R181" s="42"/>
      <c r="S181" s="42"/>
      <c r="T181" s="42"/>
      <c r="U181" s="42"/>
      <c r="V181" s="42"/>
      <c r="W181" s="42"/>
      <c r="X181" s="42"/>
      <c r="Y181" s="42"/>
      <c r="Z181" s="42"/>
    </row>
    <row r="182" spans="1:26" x14ac:dyDescent="0.2">
      <c r="A182" s="42"/>
      <c r="B182" s="42"/>
      <c r="C182" s="47"/>
      <c r="D182" s="42"/>
      <c r="E182" s="42"/>
      <c r="F182" s="42"/>
      <c r="G182" s="42"/>
      <c r="H182" s="42"/>
      <c r="I182" s="42"/>
      <c r="J182" s="1142"/>
      <c r="K182" s="42"/>
      <c r="N182" s="42"/>
      <c r="O182" s="42"/>
      <c r="P182" s="42"/>
      <c r="Q182" s="42"/>
      <c r="R182" s="42"/>
      <c r="S182" s="42"/>
      <c r="T182" s="42"/>
      <c r="U182" s="42"/>
      <c r="V182" s="42"/>
      <c r="W182" s="42"/>
      <c r="X182" s="42"/>
      <c r="Y182" s="42"/>
      <c r="Z182" s="42"/>
    </row>
    <row r="183" spans="1:26" x14ac:dyDescent="0.2">
      <c r="A183" s="42"/>
      <c r="B183" s="42"/>
      <c r="C183" s="47"/>
      <c r="D183" s="42"/>
      <c r="E183" s="42"/>
      <c r="F183" s="42"/>
      <c r="G183" s="42"/>
      <c r="H183" s="42"/>
      <c r="I183" s="42"/>
      <c r="J183" s="1142"/>
      <c r="K183" s="42"/>
      <c r="N183" s="42"/>
      <c r="O183" s="42"/>
      <c r="P183" s="42"/>
      <c r="Q183" s="42"/>
      <c r="R183" s="42"/>
      <c r="S183" s="42"/>
      <c r="T183" s="42"/>
      <c r="U183" s="42"/>
      <c r="V183" s="42"/>
      <c r="W183" s="42"/>
      <c r="X183" s="42"/>
      <c r="Y183" s="42"/>
      <c r="Z183" s="42"/>
    </row>
    <row r="184" spans="1:26" x14ac:dyDescent="0.2">
      <c r="A184" s="42"/>
      <c r="B184" s="42"/>
      <c r="C184" s="47"/>
      <c r="D184" s="42"/>
      <c r="E184" s="42"/>
      <c r="F184" s="42"/>
      <c r="G184" s="42"/>
      <c r="H184" s="42"/>
      <c r="I184" s="42"/>
      <c r="J184" s="1142"/>
      <c r="K184" s="42"/>
      <c r="N184" s="42"/>
      <c r="O184" s="42"/>
      <c r="P184" s="42"/>
      <c r="Q184" s="42"/>
      <c r="R184" s="42"/>
      <c r="S184" s="42"/>
      <c r="T184" s="42"/>
      <c r="U184" s="42"/>
      <c r="V184" s="42"/>
      <c r="W184" s="42"/>
      <c r="X184" s="42"/>
      <c r="Y184" s="42"/>
      <c r="Z184" s="42"/>
    </row>
    <row r="185" spans="1:26" x14ac:dyDescent="0.2">
      <c r="A185" s="42"/>
      <c r="B185" s="42"/>
      <c r="C185" s="47"/>
      <c r="D185" s="42"/>
      <c r="E185" s="42"/>
      <c r="F185" s="42"/>
      <c r="G185" s="42"/>
      <c r="H185" s="42"/>
      <c r="I185" s="42"/>
      <c r="J185" s="1142"/>
      <c r="K185" s="42"/>
      <c r="N185" s="42"/>
      <c r="O185" s="42"/>
      <c r="P185" s="42"/>
      <c r="Q185" s="42"/>
      <c r="R185" s="42"/>
      <c r="S185" s="42"/>
      <c r="T185" s="42"/>
      <c r="U185" s="42"/>
      <c r="V185" s="42"/>
      <c r="W185" s="42"/>
      <c r="X185" s="42"/>
      <c r="Y185" s="42"/>
      <c r="Z185" s="42"/>
    </row>
    <row r="186" spans="1:26" x14ac:dyDescent="0.2">
      <c r="A186" s="42"/>
      <c r="B186" s="42"/>
      <c r="C186" s="47"/>
      <c r="D186" s="42"/>
      <c r="E186" s="42"/>
      <c r="F186" s="42"/>
      <c r="G186" s="42"/>
      <c r="H186" s="42"/>
      <c r="I186" s="42"/>
      <c r="J186" s="1142"/>
      <c r="K186" s="42"/>
      <c r="N186" s="42"/>
      <c r="O186" s="42"/>
      <c r="P186" s="42"/>
      <c r="Q186" s="42"/>
      <c r="R186" s="42"/>
      <c r="S186" s="42"/>
      <c r="T186" s="42"/>
      <c r="U186" s="42"/>
      <c r="V186" s="42"/>
      <c r="W186" s="42"/>
      <c r="X186" s="42"/>
      <c r="Y186" s="42"/>
      <c r="Z186" s="42"/>
    </row>
    <row r="187" spans="1:26" x14ac:dyDescent="0.2">
      <c r="A187" s="42"/>
      <c r="B187" s="42"/>
      <c r="C187" s="47"/>
      <c r="D187" s="42"/>
      <c r="E187" s="42"/>
      <c r="F187" s="42"/>
      <c r="G187" s="42"/>
      <c r="H187" s="42"/>
      <c r="I187" s="42"/>
      <c r="J187" s="1142"/>
      <c r="K187" s="42"/>
      <c r="N187" s="42"/>
      <c r="O187" s="42"/>
      <c r="P187" s="42"/>
      <c r="Q187" s="42"/>
      <c r="R187" s="42"/>
      <c r="S187" s="42"/>
      <c r="T187" s="42"/>
      <c r="U187" s="42"/>
      <c r="V187" s="42"/>
      <c r="W187" s="42"/>
      <c r="X187" s="42"/>
      <c r="Y187" s="42"/>
      <c r="Z187" s="42"/>
    </row>
    <row r="188" spans="1:26" x14ac:dyDescent="0.2">
      <c r="A188" s="42"/>
      <c r="B188" s="42"/>
      <c r="C188" s="47"/>
      <c r="D188" s="42"/>
      <c r="E188" s="42"/>
      <c r="F188" s="42"/>
      <c r="G188" s="42"/>
      <c r="H188" s="42"/>
      <c r="I188" s="42"/>
      <c r="J188" s="1142"/>
      <c r="K188" s="42"/>
      <c r="N188" s="42"/>
      <c r="O188" s="42"/>
      <c r="P188" s="42"/>
      <c r="Q188" s="42"/>
      <c r="R188" s="42"/>
      <c r="S188" s="42"/>
      <c r="T188" s="42"/>
      <c r="U188" s="42"/>
      <c r="V188" s="42"/>
      <c r="W188" s="42"/>
      <c r="X188" s="42"/>
      <c r="Y188" s="42"/>
      <c r="Z188" s="42"/>
    </row>
    <row r="189" spans="1:26" x14ac:dyDescent="0.2">
      <c r="A189" s="42"/>
      <c r="B189" s="42"/>
      <c r="C189" s="47"/>
      <c r="D189" s="42"/>
      <c r="E189" s="42"/>
      <c r="F189" s="42"/>
      <c r="G189" s="42"/>
      <c r="H189" s="42"/>
      <c r="I189" s="42"/>
      <c r="J189" s="1142"/>
      <c r="K189" s="42"/>
      <c r="N189" s="42"/>
      <c r="O189" s="42"/>
      <c r="P189" s="42"/>
      <c r="Q189" s="42"/>
      <c r="R189" s="42"/>
      <c r="S189" s="42"/>
      <c r="T189" s="42"/>
      <c r="U189" s="42"/>
      <c r="V189" s="42"/>
      <c r="W189" s="42"/>
      <c r="X189" s="42"/>
      <c r="Y189" s="42"/>
      <c r="Z189" s="42"/>
    </row>
    <row r="190" spans="1:26" x14ac:dyDescent="0.2">
      <c r="A190" s="42"/>
      <c r="B190" s="42"/>
      <c r="C190" s="47"/>
      <c r="D190" s="42"/>
      <c r="E190" s="42"/>
      <c r="F190" s="42"/>
      <c r="G190" s="42"/>
      <c r="H190" s="42"/>
      <c r="I190" s="42"/>
      <c r="J190" s="1142"/>
      <c r="K190" s="42"/>
      <c r="N190" s="42"/>
      <c r="O190" s="42"/>
      <c r="P190" s="42"/>
      <c r="Q190" s="42"/>
      <c r="R190" s="42"/>
      <c r="S190" s="42"/>
      <c r="T190" s="42"/>
      <c r="U190" s="42"/>
      <c r="V190" s="42"/>
      <c r="W190" s="42"/>
      <c r="X190" s="42"/>
      <c r="Y190" s="42"/>
      <c r="Z190" s="42"/>
    </row>
    <row r="191" spans="1:26" x14ac:dyDescent="0.2">
      <c r="A191" s="42"/>
      <c r="B191" s="42"/>
      <c r="C191" s="47"/>
      <c r="D191" s="42"/>
      <c r="E191" s="42"/>
      <c r="F191" s="42"/>
      <c r="G191" s="42"/>
      <c r="H191" s="42"/>
      <c r="I191" s="42"/>
      <c r="J191" s="1142"/>
      <c r="K191" s="42"/>
      <c r="N191" s="42"/>
      <c r="O191" s="42"/>
      <c r="P191" s="42"/>
      <c r="Q191" s="42"/>
      <c r="R191" s="42"/>
      <c r="S191" s="42"/>
      <c r="T191" s="42"/>
      <c r="U191" s="42"/>
      <c r="V191" s="42"/>
      <c r="W191" s="42"/>
      <c r="X191" s="42"/>
      <c r="Y191" s="42"/>
      <c r="Z191" s="42"/>
    </row>
    <row r="192" spans="1:26" x14ac:dyDescent="0.2">
      <c r="A192" s="42"/>
      <c r="B192" s="42"/>
      <c r="C192" s="47"/>
      <c r="D192" s="42"/>
      <c r="E192" s="42"/>
      <c r="F192" s="42"/>
      <c r="G192" s="42"/>
      <c r="H192" s="42"/>
      <c r="I192" s="42"/>
      <c r="J192" s="1142"/>
      <c r="K192" s="42"/>
      <c r="N192" s="42"/>
      <c r="O192" s="42"/>
      <c r="P192" s="42"/>
      <c r="Q192" s="42"/>
      <c r="R192" s="42"/>
      <c r="S192" s="42"/>
      <c r="T192" s="42"/>
      <c r="U192" s="42"/>
      <c r="V192" s="42"/>
      <c r="W192" s="42"/>
      <c r="X192" s="42"/>
      <c r="Y192" s="42"/>
      <c r="Z192" s="42"/>
    </row>
    <row r="193" spans="1:26" x14ac:dyDescent="0.2">
      <c r="A193" s="42"/>
      <c r="B193" s="42"/>
      <c r="C193" s="47"/>
      <c r="D193" s="42"/>
      <c r="E193" s="42"/>
      <c r="F193" s="42"/>
      <c r="G193" s="42"/>
      <c r="H193" s="42"/>
      <c r="I193" s="42"/>
      <c r="J193" s="1142"/>
      <c r="K193" s="42"/>
      <c r="N193" s="42"/>
      <c r="O193" s="42"/>
      <c r="P193" s="42"/>
      <c r="Q193" s="42"/>
      <c r="R193" s="42"/>
      <c r="S193" s="42"/>
      <c r="T193" s="42"/>
      <c r="U193" s="42"/>
      <c r="V193" s="42"/>
      <c r="W193" s="42"/>
      <c r="X193" s="42"/>
      <c r="Y193" s="42"/>
      <c r="Z193" s="42"/>
    </row>
    <row r="194" spans="1:26" x14ac:dyDescent="0.2">
      <c r="A194" s="42"/>
      <c r="B194" s="42"/>
      <c r="C194" s="47"/>
      <c r="D194" s="42"/>
      <c r="E194" s="42"/>
      <c r="F194" s="42"/>
      <c r="G194" s="42"/>
      <c r="H194" s="42"/>
      <c r="I194" s="42"/>
      <c r="J194" s="1142"/>
      <c r="K194" s="42"/>
      <c r="N194" s="42"/>
      <c r="O194" s="42"/>
      <c r="P194" s="42"/>
      <c r="Q194" s="42"/>
      <c r="R194" s="42"/>
      <c r="S194" s="42"/>
      <c r="T194" s="42"/>
      <c r="U194" s="42"/>
      <c r="V194" s="42"/>
      <c r="W194" s="42"/>
      <c r="X194" s="42"/>
      <c r="Y194" s="42"/>
      <c r="Z194" s="42"/>
    </row>
    <row r="195" spans="1:26" x14ac:dyDescent="0.2">
      <c r="A195" s="42"/>
      <c r="B195" s="42"/>
      <c r="C195" s="47"/>
      <c r="D195" s="42"/>
      <c r="E195" s="42"/>
      <c r="F195" s="42"/>
      <c r="G195" s="42"/>
      <c r="H195" s="42"/>
      <c r="I195" s="42"/>
      <c r="J195" s="1142"/>
      <c r="K195" s="42"/>
      <c r="N195" s="42"/>
      <c r="O195" s="42"/>
      <c r="P195" s="42"/>
      <c r="Q195" s="42"/>
      <c r="R195" s="42"/>
      <c r="S195" s="42"/>
      <c r="T195" s="42"/>
      <c r="U195" s="42"/>
      <c r="V195" s="42"/>
      <c r="W195" s="42"/>
      <c r="X195" s="42"/>
      <c r="Y195" s="42"/>
      <c r="Z195" s="42"/>
    </row>
    <row r="196" spans="1:26" x14ac:dyDescent="0.2">
      <c r="A196" s="42"/>
      <c r="B196" s="42"/>
      <c r="C196" s="47"/>
      <c r="D196" s="42"/>
      <c r="E196" s="42"/>
      <c r="F196" s="42"/>
      <c r="G196" s="42"/>
      <c r="H196" s="42"/>
      <c r="I196" s="42"/>
      <c r="J196" s="1142"/>
      <c r="K196" s="42"/>
      <c r="N196" s="42"/>
      <c r="O196" s="42"/>
      <c r="P196" s="42"/>
      <c r="Q196" s="42"/>
      <c r="R196" s="42"/>
      <c r="S196" s="42"/>
      <c r="T196" s="42"/>
      <c r="U196" s="42"/>
      <c r="V196" s="42"/>
      <c r="W196" s="42"/>
      <c r="X196" s="42"/>
      <c r="Y196" s="42"/>
      <c r="Z196" s="42"/>
    </row>
    <row r="197" spans="1:26" x14ac:dyDescent="0.2">
      <c r="A197" s="42"/>
      <c r="B197" s="42"/>
      <c r="C197" s="47"/>
      <c r="D197" s="42"/>
      <c r="E197" s="42"/>
      <c r="F197" s="42"/>
      <c r="G197" s="42"/>
      <c r="H197" s="42"/>
      <c r="I197" s="42"/>
      <c r="J197" s="1142"/>
      <c r="K197" s="42"/>
      <c r="N197" s="42"/>
      <c r="O197" s="42"/>
      <c r="P197" s="42"/>
      <c r="Q197" s="42"/>
      <c r="R197" s="42"/>
      <c r="S197" s="42"/>
      <c r="T197" s="42"/>
      <c r="U197" s="42"/>
      <c r="V197" s="42"/>
      <c r="W197" s="42"/>
      <c r="X197" s="42"/>
      <c r="Y197" s="42"/>
      <c r="Z197" s="42"/>
    </row>
    <row r="198" spans="1:26" x14ac:dyDescent="0.2">
      <c r="A198" s="42"/>
      <c r="B198" s="42"/>
      <c r="C198" s="47"/>
      <c r="D198" s="42"/>
      <c r="E198" s="42"/>
      <c r="F198" s="42"/>
      <c r="G198" s="42"/>
      <c r="H198" s="42"/>
      <c r="I198" s="42"/>
      <c r="J198" s="1142"/>
      <c r="K198" s="42"/>
      <c r="N198" s="42"/>
      <c r="O198" s="42"/>
      <c r="P198" s="42"/>
      <c r="Q198" s="42"/>
      <c r="R198" s="42"/>
      <c r="S198" s="42"/>
      <c r="T198" s="42"/>
      <c r="U198" s="42"/>
      <c r="V198" s="42"/>
      <c r="W198" s="42"/>
      <c r="X198" s="42"/>
      <c r="Y198" s="42"/>
      <c r="Z198" s="42"/>
    </row>
    <row r="199" spans="1:26" x14ac:dyDescent="0.2">
      <c r="A199" s="42"/>
      <c r="B199" s="42"/>
      <c r="C199" s="47"/>
      <c r="D199" s="42"/>
      <c r="E199" s="42"/>
      <c r="F199" s="42"/>
      <c r="G199" s="42"/>
      <c r="H199" s="42"/>
      <c r="I199" s="42"/>
      <c r="J199" s="1142"/>
      <c r="K199" s="42"/>
      <c r="N199" s="42"/>
      <c r="O199" s="42"/>
      <c r="P199" s="42"/>
      <c r="Q199" s="42"/>
      <c r="R199" s="42"/>
      <c r="S199" s="42"/>
      <c r="T199" s="42"/>
      <c r="U199" s="42"/>
      <c r="V199" s="42"/>
      <c r="W199" s="42"/>
      <c r="X199" s="42"/>
      <c r="Y199" s="42"/>
      <c r="Z199" s="42"/>
    </row>
    <row r="200" spans="1:26" x14ac:dyDescent="0.2">
      <c r="A200" s="42"/>
      <c r="B200" s="42"/>
      <c r="C200" s="47"/>
      <c r="D200" s="42"/>
      <c r="E200" s="42"/>
      <c r="F200" s="42"/>
      <c r="G200" s="42"/>
      <c r="H200" s="42"/>
      <c r="I200" s="42"/>
      <c r="J200" s="1142"/>
      <c r="K200" s="42"/>
      <c r="N200" s="42"/>
      <c r="O200" s="42"/>
      <c r="P200" s="42"/>
      <c r="Q200" s="42"/>
      <c r="R200" s="42"/>
      <c r="S200" s="42"/>
      <c r="T200" s="42"/>
      <c r="U200" s="42"/>
      <c r="V200" s="42"/>
      <c r="W200" s="42"/>
      <c r="X200" s="42"/>
      <c r="Y200" s="42"/>
      <c r="Z200" s="42"/>
    </row>
    <row r="201" spans="1:26" x14ac:dyDescent="0.2">
      <c r="A201" s="42"/>
      <c r="B201" s="42"/>
      <c r="C201" s="47"/>
      <c r="D201" s="42"/>
      <c r="E201" s="42"/>
      <c r="F201" s="42"/>
      <c r="G201" s="42"/>
      <c r="H201" s="42"/>
      <c r="I201" s="42"/>
      <c r="J201" s="1142"/>
      <c r="K201" s="42"/>
      <c r="N201" s="42"/>
      <c r="O201" s="42"/>
      <c r="P201" s="42"/>
      <c r="Q201" s="42"/>
      <c r="R201" s="42"/>
      <c r="S201" s="42"/>
      <c r="T201" s="42"/>
      <c r="U201" s="42"/>
      <c r="V201" s="42"/>
      <c r="W201" s="42"/>
      <c r="X201" s="42"/>
      <c r="Y201" s="42"/>
      <c r="Z201" s="42"/>
    </row>
    <row r="202" spans="1:26" x14ac:dyDescent="0.2">
      <c r="A202" s="42"/>
      <c r="B202" s="42"/>
      <c r="C202" s="47"/>
      <c r="D202" s="42"/>
      <c r="E202" s="42"/>
      <c r="F202" s="42"/>
      <c r="G202" s="42"/>
      <c r="H202" s="42"/>
      <c r="I202" s="42"/>
      <c r="J202" s="1142"/>
      <c r="K202" s="42"/>
      <c r="N202" s="42"/>
      <c r="O202" s="42"/>
      <c r="P202" s="42"/>
      <c r="Q202" s="42"/>
      <c r="R202" s="42"/>
      <c r="S202" s="42"/>
      <c r="T202" s="42"/>
      <c r="U202" s="42"/>
      <c r="V202" s="42"/>
      <c r="W202" s="42"/>
      <c r="X202" s="42"/>
      <c r="Y202" s="42"/>
      <c r="Z202" s="42"/>
    </row>
    <row r="203" spans="1:26" x14ac:dyDescent="0.2">
      <c r="A203" s="42"/>
      <c r="B203" s="42"/>
      <c r="C203" s="47"/>
      <c r="D203" s="42"/>
      <c r="E203" s="42"/>
      <c r="F203" s="42"/>
      <c r="G203" s="42"/>
      <c r="H203" s="42"/>
      <c r="I203" s="42"/>
      <c r="J203" s="1142"/>
      <c r="K203" s="42"/>
      <c r="N203" s="42"/>
      <c r="O203" s="42"/>
      <c r="P203" s="42"/>
      <c r="Q203" s="42"/>
      <c r="R203" s="42"/>
      <c r="S203" s="42"/>
      <c r="T203" s="42"/>
      <c r="U203" s="42"/>
      <c r="V203" s="42"/>
      <c r="W203" s="42"/>
      <c r="X203" s="42"/>
      <c r="Y203" s="42"/>
      <c r="Z203" s="42"/>
    </row>
    <row r="204" spans="1:26" s="42" customFormat="1" x14ac:dyDescent="0.2">
      <c r="C204" s="47"/>
      <c r="J204" s="1142"/>
    </row>
    <row r="205" spans="1:26" s="42" customFormat="1" x14ac:dyDescent="0.2">
      <c r="C205" s="47"/>
      <c r="J205" s="1142"/>
    </row>
    <row r="206" spans="1:26" s="42" customFormat="1" x14ac:dyDescent="0.2">
      <c r="C206" s="47"/>
      <c r="J206" s="1142"/>
    </row>
    <row r="207" spans="1:26" s="42" customFormat="1" x14ac:dyDescent="0.2">
      <c r="C207" s="47"/>
      <c r="J207" s="1142"/>
    </row>
    <row r="208" spans="1:26" s="42" customFormat="1" x14ac:dyDescent="0.2">
      <c r="C208" s="47"/>
      <c r="J208" s="1142"/>
    </row>
    <row r="209" spans="3:10" s="42" customFormat="1" x14ac:dyDescent="0.2">
      <c r="C209" s="47"/>
      <c r="J209" s="1142"/>
    </row>
    <row r="210" spans="3:10" s="42" customFormat="1" x14ac:dyDescent="0.2">
      <c r="C210" s="47"/>
      <c r="J210" s="1142"/>
    </row>
    <row r="211" spans="3:10" s="42" customFormat="1" x14ac:dyDescent="0.2">
      <c r="C211" s="47"/>
      <c r="J211" s="1142"/>
    </row>
    <row r="212" spans="3:10" s="42" customFormat="1" x14ac:dyDescent="0.2">
      <c r="C212" s="47"/>
      <c r="J212" s="1142"/>
    </row>
    <row r="213" spans="3:10" s="42" customFormat="1" x14ac:dyDescent="0.2">
      <c r="C213" s="47"/>
      <c r="J213" s="1142"/>
    </row>
    <row r="214" spans="3:10" s="42" customFormat="1" x14ac:dyDescent="0.2">
      <c r="C214" s="47"/>
      <c r="J214" s="1142"/>
    </row>
    <row r="215" spans="3:10" s="42" customFormat="1" x14ac:dyDescent="0.2">
      <c r="C215" s="47"/>
      <c r="J215" s="1142"/>
    </row>
    <row r="216" spans="3:10" s="42" customFormat="1" x14ac:dyDescent="0.2">
      <c r="C216" s="47"/>
      <c r="J216" s="1142"/>
    </row>
    <row r="217" spans="3:10" s="42" customFormat="1" x14ac:dyDescent="0.2">
      <c r="C217" s="47"/>
      <c r="J217" s="1142"/>
    </row>
    <row r="218" spans="3:10" s="42" customFormat="1" x14ac:dyDescent="0.2">
      <c r="C218" s="47"/>
      <c r="J218" s="1142"/>
    </row>
    <row r="219" spans="3:10" s="42" customFormat="1" x14ac:dyDescent="0.2">
      <c r="C219" s="47"/>
      <c r="J219" s="1142"/>
    </row>
    <row r="220" spans="3:10" s="42" customFormat="1" x14ac:dyDescent="0.2">
      <c r="C220" s="47"/>
      <c r="J220" s="1142"/>
    </row>
    <row r="221" spans="3:10" s="42" customFormat="1" x14ac:dyDescent="0.2">
      <c r="C221" s="47"/>
      <c r="J221" s="1142"/>
    </row>
    <row r="222" spans="3:10" s="42" customFormat="1" x14ac:dyDescent="0.2">
      <c r="C222" s="47"/>
      <c r="J222" s="1142"/>
    </row>
    <row r="223" spans="3:10" s="42" customFormat="1" x14ac:dyDescent="0.2">
      <c r="C223" s="47"/>
      <c r="J223" s="1142"/>
    </row>
    <row r="224" spans="3:10" s="42" customFormat="1" x14ac:dyDescent="0.2">
      <c r="C224" s="47"/>
      <c r="J224" s="1142"/>
    </row>
    <row r="225" spans="3:10" s="42" customFormat="1" x14ac:dyDescent="0.2">
      <c r="C225" s="47"/>
      <c r="J225" s="1142"/>
    </row>
    <row r="226" spans="3:10" s="42" customFormat="1" x14ac:dyDescent="0.2">
      <c r="C226" s="47"/>
      <c r="J226" s="1142"/>
    </row>
    <row r="227" spans="3:10" s="42" customFormat="1" x14ac:dyDescent="0.2">
      <c r="C227" s="47"/>
      <c r="J227" s="1142"/>
    </row>
    <row r="228" spans="3:10" s="42" customFormat="1" x14ac:dyDescent="0.2">
      <c r="C228" s="47"/>
      <c r="J228" s="1142"/>
    </row>
    <row r="229" spans="3:10" s="42" customFormat="1" x14ac:dyDescent="0.2">
      <c r="C229" s="47"/>
      <c r="J229" s="1142"/>
    </row>
    <row r="230" spans="3:10" s="42" customFormat="1" x14ac:dyDescent="0.2">
      <c r="C230" s="47"/>
      <c r="J230" s="1142"/>
    </row>
    <row r="231" spans="3:10" s="42" customFormat="1" x14ac:dyDescent="0.2">
      <c r="C231" s="47"/>
      <c r="J231" s="1142"/>
    </row>
    <row r="232" spans="3:10" s="42" customFormat="1" x14ac:dyDescent="0.2">
      <c r="C232" s="47"/>
      <c r="J232" s="1142"/>
    </row>
    <row r="233" spans="3:10" s="42" customFormat="1" x14ac:dyDescent="0.2">
      <c r="C233" s="47"/>
      <c r="J233" s="1142"/>
    </row>
    <row r="234" spans="3:10" s="42" customFormat="1" x14ac:dyDescent="0.2">
      <c r="C234" s="47"/>
      <c r="J234" s="1142"/>
    </row>
    <row r="235" spans="3:10" s="42" customFormat="1" x14ac:dyDescent="0.2">
      <c r="C235" s="47"/>
      <c r="J235" s="1142"/>
    </row>
    <row r="236" spans="3:10" s="42" customFormat="1" x14ac:dyDescent="0.2">
      <c r="C236" s="47"/>
      <c r="J236" s="1142"/>
    </row>
    <row r="237" spans="3:10" s="42" customFormat="1" x14ac:dyDescent="0.2">
      <c r="C237" s="47"/>
      <c r="J237" s="1142"/>
    </row>
    <row r="238" spans="3:10" s="42" customFormat="1" x14ac:dyDescent="0.2">
      <c r="C238" s="47"/>
      <c r="J238" s="1142"/>
    </row>
    <row r="239" spans="3:10" s="42" customFormat="1" x14ac:dyDescent="0.2">
      <c r="C239" s="47"/>
      <c r="J239" s="1142"/>
    </row>
    <row r="240" spans="3:10" s="42" customFormat="1" x14ac:dyDescent="0.2">
      <c r="C240" s="47"/>
      <c r="J240" s="1142"/>
    </row>
    <row r="241" spans="3:10" s="42" customFormat="1" x14ac:dyDescent="0.2">
      <c r="C241" s="47"/>
      <c r="J241" s="1142"/>
    </row>
    <row r="242" spans="3:10" s="42" customFormat="1" x14ac:dyDescent="0.2">
      <c r="C242" s="47"/>
      <c r="J242" s="1142"/>
    </row>
    <row r="243" spans="3:10" s="42" customFormat="1" x14ac:dyDescent="0.2">
      <c r="C243" s="47"/>
      <c r="J243" s="1142"/>
    </row>
    <row r="244" spans="3:10" s="42" customFormat="1" x14ac:dyDescent="0.2">
      <c r="C244" s="47"/>
      <c r="J244" s="1142"/>
    </row>
    <row r="245" spans="3:10" s="42" customFormat="1" x14ac:dyDescent="0.2">
      <c r="C245" s="47"/>
      <c r="J245" s="1142"/>
    </row>
    <row r="246" spans="3:10" s="42" customFormat="1" x14ac:dyDescent="0.2">
      <c r="C246" s="47"/>
      <c r="J246" s="1142"/>
    </row>
    <row r="247" spans="3:10" s="42" customFormat="1" x14ac:dyDescent="0.2">
      <c r="C247" s="47"/>
      <c r="J247" s="1142"/>
    </row>
    <row r="248" spans="3:10" s="42" customFormat="1" x14ac:dyDescent="0.2">
      <c r="C248" s="47"/>
      <c r="J248" s="1142"/>
    </row>
    <row r="249" spans="3:10" s="42" customFormat="1" x14ac:dyDescent="0.2">
      <c r="C249" s="47"/>
      <c r="J249" s="1142"/>
    </row>
    <row r="250" spans="3:10" s="42" customFormat="1" x14ac:dyDescent="0.2">
      <c r="C250" s="47"/>
      <c r="J250" s="1142"/>
    </row>
    <row r="251" spans="3:10" s="42" customFormat="1" x14ac:dyDescent="0.2">
      <c r="C251" s="47"/>
      <c r="J251" s="1142"/>
    </row>
    <row r="252" spans="3:10" s="42" customFormat="1" x14ac:dyDescent="0.2">
      <c r="C252" s="47"/>
      <c r="J252" s="1142"/>
    </row>
    <row r="253" spans="3:10" s="42" customFormat="1" x14ac:dyDescent="0.2">
      <c r="C253" s="47"/>
      <c r="J253" s="1142"/>
    </row>
    <row r="254" spans="3:10" s="42" customFormat="1" x14ac:dyDescent="0.2">
      <c r="C254" s="47"/>
      <c r="J254" s="1142"/>
    </row>
  </sheetData>
  <sheetProtection algorithmName="SHA-512" hashValue="8NuLleuZWzJbKtI7drwWR2mV6qv4DAm6Mjk9EC1g9Wbm7FwYomvBiwWJe4kmAC9cYNubirod/5rl+mTfwTELsA==" saltValue="4XUxO0mbcv2IFBb+2o9ccQ==" spinCount="100000" sheet="1" objects="1" scenarios="1"/>
  <mergeCells count="115">
    <mergeCell ref="C148:I148"/>
    <mergeCell ref="H85:I85"/>
    <mergeCell ref="H84:I84"/>
    <mergeCell ref="H83:I83"/>
    <mergeCell ref="H81:I81"/>
    <mergeCell ref="H79:I79"/>
    <mergeCell ref="C81:G82"/>
    <mergeCell ref="C139:I139"/>
    <mergeCell ref="C141:I141"/>
    <mergeCell ref="C136:I136"/>
    <mergeCell ref="C138:I138"/>
    <mergeCell ref="C133:I133"/>
    <mergeCell ref="C127:G128"/>
    <mergeCell ref="C125:G126"/>
    <mergeCell ref="H97:I97"/>
    <mergeCell ref="C115:F115"/>
    <mergeCell ref="H115:I115"/>
    <mergeCell ref="C103:I103"/>
    <mergeCell ref="C79:G80"/>
    <mergeCell ref="C85:G86"/>
    <mergeCell ref="H129:I129"/>
    <mergeCell ref="E131:I131"/>
    <mergeCell ref="E117:I117"/>
    <mergeCell ref="C116:H116"/>
    <mergeCell ref="C110:D110"/>
    <mergeCell ref="H123:I123"/>
    <mergeCell ref="C123:G123"/>
    <mergeCell ref="C130:G130"/>
    <mergeCell ref="H82:I82"/>
    <mergeCell ref="C109:G109"/>
    <mergeCell ref="C108:G108"/>
    <mergeCell ref="C105:I105"/>
    <mergeCell ref="C98:F98"/>
    <mergeCell ref="H98:I98"/>
    <mergeCell ref="H111:I111"/>
    <mergeCell ref="C106:H106"/>
    <mergeCell ref="E101:I101"/>
    <mergeCell ref="C94:G94"/>
    <mergeCell ref="C95:G95"/>
    <mergeCell ref="C99:D100"/>
    <mergeCell ref="C97:G97"/>
    <mergeCell ref="C107:I107"/>
    <mergeCell ref="H99:I99"/>
    <mergeCell ref="E87:I87"/>
    <mergeCell ref="C91:G93"/>
    <mergeCell ref="C113:G114"/>
    <mergeCell ref="C90:H90"/>
    <mergeCell ref="C6:I6"/>
    <mergeCell ref="C14:I14"/>
    <mergeCell ref="E12:I12"/>
    <mergeCell ref="H56:I56"/>
    <mergeCell ref="E58:I58"/>
    <mergeCell ref="C17:I17"/>
    <mergeCell ref="C20:I20"/>
    <mergeCell ref="E18:I18"/>
    <mergeCell ref="C21:I21"/>
    <mergeCell ref="C51:I51"/>
    <mergeCell ref="C54:I54"/>
    <mergeCell ref="H44:I44"/>
    <mergeCell ref="H50:I50"/>
    <mergeCell ref="C22:I22"/>
    <mergeCell ref="C36:I36"/>
    <mergeCell ref="E46:I46"/>
    <mergeCell ref="C11:I11"/>
    <mergeCell ref="H8:I8"/>
    <mergeCell ref="D29:D34"/>
    <mergeCell ref="D26:D28"/>
    <mergeCell ref="H9:I9"/>
    <mergeCell ref="C9:G9"/>
    <mergeCell ref="C10:G10"/>
    <mergeCell ref="C37:I37"/>
    <mergeCell ref="C146:I146"/>
    <mergeCell ref="C145:D145"/>
    <mergeCell ref="C134:H134"/>
    <mergeCell ref="C142:I142"/>
    <mergeCell ref="C69:F69"/>
    <mergeCell ref="C74:I74"/>
    <mergeCell ref="H91:I91"/>
    <mergeCell ref="H112:I112"/>
    <mergeCell ref="H109:I109"/>
    <mergeCell ref="C144:I144"/>
    <mergeCell ref="H69:I69"/>
    <mergeCell ref="C77:I77"/>
    <mergeCell ref="C89:I89"/>
    <mergeCell ref="C124:E124"/>
    <mergeCell ref="H124:I124"/>
    <mergeCell ref="C121:I121"/>
    <mergeCell ref="H95:I95"/>
    <mergeCell ref="H94:I94"/>
    <mergeCell ref="H96:I96"/>
    <mergeCell ref="H127:I127"/>
    <mergeCell ref="H125:I125"/>
    <mergeCell ref="H113:I113"/>
    <mergeCell ref="H110:I110"/>
    <mergeCell ref="C119:I119"/>
    <mergeCell ref="E72:I72"/>
    <mergeCell ref="C43:I43"/>
    <mergeCell ref="C48:I48"/>
    <mergeCell ref="C45:I45"/>
    <mergeCell ref="E39:I39"/>
    <mergeCell ref="H65:I65"/>
    <mergeCell ref="H66:I66"/>
    <mergeCell ref="H67:I67"/>
    <mergeCell ref="H68:I68"/>
    <mergeCell ref="C63:I63"/>
    <mergeCell ref="C65:F65"/>
    <mergeCell ref="C68:F68"/>
    <mergeCell ref="C66:F66"/>
    <mergeCell ref="C67:F67"/>
    <mergeCell ref="C60:I60"/>
    <mergeCell ref="C70:F70"/>
    <mergeCell ref="E52:I52"/>
    <mergeCell ref="C57:I57"/>
    <mergeCell ref="H70:I70"/>
    <mergeCell ref="C41:I41"/>
  </mergeCells>
  <conditionalFormatting sqref="H70">
    <cfRule type="expression" dxfId="189" priority="1" stopIfTrue="1">
      <formula>#REF!="Check Work Type"</formula>
    </cfRule>
  </conditionalFormatting>
  <conditionalFormatting sqref="C148:I148">
    <cfRule type="dataBar" priority="763">
      <dataBar>
        <cfvo type="num" val="0"/>
        <cfvo type="formula" val="COUNT($L$12:$L$146)"/>
        <color rgb="FFFFB628"/>
      </dataBar>
      <extLst>
        <ext xmlns:x14="http://schemas.microsoft.com/office/spreadsheetml/2009/9/main" uri="{B025F937-C7B1-47D3-B67F-A62EFF666E3E}">
          <x14:id>{2F010B7F-825A-4939-9C96-2B2F417866C1}</x14:id>
        </ext>
      </extLst>
    </cfRule>
  </conditionalFormatting>
  <dataValidations count="21">
    <dataValidation type="list" allowBlank="1" showInputMessage="1" showErrorMessage="1" sqref="H125:I125 H91 H94 H83:I83 H81:I81 H97:H98" xr:uid="{671863DB-6A3A-4AAC-8352-AC21469BF0B8}">
      <formula1>"Yes, No"</formula1>
    </dataValidation>
    <dataValidation type="list" allowBlank="1" showInputMessage="1" showErrorMessage="1" sqref="H66" xr:uid="{D0D755AC-E34B-4A8E-AA33-94755A304E2C}">
      <formula1>"Space Heating, DHW, Space Heating and DHW"</formula1>
    </dataValidation>
    <dataValidation type="list" allowBlank="1" showInputMessage="1" showErrorMessage="1" sqref="H65" xr:uid="{8DB1938B-4169-4938-AF18-29C4D6823515}">
      <formula1>" Yes, No (additional works required), Unknown"</formula1>
    </dataValidation>
    <dataValidation type="list" allowBlank="1" showInputMessage="1" showErrorMessage="1" sqref="H67 I134:I135" xr:uid="{1F5FED8D-C541-4A9C-A2E8-955EF76ECC06}">
      <formula1>" Yes, No (additional works required)"</formula1>
    </dataValidation>
    <dataValidation type="list" allowBlank="1" showInputMessage="1" showErrorMessage="1" sqref="H95 H79 H56 H68:H69 H9" xr:uid="{185E0712-165C-490A-84C4-E2127B057236}">
      <formula1>" Yes, No"</formula1>
    </dataValidation>
    <dataValidation allowBlank="1" showInputMessage="1" showErrorMessage="1" prompt="See guidance notes for information on 'whole building' approach" sqref="C41:I42" xr:uid="{4C944FA2-ECF7-4E59-908C-BC94A07C938B}"/>
    <dataValidation type="list" allowBlank="1" showInputMessage="1" showErrorMessage="1" sqref="H109:I109" xr:uid="{FE539D8F-A437-4EE6-B8D8-716AFA2F001C}">
      <formula1>"Single Phase, Split/Two Phase, Three Phase"</formula1>
    </dataValidation>
    <dataValidation type="list" allowBlank="1" showInputMessage="1" showErrorMessage="1" sqref="H129:I129" xr:uid="{AF54EB41-E765-4F51-9DDC-AC552F20C6DB}">
      <formula1>"Yes, No - unconfirmed"</formula1>
    </dataValidation>
    <dataValidation type="list" allowBlank="1" showInputMessage="1" showErrorMessage="1" sqref="H127:I127" xr:uid="{D09CBB18-486E-41C6-8DD6-37C428298E5B}">
      <formula1>"Primary, Secondary, Tertiary, Multiple"</formula1>
    </dataValidation>
    <dataValidation type="list" allowBlank="1" showInputMessage="1" showErrorMessage="1" sqref="H124:I124" xr:uid="{F9D1E240-929E-4E0E-B452-AE8118FD89C7}">
      <formula1>"LTHW, MTHW, HTHW"</formula1>
    </dataValidation>
    <dataValidation type="list" allowBlank="1" showInputMessage="1" showErrorMessage="1" sqref="H113 I113" xr:uid="{3434D7DB-5DAD-4CC7-A330-63C52BC9974F}">
      <formula1>"No, Yes (sent a letter of intent), Yes (connection approved), Yes (Network improvements required)"</formula1>
    </dataValidation>
    <dataValidation type="list" allowBlank="1" showInputMessage="1" showErrorMessage="1" sqref="H84:I84" xr:uid="{00271AEE-81B5-4EE4-B6EF-B87B2947BA1F}">
      <formula1>"Yes, Geological condition survey only, Feasibility study only, No"</formula1>
    </dataValidation>
    <dataValidation type="list" allowBlank="1" showInputMessage="1" showErrorMessage="1" sqref="H85 I85" xr:uid="{2C7ECBEA-1E4E-4F36-BFB2-1844F6B3B45B}">
      <formula1>"Yes, Feasibility study only, Gained extraction permissions only, No"</formula1>
    </dataValidation>
    <dataValidation allowBlank="1" showInputMessage="1" showErrorMessage="1" prompt="Please provide all relevant file names and page number" sqref="D76 D58:D59 D12:D13 D18:D19" xr:uid="{EA12A61F-3509-4807-A9EC-096AFDF991B2}"/>
    <dataValidation type="list" allowBlank="1" showInputMessage="1" showErrorMessage="1" sqref="H70" xr:uid="{FE8F0F0B-7584-4399-8106-37770347E8DF}">
      <formula1>"Standalone, Cascading Low Carbon Systems, Bivalant (Hybrid), Other"</formula1>
    </dataValidation>
    <dataValidation type="date" operator="greaterThan" allowBlank="1" showInputMessage="1" showErrorMessage="1" errorTitle="Date" error="Please enter a value in a valid date format_x000a__x000a_E.g. dd/mm/yyyy" sqref="D115" xr:uid="{11F9AA54-E406-4543-BF45-09514A12C548}">
      <formula1>42736</formula1>
    </dataValidation>
    <dataValidation type="date" operator="greaterThanOrEqual" allowBlank="1" showInputMessage="1" showErrorMessage="1" prompt="DD/MM/YYYY" sqref="H115:I115" xr:uid="{9BE5E920-F41E-4360-A140-92FE14DC40FB}">
      <formula1>44562</formula1>
    </dataValidation>
    <dataValidation type="list" allowBlank="1" showInputMessage="1" showErrorMessage="1" sqref="H99:I99" xr:uid="{B46939EE-1848-4588-802B-4B33227E9282}">
      <formula1>"New Low Carbon Solution, Existing System"</formula1>
    </dataValidation>
    <dataValidation type="decimal" operator="greaterThan" allowBlank="1" showInputMessage="1" showErrorMessage="1" sqref="H110:I110" xr:uid="{ACEFFA6D-E0E6-403B-9F4B-67DF901D3904}">
      <formula1>0</formula1>
    </dataValidation>
    <dataValidation type="decimal" allowBlank="1" showInputMessage="1" showErrorMessage="1" sqref="H111:I111" xr:uid="{AFECF063-B4BB-47F5-AC8F-5581E3D9BE6F}">
      <formula1>-1</formula1>
      <formula2>101</formula2>
    </dataValidation>
    <dataValidation type="list" allowBlank="1" showInputMessage="1" showErrorMessage="1" sqref="H123:I123" xr:uid="{65DA305F-50CD-4285-8A65-D10ADF9B6F05}">
      <formula1>"New Connection, Upgrade to Low Carbon Heating"</formula1>
    </dataValidation>
  </dataValidations>
  <hyperlinks>
    <hyperlink ref="C145" r:id="rId1" display="https://mcscertified.com/mcs-launches-new-biomass-maintenance-standard/" xr:uid="{24D84202-0E5E-4749-94BE-EE7DE765293F}"/>
    <hyperlink ref="C145:D145" r:id="rId2" display="MCS Standard for biomass boiler maintenance" xr:uid="{99E97A70-B4E4-43CA-B718-627035DF080D}"/>
    <hyperlink ref="C23" r:id="rId3" xr:uid="{553422C5-E7CF-41C5-A60D-7139C9980E25}"/>
    <hyperlink ref="D23" location="Guidance!C45" display="Link to Guidance Tab" xr:uid="{DDBD7346-425C-4D8B-AC90-19CD83E94601}"/>
  </hyperlinks>
  <pageMargins left="0.7" right="0.7" top="0.75" bottom="0.75" header="0.3" footer="0.3"/>
  <pageSetup paperSize="8" scale="75" fitToHeight="0" orientation="portrait" r:id="rId4"/>
  <customProperties>
    <customPr name="GUID" r:id="rId5"/>
  </customProperties>
  <drawing r:id="rId6"/>
  <extLst>
    <ext xmlns:x14="http://schemas.microsoft.com/office/spreadsheetml/2009/9/main" uri="{78C0D931-6437-407d-A8EE-F0AAD7539E65}">
      <x14:conditionalFormattings>
        <x14:conditionalFormatting xmlns:xm="http://schemas.microsoft.com/office/excel/2006/main">
          <x14:cfRule type="dataBar" id="{2F010B7F-825A-4939-9C96-2B2F417866C1}">
            <x14:dataBar minLength="0" maxLength="100" gradient="0" direction="rightToLeft">
              <x14:cfvo type="num">
                <xm:f>0</xm:f>
              </x14:cfvo>
              <x14:cfvo type="formula">
                <xm:f>COUNT($L$12:$L$146)</xm:f>
              </x14:cfvo>
              <x14:negativeFillColor rgb="FFFF0000"/>
              <x14:axisColor rgb="FF000000"/>
            </x14:dataBar>
          </x14:cfRule>
          <xm:sqref>C148:I148</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2F1A64-5509-254C-BC2C-C7136293421A}">
  <sheetPr codeName="Sheet4">
    <tabColor theme="4"/>
    <pageSetUpPr fitToPage="1"/>
  </sheetPr>
  <dimension ref="A1:BL212"/>
  <sheetViews>
    <sheetView showGridLines="0" showRowColHeaders="0" zoomScale="70" zoomScaleNormal="70" workbookViewId="0"/>
  </sheetViews>
  <sheetFormatPr defaultColWidth="9.42578125" defaultRowHeight="15.75" outlineLevelRow="1" x14ac:dyDescent="0.2"/>
  <cols>
    <col min="1" max="2" width="22.7109375" style="12" customWidth="1"/>
    <col min="3" max="3" width="12.7109375" style="1002" customWidth="1"/>
    <col min="4" max="11" width="22.7109375" style="11" customWidth="1"/>
    <col min="12" max="13" width="22.7109375" style="21" customWidth="1"/>
    <col min="14" max="16" width="22.7109375" style="11" customWidth="1"/>
    <col min="17" max="18" width="22.7109375" style="384" customWidth="1"/>
    <col min="19" max="19" width="22.7109375" style="11" customWidth="1"/>
    <col min="20" max="20" width="17.7109375" style="11" customWidth="1"/>
    <col min="21" max="21" width="3.28515625" style="11" customWidth="1"/>
    <col min="22" max="22" width="15.5703125" style="11" hidden="1" customWidth="1"/>
    <col min="23" max="24" width="9.42578125" style="11" customWidth="1"/>
    <col min="25" max="16384" width="9.42578125" style="11"/>
  </cols>
  <sheetData>
    <row r="1" spans="1:64" x14ac:dyDescent="0.2">
      <c r="A1" s="47"/>
      <c r="B1" s="47"/>
      <c r="C1" s="997"/>
      <c r="D1" s="42"/>
      <c r="E1" s="42"/>
      <c r="F1" s="42"/>
      <c r="G1" s="42"/>
      <c r="H1" s="42"/>
      <c r="I1" s="42"/>
      <c r="J1" s="42"/>
      <c r="K1" s="1142"/>
      <c r="L1" s="42"/>
      <c r="M1" s="42"/>
      <c r="N1" s="42"/>
      <c r="O1" s="42"/>
      <c r="P1" s="42"/>
      <c r="Q1" s="42"/>
      <c r="R1" s="42"/>
      <c r="S1" s="42"/>
      <c r="T1" s="42"/>
      <c r="U1" s="42"/>
      <c r="V1" s="42"/>
      <c r="W1" s="42"/>
      <c r="X1" s="42"/>
      <c r="Y1" s="42"/>
      <c r="Z1" s="42"/>
      <c r="AA1" s="42"/>
      <c r="AB1" s="42"/>
      <c r="AC1" s="42"/>
      <c r="AD1" s="42"/>
      <c r="AE1" s="42"/>
      <c r="AF1" s="42"/>
      <c r="AG1" s="42"/>
      <c r="AH1" s="42"/>
      <c r="AI1" s="42"/>
      <c r="AJ1" s="42"/>
      <c r="AK1" s="42"/>
      <c r="AL1" s="42"/>
      <c r="AM1" s="42"/>
      <c r="AN1" s="42"/>
      <c r="AO1" s="42"/>
      <c r="AP1" s="42"/>
      <c r="AQ1" s="42"/>
      <c r="AR1" s="42"/>
      <c r="AS1" s="42"/>
      <c r="AT1" s="42"/>
      <c r="AU1" s="42"/>
      <c r="AV1" s="42"/>
      <c r="AW1" s="42"/>
      <c r="AX1" s="42"/>
      <c r="AY1" s="42"/>
      <c r="AZ1" s="42"/>
      <c r="BA1" s="42"/>
      <c r="BB1" s="42"/>
      <c r="BC1" s="42"/>
      <c r="BD1" s="42"/>
      <c r="BE1" s="42"/>
      <c r="BF1" s="42"/>
      <c r="BG1" s="42"/>
      <c r="BH1" s="42"/>
      <c r="BI1" s="42"/>
      <c r="BJ1" s="42"/>
      <c r="BK1" s="42"/>
      <c r="BL1" s="42"/>
    </row>
    <row r="2" spans="1:64" ht="13.35" customHeight="1" x14ac:dyDescent="0.2">
      <c r="A2" s="59"/>
      <c r="B2" s="59"/>
      <c r="C2" s="998"/>
      <c r="D2" s="19"/>
      <c r="E2" s="19"/>
      <c r="F2" s="19"/>
      <c r="G2" s="19"/>
      <c r="H2" s="19"/>
      <c r="I2" s="19"/>
      <c r="J2" s="19"/>
      <c r="K2" s="1143"/>
      <c r="L2" s="1143"/>
      <c r="M2" s="1143"/>
      <c r="N2" s="1143"/>
      <c r="O2" s="19"/>
      <c r="P2" s="1143"/>
      <c r="Q2" s="19"/>
      <c r="R2" s="19"/>
      <c r="S2" s="1143"/>
      <c r="V2" s="42"/>
      <c r="W2" s="42"/>
      <c r="X2" s="42"/>
      <c r="Y2" s="42"/>
      <c r="Z2" s="42"/>
      <c r="AA2" s="42"/>
      <c r="AB2" s="42"/>
      <c r="AC2" s="42"/>
      <c r="AD2" s="42"/>
      <c r="AE2" s="42"/>
      <c r="AF2" s="42"/>
      <c r="AG2" s="42"/>
      <c r="AH2" s="42"/>
      <c r="AI2" s="42"/>
      <c r="AJ2" s="42"/>
      <c r="AK2" s="42"/>
      <c r="AL2" s="42"/>
      <c r="AM2" s="42"/>
      <c r="AN2" s="42"/>
      <c r="AO2" s="42"/>
      <c r="AP2" s="42"/>
      <c r="AQ2" s="42"/>
      <c r="AR2" s="42"/>
      <c r="AS2" s="42"/>
      <c r="AT2" s="42"/>
      <c r="AU2" s="42"/>
      <c r="AV2" s="42"/>
      <c r="AW2" s="42"/>
      <c r="AX2" s="42"/>
      <c r="AY2" s="42"/>
      <c r="AZ2" s="42"/>
      <c r="BA2" s="42"/>
      <c r="BB2" s="42"/>
      <c r="BC2" s="42"/>
      <c r="BD2" s="42"/>
      <c r="BE2" s="42"/>
      <c r="BF2" s="42"/>
      <c r="BG2" s="42"/>
      <c r="BH2" s="42"/>
      <c r="BI2" s="42"/>
      <c r="BJ2" s="42"/>
      <c r="BK2" s="42"/>
      <c r="BL2" s="42"/>
    </row>
    <row r="3" spans="1:64" ht="36" customHeight="1" x14ac:dyDescent="0.2">
      <c r="A3" s="960" t="s">
        <v>277</v>
      </c>
      <c r="C3" s="996"/>
      <c r="D3" s="996"/>
      <c r="E3" s="996"/>
      <c r="F3" s="996"/>
      <c r="G3" s="996"/>
      <c r="H3" s="19"/>
      <c r="I3" s="19"/>
      <c r="J3" s="19"/>
      <c r="K3" s="1143"/>
      <c r="L3" s="1143"/>
      <c r="M3" s="1143"/>
      <c r="N3" s="1143"/>
      <c r="O3" s="19"/>
      <c r="P3" s="1143"/>
      <c r="Q3" s="19"/>
      <c r="R3" s="19"/>
      <c r="S3" s="1143"/>
      <c r="T3" s="964"/>
      <c r="U3" s="964"/>
      <c r="V3" s="402"/>
      <c r="W3" s="402"/>
      <c r="X3" s="402"/>
      <c r="Y3" s="402"/>
      <c r="Z3" s="402"/>
      <c r="AA3" s="402"/>
      <c r="AB3" s="402"/>
      <c r="AC3" s="402"/>
      <c r="AD3" s="402"/>
      <c r="AE3" s="402"/>
      <c r="AF3" s="402"/>
      <c r="AG3" s="402"/>
      <c r="AH3" s="402"/>
      <c r="AI3" s="42"/>
      <c r="AJ3" s="42"/>
      <c r="AK3" s="42"/>
      <c r="AL3" s="42"/>
      <c r="AM3" s="42"/>
      <c r="AN3" s="42"/>
      <c r="AO3" s="42"/>
      <c r="AP3" s="42"/>
      <c r="AQ3" s="42"/>
      <c r="AR3" s="42"/>
      <c r="AS3" s="42"/>
      <c r="AT3" s="42"/>
      <c r="AU3" s="42"/>
      <c r="AV3" s="42"/>
      <c r="AW3" s="42"/>
      <c r="AX3" s="42"/>
      <c r="AY3" s="42"/>
      <c r="AZ3" s="42"/>
      <c r="BA3" s="42"/>
      <c r="BB3" s="42"/>
      <c r="BC3" s="42"/>
      <c r="BD3" s="42"/>
      <c r="BE3" s="42"/>
      <c r="BF3" s="42"/>
      <c r="BG3" s="42"/>
      <c r="BH3" s="42"/>
      <c r="BI3" s="42"/>
      <c r="BJ3" s="42"/>
      <c r="BK3" s="42"/>
      <c r="BL3" s="42"/>
    </row>
    <row r="4" spans="1:64" ht="8.85" customHeight="1" x14ac:dyDescent="0.2">
      <c r="A4" s="63"/>
      <c r="B4" s="63"/>
      <c r="C4" s="999"/>
      <c r="D4" s="64"/>
      <c r="E4" s="64"/>
      <c r="F4" s="64"/>
      <c r="G4" s="64"/>
      <c r="H4" s="64"/>
      <c r="I4" s="64"/>
      <c r="J4" s="64"/>
      <c r="K4" s="64"/>
      <c r="L4" s="64"/>
      <c r="M4" s="64"/>
      <c r="N4" s="64"/>
      <c r="O4" s="64"/>
      <c r="P4" s="64"/>
      <c r="Q4" s="64"/>
      <c r="R4" s="64"/>
      <c r="S4" s="64"/>
      <c r="T4" s="64"/>
      <c r="U4" s="964"/>
      <c r="V4" s="402"/>
      <c r="W4" s="402"/>
      <c r="X4" s="402"/>
      <c r="Y4" s="402"/>
      <c r="Z4" s="402"/>
      <c r="AA4" s="402"/>
      <c r="AB4" s="402"/>
      <c r="AC4" s="402"/>
      <c r="AD4" s="402"/>
      <c r="AE4" s="402"/>
      <c r="AF4" s="402"/>
      <c r="AG4" s="402"/>
      <c r="AH4" s="402"/>
      <c r="AI4" s="42"/>
      <c r="AJ4" s="42"/>
      <c r="AK4" s="42"/>
      <c r="AL4" s="42"/>
      <c r="AM4" s="42"/>
      <c r="AN4" s="42"/>
      <c r="AO4" s="42"/>
      <c r="AP4" s="42"/>
      <c r="AQ4" s="42"/>
      <c r="AR4" s="42"/>
      <c r="AS4" s="42"/>
      <c r="AT4" s="42"/>
      <c r="AU4" s="42"/>
      <c r="AV4" s="42"/>
      <c r="AW4" s="42"/>
      <c r="AX4" s="42"/>
      <c r="AY4" s="42"/>
      <c r="AZ4" s="42"/>
      <c r="BA4" s="42"/>
      <c r="BB4" s="42"/>
      <c r="BC4" s="42"/>
      <c r="BD4" s="42"/>
      <c r="BE4" s="42"/>
      <c r="BF4" s="42"/>
      <c r="BG4" s="42"/>
      <c r="BH4" s="42"/>
      <c r="BI4" s="42"/>
      <c r="BJ4" s="42"/>
      <c r="BK4" s="42"/>
      <c r="BL4" s="42"/>
    </row>
    <row r="5" spans="1:64" ht="19.350000000000001" customHeight="1" x14ac:dyDescent="0.2">
      <c r="A5" s="369" t="s">
        <v>278</v>
      </c>
      <c r="C5" s="1000"/>
      <c r="D5" s="153"/>
      <c r="E5" s="153"/>
      <c r="F5" s="153"/>
      <c r="H5" s="108"/>
      <c r="I5" s="108"/>
      <c r="J5" s="382"/>
      <c r="L5" s="1143"/>
      <c r="M5" s="1143"/>
      <c r="N5" s="1143"/>
      <c r="O5" s="1147"/>
      <c r="P5" s="1143"/>
      <c r="Q5" s="1147"/>
      <c r="R5" s="382"/>
      <c r="S5" s="1143"/>
      <c r="T5" s="964"/>
      <c r="U5" s="964"/>
      <c r="V5" s="402"/>
      <c r="W5" s="402"/>
      <c r="X5" s="402"/>
      <c r="Y5" s="402"/>
      <c r="Z5" s="402"/>
      <c r="AA5" s="402"/>
      <c r="AB5" s="402"/>
      <c r="AC5" s="402"/>
      <c r="AD5" s="402"/>
      <c r="AE5" s="402"/>
      <c r="AF5" s="402"/>
      <c r="AG5" s="402"/>
      <c r="AH5" s="402"/>
      <c r="AI5" s="42"/>
      <c r="AJ5" s="42"/>
      <c r="AK5" s="42"/>
      <c r="AL5" s="42"/>
      <c r="AM5" s="42"/>
      <c r="AN5" s="42"/>
      <c r="AO5" s="42"/>
      <c r="AP5" s="42"/>
      <c r="AQ5" s="42"/>
      <c r="AR5" s="42"/>
      <c r="AS5" s="42"/>
      <c r="AT5" s="42"/>
      <c r="AU5" s="42"/>
      <c r="AV5" s="42"/>
      <c r="AW5" s="42"/>
      <c r="AX5" s="42"/>
      <c r="AY5" s="42"/>
      <c r="AZ5" s="42"/>
      <c r="BA5" s="42"/>
      <c r="BB5" s="42"/>
      <c r="BC5" s="42"/>
      <c r="BD5" s="42"/>
      <c r="BE5" s="42"/>
      <c r="BF5" s="42"/>
      <c r="BG5" s="42"/>
      <c r="BH5" s="42"/>
      <c r="BI5" s="42"/>
      <c r="BJ5" s="42"/>
      <c r="BK5" s="42"/>
      <c r="BL5" s="42"/>
    </row>
    <row r="6" spans="1:64" x14ac:dyDescent="0.2">
      <c r="A6" s="1528" t="s">
        <v>279</v>
      </c>
      <c r="B6" s="1528"/>
      <c r="C6" s="1528"/>
      <c r="D6" s="1528"/>
      <c r="E6" s="1528"/>
      <c r="F6" s="1528"/>
      <c r="G6" s="1528"/>
      <c r="H6" s="1528"/>
      <c r="I6" s="108"/>
      <c r="J6" s="535"/>
      <c r="L6" s="1143"/>
      <c r="M6" s="1143"/>
      <c r="N6" s="1143"/>
      <c r="O6" s="1148"/>
      <c r="P6" s="1143"/>
      <c r="Q6" s="1148"/>
      <c r="R6" s="673"/>
      <c r="S6" s="1143"/>
      <c r="T6" s="964"/>
      <c r="U6" s="964"/>
      <c r="V6" s="402"/>
      <c r="W6" s="402"/>
      <c r="X6" s="402"/>
      <c r="Y6" s="402"/>
      <c r="Z6" s="402"/>
      <c r="AA6" s="402"/>
      <c r="AB6" s="402"/>
      <c r="AC6" s="402"/>
      <c r="AD6" s="402"/>
      <c r="AE6" s="402"/>
      <c r="AF6" s="402"/>
      <c r="AG6" s="402"/>
      <c r="AH6" s="402"/>
      <c r="AI6" s="42"/>
      <c r="AJ6" s="42"/>
      <c r="AK6" s="42"/>
      <c r="AL6" s="42"/>
      <c r="AM6" s="42"/>
      <c r="AN6" s="42"/>
      <c r="AO6" s="42"/>
      <c r="AP6" s="42"/>
      <c r="AQ6" s="42"/>
      <c r="AR6" s="42"/>
      <c r="AS6" s="42"/>
      <c r="AT6" s="42"/>
      <c r="AU6" s="42"/>
      <c r="AV6" s="42"/>
      <c r="AW6" s="42"/>
      <c r="AX6" s="42"/>
      <c r="AY6" s="42"/>
      <c r="AZ6" s="42"/>
      <c r="BA6" s="42"/>
      <c r="BB6" s="42"/>
      <c r="BC6" s="42"/>
      <c r="BD6" s="42"/>
      <c r="BE6" s="42"/>
      <c r="BF6" s="42"/>
      <c r="BG6" s="42"/>
      <c r="BH6" s="42"/>
      <c r="BI6" s="42"/>
      <c r="BJ6" s="42"/>
      <c r="BK6" s="42"/>
      <c r="BL6" s="42"/>
    </row>
    <row r="7" spans="1:64" ht="80.849999999999994" customHeight="1" x14ac:dyDescent="0.2">
      <c r="A7" s="585" t="s">
        <v>280</v>
      </c>
      <c r="B7" s="585" t="s">
        <v>281</v>
      </c>
      <c r="C7" s="585" t="s">
        <v>282</v>
      </c>
      <c r="D7" s="585" t="s">
        <v>283</v>
      </c>
      <c r="E7" s="585" t="s">
        <v>284</v>
      </c>
      <c r="F7" s="585" t="s">
        <v>285</v>
      </c>
      <c r="G7" s="585" t="s">
        <v>286</v>
      </c>
      <c r="H7" s="585" t="s">
        <v>287</v>
      </c>
      <c r="I7" s="585" t="s">
        <v>288</v>
      </c>
      <c r="J7" s="585" t="s">
        <v>289</v>
      </c>
      <c r="K7" s="585" t="s">
        <v>290</v>
      </c>
      <c r="L7" s="585" t="s">
        <v>291</v>
      </c>
      <c r="M7" s="585" t="s">
        <v>292</v>
      </c>
      <c r="N7" s="585" t="s">
        <v>293</v>
      </c>
      <c r="O7" s="585" t="s">
        <v>294</v>
      </c>
      <c r="P7" s="585" t="s">
        <v>295</v>
      </c>
      <c r="Q7" s="585" t="s">
        <v>296</v>
      </c>
      <c r="R7" s="585" t="s">
        <v>297</v>
      </c>
      <c r="S7" s="585" t="s">
        <v>298</v>
      </c>
      <c r="T7" s="585" t="s">
        <v>299</v>
      </c>
      <c r="U7" s="964"/>
      <c r="V7" s="402" t="s">
        <v>300</v>
      </c>
      <c r="W7" s="402"/>
      <c r="X7" s="402"/>
      <c r="Y7" s="402"/>
      <c r="Z7" s="402"/>
      <c r="AA7" s="402"/>
      <c r="AB7" s="402"/>
      <c r="AC7" s="402"/>
      <c r="AD7" s="402"/>
      <c r="AE7" s="402"/>
      <c r="AF7" s="402"/>
      <c r="AG7" s="402"/>
      <c r="AH7" s="402"/>
      <c r="AI7" s="402"/>
      <c r="AJ7" s="402"/>
      <c r="AK7" s="42"/>
      <c r="AL7" s="42"/>
      <c r="AM7" s="42"/>
      <c r="AN7" s="42"/>
      <c r="AO7" s="42"/>
      <c r="AP7" s="42"/>
      <c r="AQ7" s="42"/>
      <c r="AR7" s="42"/>
      <c r="AS7" s="42"/>
      <c r="AT7" s="42"/>
      <c r="AU7" s="42"/>
      <c r="AV7" s="42"/>
      <c r="AW7" s="42"/>
      <c r="AX7" s="42"/>
      <c r="AY7" s="42"/>
      <c r="AZ7" s="42"/>
      <c r="BA7" s="42"/>
      <c r="BB7" s="42"/>
      <c r="BC7" s="42"/>
      <c r="BD7" s="42"/>
      <c r="BE7" s="42"/>
      <c r="BF7" s="42"/>
      <c r="BG7" s="42"/>
      <c r="BH7" s="42"/>
      <c r="BI7" s="42"/>
      <c r="BJ7" s="42"/>
      <c r="BK7" s="42"/>
      <c r="BL7" s="42"/>
    </row>
    <row r="8" spans="1:64" ht="40.35" customHeight="1" x14ac:dyDescent="0.2">
      <c r="A8" s="983"/>
      <c r="B8" s="530"/>
      <c r="C8" s="1001" t="s">
        <v>301</v>
      </c>
      <c r="D8" s="530"/>
      <c r="E8" s="530"/>
      <c r="F8" s="459"/>
      <c r="G8" s="407"/>
      <c r="H8" s="407"/>
      <c r="I8" s="407"/>
      <c r="J8" s="536"/>
      <c r="K8" s="536"/>
      <c r="L8" s="536"/>
      <c r="M8" s="459"/>
      <c r="N8" s="459"/>
      <c r="O8" s="1082"/>
      <c r="P8" s="1093"/>
      <c r="Q8" s="1097"/>
      <c r="R8" s="1096"/>
      <c r="S8" s="1096"/>
      <c r="T8" s="1080"/>
      <c r="U8" s="964"/>
      <c r="V8" s="402" t="str">
        <f>IF(B8="","0",ISERROR(MATCH(B8,Guidance!$D$165:$D$195,0)))</f>
        <v>0</v>
      </c>
      <c r="W8" s="402"/>
      <c r="X8" s="402"/>
      <c r="Y8" s="402"/>
      <c r="Z8" s="402"/>
      <c r="AA8" s="402"/>
      <c r="AB8" s="402"/>
      <c r="AC8" s="402"/>
      <c r="AD8" s="402"/>
      <c r="AE8" s="402"/>
      <c r="AF8" s="402"/>
      <c r="AG8" s="402"/>
      <c r="AH8" s="402"/>
      <c r="AI8" s="402"/>
      <c r="AJ8" s="402"/>
      <c r="AK8" s="42"/>
      <c r="AL8" s="42"/>
      <c r="AM8" s="42"/>
      <c r="AN8" s="42"/>
      <c r="AO8" s="42"/>
      <c r="AP8" s="42"/>
      <c r="AQ8" s="42"/>
      <c r="AR8" s="42"/>
      <c r="AS8" s="42"/>
      <c r="AT8" s="42"/>
      <c r="AU8" s="42"/>
      <c r="AV8" s="42"/>
      <c r="AW8" s="42"/>
      <c r="AX8" s="42"/>
      <c r="AY8" s="42"/>
      <c r="AZ8" s="42"/>
      <c r="BA8" s="42"/>
      <c r="BB8" s="42"/>
      <c r="BC8" s="42"/>
      <c r="BD8" s="42"/>
      <c r="BE8" s="42"/>
      <c r="BF8" s="42"/>
      <c r="BG8" s="42"/>
      <c r="BH8" s="42"/>
      <c r="BI8" s="42"/>
      <c r="BJ8" s="42"/>
      <c r="BK8" s="42"/>
      <c r="BL8" s="42"/>
    </row>
    <row r="9" spans="1:64" ht="40.35" customHeight="1" x14ac:dyDescent="0.2">
      <c r="A9" s="983"/>
      <c r="B9" s="530"/>
      <c r="C9" s="1001" t="s">
        <v>302</v>
      </c>
      <c r="D9" s="530"/>
      <c r="E9" s="530"/>
      <c r="F9" s="459"/>
      <c r="G9" s="407"/>
      <c r="H9" s="407"/>
      <c r="I9" s="407"/>
      <c r="J9" s="537"/>
      <c r="K9" s="537"/>
      <c r="L9" s="537"/>
      <c r="M9" s="459"/>
      <c r="N9" s="459"/>
      <c r="O9" s="1082"/>
      <c r="P9" s="1093"/>
      <c r="Q9" s="1097"/>
      <c r="R9" s="1094"/>
      <c r="S9" s="1094"/>
      <c r="T9" s="1081"/>
      <c r="U9" s="964"/>
      <c r="V9" s="402" t="str">
        <f>IF(B9="","0",ISERROR(MATCH(B9,Guidance!$D$165:$D$195,0)))</f>
        <v>0</v>
      </c>
      <c r="W9" s="402"/>
      <c r="X9" s="402"/>
      <c r="Y9" s="402"/>
      <c r="Z9" s="402"/>
      <c r="AA9" s="402"/>
      <c r="AB9" s="402"/>
      <c r="AC9" s="402"/>
      <c r="AD9" s="402"/>
      <c r="AE9" s="402"/>
      <c r="AF9" s="402"/>
      <c r="AG9" s="402"/>
      <c r="AH9" s="402"/>
      <c r="AI9" s="402"/>
      <c r="AJ9" s="402"/>
      <c r="AK9" s="42"/>
      <c r="AL9" s="42"/>
      <c r="AM9" s="42"/>
      <c r="AN9" s="42"/>
      <c r="AO9" s="42"/>
      <c r="AP9" s="42"/>
      <c r="AQ9" s="42"/>
      <c r="AR9" s="42"/>
      <c r="AS9" s="42"/>
      <c r="AT9" s="42"/>
      <c r="AU9" s="42"/>
      <c r="AV9" s="42"/>
      <c r="AW9" s="42"/>
      <c r="AX9" s="42"/>
      <c r="AY9" s="42"/>
      <c r="AZ9" s="42"/>
      <c r="BA9" s="42"/>
      <c r="BB9" s="42"/>
      <c r="BC9" s="42"/>
      <c r="BD9" s="42"/>
      <c r="BE9" s="42"/>
      <c r="BF9" s="42"/>
      <c r="BG9" s="42"/>
      <c r="BH9" s="42"/>
      <c r="BI9" s="42"/>
      <c r="BJ9" s="42"/>
      <c r="BK9" s="42"/>
      <c r="BL9" s="42"/>
    </row>
    <row r="10" spans="1:64" ht="40.35" customHeight="1" x14ac:dyDescent="0.2">
      <c r="A10" s="983"/>
      <c r="B10" s="530"/>
      <c r="C10" s="1001" t="s">
        <v>303</v>
      </c>
      <c r="D10" s="530"/>
      <c r="E10" s="530"/>
      <c r="F10" s="459"/>
      <c r="G10" s="407"/>
      <c r="H10" s="407"/>
      <c r="I10" s="407"/>
      <c r="J10" s="537"/>
      <c r="K10" s="536"/>
      <c r="L10" s="537"/>
      <c r="M10" s="459"/>
      <c r="N10" s="459"/>
      <c r="O10" s="1082"/>
      <c r="P10" s="1093"/>
      <c r="Q10" s="1097"/>
      <c r="R10" s="1094"/>
      <c r="S10" s="1094"/>
      <c r="T10" s="1081"/>
      <c r="U10" s="964"/>
      <c r="V10" s="402" t="str">
        <f>IF(B10="","0",ISERROR(MATCH(B10,Guidance!$D$165:$D$195,0)))</f>
        <v>0</v>
      </c>
      <c r="W10" s="402"/>
      <c r="X10" s="402"/>
      <c r="Y10" s="402"/>
      <c r="Z10" s="402"/>
      <c r="AA10" s="402"/>
      <c r="AB10" s="402"/>
      <c r="AC10" s="402"/>
      <c r="AD10" s="402"/>
      <c r="AE10" s="402"/>
      <c r="AF10" s="402"/>
      <c r="AG10" s="402"/>
      <c r="AH10" s="402"/>
      <c r="AI10" s="402"/>
      <c r="AJ10" s="40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row>
    <row r="11" spans="1:64" ht="40.35" customHeight="1" x14ac:dyDescent="0.2">
      <c r="A11" s="983"/>
      <c r="B11" s="530"/>
      <c r="C11" s="1001" t="s">
        <v>304</v>
      </c>
      <c r="D11" s="530"/>
      <c r="E11" s="530"/>
      <c r="F11" s="459"/>
      <c r="G11" s="407"/>
      <c r="H11" s="407"/>
      <c r="I11" s="407"/>
      <c r="J11" s="537"/>
      <c r="K11" s="536"/>
      <c r="L11" s="537"/>
      <c r="M11" s="459"/>
      <c r="N11" s="459"/>
      <c r="O11" s="1082"/>
      <c r="P11" s="1093"/>
      <c r="Q11" s="1097"/>
      <c r="R11" s="1094"/>
      <c r="S11" s="1094"/>
      <c r="T11" s="1081"/>
      <c r="U11" s="964"/>
      <c r="V11" s="402" t="str">
        <f>IF(B11="","0",ISERROR(MATCH(B11,Guidance!$D$165:$D$195,0)))</f>
        <v>0</v>
      </c>
      <c r="W11" s="402"/>
      <c r="X11" s="402"/>
      <c r="Y11" s="402"/>
      <c r="Z11" s="402"/>
      <c r="AA11" s="402"/>
      <c r="AB11" s="402"/>
      <c r="AC11" s="402"/>
      <c r="AD11" s="402"/>
      <c r="AE11" s="402"/>
      <c r="AF11" s="402"/>
      <c r="AG11" s="402"/>
      <c r="AH11" s="402"/>
      <c r="AI11" s="402"/>
      <c r="AJ11" s="402"/>
      <c r="AK11" s="42"/>
      <c r="AL11" s="42"/>
      <c r="AM11" s="42"/>
      <c r="AN11" s="42"/>
      <c r="AO11" s="42"/>
      <c r="AP11" s="42"/>
      <c r="AQ11" s="42"/>
      <c r="AR11" s="42"/>
      <c r="AS11" s="42"/>
      <c r="AT11" s="42"/>
      <c r="AU11" s="42"/>
      <c r="AV11" s="42"/>
      <c r="AW11" s="42"/>
      <c r="AX11" s="42"/>
      <c r="AY11" s="42"/>
      <c r="AZ11" s="42"/>
      <c r="BA11" s="42"/>
      <c r="BB11" s="42"/>
      <c r="BC11" s="42"/>
      <c r="BD11" s="42"/>
      <c r="BE11" s="42"/>
      <c r="BF11" s="42"/>
      <c r="BG11" s="42"/>
      <c r="BH11" s="42"/>
      <c r="BI11" s="42"/>
      <c r="BJ11" s="42"/>
      <c r="BK11" s="42"/>
      <c r="BL11" s="42"/>
    </row>
    <row r="12" spans="1:64" ht="40.35" customHeight="1" x14ac:dyDescent="0.2">
      <c r="A12" s="983"/>
      <c r="B12" s="530"/>
      <c r="C12" s="1001" t="s">
        <v>305</v>
      </c>
      <c r="D12" s="530"/>
      <c r="E12" s="530"/>
      <c r="F12" s="459"/>
      <c r="G12" s="407"/>
      <c r="H12" s="407"/>
      <c r="I12" s="407"/>
      <c r="J12" s="537"/>
      <c r="K12" s="537"/>
      <c r="L12" s="537"/>
      <c r="M12" s="459"/>
      <c r="N12" s="459"/>
      <c r="O12" s="1082"/>
      <c r="P12" s="1093"/>
      <c r="Q12" s="1097"/>
      <c r="R12" s="1094"/>
      <c r="S12" s="1094"/>
      <c r="T12" s="1081"/>
      <c r="U12" s="964"/>
      <c r="V12" s="402" t="str">
        <f>IF(B12="","0",ISERROR(MATCH(B12,Guidance!$D$165:$D$195,0)))</f>
        <v>0</v>
      </c>
      <c r="W12" s="402"/>
      <c r="X12" s="402"/>
      <c r="Y12" s="402"/>
      <c r="Z12" s="402"/>
      <c r="AA12" s="402"/>
      <c r="AB12" s="402"/>
      <c r="AC12" s="402"/>
      <c r="AD12" s="402"/>
      <c r="AE12" s="402"/>
      <c r="AF12" s="402"/>
      <c r="AG12" s="402"/>
      <c r="AH12" s="402"/>
      <c r="AI12" s="402"/>
      <c r="AJ12" s="402"/>
      <c r="AK12" s="42"/>
      <c r="AL12" s="42"/>
      <c r="AM12" s="42"/>
      <c r="AN12" s="42"/>
      <c r="AO12" s="42"/>
      <c r="AP12" s="42"/>
      <c r="AQ12" s="42"/>
      <c r="AR12" s="42"/>
      <c r="AS12" s="42"/>
      <c r="AT12" s="42"/>
      <c r="AU12" s="42"/>
      <c r="AV12" s="42"/>
      <c r="AW12" s="42"/>
      <c r="AX12" s="42"/>
      <c r="AY12" s="42"/>
      <c r="AZ12" s="42"/>
      <c r="BA12" s="42"/>
      <c r="BB12" s="42"/>
      <c r="BC12" s="42"/>
      <c r="BD12" s="42"/>
      <c r="BE12" s="42"/>
      <c r="BF12" s="42"/>
      <c r="BG12" s="42"/>
      <c r="BH12" s="42"/>
      <c r="BI12" s="42"/>
      <c r="BJ12" s="42"/>
      <c r="BK12" s="42"/>
      <c r="BL12" s="42"/>
    </row>
    <row r="13" spans="1:64" ht="40.35" customHeight="1" x14ac:dyDescent="0.2">
      <c r="A13" s="983"/>
      <c r="B13" s="530"/>
      <c r="C13" s="1001" t="s">
        <v>306</v>
      </c>
      <c r="D13" s="530"/>
      <c r="E13" s="530"/>
      <c r="F13" s="459"/>
      <c r="G13" s="407"/>
      <c r="H13" s="407"/>
      <c r="I13" s="407"/>
      <c r="J13" s="537"/>
      <c r="K13" s="537"/>
      <c r="L13" s="537"/>
      <c r="M13" s="459"/>
      <c r="N13" s="459"/>
      <c r="O13" s="1082"/>
      <c r="P13" s="1093"/>
      <c r="Q13" s="1097"/>
      <c r="R13" s="1094"/>
      <c r="S13" s="1094"/>
      <c r="T13" s="1081"/>
      <c r="U13" s="964"/>
      <c r="V13" s="402" t="str">
        <f>IF(B13="","0",ISERROR(MATCH(B13,Guidance!$D$165:$D$195,0)))</f>
        <v>0</v>
      </c>
      <c r="W13" s="402"/>
      <c r="X13" s="402"/>
      <c r="Y13" s="402"/>
      <c r="Z13" s="402"/>
      <c r="AA13" s="402"/>
      <c r="AB13" s="402"/>
      <c r="AC13" s="402"/>
      <c r="AD13" s="402"/>
      <c r="AE13" s="402"/>
      <c r="AF13" s="402"/>
      <c r="AG13" s="402"/>
      <c r="AH13" s="402"/>
      <c r="AI13" s="402"/>
      <c r="AJ13" s="402"/>
      <c r="AK13" s="42"/>
      <c r="AL13" s="42"/>
      <c r="AM13" s="42"/>
      <c r="AN13" s="42"/>
      <c r="AO13" s="42"/>
      <c r="AP13" s="42"/>
      <c r="AQ13" s="42"/>
      <c r="AR13" s="42"/>
      <c r="AS13" s="42"/>
      <c r="AT13" s="42"/>
      <c r="AU13" s="42"/>
      <c r="AV13" s="42"/>
      <c r="AW13" s="42"/>
      <c r="AX13" s="42"/>
      <c r="AY13" s="42"/>
      <c r="AZ13" s="42"/>
      <c r="BA13" s="42"/>
      <c r="BB13" s="42"/>
      <c r="BC13" s="42"/>
      <c r="BD13" s="42"/>
      <c r="BE13" s="42"/>
      <c r="BF13" s="42"/>
      <c r="BG13" s="42"/>
      <c r="BH13" s="42"/>
      <c r="BI13" s="42"/>
      <c r="BJ13" s="42"/>
      <c r="BK13" s="42"/>
      <c r="BL13" s="42"/>
    </row>
    <row r="14" spans="1:64" ht="40.35" customHeight="1" x14ac:dyDescent="0.2">
      <c r="A14" s="983"/>
      <c r="B14" s="530"/>
      <c r="C14" s="1001" t="s">
        <v>307</v>
      </c>
      <c r="D14" s="530"/>
      <c r="E14" s="530"/>
      <c r="F14" s="459"/>
      <c r="G14" s="407"/>
      <c r="H14" s="407"/>
      <c r="I14" s="407"/>
      <c r="J14" s="537"/>
      <c r="K14" s="537"/>
      <c r="L14" s="537"/>
      <c r="M14" s="459"/>
      <c r="N14" s="459"/>
      <c r="O14" s="1082"/>
      <c r="P14" s="1093"/>
      <c r="Q14" s="1097"/>
      <c r="R14" s="1094"/>
      <c r="S14" s="1094"/>
      <c r="T14" s="1081"/>
      <c r="U14" s="964"/>
      <c r="V14" s="402" t="str">
        <f>IF(B14="","0",ISERROR(MATCH(B14,Guidance!$D$165:$D$195,0)))</f>
        <v>0</v>
      </c>
      <c r="W14" s="402"/>
      <c r="X14" s="402"/>
      <c r="Y14" s="402"/>
      <c r="Z14" s="402"/>
      <c r="AA14" s="402"/>
      <c r="AB14" s="402"/>
      <c r="AC14" s="402"/>
      <c r="AD14" s="402"/>
      <c r="AE14" s="402"/>
      <c r="AF14" s="402"/>
      <c r="AG14" s="402"/>
      <c r="AH14" s="402"/>
      <c r="AI14" s="402"/>
      <c r="AJ14" s="402"/>
      <c r="AK14" s="42"/>
      <c r="AL14" s="42"/>
      <c r="AM14" s="42"/>
      <c r="AN14" s="42"/>
      <c r="AO14" s="42"/>
      <c r="AP14" s="42"/>
      <c r="AQ14" s="42"/>
      <c r="AR14" s="42"/>
      <c r="AS14" s="42"/>
      <c r="AT14" s="42"/>
      <c r="AU14" s="42"/>
      <c r="AV14" s="42"/>
      <c r="AW14" s="42"/>
      <c r="AX14" s="42"/>
      <c r="AY14" s="42"/>
      <c r="AZ14" s="42"/>
      <c r="BA14" s="42"/>
      <c r="BB14" s="42"/>
      <c r="BC14" s="42"/>
      <c r="BD14" s="42"/>
      <c r="BE14" s="42"/>
      <c r="BF14" s="42"/>
      <c r="BG14" s="42"/>
      <c r="BH14" s="42"/>
      <c r="BI14" s="42"/>
      <c r="BJ14" s="42"/>
      <c r="BK14" s="42"/>
      <c r="BL14" s="42"/>
    </row>
    <row r="15" spans="1:64" ht="40.35" customHeight="1" x14ac:dyDescent="0.2">
      <c r="A15" s="983"/>
      <c r="B15" s="530"/>
      <c r="C15" s="1001" t="s">
        <v>308</v>
      </c>
      <c r="D15" s="530"/>
      <c r="E15" s="530"/>
      <c r="F15" s="459"/>
      <c r="G15" s="407"/>
      <c r="H15" s="407"/>
      <c r="I15" s="407"/>
      <c r="J15" s="537"/>
      <c r="K15" s="537"/>
      <c r="L15" s="537"/>
      <c r="M15" s="459"/>
      <c r="N15" s="459"/>
      <c r="O15" s="1082"/>
      <c r="P15" s="1093"/>
      <c r="Q15" s="1097"/>
      <c r="R15" s="1094"/>
      <c r="S15" s="1094"/>
      <c r="T15" s="1081"/>
      <c r="U15" s="964"/>
      <c r="V15" s="402" t="str">
        <f>IF(B15="","0",ISERROR(MATCH(B15,Guidance!$D$165:$D$195,0)))</f>
        <v>0</v>
      </c>
      <c r="W15" s="402"/>
      <c r="X15" s="402"/>
      <c r="Y15" s="402"/>
      <c r="Z15" s="402"/>
      <c r="AA15" s="402"/>
      <c r="AB15" s="402"/>
      <c r="AC15" s="402"/>
      <c r="AD15" s="402"/>
      <c r="AE15" s="402"/>
      <c r="AF15" s="402"/>
      <c r="AG15" s="402"/>
      <c r="AH15" s="402"/>
      <c r="AI15" s="402"/>
      <c r="AJ15" s="402"/>
      <c r="AK15" s="42"/>
      <c r="AL15" s="42"/>
      <c r="AM15" s="42"/>
      <c r="AN15" s="42"/>
      <c r="AO15" s="42"/>
      <c r="AP15" s="42"/>
      <c r="AQ15" s="42"/>
      <c r="AR15" s="42"/>
      <c r="AS15" s="42"/>
      <c r="AT15" s="42"/>
      <c r="AU15" s="42"/>
      <c r="AV15" s="42"/>
      <c r="AW15" s="42"/>
      <c r="AX15" s="42"/>
      <c r="AY15" s="42"/>
      <c r="AZ15" s="42"/>
      <c r="BA15" s="42"/>
      <c r="BB15" s="42"/>
      <c r="BC15" s="42"/>
      <c r="BD15" s="42"/>
      <c r="BE15" s="42"/>
      <c r="BF15" s="42"/>
      <c r="BG15" s="42"/>
      <c r="BH15" s="42"/>
      <c r="BI15" s="42"/>
      <c r="BJ15" s="42"/>
      <c r="BK15" s="42"/>
      <c r="BL15" s="42"/>
    </row>
    <row r="16" spans="1:64" ht="40.35" customHeight="1" x14ac:dyDescent="0.2">
      <c r="A16" s="983"/>
      <c r="B16" s="530"/>
      <c r="C16" s="1001" t="s">
        <v>309</v>
      </c>
      <c r="D16" s="530"/>
      <c r="E16" s="530"/>
      <c r="F16" s="459"/>
      <c r="G16" s="407"/>
      <c r="H16" s="407"/>
      <c r="I16" s="407"/>
      <c r="J16" s="537"/>
      <c r="K16" s="537"/>
      <c r="L16" s="537"/>
      <c r="M16" s="459"/>
      <c r="N16" s="459"/>
      <c r="O16" s="1082"/>
      <c r="P16" s="1093"/>
      <c r="Q16" s="1097"/>
      <c r="R16" s="1094"/>
      <c r="S16" s="1094"/>
      <c r="T16" s="1081"/>
      <c r="U16" s="964"/>
      <c r="V16" s="402" t="str">
        <f>IF(B16="","0",ISERROR(MATCH(B16,Guidance!$D$165:$D$195,0)))</f>
        <v>0</v>
      </c>
      <c r="W16" s="402"/>
      <c r="X16" s="402"/>
      <c r="Y16" s="402"/>
      <c r="Z16" s="402"/>
      <c r="AA16" s="402"/>
      <c r="AB16" s="402"/>
      <c r="AC16" s="402"/>
      <c r="AD16" s="402"/>
      <c r="AE16" s="402"/>
      <c r="AF16" s="402"/>
      <c r="AG16" s="402"/>
      <c r="AH16" s="402"/>
      <c r="AI16" s="402"/>
      <c r="AJ16" s="402"/>
      <c r="AK16" s="42"/>
      <c r="AL16" s="42"/>
      <c r="AM16" s="42"/>
      <c r="AN16" s="42"/>
      <c r="AO16" s="42"/>
      <c r="AP16" s="42"/>
      <c r="AQ16" s="42"/>
      <c r="AR16" s="42"/>
      <c r="AS16" s="42"/>
      <c r="AT16" s="42"/>
      <c r="AU16" s="42"/>
      <c r="AV16" s="42"/>
      <c r="AW16" s="42"/>
      <c r="AX16" s="42"/>
      <c r="AY16" s="42"/>
      <c r="AZ16" s="42"/>
      <c r="BA16" s="42"/>
      <c r="BB16" s="42"/>
      <c r="BC16" s="42"/>
      <c r="BD16" s="42"/>
      <c r="BE16" s="42"/>
      <c r="BF16" s="42"/>
      <c r="BG16" s="42"/>
      <c r="BH16" s="42"/>
      <c r="BI16" s="42"/>
      <c r="BJ16" s="42"/>
      <c r="BK16" s="42"/>
      <c r="BL16" s="42"/>
    </row>
    <row r="17" spans="1:64" ht="39" customHeight="1" x14ac:dyDescent="0.2">
      <c r="A17" s="983"/>
      <c r="B17" s="530"/>
      <c r="C17" s="1001" t="s">
        <v>310</v>
      </c>
      <c r="D17" s="530"/>
      <c r="E17" s="530"/>
      <c r="F17" s="459"/>
      <c r="G17" s="407"/>
      <c r="H17" s="407"/>
      <c r="I17" s="407"/>
      <c r="J17" s="537"/>
      <c r="K17" s="537"/>
      <c r="L17" s="537"/>
      <c r="M17" s="459"/>
      <c r="N17" s="459"/>
      <c r="O17" s="1082"/>
      <c r="P17" s="1093"/>
      <c r="Q17" s="1097"/>
      <c r="R17" s="1094"/>
      <c r="S17" s="1094"/>
      <c r="T17" s="1081"/>
      <c r="U17" s="964"/>
      <c r="V17" s="402" t="str">
        <f>IF(B17="","0",ISERROR(MATCH(B17,Guidance!$D$165:$D$195,0)))</f>
        <v>0</v>
      </c>
      <c r="W17" s="402"/>
      <c r="X17" s="402"/>
      <c r="Y17" s="402"/>
      <c r="Z17" s="402"/>
      <c r="AA17" s="402"/>
      <c r="AB17" s="402"/>
      <c r="AC17" s="402"/>
      <c r="AD17" s="402"/>
      <c r="AE17" s="402"/>
      <c r="AF17" s="402"/>
      <c r="AG17" s="402"/>
      <c r="AH17" s="402"/>
      <c r="AI17" s="402"/>
      <c r="AJ17" s="402"/>
      <c r="AK17" s="42"/>
      <c r="AL17" s="42"/>
      <c r="AM17" s="42"/>
      <c r="AN17" s="42"/>
      <c r="AO17" s="42"/>
      <c r="AP17" s="42"/>
      <c r="AQ17" s="42"/>
      <c r="AR17" s="42"/>
      <c r="AS17" s="42"/>
      <c r="AT17" s="42"/>
      <c r="AU17" s="42"/>
      <c r="AV17" s="42"/>
      <c r="AW17" s="42"/>
      <c r="AX17" s="42"/>
      <c r="AY17" s="42"/>
      <c r="AZ17" s="42"/>
      <c r="BA17" s="42"/>
      <c r="BB17" s="42"/>
      <c r="BC17" s="42"/>
      <c r="BD17" s="42"/>
      <c r="BE17" s="42"/>
      <c r="BF17" s="42"/>
      <c r="BG17" s="42"/>
      <c r="BH17" s="42"/>
      <c r="BI17" s="42"/>
      <c r="BJ17" s="42"/>
      <c r="BK17" s="42"/>
      <c r="BL17" s="42"/>
    </row>
    <row r="18" spans="1:64" ht="39" customHeight="1" x14ac:dyDescent="0.2">
      <c r="A18" s="983"/>
      <c r="B18" s="399"/>
      <c r="C18" s="1001" t="s">
        <v>311</v>
      </c>
      <c r="D18" s="530"/>
      <c r="E18" s="530"/>
      <c r="F18" s="459"/>
      <c r="G18" s="407"/>
      <c r="H18" s="407"/>
      <c r="I18" s="407"/>
      <c r="J18" s="537"/>
      <c r="K18" s="537"/>
      <c r="L18" s="537"/>
      <c r="M18" s="459"/>
      <c r="N18" s="459"/>
      <c r="O18" s="1082"/>
      <c r="P18" s="1093"/>
      <c r="Q18" s="1097"/>
      <c r="R18" s="1094"/>
      <c r="S18" s="1094"/>
      <c r="T18" s="1081"/>
      <c r="U18" s="964"/>
      <c r="V18" s="402" t="str">
        <f>IF(B18="","0",ISERROR(MATCH(B18,Guidance!$D$165:$D$195,0)))</f>
        <v>0</v>
      </c>
      <c r="W18" s="402"/>
      <c r="X18" s="402"/>
      <c r="Y18" s="402"/>
      <c r="Z18" s="402"/>
      <c r="AA18" s="402"/>
      <c r="AB18" s="402"/>
      <c r="AC18" s="402"/>
      <c r="AD18" s="402"/>
      <c r="AE18" s="402"/>
      <c r="AF18" s="402"/>
      <c r="AG18" s="402"/>
      <c r="AH18" s="402"/>
      <c r="AI18" s="402"/>
      <c r="AJ18" s="402"/>
      <c r="AK18" s="42"/>
      <c r="AL18" s="42"/>
      <c r="AM18" s="42"/>
      <c r="AN18" s="42"/>
      <c r="AO18" s="42"/>
      <c r="AP18" s="42"/>
      <c r="AQ18" s="42"/>
      <c r="AR18" s="42"/>
      <c r="AS18" s="42"/>
      <c r="AT18" s="42"/>
      <c r="AU18" s="42"/>
      <c r="AV18" s="42"/>
      <c r="AW18" s="42"/>
      <c r="AX18" s="42"/>
      <c r="AY18" s="42"/>
      <c r="AZ18" s="42"/>
      <c r="BA18" s="42"/>
      <c r="BB18" s="42"/>
      <c r="BC18" s="42"/>
      <c r="BD18" s="42"/>
      <c r="BE18" s="42"/>
      <c r="BF18" s="42"/>
      <c r="BG18" s="42"/>
      <c r="BH18" s="42"/>
      <c r="BI18" s="42"/>
      <c r="BJ18" s="42"/>
      <c r="BK18" s="42"/>
      <c r="BL18" s="42"/>
    </row>
    <row r="19" spans="1:64" ht="39" customHeight="1" x14ac:dyDescent="0.2">
      <c r="A19" s="983"/>
      <c r="B19" s="399"/>
      <c r="C19" s="1001" t="s">
        <v>312</v>
      </c>
      <c r="D19" s="530"/>
      <c r="E19" s="530"/>
      <c r="F19" s="459"/>
      <c r="G19" s="407"/>
      <c r="H19" s="407"/>
      <c r="I19" s="407"/>
      <c r="J19" s="537"/>
      <c r="K19" s="537"/>
      <c r="L19" s="537"/>
      <c r="M19" s="459"/>
      <c r="N19" s="459"/>
      <c r="O19" s="1082"/>
      <c r="P19" s="1093"/>
      <c r="Q19" s="1097"/>
      <c r="R19" s="1094"/>
      <c r="S19" s="1094"/>
      <c r="T19" s="1081"/>
      <c r="V19" s="402" t="str">
        <f>IF(B19="","0",ISERROR(MATCH(B19,Guidance!$D$165:$D$195,0)))</f>
        <v>0</v>
      </c>
      <c r="W19" s="42"/>
      <c r="X19" s="42"/>
      <c r="Y19" s="42"/>
      <c r="Z19" s="42"/>
      <c r="AA19" s="42"/>
      <c r="AB19" s="42"/>
      <c r="AC19" s="42"/>
      <c r="AD19" s="42"/>
      <c r="AE19" s="42"/>
      <c r="AF19" s="42"/>
      <c r="AG19" s="42"/>
      <c r="AH19" s="42"/>
      <c r="AI19" s="42"/>
      <c r="AJ19" s="42"/>
      <c r="AK19" s="42"/>
      <c r="AL19" s="42"/>
      <c r="AM19" s="42"/>
      <c r="AN19" s="42"/>
      <c r="AO19" s="42"/>
      <c r="AP19" s="42"/>
      <c r="AQ19" s="42"/>
      <c r="AR19" s="42"/>
      <c r="AS19" s="42"/>
      <c r="AT19" s="42"/>
      <c r="AU19" s="42"/>
      <c r="AV19" s="42"/>
      <c r="AW19" s="42"/>
      <c r="AX19" s="42"/>
      <c r="AY19" s="42"/>
      <c r="AZ19" s="42"/>
      <c r="BA19" s="42"/>
      <c r="BB19" s="42"/>
      <c r="BC19" s="42"/>
      <c r="BD19" s="42"/>
      <c r="BE19" s="42"/>
      <c r="BF19" s="42"/>
      <c r="BG19" s="42"/>
      <c r="BH19" s="42"/>
      <c r="BI19" s="42"/>
      <c r="BJ19" s="42"/>
      <c r="BK19" s="42"/>
      <c r="BL19" s="42"/>
    </row>
    <row r="20" spans="1:64" ht="39" customHeight="1" x14ac:dyDescent="0.2">
      <c r="A20" s="983"/>
      <c r="B20" s="399"/>
      <c r="C20" s="1001" t="s">
        <v>313</v>
      </c>
      <c r="D20" s="530"/>
      <c r="E20" s="530"/>
      <c r="F20" s="459"/>
      <c r="G20" s="407"/>
      <c r="H20" s="407"/>
      <c r="I20" s="407"/>
      <c r="J20" s="537"/>
      <c r="K20" s="537"/>
      <c r="L20" s="537"/>
      <c r="M20" s="459"/>
      <c r="N20" s="459"/>
      <c r="O20" s="1082"/>
      <c r="P20" s="1093"/>
      <c r="Q20" s="1097"/>
      <c r="R20" s="1094"/>
      <c r="S20" s="1094"/>
      <c r="T20" s="1081"/>
      <c r="V20" s="402" t="str">
        <f>IF(B20="","0",ISERROR(MATCH(B20,Guidance!$D$165:$D$195,0)))</f>
        <v>0</v>
      </c>
      <c r="W20" s="42"/>
      <c r="X20" s="42"/>
      <c r="Y20" s="42"/>
      <c r="Z20" s="42"/>
      <c r="AA20" s="42"/>
      <c r="AB20" s="42"/>
      <c r="AC20" s="42"/>
      <c r="AD20" s="42"/>
      <c r="AE20" s="42"/>
      <c r="AF20" s="42"/>
      <c r="AG20" s="42"/>
      <c r="AH20" s="42"/>
      <c r="AI20" s="42"/>
      <c r="AJ20" s="42"/>
      <c r="AK20" s="42"/>
      <c r="AL20" s="42"/>
      <c r="AM20" s="42"/>
      <c r="AN20" s="42"/>
      <c r="AO20" s="42"/>
      <c r="AP20" s="42"/>
      <c r="AQ20" s="42"/>
      <c r="AR20" s="42"/>
      <c r="AS20" s="42"/>
      <c r="AT20" s="42"/>
      <c r="AU20" s="42"/>
      <c r="AV20" s="42"/>
      <c r="AW20" s="42"/>
      <c r="AX20" s="42"/>
      <c r="AY20" s="42"/>
      <c r="AZ20" s="42"/>
      <c r="BA20" s="42"/>
      <c r="BB20" s="42"/>
      <c r="BC20" s="42"/>
      <c r="BD20" s="42"/>
      <c r="BE20" s="42"/>
      <c r="BF20" s="42"/>
      <c r="BG20" s="42"/>
      <c r="BH20" s="42"/>
      <c r="BI20" s="42"/>
      <c r="BJ20" s="42"/>
      <c r="BK20" s="42"/>
      <c r="BL20" s="42"/>
    </row>
    <row r="21" spans="1:64" ht="39" customHeight="1" x14ac:dyDescent="0.2">
      <c r="A21" s="983"/>
      <c r="B21" s="399"/>
      <c r="C21" s="1001" t="s">
        <v>314</v>
      </c>
      <c r="D21" s="530"/>
      <c r="E21" s="530"/>
      <c r="F21" s="459"/>
      <c r="G21" s="407"/>
      <c r="H21" s="407"/>
      <c r="I21" s="407"/>
      <c r="J21" s="537"/>
      <c r="K21" s="537"/>
      <c r="L21" s="537"/>
      <c r="M21" s="459"/>
      <c r="N21" s="459"/>
      <c r="O21" s="1082"/>
      <c r="P21" s="1093"/>
      <c r="Q21" s="1097"/>
      <c r="R21" s="1094"/>
      <c r="S21" s="1094"/>
      <c r="T21" s="1081"/>
      <c r="V21" s="402" t="str">
        <f>IF(B21="","0",ISERROR(MATCH(B21,Guidance!$D$165:$D$195,0)))</f>
        <v>0</v>
      </c>
      <c r="W21" s="42"/>
      <c r="X21" s="42"/>
      <c r="Y21" s="42"/>
      <c r="Z21" s="42"/>
      <c r="AA21" s="42"/>
      <c r="AB21" s="42"/>
      <c r="AC21" s="42"/>
      <c r="AD21" s="42"/>
      <c r="AE21" s="42"/>
      <c r="AF21" s="42"/>
      <c r="AG21" s="42"/>
      <c r="AH21" s="42"/>
      <c r="AI21" s="42"/>
      <c r="AJ21" s="42"/>
      <c r="AK21" s="42"/>
      <c r="AL21" s="42"/>
      <c r="AM21" s="42"/>
      <c r="AN21" s="42"/>
      <c r="AO21" s="42"/>
      <c r="AP21" s="42"/>
      <c r="AQ21" s="42"/>
      <c r="AR21" s="42"/>
      <c r="AS21" s="42"/>
      <c r="AT21" s="42"/>
      <c r="AU21" s="42"/>
      <c r="AV21" s="42"/>
      <c r="AW21" s="42"/>
      <c r="AX21" s="42"/>
      <c r="AY21" s="42"/>
      <c r="AZ21" s="42"/>
      <c r="BA21" s="42"/>
      <c r="BB21" s="42"/>
      <c r="BC21" s="42"/>
      <c r="BD21" s="42"/>
      <c r="BE21" s="42"/>
      <c r="BF21" s="42"/>
      <c r="BG21" s="42"/>
      <c r="BH21" s="42"/>
      <c r="BI21" s="42"/>
      <c r="BJ21" s="42"/>
      <c r="BK21" s="42"/>
      <c r="BL21" s="42"/>
    </row>
    <row r="22" spans="1:64" ht="39" customHeight="1" x14ac:dyDescent="0.2">
      <c r="A22" s="983"/>
      <c r="B22" s="399"/>
      <c r="C22" s="1001" t="s">
        <v>315</v>
      </c>
      <c r="D22" s="530"/>
      <c r="E22" s="530"/>
      <c r="F22" s="459"/>
      <c r="G22" s="407"/>
      <c r="H22" s="407"/>
      <c r="I22" s="407"/>
      <c r="J22" s="537"/>
      <c r="K22" s="537"/>
      <c r="L22" s="537"/>
      <c r="M22" s="459"/>
      <c r="N22" s="459"/>
      <c r="O22" s="1082"/>
      <c r="P22" s="1093"/>
      <c r="Q22" s="1097"/>
      <c r="R22" s="1094"/>
      <c r="S22" s="1094"/>
      <c r="T22" s="1081"/>
      <c r="V22" s="402" t="str">
        <f>IF(B22="","0",ISERROR(MATCH(B22,Guidance!$D$165:$D$195,0)))</f>
        <v>0</v>
      </c>
      <c r="W22" s="42"/>
      <c r="X22" s="42"/>
      <c r="Y22" s="42"/>
      <c r="Z22" s="42"/>
      <c r="AA22" s="42"/>
      <c r="AB22" s="42"/>
      <c r="AC22" s="42"/>
      <c r="AD22" s="42"/>
      <c r="AE22" s="42"/>
      <c r="AF22" s="42"/>
      <c r="AG22" s="42"/>
      <c r="AH22" s="42"/>
      <c r="AI22" s="42"/>
      <c r="AJ22" s="42"/>
      <c r="AK22" s="42"/>
      <c r="AL22" s="42"/>
      <c r="AM22" s="42"/>
      <c r="AN22" s="42"/>
      <c r="AO22" s="42"/>
      <c r="AP22" s="42"/>
      <c r="AQ22" s="42"/>
      <c r="AR22" s="42"/>
      <c r="AS22" s="42"/>
      <c r="AT22" s="42"/>
      <c r="AU22" s="42"/>
      <c r="AV22" s="42"/>
      <c r="AW22" s="42"/>
      <c r="AX22" s="42"/>
      <c r="AY22" s="42"/>
      <c r="AZ22" s="42"/>
      <c r="BA22" s="42"/>
      <c r="BB22" s="42"/>
      <c r="BC22" s="42"/>
      <c r="BD22" s="42"/>
      <c r="BE22" s="42"/>
      <c r="BF22" s="42"/>
      <c r="BG22" s="42"/>
      <c r="BH22" s="42"/>
      <c r="BI22" s="42"/>
      <c r="BJ22" s="42"/>
      <c r="BK22" s="42"/>
      <c r="BL22" s="42"/>
    </row>
    <row r="23" spans="1:64" ht="39" hidden="1" customHeight="1" outlineLevel="1" x14ac:dyDescent="0.2">
      <c r="A23" s="530"/>
      <c r="B23" s="537"/>
      <c r="C23" s="1001" t="s">
        <v>316</v>
      </c>
      <c r="D23" s="459"/>
      <c r="E23" s="459"/>
      <c r="F23" s="459"/>
      <c r="G23" s="407"/>
      <c r="H23" s="407"/>
      <c r="I23" s="399"/>
      <c r="J23" s="537"/>
      <c r="K23" s="537"/>
      <c r="L23" s="1082"/>
      <c r="M23" s="459"/>
      <c r="N23" s="459"/>
      <c r="O23" s="1083"/>
      <c r="P23" s="1097"/>
      <c r="Q23" s="1094"/>
      <c r="R23" s="1094"/>
      <c r="S23" s="1094"/>
      <c r="T23" s="1081"/>
      <c r="V23" s="402" t="str">
        <f>IF(B23="","0",ISERROR(MATCH(B23,Guidance!$D$165:$D$195,0)))</f>
        <v>0</v>
      </c>
      <c r="W23" s="42"/>
      <c r="X23" s="42"/>
      <c r="Y23" s="42"/>
      <c r="Z23" s="42"/>
      <c r="AA23" s="42"/>
      <c r="AB23" s="42"/>
      <c r="AC23" s="42"/>
      <c r="AD23" s="42"/>
      <c r="AE23" s="42"/>
      <c r="AF23" s="42"/>
      <c r="AG23" s="42"/>
      <c r="AH23" s="42"/>
      <c r="AI23" s="42"/>
      <c r="AJ23" s="42"/>
      <c r="AK23" s="42"/>
      <c r="AL23" s="42"/>
      <c r="AM23" s="42"/>
      <c r="AN23" s="42"/>
      <c r="AO23" s="42"/>
      <c r="AP23" s="42"/>
      <c r="AQ23" s="42"/>
      <c r="AR23" s="42"/>
      <c r="AS23" s="42"/>
      <c r="AT23" s="42"/>
      <c r="AU23" s="42"/>
      <c r="AV23" s="42"/>
      <c r="AW23" s="42"/>
      <c r="AX23" s="42"/>
      <c r="AY23" s="42"/>
      <c r="AZ23" s="42"/>
      <c r="BA23" s="42"/>
      <c r="BB23" s="42"/>
      <c r="BC23" s="42"/>
      <c r="BD23" s="42"/>
      <c r="BE23" s="42"/>
      <c r="BF23" s="42"/>
      <c r="BG23" s="42"/>
      <c r="BH23" s="42"/>
      <c r="BI23" s="42"/>
      <c r="BJ23" s="42"/>
      <c r="BK23" s="42"/>
      <c r="BL23" s="42"/>
    </row>
    <row r="24" spans="1:64" ht="39" hidden="1" customHeight="1" outlineLevel="1" x14ac:dyDescent="0.2">
      <c r="A24" s="530"/>
      <c r="B24" s="537"/>
      <c r="C24" s="1001" t="s">
        <v>317</v>
      </c>
      <c r="D24" s="459"/>
      <c r="E24" s="459"/>
      <c r="F24" s="459"/>
      <c r="G24" s="407"/>
      <c r="H24" s="407"/>
      <c r="I24" s="399"/>
      <c r="J24" s="537"/>
      <c r="K24" s="537"/>
      <c r="L24" s="1082"/>
      <c r="M24" s="459"/>
      <c r="N24" s="459"/>
      <c r="O24" s="1083"/>
      <c r="P24" s="1097"/>
      <c r="Q24" s="1094"/>
      <c r="R24" s="1094"/>
      <c r="S24" s="1094"/>
      <c r="T24" s="1081"/>
      <c r="V24" s="402" t="str">
        <f>IF(B24="","0",ISERROR(MATCH(B24,Guidance!$D$165:$D$195,0)))</f>
        <v>0</v>
      </c>
      <c r="W24" s="42"/>
      <c r="X24" s="42"/>
      <c r="Y24" s="42"/>
      <c r="Z24" s="42"/>
      <c r="AA24" s="42"/>
      <c r="AB24" s="42"/>
      <c r="AC24" s="42"/>
      <c r="AD24" s="42"/>
      <c r="AE24" s="42"/>
      <c r="AF24" s="42"/>
      <c r="AG24" s="42"/>
      <c r="AH24" s="42"/>
      <c r="AI24" s="42"/>
      <c r="AJ24" s="42"/>
      <c r="AK24" s="42"/>
      <c r="AL24" s="42"/>
      <c r="AM24" s="42"/>
      <c r="AN24" s="42"/>
      <c r="AO24" s="42"/>
      <c r="AP24" s="42"/>
      <c r="AQ24" s="42"/>
      <c r="AR24" s="42"/>
      <c r="AS24" s="42"/>
      <c r="AT24" s="42"/>
      <c r="AU24" s="42"/>
      <c r="AV24" s="42"/>
      <c r="AW24" s="42"/>
      <c r="AX24" s="42"/>
      <c r="AY24" s="42"/>
      <c r="AZ24" s="42"/>
      <c r="BA24" s="42"/>
      <c r="BB24" s="42"/>
      <c r="BC24" s="42"/>
      <c r="BD24" s="42"/>
      <c r="BE24" s="42"/>
      <c r="BF24" s="42"/>
      <c r="BG24" s="42"/>
      <c r="BH24" s="42"/>
      <c r="BI24" s="42"/>
      <c r="BJ24" s="42"/>
      <c r="BK24" s="42"/>
      <c r="BL24" s="42"/>
    </row>
    <row r="25" spans="1:64" ht="39" hidden="1" customHeight="1" outlineLevel="1" x14ac:dyDescent="0.2">
      <c r="A25" s="530"/>
      <c r="B25" s="537"/>
      <c r="C25" s="1001" t="s">
        <v>318</v>
      </c>
      <c r="D25" s="459"/>
      <c r="E25" s="459"/>
      <c r="F25" s="459"/>
      <c r="G25" s="407"/>
      <c r="H25" s="407"/>
      <c r="I25" s="399"/>
      <c r="J25" s="537"/>
      <c r="K25" s="537"/>
      <c r="L25" s="1082"/>
      <c r="M25" s="459"/>
      <c r="N25" s="459"/>
      <c r="O25" s="1083"/>
      <c r="P25" s="1097"/>
      <c r="Q25" s="1094"/>
      <c r="R25" s="1094"/>
      <c r="S25" s="1094"/>
      <c r="T25" s="1081"/>
      <c r="V25" s="402" t="str">
        <f>IF(B25="","0",ISERROR(MATCH(B25,Guidance!$D$165:$D$195,0)))</f>
        <v>0</v>
      </c>
      <c r="W25" s="42"/>
      <c r="X25" s="42"/>
      <c r="Y25" s="42"/>
      <c r="Z25" s="42"/>
      <c r="AA25" s="42"/>
      <c r="AB25" s="42"/>
      <c r="AC25" s="42"/>
      <c r="AD25" s="42"/>
      <c r="AE25" s="42"/>
      <c r="AF25" s="42"/>
      <c r="AG25" s="42"/>
      <c r="AH25" s="42"/>
      <c r="AI25" s="42"/>
      <c r="AJ25" s="42"/>
      <c r="AK25" s="42"/>
      <c r="AL25" s="42"/>
      <c r="AM25" s="42"/>
      <c r="AN25" s="42"/>
      <c r="AO25" s="42"/>
      <c r="AP25" s="42"/>
      <c r="AQ25" s="42"/>
      <c r="AR25" s="42"/>
      <c r="AS25" s="42"/>
      <c r="AT25" s="42"/>
      <c r="AU25" s="42"/>
      <c r="AV25" s="42"/>
      <c r="AW25" s="42"/>
      <c r="AX25" s="42"/>
      <c r="AY25" s="42"/>
      <c r="AZ25" s="42"/>
      <c r="BA25" s="42"/>
      <c r="BB25" s="42"/>
      <c r="BC25" s="42"/>
      <c r="BD25" s="42"/>
      <c r="BE25" s="42"/>
      <c r="BF25" s="42"/>
      <c r="BG25" s="42"/>
      <c r="BH25" s="42"/>
      <c r="BI25" s="42"/>
      <c r="BJ25" s="42"/>
      <c r="BK25" s="42"/>
      <c r="BL25" s="42"/>
    </row>
    <row r="26" spans="1:64" ht="39" hidden="1" customHeight="1" outlineLevel="1" x14ac:dyDescent="0.2">
      <c r="A26" s="530"/>
      <c r="B26" s="537"/>
      <c r="C26" s="1001" t="s">
        <v>319</v>
      </c>
      <c r="D26" s="530"/>
      <c r="E26" s="459"/>
      <c r="F26" s="459"/>
      <c r="G26" s="407"/>
      <c r="H26" s="407"/>
      <c r="I26" s="399"/>
      <c r="J26" s="537"/>
      <c r="K26" s="537"/>
      <c r="L26" s="1082"/>
      <c r="M26" s="459"/>
      <c r="N26" s="459"/>
      <c r="O26" s="1083"/>
      <c r="P26" s="1097"/>
      <c r="Q26" s="1094"/>
      <c r="R26" s="1094"/>
      <c r="S26" s="1094"/>
      <c r="T26" s="1081"/>
      <c r="V26" s="402" t="str">
        <f>IF(B26="","0",ISERROR(MATCH(B26,Guidance!$D$165:$D$195,0)))</f>
        <v>0</v>
      </c>
      <c r="W26" s="42"/>
      <c r="X26" s="42"/>
      <c r="Y26" s="42"/>
      <c r="Z26" s="42"/>
      <c r="AA26" s="42"/>
      <c r="AB26" s="42"/>
      <c r="AC26" s="42"/>
      <c r="AD26" s="42"/>
      <c r="AE26" s="42"/>
      <c r="AF26" s="42"/>
      <c r="AG26" s="42"/>
      <c r="AH26" s="42"/>
      <c r="AI26" s="42"/>
      <c r="AJ26" s="42"/>
      <c r="AK26" s="42"/>
      <c r="AL26" s="42"/>
      <c r="AM26" s="42"/>
      <c r="AN26" s="42"/>
      <c r="AO26" s="42"/>
      <c r="AP26" s="42"/>
      <c r="AQ26" s="42"/>
      <c r="AR26" s="42"/>
      <c r="AS26" s="42"/>
      <c r="AT26" s="42"/>
      <c r="AU26" s="42"/>
      <c r="AV26" s="42"/>
      <c r="AW26" s="42"/>
      <c r="AX26" s="42"/>
      <c r="AY26" s="42"/>
      <c r="AZ26" s="42"/>
      <c r="BA26" s="42"/>
      <c r="BB26" s="42"/>
      <c r="BC26" s="42"/>
      <c r="BD26" s="42"/>
      <c r="BE26" s="42"/>
      <c r="BF26" s="42"/>
      <c r="BG26" s="42"/>
      <c r="BH26" s="42"/>
      <c r="BI26" s="42"/>
      <c r="BJ26" s="42"/>
      <c r="BK26" s="42"/>
      <c r="BL26" s="42"/>
    </row>
    <row r="27" spans="1:64" ht="39" hidden="1" customHeight="1" outlineLevel="1" x14ac:dyDescent="0.2">
      <c r="A27" s="530"/>
      <c r="B27" s="537"/>
      <c r="C27" s="1001" t="s">
        <v>320</v>
      </c>
      <c r="D27" s="530"/>
      <c r="E27" s="459"/>
      <c r="F27" s="459"/>
      <c r="G27" s="407"/>
      <c r="H27" s="407"/>
      <c r="I27" s="399"/>
      <c r="J27" s="537"/>
      <c r="K27" s="537"/>
      <c r="L27" s="1082"/>
      <c r="M27" s="459"/>
      <c r="N27" s="459"/>
      <c r="O27" s="1083"/>
      <c r="P27" s="1097"/>
      <c r="Q27" s="1094"/>
      <c r="R27" s="1094"/>
      <c r="S27" s="1094"/>
      <c r="T27" s="1081"/>
      <c r="V27" s="402" t="str">
        <f>IF(B27="","0",ISERROR(MATCH(B27,Guidance!$D$165:$D$195,0)))</f>
        <v>0</v>
      </c>
      <c r="W27" s="42"/>
      <c r="X27" s="42"/>
      <c r="Y27" s="42"/>
      <c r="Z27" s="42"/>
      <c r="AA27" s="42"/>
      <c r="AB27" s="42"/>
      <c r="AC27" s="42"/>
      <c r="AD27" s="42"/>
      <c r="AE27" s="42"/>
      <c r="AF27" s="42"/>
      <c r="AG27" s="42"/>
      <c r="AH27" s="42"/>
      <c r="AI27" s="42"/>
      <c r="AJ27" s="42"/>
      <c r="AK27" s="42"/>
      <c r="AL27" s="42"/>
      <c r="AM27" s="42"/>
      <c r="AN27" s="42"/>
      <c r="AO27" s="42"/>
      <c r="AP27" s="42"/>
      <c r="AQ27" s="42"/>
      <c r="AR27" s="42"/>
      <c r="AS27" s="42"/>
      <c r="AT27" s="42"/>
      <c r="AU27" s="42"/>
      <c r="AV27" s="42"/>
      <c r="AW27" s="42"/>
      <c r="AX27" s="42"/>
      <c r="AY27" s="42"/>
      <c r="AZ27" s="42"/>
      <c r="BA27" s="42"/>
      <c r="BB27" s="42"/>
      <c r="BC27" s="42"/>
      <c r="BD27" s="42"/>
      <c r="BE27" s="42"/>
      <c r="BF27" s="42"/>
      <c r="BG27" s="42"/>
      <c r="BH27" s="42"/>
      <c r="BI27" s="42"/>
      <c r="BJ27" s="42"/>
      <c r="BK27" s="42"/>
      <c r="BL27" s="42"/>
    </row>
    <row r="28" spans="1:64" ht="39" hidden="1" customHeight="1" outlineLevel="1" x14ac:dyDescent="0.2">
      <c r="A28" s="530"/>
      <c r="B28" s="537"/>
      <c r="C28" s="1001" t="s">
        <v>321</v>
      </c>
      <c r="D28" s="530"/>
      <c r="E28" s="459"/>
      <c r="F28" s="459"/>
      <c r="G28" s="407"/>
      <c r="H28" s="407"/>
      <c r="I28" s="399"/>
      <c r="J28" s="537"/>
      <c r="K28" s="537"/>
      <c r="L28" s="1082"/>
      <c r="M28" s="459"/>
      <c r="N28" s="459"/>
      <c r="O28" s="1083"/>
      <c r="P28" s="1097"/>
      <c r="Q28" s="1094"/>
      <c r="R28" s="1094"/>
      <c r="S28" s="1094"/>
      <c r="T28" s="1081"/>
      <c r="V28" s="402" t="str">
        <f>IF(B28="","0",ISERROR(MATCH(B28,Guidance!$D$165:$D$195,0)))</f>
        <v>0</v>
      </c>
      <c r="W28" s="42"/>
      <c r="X28" s="42"/>
      <c r="Y28" s="42"/>
      <c r="Z28" s="42"/>
      <c r="AA28" s="42"/>
      <c r="AB28" s="42"/>
      <c r="AC28" s="42"/>
      <c r="AD28" s="42"/>
      <c r="AE28" s="42"/>
      <c r="AF28" s="42"/>
      <c r="AG28" s="42"/>
      <c r="AH28" s="42"/>
      <c r="AI28" s="42"/>
      <c r="AJ28" s="42"/>
      <c r="AK28" s="42"/>
      <c r="AL28" s="42"/>
      <c r="AM28" s="42"/>
      <c r="AN28" s="42"/>
      <c r="AO28" s="42"/>
      <c r="AP28" s="42"/>
      <c r="AQ28" s="42"/>
      <c r="AR28" s="42"/>
      <c r="AS28" s="42"/>
      <c r="AT28" s="42"/>
      <c r="AU28" s="42"/>
      <c r="AV28" s="42"/>
      <c r="AW28" s="42"/>
      <c r="AX28" s="42"/>
      <c r="AY28" s="42"/>
      <c r="AZ28" s="42"/>
      <c r="BA28" s="42"/>
      <c r="BB28" s="42"/>
      <c r="BC28" s="42"/>
      <c r="BD28" s="42"/>
      <c r="BE28" s="42"/>
      <c r="BF28" s="42"/>
      <c r="BG28" s="42"/>
      <c r="BH28" s="42"/>
      <c r="BI28" s="42"/>
      <c r="BJ28" s="42"/>
      <c r="BK28" s="42"/>
      <c r="BL28" s="42"/>
    </row>
    <row r="29" spans="1:64" ht="39" hidden="1" customHeight="1" outlineLevel="1" x14ac:dyDescent="0.2">
      <c r="A29" s="530"/>
      <c r="B29" s="537"/>
      <c r="C29" s="1001" t="s">
        <v>322</v>
      </c>
      <c r="D29" s="530"/>
      <c r="E29" s="459"/>
      <c r="F29" s="459"/>
      <c r="G29" s="407"/>
      <c r="H29" s="407"/>
      <c r="I29" s="399"/>
      <c r="J29" s="537"/>
      <c r="K29" s="537"/>
      <c r="L29" s="1082"/>
      <c r="M29" s="459"/>
      <c r="N29" s="459"/>
      <c r="O29" s="1083"/>
      <c r="P29" s="1097"/>
      <c r="Q29" s="1094"/>
      <c r="R29" s="1094"/>
      <c r="S29" s="1094"/>
      <c r="T29" s="1081"/>
      <c r="V29" s="402" t="str">
        <f>IF(B29="","0",ISERROR(MATCH(B29,Guidance!$D$165:$D$195,0)))</f>
        <v>0</v>
      </c>
      <c r="W29" s="42"/>
      <c r="X29" s="42"/>
      <c r="Y29" s="42"/>
      <c r="Z29" s="42"/>
      <c r="AA29" s="42"/>
      <c r="AB29" s="42"/>
      <c r="AC29" s="42"/>
      <c r="AD29" s="42"/>
      <c r="AE29" s="42"/>
      <c r="AF29" s="42"/>
      <c r="AG29" s="42"/>
      <c r="AH29" s="42"/>
      <c r="AI29" s="42"/>
      <c r="AJ29" s="42"/>
      <c r="AK29" s="42"/>
      <c r="AL29" s="42"/>
      <c r="AM29" s="42"/>
      <c r="AN29" s="42"/>
      <c r="AO29" s="42"/>
      <c r="AP29" s="42"/>
      <c r="AQ29" s="42"/>
      <c r="AR29" s="42"/>
      <c r="AS29" s="42"/>
      <c r="AT29" s="42"/>
      <c r="AU29" s="42"/>
      <c r="AV29" s="42"/>
      <c r="AW29" s="42"/>
      <c r="AX29" s="42"/>
      <c r="AY29" s="42"/>
      <c r="AZ29" s="42"/>
      <c r="BA29" s="42"/>
      <c r="BB29" s="42"/>
      <c r="BC29" s="42"/>
      <c r="BD29" s="42"/>
      <c r="BE29" s="42"/>
      <c r="BF29" s="42"/>
      <c r="BG29" s="42"/>
      <c r="BH29" s="42"/>
      <c r="BI29" s="42"/>
      <c r="BJ29" s="42"/>
      <c r="BK29" s="42"/>
      <c r="BL29" s="42"/>
    </row>
    <row r="30" spans="1:64" ht="39" hidden="1" customHeight="1" outlineLevel="1" x14ac:dyDescent="0.2">
      <c r="A30" s="530"/>
      <c r="B30" s="537"/>
      <c r="C30" s="1001" t="s">
        <v>323</v>
      </c>
      <c r="D30" s="530"/>
      <c r="E30" s="459"/>
      <c r="F30" s="459"/>
      <c r="G30" s="407"/>
      <c r="H30" s="407"/>
      <c r="I30" s="399"/>
      <c r="J30" s="537"/>
      <c r="K30" s="537"/>
      <c r="L30" s="1082"/>
      <c r="M30" s="459"/>
      <c r="N30" s="459"/>
      <c r="O30" s="1083"/>
      <c r="P30" s="1097"/>
      <c r="Q30" s="1094"/>
      <c r="R30" s="1094"/>
      <c r="S30" s="1094"/>
      <c r="T30" s="1081"/>
      <c r="V30" s="402" t="str">
        <f>IF(B30="","0",ISERROR(MATCH(B30,Guidance!$D$165:$D$195,0)))</f>
        <v>0</v>
      </c>
      <c r="W30" s="42"/>
      <c r="X30" s="42"/>
      <c r="Y30" s="42"/>
      <c r="Z30" s="42"/>
      <c r="AA30" s="42"/>
      <c r="AB30" s="42"/>
      <c r="AC30" s="42"/>
      <c r="AD30" s="42"/>
      <c r="AE30" s="42"/>
      <c r="AF30" s="42"/>
      <c r="AG30" s="42"/>
      <c r="AH30" s="42"/>
      <c r="AI30" s="42"/>
      <c r="AJ30" s="42"/>
      <c r="AK30" s="42"/>
      <c r="AL30" s="42"/>
      <c r="AM30" s="42"/>
      <c r="AN30" s="42"/>
      <c r="AO30" s="42"/>
      <c r="AP30" s="42"/>
      <c r="AQ30" s="42"/>
      <c r="AR30" s="42"/>
      <c r="AS30" s="42"/>
      <c r="AT30" s="42"/>
      <c r="AU30" s="42"/>
      <c r="AV30" s="42"/>
      <c r="AW30" s="42"/>
      <c r="AX30" s="42"/>
      <c r="AY30" s="42"/>
      <c r="AZ30" s="42"/>
      <c r="BA30" s="42"/>
      <c r="BB30" s="42"/>
      <c r="BC30" s="42"/>
      <c r="BD30" s="42"/>
      <c r="BE30" s="42"/>
      <c r="BF30" s="42"/>
      <c r="BG30" s="42"/>
      <c r="BH30" s="42"/>
      <c r="BI30" s="42"/>
      <c r="BJ30" s="42"/>
      <c r="BK30" s="42"/>
      <c r="BL30" s="42"/>
    </row>
    <row r="31" spans="1:64" ht="39" hidden="1" customHeight="1" outlineLevel="1" x14ac:dyDescent="0.2">
      <c r="A31" s="530"/>
      <c r="B31" s="537"/>
      <c r="C31" s="1001" t="s">
        <v>324</v>
      </c>
      <c r="D31" s="530"/>
      <c r="E31" s="459"/>
      <c r="F31" s="459"/>
      <c r="G31" s="407"/>
      <c r="H31" s="407"/>
      <c r="I31" s="399"/>
      <c r="J31" s="537"/>
      <c r="K31" s="537"/>
      <c r="L31" s="1082"/>
      <c r="M31" s="459"/>
      <c r="N31" s="459"/>
      <c r="O31" s="1083"/>
      <c r="P31" s="1097"/>
      <c r="Q31" s="1094"/>
      <c r="R31" s="1094"/>
      <c r="S31" s="1094"/>
      <c r="T31" s="1081"/>
      <c r="V31" s="402" t="str">
        <f>IF(B31="","0",ISERROR(MATCH(B31,Guidance!$D$165:$D$195,0)))</f>
        <v>0</v>
      </c>
      <c r="W31" s="42"/>
      <c r="X31" s="42"/>
      <c r="Y31" s="42"/>
      <c r="Z31" s="42"/>
      <c r="AA31" s="42"/>
      <c r="AB31" s="42"/>
      <c r="AC31" s="42"/>
      <c r="AD31" s="42"/>
      <c r="AE31" s="42"/>
      <c r="AF31" s="42"/>
      <c r="AG31" s="42"/>
      <c r="AH31" s="42"/>
      <c r="AI31" s="42"/>
      <c r="AJ31" s="42"/>
      <c r="AK31" s="42"/>
      <c r="AL31" s="42"/>
      <c r="AM31" s="42"/>
      <c r="AN31" s="42"/>
      <c r="AO31" s="42"/>
      <c r="AP31" s="42"/>
      <c r="AQ31" s="42"/>
      <c r="AR31" s="42"/>
      <c r="AS31" s="42"/>
      <c r="AT31" s="42"/>
      <c r="AU31" s="42"/>
      <c r="AV31" s="42"/>
      <c r="AW31" s="42"/>
      <c r="AX31" s="42"/>
      <c r="AY31" s="42"/>
      <c r="AZ31" s="42"/>
      <c r="BA31" s="42"/>
      <c r="BB31" s="42"/>
      <c r="BC31" s="42"/>
      <c r="BD31" s="42"/>
      <c r="BE31" s="42"/>
      <c r="BF31" s="42"/>
      <c r="BG31" s="42"/>
      <c r="BH31" s="42"/>
      <c r="BI31" s="42"/>
      <c r="BJ31" s="42"/>
      <c r="BK31" s="42"/>
      <c r="BL31" s="42"/>
    </row>
    <row r="32" spans="1:64" ht="39" hidden="1" customHeight="1" outlineLevel="1" x14ac:dyDescent="0.2">
      <c r="A32" s="530"/>
      <c r="B32" s="537"/>
      <c r="C32" s="1001" t="s">
        <v>325</v>
      </c>
      <c r="D32" s="530"/>
      <c r="E32" s="459"/>
      <c r="F32" s="459"/>
      <c r="G32" s="407"/>
      <c r="H32" s="407"/>
      <c r="I32" s="399"/>
      <c r="J32" s="537"/>
      <c r="K32" s="537"/>
      <c r="L32" s="1082"/>
      <c r="M32" s="459"/>
      <c r="N32" s="459"/>
      <c r="O32" s="1083"/>
      <c r="P32" s="1097"/>
      <c r="Q32" s="1094"/>
      <c r="R32" s="1094"/>
      <c r="S32" s="1094"/>
      <c r="T32" s="1081"/>
      <c r="V32" s="402" t="str">
        <f>IF(B32="","0",ISERROR(MATCH(B32,Guidance!$D$165:$D$195,0)))</f>
        <v>0</v>
      </c>
      <c r="W32" s="42"/>
      <c r="X32" s="42"/>
      <c r="Y32" s="42"/>
      <c r="Z32" s="42"/>
      <c r="AA32" s="42"/>
      <c r="AB32" s="42"/>
      <c r="AC32" s="42"/>
      <c r="AD32" s="42"/>
      <c r="AE32" s="42"/>
      <c r="AF32" s="42"/>
      <c r="AG32" s="42"/>
      <c r="AH32" s="42"/>
      <c r="AI32" s="42"/>
      <c r="AJ32" s="42"/>
      <c r="AK32" s="42"/>
      <c r="AL32" s="42"/>
      <c r="AM32" s="42"/>
      <c r="AN32" s="42"/>
      <c r="AO32" s="42"/>
      <c r="AP32" s="42"/>
      <c r="AQ32" s="42"/>
      <c r="AR32" s="42"/>
      <c r="AS32" s="42"/>
      <c r="AT32" s="42"/>
      <c r="AU32" s="42"/>
      <c r="AV32" s="42"/>
      <c r="AW32" s="42"/>
      <c r="AX32" s="42"/>
      <c r="AY32" s="42"/>
      <c r="AZ32" s="42"/>
      <c r="BA32" s="42"/>
      <c r="BB32" s="42"/>
      <c r="BC32" s="42"/>
      <c r="BD32" s="42"/>
      <c r="BE32" s="42"/>
      <c r="BF32" s="42"/>
      <c r="BG32" s="42"/>
      <c r="BH32" s="42"/>
      <c r="BI32" s="42"/>
      <c r="BJ32" s="42"/>
      <c r="BK32" s="42"/>
      <c r="BL32" s="42"/>
    </row>
    <row r="33" spans="1:64" ht="39" hidden="1" customHeight="1" outlineLevel="1" x14ac:dyDescent="0.2">
      <c r="A33" s="530"/>
      <c r="B33" s="537"/>
      <c r="C33" s="1001" t="s">
        <v>326</v>
      </c>
      <c r="D33" s="530"/>
      <c r="E33" s="459"/>
      <c r="F33" s="459"/>
      <c r="G33" s="407"/>
      <c r="H33" s="407"/>
      <c r="I33" s="399"/>
      <c r="J33" s="537"/>
      <c r="K33" s="537"/>
      <c r="L33" s="1082"/>
      <c r="M33" s="459"/>
      <c r="N33" s="459"/>
      <c r="O33" s="1083"/>
      <c r="P33" s="1097"/>
      <c r="Q33" s="1094"/>
      <c r="R33" s="1094"/>
      <c r="S33" s="1094"/>
      <c r="T33" s="1081"/>
      <c r="V33" s="402" t="str">
        <f>IF(B33="","0",ISERROR(MATCH(B33,Guidance!$D$165:$D$195,0)))</f>
        <v>0</v>
      </c>
      <c r="W33" s="42"/>
      <c r="X33" s="42"/>
      <c r="Y33" s="42"/>
      <c r="Z33" s="42"/>
      <c r="AA33" s="42"/>
      <c r="AB33" s="42"/>
      <c r="AC33" s="42"/>
      <c r="AD33" s="42"/>
      <c r="AE33" s="42"/>
      <c r="AF33" s="42"/>
      <c r="AG33" s="42"/>
      <c r="AH33" s="42"/>
      <c r="AI33" s="42"/>
      <c r="AJ33" s="42"/>
      <c r="AK33" s="42"/>
      <c r="AL33" s="42"/>
      <c r="AM33" s="42"/>
      <c r="AN33" s="42"/>
      <c r="AO33" s="42"/>
      <c r="AP33" s="42"/>
      <c r="AQ33" s="42"/>
      <c r="AR33" s="42"/>
      <c r="AS33" s="42"/>
      <c r="AT33" s="42"/>
      <c r="AU33" s="42"/>
      <c r="AV33" s="42"/>
      <c r="AW33" s="42"/>
      <c r="AX33" s="42"/>
      <c r="AY33" s="42"/>
      <c r="AZ33" s="42"/>
      <c r="BA33" s="42"/>
      <c r="BB33" s="42"/>
      <c r="BC33" s="42"/>
      <c r="BD33" s="42"/>
      <c r="BE33" s="42"/>
      <c r="BF33" s="42"/>
      <c r="BG33" s="42"/>
      <c r="BH33" s="42"/>
      <c r="BI33" s="42"/>
      <c r="BJ33" s="42"/>
      <c r="BK33" s="42"/>
      <c r="BL33" s="42"/>
    </row>
    <row r="34" spans="1:64" ht="39" hidden="1" customHeight="1" outlineLevel="1" x14ac:dyDescent="0.2">
      <c r="A34" s="530"/>
      <c r="B34" s="537"/>
      <c r="C34" s="1001" t="s">
        <v>327</v>
      </c>
      <c r="D34" s="530"/>
      <c r="E34" s="459"/>
      <c r="F34" s="459"/>
      <c r="G34" s="407"/>
      <c r="H34" s="407"/>
      <c r="I34" s="399"/>
      <c r="J34" s="537"/>
      <c r="K34" s="537"/>
      <c r="L34" s="1082"/>
      <c r="M34" s="459"/>
      <c r="N34" s="459"/>
      <c r="O34" s="1083"/>
      <c r="P34" s="1097"/>
      <c r="Q34" s="1094"/>
      <c r="R34" s="1094"/>
      <c r="S34" s="1094"/>
      <c r="T34" s="1081"/>
      <c r="V34" s="402" t="str">
        <f>IF(B34="","0",ISERROR(MATCH(B34,Guidance!$D$165:$D$195,0)))</f>
        <v>0</v>
      </c>
      <c r="W34" s="42"/>
      <c r="X34" s="42"/>
      <c r="Y34" s="42"/>
      <c r="Z34" s="42"/>
      <c r="AA34" s="42"/>
      <c r="AB34" s="42"/>
      <c r="AC34" s="42"/>
      <c r="AD34" s="42"/>
      <c r="AE34" s="42"/>
      <c r="AF34" s="42"/>
      <c r="AG34" s="42"/>
      <c r="AH34" s="42"/>
      <c r="AI34" s="42"/>
      <c r="AJ34" s="42"/>
      <c r="AK34" s="42"/>
      <c r="AL34" s="42"/>
      <c r="AM34" s="42"/>
      <c r="AN34" s="42"/>
      <c r="AO34" s="42"/>
      <c r="AP34" s="42"/>
      <c r="AQ34" s="42"/>
      <c r="AR34" s="42"/>
      <c r="AS34" s="42"/>
      <c r="AT34" s="42"/>
      <c r="AU34" s="42"/>
      <c r="AV34" s="42"/>
      <c r="AW34" s="42"/>
      <c r="AX34" s="42"/>
      <c r="AY34" s="42"/>
      <c r="AZ34" s="42"/>
      <c r="BA34" s="42"/>
      <c r="BB34" s="42"/>
      <c r="BC34" s="42"/>
      <c r="BD34" s="42"/>
      <c r="BE34" s="42"/>
      <c r="BF34" s="42"/>
      <c r="BG34" s="42"/>
      <c r="BH34" s="42"/>
      <c r="BI34" s="42"/>
      <c r="BJ34" s="42"/>
      <c r="BK34" s="42"/>
      <c r="BL34" s="42"/>
    </row>
    <row r="35" spans="1:64" ht="39" hidden="1" customHeight="1" outlineLevel="1" x14ac:dyDescent="0.2">
      <c r="A35" s="530"/>
      <c r="B35" s="537"/>
      <c r="C35" s="1001" t="s">
        <v>328</v>
      </c>
      <c r="D35" s="530"/>
      <c r="E35" s="459"/>
      <c r="F35" s="459"/>
      <c r="G35" s="407"/>
      <c r="H35" s="407"/>
      <c r="I35" s="399"/>
      <c r="J35" s="537"/>
      <c r="K35" s="537"/>
      <c r="L35" s="1082"/>
      <c r="M35" s="459"/>
      <c r="N35" s="459"/>
      <c r="O35" s="1083"/>
      <c r="P35" s="1097"/>
      <c r="Q35" s="1094"/>
      <c r="R35" s="1094"/>
      <c r="S35" s="1094"/>
      <c r="T35" s="1081"/>
      <c r="V35" s="402" t="str">
        <f>IF(B35="","0",ISERROR(MATCH(B35,Guidance!$D$165:$D$195,0)))</f>
        <v>0</v>
      </c>
      <c r="W35" s="42"/>
      <c r="X35" s="42"/>
      <c r="Y35" s="42"/>
      <c r="Z35" s="42"/>
      <c r="AA35" s="42"/>
      <c r="AB35" s="42"/>
      <c r="AC35" s="42"/>
      <c r="AD35" s="42"/>
      <c r="AE35" s="42"/>
      <c r="AF35" s="42"/>
      <c r="AG35" s="42"/>
      <c r="AH35" s="42"/>
      <c r="AI35" s="42"/>
      <c r="AJ35" s="42"/>
      <c r="AK35" s="42"/>
      <c r="AL35" s="42"/>
      <c r="AM35" s="42"/>
      <c r="AN35" s="42"/>
      <c r="AO35" s="42"/>
      <c r="AP35" s="42"/>
      <c r="AQ35" s="42"/>
      <c r="AR35" s="42"/>
      <c r="AS35" s="42"/>
      <c r="AT35" s="42"/>
      <c r="AU35" s="42"/>
      <c r="AV35" s="42"/>
      <c r="AW35" s="42"/>
      <c r="AX35" s="42"/>
      <c r="AY35" s="42"/>
      <c r="AZ35" s="42"/>
      <c r="BA35" s="42"/>
      <c r="BB35" s="42"/>
      <c r="BC35" s="42"/>
      <c r="BD35" s="42"/>
      <c r="BE35" s="42"/>
      <c r="BF35" s="42"/>
      <c r="BG35" s="42"/>
      <c r="BH35" s="42"/>
      <c r="BI35" s="42"/>
      <c r="BJ35" s="42"/>
      <c r="BK35" s="42"/>
      <c r="BL35" s="42"/>
    </row>
    <row r="36" spans="1:64" ht="39" hidden="1" customHeight="1" outlineLevel="1" x14ac:dyDescent="0.2">
      <c r="A36" s="530"/>
      <c r="B36" s="537"/>
      <c r="C36" s="1001" t="s">
        <v>329</v>
      </c>
      <c r="D36" s="530"/>
      <c r="E36" s="459"/>
      <c r="F36" s="459"/>
      <c r="G36" s="407"/>
      <c r="H36" s="407"/>
      <c r="I36" s="399"/>
      <c r="J36" s="537"/>
      <c r="K36" s="537"/>
      <c r="L36" s="1082"/>
      <c r="M36" s="459"/>
      <c r="N36" s="459"/>
      <c r="O36" s="1083"/>
      <c r="P36" s="1097"/>
      <c r="Q36" s="1094"/>
      <c r="R36" s="1094"/>
      <c r="S36" s="1094"/>
      <c r="T36" s="1081"/>
      <c r="V36" s="402" t="str">
        <f>IF(B36="","0",ISERROR(MATCH(B36,Guidance!$D$165:$D$195,0)))</f>
        <v>0</v>
      </c>
      <c r="W36" s="42"/>
      <c r="X36" s="42"/>
      <c r="Y36" s="42"/>
      <c r="Z36" s="42"/>
      <c r="AA36" s="42"/>
      <c r="AB36" s="42"/>
      <c r="AC36" s="42"/>
      <c r="AD36" s="42"/>
      <c r="AE36" s="42"/>
      <c r="AF36" s="42"/>
      <c r="AG36" s="42"/>
      <c r="AH36" s="42"/>
      <c r="AI36" s="42"/>
      <c r="AJ36" s="42"/>
      <c r="AK36" s="42"/>
      <c r="AL36" s="42"/>
      <c r="AM36" s="42"/>
      <c r="AN36" s="42"/>
      <c r="AO36" s="42"/>
      <c r="AP36" s="42"/>
      <c r="AQ36" s="42"/>
      <c r="AR36" s="42"/>
      <c r="AS36" s="42"/>
      <c r="AT36" s="42"/>
      <c r="AU36" s="42"/>
      <c r="AV36" s="42"/>
      <c r="AW36" s="42"/>
      <c r="AX36" s="42"/>
      <c r="AY36" s="42"/>
      <c r="AZ36" s="42"/>
      <c r="BA36" s="42"/>
      <c r="BB36" s="42"/>
      <c r="BC36" s="42"/>
      <c r="BD36" s="42"/>
      <c r="BE36" s="42"/>
      <c r="BF36" s="42"/>
      <c r="BG36" s="42"/>
      <c r="BH36" s="42"/>
      <c r="BI36" s="42"/>
      <c r="BJ36" s="42"/>
      <c r="BK36" s="42"/>
      <c r="BL36" s="42"/>
    </row>
    <row r="37" spans="1:64" ht="39" hidden="1" customHeight="1" outlineLevel="1" x14ac:dyDescent="0.2">
      <c r="A37" s="530"/>
      <c r="B37" s="537"/>
      <c r="C37" s="1001" t="s">
        <v>330</v>
      </c>
      <c r="D37" s="530"/>
      <c r="E37" s="459"/>
      <c r="F37" s="459"/>
      <c r="G37" s="407"/>
      <c r="H37" s="407"/>
      <c r="I37" s="399"/>
      <c r="J37" s="537"/>
      <c r="K37" s="537"/>
      <c r="L37" s="1082"/>
      <c r="M37" s="459"/>
      <c r="N37" s="459"/>
      <c r="O37" s="1083"/>
      <c r="P37" s="1097"/>
      <c r="Q37" s="1094"/>
      <c r="R37" s="1094"/>
      <c r="S37" s="1094"/>
      <c r="T37" s="1081"/>
      <c r="V37" s="402" t="str">
        <f>IF(B37="","0",ISERROR(MATCH(B37,Guidance!$D$165:$D$195,0)))</f>
        <v>0</v>
      </c>
      <c r="W37" s="42"/>
      <c r="X37" s="42"/>
      <c r="Y37" s="42"/>
      <c r="Z37" s="42"/>
      <c r="AA37" s="42"/>
      <c r="AB37" s="42"/>
      <c r="AC37" s="42"/>
      <c r="AD37" s="42"/>
      <c r="AE37" s="42"/>
      <c r="AF37" s="42"/>
      <c r="AG37" s="42"/>
      <c r="AH37" s="42"/>
      <c r="AI37" s="42"/>
      <c r="AJ37" s="42"/>
      <c r="AK37" s="42"/>
      <c r="AL37" s="42"/>
      <c r="AM37" s="42"/>
      <c r="AN37" s="42"/>
      <c r="AO37" s="42"/>
      <c r="AP37" s="42"/>
      <c r="AQ37" s="42"/>
      <c r="AR37" s="42"/>
      <c r="AS37" s="42"/>
      <c r="AT37" s="42"/>
      <c r="AU37" s="42"/>
      <c r="AV37" s="42"/>
      <c r="AW37" s="42"/>
      <c r="AX37" s="42"/>
      <c r="AY37" s="42"/>
      <c r="AZ37" s="42"/>
      <c r="BA37" s="42"/>
      <c r="BB37" s="42"/>
      <c r="BC37" s="42"/>
      <c r="BD37" s="42"/>
      <c r="BE37" s="42"/>
      <c r="BF37" s="42"/>
      <c r="BG37" s="42"/>
      <c r="BH37" s="42"/>
      <c r="BI37" s="42"/>
      <c r="BJ37" s="42"/>
      <c r="BK37" s="42"/>
      <c r="BL37" s="42"/>
    </row>
    <row r="38" spans="1:64" ht="39" hidden="1" customHeight="1" outlineLevel="1" x14ac:dyDescent="0.2">
      <c r="A38" s="530"/>
      <c r="B38" s="537"/>
      <c r="C38" s="1001" t="s">
        <v>331</v>
      </c>
      <c r="D38" s="530"/>
      <c r="E38" s="459"/>
      <c r="F38" s="459"/>
      <c r="G38" s="407"/>
      <c r="H38" s="407"/>
      <c r="I38" s="399"/>
      <c r="J38" s="537"/>
      <c r="K38" s="537"/>
      <c r="L38" s="1082"/>
      <c r="M38" s="459"/>
      <c r="N38" s="459"/>
      <c r="O38" s="1083"/>
      <c r="P38" s="1097"/>
      <c r="Q38" s="1094"/>
      <c r="R38" s="1094"/>
      <c r="S38" s="1094"/>
      <c r="T38" s="1081"/>
      <c r="V38" s="402" t="str">
        <f>IF(B38="","0",ISERROR(MATCH(B38,Guidance!$D$165:$D$195,0)))</f>
        <v>0</v>
      </c>
      <c r="W38" s="42"/>
      <c r="X38" s="42"/>
      <c r="Y38" s="42"/>
      <c r="Z38" s="42"/>
      <c r="AA38" s="42"/>
      <c r="AB38" s="42"/>
      <c r="AC38" s="42"/>
      <c r="AD38" s="42"/>
      <c r="AE38" s="42"/>
      <c r="AF38" s="42"/>
      <c r="AG38" s="42"/>
      <c r="AH38" s="42"/>
      <c r="AI38" s="42"/>
      <c r="AJ38" s="42"/>
      <c r="AK38" s="42"/>
      <c r="AL38" s="42"/>
      <c r="AM38" s="42"/>
      <c r="AN38" s="42"/>
      <c r="AO38" s="42"/>
      <c r="AP38" s="42"/>
      <c r="AQ38" s="42"/>
      <c r="AR38" s="42"/>
      <c r="AS38" s="42"/>
      <c r="AT38" s="42"/>
      <c r="AU38" s="42"/>
      <c r="AV38" s="42"/>
      <c r="AW38" s="42"/>
      <c r="AX38" s="42"/>
      <c r="AY38" s="42"/>
      <c r="AZ38" s="42"/>
      <c r="BA38" s="42"/>
      <c r="BB38" s="42"/>
      <c r="BC38" s="42"/>
      <c r="BD38" s="42"/>
      <c r="BE38" s="42"/>
      <c r="BF38" s="42"/>
      <c r="BG38" s="42"/>
      <c r="BH38" s="42"/>
      <c r="BI38" s="42"/>
      <c r="BJ38" s="42"/>
      <c r="BK38" s="42"/>
      <c r="BL38" s="42"/>
    </row>
    <row r="39" spans="1:64" ht="39" hidden="1" customHeight="1" outlineLevel="1" x14ac:dyDescent="0.2">
      <c r="A39" s="530"/>
      <c r="B39" s="537"/>
      <c r="C39" s="1001" t="s">
        <v>332</v>
      </c>
      <c r="D39" s="530"/>
      <c r="E39" s="459"/>
      <c r="F39" s="459"/>
      <c r="G39" s="407"/>
      <c r="H39" s="407"/>
      <c r="I39" s="399"/>
      <c r="J39" s="537"/>
      <c r="K39" s="537"/>
      <c r="L39" s="1082"/>
      <c r="M39" s="459"/>
      <c r="N39" s="459"/>
      <c r="O39" s="1083"/>
      <c r="P39" s="1097"/>
      <c r="Q39" s="1094"/>
      <c r="R39" s="1094"/>
      <c r="S39" s="1094"/>
      <c r="T39" s="1081"/>
      <c r="V39" s="402" t="str">
        <f>IF(B39="","0",ISERROR(MATCH(B39,Guidance!$D$165:$D$195,0)))</f>
        <v>0</v>
      </c>
      <c r="W39" s="42"/>
      <c r="X39" s="42"/>
      <c r="Y39" s="42"/>
      <c r="Z39" s="42"/>
      <c r="AA39" s="42"/>
      <c r="AB39" s="42"/>
      <c r="AC39" s="42"/>
      <c r="AD39" s="42"/>
      <c r="AE39" s="42"/>
      <c r="AF39" s="42"/>
      <c r="AG39" s="42"/>
      <c r="AH39" s="42"/>
      <c r="AI39" s="42"/>
      <c r="AJ39" s="42"/>
      <c r="AK39" s="42"/>
      <c r="AL39" s="42"/>
      <c r="AM39" s="42"/>
      <c r="AN39" s="42"/>
      <c r="AO39" s="42"/>
      <c r="AP39" s="42"/>
      <c r="AQ39" s="42"/>
      <c r="AR39" s="42"/>
      <c r="AS39" s="42"/>
      <c r="AT39" s="42"/>
      <c r="AU39" s="42"/>
      <c r="AV39" s="42"/>
      <c r="AW39" s="42"/>
      <c r="AX39" s="42"/>
      <c r="AY39" s="42"/>
      <c r="AZ39" s="42"/>
      <c r="BA39" s="42"/>
      <c r="BB39" s="42"/>
      <c r="BC39" s="42"/>
      <c r="BD39" s="42"/>
      <c r="BE39" s="42"/>
      <c r="BF39" s="42"/>
      <c r="BG39" s="42"/>
      <c r="BH39" s="42"/>
      <c r="BI39" s="42"/>
      <c r="BJ39" s="42"/>
      <c r="BK39" s="42"/>
      <c r="BL39" s="42"/>
    </row>
    <row r="40" spans="1:64" ht="39" hidden="1" customHeight="1" outlineLevel="1" x14ac:dyDescent="0.2">
      <c r="A40" s="530"/>
      <c r="B40" s="537"/>
      <c r="C40" s="1001" t="s">
        <v>333</v>
      </c>
      <c r="D40" s="530"/>
      <c r="E40" s="459"/>
      <c r="F40" s="459"/>
      <c r="G40" s="407"/>
      <c r="H40" s="407"/>
      <c r="I40" s="399"/>
      <c r="J40" s="537"/>
      <c r="K40" s="537"/>
      <c r="L40" s="1082"/>
      <c r="M40" s="459"/>
      <c r="N40" s="459"/>
      <c r="O40" s="1083"/>
      <c r="P40" s="1097"/>
      <c r="Q40" s="1094"/>
      <c r="R40" s="1094"/>
      <c r="S40" s="1094"/>
      <c r="T40" s="1081"/>
      <c r="V40" s="402" t="str">
        <f>IF(B40="","0",ISERROR(MATCH(B40,Guidance!$D$165:$D$195,0)))</f>
        <v>0</v>
      </c>
      <c r="W40" s="42"/>
      <c r="X40" s="42"/>
      <c r="Y40" s="42"/>
      <c r="Z40" s="42"/>
      <c r="AA40" s="42"/>
      <c r="AB40" s="42"/>
      <c r="AC40" s="42"/>
      <c r="AD40" s="42"/>
      <c r="AE40" s="42"/>
      <c r="AF40" s="42"/>
      <c r="AG40" s="42"/>
      <c r="AH40" s="42"/>
      <c r="AI40" s="42"/>
      <c r="AJ40" s="42"/>
      <c r="AK40" s="42"/>
      <c r="AL40" s="42"/>
      <c r="AM40" s="42"/>
      <c r="AN40" s="42"/>
      <c r="AO40" s="42"/>
      <c r="AP40" s="42"/>
      <c r="AQ40" s="42"/>
      <c r="AR40" s="42"/>
      <c r="AS40" s="42"/>
      <c r="AT40" s="42"/>
      <c r="AU40" s="42"/>
      <c r="AV40" s="42"/>
      <c r="AW40" s="42"/>
      <c r="AX40" s="42"/>
      <c r="AY40" s="42"/>
      <c r="AZ40" s="42"/>
      <c r="BA40" s="42"/>
      <c r="BB40" s="42"/>
      <c r="BC40" s="42"/>
      <c r="BD40" s="42"/>
      <c r="BE40" s="42"/>
      <c r="BF40" s="42"/>
      <c r="BG40" s="42"/>
      <c r="BH40" s="42"/>
      <c r="BI40" s="42"/>
      <c r="BJ40" s="42"/>
      <c r="BK40" s="42"/>
      <c r="BL40" s="42"/>
    </row>
    <row r="41" spans="1:64" ht="39" hidden="1" customHeight="1" outlineLevel="1" x14ac:dyDescent="0.2">
      <c r="A41" s="530"/>
      <c r="B41" s="537"/>
      <c r="C41" s="1001" t="s">
        <v>334</v>
      </c>
      <c r="D41" s="459"/>
      <c r="E41" s="459"/>
      <c r="F41" s="459"/>
      <c r="G41" s="407"/>
      <c r="H41" s="407"/>
      <c r="I41" s="399"/>
      <c r="J41" s="537"/>
      <c r="K41" s="537"/>
      <c r="L41" s="1082"/>
      <c r="M41" s="459"/>
      <c r="N41" s="459"/>
      <c r="O41" s="1083"/>
      <c r="P41" s="1097"/>
      <c r="Q41" s="1094"/>
      <c r="R41" s="1094"/>
      <c r="S41" s="1094"/>
      <c r="T41" s="1081"/>
      <c r="V41" s="402" t="str">
        <f>IF(B41="","0",ISERROR(MATCH(B41,Guidance!$D$165:$D$195,0)))</f>
        <v>0</v>
      </c>
      <c r="W41" s="42"/>
      <c r="X41" s="42"/>
      <c r="Y41" s="42"/>
      <c r="Z41" s="42"/>
      <c r="AA41" s="42"/>
      <c r="AB41" s="42"/>
      <c r="AC41" s="42"/>
      <c r="AD41" s="42"/>
      <c r="AE41" s="42"/>
      <c r="AF41" s="42"/>
      <c r="AG41" s="42"/>
      <c r="AH41" s="42"/>
      <c r="AI41" s="42"/>
      <c r="AJ41" s="42"/>
      <c r="AK41" s="42"/>
      <c r="AL41" s="42"/>
      <c r="AM41" s="42"/>
      <c r="AN41" s="42"/>
      <c r="AO41" s="42"/>
      <c r="AP41" s="42"/>
      <c r="AQ41" s="42"/>
      <c r="AR41" s="42"/>
      <c r="AS41" s="42"/>
      <c r="AT41" s="42"/>
      <c r="AU41" s="42"/>
      <c r="AV41" s="42"/>
      <c r="AW41" s="42"/>
      <c r="AX41" s="42"/>
      <c r="AY41" s="42"/>
      <c r="AZ41" s="42"/>
      <c r="BA41" s="42"/>
      <c r="BB41" s="42"/>
      <c r="BC41" s="42"/>
      <c r="BD41" s="42"/>
      <c r="BE41" s="42"/>
      <c r="BF41" s="42"/>
      <c r="BG41" s="42"/>
      <c r="BH41" s="42"/>
      <c r="BI41" s="42"/>
      <c r="BJ41" s="42"/>
      <c r="BK41" s="42"/>
      <c r="BL41" s="42"/>
    </row>
    <row r="42" spans="1:64" ht="39" hidden="1" customHeight="1" outlineLevel="1" x14ac:dyDescent="0.2">
      <c r="A42" s="530"/>
      <c r="B42" s="537"/>
      <c r="C42" s="1001" t="s">
        <v>335</v>
      </c>
      <c r="D42" s="459"/>
      <c r="E42" s="459"/>
      <c r="F42" s="459"/>
      <c r="G42" s="407"/>
      <c r="H42" s="407"/>
      <c r="I42" s="399"/>
      <c r="J42" s="537"/>
      <c r="K42" s="537"/>
      <c r="L42" s="1082"/>
      <c r="M42" s="459"/>
      <c r="N42" s="459"/>
      <c r="O42" s="1083"/>
      <c r="P42" s="1097"/>
      <c r="Q42" s="1094"/>
      <c r="R42" s="1094"/>
      <c r="S42" s="1094"/>
      <c r="T42" s="1081"/>
      <c r="V42" s="402" t="str">
        <f>IF(B42="","0",ISERROR(MATCH(B42,Guidance!$D$165:$D$195,0)))</f>
        <v>0</v>
      </c>
      <c r="W42" s="42"/>
      <c r="X42" s="42"/>
      <c r="Y42" s="42"/>
      <c r="Z42" s="42"/>
      <c r="AA42" s="42"/>
      <c r="AB42" s="42"/>
      <c r="AC42" s="42"/>
      <c r="AD42" s="42"/>
      <c r="AE42" s="42"/>
      <c r="AF42" s="42"/>
      <c r="AG42" s="42"/>
      <c r="AH42" s="42"/>
      <c r="AI42" s="42"/>
      <c r="AJ42" s="42"/>
      <c r="AK42" s="42"/>
      <c r="AL42" s="42"/>
      <c r="AM42" s="42"/>
      <c r="AN42" s="42"/>
      <c r="AO42" s="42"/>
      <c r="AP42" s="42"/>
      <c r="AQ42" s="42"/>
      <c r="AR42" s="42"/>
      <c r="AS42" s="42"/>
      <c r="AT42" s="42"/>
      <c r="AU42" s="42"/>
      <c r="AV42" s="42"/>
      <c r="AW42" s="42"/>
      <c r="AX42" s="42"/>
      <c r="AY42" s="42"/>
      <c r="AZ42" s="42"/>
      <c r="BA42" s="42"/>
      <c r="BB42" s="42"/>
      <c r="BC42" s="42"/>
      <c r="BD42" s="42"/>
      <c r="BE42" s="42"/>
      <c r="BF42" s="42"/>
      <c r="BG42" s="42"/>
      <c r="BH42" s="42"/>
      <c r="BI42" s="42"/>
      <c r="BJ42" s="42"/>
      <c r="BK42" s="42"/>
      <c r="BL42" s="42"/>
    </row>
    <row r="43" spans="1:64" ht="39" hidden="1" customHeight="1" outlineLevel="1" x14ac:dyDescent="0.2">
      <c r="A43" s="530"/>
      <c r="B43" s="537"/>
      <c r="C43" s="1001" t="s">
        <v>336</v>
      </c>
      <c r="D43" s="459"/>
      <c r="E43" s="459"/>
      <c r="F43" s="459"/>
      <c r="G43" s="407"/>
      <c r="H43" s="407"/>
      <c r="I43" s="399"/>
      <c r="J43" s="537"/>
      <c r="K43" s="537"/>
      <c r="L43" s="1082"/>
      <c r="M43" s="459"/>
      <c r="N43" s="459"/>
      <c r="O43" s="1083"/>
      <c r="P43" s="1097"/>
      <c r="Q43" s="1094"/>
      <c r="R43" s="1094"/>
      <c r="S43" s="1094"/>
      <c r="T43" s="1081"/>
      <c r="V43" s="402" t="str">
        <f>IF(B43="","0",ISERROR(MATCH(B43,Guidance!$D$165:$D$195,0)))</f>
        <v>0</v>
      </c>
      <c r="W43" s="42"/>
      <c r="X43" s="42"/>
      <c r="Y43" s="42"/>
      <c r="Z43" s="42"/>
      <c r="AA43" s="42"/>
      <c r="AB43" s="42"/>
      <c r="AC43" s="42"/>
      <c r="AD43" s="42"/>
      <c r="AE43" s="42"/>
      <c r="AF43" s="42"/>
      <c r="AG43" s="42"/>
      <c r="AH43" s="42"/>
      <c r="AI43" s="42"/>
      <c r="AJ43" s="42"/>
      <c r="AK43" s="42"/>
      <c r="AL43" s="42"/>
      <c r="AM43" s="42"/>
      <c r="AN43" s="42"/>
      <c r="AO43" s="42"/>
      <c r="AP43" s="42"/>
      <c r="AQ43" s="42"/>
      <c r="AR43" s="42"/>
      <c r="AS43" s="42"/>
      <c r="AT43" s="42"/>
      <c r="AU43" s="42"/>
      <c r="AV43" s="42"/>
      <c r="AW43" s="42"/>
      <c r="AX43" s="42"/>
      <c r="AY43" s="42"/>
      <c r="AZ43" s="42"/>
      <c r="BA43" s="42"/>
      <c r="BB43" s="42"/>
      <c r="BC43" s="42"/>
      <c r="BD43" s="42"/>
      <c r="BE43" s="42"/>
      <c r="BF43" s="42"/>
      <c r="BG43" s="42"/>
      <c r="BH43" s="42"/>
      <c r="BI43" s="42"/>
      <c r="BJ43" s="42"/>
      <c r="BK43" s="42"/>
      <c r="BL43" s="42"/>
    </row>
    <row r="44" spans="1:64" ht="39" hidden="1" customHeight="1" outlineLevel="1" x14ac:dyDescent="0.2">
      <c r="A44" s="530"/>
      <c r="B44" s="537"/>
      <c r="C44" s="1001" t="s">
        <v>337</v>
      </c>
      <c r="D44" s="530"/>
      <c r="E44" s="459"/>
      <c r="F44" s="459"/>
      <c r="G44" s="407"/>
      <c r="H44" s="407"/>
      <c r="I44" s="399"/>
      <c r="J44" s="537"/>
      <c r="K44" s="537"/>
      <c r="L44" s="1082"/>
      <c r="M44" s="459"/>
      <c r="N44" s="459"/>
      <c r="O44" s="1083"/>
      <c r="P44" s="1097"/>
      <c r="Q44" s="1094"/>
      <c r="R44" s="1094"/>
      <c r="S44" s="1094"/>
      <c r="T44" s="1081"/>
      <c r="V44" s="402" t="str">
        <f>IF(B44="","0",ISERROR(MATCH(B44,Guidance!$D$165:$D$195,0)))</f>
        <v>0</v>
      </c>
      <c r="W44" s="42"/>
      <c r="X44" s="42"/>
      <c r="Y44" s="42"/>
      <c r="Z44" s="42"/>
      <c r="AA44" s="42"/>
      <c r="AB44" s="42"/>
      <c r="AC44" s="42"/>
      <c r="AD44" s="42"/>
      <c r="AE44" s="42"/>
      <c r="AF44" s="42"/>
      <c r="AG44" s="42"/>
      <c r="AH44" s="42"/>
      <c r="AI44" s="42"/>
      <c r="AJ44" s="42"/>
      <c r="AK44" s="42"/>
      <c r="AL44" s="42"/>
      <c r="AM44" s="42"/>
      <c r="AN44" s="42"/>
      <c r="AO44" s="42"/>
      <c r="AP44" s="42"/>
      <c r="AQ44" s="42"/>
      <c r="AR44" s="42"/>
      <c r="AS44" s="42"/>
      <c r="AT44" s="42"/>
      <c r="AU44" s="42"/>
      <c r="AV44" s="42"/>
      <c r="AW44" s="42"/>
      <c r="AX44" s="42"/>
      <c r="AY44" s="42"/>
      <c r="AZ44" s="42"/>
      <c r="BA44" s="42"/>
      <c r="BB44" s="42"/>
      <c r="BC44" s="42"/>
      <c r="BD44" s="42"/>
      <c r="BE44" s="42"/>
      <c r="BF44" s="42"/>
      <c r="BG44" s="42"/>
      <c r="BH44" s="42"/>
      <c r="BI44" s="42"/>
      <c r="BJ44" s="42"/>
      <c r="BK44" s="42"/>
      <c r="BL44" s="42"/>
    </row>
    <row r="45" spans="1:64" ht="39" hidden="1" customHeight="1" outlineLevel="1" x14ac:dyDescent="0.2">
      <c r="A45" s="530"/>
      <c r="B45" s="537"/>
      <c r="C45" s="1001" t="s">
        <v>338</v>
      </c>
      <c r="D45" s="530"/>
      <c r="E45" s="459"/>
      <c r="F45" s="459"/>
      <c r="G45" s="407"/>
      <c r="H45" s="407"/>
      <c r="I45" s="399"/>
      <c r="J45" s="537"/>
      <c r="K45" s="537"/>
      <c r="L45" s="1082"/>
      <c r="M45" s="459"/>
      <c r="N45" s="459"/>
      <c r="O45" s="1083"/>
      <c r="P45" s="1097"/>
      <c r="Q45" s="1094"/>
      <c r="R45" s="1094"/>
      <c r="S45" s="1094"/>
      <c r="T45" s="1081"/>
      <c r="V45" s="402" t="str">
        <f>IF(B45="","0",ISERROR(MATCH(B45,Guidance!$D$165:$D$195,0)))</f>
        <v>0</v>
      </c>
      <c r="W45" s="42"/>
      <c r="X45" s="42"/>
      <c r="Y45" s="42"/>
      <c r="Z45" s="42"/>
      <c r="AA45" s="42"/>
      <c r="AB45" s="42"/>
      <c r="AC45" s="42"/>
      <c r="AD45" s="42"/>
      <c r="AE45" s="42"/>
      <c r="AF45" s="42"/>
      <c r="AG45" s="42"/>
      <c r="AH45" s="42"/>
      <c r="AI45" s="42"/>
      <c r="AJ45" s="42"/>
      <c r="AK45" s="42"/>
      <c r="AL45" s="42"/>
      <c r="AM45" s="42"/>
      <c r="AN45" s="42"/>
      <c r="AO45" s="42"/>
      <c r="AP45" s="42"/>
      <c r="AQ45" s="42"/>
      <c r="AR45" s="42"/>
      <c r="AS45" s="42"/>
      <c r="AT45" s="42"/>
      <c r="AU45" s="42"/>
      <c r="AV45" s="42"/>
      <c r="AW45" s="42"/>
      <c r="AX45" s="42"/>
      <c r="AY45" s="42"/>
      <c r="AZ45" s="42"/>
      <c r="BA45" s="42"/>
      <c r="BB45" s="42"/>
      <c r="BC45" s="42"/>
      <c r="BD45" s="42"/>
      <c r="BE45" s="42"/>
      <c r="BF45" s="42"/>
      <c r="BG45" s="42"/>
      <c r="BH45" s="42"/>
      <c r="BI45" s="42"/>
      <c r="BJ45" s="42"/>
      <c r="BK45" s="42"/>
      <c r="BL45" s="42"/>
    </row>
    <row r="46" spans="1:64" ht="39" hidden="1" customHeight="1" outlineLevel="1" x14ac:dyDescent="0.2">
      <c r="A46" s="530"/>
      <c r="B46" s="537"/>
      <c r="C46" s="1001" t="s">
        <v>339</v>
      </c>
      <c r="D46" s="530"/>
      <c r="E46" s="459"/>
      <c r="F46" s="459"/>
      <c r="G46" s="407"/>
      <c r="H46" s="407"/>
      <c r="I46" s="399"/>
      <c r="J46" s="537"/>
      <c r="K46" s="537"/>
      <c r="L46" s="1082"/>
      <c r="M46" s="459"/>
      <c r="N46" s="459"/>
      <c r="O46" s="1083"/>
      <c r="P46" s="1097"/>
      <c r="Q46" s="1094"/>
      <c r="R46" s="1094"/>
      <c r="S46" s="1094"/>
      <c r="T46" s="1081"/>
      <c r="V46" s="402" t="str">
        <f>IF(B46="","0",ISERROR(MATCH(B46,Guidance!$D$165:$D$195,0)))</f>
        <v>0</v>
      </c>
      <c r="W46" s="42"/>
      <c r="X46" s="42"/>
      <c r="Y46" s="42"/>
      <c r="Z46" s="42"/>
      <c r="AA46" s="42"/>
      <c r="AB46" s="42"/>
      <c r="AC46" s="42"/>
      <c r="AD46" s="42"/>
      <c r="AE46" s="42"/>
      <c r="AF46" s="42"/>
      <c r="AG46" s="42"/>
      <c r="AH46" s="42"/>
      <c r="AI46" s="42"/>
      <c r="AJ46" s="42"/>
      <c r="AK46" s="42"/>
      <c r="AL46" s="42"/>
      <c r="AM46" s="42"/>
      <c r="AN46" s="42"/>
      <c r="AO46" s="42"/>
      <c r="AP46" s="42"/>
      <c r="AQ46" s="42"/>
      <c r="AR46" s="42"/>
      <c r="AS46" s="42"/>
      <c r="AT46" s="42"/>
      <c r="AU46" s="42"/>
      <c r="AV46" s="42"/>
      <c r="AW46" s="42"/>
      <c r="AX46" s="42"/>
      <c r="AY46" s="42"/>
      <c r="AZ46" s="42"/>
      <c r="BA46" s="42"/>
      <c r="BB46" s="42"/>
      <c r="BC46" s="42"/>
      <c r="BD46" s="42"/>
      <c r="BE46" s="42"/>
      <c r="BF46" s="42"/>
      <c r="BG46" s="42"/>
      <c r="BH46" s="42"/>
      <c r="BI46" s="42"/>
      <c r="BJ46" s="42"/>
      <c r="BK46" s="42"/>
      <c r="BL46" s="42"/>
    </row>
    <row r="47" spans="1:64" ht="39" hidden="1" customHeight="1" outlineLevel="1" x14ac:dyDescent="0.2">
      <c r="A47" s="530"/>
      <c r="B47" s="537"/>
      <c r="C47" s="1001" t="s">
        <v>340</v>
      </c>
      <c r="D47" s="530"/>
      <c r="E47" s="459"/>
      <c r="F47" s="459"/>
      <c r="G47" s="407"/>
      <c r="H47" s="407"/>
      <c r="I47" s="399"/>
      <c r="J47" s="537"/>
      <c r="K47" s="537"/>
      <c r="L47" s="1082"/>
      <c r="M47" s="459"/>
      <c r="N47" s="459"/>
      <c r="O47" s="1083"/>
      <c r="P47" s="1097"/>
      <c r="Q47" s="1094"/>
      <c r="R47" s="1094"/>
      <c r="S47" s="1094"/>
      <c r="T47" s="1081"/>
      <c r="V47" s="402" t="str">
        <f>IF(B47="","0",ISERROR(MATCH(B47,Guidance!$D$165:$D$195,0)))</f>
        <v>0</v>
      </c>
      <c r="W47" s="42"/>
      <c r="X47" s="42"/>
      <c r="Y47" s="42"/>
      <c r="Z47" s="42"/>
      <c r="AA47" s="42"/>
      <c r="AB47" s="42"/>
      <c r="AC47" s="42"/>
      <c r="AD47" s="42"/>
      <c r="AE47" s="42"/>
      <c r="AF47" s="42"/>
      <c r="AG47" s="42"/>
      <c r="AH47" s="42"/>
      <c r="AI47" s="42"/>
      <c r="AJ47" s="42"/>
      <c r="AK47" s="42"/>
      <c r="AL47" s="42"/>
      <c r="AM47" s="42"/>
      <c r="AN47" s="42"/>
      <c r="AO47" s="42"/>
      <c r="AP47" s="42"/>
      <c r="AQ47" s="42"/>
      <c r="AR47" s="42"/>
      <c r="AS47" s="42"/>
      <c r="AT47" s="42"/>
      <c r="AU47" s="42"/>
      <c r="AV47" s="42"/>
      <c r="AW47" s="42"/>
      <c r="AX47" s="42"/>
      <c r="AY47" s="42"/>
      <c r="AZ47" s="42"/>
      <c r="BA47" s="42"/>
      <c r="BB47" s="42"/>
      <c r="BC47" s="42"/>
      <c r="BD47" s="42"/>
      <c r="BE47" s="42"/>
      <c r="BF47" s="42"/>
      <c r="BG47" s="42"/>
      <c r="BH47" s="42"/>
      <c r="BI47" s="42"/>
      <c r="BJ47" s="42"/>
      <c r="BK47" s="42"/>
      <c r="BL47" s="42"/>
    </row>
    <row r="48" spans="1:64" ht="39" hidden="1" customHeight="1" outlineLevel="1" x14ac:dyDescent="0.2">
      <c r="A48" s="530"/>
      <c r="B48" s="537"/>
      <c r="C48" s="1001" t="s">
        <v>341</v>
      </c>
      <c r="D48" s="530"/>
      <c r="E48" s="459"/>
      <c r="F48" s="459"/>
      <c r="G48" s="407"/>
      <c r="H48" s="407"/>
      <c r="I48" s="399"/>
      <c r="J48" s="537"/>
      <c r="K48" s="537"/>
      <c r="L48" s="1082"/>
      <c r="M48" s="459"/>
      <c r="N48" s="459"/>
      <c r="O48" s="1083"/>
      <c r="P48" s="1097"/>
      <c r="Q48" s="1094"/>
      <c r="R48" s="1094"/>
      <c r="S48" s="1094"/>
      <c r="T48" s="1081"/>
      <c r="V48" s="402" t="str">
        <f>IF(B48="","0",ISERROR(MATCH(B48,Guidance!$D$165:$D$195,0)))</f>
        <v>0</v>
      </c>
      <c r="W48" s="42"/>
      <c r="X48" s="42"/>
      <c r="Y48" s="42"/>
      <c r="Z48" s="42"/>
      <c r="AA48" s="42"/>
      <c r="AB48" s="42"/>
      <c r="AC48" s="42"/>
      <c r="AD48" s="42"/>
      <c r="AE48" s="42"/>
      <c r="AF48" s="42"/>
      <c r="AG48" s="42"/>
      <c r="AH48" s="42"/>
      <c r="AI48" s="42"/>
      <c r="AJ48" s="42"/>
      <c r="AK48" s="42"/>
      <c r="AL48" s="42"/>
      <c r="AM48" s="42"/>
      <c r="AN48" s="42"/>
      <c r="AO48" s="42"/>
      <c r="AP48" s="42"/>
      <c r="AQ48" s="42"/>
      <c r="AR48" s="42"/>
      <c r="AS48" s="42"/>
      <c r="AT48" s="42"/>
      <c r="AU48" s="42"/>
      <c r="AV48" s="42"/>
      <c r="AW48" s="42"/>
      <c r="AX48" s="42"/>
      <c r="AY48" s="42"/>
      <c r="AZ48" s="42"/>
      <c r="BA48" s="42"/>
      <c r="BB48" s="42"/>
      <c r="BC48" s="42"/>
      <c r="BD48" s="42"/>
      <c r="BE48" s="42"/>
      <c r="BF48" s="42"/>
      <c r="BG48" s="42"/>
      <c r="BH48" s="42"/>
      <c r="BI48" s="42"/>
      <c r="BJ48" s="42"/>
      <c r="BK48" s="42"/>
      <c r="BL48" s="42"/>
    </row>
    <row r="49" spans="1:64" ht="39" hidden="1" customHeight="1" outlineLevel="1" x14ac:dyDescent="0.2">
      <c r="A49" s="530"/>
      <c r="B49" s="537"/>
      <c r="C49" s="1001" t="s">
        <v>342</v>
      </c>
      <c r="D49" s="530"/>
      <c r="E49" s="459"/>
      <c r="F49" s="459"/>
      <c r="G49" s="407"/>
      <c r="H49" s="407"/>
      <c r="I49" s="399"/>
      <c r="J49" s="537"/>
      <c r="K49" s="537"/>
      <c r="L49" s="1082"/>
      <c r="M49" s="459"/>
      <c r="N49" s="459"/>
      <c r="O49" s="1083"/>
      <c r="P49" s="1097"/>
      <c r="Q49" s="1094"/>
      <c r="R49" s="1094"/>
      <c r="S49" s="1094"/>
      <c r="T49" s="1081"/>
      <c r="V49" s="402" t="str">
        <f>IF(B49="","0",ISERROR(MATCH(B49,Guidance!$D$165:$D$195,0)))</f>
        <v>0</v>
      </c>
      <c r="W49" s="42"/>
      <c r="X49" s="42"/>
      <c r="Y49" s="42"/>
      <c r="Z49" s="42"/>
      <c r="AA49" s="42"/>
      <c r="AB49" s="42"/>
      <c r="AC49" s="42"/>
      <c r="AD49" s="42"/>
      <c r="AE49" s="42"/>
      <c r="AF49" s="42"/>
      <c r="AG49" s="42"/>
      <c r="AH49" s="42"/>
      <c r="AI49" s="42"/>
      <c r="AJ49" s="42"/>
      <c r="AK49" s="42"/>
      <c r="AL49" s="42"/>
      <c r="AM49" s="42"/>
      <c r="AN49" s="42"/>
      <c r="AO49" s="42"/>
      <c r="AP49" s="42"/>
      <c r="AQ49" s="42"/>
      <c r="AR49" s="42"/>
      <c r="AS49" s="42"/>
      <c r="AT49" s="42"/>
      <c r="AU49" s="42"/>
      <c r="AV49" s="42"/>
      <c r="AW49" s="42"/>
      <c r="AX49" s="42"/>
      <c r="AY49" s="42"/>
      <c r="AZ49" s="42"/>
      <c r="BA49" s="42"/>
      <c r="BB49" s="42"/>
      <c r="BC49" s="42"/>
      <c r="BD49" s="42"/>
      <c r="BE49" s="42"/>
      <c r="BF49" s="42"/>
      <c r="BG49" s="42"/>
      <c r="BH49" s="42"/>
      <c r="BI49" s="42"/>
      <c r="BJ49" s="42"/>
      <c r="BK49" s="42"/>
      <c r="BL49" s="42"/>
    </row>
    <row r="50" spans="1:64" ht="39" hidden="1" customHeight="1" outlineLevel="1" x14ac:dyDescent="0.2">
      <c r="A50" s="530"/>
      <c r="B50" s="537"/>
      <c r="C50" s="1001" t="s">
        <v>343</v>
      </c>
      <c r="D50" s="530"/>
      <c r="E50" s="459"/>
      <c r="F50" s="459"/>
      <c r="G50" s="407"/>
      <c r="H50" s="407"/>
      <c r="I50" s="399"/>
      <c r="J50" s="537"/>
      <c r="K50" s="537"/>
      <c r="L50" s="1082"/>
      <c r="M50" s="459"/>
      <c r="N50" s="459"/>
      <c r="O50" s="1083"/>
      <c r="P50" s="1097"/>
      <c r="Q50" s="1094"/>
      <c r="R50" s="1094"/>
      <c r="S50" s="1094"/>
      <c r="T50" s="1081"/>
      <c r="V50" s="402" t="str">
        <f>IF(B50="","0",ISERROR(MATCH(B50,Guidance!$D$165:$D$195,0)))</f>
        <v>0</v>
      </c>
      <c r="W50" s="42"/>
      <c r="X50" s="42"/>
      <c r="Y50" s="42"/>
      <c r="Z50" s="42"/>
      <c r="AA50" s="42"/>
      <c r="AB50" s="42"/>
      <c r="AC50" s="42"/>
      <c r="AD50" s="42"/>
      <c r="AE50" s="42"/>
      <c r="AF50" s="42"/>
      <c r="AG50" s="42"/>
      <c r="AH50" s="42"/>
      <c r="AI50" s="42"/>
      <c r="AJ50" s="42"/>
      <c r="AK50" s="42"/>
      <c r="AL50" s="42"/>
      <c r="AM50" s="42"/>
      <c r="AN50" s="42"/>
      <c r="AO50" s="42"/>
      <c r="AP50" s="42"/>
      <c r="AQ50" s="42"/>
      <c r="AR50" s="42"/>
      <c r="AS50" s="42"/>
      <c r="AT50" s="42"/>
      <c r="AU50" s="42"/>
      <c r="AV50" s="42"/>
      <c r="AW50" s="42"/>
      <c r="AX50" s="42"/>
      <c r="AY50" s="42"/>
      <c r="AZ50" s="42"/>
      <c r="BA50" s="42"/>
      <c r="BB50" s="42"/>
      <c r="BC50" s="42"/>
      <c r="BD50" s="42"/>
      <c r="BE50" s="42"/>
      <c r="BF50" s="42"/>
      <c r="BG50" s="42"/>
      <c r="BH50" s="42"/>
      <c r="BI50" s="42"/>
      <c r="BJ50" s="42"/>
      <c r="BK50" s="42"/>
      <c r="BL50" s="42"/>
    </row>
    <row r="51" spans="1:64" ht="39" hidden="1" customHeight="1" outlineLevel="1" x14ac:dyDescent="0.2">
      <c r="A51" s="530"/>
      <c r="B51" s="537"/>
      <c r="C51" s="1001" t="s">
        <v>344</v>
      </c>
      <c r="D51" s="530"/>
      <c r="E51" s="459"/>
      <c r="F51" s="459"/>
      <c r="G51" s="407"/>
      <c r="H51" s="407"/>
      <c r="I51" s="399"/>
      <c r="J51" s="537"/>
      <c r="K51" s="537"/>
      <c r="L51" s="1082"/>
      <c r="M51" s="459"/>
      <c r="N51" s="459"/>
      <c r="O51" s="1083"/>
      <c r="P51" s="1097"/>
      <c r="Q51" s="1094"/>
      <c r="R51" s="1094"/>
      <c r="S51" s="1094"/>
      <c r="T51" s="1081"/>
      <c r="V51" s="402" t="str">
        <f>IF(B51="","0",ISERROR(MATCH(B51,Guidance!$D$165:$D$195,0)))</f>
        <v>0</v>
      </c>
      <c r="W51" s="42"/>
      <c r="X51" s="42"/>
      <c r="Y51" s="42"/>
      <c r="Z51" s="42"/>
      <c r="AA51" s="42"/>
      <c r="AB51" s="42"/>
      <c r="AC51" s="42"/>
      <c r="AD51" s="42"/>
      <c r="AE51" s="42"/>
      <c r="AF51" s="42"/>
      <c r="AG51" s="42"/>
      <c r="AH51" s="42"/>
      <c r="AI51" s="42"/>
      <c r="AJ51" s="42"/>
      <c r="AK51" s="42"/>
      <c r="AL51" s="42"/>
      <c r="AM51" s="42"/>
      <c r="AN51" s="42"/>
      <c r="AO51" s="42"/>
      <c r="AP51" s="42"/>
      <c r="AQ51" s="42"/>
      <c r="AR51" s="42"/>
      <c r="AS51" s="42"/>
      <c r="AT51" s="42"/>
      <c r="AU51" s="42"/>
      <c r="AV51" s="42"/>
      <c r="AW51" s="42"/>
      <c r="AX51" s="42"/>
      <c r="AY51" s="42"/>
      <c r="AZ51" s="42"/>
      <c r="BA51" s="42"/>
      <c r="BB51" s="42"/>
      <c r="BC51" s="42"/>
      <c r="BD51" s="42"/>
      <c r="BE51" s="42"/>
      <c r="BF51" s="42"/>
      <c r="BG51" s="42"/>
      <c r="BH51" s="42"/>
      <c r="BI51" s="42"/>
      <c r="BJ51" s="42"/>
      <c r="BK51" s="42"/>
      <c r="BL51" s="42"/>
    </row>
    <row r="52" spans="1:64" ht="39" hidden="1" customHeight="1" outlineLevel="1" x14ac:dyDescent="0.2">
      <c r="A52" s="530"/>
      <c r="B52" s="537"/>
      <c r="C52" s="1001" t="s">
        <v>345</v>
      </c>
      <c r="D52" s="530"/>
      <c r="E52" s="459"/>
      <c r="F52" s="459"/>
      <c r="G52" s="407"/>
      <c r="H52" s="407"/>
      <c r="I52" s="399"/>
      <c r="J52" s="537"/>
      <c r="K52" s="537"/>
      <c r="L52" s="1082"/>
      <c r="M52" s="459"/>
      <c r="N52" s="459"/>
      <c r="O52" s="1083"/>
      <c r="P52" s="1097"/>
      <c r="Q52" s="1094"/>
      <c r="R52" s="1094"/>
      <c r="S52" s="1094"/>
      <c r="T52" s="1081"/>
      <c r="V52" s="402" t="str">
        <f>IF(B52="","0",ISERROR(MATCH(B52,Guidance!$D$165:$D$195,0)))</f>
        <v>0</v>
      </c>
      <c r="W52" s="42"/>
      <c r="X52" s="42"/>
      <c r="Y52" s="42"/>
      <c r="Z52" s="42"/>
      <c r="AA52" s="42"/>
      <c r="AB52" s="42"/>
      <c r="AC52" s="42"/>
      <c r="AD52" s="42"/>
      <c r="AE52" s="42"/>
      <c r="AF52" s="42"/>
      <c r="AG52" s="42"/>
      <c r="AH52" s="42"/>
      <c r="AI52" s="42"/>
      <c r="AJ52" s="42"/>
      <c r="AK52" s="42"/>
      <c r="AL52" s="42"/>
      <c r="AM52" s="42"/>
      <c r="AN52" s="42"/>
      <c r="AO52" s="42"/>
      <c r="AP52" s="42"/>
      <c r="AQ52" s="42"/>
      <c r="AR52" s="42"/>
      <c r="AS52" s="42"/>
      <c r="AT52" s="42"/>
      <c r="AU52" s="42"/>
      <c r="AV52" s="42"/>
      <c r="AW52" s="42"/>
      <c r="AX52" s="42"/>
      <c r="AY52" s="42"/>
      <c r="AZ52" s="42"/>
      <c r="BA52" s="42"/>
      <c r="BB52" s="42"/>
      <c r="BC52" s="42"/>
      <c r="BD52" s="42"/>
      <c r="BE52" s="42"/>
      <c r="BF52" s="42"/>
      <c r="BG52" s="42"/>
      <c r="BH52" s="42"/>
      <c r="BI52" s="42"/>
      <c r="BJ52" s="42"/>
      <c r="BK52" s="42"/>
      <c r="BL52" s="42"/>
    </row>
    <row r="53" spans="1:64" ht="39" hidden="1" customHeight="1" outlineLevel="1" x14ac:dyDescent="0.2">
      <c r="A53" s="530"/>
      <c r="B53" s="537"/>
      <c r="C53" s="1001" t="s">
        <v>346</v>
      </c>
      <c r="D53" s="530"/>
      <c r="E53" s="459"/>
      <c r="F53" s="459"/>
      <c r="G53" s="407"/>
      <c r="H53" s="407"/>
      <c r="I53" s="399"/>
      <c r="J53" s="537"/>
      <c r="K53" s="537"/>
      <c r="L53" s="1082"/>
      <c r="M53" s="459"/>
      <c r="N53" s="459"/>
      <c r="O53" s="1083"/>
      <c r="P53" s="1097"/>
      <c r="Q53" s="1094"/>
      <c r="R53" s="1094"/>
      <c r="S53" s="1094"/>
      <c r="T53" s="1081"/>
      <c r="V53" s="402" t="str">
        <f>IF(B53="","0",ISERROR(MATCH(B53,Guidance!$D$165:$D$195,0)))</f>
        <v>0</v>
      </c>
      <c r="W53" s="42"/>
      <c r="X53" s="42"/>
      <c r="Y53" s="42"/>
      <c r="Z53" s="42"/>
      <c r="AA53" s="42"/>
      <c r="AB53" s="42"/>
      <c r="AC53" s="42"/>
      <c r="AD53" s="42"/>
      <c r="AE53" s="42"/>
      <c r="AF53" s="42"/>
      <c r="AG53" s="42"/>
      <c r="AH53" s="42"/>
      <c r="AI53" s="42"/>
      <c r="AJ53" s="42"/>
      <c r="AK53" s="42"/>
      <c r="AL53" s="42"/>
      <c r="AM53" s="42"/>
      <c r="AN53" s="42"/>
      <c r="AO53" s="42"/>
      <c r="AP53" s="42"/>
      <c r="AQ53" s="42"/>
      <c r="AR53" s="42"/>
      <c r="AS53" s="42"/>
      <c r="AT53" s="42"/>
      <c r="AU53" s="42"/>
      <c r="AV53" s="42"/>
      <c r="AW53" s="42"/>
      <c r="AX53" s="42"/>
      <c r="AY53" s="42"/>
      <c r="AZ53" s="42"/>
      <c r="BA53" s="42"/>
      <c r="BB53" s="42"/>
      <c r="BC53" s="42"/>
      <c r="BD53" s="42"/>
      <c r="BE53" s="42"/>
      <c r="BF53" s="42"/>
      <c r="BG53" s="42"/>
      <c r="BH53" s="42"/>
      <c r="BI53" s="42"/>
      <c r="BJ53" s="42"/>
      <c r="BK53" s="42"/>
      <c r="BL53" s="42"/>
    </row>
    <row r="54" spans="1:64" ht="39" hidden="1" customHeight="1" outlineLevel="1" x14ac:dyDescent="0.2">
      <c r="A54" s="530"/>
      <c r="B54" s="537"/>
      <c r="C54" s="1001" t="s">
        <v>347</v>
      </c>
      <c r="D54" s="530"/>
      <c r="E54" s="459"/>
      <c r="F54" s="459"/>
      <c r="G54" s="407"/>
      <c r="H54" s="407"/>
      <c r="I54" s="399"/>
      <c r="J54" s="537"/>
      <c r="K54" s="537"/>
      <c r="L54" s="1082"/>
      <c r="M54" s="459"/>
      <c r="N54" s="459"/>
      <c r="O54" s="1083"/>
      <c r="P54" s="1097"/>
      <c r="Q54" s="1094"/>
      <c r="R54" s="1094"/>
      <c r="S54" s="1094"/>
      <c r="T54" s="1081"/>
      <c r="V54" s="402" t="str">
        <f>IF(B54="","0",ISERROR(MATCH(B54,Guidance!$D$165:$D$195,0)))</f>
        <v>0</v>
      </c>
      <c r="W54" s="42"/>
      <c r="X54" s="42"/>
      <c r="Y54" s="42"/>
      <c r="Z54" s="42"/>
      <c r="AA54" s="42"/>
      <c r="AB54" s="42"/>
      <c r="AC54" s="42"/>
      <c r="AD54" s="42"/>
      <c r="AE54" s="42"/>
      <c r="AF54" s="42"/>
      <c r="AG54" s="42"/>
      <c r="AH54" s="42"/>
      <c r="AI54" s="42"/>
      <c r="AJ54" s="42"/>
      <c r="AK54" s="42"/>
      <c r="AL54" s="42"/>
      <c r="AM54" s="42"/>
      <c r="AN54" s="42"/>
      <c r="AO54" s="42"/>
      <c r="AP54" s="42"/>
      <c r="AQ54" s="42"/>
      <c r="AR54" s="42"/>
      <c r="AS54" s="42"/>
      <c r="AT54" s="42"/>
      <c r="AU54" s="42"/>
      <c r="AV54" s="42"/>
      <c r="AW54" s="42"/>
      <c r="AX54" s="42"/>
      <c r="AY54" s="42"/>
      <c r="AZ54" s="42"/>
      <c r="BA54" s="42"/>
      <c r="BB54" s="42"/>
      <c r="BC54" s="42"/>
      <c r="BD54" s="42"/>
      <c r="BE54" s="42"/>
      <c r="BF54" s="42"/>
      <c r="BG54" s="42"/>
      <c r="BH54" s="42"/>
      <c r="BI54" s="42"/>
      <c r="BJ54" s="42"/>
      <c r="BK54" s="42"/>
      <c r="BL54" s="42"/>
    </row>
    <row r="55" spans="1:64" ht="39" hidden="1" customHeight="1" outlineLevel="1" x14ac:dyDescent="0.2">
      <c r="A55" s="530"/>
      <c r="B55" s="537"/>
      <c r="C55" s="1001" t="s">
        <v>348</v>
      </c>
      <c r="D55" s="530"/>
      <c r="E55" s="459"/>
      <c r="F55" s="459"/>
      <c r="G55" s="407"/>
      <c r="H55" s="407"/>
      <c r="I55" s="399"/>
      <c r="J55" s="537"/>
      <c r="K55" s="537"/>
      <c r="L55" s="1082"/>
      <c r="M55" s="459"/>
      <c r="N55" s="459"/>
      <c r="O55" s="1083"/>
      <c r="P55" s="1097"/>
      <c r="Q55" s="1094"/>
      <c r="R55" s="1094"/>
      <c r="S55" s="1094"/>
      <c r="T55" s="1081"/>
      <c r="V55" s="402" t="str">
        <f>IF(B55="","0",ISERROR(MATCH(B55,Guidance!$D$165:$D$195,0)))</f>
        <v>0</v>
      </c>
      <c r="W55" s="42"/>
      <c r="X55" s="42"/>
      <c r="Y55" s="42"/>
      <c r="Z55" s="42"/>
      <c r="AA55" s="42"/>
      <c r="AB55" s="42"/>
      <c r="AC55" s="42"/>
      <c r="AD55" s="42"/>
      <c r="AE55" s="42"/>
      <c r="AF55" s="42"/>
      <c r="AG55" s="42"/>
      <c r="AH55" s="42"/>
      <c r="AI55" s="42"/>
      <c r="AJ55" s="42"/>
      <c r="AK55" s="42"/>
      <c r="AL55" s="42"/>
      <c r="AM55" s="42"/>
      <c r="AN55" s="42"/>
      <c r="AO55" s="42"/>
      <c r="AP55" s="42"/>
      <c r="AQ55" s="42"/>
      <c r="AR55" s="42"/>
      <c r="AS55" s="42"/>
      <c r="AT55" s="42"/>
      <c r="AU55" s="42"/>
      <c r="AV55" s="42"/>
      <c r="AW55" s="42"/>
      <c r="AX55" s="42"/>
      <c r="AY55" s="42"/>
      <c r="AZ55" s="42"/>
      <c r="BA55" s="42"/>
      <c r="BB55" s="42"/>
      <c r="BC55" s="42"/>
      <c r="BD55" s="42"/>
      <c r="BE55" s="42"/>
      <c r="BF55" s="42"/>
      <c r="BG55" s="42"/>
      <c r="BH55" s="42"/>
      <c r="BI55" s="42"/>
      <c r="BJ55" s="42"/>
      <c r="BK55" s="42"/>
      <c r="BL55" s="42"/>
    </row>
    <row r="56" spans="1:64" ht="39" hidden="1" customHeight="1" outlineLevel="1" x14ac:dyDescent="0.2">
      <c r="A56" s="530"/>
      <c r="B56" s="537"/>
      <c r="C56" s="1001" t="s">
        <v>349</v>
      </c>
      <c r="D56" s="530"/>
      <c r="E56" s="459"/>
      <c r="F56" s="459"/>
      <c r="G56" s="407"/>
      <c r="H56" s="407"/>
      <c r="I56" s="399"/>
      <c r="J56" s="537"/>
      <c r="K56" s="537"/>
      <c r="L56" s="1082"/>
      <c r="M56" s="459"/>
      <c r="N56" s="459"/>
      <c r="O56" s="1083"/>
      <c r="P56" s="1097"/>
      <c r="Q56" s="1094"/>
      <c r="R56" s="1094"/>
      <c r="S56" s="1094"/>
      <c r="T56" s="1081"/>
      <c r="V56" s="402" t="str">
        <f>IF(B56="","0",ISERROR(MATCH(B56,Guidance!$D$165:$D$195,0)))</f>
        <v>0</v>
      </c>
      <c r="W56" s="42"/>
      <c r="X56" s="42"/>
      <c r="Y56" s="42"/>
      <c r="Z56" s="42"/>
      <c r="AA56" s="42"/>
      <c r="AB56" s="42"/>
      <c r="AC56" s="42"/>
      <c r="AD56" s="42"/>
      <c r="AE56" s="42"/>
      <c r="AF56" s="42"/>
      <c r="AG56" s="42"/>
      <c r="AH56" s="42"/>
      <c r="AI56" s="42"/>
      <c r="AJ56" s="42"/>
      <c r="AK56" s="42"/>
      <c r="AL56" s="42"/>
      <c r="AM56" s="42"/>
      <c r="AN56" s="42"/>
      <c r="AO56" s="42"/>
      <c r="AP56" s="42"/>
      <c r="AQ56" s="42"/>
      <c r="AR56" s="42"/>
      <c r="AS56" s="42"/>
      <c r="AT56" s="42"/>
      <c r="AU56" s="42"/>
      <c r="AV56" s="42"/>
      <c r="AW56" s="42"/>
      <c r="AX56" s="42"/>
      <c r="AY56" s="42"/>
      <c r="AZ56" s="42"/>
      <c r="BA56" s="42"/>
      <c r="BB56" s="42"/>
      <c r="BC56" s="42"/>
      <c r="BD56" s="42"/>
      <c r="BE56" s="42"/>
      <c r="BF56" s="42"/>
      <c r="BG56" s="42"/>
      <c r="BH56" s="42"/>
      <c r="BI56" s="42"/>
      <c r="BJ56" s="42"/>
      <c r="BK56" s="42"/>
      <c r="BL56" s="42"/>
    </row>
    <row r="57" spans="1:64" ht="39" hidden="1" customHeight="1" outlineLevel="1" x14ac:dyDescent="0.2">
      <c r="A57" s="530"/>
      <c r="B57" s="537"/>
      <c r="C57" s="1001" t="s">
        <v>350</v>
      </c>
      <c r="D57" s="530"/>
      <c r="E57" s="459"/>
      <c r="F57" s="459"/>
      <c r="G57" s="407"/>
      <c r="H57" s="407"/>
      <c r="I57" s="399"/>
      <c r="J57" s="537"/>
      <c r="K57" s="537"/>
      <c r="L57" s="1082"/>
      <c r="M57" s="459"/>
      <c r="N57" s="459"/>
      <c r="O57" s="1083"/>
      <c r="P57" s="1097"/>
      <c r="Q57" s="1094"/>
      <c r="R57" s="1094"/>
      <c r="S57" s="1094"/>
      <c r="T57" s="1081"/>
      <c r="V57" s="402" t="str">
        <f>IF(B57="","0",ISERROR(MATCH(B57,Guidance!$D$165:$D$195,0)))</f>
        <v>0</v>
      </c>
      <c r="W57" s="42"/>
      <c r="X57" s="42"/>
      <c r="Y57" s="42"/>
      <c r="Z57" s="42"/>
      <c r="AA57" s="42"/>
      <c r="AB57" s="42"/>
      <c r="AC57" s="42"/>
      <c r="AD57" s="42"/>
      <c r="AE57" s="42"/>
      <c r="AF57" s="42"/>
      <c r="AG57" s="42"/>
      <c r="AH57" s="42"/>
      <c r="AI57" s="42"/>
      <c r="AJ57" s="42"/>
      <c r="AK57" s="42"/>
      <c r="AL57" s="42"/>
      <c r="AM57" s="42"/>
      <c r="AN57" s="42"/>
      <c r="AO57" s="42"/>
      <c r="AP57" s="42"/>
      <c r="AQ57" s="42"/>
      <c r="AR57" s="42"/>
      <c r="AS57" s="42"/>
      <c r="AT57" s="42"/>
      <c r="AU57" s="42"/>
      <c r="AV57" s="42"/>
      <c r="AW57" s="42"/>
      <c r="AX57" s="42"/>
      <c r="AY57" s="42"/>
      <c r="AZ57" s="42"/>
      <c r="BA57" s="42"/>
      <c r="BB57" s="42"/>
      <c r="BC57" s="42"/>
      <c r="BD57" s="42"/>
      <c r="BE57" s="42"/>
      <c r="BF57" s="42"/>
      <c r="BG57" s="42"/>
      <c r="BH57" s="42"/>
      <c r="BI57" s="42"/>
      <c r="BJ57" s="42"/>
      <c r="BK57" s="42"/>
      <c r="BL57" s="42"/>
    </row>
    <row r="58" spans="1:64" ht="39" hidden="1" customHeight="1" outlineLevel="1" x14ac:dyDescent="0.2">
      <c r="A58" s="530"/>
      <c r="B58" s="537"/>
      <c r="C58" s="1001" t="s">
        <v>351</v>
      </c>
      <c r="D58" s="530"/>
      <c r="E58" s="459"/>
      <c r="F58" s="459"/>
      <c r="G58" s="407"/>
      <c r="H58" s="407"/>
      <c r="I58" s="399"/>
      <c r="J58" s="537"/>
      <c r="K58" s="537"/>
      <c r="L58" s="1082"/>
      <c r="M58" s="459"/>
      <c r="N58" s="459"/>
      <c r="O58" s="1083"/>
      <c r="P58" s="1097"/>
      <c r="Q58" s="1094"/>
      <c r="R58" s="1094"/>
      <c r="S58" s="1094"/>
      <c r="T58" s="1081"/>
      <c r="V58" s="402" t="str">
        <f>IF(B58="","0",ISERROR(MATCH(B58,Guidance!$D$165:$D$195,0)))</f>
        <v>0</v>
      </c>
      <c r="W58" s="42"/>
      <c r="X58" s="42"/>
      <c r="Y58" s="42"/>
      <c r="Z58" s="42"/>
      <c r="AA58" s="42"/>
      <c r="AB58" s="42"/>
      <c r="AC58" s="42"/>
      <c r="AD58" s="42"/>
      <c r="AE58" s="42"/>
      <c r="AF58" s="42"/>
      <c r="AG58" s="42"/>
      <c r="AH58" s="42"/>
      <c r="AI58" s="42"/>
      <c r="AJ58" s="42"/>
      <c r="AK58" s="42"/>
      <c r="AL58" s="42"/>
      <c r="AM58" s="42"/>
      <c r="AN58" s="42"/>
      <c r="AO58" s="42"/>
      <c r="AP58" s="42"/>
      <c r="AQ58" s="42"/>
      <c r="AR58" s="42"/>
      <c r="AS58" s="42"/>
      <c r="AT58" s="42"/>
      <c r="AU58" s="42"/>
      <c r="AV58" s="42"/>
      <c r="AW58" s="42"/>
      <c r="AX58" s="42"/>
      <c r="AY58" s="42"/>
      <c r="AZ58" s="42"/>
      <c r="BA58" s="42"/>
      <c r="BB58" s="42"/>
      <c r="BC58" s="42"/>
      <c r="BD58" s="42"/>
      <c r="BE58" s="42"/>
      <c r="BF58" s="42"/>
      <c r="BG58" s="42"/>
      <c r="BH58" s="42"/>
      <c r="BI58" s="42"/>
      <c r="BJ58" s="42"/>
      <c r="BK58" s="42"/>
      <c r="BL58" s="42"/>
    </row>
    <row r="59" spans="1:64" ht="39" hidden="1" customHeight="1" outlineLevel="1" x14ac:dyDescent="0.2">
      <c r="A59" s="530"/>
      <c r="B59" s="537"/>
      <c r="C59" s="1001" t="s">
        <v>352</v>
      </c>
      <c r="D59" s="459"/>
      <c r="E59" s="459"/>
      <c r="F59" s="459"/>
      <c r="G59" s="407"/>
      <c r="H59" s="407"/>
      <c r="I59" s="399"/>
      <c r="J59" s="537"/>
      <c r="K59" s="537"/>
      <c r="L59" s="1082"/>
      <c r="M59" s="459"/>
      <c r="N59" s="459"/>
      <c r="O59" s="1083"/>
      <c r="P59" s="1097"/>
      <c r="Q59" s="1094"/>
      <c r="R59" s="1094"/>
      <c r="S59" s="1094"/>
      <c r="T59" s="1081"/>
      <c r="V59" s="402" t="str">
        <f>IF(B59="","0",ISERROR(MATCH(B59,Guidance!$D$165:$D$195,0)))</f>
        <v>0</v>
      </c>
      <c r="W59" s="42"/>
      <c r="X59" s="42"/>
      <c r="Y59" s="42"/>
      <c r="Z59" s="42"/>
      <c r="AA59" s="42"/>
      <c r="AB59" s="42"/>
      <c r="AC59" s="42"/>
      <c r="AD59" s="42"/>
      <c r="AE59" s="42"/>
      <c r="AF59" s="42"/>
      <c r="AG59" s="42"/>
      <c r="AH59" s="42"/>
      <c r="AI59" s="42"/>
      <c r="AJ59" s="42"/>
      <c r="AK59" s="42"/>
      <c r="AL59" s="42"/>
      <c r="AM59" s="42"/>
      <c r="AN59" s="42"/>
      <c r="AO59" s="42"/>
      <c r="AP59" s="42"/>
      <c r="AQ59" s="42"/>
      <c r="AR59" s="42"/>
      <c r="AS59" s="42"/>
      <c r="AT59" s="42"/>
      <c r="AU59" s="42"/>
      <c r="AV59" s="42"/>
      <c r="AW59" s="42"/>
      <c r="AX59" s="42"/>
      <c r="AY59" s="42"/>
      <c r="AZ59" s="42"/>
      <c r="BA59" s="42"/>
      <c r="BB59" s="42"/>
      <c r="BC59" s="42"/>
      <c r="BD59" s="42"/>
      <c r="BE59" s="42"/>
      <c r="BF59" s="42"/>
      <c r="BG59" s="42"/>
      <c r="BH59" s="42"/>
      <c r="BI59" s="42"/>
      <c r="BJ59" s="42"/>
      <c r="BK59" s="42"/>
      <c r="BL59" s="42"/>
    </row>
    <row r="60" spans="1:64" ht="39" hidden="1" customHeight="1" outlineLevel="1" x14ac:dyDescent="0.2">
      <c r="A60" s="530"/>
      <c r="B60" s="537"/>
      <c r="C60" s="1001" t="s">
        <v>353</v>
      </c>
      <c r="D60" s="459"/>
      <c r="E60" s="459"/>
      <c r="F60" s="459"/>
      <c r="G60" s="407"/>
      <c r="H60" s="407"/>
      <c r="I60" s="399"/>
      <c r="J60" s="537"/>
      <c r="K60" s="537"/>
      <c r="L60" s="1082"/>
      <c r="M60" s="459"/>
      <c r="N60" s="459"/>
      <c r="O60" s="1083"/>
      <c r="P60" s="1097"/>
      <c r="Q60" s="1094"/>
      <c r="R60" s="1094"/>
      <c r="S60" s="1094"/>
      <c r="T60" s="1081"/>
      <c r="V60" s="402" t="str">
        <f>IF(B60="","0",ISERROR(MATCH(B60,Guidance!$D$165:$D$195,0)))</f>
        <v>0</v>
      </c>
      <c r="W60" s="42"/>
      <c r="X60" s="42"/>
      <c r="Y60" s="42"/>
      <c r="Z60" s="42"/>
      <c r="AA60" s="42"/>
      <c r="AB60" s="42"/>
      <c r="AC60" s="42"/>
      <c r="AD60" s="42"/>
      <c r="AE60" s="42"/>
      <c r="AF60" s="42"/>
      <c r="AG60" s="42"/>
      <c r="AH60" s="42"/>
      <c r="AI60" s="42"/>
      <c r="AJ60" s="42"/>
      <c r="AK60" s="42"/>
      <c r="AL60" s="42"/>
      <c r="AM60" s="42"/>
      <c r="AN60" s="42"/>
      <c r="AO60" s="42"/>
      <c r="AP60" s="42"/>
      <c r="AQ60" s="42"/>
      <c r="AR60" s="42"/>
      <c r="AS60" s="42"/>
      <c r="AT60" s="42"/>
      <c r="AU60" s="42"/>
      <c r="AV60" s="42"/>
      <c r="AW60" s="42"/>
      <c r="AX60" s="42"/>
      <c r="AY60" s="42"/>
      <c r="AZ60" s="42"/>
      <c r="BA60" s="42"/>
      <c r="BB60" s="42"/>
      <c r="BC60" s="42"/>
      <c r="BD60" s="42"/>
      <c r="BE60" s="42"/>
      <c r="BF60" s="42"/>
      <c r="BG60" s="42"/>
      <c r="BH60" s="42"/>
      <c r="BI60" s="42"/>
      <c r="BJ60" s="42"/>
      <c r="BK60" s="42"/>
      <c r="BL60" s="42"/>
    </row>
    <row r="61" spans="1:64" ht="39" hidden="1" customHeight="1" outlineLevel="1" x14ac:dyDescent="0.2">
      <c r="A61" s="530"/>
      <c r="B61" s="537"/>
      <c r="C61" s="1001" t="s">
        <v>354</v>
      </c>
      <c r="D61" s="459"/>
      <c r="E61" s="459"/>
      <c r="F61" s="459"/>
      <c r="G61" s="407"/>
      <c r="H61" s="407"/>
      <c r="I61" s="399"/>
      <c r="J61" s="537"/>
      <c r="K61" s="537"/>
      <c r="L61" s="1082"/>
      <c r="M61" s="459"/>
      <c r="N61" s="459"/>
      <c r="O61" s="1083"/>
      <c r="P61" s="1097"/>
      <c r="Q61" s="1094"/>
      <c r="R61" s="1094"/>
      <c r="S61" s="1094"/>
      <c r="T61" s="1081"/>
      <c r="V61" s="402" t="str">
        <f>IF(B61="","0",ISERROR(MATCH(B61,Guidance!$D$165:$D$195,0)))</f>
        <v>0</v>
      </c>
      <c r="W61" s="42"/>
      <c r="X61" s="42"/>
      <c r="Y61" s="42"/>
      <c r="Z61" s="42"/>
      <c r="AA61" s="42"/>
      <c r="AB61" s="42"/>
      <c r="AC61" s="42"/>
      <c r="AD61" s="42"/>
      <c r="AE61" s="42"/>
      <c r="AF61" s="42"/>
      <c r="AG61" s="42"/>
      <c r="AH61" s="42"/>
      <c r="AI61" s="42"/>
      <c r="AJ61" s="42"/>
      <c r="AK61" s="42"/>
      <c r="AL61" s="42"/>
      <c r="AM61" s="42"/>
      <c r="AN61" s="42"/>
      <c r="AO61" s="42"/>
      <c r="AP61" s="42"/>
      <c r="AQ61" s="42"/>
      <c r="AR61" s="42"/>
      <c r="AS61" s="42"/>
      <c r="AT61" s="42"/>
      <c r="AU61" s="42"/>
      <c r="AV61" s="42"/>
      <c r="AW61" s="42"/>
      <c r="AX61" s="42"/>
      <c r="AY61" s="42"/>
      <c r="AZ61" s="42"/>
      <c r="BA61" s="42"/>
      <c r="BB61" s="42"/>
      <c r="BC61" s="42"/>
      <c r="BD61" s="42"/>
      <c r="BE61" s="42"/>
      <c r="BF61" s="42"/>
      <c r="BG61" s="42"/>
      <c r="BH61" s="42"/>
      <c r="BI61" s="42"/>
      <c r="BJ61" s="42"/>
      <c r="BK61" s="42"/>
      <c r="BL61" s="42"/>
    </row>
    <row r="62" spans="1:64" ht="39" hidden="1" customHeight="1" outlineLevel="1" x14ac:dyDescent="0.2">
      <c r="A62" s="530"/>
      <c r="B62" s="537"/>
      <c r="C62" s="1001" t="s">
        <v>355</v>
      </c>
      <c r="D62" s="530"/>
      <c r="E62" s="459"/>
      <c r="F62" s="459"/>
      <c r="G62" s="407"/>
      <c r="H62" s="407"/>
      <c r="I62" s="399"/>
      <c r="J62" s="537"/>
      <c r="K62" s="537"/>
      <c r="L62" s="1082"/>
      <c r="M62" s="459"/>
      <c r="N62" s="459"/>
      <c r="O62" s="1083"/>
      <c r="P62" s="1097"/>
      <c r="Q62" s="1094"/>
      <c r="R62" s="1094"/>
      <c r="S62" s="1094"/>
      <c r="T62" s="1081"/>
      <c r="V62" s="402" t="str">
        <f>IF(B62="","0",ISERROR(MATCH(B62,Guidance!$D$165:$D$195,0)))</f>
        <v>0</v>
      </c>
      <c r="W62" s="42"/>
      <c r="X62" s="42"/>
      <c r="Y62" s="42"/>
      <c r="Z62" s="42"/>
      <c r="AA62" s="42"/>
      <c r="AB62" s="42"/>
      <c r="AC62" s="42"/>
      <c r="AD62" s="42"/>
      <c r="AE62" s="42"/>
      <c r="AF62" s="42"/>
      <c r="AG62" s="42"/>
      <c r="AH62" s="42"/>
      <c r="AI62" s="42"/>
      <c r="AJ62" s="42"/>
      <c r="AK62" s="42"/>
      <c r="AL62" s="42"/>
      <c r="AM62" s="42"/>
      <c r="AN62" s="42"/>
      <c r="AO62" s="42"/>
      <c r="AP62" s="42"/>
      <c r="AQ62" s="42"/>
      <c r="AR62" s="42"/>
      <c r="AS62" s="42"/>
      <c r="AT62" s="42"/>
      <c r="AU62" s="42"/>
      <c r="AV62" s="42"/>
      <c r="AW62" s="42"/>
      <c r="AX62" s="42"/>
      <c r="AY62" s="42"/>
      <c r="AZ62" s="42"/>
      <c r="BA62" s="42"/>
      <c r="BB62" s="42"/>
      <c r="BC62" s="42"/>
      <c r="BD62" s="42"/>
      <c r="BE62" s="42"/>
      <c r="BF62" s="42"/>
      <c r="BG62" s="42"/>
      <c r="BH62" s="42"/>
      <c r="BI62" s="42"/>
      <c r="BJ62" s="42"/>
      <c r="BK62" s="42"/>
      <c r="BL62" s="42"/>
    </row>
    <row r="63" spans="1:64" ht="39" hidden="1" customHeight="1" outlineLevel="1" x14ac:dyDescent="0.2">
      <c r="A63" s="530"/>
      <c r="B63" s="537"/>
      <c r="C63" s="1001" t="s">
        <v>356</v>
      </c>
      <c r="D63" s="530"/>
      <c r="E63" s="459"/>
      <c r="F63" s="459"/>
      <c r="G63" s="407"/>
      <c r="H63" s="407"/>
      <c r="I63" s="399"/>
      <c r="J63" s="537"/>
      <c r="K63" s="537"/>
      <c r="L63" s="1082"/>
      <c r="M63" s="459"/>
      <c r="N63" s="459"/>
      <c r="O63" s="1083"/>
      <c r="P63" s="1097"/>
      <c r="Q63" s="1094"/>
      <c r="R63" s="1094"/>
      <c r="S63" s="1094"/>
      <c r="T63" s="1081"/>
      <c r="V63" s="402" t="str">
        <f>IF(B63="","0",ISERROR(MATCH(B63,Guidance!$D$165:$D$195,0)))</f>
        <v>0</v>
      </c>
      <c r="W63" s="42"/>
      <c r="X63" s="42"/>
      <c r="Y63" s="42"/>
      <c r="Z63" s="42"/>
      <c r="AA63" s="42"/>
      <c r="AB63" s="42"/>
      <c r="AC63" s="42"/>
      <c r="AD63" s="42"/>
      <c r="AE63" s="42"/>
      <c r="AF63" s="42"/>
      <c r="AG63" s="42"/>
      <c r="AH63" s="42"/>
      <c r="AI63" s="42"/>
      <c r="AJ63" s="42"/>
      <c r="AK63" s="42"/>
      <c r="AL63" s="42"/>
      <c r="AM63" s="42"/>
      <c r="AN63" s="42"/>
      <c r="AO63" s="42"/>
      <c r="AP63" s="42"/>
      <c r="AQ63" s="42"/>
      <c r="AR63" s="42"/>
      <c r="AS63" s="42"/>
      <c r="AT63" s="42"/>
      <c r="AU63" s="42"/>
      <c r="AV63" s="42"/>
      <c r="AW63" s="42"/>
      <c r="AX63" s="42"/>
      <c r="AY63" s="42"/>
      <c r="AZ63" s="42"/>
      <c r="BA63" s="42"/>
      <c r="BB63" s="42"/>
      <c r="BC63" s="42"/>
      <c r="BD63" s="42"/>
      <c r="BE63" s="42"/>
      <c r="BF63" s="42"/>
      <c r="BG63" s="42"/>
      <c r="BH63" s="42"/>
      <c r="BI63" s="42"/>
      <c r="BJ63" s="42"/>
      <c r="BK63" s="42"/>
      <c r="BL63" s="42"/>
    </row>
    <row r="64" spans="1:64" ht="39" hidden="1" customHeight="1" outlineLevel="1" x14ac:dyDescent="0.2">
      <c r="A64" s="530"/>
      <c r="B64" s="537"/>
      <c r="C64" s="1001" t="s">
        <v>357</v>
      </c>
      <c r="D64" s="530"/>
      <c r="E64" s="459"/>
      <c r="F64" s="459"/>
      <c r="G64" s="407"/>
      <c r="H64" s="407"/>
      <c r="I64" s="399"/>
      <c r="J64" s="537"/>
      <c r="K64" s="537"/>
      <c r="L64" s="1082"/>
      <c r="M64" s="459"/>
      <c r="N64" s="459"/>
      <c r="O64" s="1083"/>
      <c r="P64" s="1097"/>
      <c r="Q64" s="1094"/>
      <c r="R64" s="1094"/>
      <c r="S64" s="1094"/>
      <c r="T64" s="1081"/>
      <c r="V64" s="402" t="str">
        <f>IF(B64="","0",ISERROR(MATCH(B64,Guidance!$D$165:$D$195,0)))</f>
        <v>0</v>
      </c>
      <c r="W64" s="42"/>
      <c r="X64" s="42"/>
      <c r="Y64" s="42"/>
      <c r="Z64" s="42"/>
      <c r="AA64" s="42"/>
      <c r="AB64" s="42"/>
      <c r="AC64" s="42"/>
      <c r="AD64" s="42"/>
      <c r="AE64" s="42"/>
      <c r="AF64" s="42"/>
      <c r="AG64" s="42"/>
      <c r="AH64" s="42"/>
      <c r="AI64" s="42"/>
      <c r="AJ64" s="42"/>
      <c r="AK64" s="42"/>
      <c r="AL64" s="42"/>
      <c r="AM64" s="42"/>
      <c r="AN64" s="42"/>
      <c r="AO64" s="42"/>
      <c r="AP64" s="42"/>
      <c r="AQ64" s="42"/>
      <c r="AR64" s="42"/>
      <c r="AS64" s="42"/>
      <c r="AT64" s="42"/>
      <c r="AU64" s="42"/>
      <c r="AV64" s="42"/>
      <c r="AW64" s="42"/>
      <c r="AX64" s="42"/>
      <c r="AY64" s="42"/>
      <c r="AZ64" s="42"/>
      <c r="BA64" s="42"/>
      <c r="BB64" s="42"/>
      <c r="BC64" s="42"/>
      <c r="BD64" s="42"/>
      <c r="BE64" s="42"/>
      <c r="BF64" s="42"/>
      <c r="BG64" s="42"/>
      <c r="BH64" s="42"/>
      <c r="BI64" s="42"/>
      <c r="BJ64" s="42"/>
      <c r="BK64" s="42"/>
      <c r="BL64" s="42"/>
    </row>
    <row r="65" spans="1:64" ht="39" hidden="1" customHeight="1" outlineLevel="1" x14ac:dyDescent="0.2">
      <c r="A65" s="530"/>
      <c r="B65" s="537"/>
      <c r="C65" s="1001" t="s">
        <v>358</v>
      </c>
      <c r="D65" s="530"/>
      <c r="E65" s="459"/>
      <c r="F65" s="459"/>
      <c r="G65" s="407"/>
      <c r="H65" s="407"/>
      <c r="I65" s="399"/>
      <c r="J65" s="537"/>
      <c r="K65" s="537"/>
      <c r="L65" s="1082"/>
      <c r="M65" s="459"/>
      <c r="N65" s="459"/>
      <c r="O65" s="1083"/>
      <c r="P65" s="1097"/>
      <c r="Q65" s="1094"/>
      <c r="R65" s="1094"/>
      <c r="S65" s="1094"/>
      <c r="T65" s="1081"/>
      <c r="V65" s="402" t="str">
        <f>IF(B65="","0",ISERROR(MATCH(B65,Guidance!$D$165:$D$195,0)))</f>
        <v>0</v>
      </c>
      <c r="W65" s="42"/>
      <c r="X65" s="42"/>
      <c r="Y65" s="42"/>
      <c r="Z65" s="42"/>
      <c r="AA65" s="42"/>
      <c r="AB65" s="42"/>
      <c r="AC65" s="42"/>
      <c r="AD65" s="42"/>
      <c r="AE65" s="42"/>
      <c r="AF65" s="42"/>
      <c r="AG65" s="42"/>
      <c r="AH65" s="42"/>
      <c r="AI65" s="42"/>
      <c r="AJ65" s="42"/>
      <c r="AK65" s="42"/>
      <c r="AL65" s="42"/>
      <c r="AM65" s="42"/>
      <c r="AN65" s="42"/>
      <c r="AO65" s="42"/>
      <c r="AP65" s="42"/>
      <c r="AQ65" s="42"/>
      <c r="AR65" s="42"/>
      <c r="AS65" s="42"/>
      <c r="AT65" s="42"/>
      <c r="AU65" s="42"/>
      <c r="AV65" s="42"/>
      <c r="AW65" s="42"/>
      <c r="AX65" s="42"/>
      <c r="AY65" s="42"/>
      <c r="AZ65" s="42"/>
      <c r="BA65" s="42"/>
      <c r="BB65" s="42"/>
      <c r="BC65" s="42"/>
      <c r="BD65" s="42"/>
      <c r="BE65" s="42"/>
      <c r="BF65" s="42"/>
      <c r="BG65" s="42"/>
      <c r="BH65" s="42"/>
      <c r="BI65" s="42"/>
      <c r="BJ65" s="42"/>
      <c r="BK65" s="42"/>
      <c r="BL65" s="42"/>
    </row>
    <row r="66" spans="1:64" ht="39" hidden="1" customHeight="1" outlineLevel="1" x14ac:dyDescent="0.2">
      <c r="A66" s="530"/>
      <c r="B66" s="537"/>
      <c r="C66" s="1001" t="s">
        <v>359</v>
      </c>
      <c r="D66" s="530"/>
      <c r="E66" s="459"/>
      <c r="F66" s="459"/>
      <c r="G66" s="407"/>
      <c r="H66" s="407"/>
      <c r="I66" s="399"/>
      <c r="J66" s="537"/>
      <c r="K66" s="537"/>
      <c r="L66" s="1082"/>
      <c r="M66" s="459"/>
      <c r="N66" s="459"/>
      <c r="O66" s="1083"/>
      <c r="P66" s="1097"/>
      <c r="Q66" s="1094"/>
      <c r="R66" s="1094"/>
      <c r="S66" s="1094"/>
      <c r="T66" s="1081"/>
      <c r="V66" s="402" t="str">
        <f>IF(B66="","0",ISERROR(MATCH(B66,Guidance!$D$165:$D$195,0)))</f>
        <v>0</v>
      </c>
      <c r="W66" s="42"/>
      <c r="X66" s="42"/>
      <c r="Y66" s="42"/>
      <c r="Z66" s="42"/>
      <c r="AA66" s="42"/>
      <c r="AB66" s="42"/>
      <c r="AC66" s="42"/>
      <c r="AD66" s="42"/>
      <c r="AE66" s="42"/>
      <c r="AF66" s="42"/>
      <c r="AG66" s="42"/>
      <c r="AH66" s="42"/>
      <c r="AI66" s="42"/>
      <c r="AJ66" s="42"/>
      <c r="AK66" s="42"/>
      <c r="AL66" s="42"/>
      <c r="AM66" s="42"/>
      <c r="AN66" s="42"/>
      <c r="AO66" s="42"/>
      <c r="AP66" s="42"/>
      <c r="AQ66" s="42"/>
      <c r="AR66" s="42"/>
      <c r="AS66" s="42"/>
      <c r="AT66" s="42"/>
      <c r="AU66" s="42"/>
      <c r="AV66" s="42"/>
      <c r="AW66" s="42"/>
      <c r="AX66" s="42"/>
      <c r="AY66" s="42"/>
      <c r="AZ66" s="42"/>
      <c r="BA66" s="42"/>
      <c r="BB66" s="42"/>
      <c r="BC66" s="42"/>
      <c r="BD66" s="42"/>
      <c r="BE66" s="42"/>
      <c r="BF66" s="42"/>
      <c r="BG66" s="42"/>
      <c r="BH66" s="42"/>
      <c r="BI66" s="42"/>
      <c r="BJ66" s="42"/>
      <c r="BK66" s="42"/>
      <c r="BL66" s="42"/>
    </row>
    <row r="67" spans="1:64" ht="39" hidden="1" customHeight="1" outlineLevel="1" x14ac:dyDescent="0.2">
      <c r="A67" s="530"/>
      <c r="B67" s="537"/>
      <c r="C67" s="1001" t="s">
        <v>360</v>
      </c>
      <c r="D67" s="530"/>
      <c r="E67" s="459"/>
      <c r="F67" s="459"/>
      <c r="G67" s="407"/>
      <c r="H67" s="407"/>
      <c r="I67" s="399"/>
      <c r="J67" s="537"/>
      <c r="K67" s="537"/>
      <c r="L67" s="1082"/>
      <c r="M67" s="459"/>
      <c r="N67" s="459"/>
      <c r="O67" s="1083"/>
      <c r="P67" s="1097"/>
      <c r="Q67" s="1094"/>
      <c r="R67" s="1094"/>
      <c r="S67" s="1094"/>
      <c r="T67" s="1081"/>
      <c r="V67" s="402" t="str">
        <f>IF(B67="","0",ISERROR(MATCH(B67,Guidance!$D$165:$D$195,0)))</f>
        <v>0</v>
      </c>
      <c r="W67" s="42"/>
      <c r="X67" s="42"/>
      <c r="Y67" s="42"/>
      <c r="Z67" s="42"/>
      <c r="AA67" s="42"/>
      <c r="AB67" s="42"/>
      <c r="AC67" s="42"/>
      <c r="AD67" s="42"/>
      <c r="AE67" s="42"/>
      <c r="AF67" s="42"/>
      <c r="AG67" s="42"/>
      <c r="AH67" s="42"/>
      <c r="AI67" s="42"/>
      <c r="AJ67" s="42"/>
      <c r="AK67" s="42"/>
      <c r="AL67" s="42"/>
      <c r="AM67" s="42"/>
      <c r="AN67" s="42"/>
      <c r="AO67" s="42"/>
      <c r="AP67" s="42"/>
      <c r="AQ67" s="42"/>
      <c r="AR67" s="42"/>
      <c r="AS67" s="42"/>
      <c r="AT67" s="42"/>
      <c r="AU67" s="42"/>
      <c r="AV67" s="42"/>
      <c r="AW67" s="42"/>
      <c r="AX67" s="42"/>
      <c r="AY67" s="42"/>
      <c r="AZ67" s="42"/>
      <c r="BA67" s="42"/>
      <c r="BB67" s="42"/>
      <c r="BC67" s="42"/>
      <c r="BD67" s="42"/>
      <c r="BE67" s="42"/>
      <c r="BF67" s="42"/>
      <c r="BG67" s="42"/>
      <c r="BH67" s="42"/>
      <c r="BI67" s="42"/>
      <c r="BJ67" s="42"/>
      <c r="BK67" s="42"/>
      <c r="BL67" s="42"/>
    </row>
    <row r="68" spans="1:64" ht="39" hidden="1" customHeight="1" outlineLevel="1" x14ac:dyDescent="0.2">
      <c r="A68" s="530"/>
      <c r="B68" s="537"/>
      <c r="C68" s="1001" t="s">
        <v>361</v>
      </c>
      <c r="D68" s="530"/>
      <c r="E68" s="459"/>
      <c r="F68" s="459"/>
      <c r="G68" s="407"/>
      <c r="H68" s="407"/>
      <c r="I68" s="399"/>
      <c r="J68" s="537"/>
      <c r="K68" s="537"/>
      <c r="L68" s="1082"/>
      <c r="M68" s="459"/>
      <c r="N68" s="459"/>
      <c r="O68" s="1083"/>
      <c r="P68" s="1097"/>
      <c r="Q68" s="1094"/>
      <c r="R68" s="1094"/>
      <c r="S68" s="1094"/>
      <c r="T68" s="1081"/>
      <c r="V68" s="402" t="str">
        <f>IF(B68="","0",ISERROR(MATCH(B68,Guidance!$D$165:$D$195,0)))</f>
        <v>0</v>
      </c>
      <c r="W68" s="42"/>
      <c r="X68" s="42"/>
      <c r="Y68" s="42"/>
      <c r="Z68" s="42"/>
      <c r="AA68" s="42"/>
      <c r="AB68" s="42"/>
      <c r="AC68" s="42"/>
      <c r="AD68" s="42"/>
      <c r="AE68" s="42"/>
      <c r="AF68" s="42"/>
      <c r="AG68" s="42"/>
      <c r="AH68" s="42"/>
      <c r="AI68" s="42"/>
      <c r="AJ68" s="42"/>
      <c r="AK68" s="42"/>
      <c r="AL68" s="42"/>
      <c r="AM68" s="42"/>
      <c r="AN68" s="42"/>
      <c r="AO68" s="42"/>
      <c r="AP68" s="42"/>
      <c r="AQ68" s="42"/>
      <c r="AR68" s="42"/>
      <c r="AS68" s="42"/>
      <c r="AT68" s="42"/>
      <c r="AU68" s="42"/>
      <c r="AV68" s="42"/>
      <c r="AW68" s="42"/>
      <c r="AX68" s="42"/>
      <c r="AY68" s="42"/>
      <c r="AZ68" s="42"/>
      <c r="BA68" s="42"/>
      <c r="BB68" s="42"/>
      <c r="BC68" s="42"/>
      <c r="BD68" s="42"/>
      <c r="BE68" s="42"/>
      <c r="BF68" s="42"/>
      <c r="BG68" s="42"/>
      <c r="BH68" s="42"/>
      <c r="BI68" s="42"/>
      <c r="BJ68" s="42"/>
      <c r="BK68" s="42"/>
      <c r="BL68" s="42"/>
    </row>
    <row r="69" spans="1:64" ht="39" hidden="1" customHeight="1" outlineLevel="1" x14ac:dyDescent="0.2">
      <c r="A69" s="530"/>
      <c r="B69" s="537"/>
      <c r="C69" s="1001" t="s">
        <v>362</v>
      </c>
      <c r="D69" s="530"/>
      <c r="E69" s="459"/>
      <c r="F69" s="459"/>
      <c r="G69" s="407"/>
      <c r="H69" s="407"/>
      <c r="I69" s="399"/>
      <c r="J69" s="537"/>
      <c r="K69" s="537"/>
      <c r="L69" s="1082"/>
      <c r="M69" s="459"/>
      <c r="N69" s="459"/>
      <c r="O69" s="1083"/>
      <c r="P69" s="1097"/>
      <c r="Q69" s="1094"/>
      <c r="R69" s="1094"/>
      <c r="S69" s="1094"/>
      <c r="T69" s="1081"/>
      <c r="V69" s="402" t="str">
        <f>IF(B69="","0",ISERROR(MATCH(B69,Guidance!$D$165:$D$195,0)))</f>
        <v>0</v>
      </c>
      <c r="W69" s="42"/>
      <c r="X69" s="42"/>
      <c r="Y69" s="42"/>
      <c r="Z69" s="42"/>
      <c r="AA69" s="42"/>
      <c r="AB69" s="42"/>
      <c r="AC69" s="42"/>
      <c r="AD69" s="42"/>
      <c r="AE69" s="42"/>
      <c r="AF69" s="42"/>
      <c r="AG69" s="42"/>
      <c r="AH69" s="42"/>
      <c r="AI69" s="42"/>
      <c r="AJ69" s="42"/>
      <c r="AK69" s="42"/>
      <c r="AL69" s="42"/>
      <c r="AM69" s="42"/>
      <c r="AN69" s="42"/>
      <c r="AO69" s="42"/>
      <c r="AP69" s="42"/>
      <c r="AQ69" s="42"/>
      <c r="AR69" s="42"/>
      <c r="AS69" s="42"/>
      <c r="AT69" s="42"/>
      <c r="AU69" s="42"/>
      <c r="AV69" s="42"/>
      <c r="AW69" s="42"/>
      <c r="AX69" s="42"/>
      <c r="AY69" s="42"/>
      <c r="AZ69" s="42"/>
      <c r="BA69" s="42"/>
      <c r="BB69" s="42"/>
      <c r="BC69" s="42"/>
      <c r="BD69" s="42"/>
      <c r="BE69" s="42"/>
      <c r="BF69" s="42"/>
      <c r="BG69" s="42"/>
      <c r="BH69" s="42"/>
      <c r="BI69" s="42"/>
      <c r="BJ69" s="42"/>
      <c r="BK69" s="42"/>
      <c r="BL69" s="42"/>
    </row>
    <row r="70" spans="1:64" ht="39" hidden="1" customHeight="1" outlineLevel="1" x14ac:dyDescent="0.2">
      <c r="A70" s="530"/>
      <c r="B70" s="537"/>
      <c r="C70" s="1001" t="s">
        <v>363</v>
      </c>
      <c r="D70" s="530"/>
      <c r="E70" s="459"/>
      <c r="F70" s="459"/>
      <c r="G70" s="407"/>
      <c r="H70" s="407"/>
      <c r="I70" s="399"/>
      <c r="J70" s="537"/>
      <c r="K70" s="537"/>
      <c r="L70" s="1082"/>
      <c r="M70" s="459"/>
      <c r="N70" s="459"/>
      <c r="O70" s="1083"/>
      <c r="P70" s="1097"/>
      <c r="Q70" s="1094"/>
      <c r="R70" s="1094"/>
      <c r="S70" s="1094"/>
      <c r="T70" s="1081"/>
      <c r="V70" s="402" t="str">
        <f>IF(B70="","0",ISERROR(MATCH(B70,Guidance!$D$165:$D$195,0)))</f>
        <v>0</v>
      </c>
      <c r="W70" s="42"/>
      <c r="X70" s="42"/>
      <c r="Y70" s="42"/>
      <c r="Z70" s="42"/>
      <c r="AA70" s="42"/>
      <c r="AB70" s="42"/>
      <c r="AC70" s="42"/>
      <c r="AD70" s="42"/>
      <c r="AE70" s="42"/>
      <c r="AF70" s="42"/>
      <c r="AG70" s="42"/>
      <c r="AH70" s="42"/>
      <c r="AI70" s="42"/>
      <c r="AJ70" s="42"/>
      <c r="AK70" s="42"/>
      <c r="AL70" s="42"/>
      <c r="AM70" s="42"/>
      <c r="AN70" s="42"/>
      <c r="AO70" s="42"/>
      <c r="AP70" s="42"/>
      <c r="AQ70" s="42"/>
      <c r="AR70" s="42"/>
      <c r="AS70" s="42"/>
      <c r="AT70" s="42"/>
      <c r="AU70" s="42"/>
      <c r="AV70" s="42"/>
      <c r="AW70" s="42"/>
      <c r="AX70" s="42"/>
      <c r="AY70" s="42"/>
      <c r="AZ70" s="42"/>
      <c r="BA70" s="42"/>
      <c r="BB70" s="42"/>
      <c r="BC70" s="42"/>
      <c r="BD70" s="42"/>
      <c r="BE70" s="42"/>
      <c r="BF70" s="42"/>
      <c r="BG70" s="42"/>
      <c r="BH70" s="42"/>
      <c r="BI70" s="42"/>
      <c r="BJ70" s="42"/>
      <c r="BK70" s="42"/>
      <c r="BL70" s="42"/>
    </row>
    <row r="71" spans="1:64" ht="39" hidden="1" customHeight="1" outlineLevel="1" x14ac:dyDescent="0.2">
      <c r="A71" s="530"/>
      <c r="B71" s="537"/>
      <c r="C71" s="1001" t="s">
        <v>364</v>
      </c>
      <c r="D71" s="530"/>
      <c r="E71" s="459"/>
      <c r="F71" s="459"/>
      <c r="G71" s="407"/>
      <c r="H71" s="407"/>
      <c r="I71" s="399"/>
      <c r="J71" s="537"/>
      <c r="K71" s="537"/>
      <c r="L71" s="1082"/>
      <c r="M71" s="459"/>
      <c r="N71" s="459"/>
      <c r="O71" s="1083"/>
      <c r="P71" s="1097"/>
      <c r="Q71" s="1094"/>
      <c r="R71" s="1094"/>
      <c r="S71" s="1094"/>
      <c r="T71" s="1081"/>
      <c r="V71" s="402" t="str">
        <f>IF(B71="","0",ISERROR(MATCH(B71,Guidance!$D$165:$D$195,0)))</f>
        <v>0</v>
      </c>
      <c r="W71" s="42"/>
      <c r="X71" s="42"/>
      <c r="Y71" s="42"/>
      <c r="Z71" s="42"/>
      <c r="AA71" s="42"/>
      <c r="AB71" s="42"/>
      <c r="AC71" s="42"/>
      <c r="AD71" s="42"/>
      <c r="AE71" s="42"/>
      <c r="AF71" s="42"/>
      <c r="AG71" s="42"/>
      <c r="AH71" s="42"/>
      <c r="AI71" s="42"/>
      <c r="AJ71" s="42"/>
      <c r="AK71" s="42"/>
      <c r="AL71" s="42"/>
      <c r="AM71" s="42"/>
      <c r="AN71" s="42"/>
      <c r="AO71" s="42"/>
      <c r="AP71" s="42"/>
      <c r="AQ71" s="42"/>
      <c r="AR71" s="42"/>
      <c r="AS71" s="42"/>
      <c r="AT71" s="42"/>
      <c r="AU71" s="42"/>
      <c r="AV71" s="42"/>
      <c r="AW71" s="42"/>
      <c r="AX71" s="42"/>
      <c r="AY71" s="42"/>
      <c r="AZ71" s="42"/>
      <c r="BA71" s="42"/>
      <c r="BB71" s="42"/>
      <c r="BC71" s="42"/>
      <c r="BD71" s="42"/>
      <c r="BE71" s="42"/>
      <c r="BF71" s="42"/>
      <c r="BG71" s="42"/>
      <c r="BH71" s="42"/>
      <c r="BI71" s="42"/>
      <c r="BJ71" s="42"/>
      <c r="BK71" s="42"/>
      <c r="BL71" s="42"/>
    </row>
    <row r="72" spans="1:64" ht="39" hidden="1" customHeight="1" outlineLevel="1" x14ac:dyDescent="0.2">
      <c r="A72" s="530"/>
      <c r="B72" s="537"/>
      <c r="C72" s="1001" t="s">
        <v>365</v>
      </c>
      <c r="D72" s="530"/>
      <c r="E72" s="459"/>
      <c r="F72" s="459"/>
      <c r="G72" s="407"/>
      <c r="H72" s="407"/>
      <c r="I72" s="399"/>
      <c r="J72" s="537"/>
      <c r="K72" s="537"/>
      <c r="L72" s="1082"/>
      <c r="M72" s="459"/>
      <c r="N72" s="459"/>
      <c r="O72" s="1083"/>
      <c r="P72" s="1097"/>
      <c r="Q72" s="1094"/>
      <c r="R72" s="1094"/>
      <c r="S72" s="1094"/>
      <c r="T72" s="1081"/>
      <c r="V72" s="402" t="str">
        <f>IF(B72="","0",ISERROR(MATCH(B72,Guidance!$D$165:$D$195,0)))</f>
        <v>0</v>
      </c>
      <c r="W72" s="42"/>
      <c r="X72" s="42"/>
      <c r="Y72" s="42"/>
      <c r="Z72" s="42"/>
      <c r="AA72" s="42"/>
      <c r="AB72" s="42"/>
      <c r="AC72" s="42"/>
      <c r="AD72" s="42"/>
      <c r="AE72" s="42"/>
      <c r="AF72" s="42"/>
      <c r="AG72" s="42"/>
      <c r="AH72" s="42"/>
      <c r="AI72" s="42"/>
      <c r="AJ72" s="42"/>
      <c r="AK72" s="42"/>
      <c r="AL72" s="42"/>
      <c r="AM72" s="42"/>
      <c r="AN72" s="42"/>
      <c r="AO72" s="42"/>
      <c r="AP72" s="42"/>
      <c r="AQ72" s="42"/>
      <c r="AR72" s="42"/>
      <c r="AS72" s="42"/>
      <c r="AT72" s="42"/>
      <c r="AU72" s="42"/>
      <c r="AV72" s="42"/>
      <c r="AW72" s="42"/>
      <c r="AX72" s="42"/>
      <c r="AY72" s="42"/>
      <c r="AZ72" s="42"/>
      <c r="BA72" s="42"/>
      <c r="BB72" s="42"/>
      <c r="BC72" s="42"/>
      <c r="BD72" s="42"/>
      <c r="BE72" s="42"/>
      <c r="BF72" s="42"/>
      <c r="BG72" s="42"/>
      <c r="BH72" s="42"/>
      <c r="BI72" s="42"/>
      <c r="BJ72" s="42"/>
      <c r="BK72" s="42"/>
      <c r="BL72" s="42"/>
    </row>
    <row r="73" spans="1:64" ht="39" hidden="1" customHeight="1" outlineLevel="1" x14ac:dyDescent="0.2">
      <c r="A73" s="530"/>
      <c r="B73" s="537"/>
      <c r="C73" s="1001" t="s">
        <v>366</v>
      </c>
      <c r="D73" s="530"/>
      <c r="E73" s="459"/>
      <c r="F73" s="459"/>
      <c r="G73" s="407"/>
      <c r="H73" s="407"/>
      <c r="I73" s="399"/>
      <c r="J73" s="537"/>
      <c r="K73" s="537"/>
      <c r="L73" s="1082"/>
      <c r="M73" s="459"/>
      <c r="N73" s="459"/>
      <c r="O73" s="1083"/>
      <c r="P73" s="1097"/>
      <c r="Q73" s="1094"/>
      <c r="R73" s="1094"/>
      <c r="S73" s="1094"/>
      <c r="T73" s="1081"/>
      <c r="V73" s="402" t="str">
        <f>IF(B73="","0",ISERROR(MATCH(B73,Guidance!$D$165:$D$195,0)))</f>
        <v>0</v>
      </c>
      <c r="W73" s="42"/>
      <c r="X73" s="42"/>
      <c r="Y73" s="42"/>
      <c r="Z73" s="42"/>
      <c r="AA73" s="42"/>
      <c r="AB73" s="42"/>
      <c r="AC73" s="42"/>
      <c r="AD73" s="42"/>
      <c r="AE73" s="42"/>
      <c r="AF73" s="42"/>
      <c r="AG73" s="42"/>
      <c r="AH73" s="42"/>
      <c r="AI73" s="42"/>
      <c r="AJ73" s="42"/>
      <c r="AK73" s="42"/>
      <c r="AL73" s="42"/>
      <c r="AM73" s="42"/>
      <c r="AN73" s="42"/>
      <c r="AO73" s="42"/>
      <c r="AP73" s="42"/>
      <c r="AQ73" s="42"/>
      <c r="AR73" s="42"/>
      <c r="AS73" s="42"/>
      <c r="AT73" s="42"/>
      <c r="AU73" s="42"/>
      <c r="AV73" s="42"/>
      <c r="AW73" s="42"/>
      <c r="AX73" s="42"/>
      <c r="AY73" s="42"/>
      <c r="AZ73" s="42"/>
      <c r="BA73" s="42"/>
      <c r="BB73" s="42"/>
      <c r="BC73" s="42"/>
      <c r="BD73" s="42"/>
      <c r="BE73" s="42"/>
      <c r="BF73" s="42"/>
      <c r="BG73" s="42"/>
      <c r="BH73" s="42"/>
      <c r="BI73" s="42"/>
      <c r="BJ73" s="42"/>
      <c r="BK73" s="42"/>
      <c r="BL73" s="42"/>
    </row>
    <row r="74" spans="1:64" ht="39" hidden="1" customHeight="1" outlineLevel="1" x14ac:dyDescent="0.2">
      <c r="A74" s="530"/>
      <c r="B74" s="537"/>
      <c r="C74" s="1001" t="s">
        <v>367</v>
      </c>
      <c r="D74" s="530"/>
      <c r="E74" s="459"/>
      <c r="F74" s="459"/>
      <c r="G74" s="407"/>
      <c r="H74" s="407"/>
      <c r="I74" s="399"/>
      <c r="J74" s="537"/>
      <c r="K74" s="537"/>
      <c r="L74" s="1082"/>
      <c r="M74" s="459"/>
      <c r="N74" s="459"/>
      <c r="O74" s="1083"/>
      <c r="P74" s="1097"/>
      <c r="Q74" s="1094"/>
      <c r="R74" s="1094"/>
      <c r="S74" s="1094"/>
      <c r="T74" s="1081"/>
      <c r="V74" s="402" t="str">
        <f>IF(B74="","0",ISERROR(MATCH(B74,Guidance!$D$165:$D$195,0)))</f>
        <v>0</v>
      </c>
      <c r="W74" s="42"/>
      <c r="X74" s="42"/>
      <c r="Y74" s="42"/>
      <c r="Z74" s="42"/>
      <c r="AA74" s="42"/>
      <c r="AB74" s="42"/>
      <c r="AC74" s="42"/>
      <c r="AD74" s="42"/>
      <c r="AE74" s="42"/>
      <c r="AF74" s="42"/>
      <c r="AG74" s="42"/>
      <c r="AH74" s="42"/>
      <c r="AI74" s="42"/>
      <c r="AJ74" s="42"/>
      <c r="AK74" s="42"/>
      <c r="AL74" s="42"/>
      <c r="AM74" s="42"/>
      <c r="AN74" s="42"/>
      <c r="AO74" s="42"/>
      <c r="AP74" s="42"/>
      <c r="AQ74" s="42"/>
      <c r="AR74" s="42"/>
      <c r="AS74" s="42"/>
      <c r="AT74" s="42"/>
      <c r="AU74" s="42"/>
      <c r="AV74" s="42"/>
      <c r="AW74" s="42"/>
      <c r="AX74" s="42"/>
      <c r="AY74" s="42"/>
      <c r="AZ74" s="42"/>
      <c r="BA74" s="42"/>
      <c r="BB74" s="42"/>
      <c r="BC74" s="42"/>
      <c r="BD74" s="42"/>
      <c r="BE74" s="42"/>
      <c r="BF74" s="42"/>
      <c r="BG74" s="42"/>
      <c r="BH74" s="42"/>
      <c r="BI74" s="42"/>
      <c r="BJ74" s="42"/>
      <c r="BK74" s="42"/>
      <c r="BL74" s="42"/>
    </row>
    <row r="75" spans="1:64" ht="39" hidden="1" customHeight="1" outlineLevel="1" x14ac:dyDescent="0.2">
      <c r="A75" s="530"/>
      <c r="B75" s="537"/>
      <c r="C75" s="1001" t="s">
        <v>368</v>
      </c>
      <c r="D75" s="530"/>
      <c r="E75" s="459"/>
      <c r="F75" s="459"/>
      <c r="G75" s="407"/>
      <c r="H75" s="407"/>
      <c r="I75" s="399"/>
      <c r="J75" s="537"/>
      <c r="K75" s="537"/>
      <c r="L75" s="1082"/>
      <c r="M75" s="459"/>
      <c r="N75" s="459"/>
      <c r="O75" s="1083"/>
      <c r="P75" s="1097"/>
      <c r="Q75" s="1094"/>
      <c r="R75" s="1094"/>
      <c r="S75" s="1094"/>
      <c r="T75" s="1081"/>
      <c r="V75" s="402" t="str">
        <f>IF(B75="","0",ISERROR(MATCH(B75,Guidance!$D$165:$D$195,0)))</f>
        <v>0</v>
      </c>
      <c r="W75" s="42"/>
      <c r="X75" s="42"/>
      <c r="Y75" s="42"/>
      <c r="Z75" s="42"/>
      <c r="AA75" s="42"/>
      <c r="AB75" s="42"/>
      <c r="AC75" s="42"/>
      <c r="AD75" s="42"/>
      <c r="AE75" s="42"/>
      <c r="AF75" s="42"/>
      <c r="AG75" s="42"/>
      <c r="AH75" s="42"/>
      <c r="AI75" s="42"/>
      <c r="AJ75" s="42"/>
      <c r="AK75" s="42"/>
      <c r="AL75" s="42"/>
      <c r="AM75" s="42"/>
      <c r="AN75" s="42"/>
      <c r="AO75" s="42"/>
      <c r="AP75" s="42"/>
      <c r="AQ75" s="42"/>
      <c r="AR75" s="42"/>
      <c r="AS75" s="42"/>
      <c r="AT75" s="42"/>
      <c r="AU75" s="42"/>
      <c r="AV75" s="42"/>
      <c r="AW75" s="42"/>
      <c r="AX75" s="42"/>
      <c r="AY75" s="42"/>
      <c r="AZ75" s="42"/>
      <c r="BA75" s="42"/>
      <c r="BB75" s="42"/>
      <c r="BC75" s="42"/>
      <c r="BD75" s="42"/>
      <c r="BE75" s="42"/>
      <c r="BF75" s="42"/>
      <c r="BG75" s="42"/>
      <c r="BH75" s="42"/>
      <c r="BI75" s="42"/>
      <c r="BJ75" s="42"/>
      <c r="BK75" s="42"/>
      <c r="BL75" s="42"/>
    </row>
    <row r="76" spans="1:64" ht="39" hidden="1" customHeight="1" outlineLevel="1" x14ac:dyDescent="0.2">
      <c r="A76" s="530"/>
      <c r="B76" s="537"/>
      <c r="C76" s="1001" t="s">
        <v>369</v>
      </c>
      <c r="D76" s="530"/>
      <c r="E76" s="459"/>
      <c r="F76" s="459"/>
      <c r="G76" s="407"/>
      <c r="H76" s="407"/>
      <c r="I76" s="399"/>
      <c r="J76" s="537"/>
      <c r="K76" s="537"/>
      <c r="L76" s="1082"/>
      <c r="M76" s="459"/>
      <c r="N76" s="459"/>
      <c r="O76" s="1083"/>
      <c r="P76" s="1097"/>
      <c r="Q76" s="1094"/>
      <c r="R76" s="1094"/>
      <c r="S76" s="1094"/>
      <c r="T76" s="1081"/>
      <c r="V76" s="402" t="str">
        <f>IF(B76="","0",ISERROR(MATCH(B76,Guidance!$D$165:$D$195,0)))</f>
        <v>0</v>
      </c>
      <c r="W76" s="42"/>
      <c r="X76" s="42"/>
      <c r="Y76" s="42"/>
      <c r="Z76" s="42"/>
      <c r="AA76" s="42"/>
      <c r="AB76" s="42"/>
      <c r="AC76" s="42"/>
      <c r="AD76" s="42"/>
      <c r="AE76" s="42"/>
      <c r="AF76" s="42"/>
      <c r="AG76" s="42"/>
      <c r="AH76" s="42"/>
      <c r="AI76" s="42"/>
      <c r="AJ76" s="42"/>
      <c r="AK76" s="42"/>
      <c r="AL76" s="42"/>
      <c r="AM76" s="42"/>
      <c r="AN76" s="42"/>
      <c r="AO76" s="42"/>
      <c r="AP76" s="42"/>
      <c r="AQ76" s="42"/>
      <c r="AR76" s="42"/>
      <c r="AS76" s="42"/>
      <c r="AT76" s="42"/>
      <c r="AU76" s="42"/>
      <c r="AV76" s="42"/>
      <c r="AW76" s="42"/>
      <c r="AX76" s="42"/>
      <c r="AY76" s="42"/>
      <c r="AZ76" s="42"/>
      <c r="BA76" s="42"/>
      <c r="BB76" s="42"/>
      <c r="BC76" s="42"/>
      <c r="BD76" s="42"/>
      <c r="BE76" s="42"/>
      <c r="BF76" s="42"/>
      <c r="BG76" s="42"/>
      <c r="BH76" s="42"/>
      <c r="BI76" s="42"/>
      <c r="BJ76" s="42"/>
      <c r="BK76" s="42"/>
      <c r="BL76" s="42"/>
    </row>
    <row r="77" spans="1:64" ht="39" hidden="1" customHeight="1" outlineLevel="1" x14ac:dyDescent="0.2">
      <c r="A77" s="530"/>
      <c r="B77" s="537"/>
      <c r="C77" s="1001" t="s">
        <v>370</v>
      </c>
      <c r="D77" s="459"/>
      <c r="E77" s="459"/>
      <c r="F77" s="459"/>
      <c r="G77" s="407"/>
      <c r="H77" s="407"/>
      <c r="I77" s="399"/>
      <c r="J77" s="537"/>
      <c r="K77" s="537"/>
      <c r="L77" s="1082"/>
      <c r="M77" s="459"/>
      <c r="N77" s="459"/>
      <c r="O77" s="1083"/>
      <c r="P77" s="1097"/>
      <c r="Q77" s="1094"/>
      <c r="R77" s="1094"/>
      <c r="S77" s="1094"/>
      <c r="T77" s="1081"/>
      <c r="V77" s="402" t="str">
        <f>IF(B77="","0",ISERROR(MATCH(B77,Guidance!$D$165:$D$195,0)))</f>
        <v>0</v>
      </c>
      <c r="W77" s="42"/>
      <c r="X77" s="42"/>
      <c r="Y77" s="42"/>
      <c r="Z77" s="42"/>
      <c r="AA77" s="42"/>
      <c r="AB77" s="42"/>
      <c r="AC77" s="42"/>
      <c r="AD77" s="42"/>
      <c r="AE77" s="42"/>
      <c r="AF77" s="42"/>
      <c r="AG77" s="42"/>
      <c r="AH77" s="42"/>
      <c r="AI77" s="42"/>
      <c r="AJ77" s="42"/>
      <c r="AK77" s="42"/>
      <c r="AL77" s="42"/>
      <c r="AM77" s="42"/>
      <c r="AN77" s="42"/>
      <c r="AO77" s="42"/>
      <c r="AP77" s="42"/>
      <c r="AQ77" s="42"/>
      <c r="AR77" s="42"/>
      <c r="AS77" s="42"/>
      <c r="AT77" s="42"/>
      <c r="AU77" s="42"/>
      <c r="AV77" s="42"/>
      <c r="AW77" s="42"/>
      <c r="AX77" s="42"/>
      <c r="AY77" s="42"/>
      <c r="AZ77" s="42"/>
      <c r="BA77" s="42"/>
      <c r="BB77" s="42"/>
      <c r="BC77" s="42"/>
      <c r="BD77" s="42"/>
      <c r="BE77" s="42"/>
      <c r="BF77" s="42"/>
      <c r="BG77" s="42"/>
      <c r="BH77" s="42"/>
      <c r="BI77" s="42"/>
      <c r="BJ77" s="42"/>
      <c r="BK77" s="42"/>
      <c r="BL77" s="42"/>
    </row>
    <row r="78" spans="1:64" ht="39" hidden="1" customHeight="1" outlineLevel="1" x14ac:dyDescent="0.2">
      <c r="A78" s="530"/>
      <c r="B78" s="537"/>
      <c r="C78" s="1001" t="s">
        <v>371</v>
      </c>
      <c r="D78" s="459"/>
      <c r="E78" s="459"/>
      <c r="F78" s="459"/>
      <c r="G78" s="407"/>
      <c r="H78" s="407"/>
      <c r="I78" s="399"/>
      <c r="J78" s="537"/>
      <c r="K78" s="537"/>
      <c r="L78" s="1082"/>
      <c r="M78" s="459"/>
      <c r="N78" s="459"/>
      <c r="O78" s="1083"/>
      <c r="P78" s="1097"/>
      <c r="Q78" s="1094"/>
      <c r="R78" s="1094"/>
      <c r="S78" s="1094"/>
      <c r="T78" s="1081"/>
      <c r="V78" s="402" t="str">
        <f>IF(B78="","0",ISERROR(MATCH(B78,Guidance!$D$165:$D$195,0)))</f>
        <v>0</v>
      </c>
      <c r="W78" s="42"/>
      <c r="X78" s="42"/>
      <c r="Y78" s="42"/>
      <c r="Z78" s="42"/>
      <c r="AA78" s="42"/>
      <c r="AB78" s="42"/>
      <c r="AC78" s="42"/>
      <c r="AD78" s="42"/>
      <c r="AE78" s="42"/>
      <c r="AF78" s="42"/>
      <c r="AG78" s="42"/>
      <c r="AH78" s="42"/>
      <c r="AI78" s="42"/>
      <c r="AJ78" s="42"/>
      <c r="AK78" s="42"/>
      <c r="AL78" s="42"/>
      <c r="AM78" s="42"/>
      <c r="AN78" s="42"/>
      <c r="AO78" s="42"/>
      <c r="AP78" s="42"/>
      <c r="AQ78" s="42"/>
      <c r="AR78" s="42"/>
      <c r="AS78" s="42"/>
      <c r="AT78" s="42"/>
      <c r="AU78" s="42"/>
      <c r="AV78" s="42"/>
      <c r="AW78" s="42"/>
      <c r="AX78" s="42"/>
      <c r="AY78" s="42"/>
      <c r="AZ78" s="42"/>
      <c r="BA78" s="42"/>
      <c r="BB78" s="42"/>
      <c r="BC78" s="42"/>
      <c r="BD78" s="42"/>
      <c r="BE78" s="42"/>
      <c r="BF78" s="42"/>
      <c r="BG78" s="42"/>
      <c r="BH78" s="42"/>
      <c r="BI78" s="42"/>
      <c r="BJ78" s="42"/>
      <c r="BK78" s="42"/>
      <c r="BL78" s="42"/>
    </row>
    <row r="79" spans="1:64" ht="39" hidden="1" customHeight="1" outlineLevel="1" x14ac:dyDescent="0.2">
      <c r="A79" s="530"/>
      <c r="B79" s="537"/>
      <c r="C79" s="1001" t="s">
        <v>372</v>
      </c>
      <c r="D79" s="459"/>
      <c r="E79" s="459"/>
      <c r="F79" s="459"/>
      <c r="G79" s="407"/>
      <c r="H79" s="407"/>
      <c r="I79" s="399"/>
      <c r="J79" s="537"/>
      <c r="K79" s="537"/>
      <c r="L79" s="1082"/>
      <c r="M79" s="459"/>
      <c r="N79" s="459"/>
      <c r="O79" s="1083"/>
      <c r="P79" s="1097"/>
      <c r="Q79" s="1094"/>
      <c r="R79" s="1094"/>
      <c r="S79" s="1094"/>
      <c r="T79" s="1081"/>
      <c r="V79" s="402" t="str">
        <f>IF(B79="","0",ISERROR(MATCH(B79,Guidance!$D$165:$D$195,0)))</f>
        <v>0</v>
      </c>
      <c r="W79" s="42"/>
      <c r="X79" s="42"/>
      <c r="Y79" s="42"/>
      <c r="Z79" s="42"/>
      <c r="AA79" s="42"/>
      <c r="AB79" s="42"/>
      <c r="AC79" s="42"/>
      <c r="AD79" s="42"/>
      <c r="AE79" s="42"/>
      <c r="AF79" s="42"/>
      <c r="AG79" s="42"/>
      <c r="AH79" s="42"/>
      <c r="AI79" s="42"/>
      <c r="AJ79" s="42"/>
      <c r="AK79" s="42"/>
      <c r="AL79" s="42"/>
      <c r="AM79" s="42"/>
      <c r="AN79" s="42"/>
      <c r="AO79" s="42"/>
      <c r="AP79" s="42"/>
      <c r="AQ79" s="42"/>
      <c r="AR79" s="42"/>
      <c r="AS79" s="42"/>
      <c r="AT79" s="42"/>
      <c r="AU79" s="42"/>
      <c r="AV79" s="42"/>
      <c r="AW79" s="42"/>
      <c r="AX79" s="42"/>
      <c r="AY79" s="42"/>
      <c r="AZ79" s="42"/>
      <c r="BA79" s="42"/>
      <c r="BB79" s="42"/>
      <c r="BC79" s="42"/>
      <c r="BD79" s="42"/>
      <c r="BE79" s="42"/>
      <c r="BF79" s="42"/>
      <c r="BG79" s="42"/>
      <c r="BH79" s="42"/>
      <c r="BI79" s="42"/>
      <c r="BJ79" s="42"/>
      <c r="BK79" s="42"/>
      <c r="BL79" s="42"/>
    </row>
    <row r="80" spans="1:64" ht="39" hidden="1" customHeight="1" outlineLevel="1" x14ac:dyDescent="0.2">
      <c r="A80" s="530"/>
      <c r="B80" s="537"/>
      <c r="C80" s="1001" t="s">
        <v>373</v>
      </c>
      <c r="D80" s="530"/>
      <c r="E80" s="459"/>
      <c r="F80" s="459"/>
      <c r="G80" s="407"/>
      <c r="H80" s="407"/>
      <c r="I80" s="399"/>
      <c r="J80" s="537"/>
      <c r="K80" s="537"/>
      <c r="L80" s="1082"/>
      <c r="M80" s="459"/>
      <c r="N80" s="459"/>
      <c r="O80" s="1083"/>
      <c r="P80" s="1097"/>
      <c r="Q80" s="1094"/>
      <c r="R80" s="1094"/>
      <c r="S80" s="1094"/>
      <c r="T80" s="1081"/>
      <c r="V80" s="402" t="str">
        <f>IF(B80="","0",ISERROR(MATCH(B80,Guidance!$D$165:$D$195,0)))</f>
        <v>0</v>
      </c>
      <c r="W80" s="42"/>
      <c r="X80" s="42"/>
      <c r="Y80" s="42"/>
      <c r="Z80" s="42"/>
      <c r="AA80" s="42"/>
      <c r="AB80" s="42"/>
      <c r="AC80" s="42"/>
      <c r="AD80" s="42"/>
      <c r="AE80" s="42"/>
      <c r="AF80" s="42"/>
      <c r="AG80" s="42"/>
      <c r="AH80" s="42"/>
      <c r="AI80" s="42"/>
      <c r="AJ80" s="42"/>
      <c r="AK80" s="42"/>
      <c r="AL80" s="42"/>
      <c r="AM80" s="42"/>
      <c r="AN80" s="42"/>
      <c r="AO80" s="42"/>
      <c r="AP80" s="42"/>
      <c r="AQ80" s="42"/>
      <c r="AR80" s="42"/>
      <c r="AS80" s="42"/>
      <c r="AT80" s="42"/>
      <c r="AU80" s="42"/>
      <c r="AV80" s="42"/>
      <c r="AW80" s="42"/>
      <c r="AX80" s="42"/>
      <c r="AY80" s="42"/>
      <c r="AZ80" s="42"/>
      <c r="BA80" s="42"/>
      <c r="BB80" s="42"/>
      <c r="BC80" s="42"/>
      <c r="BD80" s="42"/>
      <c r="BE80" s="42"/>
      <c r="BF80" s="42"/>
      <c r="BG80" s="42"/>
      <c r="BH80" s="42"/>
      <c r="BI80" s="42"/>
      <c r="BJ80" s="42"/>
      <c r="BK80" s="42"/>
      <c r="BL80" s="42"/>
    </row>
    <row r="81" spans="1:64" ht="39" hidden="1" customHeight="1" outlineLevel="1" x14ac:dyDescent="0.2">
      <c r="A81" s="530"/>
      <c r="B81" s="537"/>
      <c r="C81" s="1001" t="s">
        <v>374</v>
      </c>
      <c r="D81" s="530"/>
      <c r="E81" s="459"/>
      <c r="F81" s="459"/>
      <c r="G81" s="407"/>
      <c r="H81" s="407"/>
      <c r="I81" s="399"/>
      <c r="J81" s="537"/>
      <c r="K81" s="537"/>
      <c r="L81" s="1082"/>
      <c r="M81" s="459"/>
      <c r="N81" s="459"/>
      <c r="O81" s="1083"/>
      <c r="P81" s="1097"/>
      <c r="Q81" s="1094"/>
      <c r="R81" s="1094"/>
      <c r="S81" s="1094"/>
      <c r="T81" s="1081"/>
      <c r="V81" s="402" t="str">
        <f>IF(B81="","0",ISERROR(MATCH(B81,Guidance!$D$165:$D$195,0)))</f>
        <v>0</v>
      </c>
      <c r="W81" s="42"/>
      <c r="X81" s="42"/>
      <c r="Y81" s="42"/>
      <c r="Z81" s="42"/>
      <c r="AA81" s="42"/>
      <c r="AB81" s="42"/>
      <c r="AC81" s="42"/>
      <c r="AD81" s="42"/>
      <c r="AE81" s="42"/>
      <c r="AF81" s="42"/>
      <c r="AG81" s="42"/>
      <c r="AH81" s="42"/>
      <c r="AI81" s="42"/>
      <c r="AJ81" s="42"/>
      <c r="AK81" s="42"/>
      <c r="AL81" s="42"/>
      <c r="AM81" s="42"/>
      <c r="AN81" s="42"/>
      <c r="AO81" s="42"/>
      <c r="AP81" s="42"/>
      <c r="AQ81" s="42"/>
      <c r="AR81" s="42"/>
      <c r="AS81" s="42"/>
      <c r="AT81" s="42"/>
      <c r="AU81" s="42"/>
      <c r="AV81" s="42"/>
      <c r="AW81" s="42"/>
      <c r="AX81" s="42"/>
      <c r="AY81" s="42"/>
      <c r="AZ81" s="42"/>
      <c r="BA81" s="42"/>
      <c r="BB81" s="42"/>
      <c r="BC81" s="42"/>
      <c r="BD81" s="42"/>
      <c r="BE81" s="42"/>
      <c r="BF81" s="42"/>
      <c r="BG81" s="42"/>
      <c r="BH81" s="42"/>
      <c r="BI81" s="42"/>
      <c r="BJ81" s="42"/>
      <c r="BK81" s="42"/>
      <c r="BL81" s="42"/>
    </row>
    <row r="82" spans="1:64" ht="39" hidden="1" customHeight="1" outlineLevel="1" x14ac:dyDescent="0.2">
      <c r="A82" s="530"/>
      <c r="B82" s="537"/>
      <c r="C82" s="1001" t="s">
        <v>375</v>
      </c>
      <c r="D82" s="530"/>
      <c r="E82" s="459"/>
      <c r="F82" s="459"/>
      <c r="G82" s="407"/>
      <c r="H82" s="407"/>
      <c r="I82" s="399"/>
      <c r="J82" s="537"/>
      <c r="K82" s="537"/>
      <c r="L82" s="1082"/>
      <c r="M82" s="459"/>
      <c r="N82" s="459"/>
      <c r="O82" s="1083"/>
      <c r="P82" s="1097"/>
      <c r="Q82" s="1094"/>
      <c r="R82" s="1094"/>
      <c r="S82" s="1094"/>
      <c r="T82" s="1081"/>
      <c r="V82" s="402" t="str">
        <f>IF(B82="","0",ISERROR(MATCH(B82,Guidance!$D$165:$D$195,0)))</f>
        <v>0</v>
      </c>
      <c r="W82" s="42"/>
      <c r="X82" s="42"/>
      <c r="Y82" s="42"/>
      <c r="Z82" s="42"/>
      <c r="AA82" s="42"/>
      <c r="AB82" s="42"/>
      <c r="AC82" s="42"/>
      <c r="AD82" s="42"/>
      <c r="AE82" s="42"/>
      <c r="AF82" s="42"/>
      <c r="AG82" s="42"/>
      <c r="AH82" s="42"/>
      <c r="AI82" s="42"/>
      <c r="AJ82" s="42"/>
      <c r="AK82" s="42"/>
      <c r="AL82" s="42"/>
      <c r="AM82" s="42"/>
      <c r="AN82" s="42"/>
      <c r="AO82" s="42"/>
      <c r="AP82" s="42"/>
      <c r="AQ82" s="42"/>
      <c r="AR82" s="42"/>
      <c r="AS82" s="42"/>
      <c r="AT82" s="42"/>
      <c r="AU82" s="42"/>
      <c r="AV82" s="42"/>
      <c r="AW82" s="42"/>
      <c r="AX82" s="42"/>
      <c r="AY82" s="42"/>
      <c r="AZ82" s="42"/>
      <c r="BA82" s="42"/>
      <c r="BB82" s="42"/>
      <c r="BC82" s="42"/>
      <c r="BD82" s="42"/>
      <c r="BE82" s="42"/>
      <c r="BF82" s="42"/>
      <c r="BG82" s="42"/>
      <c r="BH82" s="42"/>
      <c r="BI82" s="42"/>
      <c r="BJ82" s="42"/>
      <c r="BK82" s="42"/>
      <c r="BL82" s="42"/>
    </row>
    <row r="83" spans="1:64" ht="39" hidden="1" customHeight="1" outlineLevel="1" x14ac:dyDescent="0.2">
      <c r="A83" s="530"/>
      <c r="B83" s="537"/>
      <c r="C83" s="1001" t="s">
        <v>376</v>
      </c>
      <c r="D83" s="530"/>
      <c r="E83" s="459"/>
      <c r="F83" s="459"/>
      <c r="G83" s="407"/>
      <c r="H83" s="407"/>
      <c r="I83" s="399"/>
      <c r="J83" s="537"/>
      <c r="K83" s="537"/>
      <c r="L83" s="1082"/>
      <c r="M83" s="459"/>
      <c r="N83" s="459"/>
      <c r="O83" s="1083"/>
      <c r="P83" s="1097"/>
      <c r="Q83" s="1094"/>
      <c r="R83" s="1094"/>
      <c r="S83" s="1094"/>
      <c r="T83" s="1081"/>
      <c r="V83" s="402" t="str">
        <f>IF(B83="","0",ISERROR(MATCH(B83,Guidance!$D$165:$D$195,0)))</f>
        <v>0</v>
      </c>
      <c r="W83" s="42"/>
      <c r="X83" s="42"/>
      <c r="Y83" s="42"/>
      <c r="Z83" s="42"/>
      <c r="AA83" s="42"/>
      <c r="AB83" s="42"/>
      <c r="AC83" s="42"/>
      <c r="AD83" s="42"/>
      <c r="AE83" s="42"/>
      <c r="AF83" s="42"/>
      <c r="AG83" s="42"/>
      <c r="AH83" s="42"/>
      <c r="AI83" s="42"/>
      <c r="AJ83" s="42"/>
      <c r="AK83" s="42"/>
      <c r="AL83" s="42"/>
      <c r="AM83" s="42"/>
      <c r="AN83" s="42"/>
      <c r="AO83" s="42"/>
      <c r="AP83" s="42"/>
      <c r="AQ83" s="42"/>
      <c r="AR83" s="42"/>
      <c r="AS83" s="42"/>
      <c r="AT83" s="42"/>
      <c r="AU83" s="42"/>
      <c r="AV83" s="42"/>
      <c r="AW83" s="42"/>
      <c r="AX83" s="42"/>
      <c r="AY83" s="42"/>
      <c r="AZ83" s="42"/>
      <c r="BA83" s="42"/>
      <c r="BB83" s="42"/>
      <c r="BC83" s="42"/>
      <c r="BD83" s="42"/>
      <c r="BE83" s="42"/>
      <c r="BF83" s="42"/>
      <c r="BG83" s="42"/>
      <c r="BH83" s="42"/>
      <c r="BI83" s="42"/>
      <c r="BJ83" s="42"/>
      <c r="BK83" s="42"/>
      <c r="BL83" s="42"/>
    </row>
    <row r="84" spans="1:64" ht="39" hidden="1" customHeight="1" outlineLevel="1" x14ac:dyDescent="0.2">
      <c r="A84" s="530"/>
      <c r="B84" s="537"/>
      <c r="C84" s="1001" t="s">
        <v>377</v>
      </c>
      <c r="D84" s="530"/>
      <c r="E84" s="459"/>
      <c r="F84" s="459"/>
      <c r="G84" s="407"/>
      <c r="H84" s="407"/>
      <c r="I84" s="399"/>
      <c r="J84" s="537"/>
      <c r="K84" s="537"/>
      <c r="L84" s="1082"/>
      <c r="M84" s="459"/>
      <c r="N84" s="459"/>
      <c r="O84" s="1083"/>
      <c r="P84" s="1097"/>
      <c r="Q84" s="1094"/>
      <c r="R84" s="1094"/>
      <c r="S84" s="1094"/>
      <c r="T84" s="1081"/>
      <c r="V84" s="402" t="str">
        <f>IF(B84="","0",ISERROR(MATCH(B84,Guidance!$D$165:$D$195,0)))</f>
        <v>0</v>
      </c>
      <c r="W84" s="42"/>
      <c r="X84" s="42"/>
      <c r="Y84" s="42"/>
      <c r="Z84" s="42"/>
      <c r="AA84" s="42"/>
      <c r="AB84" s="42"/>
      <c r="AC84" s="42"/>
      <c r="AD84" s="42"/>
      <c r="AE84" s="42"/>
      <c r="AF84" s="42"/>
      <c r="AG84" s="42"/>
      <c r="AH84" s="42"/>
      <c r="AI84" s="42"/>
      <c r="AJ84" s="42"/>
      <c r="AK84" s="42"/>
      <c r="AL84" s="42"/>
      <c r="AM84" s="42"/>
      <c r="AN84" s="42"/>
      <c r="AO84" s="42"/>
      <c r="AP84" s="42"/>
      <c r="AQ84" s="42"/>
      <c r="AR84" s="42"/>
      <c r="AS84" s="42"/>
      <c r="AT84" s="42"/>
      <c r="AU84" s="42"/>
      <c r="AV84" s="42"/>
      <c r="AW84" s="42"/>
      <c r="AX84" s="42"/>
      <c r="AY84" s="42"/>
      <c r="AZ84" s="42"/>
      <c r="BA84" s="42"/>
      <c r="BB84" s="42"/>
      <c r="BC84" s="42"/>
      <c r="BD84" s="42"/>
      <c r="BE84" s="42"/>
      <c r="BF84" s="42"/>
      <c r="BG84" s="42"/>
      <c r="BH84" s="42"/>
      <c r="BI84" s="42"/>
      <c r="BJ84" s="42"/>
      <c r="BK84" s="42"/>
      <c r="BL84" s="42"/>
    </row>
    <row r="85" spans="1:64" ht="39" hidden="1" customHeight="1" outlineLevel="1" x14ac:dyDescent="0.2">
      <c r="A85" s="530"/>
      <c r="B85" s="537"/>
      <c r="C85" s="1001" t="s">
        <v>378</v>
      </c>
      <c r="D85" s="530"/>
      <c r="E85" s="459"/>
      <c r="F85" s="459"/>
      <c r="G85" s="407"/>
      <c r="H85" s="407"/>
      <c r="I85" s="399"/>
      <c r="J85" s="537"/>
      <c r="K85" s="537"/>
      <c r="L85" s="1082"/>
      <c r="M85" s="459"/>
      <c r="N85" s="459"/>
      <c r="O85" s="1083"/>
      <c r="P85" s="1097"/>
      <c r="Q85" s="1094"/>
      <c r="R85" s="1094"/>
      <c r="S85" s="1094"/>
      <c r="T85" s="1081"/>
      <c r="V85" s="402" t="str">
        <f>IF(B85="","0",ISERROR(MATCH(B85,Guidance!$D$165:$D$195,0)))</f>
        <v>0</v>
      </c>
      <c r="W85" s="42"/>
      <c r="X85" s="42"/>
      <c r="Y85" s="42"/>
      <c r="Z85" s="42"/>
      <c r="AA85" s="42"/>
      <c r="AB85" s="42"/>
      <c r="AC85" s="42"/>
      <c r="AD85" s="42"/>
      <c r="AE85" s="42"/>
      <c r="AF85" s="42"/>
      <c r="AG85" s="42"/>
      <c r="AH85" s="42"/>
      <c r="AI85" s="42"/>
      <c r="AJ85" s="42"/>
      <c r="AK85" s="42"/>
      <c r="AL85" s="42"/>
      <c r="AM85" s="42"/>
      <c r="AN85" s="42"/>
      <c r="AO85" s="42"/>
      <c r="AP85" s="42"/>
      <c r="AQ85" s="42"/>
      <c r="AR85" s="42"/>
      <c r="AS85" s="42"/>
      <c r="AT85" s="42"/>
      <c r="AU85" s="42"/>
      <c r="AV85" s="42"/>
      <c r="AW85" s="42"/>
      <c r="AX85" s="42"/>
      <c r="AY85" s="42"/>
      <c r="AZ85" s="42"/>
      <c r="BA85" s="42"/>
      <c r="BB85" s="42"/>
      <c r="BC85" s="42"/>
      <c r="BD85" s="42"/>
      <c r="BE85" s="42"/>
      <c r="BF85" s="42"/>
      <c r="BG85" s="42"/>
      <c r="BH85" s="42"/>
      <c r="BI85" s="42"/>
      <c r="BJ85" s="42"/>
      <c r="BK85" s="42"/>
      <c r="BL85" s="42"/>
    </row>
    <row r="86" spans="1:64" ht="39" hidden="1" customHeight="1" outlineLevel="1" x14ac:dyDescent="0.2">
      <c r="A86" s="530"/>
      <c r="B86" s="537"/>
      <c r="C86" s="1001" t="s">
        <v>379</v>
      </c>
      <c r="D86" s="530"/>
      <c r="E86" s="459"/>
      <c r="F86" s="459"/>
      <c r="G86" s="407"/>
      <c r="H86" s="407"/>
      <c r="I86" s="399"/>
      <c r="J86" s="537"/>
      <c r="K86" s="537"/>
      <c r="L86" s="1082"/>
      <c r="M86" s="459"/>
      <c r="N86" s="459"/>
      <c r="O86" s="1083"/>
      <c r="P86" s="1097"/>
      <c r="Q86" s="1094"/>
      <c r="R86" s="1094"/>
      <c r="S86" s="1094"/>
      <c r="T86" s="1081"/>
      <c r="V86" s="402" t="str">
        <f>IF(B86="","0",ISERROR(MATCH(B86,Guidance!$D$165:$D$195,0)))</f>
        <v>0</v>
      </c>
      <c r="W86" s="42"/>
      <c r="X86" s="42"/>
      <c r="Y86" s="42"/>
      <c r="Z86" s="42"/>
      <c r="AA86" s="42"/>
      <c r="AB86" s="42"/>
      <c r="AC86" s="42"/>
      <c r="AD86" s="42"/>
      <c r="AE86" s="42"/>
      <c r="AF86" s="42"/>
      <c r="AG86" s="42"/>
      <c r="AH86" s="42"/>
      <c r="AI86" s="42"/>
      <c r="AJ86" s="42"/>
      <c r="AK86" s="42"/>
      <c r="AL86" s="42"/>
      <c r="AM86" s="42"/>
      <c r="AN86" s="42"/>
      <c r="AO86" s="42"/>
      <c r="AP86" s="42"/>
      <c r="AQ86" s="42"/>
      <c r="AR86" s="42"/>
      <c r="AS86" s="42"/>
      <c r="AT86" s="42"/>
      <c r="AU86" s="42"/>
      <c r="AV86" s="42"/>
      <c r="AW86" s="42"/>
      <c r="AX86" s="42"/>
      <c r="AY86" s="42"/>
      <c r="AZ86" s="42"/>
      <c r="BA86" s="42"/>
      <c r="BB86" s="42"/>
      <c r="BC86" s="42"/>
      <c r="BD86" s="42"/>
      <c r="BE86" s="42"/>
      <c r="BF86" s="42"/>
      <c r="BG86" s="42"/>
      <c r="BH86" s="42"/>
      <c r="BI86" s="42"/>
      <c r="BJ86" s="42"/>
      <c r="BK86" s="42"/>
      <c r="BL86" s="42"/>
    </row>
    <row r="87" spans="1:64" ht="39" hidden="1" customHeight="1" outlineLevel="1" x14ac:dyDescent="0.2">
      <c r="A87" s="530"/>
      <c r="B87" s="537"/>
      <c r="C87" s="1001" t="s">
        <v>380</v>
      </c>
      <c r="D87" s="530"/>
      <c r="E87" s="459"/>
      <c r="F87" s="459"/>
      <c r="G87" s="407"/>
      <c r="H87" s="407"/>
      <c r="I87" s="399"/>
      <c r="J87" s="537"/>
      <c r="K87" s="537"/>
      <c r="L87" s="1082"/>
      <c r="M87" s="459"/>
      <c r="N87" s="459"/>
      <c r="O87" s="1083"/>
      <c r="P87" s="1097"/>
      <c r="Q87" s="1094"/>
      <c r="R87" s="1094"/>
      <c r="S87" s="1094"/>
      <c r="T87" s="1081"/>
      <c r="V87" s="402" t="str">
        <f>IF(B87="","0",ISERROR(MATCH(B87,Guidance!$D$165:$D$195,0)))</f>
        <v>0</v>
      </c>
      <c r="W87" s="42"/>
      <c r="X87" s="42"/>
      <c r="Y87" s="42"/>
      <c r="Z87" s="42"/>
      <c r="AA87" s="42"/>
      <c r="AB87" s="42"/>
      <c r="AC87" s="42"/>
      <c r="AD87" s="42"/>
      <c r="AE87" s="42"/>
      <c r="AF87" s="42"/>
      <c r="AG87" s="42"/>
      <c r="AH87" s="42"/>
      <c r="AI87" s="42"/>
      <c r="AJ87" s="42"/>
      <c r="AK87" s="42"/>
      <c r="AL87" s="42"/>
      <c r="AM87" s="42"/>
      <c r="AN87" s="42"/>
      <c r="AO87" s="42"/>
      <c r="AP87" s="42"/>
      <c r="AQ87" s="42"/>
      <c r="AR87" s="42"/>
      <c r="AS87" s="42"/>
      <c r="AT87" s="42"/>
      <c r="AU87" s="42"/>
      <c r="AV87" s="42"/>
      <c r="AW87" s="42"/>
      <c r="AX87" s="42"/>
      <c r="AY87" s="42"/>
      <c r="AZ87" s="42"/>
      <c r="BA87" s="42"/>
      <c r="BB87" s="42"/>
      <c r="BC87" s="42"/>
      <c r="BD87" s="42"/>
      <c r="BE87" s="42"/>
      <c r="BF87" s="42"/>
      <c r="BG87" s="42"/>
      <c r="BH87" s="42"/>
      <c r="BI87" s="42"/>
      <c r="BJ87" s="42"/>
      <c r="BK87" s="42"/>
      <c r="BL87" s="42"/>
    </row>
    <row r="88" spans="1:64" ht="39" hidden="1" customHeight="1" outlineLevel="1" x14ac:dyDescent="0.2">
      <c r="A88" s="530"/>
      <c r="B88" s="537"/>
      <c r="C88" s="1001" t="s">
        <v>381</v>
      </c>
      <c r="D88" s="530"/>
      <c r="E88" s="459"/>
      <c r="F88" s="459"/>
      <c r="G88" s="407"/>
      <c r="H88" s="407"/>
      <c r="I88" s="399"/>
      <c r="J88" s="537"/>
      <c r="K88" s="537"/>
      <c r="L88" s="1082"/>
      <c r="M88" s="459"/>
      <c r="N88" s="459"/>
      <c r="O88" s="1083"/>
      <c r="P88" s="1097"/>
      <c r="Q88" s="1094"/>
      <c r="R88" s="1094"/>
      <c r="S88" s="1094"/>
      <c r="T88" s="1081"/>
      <c r="V88" s="402" t="str">
        <f>IF(B88="","0",ISERROR(MATCH(B88,Guidance!$D$165:$D$195,0)))</f>
        <v>0</v>
      </c>
      <c r="W88" s="42"/>
      <c r="X88" s="42"/>
      <c r="Y88" s="42"/>
      <c r="Z88" s="42"/>
      <c r="AA88" s="42"/>
      <c r="AB88" s="42"/>
      <c r="AC88" s="42"/>
      <c r="AD88" s="42"/>
      <c r="AE88" s="42"/>
      <c r="AF88" s="42"/>
      <c r="AG88" s="42"/>
      <c r="AH88" s="42"/>
      <c r="AI88" s="42"/>
      <c r="AJ88" s="42"/>
      <c r="AK88" s="42"/>
      <c r="AL88" s="42"/>
      <c r="AM88" s="42"/>
      <c r="AN88" s="42"/>
      <c r="AO88" s="42"/>
      <c r="AP88" s="42"/>
      <c r="AQ88" s="42"/>
      <c r="AR88" s="42"/>
      <c r="AS88" s="42"/>
      <c r="AT88" s="42"/>
      <c r="AU88" s="42"/>
      <c r="AV88" s="42"/>
      <c r="AW88" s="42"/>
      <c r="AX88" s="42"/>
      <c r="AY88" s="42"/>
      <c r="AZ88" s="42"/>
      <c r="BA88" s="42"/>
      <c r="BB88" s="42"/>
      <c r="BC88" s="42"/>
      <c r="BD88" s="42"/>
      <c r="BE88" s="42"/>
      <c r="BF88" s="42"/>
      <c r="BG88" s="42"/>
      <c r="BH88" s="42"/>
      <c r="BI88" s="42"/>
      <c r="BJ88" s="42"/>
      <c r="BK88" s="42"/>
      <c r="BL88" s="42"/>
    </row>
    <row r="89" spans="1:64" ht="39" hidden="1" customHeight="1" outlineLevel="1" x14ac:dyDescent="0.2">
      <c r="A89" s="530"/>
      <c r="B89" s="537"/>
      <c r="C89" s="1001" t="s">
        <v>382</v>
      </c>
      <c r="D89" s="530"/>
      <c r="E89" s="459"/>
      <c r="F89" s="459"/>
      <c r="G89" s="407"/>
      <c r="H89" s="407"/>
      <c r="I89" s="399"/>
      <c r="J89" s="537"/>
      <c r="K89" s="537"/>
      <c r="L89" s="1082"/>
      <c r="M89" s="459"/>
      <c r="N89" s="459"/>
      <c r="O89" s="1083"/>
      <c r="P89" s="1097"/>
      <c r="Q89" s="1094"/>
      <c r="R89" s="1094"/>
      <c r="S89" s="1094"/>
      <c r="T89" s="1081"/>
      <c r="V89" s="402" t="str">
        <f>IF(B89="","0",ISERROR(MATCH(B89,Guidance!$D$165:$D$195,0)))</f>
        <v>0</v>
      </c>
      <c r="W89" s="42"/>
      <c r="X89" s="42"/>
      <c r="Y89" s="42"/>
      <c r="Z89" s="42"/>
      <c r="AA89" s="42"/>
      <c r="AB89" s="42"/>
      <c r="AC89" s="42"/>
      <c r="AD89" s="42"/>
      <c r="AE89" s="42"/>
      <c r="AF89" s="42"/>
      <c r="AG89" s="42"/>
      <c r="AH89" s="42"/>
      <c r="AI89" s="42"/>
      <c r="AJ89" s="42"/>
      <c r="AK89" s="42"/>
      <c r="AL89" s="42"/>
      <c r="AM89" s="42"/>
      <c r="AN89" s="42"/>
      <c r="AO89" s="42"/>
      <c r="AP89" s="42"/>
      <c r="AQ89" s="42"/>
      <c r="AR89" s="42"/>
      <c r="AS89" s="42"/>
      <c r="AT89" s="42"/>
      <c r="AU89" s="42"/>
      <c r="AV89" s="42"/>
      <c r="AW89" s="42"/>
      <c r="AX89" s="42"/>
      <c r="AY89" s="42"/>
      <c r="AZ89" s="42"/>
      <c r="BA89" s="42"/>
      <c r="BB89" s="42"/>
      <c r="BC89" s="42"/>
      <c r="BD89" s="42"/>
      <c r="BE89" s="42"/>
      <c r="BF89" s="42"/>
      <c r="BG89" s="42"/>
      <c r="BH89" s="42"/>
      <c r="BI89" s="42"/>
      <c r="BJ89" s="42"/>
      <c r="BK89" s="42"/>
      <c r="BL89" s="42"/>
    </row>
    <row r="90" spans="1:64" ht="39" hidden="1" customHeight="1" outlineLevel="1" x14ac:dyDescent="0.2">
      <c r="A90" s="530"/>
      <c r="B90" s="537"/>
      <c r="C90" s="1001" t="s">
        <v>383</v>
      </c>
      <c r="D90" s="530"/>
      <c r="E90" s="459"/>
      <c r="F90" s="459"/>
      <c r="G90" s="407"/>
      <c r="H90" s="407"/>
      <c r="I90" s="399"/>
      <c r="J90" s="537"/>
      <c r="K90" s="537"/>
      <c r="L90" s="1082"/>
      <c r="M90" s="459"/>
      <c r="N90" s="459"/>
      <c r="O90" s="1083"/>
      <c r="P90" s="1097"/>
      <c r="Q90" s="1094"/>
      <c r="R90" s="1094"/>
      <c r="S90" s="1094"/>
      <c r="T90" s="1081"/>
      <c r="V90" s="402" t="str">
        <f>IF(B90="","0",ISERROR(MATCH(B90,Guidance!$D$165:$D$195,0)))</f>
        <v>0</v>
      </c>
      <c r="W90" s="42"/>
      <c r="X90" s="42"/>
      <c r="Y90" s="42"/>
      <c r="Z90" s="42"/>
      <c r="AA90" s="42"/>
      <c r="AB90" s="42"/>
      <c r="AC90" s="42"/>
      <c r="AD90" s="42"/>
      <c r="AE90" s="42"/>
      <c r="AF90" s="42"/>
      <c r="AG90" s="42"/>
      <c r="AH90" s="42"/>
      <c r="AI90" s="42"/>
      <c r="AJ90" s="42"/>
      <c r="AK90" s="42"/>
      <c r="AL90" s="42"/>
      <c r="AM90" s="42"/>
      <c r="AN90" s="42"/>
      <c r="AO90" s="42"/>
      <c r="AP90" s="42"/>
      <c r="AQ90" s="42"/>
      <c r="AR90" s="42"/>
      <c r="AS90" s="42"/>
      <c r="AT90" s="42"/>
      <c r="AU90" s="42"/>
      <c r="AV90" s="42"/>
      <c r="AW90" s="42"/>
      <c r="AX90" s="42"/>
      <c r="AY90" s="42"/>
      <c r="AZ90" s="42"/>
      <c r="BA90" s="42"/>
      <c r="BB90" s="42"/>
      <c r="BC90" s="42"/>
      <c r="BD90" s="42"/>
      <c r="BE90" s="42"/>
      <c r="BF90" s="42"/>
      <c r="BG90" s="42"/>
      <c r="BH90" s="42"/>
      <c r="BI90" s="42"/>
      <c r="BJ90" s="42"/>
      <c r="BK90" s="42"/>
      <c r="BL90" s="42"/>
    </row>
    <row r="91" spans="1:64" ht="39" hidden="1" customHeight="1" outlineLevel="1" x14ac:dyDescent="0.2">
      <c r="A91" s="530"/>
      <c r="B91" s="537"/>
      <c r="C91" s="1001" t="s">
        <v>384</v>
      </c>
      <c r="D91" s="530"/>
      <c r="E91" s="459"/>
      <c r="F91" s="459"/>
      <c r="G91" s="407"/>
      <c r="H91" s="407"/>
      <c r="I91" s="399"/>
      <c r="J91" s="537"/>
      <c r="K91" s="537"/>
      <c r="L91" s="1082"/>
      <c r="M91" s="459"/>
      <c r="N91" s="459"/>
      <c r="O91" s="1083"/>
      <c r="P91" s="1097"/>
      <c r="Q91" s="1094"/>
      <c r="R91" s="1094"/>
      <c r="S91" s="1094"/>
      <c r="T91" s="1081"/>
      <c r="V91" s="402" t="str">
        <f>IF(B91="","0",ISERROR(MATCH(B91,Guidance!$D$165:$D$195,0)))</f>
        <v>0</v>
      </c>
      <c r="W91" s="42"/>
      <c r="X91" s="42"/>
      <c r="Y91" s="42"/>
      <c r="Z91" s="42"/>
      <c r="AA91" s="42"/>
      <c r="AB91" s="42"/>
      <c r="AC91" s="42"/>
      <c r="AD91" s="42"/>
      <c r="AE91" s="42"/>
      <c r="AF91" s="42"/>
      <c r="AG91" s="42"/>
      <c r="AH91" s="42"/>
      <c r="AI91" s="42"/>
      <c r="AJ91" s="42"/>
      <c r="AK91" s="42"/>
      <c r="AL91" s="42"/>
      <c r="AM91" s="42"/>
      <c r="AN91" s="42"/>
      <c r="AO91" s="42"/>
      <c r="AP91" s="42"/>
      <c r="AQ91" s="42"/>
      <c r="AR91" s="42"/>
      <c r="AS91" s="42"/>
      <c r="AT91" s="42"/>
      <c r="AU91" s="42"/>
      <c r="AV91" s="42"/>
      <c r="AW91" s="42"/>
      <c r="AX91" s="42"/>
      <c r="AY91" s="42"/>
      <c r="AZ91" s="42"/>
      <c r="BA91" s="42"/>
      <c r="BB91" s="42"/>
      <c r="BC91" s="42"/>
      <c r="BD91" s="42"/>
      <c r="BE91" s="42"/>
      <c r="BF91" s="42"/>
      <c r="BG91" s="42"/>
      <c r="BH91" s="42"/>
      <c r="BI91" s="42"/>
      <c r="BJ91" s="42"/>
      <c r="BK91" s="42"/>
      <c r="BL91" s="42"/>
    </row>
    <row r="92" spans="1:64" ht="39" hidden="1" customHeight="1" outlineLevel="1" x14ac:dyDescent="0.2">
      <c r="A92" s="530"/>
      <c r="B92" s="537"/>
      <c r="C92" s="1001" t="s">
        <v>385</v>
      </c>
      <c r="D92" s="530"/>
      <c r="E92" s="459"/>
      <c r="F92" s="459"/>
      <c r="G92" s="407"/>
      <c r="H92" s="407"/>
      <c r="I92" s="399"/>
      <c r="J92" s="537"/>
      <c r="K92" s="537"/>
      <c r="L92" s="1082"/>
      <c r="M92" s="459"/>
      <c r="N92" s="459"/>
      <c r="O92" s="1083"/>
      <c r="P92" s="1097"/>
      <c r="Q92" s="1094"/>
      <c r="R92" s="1094"/>
      <c r="S92" s="1094"/>
      <c r="T92" s="1081"/>
      <c r="V92" s="402" t="str">
        <f>IF(B92="","0",ISERROR(MATCH(B92,Guidance!$D$165:$D$195,0)))</f>
        <v>0</v>
      </c>
      <c r="W92" s="42"/>
      <c r="X92" s="42"/>
      <c r="Y92" s="42"/>
      <c r="Z92" s="42"/>
      <c r="AA92" s="42"/>
      <c r="AB92" s="42"/>
      <c r="AC92" s="42"/>
      <c r="AD92" s="42"/>
      <c r="AE92" s="42"/>
      <c r="AF92" s="42"/>
      <c r="AG92" s="42"/>
      <c r="AH92" s="42"/>
      <c r="AI92" s="42"/>
      <c r="AJ92" s="42"/>
      <c r="AK92" s="42"/>
      <c r="AL92" s="42"/>
      <c r="AM92" s="42"/>
      <c r="AN92" s="42"/>
      <c r="AO92" s="42"/>
      <c r="AP92" s="42"/>
      <c r="AQ92" s="42"/>
      <c r="AR92" s="42"/>
      <c r="AS92" s="42"/>
      <c r="AT92" s="42"/>
      <c r="AU92" s="42"/>
      <c r="AV92" s="42"/>
      <c r="AW92" s="42"/>
      <c r="AX92" s="42"/>
      <c r="AY92" s="42"/>
      <c r="AZ92" s="42"/>
      <c r="BA92" s="42"/>
      <c r="BB92" s="42"/>
      <c r="BC92" s="42"/>
      <c r="BD92" s="42"/>
      <c r="BE92" s="42"/>
      <c r="BF92" s="42"/>
      <c r="BG92" s="42"/>
      <c r="BH92" s="42"/>
      <c r="BI92" s="42"/>
      <c r="BJ92" s="42"/>
      <c r="BK92" s="42"/>
      <c r="BL92" s="42"/>
    </row>
    <row r="93" spans="1:64" ht="39" hidden="1" customHeight="1" outlineLevel="1" x14ac:dyDescent="0.2">
      <c r="A93" s="530"/>
      <c r="B93" s="537"/>
      <c r="C93" s="1001" t="s">
        <v>386</v>
      </c>
      <c r="D93" s="530"/>
      <c r="E93" s="459"/>
      <c r="F93" s="459"/>
      <c r="G93" s="407"/>
      <c r="H93" s="407"/>
      <c r="I93" s="399"/>
      <c r="J93" s="537"/>
      <c r="K93" s="537"/>
      <c r="L93" s="1082"/>
      <c r="M93" s="459"/>
      <c r="N93" s="459"/>
      <c r="O93" s="1083"/>
      <c r="P93" s="1097"/>
      <c r="Q93" s="1094"/>
      <c r="R93" s="1094"/>
      <c r="S93" s="1094"/>
      <c r="T93" s="1081"/>
      <c r="V93" s="402" t="str">
        <f>IF(B93="","0",ISERROR(MATCH(B93,Guidance!$D$165:$D$195,0)))</f>
        <v>0</v>
      </c>
      <c r="W93" s="42"/>
      <c r="X93" s="42"/>
      <c r="Y93" s="42"/>
      <c r="Z93" s="42"/>
      <c r="AA93" s="42"/>
      <c r="AB93" s="42"/>
      <c r="AC93" s="42"/>
      <c r="AD93" s="42"/>
      <c r="AE93" s="42"/>
      <c r="AF93" s="42"/>
      <c r="AG93" s="42"/>
      <c r="AH93" s="42"/>
      <c r="AI93" s="42"/>
      <c r="AJ93" s="42"/>
      <c r="AK93" s="42"/>
      <c r="AL93" s="42"/>
      <c r="AM93" s="42"/>
      <c r="AN93" s="42"/>
      <c r="AO93" s="42"/>
      <c r="AP93" s="42"/>
      <c r="AQ93" s="42"/>
      <c r="AR93" s="42"/>
      <c r="AS93" s="42"/>
      <c r="AT93" s="42"/>
      <c r="AU93" s="42"/>
      <c r="AV93" s="42"/>
      <c r="AW93" s="42"/>
      <c r="AX93" s="42"/>
      <c r="AY93" s="42"/>
      <c r="AZ93" s="42"/>
      <c r="BA93" s="42"/>
      <c r="BB93" s="42"/>
      <c r="BC93" s="42"/>
      <c r="BD93" s="42"/>
      <c r="BE93" s="42"/>
      <c r="BF93" s="42"/>
      <c r="BG93" s="42"/>
      <c r="BH93" s="42"/>
      <c r="BI93" s="42"/>
      <c r="BJ93" s="42"/>
      <c r="BK93" s="42"/>
      <c r="BL93" s="42"/>
    </row>
    <row r="94" spans="1:64" ht="39" hidden="1" customHeight="1" outlineLevel="1" x14ac:dyDescent="0.2">
      <c r="A94" s="530"/>
      <c r="B94" s="537"/>
      <c r="C94" s="1001" t="s">
        <v>387</v>
      </c>
      <c r="D94" s="530"/>
      <c r="E94" s="459"/>
      <c r="F94" s="459"/>
      <c r="G94" s="407"/>
      <c r="H94" s="407"/>
      <c r="I94" s="399"/>
      <c r="J94" s="537"/>
      <c r="K94" s="537"/>
      <c r="L94" s="1082"/>
      <c r="M94" s="459"/>
      <c r="N94" s="459"/>
      <c r="O94" s="1083"/>
      <c r="P94" s="1097"/>
      <c r="Q94" s="1094"/>
      <c r="R94" s="1094"/>
      <c r="S94" s="1094"/>
      <c r="T94" s="1081"/>
      <c r="V94" s="402" t="str">
        <f>IF(B94="","0",ISERROR(MATCH(B94,Guidance!$D$165:$D$195,0)))</f>
        <v>0</v>
      </c>
      <c r="W94" s="42"/>
      <c r="X94" s="42"/>
      <c r="Y94" s="42"/>
      <c r="Z94" s="42"/>
      <c r="AA94" s="42"/>
      <c r="AB94" s="42"/>
      <c r="AC94" s="42"/>
      <c r="AD94" s="42"/>
      <c r="AE94" s="42"/>
      <c r="AF94" s="42"/>
      <c r="AG94" s="42"/>
      <c r="AH94" s="42"/>
      <c r="AI94" s="42"/>
      <c r="AJ94" s="42"/>
      <c r="AK94" s="42"/>
      <c r="AL94" s="42"/>
      <c r="AM94" s="42"/>
      <c r="AN94" s="42"/>
      <c r="AO94" s="42"/>
      <c r="AP94" s="42"/>
      <c r="AQ94" s="42"/>
      <c r="AR94" s="42"/>
      <c r="AS94" s="42"/>
      <c r="AT94" s="42"/>
      <c r="AU94" s="42"/>
      <c r="AV94" s="42"/>
      <c r="AW94" s="42"/>
      <c r="AX94" s="42"/>
      <c r="AY94" s="42"/>
      <c r="AZ94" s="42"/>
      <c r="BA94" s="42"/>
      <c r="BB94" s="42"/>
      <c r="BC94" s="42"/>
      <c r="BD94" s="42"/>
      <c r="BE94" s="42"/>
      <c r="BF94" s="42"/>
      <c r="BG94" s="42"/>
      <c r="BH94" s="42"/>
      <c r="BI94" s="42"/>
      <c r="BJ94" s="42"/>
      <c r="BK94" s="42"/>
      <c r="BL94" s="42"/>
    </row>
    <row r="95" spans="1:64" ht="39" hidden="1" customHeight="1" outlineLevel="1" x14ac:dyDescent="0.2">
      <c r="A95" s="530"/>
      <c r="B95" s="537"/>
      <c r="C95" s="1001" t="s">
        <v>388</v>
      </c>
      <c r="D95" s="459"/>
      <c r="E95" s="459"/>
      <c r="F95" s="459"/>
      <c r="G95" s="407"/>
      <c r="H95" s="407"/>
      <c r="I95" s="399"/>
      <c r="J95" s="537"/>
      <c r="K95" s="537"/>
      <c r="L95" s="1082"/>
      <c r="M95" s="459"/>
      <c r="N95" s="459"/>
      <c r="O95" s="1083"/>
      <c r="P95" s="1097"/>
      <c r="Q95" s="1094"/>
      <c r="R95" s="1094"/>
      <c r="S95" s="1094"/>
      <c r="T95" s="1081"/>
      <c r="V95" s="402" t="str">
        <f>IF(B95="","0",ISERROR(MATCH(B95,Guidance!$D$165:$D$195,0)))</f>
        <v>0</v>
      </c>
      <c r="W95" s="42"/>
      <c r="X95" s="42"/>
      <c r="Y95" s="42"/>
      <c r="Z95" s="42"/>
      <c r="AA95" s="42"/>
      <c r="AB95" s="42"/>
      <c r="AC95" s="42"/>
      <c r="AD95" s="42"/>
      <c r="AE95" s="42"/>
      <c r="AF95" s="42"/>
      <c r="AG95" s="42"/>
      <c r="AH95" s="42"/>
      <c r="AI95" s="42"/>
      <c r="AJ95" s="42"/>
      <c r="AK95" s="42"/>
      <c r="AL95" s="42"/>
      <c r="AM95" s="42"/>
      <c r="AN95" s="42"/>
      <c r="AO95" s="42"/>
      <c r="AP95" s="42"/>
      <c r="AQ95" s="42"/>
      <c r="AR95" s="42"/>
      <c r="AS95" s="42"/>
      <c r="AT95" s="42"/>
      <c r="AU95" s="42"/>
      <c r="AV95" s="42"/>
      <c r="AW95" s="42"/>
      <c r="AX95" s="42"/>
      <c r="AY95" s="42"/>
      <c r="AZ95" s="42"/>
      <c r="BA95" s="42"/>
      <c r="BB95" s="42"/>
      <c r="BC95" s="42"/>
      <c r="BD95" s="42"/>
      <c r="BE95" s="42"/>
      <c r="BF95" s="42"/>
      <c r="BG95" s="42"/>
      <c r="BH95" s="42"/>
      <c r="BI95" s="42"/>
      <c r="BJ95" s="42"/>
      <c r="BK95" s="42"/>
      <c r="BL95" s="42"/>
    </row>
    <row r="96" spans="1:64" ht="39" hidden="1" customHeight="1" outlineLevel="1" x14ac:dyDescent="0.2">
      <c r="A96" s="530"/>
      <c r="B96" s="537"/>
      <c r="C96" s="1001" t="s">
        <v>389</v>
      </c>
      <c r="D96" s="459"/>
      <c r="E96" s="459"/>
      <c r="F96" s="459"/>
      <c r="G96" s="407"/>
      <c r="H96" s="407"/>
      <c r="I96" s="399"/>
      <c r="J96" s="537"/>
      <c r="K96" s="537"/>
      <c r="L96" s="1082"/>
      <c r="M96" s="459"/>
      <c r="N96" s="459"/>
      <c r="O96" s="1083"/>
      <c r="P96" s="1097"/>
      <c r="Q96" s="1094"/>
      <c r="R96" s="1094"/>
      <c r="S96" s="1094"/>
      <c r="T96" s="1081"/>
      <c r="V96" s="402" t="str">
        <f>IF(B96="","0",ISERROR(MATCH(B96,Guidance!$D$165:$D$195,0)))</f>
        <v>0</v>
      </c>
      <c r="W96" s="42"/>
      <c r="X96" s="42"/>
      <c r="Y96" s="42"/>
      <c r="Z96" s="42"/>
      <c r="AA96" s="42"/>
      <c r="AB96" s="42"/>
      <c r="AC96" s="42"/>
      <c r="AD96" s="42"/>
      <c r="AE96" s="42"/>
      <c r="AF96" s="42"/>
      <c r="AG96" s="42"/>
      <c r="AH96" s="42"/>
      <c r="AI96" s="42"/>
      <c r="AJ96" s="42"/>
      <c r="AK96" s="42"/>
      <c r="AL96" s="42"/>
      <c r="AM96" s="42"/>
      <c r="AN96" s="42"/>
      <c r="AO96" s="42"/>
      <c r="AP96" s="42"/>
      <c r="AQ96" s="42"/>
      <c r="AR96" s="42"/>
      <c r="AS96" s="42"/>
      <c r="AT96" s="42"/>
      <c r="AU96" s="42"/>
      <c r="AV96" s="42"/>
      <c r="AW96" s="42"/>
      <c r="AX96" s="42"/>
      <c r="AY96" s="42"/>
      <c r="AZ96" s="42"/>
      <c r="BA96" s="42"/>
      <c r="BB96" s="42"/>
      <c r="BC96" s="42"/>
      <c r="BD96" s="42"/>
      <c r="BE96" s="42"/>
      <c r="BF96" s="42"/>
      <c r="BG96" s="42"/>
      <c r="BH96" s="42"/>
      <c r="BI96" s="42"/>
      <c r="BJ96" s="42"/>
      <c r="BK96" s="42"/>
      <c r="BL96" s="42"/>
    </row>
    <row r="97" spans="1:64" ht="39" hidden="1" customHeight="1" outlineLevel="1" x14ac:dyDescent="0.2">
      <c r="A97" s="530"/>
      <c r="B97" s="537"/>
      <c r="C97" s="1001" t="s">
        <v>390</v>
      </c>
      <c r="D97" s="459"/>
      <c r="E97" s="459"/>
      <c r="F97" s="459"/>
      <c r="G97" s="407"/>
      <c r="H97" s="407"/>
      <c r="I97" s="399"/>
      <c r="J97" s="537"/>
      <c r="K97" s="537"/>
      <c r="L97" s="1082"/>
      <c r="M97" s="459"/>
      <c r="N97" s="459"/>
      <c r="O97" s="1083"/>
      <c r="P97" s="1097"/>
      <c r="Q97" s="1094"/>
      <c r="R97" s="1094"/>
      <c r="S97" s="1094"/>
      <c r="T97" s="1081"/>
      <c r="V97" s="402" t="str">
        <f>IF(B97="","0",ISERROR(MATCH(B97,Guidance!$D$165:$D$195,0)))</f>
        <v>0</v>
      </c>
      <c r="W97" s="42"/>
      <c r="X97" s="42"/>
      <c r="Y97" s="42"/>
      <c r="Z97" s="42"/>
      <c r="AA97" s="42"/>
      <c r="AB97" s="42"/>
      <c r="AC97" s="42"/>
      <c r="AD97" s="42"/>
      <c r="AE97" s="42"/>
      <c r="AF97" s="42"/>
      <c r="AG97" s="42"/>
      <c r="AH97" s="42"/>
      <c r="AI97" s="42"/>
      <c r="AJ97" s="42"/>
      <c r="AK97" s="42"/>
      <c r="AL97" s="42"/>
      <c r="AM97" s="42"/>
      <c r="AN97" s="42"/>
      <c r="AO97" s="42"/>
      <c r="AP97" s="42"/>
      <c r="AQ97" s="42"/>
      <c r="AR97" s="42"/>
      <c r="AS97" s="42"/>
      <c r="AT97" s="42"/>
      <c r="AU97" s="42"/>
      <c r="AV97" s="42"/>
      <c r="AW97" s="42"/>
      <c r="AX97" s="42"/>
      <c r="AY97" s="42"/>
      <c r="AZ97" s="42"/>
      <c r="BA97" s="42"/>
      <c r="BB97" s="42"/>
      <c r="BC97" s="42"/>
      <c r="BD97" s="42"/>
      <c r="BE97" s="42"/>
      <c r="BF97" s="42"/>
      <c r="BG97" s="42"/>
      <c r="BH97" s="42"/>
      <c r="BI97" s="42"/>
      <c r="BJ97" s="42"/>
      <c r="BK97" s="42"/>
      <c r="BL97" s="42"/>
    </row>
    <row r="98" spans="1:64" ht="39" hidden="1" customHeight="1" outlineLevel="1" x14ac:dyDescent="0.2">
      <c r="A98" s="530"/>
      <c r="B98" s="537"/>
      <c r="C98" s="1001" t="s">
        <v>391</v>
      </c>
      <c r="D98" s="530"/>
      <c r="E98" s="459"/>
      <c r="F98" s="459"/>
      <c r="G98" s="407"/>
      <c r="H98" s="407"/>
      <c r="I98" s="399"/>
      <c r="J98" s="537"/>
      <c r="K98" s="537"/>
      <c r="L98" s="1082"/>
      <c r="M98" s="459"/>
      <c r="N98" s="459"/>
      <c r="O98" s="1083"/>
      <c r="P98" s="1097"/>
      <c r="Q98" s="1094"/>
      <c r="R98" s="1094"/>
      <c r="S98" s="1094"/>
      <c r="T98" s="1081"/>
      <c r="V98" s="402" t="str">
        <f>IF(B98="","0",ISERROR(MATCH(B98,Guidance!$D$165:$D$195,0)))</f>
        <v>0</v>
      </c>
      <c r="W98" s="42"/>
      <c r="X98" s="42"/>
      <c r="Y98" s="42"/>
      <c r="Z98" s="42"/>
      <c r="AA98" s="42"/>
      <c r="AB98" s="42"/>
      <c r="AC98" s="42"/>
      <c r="AD98" s="42"/>
      <c r="AE98" s="42"/>
      <c r="AF98" s="42"/>
      <c r="AG98" s="42"/>
      <c r="AH98" s="42"/>
      <c r="AI98" s="42"/>
      <c r="AJ98" s="42"/>
      <c r="AK98" s="42"/>
      <c r="AL98" s="42"/>
      <c r="AM98" s="42"/>
      <c r="AN98" s="42"/>
      <c r="AO98" s="42"/>
      <c r="AP98" s="42"/>
      <c r="AQ98" s="42"/>
      <c r="AR98" s="42"/>
      <c r="AS98" s="42"/>
      <c r="AT98" s="42"/>
      <c r="AU98" s="42"/>
      <c r="AV98" s="42"/>
      <c r="AW98" s="42"/>
      <c r="AX98" s="42"/>
      <c r="AY98" s="42"/>
      <c r="AZ98" s="42"/>
      <c r="BA98" s="42"/>
      <c r="BB98" s="42"/>
      <c r="BC98" s="42"/>
      <c r="BD98" s="42"/>
      <c r="BE98" s="42"/>
      <c r="BF98" s="42"/>
      <c r="BG98" s="42"/>
      <c r="BH98" s="42"/>
      <c r="BI98" s="42"/>
      <c r="BJ98" s="42"/>
      <c r="BK98" s="42"/>
      <c r="BL98" s="42"/>
    </row>
    <row r="99" spans="1:64" ht="39" hidden="1" customHeight="1" outlineLevel="1" x14ac:dyDescent="0.2">
      <c r="A99" s="530"/>
      <c r="B99" s="537"/>
      <c r="C99" s="1001" t="s">
        <v>392</v>
      </c>
      <c r="D99" s="530"/>
      <c r="E99" s="459"/>
      <c r="F99" s="459"/>
      <c r="G99" s="407"/>
      <c r="H99" s="407"/>
      <c r="I99" s="399"/>
      <c r="J99" s="537"/>
      <c r="K99" s="537"/>
      <c r="L99" s="1082"/>
      <c r="M99" s="459"/>
      <c r="N99" s="459"/>
      <c r="O99" s="1083"/>
      <c r="P99" s="1097"/>
      <c r="Q99" s="1094"/>
      <c r="R99" s="1094"/>
      <c r="S99" s="1094"/>
      <c r="T99" s="1081"/>
      <c r="V99" s="402" t="str">
        <f>IF(B99="","0",ISERROR(MATCH(B99,Guidance!$D$165:$D$195,0)))</f>
        <v>0</v>
      </c>
      <c r="W99" s="42"/>
      <c r="X99" s="42"/>
      <c r="Y99" s="42"/>
      <c r="Z99" s="42"/>
      <c r="AA99" s="42"/>
      <c r="AB99" s="42"/>
      <c r="AC99" s="42"/>
      <c r="AD99" s="42"/>
      <c r="AE99" s="42"/>
      <c r="AF99" s="42"/>
      <c r="AG99" s="42"/>
      <c r="AH99" s="42"/>
      <c r="AI99" s="42"/>
      <c r="AJ99" s="42"/>
      <c r="AK99" s="42"/>
      <c r="AL99" s="42"/>
      <c r="AM99" s="42"/>
      <c r="AN99" s="42"/>
      <c r="AO99" s="42"/>
      <c r="AP99" s="42"/>
      <c r="AQ99" s="42"/>
      <c r="AR99" s="42"/>
      <c r="AS99" s="42"/>
      <c r="AT99" s="42"/>
      <c r="AU99" s="42"/>
      <c r="AV99" s="42"/>
      <c r="AW99" s="42"/>
      <c r="AX99" s="42"/>
      <c r="AY99" s="42"/>
      <c r="AZ99" s="42"/>
      <c r="BA99" s="42"/>
      <c r="BB99" s="42"/>
      <c r="BC99" s="42"/>
      <c r="BD99" s="42"/>
      <c r="BE99" s="42"/>
      <c r="BF99" s="42"/>
      <c r="BG99" s="42"/>
      <c r="BH99" s="42"/>
      <c r="BI99" s="42"/>
      <c r="BJ99" s="42"/>
      <c r="BK99" s="42"/>
      <c r="BL99" s="42"/>
    </row>
    <row r="100" spans="1:64" ht="39" hidden="1" customHeight="1" outlineLevel="1" x14ac:dyDescent="0.2">
      <c r="A100" s="530"/>
      <c r="B100" s="537"/>
      <c r="C100" s="1001" t="s">
        <v>393</v>
      </c>
      <c r="D100" s="530"/>
      <c r="E100" s="459"/>
      <c r="F100" s="459"/>
      <c r="G100" s="407"/>
      <c r="H100" s="407"/>
      <c r="I100" s="399"/>
      <c r="J100" s="537"/>
      <c r="K100" s="537"/>
      <c r="L100" s="1082"/>
      <c r="M100" s="459"/>
      <c r="N100" s="459"/>
      <c r="O100" s="1083"/>
      <c r="P100" s="1097"/>
      <c r="Q100" s="1094"/>
      <c r="R100" s="1094"/>
      <c r="S100" s="1094"/>
      <c r="T100" s="1081"/>
      <c r="V100" s="402" t="str">
        <f>IF(B100="","0",ISERROR(MATCH(B100,Guidance!$D$165:$D$195,0)))</f>
        <v>0</v>
      </c>
      <c r="W100" s="42"/>
      <c r="X100" s="42"/>
      <c r="Y100" s="42"/>
      <c r="Z100" s="42"/>
      <c r="AA100" s="42"/>
      <c r="AB100" s="42"/>
      <c r="AC100" s="42"/>
      <c r="AD100" s="42"/>
      <c r="AE100" s="42"/>
      <c r="AF100" s="42"/>
      <c r="AG100" s="42"/>
      <c r="AH100" s="42"/>
      <c r="AI100" s="42"/>
      <c r="AJ100" s="42"/>
      <c r="AK100" s="42"/>
      <c r="AL100" s="42"/>
      <c r="AM100" s="42"/>
      <c r="AN100" s="42"/>
      <c r="AO100" s="42"/>
      <c r="AP100" s="42"/>
      <c r="AQ100" s="42"/>
      <c r="AR100" s="42"/>
      <c r="AS100" s="42"/>
      <c r="AT100" s="42"/>
      <c r="AU100" s="42"/>
      <c r="AV100" s="42"/>
      <c r="AW100" s="42"/>
      <c r="AX100" s="42"/>
      <c r="AY100" s="42"/>
      <c r="AZ100" s="42"/>
      <c r="BA100" s="42"/>
      <c r="BB100" s="42"/>
      <c r="BC100" s="42"/>
      <c r="BD100" s="42"/>
      <c r="BE100" s="42"/>
      <c r="BF100" s="42"/>
      <c r="BG100" s="42"/>
      <c r="BH100" s="42"/>
      <c r="BI100" s="42"/>
      <c r="BJ100" s="42"/>
      <c r="BK100" s="42"/>
      <c r="BL100" s="42"/>
    </row>
    <row r="101" spans="1:64" ht="39" hidden="1" customHeight="1" outlineLevel="1" x14ac:dyDescent="0.2">
      <c r="A101" s="530"/>
      <c r="B101" s="537"/>
      <c r="C101" s="1001" t="s">
        <v>394</v>
      </c>
      <c r="D101" s="530"/>
      <c r="E101" s="459"/>
      <c r="F101" s="459"/>
      <c r="G101" s="407"/>
      <c r="H101" s="407"/>
      <c r="I101" s="399"/>
      <c r="J101" s="537"/>
      <c r="K101" s="537"/>
      <c r="L101" s="1082"/>
      <c r="M101" s="459"/>
      <c r="N101" s="459"/>
      <c r="O101" s="1083"/>
      <c r="P101" s="1097"/>
      <c r="Q101" s="1094"/>
      <c r="R101" s="1094"/>
      <c r="S101" s="1094"/>
      <c r="T101" s="1081"/>
      <c r="V101" s="402" t="str">
        <f>IF(B101="","0",ISERROR(MATCH(B101,Guidance!$D$165:$D$195,0)))</f>
        <v>0</v>
      </c>
      <c r="W101" s="42"/>
      <c r="X101" s="42"/>
      <c r="Y101" s="42"/>
      <c r="Z101" s="42"/>
      <c r="AA101" s="42"/>
      <c r="AB101" s="42"/>
      <c r="AC101" s="42"/>
      <c r="AD101" s="42"/>
      <c r="AE101" s="42"/>
      <c r="AF101" s="42"/>
      <c r="AG101" s="42"/>
      <c r="AH101" s="42"/>
      <c r="AI101" s="42"/>
      <c r="AJ101" s="42"/>
      <c r="AK101" s="42"/>
      <c r="AL101" s="42"/>
      <c r="AM101" s="42"/>
      <c r="AN101" s="42"/>
      <c r="AO101" s="42"/>
      <c r="AP101" s="42"/>
      <c r="AQ101" s="42"/>
      <c r="AR101" s="42"/>
      <c r="AS101" s="42"/>
      <c r="AT101" s="42"/>
      <c r="AU101" s="42"/>
      <c r="AV101" s="42"/>
      <c r="AW101" s="42"/>
      <c r="AX101" s="42"/>
      <c r="AY101" s="42"/>
      <c r="AZ101" s="42"/>
      <c r="BA101" s="42"/>
      <c r="BB101" s="42"/>
      <c r="BC101" s="42"/>
      <c r="BD101" s="42"/>
      <c r="BE101" s="42"/>
      <c r="BF101" s="42"/>
      <c r="BG101" s="42"/>
      <c r="BH101" s="42"/>
      <c r="BI101" s="42"/>
      <c r="BJ101" s="42"/>
      <c r="BK101" s="42"/>
      <c r="BL101" s="42"/>
    </row>
    <row r="102" spans="1:64" ht="39" hidden="1" customHeight="1" outlineLevel="1" x14ac:dyDescent="0.2">
      <c r="A102" s="530"/>
      <c r="B102" s="537"/>
      <c r="C102" s="1001" t="s">
        <v>395</v>
      </c>
      <c r="D102" s="530"/>
      <c r="E102" s="459"/>
      <c r="F102" s="459"/>
      <c r="G102" s="407"/>
      <c r="H102" s="407"/>
      <c r="I102" s="399"/>
      <c r="J102" s="537"/>
      <c r="K102" s="537"/>
      <c r="L102" s="1082"/>
      <c r="M102" s="459"/>
      <c r="N102" s="459"/>
      <c r="O102" s="1083"/>
      <c r="P102" s="1097"/>
      <c r="Q102" s="1094"/>
      <c r="R102" s="1094"/>
      <c r="S102" s="1094"/>
      <c r="T102" s="1081"/>
      <c r="V102" s="402" t="str">
        <f>IF(B102="","0",ISERROR(MATCH(B102,Guidance!$D$165:$D$195,0)))</f>
        <v>0</v>
      </c>
      <c r="W102" s="42"/>
      <c r="X102" s="42"/>
      <c r="Y102" s="42"/>
      <c r="Z102" s="42"/>
      <c r="AA102" s="42"/>
      <c r="AB102" s="42"/>
      <c r="AC102" s="42"/>
      <c r="AD102" s="42"/>
      <c r="AE102" s="42"/>
      <c r="AF102" s="42"/>
      <c r="AG102" s="42"/>
      <c r="AH102" s="42"/>
      <c r="AI102" s="42"/>
      <c r="AJ102" s="42"/>
      <c r="AK102" s="42"/>
      <c r="AL102" s="42"/>
      <c r="AM102" s="42"/>
      <c r="AN102" s="42"/>
      <c r="AO102" s="42"/>
      <c r="AP102" s="42"/>
      <c r="AQ102" s="42"/>
      <c r="AR102" s="42"/>
      <c r="AS102" s="42"/>
      <c r="AT102" s="42"/>
      <c r="AU102" s="42"/>
      <c r="AV102" s="42"/>
      <c r="AW102" s="42"/>
      <c r="AX102" s="42"/>
      <c r="AY102" s="42"/>
      <c r="AZ102" s="42"/>
      <c r="BA102" s="42"/>
      <c r="BB102" s="42"/>
      <c r="BC102" s="42"/>
      <c r="BD102" s="42"/>
      <c r="BE102" s="42"/>
      <c r="BF102" s="42"/>
      <c r="BG102" s="42"/>
      <c r="BH102" s="42"/>
      <c r="BI102" s="42"/>
      <c r="BJ102" s="42"/>
      <c r="BK102" s="42"/>
      <c r="BL102" s="42"/>
    </row>
    <row r="103" spans="1:64" ht="39" hidden="1" customHeight="1" outlineLevel="1" x14ac:dyDescent="0.2">
      <c r="A103" s="530"/>
      <c r="B103" s="537"/>
      <c r="C103" s="1001" t="s">
        <v>396</v>
      </c>
      <c r="D103" s="530"/>
      <c r="E103" s="459"/>
      <c r="F103" s="459"/>
      <c r="G103" s="407"/>
      <c r="H103" s="407"/>
      <c r="I103" s="399"/>
      <c r="J103" s="537"/>
      <c r="K103" s="537"/>
      <c r="L103" s="1082"/>
      <c r="M103" s="459"/>
      <c r="N103" s="459"/>
      <c r="O103" s="1083"/>
      <c r="P103" s="1097"/>
      <c r="Q103" s="1094"/>
      <c r="R103" s="1094"/>
      <c r="S103" s="1094"/>
      <c r="T103" s="1081"/>
      <c r="V103" s="402" t="str">
        <f>IF(B103="","0",ISERROR(MATCH(B103,Guidance!$D$165:$D$195,0)))</f>
        <v>0</v>
      </c>
      <c r="W103" s="42"/>
      <c r="X103" s="42"/>
      <c r="Y103" s="42"/>
      <c r="Z103" s="42"/>
      <c r="AA103" s="42"/>
      <c r="AB103" s="42"/>
      <c r="AC103" s="42"/>
      <c r="AD103" s="42"/>
      <c r="AE103" s="42"/>
      <c r="AF103" s="42"/>
      <c r="AG103" s="42"/>
      <c r="AH103" s="42"/>
      <c r="AI103" s="42"/>
      <c r="AJ103" s="42"/>
      <c r="AK103" s="42"/>
      <c r="AL103" s="42"/>
      <c r="AM103" s="42"/>
      <c r="AN103" s="42"/>
      <c r="AO103" s="42"/>
      <c r="AP103" s="42"/>
      <c r="AQ103" s="42"/>
      <c r="AR103" s="42"/>
      <c r="AS103" s="42"/>
      <c r="AT103" s="42"/>
      <c r="AU103" s="42"/>
      <c r="AV103" s="42"/>
      <c r="AW103" s="42"/>
      <c r="AX103" s="42"/>
      <c r="AY103" s="42"/>
      <c r="AZ103" s="42"/>
      <c r="BA103" s="42"/>
      <c r="BB103" s="42"/>
      <c r="BC103" s="42"/>
      <c r="BD103" s="42"/>
      <c r="BE103" s="42"/>
      <c r="BF103" s="42"/>
      <c r="BG103" s="42"/>
      <c r="BH103" s="42"/>
      <c r="BI103" s="42"/>
      <c r="BJ103" s="42"/>
      <c r="BK103" s="42"/>
      <c r="BL103" s="42"/>
    </row>
    <row r="104" spans="1:64" ht="39" hidden="1" customHeight="1" outlineLevel="1" x14ac:dyDescent="0.2">
      <c r="A104" s="530"/>
      <c r="B104" s="537"/>
      <c r="C104" s="1001" t="s">
        <v>397</v>
      </c>
      <c r="D104" s="530"/>
      <c r="E104" s="459"/>
      <c r="F104" s="459"/>
      <c r="G104" s="407"/>
      <c r="H104" s="407"/>
      <c r="I104" s="399"/>
      <c r="J104" s="537"/>
      <c r="K104" s="537"/>
      <c r="L104" s="1082"/>
      <c r="M104" s="459"/>
      <c r="N104" s="459"/>
      <c r="O104" s="1083"/>
      <c r="P104" s="1097"/>
      <c r="Q104" s="1094"/>
      <c r="R104" s="1094"/>
      <c r="S104" s="1094"/>
      <c r="T104" s="1081"/>
      <c r="V104" s="402" t="str">
        <f>IF(B104="","0",ISERROR(MATCH(B104,Guidance!$D$165:$D$195,0)))</f>
        <v>0</v>
      </c>
      <c r="W104" s="42"/>
      <c r="X104" s="42"/>
      <c r="Y104" s="42"/>
      <c r="Z104" s="42"/>
      <c r="AA104" s="42"/>
      <c r="AB104" s="42"/>
      <c r="AC104" s="42"/>
      <c r="AD104" s="42"/>
      <c r="AE104" s="42"/>
      <c r="AF104" s="42"/>
      <c r="AG104" s="42"/>
      <c r="AH104" s="42"/>
      <c r="AI104" s="42"/>
      <c r="AJ104" s="42"/>
      <c r="AK104" s="42"/>
      <c r="AL104" s="42"/>
      <c r="AM104" s="42"/>
      <c r="AN104" s="42"/>
      <c r="AO104" s="42"/>
      <c r="AP104" s="42"/>
      <c r="AQ104" s="42"/>
      <c r="AR104" s="42"/>
      <c r="AS104" s="42"/>
      <c r="AT104" s="42"/>
      <c r="AU104" s="42"/>
      <c r="AV104" s="42"/>
      <c r="AW104" s="42"/>
      <c r="AX104" s="42"/>
      <c r="AY104" s="42"/>
      <c r="AZ104" s="42"/>
      <c r="BA104" s="42"/>
      <c r="BB104" s="42"/>
      <c r="BC104" s="42"/>
      <c r="BD104" s="42"/>
      <c r="BE104" s="42"/>
      <c r="BF104" s="42"/>
      <c r="BG104" s="42"/>
      <c r="BH104" s="42"/>
      <c r="BI104" s="42"/>
      <c r="BJ104" s="42"/>
      <c r="BK104" s="42"/>
      <c r="BL104" s="42"/>
    </row>
    <row r="105" spans="1:64" ht="39" hidden="1" customHeight="1" outlineLevel="1" x14ac:dyDescent="0.2">
      <c r="A105" s="530"/>
      <c r="B105" s="537"/>
      <c r="C105" s="1001" t="s">
        <v>398</v>
      </c>
      <c r="D105" s="530"/>
      <c r="E105" s="459"/>
      <c r="F105" s="459"/>
      <c r="G105" s="407"/>
      <c r="H105" s="407"/>
      <c r="I105" s="399"/>
      <c r="J105" s="537"/>
      <c r="K105" s="537"/>
      <c r="L105" s="1082"/>
      <c r="M105" s="459"/>
      <c r="N105" s="459"/>
      <c r="O105" s="1083"/>
      <c r="P105" s="1097"/>
      <c r="Q105" s="1094"/>
      <c r="R105" s="1094"/>
      <c r="S105" s="1094"/>
      <c r="T105" s="1081"/>
      <c r="V105" s="402" t="str">
        <f>IF(B105="","0",ISERROR(MATCH(B105,Guidance!$D$165:$D$195,0)))</f>
        <v>0</v>
      </c>
      <c r="W105" s="42"/>
      <c r="X105" s="42"/>
      <c r="Y105" s="42"/>
      <c r="Z105" s="42"/>
      <c r="AA105" s="42"/>
      <c r="AB105" s="42"/>
      <c r="AC105" s="42"/>
      <c r="AD105" s="42"/>
      <c r="AE105" s="42"/>
      <c r="AF105" s="42"/>
      <c r="AG105" s="42"/>
      <c r="AH105" s="42"/>
      <c r="AI105" s="42"/>
      <c r="AJ105" s="42"/>
      <c r="AK105" s="42"/>
      <c r="AL105" s="42"/>
      <c r="AM105" s="42"/>
      <c r="AN105" s="42"/>
      <c r="AO105" s="42"/>
      <c r="AP105" s="42"/>
      <c r="AQ105" s="42"/>
      <c r="AR105" s="42"/>
      <c r="AS105" s="42"/>
      <c r="AT105" s="42"/>
      <c r="AU105" s="42"/>
      <c r="AV105" s="42"/>
      <c r="AW105" s="42"/>
      <c r="AX105" s="42"/>
      <c r="AY105" s="42"/>
      <c r="AZ105" s="42"/>
      <c r="BA105" s="42"/>
      <c r="BB105" s="42"/>
      <c r="BC105" s="42"/>
      <c r="BD105" s="42"/>
      <c r="BE105" s="42"/>
      <c r="BF105" s="42"/>
      <c r="BG105" s="42"/>
      <c r="BH105" s="42"/>
      <c r="BI105" s="42"/>
      <c r="BJ105" s="42"/>
      <c r="BK105" s="42"/>
      <c r="BL105" s="42"/>
    </row>
    <row r="106" spans="1:64" ht="39" hidden="1" customHeight="1" outlineLevel="1" x14ac:dyDescent="0.2">
      <c r="A106" s="530"/>
      <c r="B106" s="537"/>
      <c r="C106" s="1001" t="s">
        <v>399</v>
      </c>
      <c r="D106" s="530"/>
      <c r="E106" s="459"/>
      <c r="F106" s="459"/>
      <c r="G106" s="407"/>
      <c r="H106" s="407"/>
      <c r="I106" s="399"/>
      <c r="J106" s="537"/>
      <c r="K106" s="537"/>
      <c r="L106" s="1082"/>
      <c r="M106" s="459"/>
      <c r="N106" s="459"/>
      <c r="O106" s="1083"/>
      <c r="P106" s="1097"/>
      <c r="Q106" s="1094"/>
      <c r="R106" s="1094"/>
      <c r="S106" s="1094"/>
      <c r="T106" s="1081"/>
      <c r="V106" s="402" t="str">
        <f>IF(B106="","0",ISERROR(MATCH(B106,Guidance!$D$165:$D$195,0)))</f>
        <v>0</v>
      </c>
      <c r="W106" s="42"/>
      <c r="X106" s="42"/>
      <c r="Y106" s="42"/>
      <c r="Z106" s="42"/>
      <c r="AA106" s="42"/>
      <c r="AB106" s="42"/>
      <c r="AC106" s="42"/>
      <c r="AD106" s="42"/>
      <c r="AE106" s="42"/>
      <c r="AF106" s="42"/>
      <c r="AG106" s="42"/>
      <c r="AH106" s="42"/>
      <c r="AI106" s="42"/>
      <c r="AJ106" s="42"/>
      <c r="AK106" s="42"/>
      <c r="AL106" s="42"/>
      <c r="AM106" s="42"/>
      <c r="AN106" s="42"/>
      <c r="AO106" s="42"/>
      <c r="AP106" s="42"/>
      <c r="AQ106" s="42"/>
      <c r="AR106" s="42"/>
      <c r="AS106" s="42"/>
      <c r="AT106" s="42"/>
      <c r="AU106" s="42"/>
      <c r="AV106" s="42"/>
      <c r="AW106" s="42"/>
      <c r="AX106" s="42"/>
      <c r="AY106" s="42"/>
      <c r="AZ106" s="42"/>
      <c r="BA106" s="42"/>
      <c r="BB106" s="42"/>
      <c r="BC106" s="42"/>
      <c r="BD106" s="42"/>
      <c r="BE106" s="42"/>
      <c r="BF106" s="42"/>
      <c r="BG106" s="42"/>
      <c r="BH106" s="42"/>
      <c r="BI106" s="42"/>
      <c r="BJ106" s="42"/>
      <c r="BK106" s="42"/>
      <c r="BL106" s="42"/>
    </row>
    <row r="107" spans="1:64" ht="39" hidden="1" customHeight="1" outlineLevel="1" x14ac:dyDescent="0.2">
      <c r="A107" s="530"/>
      <c r="B107" s="537"/>
      <c r="C107" s="1001" t="s">
        <v>400</v>
      </c>
      <c r="D107" s="459"/>
      <c r="E107" s="459"/>
      <c r="F107" s="459"/>
      <c r="G107" s="407"/>
      <c r="H107" s="407"/>
      <c r="I107" s="399"/>
      <c r="J107" s="537"/>
      <c r="K107" s="537"/>
      <c r="L107" s="1082"/>
      <c r="M107" s="459"/>
      <c r="N107" s="459"/>
      <c r="O107" s="1083"/>
      <c r="P107" s="1097"/>
      <c r="Q107" s="1094"/>
      <c r="R107" s="1094"/>
      <c r="S107" s="1094"/>
      <c r="T107" s="1081"/>
      <c r="V107" s="402" t="str">
        <f>IF(B107="","0",ISERROR(MATCH(B107,Guidance!$D$165:$D$195,0)))</f>
        <v>0</v>
      </c>
      <c r="W107" s="42"/>
      <c r="X107" s="42"/>
      <c r="Y107" s="42"/>
      <c r="Z107" s="42"/>
      <c r="AA107" s="42"/>
      <c r="AB107" s="42"/>
      <c r="AC107" s="42"/>
      <c r="AD107" s="42"/>
      <c r="AE107" s="42"/>
      <c r="AF107" s="42"/>
      <c r="AG107" s="42"/>
      <c r="AH107" s="42"/>
      <c r="AI107" s="42"/>
      <c r="AJ107" s="42"/>
      <c r="AK107" s="42"/>
      <c r="AL107" s="42"/>
      <c r="AM107" s="42"/>
      <c r="AN107" s="42"/>
      <c r="AO107" s="42"/>
      <c r="AP107" s="42"/>
      <c r="AQ107" s="42"/>
      <c r="AR107" s="42"/>
      <c r="AS107" s="42"/>
      <c r="AT107" s="42"/>
      <c r="AU107" s="42"/>
      <c r="AV107" s="42"/>
      <c r="AW107" s="42"/>
      <c r="AX107" s="42"/>
      <c r="AY107" s="42"/>
      <c r="AZ107" s="42"/>
      <c r="BA107" s="42"/>
      <c r="BB107" s="42"/>
      <c r="BC107" s="42"/>
      <c r="BD107" s="42"/>
      <c r="BE107" s="42"/>
      <c r="BF107" s="42"/>
      <c r="BG107" s="42"/>
      <c r="BH107" s="42"/>
      <c r="BI107" s="42"/>
      <c r="BJ107" s="42"/>
      <c r="BK107" s="42"/>
      <c r="BL107" s="42"/>
    </row>
    <row r="108" spans="1:64" ht="25.35" customHeight="1" collapsed="1" x14ac:dyDescent="0.2">
      <c r="A108" s="43"/>
      <c r="B108" s="534"/>
      <c r="C108" s="534"/>
      <c r="D108" s="44"/>
      <c r="E108" s="45"/>
      <c r="F108" s="45"/>
      <c r="G108" s="44"/>
      <c r="H108" s="380"/>
      <c r="I108" s="538"/>
      <c r="J108" s="539"/>
      <c r="K108" s="1149"/>
      <c r="L108" s="483"/>
      <c r="M108" s="483"/>
      <c r="N108" s="1149"/>
      <c r="O108" s="1149"/>
      <c r="P108" s="483"/>
      <c r="Q108" s="11"/>
      <c r="R108" s="381"/>
      <c r="V108" s="42"/>
      <c r="W108" s="42"/>
      <c r="X108" s="42"/>
      <c r="Y108" s="42"/>
      <c r="Z108" s="42"/>
      <c r="AA108" s="42"/>
      <c r="AB108" s="42"/>
      <c r="AC108" s="42"/>
      <c r="AD108" s="42"/>
      <c r="AE108" s="42"/>
      <c r="AF108" s="42"/>
      <c r="AG108" s="42"/>
      <c r="AH108" s="42"/>
      <c r="AI108" s="42"/>
      <c r="AJ108" s="42"/>
      <c r="AK108" s="42"/>
      <c r="AL108" s="42"/>
      <c r="AM108" s="42"/>
      <c r="AN108" s="42"/>
      <c r="AO108" s="42"/>
      <c r="AP108" s="42"/>
      <c r="AQ108" s="42"/>
      <c r="AR108" s="42"/>
      <c r="AS108" s="42"/>
      <c r="AT108" s="42"/>
      <c r="AU108" s="42"/>
      <c r="AV108" s="42"/>
      <c r="AW108" s="42"/>
      <c r="AX108" s="42"/>
      <c r="AY108" s="42"/>
      <c r="AZ108" s="42"/>
      <c r="BA108" s="42"/>
      <c r="BB108" s="42"/>
      <c r="BC108" s="42"/>
      <c r="BD108" s="42"/>
      <c r="BE108" s="42"/>
      <c r="BF108" s="42"/>
      <c r="BG108" s="42"/>
      <c r="BH108" s="42"/>
      <c r="BI108" s="42"/>
      <c r="BJ108" s="42"/>
      <c r="BK108" s="42"/>
      <c r="BL108" s="42"/>
    </row>
    <row r="109" spans="1:64" ht="18" customHeight="1" x14ac:dyDescent="0.2">
      <c r="A109" s="43"/>
      <c r="B109" s="43"/>
      <c r="C109" s="534"/>
      <c r="D109" s="44"/>
      <c r="E109" s="45"/>
      <c r="F109" s="45"/>
      <c r="G109" s="44"/>
      <c r="H109" s="1526"/>
      <c r="I109" s="1526"/>
      <c r="J109" s="1526"/>
      <c r="K109" s="461"/>
      <c r="L109" s="1143"/>
      <c r="M109" s="1143"/>
      <c r="N109" s="483"/>
      <c r="O109" s="483"/>
      <c r="P109" s="483"/>
      <c r="Q109" s="1143"/>
      <c r="R109" s="1143"/>
      <c r="S109" s="483"/>
      <c r="V109" s="42"/>
      <c r="W109" s="42"/>
      <c r="X109" s="42"/>
      <c r="Y109" s="42"/>
      <c r="Z109" s="42"/>
      <c r="AA109" s="42"/>
      <c r="AB109" s="42"/>
      <c r="AC109" s="42"/>
      <c r="AD109" s="42"/>
      <c r="AE109" s="42"/>
      <c r="AF109" s="42"/>
      <c r="AG109" s="42"/>
      <c r="AH109" s="42"/>
      <c r="AI109" s="42"/>
      <c r="AJ109" s="42"/>
      <c r="AK109" s="42"/>
      <c r="AL109" s="42"/>
      <c r="AM109" s="42"/>
      <c r="AN109" s="42"/>
      <c r="AO109" s="42"/>
      <c r="AP109" s="42"/>
      <c r="AQ109" s="42"/>
      <c r="AR109" s="42"/>
      <c r="AS109" s="42"/>
      <c r="AT109" s="42"/>
      <c r="AU109" s="42"/>
      <c r="AV109" s="42"/>
      <c r="AW109" s="42"/>
      <c r="AX109" s="42"/>
      <c r="AY109" s="42"/>
      <c r="AZ109" s="42"/>
      <c r="BA109" s="42"/>
      <c r="BB109" s="42"/>
      <c r="BC109" s="42"/>
      <c r="BD109" s="42"/>
      <c r="BE109" s="42"/>
      <c r="BF109" s="42"/>
      <c r="BG109" s="42"/>
      <c r="BH109" s="42"/>
      <c r="BI109" s="42"/>
      <c r="BJ109" s="42"/>
      <c r="BK109" s="42"/>
      <c r="BL109" s="42"/>
    </row>
    <row r="110" spans="1:64" x14ac:dyDescent="0.15">
      <c r="A110" s="1527">
        <f>A113</f>
        <v>13</v>
      </c>
      <c r="B110" s="1527"/>
      <c r="C110" s="1527"/>
      <c r="D110" s="1527"/>
      <c r="E110" s="1527"/>
      <c r="F110" s="1527"/>
      <c r="G110" s="1527"/>
      <c r="H110" s="1527"/>
      <c r="I110" s="1527"/>
      <c r="J110" s="1527"/>
      <c r="K110" s="1527"/>
      <c r="L110" s="1527"/>
      <c r="M110" s="1527"/>
      <c r="N110" s="1527"/>
      <c r="O110" s="1527"/>
      <c r="P110" s="1527"/>
      <c r="Q110" s="1527"/>
      <c r="R110" s="1527"/>
      <c r="S110" s="1527"/>
      <c r="T110" s="1527"/>
      <c r="V110" s="42"/>
      <c r="W110" s="42"/>
      <c r="X110" s="42"/>
      <c r="Y110" s="42"/>
      <c r="Z110" s="42"/>
      <c r="AA110" s="42"/>
      <c r="AB110" s="42"/>
      <c r="AC110" s="42"/>
      <c r="AD110" s="42"/>
      <c r="AE110" s="42"/>
      <c r="AF110" s="42"/>
      <c r="AG110" s="42"/>
      <c r="AH110" s="42"/>
      <c r="AI110" s="42"/>
      <c r="AJ110" s="42"/>
      <c r="AK110" s="42"/>
      <c r="AL110" s="42"/>
      <c r="AM110" s="42"/>
      <c r="AN110" s="42"/>
      <c r="AO110" s="42"/>
      <c r="AP110" s="42"/>
      <c r="AQ110" s="42"/>
      <c r="AR110" s="42"/>
      <c r="AS110" s="42"/>
      <c r="AT110" s="42"/>
      <c r="AU110" s="42"/>
      <c r="AV110" s="42"/>
      <c r="AW110" s="42"/>
      <c r="AX110" s="42"/>
      <c r="AY110" s="42"/>
      <c r="AZ110" s="42"/>
      <c r="BA110" s="42"/>
      <c r="BB110" s="42"/>
      <c r="BC110" s="42"/>
      <c r="BD110" s="42"/>
      <c r="BE110" s="42"/>
      <c r="BF110" s="42"/>
      <c r="BG110" s="42"/>
      <c r="BH110" s="42"/>
      <c r="BI110" s="42"/>
      <c r="BJ110" s="42"/>
      <c r="BK110" s="42"/>
      <c r="BL110" s="42"/>
    </row>
    <row r="111" spans="1:64" x14ac:dyDescent="0.2">
      <c r="L111" s="1143"/>
      <c r="M111" s="1143"/>
      <c r="N111" s="1143"/>
      <c r="O111" s="1143"/>
      <c r="P111" s="1143"/>
      <c r="Q111" s="1143"/>
      <c r="R111" s="1143"/>
      <c r="S111" s="1143"/>
      <c r="V111" s="42"/>
      <c r="W111" s="42"/>
      <c r="X111" s="42"/>
      <c r="Y111" s="42"/>
      <c r="Z111" s="42"/>
      <c r="AA111" s="42"/>
      <c r="AB111" s="42"/>
      <c r="AC111" s="42"/>
      <c r="AD111" s="42"/>
      <c r="AE111" s="42"/>
      <c r="AF111" s="42"/>
      <c r="AG111" s="42"/>
      <c r="AH111" s="42"/>
      <c r="AI111" s="42"/>
      <c r="AJ111" s="42"/>
      <c r="AK111" s="42"/>
      <c r="AL111" s="42"/>
      <c r="AM111" s="42"/>
      <c r="AN111" s="42"/>
      <c r="AO111" s="42"/>
      <c r="AP111" s="42"/>
      <c r="AQ111" s="42"/>
      <c r="AR111" s="42"/>
      <c r="AS111" s="42"/>
      <c r="AT111" s="42"/>
      <c r="AU111" s="42"/>
      <c r="AV111" s="42"/>
      <c r="AW111" s="42"/>
      <c r="AX111" s="42"/>
      <c r="AY111" s="42"/>
      <c r="AZ111" s="42"/>
      <c r="BA111" s="42"/>
      <c r="BB111" s="42"/>
      <c r="BC111" s="42"/>
      <c r="BD111" s="42"/>
      <c r="BE111" s="42"/>
      <c r="BF111" s="42"/>
      <c r="BG111" s="42"/>
      <c r="BH111" s="42"/>
      <c r="BI111" s="42"/>
      <c r="BJ111" s="42"/>
      <c r="BK111" s="42"/>
      <c r="BL111" s="42"/>
    </row>
    <row r="112" spans="1:64" x14ac:dyDescent="0.2">
      <c r="A112" s="47"/>
      <c r="B112" s="47"/>
      <c r="C112" s="997"/>
      <c r="D112" s="42"/>
      <c r="E112" s="42"/>
      <c r="F112" s="42"/>
      <c r="G112" s="42"/>
      <c r="H112" s="42"/>
      <c r="I112" s="42"/>
      <c r="J112" s="42"/>
      <c r="K112" s="42"/>
      <c r="L112" s="42"/>
      <c r="M112" s="42"/>
      <c r="N112" s="42"/>
      <c r="O112" s="42"/>
      <c r="P112" s="42"/>
      <c r="Q112" s="42"/>
      <c r="R112" s="42"/>
      <c r="S112" s="42"/>
      <c r="T112" s="42"/>
      <c r="U112" s="42"/>
      <c r="V112" s="42"/>
      <c r="W112" s="42"/>
      <c r="X112" s="42"/>
      <c r="Y112" s="42"/>
      <c r="Z112" s="42"/>
      <c r="AA112" s="42"/>
      <c r="AB112" s="42"/>
      <c r="AC112" s="42"/>
      <c r="AD112" s="42"/>
      <c r="AE112" s="42"/>
      <c r="AF112" s="42"/>
      <c r="AG112" s="42"/>
      <c r="AH112" s="42"/>
      <c r="AI112" s="42"/>
      <c r="AJ112" s="42"/>
      <c r="AK112" s="42"/>
      <c r="AL112" s="42"/>
      <c r="AM112" s="42"/>
      <c r="AN112" s="42"/>
      <c r="AO112" s="42"/>
      <c r="AP112" s="42"/>
      <c r="AQ112" s="42"/>
      <c r="AR112" s="42"/>
      <c r="AS112" s="42"/>
      <c r="AT112" s="42"/>
      <c r="AU112" s="42"/>
      <c r="AV112" s="42"/>
      <c r="AW112" s="42"/>
      <c r="AX112" s="42"/>
      <c r="AY112" s="42"/>
      <c r="AZ112" s="42"/>
      <c r="BA112" s="42"/>
      <c r="BB112" s="42"/>
      <c r="BC112" s="42"/>
      <c r="BD112" s="42"/>
      <c r="BE112" s="42"/>
      <c r="BF112" s="42"/>
      <c r="BG112" s="42"/>
      <c r="BH112" s="42"/>
      <c r="BI112" s="42"/>
      <c r="BJ112" s="42"/>
      <c r="BK112" s="42"/>
      <c r="BL112" s="42"/>
    </row>
    <row r="113" spans="1:64" ht="35.65" hidden="1" customHeight="1" x14ac:dyDescent="0.2">
      <c r="A113" s="437">
        <f>SUM(B113:R113)</f>
        <v>13</v>
      </c>
      <c r="B113" s="436">
        <f>IF(B8="",1,0)</f>
        <v>1</v>
      </c>
      <c r="C113" s="1003"/>
      <c r="D113" s="1150">
        <f>IF(COUNTA(D$8:D$107)=0,1,IF(COUNTA($A$8:$A$107)=COUNTA(D$8:D$107),0,1))</f>
        <v>1</v>
      </c>
      <c r="E113" s="1150">
        <f t="shared" ref="E113:M113" si="0">IF(COUNTA(F$8:F$107)=0,1,IF(COUNTA($A$8:$A$107)=COUNTA(F$8:F$107),0,1))</f>
        <v>1</v>
      </c>
      <c r="F113" s="1150">
        <f t="shared" si="0"/>
        <v>1</v>
      </c>
      <c r="G113" s="1150">
        <f t="shared" si="0"/>
        <v>1</v>
      </c>
      <c r="H113" s="1150">
        <f t="shared" si="0"/>
        <v>1</v>
      </c>
      <c r="I113" s="1150">
        <f t="shared" si="0"/>
        <v>1</v>
      </c>
      <c r="J113" s="1150">
        <f t="shared" si="0"/>
        <v>1</v>
      </c>
      <c r="K113" s="1150">
        <f t="shared" si="0"/>
        <v>1</v>
      </c>
      <c r="L113" s="1150">
        <f t="shared" si="0"/>
        <v>1</v>
      </c>
      <c r="M113" s="1150">
        <f t="shared" si="0"/>
        <v>1</v>
      </c>
      <c r="N113" s="1150"/>
      <c r="O113" s="1150">
        <f>IF(COUNTA(P$8:P$107)=0,1,IF(COUNTA($A$8:$A$107)=COUNTA(P$8:P$107),0,1))</f>
        <v>1</v>
      </c>
      <c r="P113" s="1150">
        <f>IF(COUNTA(Q$8:Q$107)=0,1,IF(COUNTA($A$8:$A$107)=COUNTA(Q$8:Q$107),0,1))</f>
        <v>1</v>
      </c>
      <c r="Q113" s="1150"/>
      <c r="R113" s="1150"/>
      <c r="S113" s="1150"/>
      <c r="T113" s="42"/>
      <c r="U113" s="42"/>
      <c r="V113" s="42"/>
      <c r="W113" s="42"/>
      <c r="X113" s="42"/>
      <c r="Y113" s="42"/>
      <c r="Z113" s="42"/>
      <c r="AA113" s="42"/>
      <c r="AB113" s="42"/>
      <c r="AC113" s="42"/>
      <c r="AD113" s="42"/>
      <c r="AE113" s="42"/>
      <c r="AF113" s="42"/>
      <c r="AG113" s="42"/>
      <c r="AH113" s="42"/>
      <c r="AI113" s="42"/>
      <c r="AJ113" s="42"/>
      <c r="AK113" s="42"/>
      <c r="AL113" s="42"/>
      <c r="AM113" s="42"/>
      <c r="AN113" s="42"/>
      <c r="AO113" s="42"/>
      <c r="AP113" s="42"/>
      <c r="AQ113" s="42"/>
      <c r="AR113" s="42"/>
      <c r="AS113" s="42"/>
      <c r="AT113" s="42"/>
      <c r="AU113" s="42"/>
      <c r="AV113" s="42"/>
      <c r="AW113" s="42"/>
      <c r="AX113" s="42"/>
      <c r="AY113" s="42"/>
      <c r="AZ113" s="42"/>
      <c r="BA113" s="42"/>
      <c r="BB113" s="42"/>
      <c r="BC113" s="42"/>
      <c r="BD113" s="42"/>
      <c r="BE113" s="42"/>
      <c r="BF113" s="42"/>
      <c r="BG113" s="42"/>
      <c r="BH113" s="42"/>
      <c r="BI113" s="42"/>
      <c r="BJ113" s="42"/>
      <c r="BK113" s="42"/>
      <c r="BL113" s="42"/>
    </row>
    <row r="114" spans="1:64" x14ac:dyDescent="0.2">
      <c r="A114" s="47"/>
      <c r="B114" s="47"/>
      <c r="C114" s="997"/>
      <c r="D114" s="42"/>
      <c r="E114" s="42"/>
      <c r="F114" s="42"/>
      <c r="G114" s="42"/>
      <c r="H114" s="42"/>
      <c r="I114" s="42"/>
      <c r="J114" s="42"/>
      <c r="K114" s="42"/>
      <c r="L114" s="1142"/>
      <c r="M114" s="1142"/>
      <c r="N114" s="42"/>
      <c r="O114" s="42"/>
      <c r="P114" s="42"/>
      <c r="Q114" s="1142"/>
      <c r="R114" s="1142"/>
      <c r="S114" s="42"/>
      <c r="T114" s="42"/>
      <c r="U114" s="42"/>
      <c r="V114" s="42"/>
      <c r="W114" s="42"/>
      <c r="X114" s="42"/>
      <c r="Y114" s="42"/>
      <c r="Z114" s="42"/>
      <c r="AA114" s="42"/>
      <c r="AB114" s="42"/>
      <c r="AC114" s="42"/>
      <c r="AD114" s="42"/>
      <c r="AE114" s="42"/>
      <c r="AF114" s="42"/>
      <c r="AG114" s="42"/>
      <c r="AH114" s="42"/>
      <c r="AI114" s="42"/>
      <c r="AJ114" s="42"/>
      <c r="AK114" s="42"/>
      <c r="AL114" s="42"/>
      <c r="AM114" s="42"/>
      <c r="AN114" s="42"/>
      <c r="AO114" s="42"/>
      <c r="AP114" s="42"/>
      <c r="AQ114" s="42"/>
      <c r="AR114" s="42"/>
      <c r="AS114" s="42"/>
      <c r="AT114" s="42"/>
      <c r="AU114" s="42"/>
      <c r="AV114" s="42"/>
      <c r="AW114" s="42"/>
      <c r="AX114" s="42"/>
      <c r="AY114" s="42"/>
      <c r="AZ114" s="42"/>
      <c r="BA114" s="42"/>
      <c r="BB114" s="42"/>
      <c r="BC114" s="42"/>
      <c r="BD114" s="42"/>
      <c r="BE114" s="42"/>
      <c r="BF114" s="42"/>
      <c r="BG114" s="42"/>
      <c r="BH114" s="42"/>
      <c r="BI114" s="42"/>
      <c r="BJ114" s="42"/>
      <c r="BK114" s="42"/>
      <c r="BL114" s="42"/>
    </row>
    <row r="115" spans="1:64" x14ac:dyDescent="0.2">
      <c r="A115" s="47"/>
      <c r="B115" s="47"/>
      <c r="C115" s="997"/>
      <c r="D115" s="42"/>
      <c r="E115" s="42"/>
      <c r="F115" s="42"/>
      <c r="G115" s="42"/>
      <c r="H115" s="42"/>
      <c r="I115" s="42"/>
      <c r="J115" s="42"/>
      <c r="K115" s="42"/>
      <c r="L115" s="1142"/>
      <c r="M115" s="1142"/>
      <c r="N115" s="42"/>
      <c r="O115" s="42"/>
      <c r="P115" s="42"/>
      <c r="Q115" s="1142"/>
      <c r="R115" s="1142"/>
      <c r="S115" s="42"/>
      <c r="T115" s="42"/>
      <c r="U115" s="42"/>
      <c r="V115" s="42"/>
      <c r="W115" s="42"/>
      <c r="X115" s="42"/>
      <c r="Y115" s="42"/>
      <c r="Z115" s="42"/>
      <c r="AA115" s="42"/>
      <c r="AB115" s="42"/>
      <c r="AC115" s="42"/>
      <c r="AD115" s="42"/>
      <c r="AE115" s="42"/>
      <c r="AF115" s="42"/>
      <c r="AG115" s="42"/>
      <c r="AH115" s="42"/>
      <c r="AI115" s="42"/>
      <c r="AJ115" s="42"/>
      <c r="AK115" s="42"/>
      <c r="AL115" s="42"/>
      <c r="AM115" s="42"/>
      <c r="AN115" s="42"/>
      <c r="AO115" s="42"/>
      <c r="AP115" s="42"/>
      <c r="AQ115" s="42"/>
      <c r="AR115" s="42"/>
      <c r="AS115" s="42"/>
      <c r="AT115" s="42"/>
      <c r="AU115" s="42"/>
      <c r="AV115" s="42"/>
      <c r="AW115" s="42"/>
      <c r="AX115" s="42"/>
      <c r="AY115" s="42"/>
      <c r="AZ115" s="42"/>
      <c r="BA115" s="42"/>
      <c r="BB115" s="42"/>
      <c r="BC115" s="42"/>
      <c r="BD115" s="42"/>
      <c r="BE115" s="42"/>
      <c r="BF115" s="42"/>
      <c r="BG115" s="42"/>
      <c r="BH115" s="42"/>
      <c r="BI115" s="42"/>
      <c r="BJ115" s="42"/>
      <c r="BK115" s="42"/>
      <c r="BL115" s="42"/>
    </row>
    <row r="116" spans="1:64" ht="15.75" customHeight="1" x14ac:dyDescent="0.2">
      <c r="A116" s="47"/>
      <c r="B116" s="47"/>
      <c r="C116" s="997"/>
      <c r="D116" s="42"/>
      <c r="E116" s="42"/>
      <c r="F116" s="42"/>
      <c r="G116" s="42"/>
      <c r="H116" s="42"/>
      <c r="I116" s="42"/>
      <c r="J116" s="42"/>
      <c r="K116" s="42"/>
      <c r="L116" s="1142"/>
      <c r="M116" s="1142"/>
      <c r="N116" s="42"/>
      <c r="O116" s="42"/>
      <c r="P116" s="42"/>
      <c r="Q116" s="1142"/>
      <c r="R116" s="1142"/>
      <c r="S116" s="42"/>
      <c r="T116" s="42"/>
      <c r="U116" s="42"/>
      <c r="V116" s="42"/>
      <c r="W116" s="42"/>
      <c r="X116" s="42"/>
      <c r="Y116" s="42"/>
      <c r="Z116" s="42"/>
      <c r="AA116" s="42"/>
      <c r="AB116" s="42"/>
      <c r="AC116" s="42"/>
      <c r="AD116" s="42"/>
      <c r="AE116" s="42"/>
      <c r="AF116" s="42"/>
      <c r="AG116" s="42"/>
      <c r="AH116" s="42"/>
      <c r="AI116" s="42"/>
      <c r="AJ116" s="42"/>
      <c r="AK116" s="42"/>
      <c r="AL116" s="42"/>
      <c r="AM116" s="42"/>
      <c r="AN116" s="42"/>
      <c r="AO116" s="42"/>
      <c r="AP116" s="42"/>
      <c r="AQ116" s="42"/>
      <c r="AR116" s="42"/>
      <c r="AS116" s="42"/>
      <c r="AT116" s="42"/>
      <c r="AU116" s="42"/>
      <c r="AV116" s="42"/>
      <c r="AW116" s="42"/>
      <c r="AX116" s="42"/>
      <c r="AY116" s="42"/>
      <c r="AZ116" s="42"/>
      <c r="BA116" s="42"/>
      <c r="BB116" s="42"/>
      <c r="BC116" s="42"/>
      <c r="BD116" s="42"/>
      <c r="BE116" s="42"/>
      <c r="BF116" s="42"/>
      <c r="BG116" s="42"/>
      <c r="BH116" s="42"/>
      <c r="BI116" s="42"/>
      <c r="BJ116" s="42"/>
      <c r="BK116" s="42"/>
      <c r="BL116" s="42"/>
    </row>
    <row r="117" spans="1:64" x14ac:dyDescent="0.2">
      <c r="A117" s="47"/>
      <c r="B117" s="47"/>
      <c r="C117" s="997"/>
      <c r="D117" s="42"/>
      <c r="E117" s="42"/>
      <c r="F117" s="42"/>
      <c r="G117" s="42"/>
      <c r="H117" s="42"/>
      <c r="I117" s="42"/>
      <c r="J117" s="42"/>
      <c r="K117" s="42"/>
      <c r="L117" s="1142"/>
      <c r="M117" s="1142"/>
      <c r="N117" s="42"/>
      <c r="O117" s="1142"/>
      <c r="P117" s="1142"/>
      <c r="Q117" s="42"/>
      <c r="R117" s="42"/>
      <c r="S117" s="42"/>
      <c r="T117" s="42"/>
      <c r="U117" s="42"/>
      <c r="V117" s="42"/>
      <c r="W117" s="42"/>
      <c r="X117" s="42"/>
      <c r="Y117" s="42"/>
      <c r="Z117" s="42"/>
      <c r="AA117" s="42"/>
      <c r="AB117" s="42"/>
      <c r="AC117" s="42"/>
      <c r="AD117" s="42"/>
      <c r="AE117" s="42"/>
      <c r="AF117" s="42"/>
      <c r="AG117" s="42"/>
      <c r="AH117" s="42"/>
      <c r="AI117" s="42"/>
      <c r="AJ117" s="42"/>
      <c r="AK117" s="42"/>
      <c r="AL117" s="42"/>
      <c r="AM117" s="42"/>
      <c r="AN117" s="42"/>
      <c r="AO117" s="42"/>
      <c r="AP117" s="42"/>
      <c r="AQ117" s="42"/>
      <c r="AR117" s="42"/>
      <c r="AS117" s="42"/>
      <c r="AT117" s="42"/>
      <c r="AU117" s="42"/>
      <c r="AV117" s="42"/>
      <c r="AW117" s="42"/>
      <c r="AX117" s="42"/>
      <c r="AY117" s="42"/>
      <c r="AZ117" s="42"/>
      <c r="BA117" s="42"/>
      <c r="BB117" s="42"/>
      <c r="BC117" s="42"/>
      <c r="BD117" s="42"/>
      <c r="BE117" s="42"/>
      <c r="BF117" s="42"/>
      <c r="BG117" s="42"/>
      <c r="BH117" s="42"/>
      <c r="BI117" s="42"/>
      <c r="BJ117" s="42"/>
      <c r="BK117" s="42"/>
      <c r="BL117" s="42"/>
    </row>
    <row r="118" spans="1:64" x14ac:dyDescent="0.2">
      <c r="A118" s="47"/>
      <c r="B118" s="47"/>
      <c r="C118" s="997"/>
      <c r="D118" s="42"/>
      <c r="E118" s="42"/>
      <c r="F118" s="42"/>
      <c r="G118" s="42"/>
      <c r="H118" s="42"/>
      <c r="I118" s="42"/>
      <c r="J118" s="42"/>
      <c r="K118" s="42"/>
      <c r="L118" s="1142"/>
      <c r="M118" s="1142"/>
      <c r="N118" s="42"/>
      <c r="O118" s="1142"/>
      <c r="P118" s="1142"/>
      <c r="Q118" s="42"/>
      <c r="R118" s="42"/>
      <c r="S118" s="42"/>
      <c r="T118" s="42"/>
      <c r="U118" s="42"/>
      <c r="V118" s="42"/>
      <c r="W118" s="42"/>
      <c r="X118" s="42"/>
      <c r="Y118" s="42"/>
      <c r="Z118" s="42"/>
      <c r="AA118" s="42"/>
      <c r="AB118" s="42"/>
      <c r="AC118" s="42"/>
      <c r="AD118" s="42"/>
      <c r="AE118" s="42"/>
      <c r="AF118" s="42"/>
      <c r="AG118" s="42"/>
      <c r="AH118" s="42"/>
      <c r="AI118" s="42"/>
      <c r="AJ118" s="42"/>
      <c r="AK118" s="42"/>
      <c r="AL118" s="42"/>
      <c r="AM118" s="42"/>
      <c r="AN118" s="42"/>
      <c r="AO118" s="42"/>
      <c r="AP118" s="42"/>
      <c r="AQ118" s="42"/>
      <c r="AR118" s="42"/>
      <c r="AS118" s="42"/>
      <c r="AT118" s="42"/>
      <c r="AU118" s="42"/>
      <c r="AV118" s="42"/>
      <c r="AW118" s="42"/>
      <c r="AX118" s="42"/>
      <c r="AY118" s="42"/>
      <c r="AZ118" s="42"/>
      <c r="BA118" s="42"/>
      <c r="BB118" s="42"/>
      <c r="BC118" s="42"/>
      <c r="BD118" s="42"/>
      <c r="BE118" s="42"/>
      <c r="BF118" s="42"/>
      <c r="BG118" s="42"/>
      <c r="BH118" s="42"/>
      <c r="BI118" s="42"/>
      <c r="BJ118" s="42"/>
      <c r="BK118" s="42"/>
      <c r="BL118" s="42"/>
    </row>
    <row r="119" spans="1:64" x14ac:dyDescent="0.2">
      <c r="A119" s="47"/>
      <c r="B119" s="47"/>
      <c r="C119" s="997"/>
      <c r="D119" s="42"/>
      <c r="E119" s="42"/>
      <c r="F119" s="42"/>
      <c r="G119" s="42"/>
      <c r="H119" s="42"/>
      <c r="I119" s="42"/>
      <c r="J119" s="42"/>
      <c r="K119" s="42"/>
      <c r="L119" s="1142"/>
      <c r="M119" s="1142"/>
      <c r="N119" s="42"/>
      <c r="O119" s="1142"/>
      <c r="P119" s="1142"/>
      <c r="Q119" s="42"/>
      <c r="R119" s="42"/>
      <c r="S119" s="42"/>
      <c r="T119" s="42"/>
      <c r="U119" s="42"/>
      <c r="V119" s="42"/>
      <c r="W119" s="42"/>
      <c r="X119" s="42"/>
      <c r="Y119" s="42"/>
      <c r="Z119" s="42"/>
      <c r="AA119" s="42"/>
      <c r="AB119" s="42"/>
      <c r="AC119" s="42"/>
      <c r="AD119" s="42"/>
      <c r="AE119" s="42"/>
      <c r="AF119" s="42"/>
      <c r="AG119" s="42"/>
      <c r="AH119" s="42"/>
      <c r="AI119" s="42"/>
      <c r="AJ119" s="42"/>
      <c r="AK119" s="42"/>
      <c r="AL119" s="42"/>
      <c r="AM119" s="42"/>
      <c r="AN119" s="42"/>
      <c r="AO119" s="42"/>
      <c r="AP119" s="42"/>
      <c r="AQ119" s="42"/>
      <c r="AR119" s="42"/>
      <c r="AS119" s="42"/>
      <c r="AT119" s="42"/>
      <c r="AU119" s="42"/>
      <c r="AV119" s="42"/>
      <c r="AW119" s="42"/>
      <c r="AX119" s="42"/>
      <c r="AY119" s="42"/>
      <c r="AZ119" s="42"/>
      <c r="BA119" s="42"/>
      <c r="BB119" s="42"/>
      <c r="BC119" s="42"/>
      <c r="BD119" s="42"/>
      <c r="BE119" s="42"/>
      <c r="BF119" s="42"/>
      <c r="BG119" s="42"/>
      <c r="BH119" s="42"/>
      <c r="BI119" s="42"/>
      <c r="BJ119" s="42"/>
      <c r="BK119" s="42"/>
      <c r="BL119" s="42"/>
    </row>
    <row r="120" spans="1:64" x14ac:dyDescent="0.2">
      <c r="A120" s="47"/>
      <c r="B120" s="47"/>
      <c r="C120" s="997"/>
      <c r="D120" s="42"/>
      <c r="E120" s="42"/>
      <c r="F120" s="42"/>
      <c r="G120" s="42"/>
      <c r="H120" s="42"/>
      <c r="I120" s="42"/>
      <c r="J120" s="42"/>
      <c r="K120" s="42"/>
      <c r="L120" s="1142"/>
      <c r="M120" s="1142"/>
      <c r="N120" s="42"/>
      <c r="O120" s="1142"/>
      <c r="P120" s="1142"/>
      <c r="Q120" s="42"/>
      <c r="R120" s="42"/>
      <c r="S120" s="42"/>
      <c r="T120" s="42"/>
      <c r="U120" s="42"/>
      <c r="V120" s="42"/>
      <c r="W120" s="42"/>
      <c r="X120" s="42"/>
      <c r="Y120" s="42"/>
      <c r="Z120" s="42"/>
      <c r="AA120" s="42"/>
      <c r="AB120" s="42"/>
      <c r="AC120" s="42"/>
      <c r="AD120" s="42"/>
      <c r="AE120" s="42"/>
      <c r="AF120" s="42"/>
      <c r="AG120" s="42"/>
      <c r="AH120" s="42"/>
      <c r="AI120" s="42"/>
      <c r="AJ120" s="42"/>
      <c r="AK120" s="42"/>
      <c r="AL120" s="42"/>
      <c r="AM120" s="42"/>
      <c r="AN120" s="42"/>
      <c r="AO120" s="42"/>
      <c r="AP120" s="42"/>
      <c r="AQ120" s="42"/>
      <c r="AR120" s="42"/>
      <c r="AS120" s="42"/>
      <c r="AT120" s="42"/>
      <c r="AU120" s="42"/>
      <c r="AV120" s="42"/>
      <c r="AW120" s="42"/>
      <c r="AX120" s="42"/>
      <c r="AY120" s="42"/>
      <c r="AZ120" s="42"/>
      <c r="BA120" s="42"/>
      <c r="BB120" s="42"/>
      <c r="BC120" s="42"/>
      <c r="BD120" s="42"/>
      <c r="BE120" s="42"/>
      <c r="BF120" s="42"/>
      <c r="BG120" s="42"/>
      <c r="BH120" s="42"/>
      <c r="BI120" s="42"/>
      <c r="BJ120" s="42"/>
      <c r="BK120" s="42"/>
      <c r="BL120" s="42"/>
    </row>
    <row r="121" spans="1:64" x14ac:dyDescent="0.2">
      <c r="A121" s="47"/>
      <c r="B121" s="47"/>
      <c r="C121" s="997"/>
      <c r="D121" s="42"/>
      <c r="E121" s="42"/>
      <c r="F121" s="42"/>
      <c r="G121" s="42"/>
      <c r="H121" s="42"/>
      <c r="I121" s="42"/>
      <c r="J121" s="42"/>
      <c r="K121" s="42"/>
      <c r="L121" s="1142"/>
      <c r="M121" s="1142"/>
      <c r="N121" s="42"/>
      <c r="O121" s="1142"/>
      <c r="P121" s="1142"/>
      <c r="Q121" s="42"/>
      <c r="R121" s="42"/>
      <c r="S121" s="42"/>
      <c r="T121" s="42"/>
      <c r="U121" s="42"/>
      <c r="V121" s="42"/>
      <c r="W121" s="42"/>
      <c r="X121" s="42"/>
      <c r="Y121" s="42"/>
      <c r="Z121" s="42"/>
      <c r="AA121" s="42"/>
      <c r="AB121" s="42"/>
      <c r="AC121" s="42"/>
      <c r="AD121" s="42"/>
      <c r="AE121" s="42"/>
      <c r="AF121" s="42"/>
      <c r="AG121" s="42"/>
      <c r="AH121" s="42"/>
      <c r="AI121" s="42"/>
      <c r="AJ121" s="42"/>
      <c r="AK121" s="42"/>
      <c r="AL121" s="42"/>
      <c r="AM121" s="42"/>
      <c r="AN121" s="42"/>
      <c r="AO121" s="42"/>
      <c r="AP121" s="42"/>
      <c r="AQ121" s="42"/>
      <c r="AR121" s="42"/>
      <c r="AS121" s="42"/>
      <c r="AT121" s="42"/>
      <c r="AU121" s="42"/>
      <c r="AV121" s="42"/>
      <c r="AW121" s="42"/>
      <c r="AX121" s="42"/>
      <c r="AY121" s="42"/>
      <c r="AZ121" s="42"/>
      <c r="BA121" s="42"/>
      <c r="BB121" s="42"/>
      <c r="BC121" s="42"/>
      <c r="BD121" s="42"/>
      <c r="BE121" s="42"/>
      <c r="BF121" s="42"/>
      <c r="BG121" s="42"/>
      <c r="BH121" s="42"/>
      <c r="BI121" s="42"/>
      <c r="BJ121" s="42"/>
      <c r="BK121" s="42"/>
      <c r="BL121" s="42"/>
    </row>
    <row r="122" spans="1:64" x14ac:dyDescent="0.2">
      <c r="A122" s="47"/>
      <c r="B122" s="47"/>
      <c r="C122" s="997"/>
      <c r="D122" s="42"/>
      <c r="E122" s="42"/>
      <c r="F122" s="42"/>
      <c r="G122" s="42"/>
      <c r="H122" s="42"/>
      <c r="I122" s="42"/>
      <c r="J122" s="42"/>
      <c r="K122" s="42"/>
      <c r="L122" s="1142"/>
      <c r="M122" s="1142"/>
      <c r="N122" s="42"/>
      <c r="O122" s="1142"/>
      <c r="P122" s="1142"/>
      <c r="Q122" s="42"/>
      <c r="R122" s="42"/>
      <c r="S122" s="42"/>
      <c r="T122" s="42"/>
      <c r="U122" s="42"/>
      <c r="V122" s="42"/>
      <c r="W122" s="42"/>
      <c r="X122" s="42"/>
      <c r="Y122" s="42"/>
      <c r="Z122" s="42"/>
      <c r="AA122" s="42"/>
      <c r="AB122" s="42"/>
      <c r="AC122" s="42"/>
      <c r="AD122" s="42"/>
      <c r="AE122" s="42"/>
      <c r="AF122" s="42"/>
      <c r="AG122" s="42"/>
      <c r="AH122" s="42"/>
      <c r="AI122" s="42"/>
      <c r="AJ122" s="42"/>
      <c r="AK122" s="42"/>
      <c r="AL122" s="42"/>
      <c r="AM122" s="42"/>
      <c r="AN122" s="42"/>
      <c r="AO122" s="42"/>
      <c r="AP122" s="42"/>
      <c r="AQ122" s="42"/>
      <c r="AR122" s="42"/>
      <c r="AS122" s="42"/>
      <c r="AT122" s="42"/>
      <c r="AU122" s="42"/>
      <c r="AV122" s="42"/>
      <c r="AW122" s="42"/>
      <c r="AX122" s="42"/>
      <c r="AY122" s="42"/>
      <c r="AZ122" s="42"/>
      <c r="BA122" s="42"/>
      <c r="BB122" s="42"/>
      <c r="BC122" s="42"/>
      <c r="BD122" s="42"/>
      <c r="BE122" s="42"/>
      <c r="BF122" s="42"/>
      <c r="BG122" s="42"/>
      <c r="BH122" s="42"/>
      <c r="BI122" s="42"/>
      <c r="BJ122" s="42"/>
      <c r="BK122" s="42"/>
      <c r="BL122" s="42"/>
    </row>
    <row r="123" spans="1:64" x14ac:dyDescent="0.2">
      <c r="A123" s="47"/>
      <c r="B123" s="47"/>
      <c r="C123" s="997"/>
      <c r="D123" s="42"/>
      <c r="E123" s="42"/>
      <c r="F123" s="42"/>
      <c r="G123" s="42"/>
      <c r="H123" s="42"/>
      <c r="I123" s="42"/>
      <c r="J123" s="42"/>
      <c r="K123" s="42"/>
      <c r="L123" s="1142"/>
      <c r="M123" s="1142"/>
      <c r="N123" s="42"/>
      <c r="O123" s="1142"/>
      <c r="P123" s="1142"/>
      <c r="Q123" s="42"/>
      <c r="R123" s="42"/>
      <c r="S123" s="42"/>
      <c r="T123" s="42"/>
      <c r="U123" s="42"/>
      <c r="V123" s="42"/>
      <c r="W123" s="42"/>
      <c r="X123" s="42"/>
      <c r="Y123" s="42"/>
      <c r="Z123" s="42"/>
      <c r="AA123" s="42"/>
      <c r="AB123" s="42"/>
      <c r="AC123" s="42"/>
      <c r="AD123" s="42"/>
      <c r="AE123" s="42"/>
      <c r="AF123" s="42"/>
      <c r="AG123" s="42"/>
      <c r="AH123" s="42"/>
      <c r="AI123" s="42"/>
      <c r="AJ123" s="42"/>
      <c r="AK123" s="42"/>
      <c r="AL123" s="42"/>
      <c r="AM123" s="42"/>
      <c r="AN123" s="42"/>
      <c r="AO123" s="42"/>
      <c r="AP123" s="42"/>
      <c r="AQ123" s="42"/>
      <c r="AR123" s="42"/>
      <c r="AS123" s="42"/>
      <c r="AT123" s="42"/>
      <c r="AU123" s="42"/>
      <c r="AV123" s="42"/>
      <c r="AW123" s="42"/>
      <c r="AX123" s="42"/>
      <c r="AY123" s="42"/>
      <c r="AZ123" s="42"/>
      <c r="BA123" s="42"/>
      <c r="BB123" s="42"/>
      <c r="BC123" s="42"/>
      <c r="BD123" s="42"/>
      <c r="BE123" s="42"/>
      <c r="BF123" s="42"/>
      <c r="BG123" s="42"/>
      <c r="BH123" s="42"/>
      <c r="BI123" s="42"/>
      <c r="BJ123" s="42"/>
      <c r="BK123" s="42"/>
      <c r="BL123" s="42"/>
    </row>
    <row r="124" spans="1:64" x14ac:dyDescent="0.2">
      <c r="A124" s="47"/>
      <c r="B124" s="47"/>
      <c r="C124" s="997"/>
      <c r="D124" s="42"/>
      <c r="E124" s="42"/>
      <c r="F124" s="42"/>
      <c r="G124" s="42"/>
      <c r="H124" s="42"/>
      <c r="I124" s="42"/>
      <c r="J124" s="42"/>
      <c r="K124" s="42"/>
      <c r="L124" s="1142"/>
      <c r="M124" s="1142"/>
      <c r="N124" s="42"/>
      <c r="O124" s="1142"/>
      <c r="P124" s="1142"/>
      <c r="Q124" s="42"/>
      <c r="R124" s="42"/>
      <c r="S124" s="42"/>
      <c r="T124" s="42"/>
      <c r="U124" s="42"/>
      <c r="V124" s="42"/>
      <c r="W124" s="42"/>
      <c r="X124" s="42"/>
      <c r="Y124" s="42"/>
      <c r="Z124" s="42"/>
      <c r="AA124" s="42"/>
      <c r="AB124" s="42"/>
      <c r="AC124" s="42"/>
      <c r="AD124" s="42"/>
      <c r="AE124" s="42"/>
      <c r="AF124" s="42"/>
      <c r="AG124" s="42"/>
      <c r="AH124" s="42"/>
      <c r="AI124" s="42"/>
      <c r="AJ124" s="42"/>
      <c r="AK124" s="42"/>
      <c r="AL124" s="42"/>
      <c r="AM124" s="42"/>
      <c r="AN124" s="42"/>
      <c r="AO124" s="42"/>
      <c r="AP124" s="42"/>
      <c r="AQ124" s="42"/>
      <c r="AR124" s="42"/>
      <c r="AS124" s="42"/>
      <c r="AT124" s="42"/>
      <c r="AU124" s="42"/>
      <c r="AV124" s="42"/>
      <c r="AW124" s="42"/>
      <c r="AX124" s="42"/>
      <c r="AY124" s="42"/>
      <c r="AZ124" s="42"/>
      <c r="BA124" s="42"/>
      <c r="BB124" s="42"/>
      <c r="BC124" s="42"/>
      <c r="BD124" s="42"/>
      <c r="BE124" s="42"/>
      <c r="BF124" s="42"/>
      <c r="BG124" s="42"/>
      <c r="BH124" s="42"/>
      <c r="BI124" s="42"/>
      <c r="BJ124" s="42"/>
      <c r="BK124" s="42"/>
      <c r="BL124" s="42"/>
    </row>
    <row r="125" spans="1:64" x14ac:dyDescent="0.2">
      <c r="A125" s="47"/>
      <c r="B125" s="47"/>
      <c r="C125" s="997"/>
      <c r="D125" s="42"/>
      <c r="E125" s="42"/>
      <c r="F125" s="42"/>
      <c r="G125" s="42"/>
      <c r="H125" s="42"/>
      <c r="I125" s="42"/>
      <c r="J125" s="42"/>
      <c r="K125" s="42"/>
      <c r="L125" s="1142"/>
      <c r="M125" s="1142"/>
      <c r="N125" s="42"/>
      <c r="O125" s="1142"/>
      <c r="P125" s="1142"/>
      <c r="Q125" s="42"/>
      <c r="R125" s="42"/>
      <c r="S125" s="42"/>
      <c r="T125" s="42"/>
      <c r="U125" s="42"/>
      <c r="V125" s="42"/>
      <c r="W125" s="42"/>
      <c r="X125" s="42"/>
      <c r="Y125" s="42"/>
      <c r="Z125" s="42"/>
      <c r="AA125" s="42"/>
      <c r="AB125" s="42"/>
      <c r="AC125" s="42"/>
      <c r="AD125" s="42"/>
      <c r="AE125" s="42"/>
      <c r="AF125" s="42"/>
      <c r="AG125" s="42"/>
      <c r="AH125" s="42"/>
      <c r="AI125" s="42"/>
      <c r="AJ125" s="42"/>
      <c r="AK125" s="42"/>
      <c r="AL125" s="42"/>
      <c r="AM125" s="42"/>
      <c r="AN125" s="42"/>
      <c r="AO125" s="42"/>
      <c r="AP125" s="42"/>
      <c r="AQ125" s="42"/>
      <c r="AR125" s="42"/>
      <c r="AS125" s="42"/>
      <c r="AT125" s="42"/>
      <c r="AU125" s="42"/>
      <c r="AV125" s="42"/>
      <c r="AW125" s="42"/>
      <c r="AX125" s="42"/>
      <c r="AY125" s="42"/>
      <c r="AZ125" s="42"/>
      <c r="BA125" s="42"/>
      <c r="BB125" s="42"/>
      <c r="BC125" s="42"/>
      <c r="BD125" s="42"/>
      <c r="BE125" s="42"/>
      <c r="BF125" s="42"/>
      <c r="BG125" s="42"/>
      <c r="BH125" s="42"/>
      <c r="BI125" s="42"/>
      <c r="BJ125" s="42"/>
      <c r="BK125" s="42"/>
      <c r="BL125" s="42"/>
    </row>
    <row r="126" spans="1:64" x14ac:dyDescent="0.2">
      <c r="A126" s="47"/>
      <c r="B126" s="47"/>
      <c r="C126" s="997"/>
      <c r="D126" s="42"/>
      <c r="E126" s="42"/>
      <c r="F126" s="42"/>
      <c r="G126" s="42"/>
      <c r="H126" s="42"/>
      <c r="I126" s="42"/>
      <c r="J126" s="42"/>
      <c r="K126" s="42"/>
      <c r="L126" s="1142"/>
      <c r="M126" s="1142"/>
      <c r="N126" s="42"/>
      <c r="O126" s="42"/>
      <c r="P126" s="42"/>
      <c r="Q126" s="1142"/>
      <c r="R126" s="1142"/>
      <c r="S126" s="42"/>
      <c r="T126" s="42"/>
      <c r="U126" s="42"/>
      <c r="V126" s="42"/>
      <c r="W126" s="42"/>
      <c r="X126" s="42"/>
      <c r="Y126" s="42"/>
      <c r="Z126" s="42"/>
      <c r="AA126" s="42"/>
      <c r="AB126" s="42"/>
      <c r="AC126" s="42"/>
      <c r="AD126" s="42"/>
      <c r="AE126" s="42"/>
      <c r="AF126" s="42"/>
      <c r="AG126" s="42"/>
      <c r="AH126" s="42"/>
      <c r="AI126" s="42"/>
      <c r="AJ126" s="42"/>
      <c r="AK126" s="42"/>
      <c r="AL126" s="42"/>
      <c r="AM126" s="42"/>
      <c r="AN126" s="42"/>
      <c r="AO126" s="42"/>
      <c r="AP126" s="42"/>
      <c r="AQ126" s="42"/>
      <c r="AR126" s="42"/>
      <c r="AS126" s="42"/>
      <c r="AT126" s="42"/>
      <c r="AU126" s="42"/>
      <c r="AV126" s="42"/>
      <c r="AW126" s="42"/>
      <c r="AX126" s="42"/>
      <c r="AY126" s="42"/>
      <c r="AZ126" s="42"/>
      <c r="BA126" s="42"/>
      <c r="BB126" s="42"/>
      <c r="BC126" s="42"/>
      <c r="BD126" s="42"/>
      <c r="BE126" s="42"/>
      <c r="BF126" s="42"/>
      <c r="BG126" s="42"/>
      <c r="BH126" s="42"/>
      <c r="BI126" s="42"/>
      <c r="BJ126" s="42"/>
      <c r="BK126" s="42"/>
      <c r="BL126" s="42"/>
    </row>
    <row r="127" spans="1:64" x14ac:dyDescent="0.2">
      <c r="A127" s="47"/>
      <c r="B127" s="47"/>
      <c r="C127" s="997"/>
      <c r="D127" s="42"/>
      <c r="E127" s="42"/>
      <c r="F127" s="42"/>
      <c r="G127" s="42"/>
      <c r="H127" s="42"/>
      <c r="I127" s="42"/>
      <c r="J127" s="42"/>
      <c r="K127" s="42"/>
      <c r="L127" s="1142"/>
      <c r="M127" s="1142"/>
      <c r="N127" s="42"/>
      <c r="O127" s="42"/>
      <c r="P127" s="42"/>
      <c r="Q127" s="1142"/>
      <c r="R127" s="1142"/>
      <c r="S127" s="42"/>
      <c r="T127" s="42"/>
      <c r="U127" s="42"/>
      <c r="V127" s="42"/>
      <c r="W127" s="42"/>
      <c r="X127" s="42"/>
      <c r="Y127" s="42"/>
      <c r="Z127" s="42"/>
      <c r="AA127" s="42"/>
      <c r="AB127" s="42"/>
      <c r="AC127" s="42"/>
      <c r="AD127" s="42"/>
      <c r="AE127" s="42"/>
      <c r="AF127" s="42"/>
      <c r="AG127" s="42"/>
      <c r="AH127" s="42"/>
      <c r="AI127" s="42"/>
      <c r="AJ127" s="42"/>
      <c r="AK127" s="42"/>
      <c r="AL127" s="42"/>
      <c r="AM127" s="42"/>
      <c r="AN127" s="42"/>
      <c r="AO127" s="42"/>
      <c r="AP127" s="42"/>
      <c r="AQ127" s="42"/>
      <c r="AR127" s="42"/>
      <c r="AS127" s="42"/>
      <c r="AT127" s="42"/>
      <c r="AU127" s="42"/>
      <c r="AV127" s="42"/>
      <c r="AW127" s="42"/>
      <c r="AX127" s="42"/>
      <c r="AY127" s="42"/>
      <c r="AZ127" s="42"/>
      <c r="BA127" s="42"/>
      <c r="BB127" s="42"/>
      <c r="BC127" s="42"/>
      <c r="BD127" s="42"/>
      <c r="BE127" s="42"/>
      <c r="BF127" s="42"/>
      <c r="BG127" s="42"/>
      <c r="BH127" s="42"/>
      <c r="BI127" s="42"/>
      <c r="BJ127" s="42"/>
      <c r="BK127" s="42"/>
      <c r="BL127" s="42"/>
    </row>
    <row r="128" spans="1:64" x14ac:dyDescent="0.2">
      <c r="A128" s="47"/>
      <c r="B128" s="47"/>
      <c r="C128" s="997"/>
      <c r="D128" s="42"/>
      <c r="E128" s="42"/>
      <c r="F128" s="42"/>
      <c r="G128" s="42"/>
      <c r="H128" s="42"/>
      <c r="I128" s="42"/>
      <c r="J128" s="42"/>
      <c r="K128" s="42"/>
      <c r="L128" s="1142"/>
      <c r="M128" s="1142"/>
      <c r="N128" s="42"/>
      <c r="O128" s="42"/>
      <c r="P128" s="42"/>
      <c r="Q128" s="1142"/>
      <c r="R128" s="1142"/>
      <c r="S128" s="42"/>
      <c r="T128" s="42"/>
      <c r="U128" s="42"/>
      <c r="V128" s="42"/>
      <c r="W128" s="42"/>
      <c r="X128" s="42"/>
      <c r="Y128" s="42"/>
      <c r="Z128" s="42"/>
      <c r="AA128" s="42"/>
      <c r="AB128" s="42"/>
      <c r="AC128" s="42"/>
      <c r="AD128" s="42"/>
      <c r="AE128" s="42"/>
      <c r="AF128" s="42"/>
      <c r="AG128" s="42"/>
      <c r="AH128" s="42"/>
      <c r="AI128" s="42"/>
      <c r="AJ128" s="42"/>
      <c r="AK128" s="42"/>
      <c r="AL128" s="42"/>
      <c r="AM128" s="42"/>
      <c r="AN128" s="42"/>
      <c r="AO128" s="42"/>
      <c r="AP128" s="42"/>
      <c r="AQ128" s="42"/>
      <c r="AR128" s="42"/>
      <c r="AS128" s="42"/>
      <c r="AT128" s="42"/>
      <c r="AU128" s="42"/>
      <c r="AV128" s="42"/>
      <c r="AW128" s="42"/>
      <c r="AX128" s="42"/>
      <c r="AY128" s="42"/>
      <c r="AZ128" s="42"/>
      <c r="BA128" s="42"/>
      <c r="BB128" s="42"/>
      <c r="BC128" s="42"/>
      <c r="BD128" s="42"/>
      <c r="BE128" s="42"/>
      <c r="BF128" s="42"/>
      <c r="BG128" s="42"/>
      <c r="BH128" s="42"/>
      <c r="BI128" s="42"/>
      <c r="BJ128" s="42"/>
      <c r="BK128" s="42"/>
      <c r="BL128" s="42"/>
    </row>
    <row r="129" spans="1:64" x14ac:dyDescent="0.2">
      <c r="A129" s="47"/>
      <c r="B129" s="47"/>
      <c r="C129" s="997"/>
      <c r="D129" s="42"/>
      <c r="E129" s="42"/>
      <c r="F129" s="42"/>
      <c r="G129" s="42"/>
      <c r="H129" s="42"/>
      <c r="I129" s="42"/>
      <c r="J129" s="42"/>
      <c r="K129" s="42"/>
      <c r="L129" s="1142"/>
      <c r="M129" s="1142"/>
      <c r="N129" s="42"/>
      <c r="O129" s="42"/>
      <c r="P129" s="42"/>
      <c r="Q129" s="1142"/>
      <c r="R129" s="1142"/>
      <c r="S129" s="42"/>
      <c r="T129" s="42"/>
      <c r="U129" s="42"/>
      <c r="V129" s="42"/>
      <c r="W129" s="42"/>
      <c r="X129" s="42"/>
      <c r="Y129" s="42"/>
      <c r="Z129" s="42"/>
      <c r="AA129" s="42"/>
      <c r="AB129" s="42"/>
      <c r="AC129" s="42"/>
      <c r="AD129" s="42"/>
      <c r="AE129" s="42"/>
      <c r="AF129" s="42"/>
      <c r="AG129" s="42"/>
      <c r="AH129" s="42"/>
      <c r="AI129" s="42"/>
      <c r="AJ129" s="42"/>
      <c r="AK129" s="42"/>
      <c r="AL129" s="42"/>
      <c r="AM129" s="42"/>
      <c r="AN129" s="42"/>
      <c r="AO129" s="42"/>
      <c r="AP129" s="42"/>
      <c r="AQ129" s="42"/>
      <c r="AR129" s="42"/>
      <c r="AS129" s="42"/>
      <c r="AT129" s="42"/>
      <c r="AU129" s="42"/>
      <c r="AV129" s="42"/>
      <c r="AW129" s="42"/>
      <c r="AX129" s="42"/>
      <c r="AY129" s="42"/>
      <c r="AZ129" s="42"/>
      <c r="BA129" s="42"/>
      <c r="BB129" s="42"/>
      <c r="BC129" s="42"/>
      <c r="BD129" s="42"/>
      <c r="BE129" s="42"/>
      <c r="BF129" s="42"/>
      <c r="BG129" s="42"/>
      <c r="BH129" s="42"/>
      <c r="BI129" s="42"/>
      <c r="BJ129" s="42"/>
      <c r="BK129" s="42"/>
      <c r="BL129" s="42"/>
    </row>
    <row r="130" spans="1:64" x14ac:dyDescent="0.2">
      <c r="A130" s="47"/>
      <c r="B130" s="47"/>
      <c r="C130" s="997"/>
      <c r="D130" s="42"/>
      <c r="E130" s="42"/>
      <c r="F130" s="42"/>
      <c r="G130" s="42"/>
      <c r="H130" s="42"/>
      <c r="I130" s="42"/>
      <c r="J130" s="42"/>
      <c r="K130" s="42"/>
      <c r="L130" s="1142"/>
      <c r="M130" s="1142"/>
      <c r="N130" s="42"/>
      <c r="O130" s="42"/>
      <c r="P130" s="42"/>
      <c r="Q130" s="1142"/>
      <c r="R130" s="1142"/>
      <c r="S130" s="42"/>
      <c r="T130" s="42"/>
      <c r="U130" s="42"/>
      <c r="V130" s="42"/>
      <c r="W130" s="42"/>
      <c r="X130" s="42"/>
      <c r="Y130" s="42"/>
      <c r="Z130" s="42"/>
      <c r="AA130" s="42"/>
      <c r="AB130" s="42"/>
      <c r="AC130" s="42"/>
      <c r="AD130" s="42"/>
      <c r="AE130" s="42"/>
      <c r="AF130" s="42"/>
      <c r="AG130" s="42"/>
      <c r="AH130" s="42"/>
      <c r="AI130" s="42"/>
      <c r="AJ130" s="42"/>
      <c r="AK130" s="42"/>
      <c r="AL130" s="42"/>
      <c r="AM130" s="42"/>
      <c r="AN130" s="42"/>
      <c r="AO130" s="42"/>
      <c r="AP130" s="42"/>
      <c r="AQ130" s="42"/>
      <c r="AR130" s="42"/>
      <c r="AS130" s="42"/>
      <c r="AT130" s="42"/>
      <c r="AU130" s="42"/>
      <c r="AV130" s="42"/>
      <c r="AW130" s="42"/>
      <c r="AX130" s="42"/>
      <c r="AY130" s="42"/>
      <c r="AZ130" s="42"/>
      <c r="BA130" s="42"/>
      <c r="BB130" s="42"/>
      <c r="BC130" s="42"/>
      <c r="BD130" s="42"/>
      <c r="BE130" s="42"/>
      <c r="BF130" s="42"/>
      <c r="BG130" s="42"/>
      <c r="BH130" s="42"/>
      <c r="BI130" s="42"/>
      <c r="BJ130" s="42"/>
      <c r="BK130" s="42"/>
      <c r="BL130" s="42"/>
    </row>
    <row r="131" spans="1:64" x14ac:dyDescent="0.2">
      <c r="A131" s="47"/>
      <c r="B131" s="47"/>
      <c r="C131" s="997"/>
      <c r="D131" s="42"/>
      <c r="E131" s="42"/>
      <c r="F131" s="42"/>
      <c r="G131" s="42"/>
      <c r="H131" s="42"/>
      <c r="I131" s="42"/>
      <c r="J131" s="42"/>
      <c r="K131" s="42"/>
      <c r="L131" s="1142"/>
      <c r="M131" s="1142"/>
      <c r="N131" s="42"/>
      <c r="O131" s="42"/>
      <c r="P131" s="42"/>
      <c r="Q131" s="1142"/>
      <c r="R131" s="1142"/>
      <c r="S131" s="42"/>
      <c r="T131" s="42"/>
      <c r="U131" s="42"/>
      <c r="V131" s="42"/>
      <c r="W131" s="42"/>
      <c r="X131" s="42"/>
      <c r="Y131" s="42"/>
      <c r="Z131" s="42"/>
      <c r="AA131" s="42"/>
      <c r="AB131" s="42"/>
      <c r="AC131" s="42"/>
      <c r="AD131" s="42"/>
      <c r="AE131" s="42"/>
      <c r="AF131" s="42"/>
      <c r="AG131" s="42"/>
      <c r="AH131" s="42"/>
      <c r="AI131" s="42"/>
      <c r="AJ131" s="42"/>
      <c r="AK131" s="42"/>
      <c r="AL131" s="42"/>
      <c r="AM131" s="42"/>
      <c r="AN131" s="42"/>
      <c r="AO131" s="42"/>
      <c r="AP131" s="42"/>
      <c r="AQ131" s="42"/>
      <c r="AR131" s="42"/>
      <c r="AS131" s="42"/>
      <c r="AT131" s="42"/>
      <c r="AU131" s="42"/>
      <c r="AV131" s="42"/>
      <c r="AW131" s="42"/>
      <c r="AX131" s="42"/>
      <c r="AY131" s="42"/>
      <c r="AZ131" s="42"/>
      <c r="BA131" s="42"/>
      <c r="BB131" s="42"/>
      <c r="BC131" s="42"/>
      <c r="BD131" s="42"/>
      <c r="BE131" s="42"/>
      <c r="BF131" s="42"/>
      <c r="BG131" s="42"/>
      <c r="BH131" s="42"/>
      <c r="BI131" s="42"/>
      <c r="BJ131" s="42"/>
      <c r="BK131" s="42"/>
      <c r="BL131" s="42"/>
    </row>
    <row r="132" spans="1:64" x14ac:dyDescent="0.2">
      <c r="A132" s="47"/>
      <c r="B132" s="47"/>
      <c r="C132" s="997"/>
      <c r="D132" s="42"/>
      <c r="E132" s="42"/>
      <c r="F132" s="42"/>
      <c r="G132" s="42"/>
      <c r="H132" s="42"/>
      <c r="I132" s="42"/>
      <c r="J132" s="42"/>
      <c r="K132" s="42"/>
      <c r="L132" s="1142"/>
      <c r="M132" s="1142"/>
      <c r="N132" s="42"/>
      <c r="O132" s="42"/>
      <c r="P132" s="42"/>
      <c r="Q132" s="1142"/>
      <c r="R132" s="1142"/>
      <c r="S132" s="42"/>
      <c r="T132" s="42"/>
      <c r="U132" s="42"/>
      <c r="V132" s="42"/>
      <c r="W132" s="42"/>
      <c r="X132" s="42"/>
      <c r="Y132" s="42"/>
      <c r="Z132" s="42"/>
      <c r="AA132" s="42"/>
      <c r="AB132" s="42"/>
      <c r="AC132" s="42"/>
      <c r="AD132" s="42"/>
      <c r="AE132" s="42"/>
      <c r="AF132" s="42"/>
      <c r="AG132" s="42"/>
      <c r="AH132" s="42"/>
      <c r="AI132" s="42"/>
      <c r="AJ132" s="42"/>
      <c r="AK132" s="42"/>
      <c r="AL132" s="42"/>
      <c r="AM132" s="42"/>
      <c r="AN132" s="42"/>
      <c r="AO132" s="42"/>
      <c r="AP132" s="42"/>
      <c r="AQ132" s="42"/>
      <c r="AR132" s="42"/>
      <c r="AS132" s="42"/>
      <c r="AT132" s="42"/>
      <c r="AU132" s="42"/>
      <c r="AV132" s="42"/>
      <c r="AW132" s="42"/>
      <c r="AX132" s="42"/>
      <c r="AY132" s="42"/>
      <c r="AZ132" s="42"/>
      <c r="BA132" s="42"/>
      <c r="BB132" s="42"/>
      <c r="BC132" s="42"/>
      <c r="BD132" s="42"/>
      <c r="BE132" s="42"/>
      <c r="BF132" s="42"/>
      <c r="BG132" s="42"/>
      <c r="BH132" s="42"/>
      <c r="BI132" s="42"/>
      <c r="BJ132" s="42"/>
      <c r="BK132" s="42"/>
      <c r="BL132" s="42"/>
    </row>
    <row r="133" spans="1:64" x14ac:dyDescent="0.2">
      <c r="A133" s="47"/>
      <c r="B133" s="47"/>
      <c r="C133" s="997"/>
      <c r="D133" s="42"/>
      <c r="E133" s="42"/>
      <c r="F133" s="42"/>
      <c r="G133" s="42"/>
      <c r="H133" s="42"/>
      <c r="I133" s="42"/>
      <c r="J133" s="42"/>
      <c r="K133" s="42"/>
      <c r="L133" s="1142"/>
      <c r="M133" s="1142"/>
      <c r="N133" s="42"/>
      <c r="O133" s="42"/>
      <c r="P133" s="42"/>
      <c r="Q133" s="1142"/>
      <c r="R133" s="1142"/>
      <c r="S133" s="42"/>
      <c r="T133" s="42"/>
      <c r="U133" s="42"/>
      <c r="V133" s="42"/>
      <c r="W133" s="42"/>
      <c r="X133" s="42"/>
      <c r="Y133" s="42"/>
      <c r="Z133" s="42"/>
      <c r="AA133" s="42"/>
      <c r="AB133" s="42"/>
      <c r="AC133" s="42"/>
      <c r="AD133" s="42"/>
      <c r="AE133" s="42"/>
      <c r="AF133" s="42"/>
      <c r="AG133" s="42"/>
      <c r="AH133" s="42"/>
      <c r="AI133" s="42"/>
      <c r="AJ133" s="42"/>
      <c r="AK133" s="42"/>
      <c r="AL133" s="42"/>
      <c r="AM133" s="42"/>
      <c r="AN133" s="42"/>
      <c r="AO133" s="42"/>
      <c r="AP133" s="42"/>
      <c r="AQ133" s="42"/>
      <c r="AR133" s="42"/>
      <c r="AS133" s="42"/>
      <c r="AT133" s="42"/>
      <c r="AU133" s="42"/>
      <c r="AV133" s="42"/>
      <c r="AW133" s="42"/>
      <c r="AX133" s="42"/>
      <c r="AY133" s="42"/>
      <c r="AZ133" s="42"/>
      <c r="BA133" s="42"/>
      <c r="BB133" s="42"/>
      <c r="BC133" s="42"/>
      <c r="BD133" s="42"/>
      <c r="BE133" s="42"/>
      <c r="BF133" s="42"/>
      <c r="BG133" s="42"/>
      <c r="BH133" s="42"/>
      <c r="BI133" s="42"/>
      <c r="BJ133" s="42"/>
      <c r="BK133" s="42"/>
      <c r="BL133" s="42"/>
    </row>
    <row r="134" spans="1:64" x14ac:dyDescent="0.2">
      <c r="A134" s="47"/>
      <c r="B134" s="47"/>
      <c r="C134" s="997"/>
      <c r="D134" s="42"/>
      <c r="E134" s="42"/>
      <c r="F134" s="42"/>
      <c r="G134" s="42"/>
      <c r="H134" s="42"/>
      <c r="I134" s="42"/>
      <c r="J134" s="42"/>
      <c r="K134" s="42"/>
      <c r="L134" s="1142"/>
      <c r="M134" s="1142"/>
      <c r="N134" s="42"/>
      <c r="O134" s="42"/>
      <c r="P134" s="42"/>
      <c r="Q134" s="1142"/>
      <c r="R134" s="1142"/>
      <c r="S134" s="42"/>
      <c r="T134" s="42"/>
      <c r="U134" s="42"/>
      <c r="V134" s="42"/>
      <c r="W134" s="42"/>
      <c r="X134" s="42"/>
      <c r="Y134" s="42"/>
      <c r="Z134" s="42"/>
      <c r="AA134" s="42"/>
      <c r="AB134" s="42"/>
      <c r="AC134" s="42"/>
      <c r="AD134" s="42"/>
      <c r="AE134" s="42"/>
      <c r="AF134" s="42"/>
      <c r="AG134" s="42"/>
      <c r="AH134" s="42"/>
      <c r="AI134" s="42"/>
      <c r="AJ134" s="42"/>
      <c r="AK134" s="42"/>
      <c r="AL134" s="42"/>
      <c r="AM134" s="42"/>
      <c r="AN134" s="42"/>
      <c r="AO134" s="42"/>
      <c r="AP134" s="42"/>
      <c r="AQ134" s="42"/>
      <c r="AR134" s="42"/>
      <c r="AS134" s="42"/>
      <c r="AT134" s="42"/>
      <c r="AU134" s="42"/>
      <c r="AV134" s="42"/>
      <c r="AW134" s="42"/>
      <c r="AX134" s="42"/>
      <c r="AY134" s="42"/>
      <c r="AZ134" s="42"/>
      <c r="BA134" s="42"/>
      <c r="BB134" s="42"/>
      <c r="BC134" s="42"/>
      <c r="BD134" s="42"/>
      <c r="BE134" s="42"/>
      <c r="BF134" s="42"/>
      <c r="BG134" s="42"/>
      <c r="BH134" s="42"/>
      <c r="BI134" s="42"/>
      <c r="BJ134" s="42"/>
      <c r="BK134" s="42"/>
      <c r="BL134" s="42"/>
    </row>
    <row r="135" spans="1:64" x14ac:dyDescent="0.2">
      <c r="A135" s="47"/>
      <c r="B135" s="47"/>
      <c r="C135" s="997"/>
      <c r="D135" s="42"/>
      <c r="E135" s="42"/>
      <c r="F135" s="42"/>
      <c r="G135" s="42"/>
      <c r="H135" s="42"/>
      <c r="I135" s="42"/>
      <c r="J135" s="42"/>
      <c r="K135" s="42"/>
      <c r="L135" s="1142"/>
      <c r="M135" s="1142"/>
      <c r="N135" s="42"/>
      <c r="O135" s="42"/>
      <c r="P135" s="42"/>
      <c r="Q135" s="1142"/>
      <c r="R135" s="1142"/>
      <c r="S135" s="42"/>
      <c r="T135" s="42"/>
      <c r="U135" s="42"/>
      <c r="V135" s="42"/>
      <c r="W135" s="42"/>
      <c r="X135" s="42"/>
      <c r="Y135" s="42"/>
      <c r="Z135" s="42"/>
      <c r="AA135" s="42"/>
      <c r="AB135" s="42"/>
      <c r="AC135" s="42"/>
      <c r="AD135" s="42"/>
      <c r="AE135" s="42"/>
      <c r="AF135" s="42"/>
      <c r="AG135" s="42"/>
      <c r="AH135" s="42"/>
      <c r="AI135" s="42"/>
      <c r="AJ135" s="42"/>
      <c r="AK135" s="42"/>
      <c r="AL135" s="42"/>
      <c r="AM135" s="42"/>
      <c r="AN135" s="42"/>
      <c r="AO135" s="42"/>
      <c r="AP135" s="42"/>
      <c r="AQ135" s="42"/>
      <c r="AR135" s="42"/>
      <c r="AS135" s="42"/>
      <c r="AT135" s="42"/>
      <c r="AU135" s="42"/>
      <c r="AV135" s="42"/>
      <c r="AW135" s="42"/>
      <c r="AX135" s="42"/>
      <c r="AY135" s="42"/>
      <c r="AZ135" s="42"/>
      <c r="BA135" s="42"/>
      <c r="BB135" s="42"/>
      <c r="BC135" s="42"/>
      <c r="BD135" s="42"/>
      <c r="BE135" s="42"/>
      <c r="BF135" s="42"/>
      <c r="BG135" s="42"/>
      <c r="BH135" s="42"/>
      <c r="BI135" s="42"/>
      <c r="BJ135" s="42"/>
      <c r="BK135" s="42"/>
      <c r="BL135" s="42"/>
    </row>
    <row r="136" spans="1:64" x14ac:dyDescent="0.2">
      <c r="A136" s="47"/>
      <c r="B136" s="47"/>
      <c r="C136" s="997"/>
      <c r="D136" s="42"/>
      <c r="E136" s="42"/>
      <c r="F136" s="42"/>
      <c r="G136" s="42"/>
      <c r="H136" s="42"/>
      <c r="I136" s="42"/>
      <c r="J136" s="42"/>
      <c r="K136" s="42"/>
      <c r="L136" s="1142"/>
      <c r="M136" s="1142"/>
      <c r="N136" s="42"/>
      <c r="O136" s="42"/>
      <c r="P136" s="42"/>
      <c r="Q136" s="1142"/>
      <c r="R136" s="1142"/>
      <c r="S136" s="42"/>
      <c r="T136" s="42"/>
      <c r="U136" s="42"/>
      <c r="V136" s="42"/>
      <c r="W136" s="42"/>
      <c r="X136" s="42"/>
      <c r="Y136" s="42"/>
      <c r="Z136" s="42"/>
      <c r="AA136" s="42"/>
      <c r="AB136" s="42"/>
      <c r="AC136" s="42"/>
      <c r="AD136" s="42"/>
      <c r="AE136" s="42"/>
      <c r="AF136" s="42"/>
      <c r="AG136" s="42"/>
      <c r="AH136" s="42"/>
      <c r="AI136" s="42"/>
      <c r="AJ136" s="42"/>
      <c r="AK136" s="42"/>
      <c r="AL136" s="42"/>
      <c r="AM136" s="42"/>
      <c r="AN136" s="42"/>
      <c r="AO136" s="42"/>
      <c r="AP136" s="42"/>
      <c r="AQ136" s="42"/>
      <c r="AR136" s="42"/>
      <c r="AS136" s="42"/>
      <c r="AT136" s="42"/>
      <c r="AU136" s="42"/>
      <c r="AV136" s="42"/>
      <c r="AW136" s="42"/>
      <c r="AX136" s="42"/>
      <c r="AY136" s="42"/>
      <c r="AZ136" s="42"/>
      <c r="BA136" s="42"/>
      <c r="BB136" s="42"/>
      <c r="BC136" s="42"/>
      <c r="BD136" s="42"/>
      <c r="BE136" s="42"/>
      <c r="BF136" s="42"/>
      <c r="BG136" s="42"/>
      <c r="BH136" s="42"/>
      <c r="BI136" s="42"/>
      <c r="BJ136" s="42"/>
      <c r="BK136" s="42"/>
      <c r="BL136" s="42"/>
    </row>
    <row r="137" spans="1:64" x14ac:dyDescent="0.2">
      <c r="A137" s="47"/>
      <c r="B137" s="47"/>
      <c r="C137" s="997"/>
      <c r="D137" s="42"/>
      <c r="E137" s="42"/>
      <c r="F137" s="42"/>
      <c r="G137" s="42"/>
      <c r="H137" s="42"/>
      <c r="I137" s="42"/>
      <c r="J137" s="42"/>
      <c r="K137" s="42"/>
      <c r="L137" s="1142"/>
      <c r="M137" s="1142"/>
      <c r="N137" s="42"/>
      <c r="O137" s="42"/>
      <c r="P137" s="42"/>
      <c r="Q137" s="1142"/>
      <c r="R137" s="1142"/>
      <c r="S137" s="42"/>
      <c r="T137" s="42"/>
      <c r="U137" s="42"/>
      <c r="V137" s="42"/>
      <c r="W137" s="42"/>
      <c r="X137" s="42"/>
      <c r="Y137" s="42"/>
      <c r="Z137" s="42"/>
      <c r="AA137" s="42"/>
      <c r="AB137" s="42"/>
      <c r="AC137" s="42"/>
      <c r="AD137" s="42"/>
      <c r="AE137" s="42"/>
      <c r="AF137" s="42"/>
      <c r="AG137" s="42"/>
      <c r="AH137" s="42"/>
      <c r="AI137" s="42"/>
      <c r="AJ137" s="42"/>
      <c r="AK137" s="42"/>
      <c r="AL137" s="42"/>
      <c r="AM137" s="42"/>
      <c r="AN137" s="42"/>
      <c r="AO137" s="42"/>
      <c r="AP137" s="42"/>
      <c r="AQ137" s="42"/>
      <c r="AR137" s="42"/>
      <c r="AS137" s="42"/>
      <c r="AT137" s="42"/>
      <c r="AU137" s="42"/>
      <c r="AV137" s="42"/>
      <c r="AW137" s="42"/>
      <c r="AX137" s="42"/>
      <c r="AY137" s="42"/>
      <c r="AZ137" s="42"/>
      <c r="BA137" s="42"/>
      <c r="BB137" s="42"/>
      <c r="BC137" s="42"/>
      <c r="BD137" s="42"/>
      <c r="BE137" s="42"/>
      <c r="BF137" s="42"/>
      <c r="BG137" s="42"/>
      <c r="BH137" s="42"/>
      <c r="BI137" s="42"/>
      <c r="BJ137" s="42"/>
      <c r="BK137" s="42"/>
      <c r="BL137" s="42"/>
    </row>
    <row r="138" spans="1:64" x14ac:dyDescent="0.2">
      <c r="A138" s="47"/>
      <c r="B138" s="47"/>
      <c r="C138" s="997"/>
      <c r="D138" s="42"/>
      <c r="E138" s="42"/>
      <c r="F138" s="42"/>
      <c r="G138" s="42"/>
      <c r="H138" s="42"/>
      <c r="I138" s="42"/>
      <c r="J138" s="42"/>
      <c r="K138" s="42"/>
      <c r="L138" s="1142"/>
      <c r="M138" s="1142"/>
      <c r="N138" s="42"/>
      <c r="O138" s="42"/>
      <c r="P138" s="42"/>
      <c r="Q138" s="1142"/>
      <c r="R138" s="1142"/>
      <c r="S138" s="42"/>
      <c r="T138" s="42"/>
      <c r="U138" s="42"/>
      <c r="V138" s="42"/>
      <c r="W138" s="42"/>
      <c r="X138" s="42"/>
      <c r="Y138" s="42"/>
      <c r="Z138" s="42"/>
      <c r="AA138" s="42"/>
      <c r="AB138" s="42"/>
      <c r="AC138" s="42"/>
      <c r="AD138" s="42"/>
      <c r="AE138" s="42"/>
      <c r="AF138" s="42"/>
      <c r="AG138" s="42"/>
      <c r="AH138" s="42"/>
      <c r="AI138" s="42"/>
      <c r="AJ138" s="42"/>
      <c r="AK138" s="42"/>
      <c r="AL138" s="42"/>
      <c r="AM138" s="42"/>
      <c r="AN138" s="42"/>
      <c r="AO138" s="42"/>
      <c r="AP138" s="42"/>
      <c r="AQ138" s="42"/>
      <c r="AR138" s="42"/>
      <c r="AS138" s="42"/>
      <c r="AT138" s="42"/>
      <c r="AU138" s="42"/>
      <c r="AV138" s="42"/>
      <c r="AW138" s="42"/>
      <c r="AX138" s="42"/>
      <c r="AY138" s="42"/>
      <c r="AZ138" s="42"/>
      <c r="BA138" s="42"/>
      <c r="BB138" s="42"/>
      <c r="BC138" s="42"/>
      <c r="BD138" s="42"/>
      <c r="BE138" s="42"/>
      <c r="BF138" s="42"/>
      <c r="BG138" s="42"/>
      <c r="BH138" s="42"/>
      <c r="BI138" s="42"/>
      <c r="BJ138" s="42"/>
      <c r="BK138" s="42"/>
      <c r="BL138" s="42"/>
    </row>
    <row r="139" spans="1:64" x14ac:dyDescent="0.2">
      <c r="A139" s="47"/>
      <c r="B139" s="47"/>
      <c r="C139" s="997"/>
      <c r="D139" s="42"/>
      <c r="E139" s="42"/>
      <c r="F139" s="42"/>
      <c r="G139" s="42"/>
      <c r="H139" s="42"/>
      <c r="I139" s="42"/>
      <c r="J139" s="42"/>
      <c r="K139" s="42"/>
      <c r="L139" s="1142"/>
      <c r="M139" s="1142"/>
      <c r="N139" s="42"/>
      <c r="O139" s="42"/>
      <c r="P139" s="42"/>
      <c r="Q139" s="1142"/>
      <c r="R139" s="1142"/>
      <c r="S139" s="42"/>
      <c r="T139" s="42"/>
      <c r="U139" s="42"/>
      <c r="V139" s="42"/>
      <c r="W139" s="42"/>
      <c r="X139" s="42"/>
      <c r="Y139" s="42"/>
      <c r="Z139" s="42"/>
      <c r="AA139" s="42"/>
      <c r="AB139" s="42"/>
      <c r="AC139" s="42"/>
      <c r="AD139" s="42"/>
      <c r="AE139" s="42"/>
      <c r="AF139" s="42"/>
      <c r="AG139" s="42"/>
      <c r="AH139" s="42"/>
      <c r="AI139" s="42"/>
      <c r="AJ139" s="42"/>
      <c r="AK139" s="42"/>
      <c r="AL139" s="42"/>
      <c r="AM139" s="42"/>
      <c r="AN139" s="42"/>
      <c r="AO139" s="42"/>
      <c r="AP139" s="42"/>
      <c r="AQ139" s="42"/>
      <c r="AR139" s="42"/>
      <c r="AS139" s="42"/>
      <c r="AT139" s="42"/>
      <c r="AU139" s="42"/>
      <c r="AV139" s="42"/>
      <c r="AW139" s="42"/>
      <c r="AX139" s="42"/>
      <c r="AY139" s="42"/>
      <c r="AZ139" s="42"/>
      <c r="BA139" s="42"/>
      <c r="BB139" s="42"/>
      <c r="BC139" s="42"/>
      <c r="BD139" s="42"/>
      <c r="BE139" s="42"/>
      <c r="BF139" s="42"/>
      <c r="BG139" s="42"/>
      <c r="BH139" s="42"/>
      <c r="BI139" s="42"/>
      <c r="BJ139" s="42"/>
      <c r="BK139" s="42"/>
      <c r="BL139" s="42"/>
    </row>
    <row r="140" spans="1:64" x14ac:dyDescent="0.2">
      <c r="A140" s="47"/>
      <c r="B140" s="47"/>
      <c r="C140" s="997"/>
      <c r="D140" s="42"/>
      <c r="E140" s="42"/>
      <c r="F140" s="42"/>
      <c r="G140" s="42"/>
      <c r="H140" s="42"/>
      <c r="I140" s="42"/>
      <c r="J140" s="42"/>
      <c r="K140" s="42"/>
      <c r="L140" s="1142"/>
      <c r="M140" s="1142"/>
      <c r="N140" s="42"/>
      <c r="O140" s="42"/>
      <c r="P140" s="42"/>
      <c r="Q140" s="1142"/>
      <c r="R140" s="1142"/>
      <c r="S140" s="42"/>
      <c r="T140" s="42"/>
      <c r="U140" s="42"/>
      <c r="V140" s="42"/>
      <c r="W140" s="42"/>
      <c r="X140" s="42"/>
      <c r="Y140" s="42"/>
      <c r="Z140" s="42"/>
      <c r="AA140" s="42"/>
      <c r="AB140" s="42"/>
      <c r="AC140" s="42"/>
      <c r="AD140" s="42"/>
      <c r="AE140" s="42"/>
      <c r="AF140" s="42"/>
      <c r="AG140" s="42"/>
      <c r="AH140" s="42"/>
      <c r="AI140" s="42"/>
      <c r="AJ140" s="42"/>
      <c r="AK140" s="42"/>
      <c r="AL140" s="42"/>
      <c r="AM140" s="42"/>
      <c r="AN140" s="42"/>
      <c r="AO140" s="42"/>
      <c r="AP140" s="42"/>
      <c r="AQ140" s="42"/>
      <c r="AR140" s="42"/>
      <c r="AS140" s="42"/>
      <c r="AT140" s="42"/>
      <c r="AU140" s="42"/>
      <c r="AV140" s="42"/>
      <c r="AW140" s="42"/>
      <c r="AX140" s="42"/>
      <c r="AY140" s="42"/>
      <c r="AZ140" s="42"/>
      <c r="BA140" s="42"/>
      <c r="BB140" s="42"/>
      <c r="BC140" s="42"/>
      <c r="BD140" s="42"/>
      <c r="BE140" s="42"/>
      <c r="BF140" s="42"/>
      <c r="BG140" s="42"/>
      <c r="BH140" s="42"/>
      <c r="BI140" s="42"/>
      <c r="BJ140" s="42"/>
      <c r="BK140" s="42"/>
      <c r="BL140" s="42"/>
    </row>
    <row r="141" spans="1:64" x14ac:dyDescent="0.2">
      <c r="A141" s="47"/>
      <c r="B141" s="47"/>
      <c r="C141" s="997"/>
      <c r="D141" s="42"/>
      <c r="E141" s="42"/>
      <c r="F141" s="42"/>
      <c r="G141" s="42"/>
      <c r="H141" s="42"/>
      <c r="I141" s="42"/>
      <c r="J141" s="42"/>
      <c r="K141" s="42"/>
      <c r="L141" s="1142"/>
      <c r="M141" s="1142"/>
      <c r="N141" s="42"/>
      <c r="O141" s="42"/>
      <c r="P141" s="42"/>
      <c r="Q141" s="1142"/>
      <c r="R141" s="1142"/>
      <c r="S141" s="42"/>
      <c r="T141" s="42"/>
      <c r="U141" s="42"/>
      <c r="V141" s="42"/>
      <c r="W141" s="42"/>
      <c r="X141" s="42"/>
      <c r="Y141" s="42"/>
      <c r="Z141" s="42"/>
      <c r="AA141" s="42"/>
      <c r="AB141" s="42"/>
      <c r="AC141" s="42"/>
      <c r="AD141" s="42"/>
      <c r="AE141" s="42"/>
      <c r="AF141" s="42"/>
      <c r="AG141" s="42"/>
      <c r="AH141" s="42"/>
      <c r="AI141" s="42"/>
      <c r="AJ141" s="42"/>
      <c r="AK141" s="42"/>
      <c r="AL141" s="42"/>
      <c r="AM141" s="42"/>
      <c r="AN141" s="42"/>
      <c r="AO141" s="42"/>
      <c r="AP141" s="42"/>
      <c r="AQ141" s="42"/>
      <c r="AR141" s="42"/>
      <c r="AS141" s="42"/>
      <c r="AT141" s="42"/>
      <c r="AU141" s="42"/>
      <c r="AV141" s="42"/>
      <c r="AW141" s="42"/>
      <c r="AX141" s="42"/>
      <c r="AY141" s="42"/>
      <c r="AZ141" s="42"/>
      <c r="BA141" s="42"/>
      <c r="BB141" s="42"/>
      <c r="BC141" s="42"/>
      <c r="BD141" s="42"/>
      <c r="BE141" s="42"/>
      <c r="BF141" s="42"/>
      <c r="BG141" s="42"/>
      <c r="BH141" s="42"/>
      <c r="BI141" s="42"/>
      <c r="BJ141" s="42"/>
      <c r="BK141" s="42"/>
      <c r="BL141" s="42"/>
    </row>
    <row r="142" spans="1:64" x14ac:dyDescent="0.2">
      <c r="A142" s="47"/>
      <c r="B142" s="47"/>
      <c r="C142" s="997"/>
      <c r="D142" s="42"/>
      <c r="E142" s="42"/>
      <c r="F142" s="42"/>
      <c r="G142" s="42"/>
      <c r="H142" s="42"/>
      <c r="I142" s="42"/>
      <c r="J142" s="42"/>
      <c r="K142" s="42"/>
      <c r="L142" s="1142"/>
      <c r="M142" s="1142"/>
      <c r="N142" s="42"/>
      <c r="O142" s="42"/>
      <c r="P142" s="42"/>
      <c r="Q142" s="1142"/>
      <c r="R142" s="1142"/>
      <c r="S142" s="42"/>
      <c r="T142" s="42"/>
      <c r="U142" s="42"/>
      <c r="V142" s="42"/>
      <c r="W142" s="42"/>
      <c r="X142" s="42"/>
      <c r="Y142" s="42"/>
      <c r="Z142" s="42"/>
      <c r="AA142" s="42"/>
      <c r="AB142" s="42"/>
      <c r="AC142" s="42"/>
      <c r="AD142" s="42"/>
      <c r="AE142" s="42"/>
      <c r="AF142" s="42"/>
      <c r="AG142" s="42"/>
      <c r="AH142" s="42"/>
      <c r="AI142" s="42"/>
      <c r="AJ142" s="42"/>
      <c r="AK142" s="42"/>
      <c r="AL142" s="42"/>
      <c r="AM142" s="42"/>
      <c r="AN142" s="42"/>
      <c r="AO142" s="42"/>
      <c r="AP142" s="42"/>
      <c r="AQ142" s="42"/>
      <c r="AR142" s="42"/>
      <c r="AS142" s="42"/>
      <c r="AT142" s="42"/>
      <c r="AU142" s="42"/>
      <c r="AV142" s="42"/>
      <c r="AW142" s="42"/>
      <c r="AX142" s="42"/>
      <c r="AY142" s="42"/>
      <c r="AZ142" s="42"/>
      <c r="BA142" s="42"/>
      <c r="BB142" s="42"/>
      <c r="BC142" s="42"/>
      <c r="BD142" s="42"/>
      <c r="BE142" s="42"/>
      <c r="BF142" s="42"/>
      <c r="BG142" s="42"/>
      <c r="BH142" s="42"/>
      <c r="BI142" s="42"/>
      <c r="BJ142" s="42"/>
      <c r="BK142" s="42"/>
      <c r="BL142" s="42"/>
    </row>
    <row r="143" spans="1:64" x14ac:dyDescent="0.2">
      <c r="A143" s="47"/>
      <c r="B143" s="47"/>
      <c r="C143" s="997"/>
      <c r="D143" s="42"/>
      <c r="E143" s="42"/>
      <c r="F143" s="42"/>
      <c r="G143" s="42"/>
      <c r="H143" s="42"/>
      <c r="I143" s="42"/>
      <c r="J143" s="42"/>
      <c r="K143" s="42"/>
      <c r="L143" s="1142"/>
      <c r="M143" s="1142"/>
      <c r="N143" s="42"/>
      <c r="O143" s="42"/>
      <c r="P143" s="42"/>
      <c r="Q143" s="1142"/>
      <c r="R143" s="1142"/>
      <c r="S143" s="42"/>
      <c r="T143" s="42"/>
      <c r="U143" s="42"/>
      <c r="V143" s="42"/>
      <c r="W143" s="42"/>
      <c r="X143" s="42"/>
      <c r="Y143" s="42"/>
      <c r="Z143" s="42"/>
      <c r="AA143" s="42"/>
      <c r="AB143" s="42"/>
      <c r="AC143" s="42"/>
      <c r="AD143" s="42"/>
      <c r="AE143" s="42"/>
      <c r="AF143" s="42"/>
      <c r="AG143" s="42"/>
      <c r="AH143" s="42"/>
      <c r="AI143" s="42"/>
      <c r="AJ143" s="42"/>
      <c r="AK143" s="42"/>
      <c r="AL143" s="42"/>
      <c r="AM143" s="42"/>
      <c r="AN143" s="42"/>
      <c r="AO143" s="42"/>
      <c r="AP143" s="42"/>
      <c r="AQ143" s="42"/>
      <c r="AR143" s="42"/>
      <c r="AS143" s="42"/>
      <c r="AT143" s="42"/>
      <c r="AU143" s="42"/>
      <c r="AV143" s="42"/>
      <c r="AW143" s="42"/>
      <c r="AX143" s="42"/>
      <c r="AY143" s="42"/>
      <c r="AZ143" s="42"/>
      <c r="BA143" s="42"/>
      <c r="BB143" s="42"/>
      <c r="BC143" s="42"/>
      <c r="BD143" s="42"/>
      <c r="BE143" s="42"/>
      <c r="BF143" s="42"/>
      <c r="BG143" s="42"/>
      <c r="BH143" s="42"/>
      <c r="BI143" s="42"/>
      <c r="BJ143" s="42"/>
      <c r="BK143" s="42"/>
      <c r="BL143" s="42"/>
    </row>
    <row r="144" spans="1:64" x14ac:dyDescent="0.2">
      <c r="A144" s="47"/>
      <c r="B144" s="47"/>
      <c r="C144" s="997"/>
      <c r="D144" s="42"/>
      <c r="E144" s="42"/>
      <c r="F144" s="42"/>
      <c r="G144" s="42"/>
      <c r="H144" s="42"/>
      <c r="I144" s="42"/>
      <c r="J144" s="42"/>
      <c r="K144" s="42"/>
      <c r="L144" s="1142"/>
      <c r="M144" s="1142"/>
      <c r="N144" s="42"/>
      <c r="O144" s="42"/>
      <c r="P144" s="42"/>
      <c r="Q144" s="1142"/>
      <c r="R144" s="1142"/>
      <c r="S144" s="42"/>
      <c r="T144" s="42"/>
      <c r="U144" s="42"/>
      <c r="V144" s="42"/>
      <c r="W144" s="42"/>
      <c r="X144" s="42"/>
      <c r="Y144" s="42"/>
      <c r="Z144" s="42"/>
      <c r="AA144" s="42"/>
      <c r="AB144" s="42"/>
      <c r="AC144" s="42"/>
      <c r="AD144" s="42"/>
      <c r="AE144" s="42"/>
      <c r="AF144" s="42"/>
      <c r="AG144" s="42"/>
      <c r="AH144" s="42"/>
      <c r="AI144" s="42"/>
      <c r="AJ144" s="42"/>
      <c r="AK144" s="42"/>
      <c r="AL144" s="42"/>
      <c r="AM144" s="42"/>
      <c r="AN144" s="42"/>
      <c r="AO144" s="42"/>
      <c r="AP144" s="42"/>
      <c r="AQ144" s="42"/>
      <c r="AR144" s="42"/>
      <c r="AS144" s="42"/>
      <c r="AT144" s="42"/>
      <c r="AU144" s="42"/>
      <c r="AV144" s="42"/>
      <c r="AW144" s="42"/>
      <c r="AX144" s="42"/>
      <c r="AY144" s="42"/>
      <c r="AZ144" s="42"/>
      <c r="BA144" s="42"/>
      <c r="BB144" s="42"/>
      <c r="BC144" s="42"/>
      <c r="BD144" s="42"/>
      <c r="BE144" s="42"/>
      <c r="BF144" s="42"/>
      <c r="BG144" s="42"/>
      <c r="BH144" s="42"/>
      <c r="BI144" s="42"/>
      <c r="BJ144" s="42"/>
      <c r="BK144" s="42"/>
      <c r="BL144" s="42"/>
    </row>
    <row r="145" spans="1:64" x14ac:dyDescent="0.2">
      <c r="A145" s="47"/>
      <c r="B145" s="47"/>
      <c r="C145" s="997"/>
      <c r="D145" s="42"/>
      <c r="E145" s="42"/>
      <c r="F145" s="42"/>
      <c r="G145" s="42"/>
      <c r="H145" s="42"/>
      <c r="I145" s="42"/>
      <c r="J145" s="42"/>
      <c r="K145" s="42"/>
      <c r="L145" s="1142"/>
      <c r="M145" s="1142"/>
      <c r="N145" s="42"/>
      <c r="O145" s="42"/>
      <c r="P145" s="42"/>
      <c r="Q145" s="1142"/>
      <c r="R145" s="1142"/>
      <c r="S145" s="42"/>
      <c r="T145" s="42"/>
      <c r="U145" s="42"/>
      <c r="V145" s="42"/>
      <c r="W145" s="42"/>
      <c r="X145" s="42"/>
      <c r="Y145" s="42"/>
      <c r="Z145" s="42"/>
      <c r="AA145" s="42"/>
      <c r="AB145" s="42"/>
      <c r="AC145" s="42"/>
      <c r="AD145" s="42"/>
      <c r="AE145" s="42"/>
      <c r="AF145" s="42"/>
      <c r="AG145" s="42"/>
      <c r="AH145" s="42"/>
      <c r="AI145" s="42"/>
      <c r="AJ145" s="42"/>
      <c r="AK145" s="42"/>
      <c r="AL145" s="42"/>
      <c r="AM145" s="42"/>
      <c r="AN145" s="42"/>
      <c r="AO145" s="42"/>
      <c r="AP145" s="42"/>
      <c r="AQ145" s="42"/>
      <c r="AR145" s="42"/>
      <c r="AS145" s="42"/>
      <c r="AT145" s="42"/>
      <c r="AU145" s="42"/>
      <c r="AV145" s="42"/>
      <c r="AW145" s="42"/>
      <c r="AX145" s="42"/>
      <c r="AY145" s="42"/>
      <c r="AZ145" s="42"/>
      <c r="BA145" s="42"/>
      <c r="BB145" s="42"/>
      <c r="BC145" s="42"/>
      <c r="BD145" s="42"/>
      <c r="BE145" s="42"/>
      <c r="BF145" s="42"/>
      <c r="BG145" s="42"/>
      <c r="BH145" s="42"/>
      <c r="BI145" s="42"/>
      <c r="BJ145" s="42"/>
      <c r="BK145" s="42"/>
      <c r="BL145" s="42"/>
    </row>
    <row r="146" spans="1:64" x14ac:dyDescent="0.2">
      <c r="A146" s="47"/>
      <c r="B146" s="47"/>
      <c r="C146" s="997"/>
      <c r="D146" s="42"/>
      <c r="E146" s="42"/>
      <c r="F146" s="42"/>
      <c r="G146" s="42"/>
      <c r="H146" s="42"/>
      <c r="I146" s="42"/>
      <c r="J146" s="42"/>
      <c r="K146" s="42"/>
      <c r="L146" s="1142"/>
      <c r="M146" s="1142"/>
      <c r="N146" s="42"/>
      <c r="O146" s="42"/>
      <c r="P146" s="42"/>
      <c r="Q146" s="1142"/>
      <c r="R146" s="1142"/>
      <c r="S146" s="42"/>
      <c r="T146" s="42"/>
      <c r="U146" s="42"/>
      <c r="V146" s="42"/>
      <c r="W146" s="42"/>
      <c r="X146" s="42"/>
      <c r="Y146" s="42"/>
      <c r="Z146" s="42"/>
      <c r="AA146" s="42"/>
      <c r="AB146" s="42"/>
      <c r="AC146" s="42"/>
      <c r="AD146" s="42"/>
      <c r="AE146" s="42"/>
      <c r="AF146" s="42"/>
      <c r="AG146" s="42"/>
      <c r="AH146" s="42"/>
      <c r="AI146" s="42"/>
      <c r="AJ146" s="42"/>
      <c r="AK146" s="42"/>
      <c r="AL146" s="42"/>
      <c r="AM146" s="42"/>
      <c r="AN146" s="42"/>
      <c r="AO146" s="42"/>
      <c r="AP146" s="42"/>
      <c r="AQ146" s="42"/>
      <c r="AR146" s="42"/>
      <c r="AS146" s="42"/>
      <c r="AT146" s="42"/>
      <c r="AU146" s="42"/>
      <c r="AV146" s="42"/>
      <c r="AW146" s="42"/>
      <c r="AX146" s="42"/>
      <c r="AY146" s="42"/>
      <c r="AZ146" s="42"/>
      <c r="BA146" s="42"/>
      <c r="BB146" s="42"/>
      <c r="BC146" s="42"/>
      <c r="BD146" s="42"/>
      <c r="BE146" s="42"/>
      <c r="BF146" s="42"/>
      <c r="BG146" s="42"/>
      <c r="BH146" s="42"/>
      <c r="BI146" s="42"/>
      <c r="BJ146" s="42"/>
      <c r="BK146" s="42"/>
      <c r="BL146" s="42"/>
    </row>
    <row r="147" spans="1:64" x14ac:dyDescent="0.2">
      <c r="A147" s="47"/>
      <c r="B147" s="47"/>
      <c r="C147" s="997"/>
      <c r="D147" s="42"/>
      <c r="E147" s="42"/>
      <c r="F147" s="42"/>
      <c r="G147" s="42"/>
      <c r="H147" s="42"/>
      <c r="I147" s="42"/>
      <c r="J147" s="42"/>
      <c r="K147" s="42"/>
      <c r="L147" s="1142"/>
      <c r="M147" s="1142"/>
      <c r="N147" s="42"/>
      <c r="O147" s="42"/>
      <c r="P147" s="42"/>
      <c r="Q147" s="1142"/>
      <c r="R147" s="1142"/>
      <c r="S147" s="42"/>
      <c r="T147" s="42"/>
      <c r="U147" s="42"/>
      <c r="V147" s="42"/>
      <c r="W147" s="42"/>
      <c r="X147" s="42"/>
      <c r="Y147" s="42"/>
      <c r="Z147" s="42"/>
      <c r="AA147" s="42"/>
      <c r="AB147" s="42"/>
      <c r="AC147" s="42"/>
      <c r="AD147" s="42"/>
      <c r="AE147" s="42"/>
      <c r="AF147" s="42"/>
      <c r="AG147" s="42"/>
      <c r="AH147" s="42"/>
      <c r="AI147" s="42"/>
      <c r="AJ147" s="42"/>
      <c r="AK147" s="42"/>
      <c r="AL147" s="42"/>
      <c r="AM147" s="42"/>
      <c r="AN147" s="42"/>
      <c r="AO147" s="42"/>
      <c r="AP147" s="42"/>
      <c r="AQ147" s="42"/>
      <c r="AR147" s="42"/>
      <c r="AS147" s="42"/>
      <c r="AT147" s="42"/>
      <c r="AU147" s="42"/>
      <c r="AV147" s="42"/>
      <c r="AW147" s="42"/>
      <c r="AX147" s="42"/>
      <c r="AY147" s="42"/>
      <c r="AZ147" s="42"/>
      <c r="BA147" s="42"/>
      <c r="BB147" s="42"/>
      <c r="BC147" s="42"/>
      <c r="BD147" s="42"/>
      <c r="BE147" s="42"/>
      <c r="BF147" s="42"/>
      <c r="BG147" s="42"/>
      <c r="BH147" s="42"/>
      <c r="BI147" s="42"/>
      <c r="BJ147" s="42"/>
      <c r="BK147" s="42"/>
      <c r="BL147" s="42"/>
    </row>
    <row r="148" spans="1:64" x14ac:dyDescent="0.2">
      <c r="A148" s="47"/>
      <c r="B148" s="47"/>
      <c r="C148" s="997"/>
      <c r="D148" s="42"/>
      <c r="E148" s="42"/>
      <c r="F148" s="42"/>
      <c r="G148" s="42"/>
      <c r="H148" s="42"/>
      <c r="I148" s="42"/>
      <c r="J148" s="42"/>
      <c r="K148" s="42"/>
      <c r="L148" s="1142"/>
      <c r="M148" s="1142"/>
      <c r="N148" s="42"/>
      <c r="O148" s="42"/>
      <c r="P148" s="42"/>
      <c r="Q148" s="1142"/>
      <c r="R148" s="1142"/>
      <c r="S148" s="42"/>
      <c r="T148" s="42"/>
      <c r="U148" s="42"/>
      <c r="V148" s="42"/>
      <c r="W148" s="42"/>
      <c r="X148" s="42"/>
      <c r="Y148" s="42"/>
      <c r="Z148" s="42"/>
      <c r="AA148" s="42"/>
      <c r="AB148" s="42"/>
      <c r="AC148" s="42"/>
      <c r="AD148" s="42"/>
      <c r="AE148" s="42"/>
      <c r="AF148" s="42"/>
      <c r="AG148" s="42"/>
      <c r="AH148" s="42"/>
      <c r="AI148" s="42"/>
      <c r="AJ148" s="42"/>
      <c r="AK148" s="42"/>
      <c r="AL148" s="42"/>
      <c r="AM148" s="42"/>
      <c r="AN148" s="42"/>
      <c r="AO148" s="42"/>
      <c r="AP148" s="42"/>
      <c r="AQ148" s="42"/>
      <c r="AR148" s="42"/>
      <c r="AS148" s="42"/>
      <c r="AT148" s="42"/>
      <c r="AU148" s="42"/>
      <c r="AV148" s="42"/>
      <c r="AW148" s="42"/>
      <c r="AX148" s="42"/>
      <c r="AY148" s="42"/>
      <c r="AZ148" s="42"/>
      <c r="BA148" s="42"/>
      <c r="BB148" s="42"/>
      <c r="BC148" s="42"/>
      <c r="BD148" s="42"/>
      <c r="BE148" s="42"/>
      <c r="BF148" s="42"/>
      <c r="BG148" s="42"/>
      <c r="BH148" s="42"/>
      <c r="BI148" s="42"/>
      <c r="BJ148" s="42"/>
      <c r="BK148" s="42"/>
      <c r="BL148" s="42"/>
    </row>
    <row r="149" spans="1:64" x14ac:dyDescent="0.2">
      <c r="A149" s="47"/>
      <c r="B149" s="47"/>
      <c r="C149" s="997"/>
      <c r="D149" s="42"/>
      <c r="E149" s="42"/>
      <c r="F149" s="42"/>
      <c r="G149" s="42"/>
      <c r="H149" s="42"/>
      <c r="I149" s="42"/>
      <c r="J149" s="42"/>
      <c r="K149" s="42"/>
      <c r="L149" s="1142"/>
      <c r="M149" s="1142"/>
      <c r="N149" s="42"/>
      <c r="O149" s="42"/>
      <c r="P149" s="42"/>
      <c r="Q149" s="1142"/>
      <c r="R149" s="1142"/>
      <c r="S149" s="42"/>
      <c r="T149" s="42"/>
      <c r="U149" s="42"/>
      <c r="V149" s="42"/>
      <c r="W149" s="42"/>
      <c r="X149" s="42"/>
      <c r="Y149" s="42"/>
      <c r="Z149" s="42"/>
      <c r="AA149" s="42"/>
      <c r="AB149" s="42"/>
      <c r="AC149" s="42"/>
      <c r="AD149" s="42"/>
      <c r="AE149" s="42"/>
      <c r="AF149" s="42"/>
      <c r="AG149" s="42"/>
      <c r="AH149" s="42"/>
      <c r="AI149" s="42"/>
      <c r="AJ149" s="42"/>
      <c r="AK149" s="42"/>
      <c r="AL149" s="42"/>
      <c r="AM149" s="42"/>
      <c r="AN149" s="42"/>
      <c r="AO149" s="42"/>
      <c r="AP149" s="42"/>
      <c r="AQ149" s="42"/>
      <c r="AR149" s="42"/>
      <c r="AS149" s="42"/>
      <c r="AT149" s="42"/>
      <c r="AU149" s="42"/>
      <c r="AV149" s="42"/>
      <c r="AW149" s="42"/>
      <c r="AX149" s="42"/>
      <c r="AY149" s="42"/>
      <c r="AZ149" s="42"/>
      <c r="BA149" s="42"/>
      <c r="BB149" s="42"/>
      <c r="BC149" s="42"/>
      <c r="BD149" s="42"/>
      <c r="BE149" s="42"/>
      <c r="BF149" s="42"/>
      <c r="BG149" s="42"/>
      <c r="BH149" s="42"/>
      <c r="BI149" s="42"/>
      <c r="BJ149" s="42"/>
      <c r="BK149" s="42"/>
      <c r="BL149" s="42"/>
    </row>
    <row r="150" spans="1:64" x14ac:dyDescent="0.2">
      <c r="A150" s="47"/>
      <c r="B150" s="47"/>
      <c r="C150" s="997"/>
      <c r="D150" s="42"/>
      <c r="E150" s="42"/>
      <c r="F150" s="42"/>
      <c r="G150" s="42"/>
      <c r="H150" s="42"/>
      <c r="I150" s="42"/>
      <c r="J150" s="42"/>
      <c r="K150" s="42"/>
      <c r="L150" s="1142"/>
      <c r="M150" s="1142"/>
      <c r="N150" s="42"/>
      <c r="O150" s="42"/>
      <c r="P150" s="42"/>
      <c r="Q150" s="1142"/>
      <c r="R150" s="1142"/>
      <c r="S150" s="42"/>
      <c r="T150" s="42"/>
      <c r="U150" s="42"/>
      <c r="V150" s="42"/>
      <c r="W150" s="42"/>
      <c r="X150" s="42"/>
      <c r="Y150" s="42"/>
      <c r="Z150" s="42"/>
      <c r="AA150" s="42"/>
      <c r="AB150" s="42"/>
      <c r="AC150" s="42"/>
      <c r="AD150" s="42"/>
      <c r="AE150" s="42"/>
      <c r="AF150" s="42"/>
      <c r="AG150" s="42"/>
      <c r="AH150" s="42"/>
      <c r="AI150" s="42"/>
      <c r="AJ150" s="42"/>
      <c r="AK150" s="42"/>
      <c r="AL150" s="42"/>
      <c r="AM150" s="42"/>
      <c r="AN150" s="42"/>
      <c r="AO150" s="42"/>
      <c r="AP150" s="42"/>
      <c r="AQ150" s="42"/>
      <c r="AR150" s="42"/>
      <c r="AS150" s="42"/>
      <c r="AT150" s="42"/>
      <c r="AU150" s="42"/>
      <c r="AV150" s="42"/>
      <c r="AW150" s="42"/>
      <c r="AX150" s="42"/>
      <c r="AY150" s="42"/>
      <c r="AZ150" s="42"/>
      <c r="BA150" s="42"/>
      <c r="BB150" s="42"/>
      <c r="BC150" s="42"/>
      <c r="BD150" s="42"/>
      <c r="BE150" s="42"/>
      <c r="BF150" s="42"/>
      <c r="BG150" s="42"/>
      <c r="BH150" s="42"/>
      <c r="BI150" s="42"/>
      <c r="BJ150" s="42"/>
      <c r="BK150" s="42"/>
      <c r="BL150" s="42"/>
    </row>
    <row r="151" spans="1:64" x14ac:dyDescent="0.2">
      <c r="A151" s="47"/>
      <c r="B151" s="47"/>
      <c r="C151" s="997"/>
      <c r="D151" s="42"/>
      <c r="E151" s="42"/>
      <c r="F151" s="42"/>
      <c r="G151" s="42"/>
      <c r="H151" s="42"/>
      <c r="I151" s="42"/>
      <c r="J151" s="42"/>
      <c r="K151" s="42"/>
      <c r="L151" s="1142"/>
      <c r="M151" s="1142"/>
      <c r="N151" s="42"/>
      <c r="O151" s="42"/>
      <c r="P151" s="42"/>
      <c r="Q151" s="1142"/>
      <c r="R151" s="1142"/>
      <c r="S151" s="42"/>
      <c r="T151" s="42"/>
      <c r="U151" s="42"/>
      <c r="V151" s="42"/>
      <c r="W151" s="42"/>
      <c r="X151" s="42"/>
      <c r="Y151" s="42"/>
      <c r="Z151" s="42"/>
      <c r="AA151" s="42"/>
      <c r="AB151" s="42"/>
      <c r="AC151" s="42"/>
      <c r="AD151" s="42"/>
      <c r="AE151" s="42"/>
      <c r="AF151" s="42"/>
      <c r="AG151" s="42"/>
      <c r="AH151" s="42"/>
      <c r="AI151" s="42"/>
      <c r="AJ151" s="42"/>
      <c r="AK151" s="42"/>
      <c r="AL151" s="42"/>
      <c r="AM151" s="42"/>
      <c r="AN151" s="42"/>
      <c r="AO151" s="42"/>
      <c r="AP151" s="42"/>
      <c r="AQ151" s="42"/>
      <c r="AR151" s="42"/>
      <c r="AS151" s="42"/>
      <c r="AT151" s="42"/>
      <c r="AU151" s="42"/>
      <c r="AV151" s="42"/>
      <c r="AW151" s="42"/>
      <c r="AX151" s="42"/>
      <c r="AY151" s="42"/>
      <c r="AZ151" s="42"/>
      <c r="BA151" s="42"/>
      <c r="BB151" s="42"/>
      <c r="BC151" s="42"/>
      <c r="BD151" s="42"/>
      <c r="BE151" s="42"/>
      <c r="BF151" s="42"/>
      <c r="BG151" s="42"/>
      <c r="BH151" s="42"/>
      <c r="BI151" s="42"/>
      <c r="BJ151" s="42"/>
      <c r="BK151" s="42"/>
      <c r="BL151" s="42"/>
    </row>
    <row r="152" spans="1:64" x14ac:dyDescent="0.2">
      <c r="A152" s="47"/>
      <c r="B152" s="47"/>
      <c r="C152" s="997"/>
      <c r="D152" s="42"/>
      <c r="E152" s="42"/>
      <c r="F152" s="42"/>
      <c r="G152" s="42"/>
      <c r="H152" s="42"/>
      <c r="I152" s="42"/>
      <c r="J152" s="42"/>
      <c r="K152" s="42"/>
      <c r="L152" s="1142"/>
      <c r="M152" s="1142"/>
      <c r="N152" s="42"/>
      <c r="O152" s="42"/>
      <c r="P152" s="42"/>
      <c r="Q152" s="1142"/>
      <c r="R152" s="1142"/>
      <c r="S152" s="42"/>
      <c r="T152" s="42"/>
      <c r="U152" s="42"/>
      <c r="V152" s="42"/>
      <c r="W152" s="42"/>
      <c r="X152" s="42"/>
      <c r="Y152" s="42"/>
      <c r="Z152" s="42"/>
      <c r="AA152" s="42"/>
      <c r="AB152" s="42"/>
      <c r="AC152" s="42"/>
      <c r="AD152" s="42"/>
      <c r="AE152" s="42"/>
      <c r="AF152" s="42"/>
      <c r="AG152" s="42"/>
      <c r="AH152" s="42"/>
      <c r="AI152" s="42"/>
      <c r="AJ152" s="42"/>
      <c r="AK152" s="42"/>
      <c r="AL152" s="42"/>
      <c r="AM152" s="42"/>
      <c r="AN152" s="42"/>
      <c r="AO152" s="42"/>
      <c r="AP152" s="42"/>
      <c r="AQ152" s="42"/>
      <c r="AR152" s="42"/>
      <c r="AS152" s="42"/>
      <c r="AT152" s="42"/>
      <c r="AU152" s="42"/>
      <c r="AV152" s="42"/>
      <c r="AW152" s="42"/>
      <c r="AX152" s="42"/>
      <c r="AY152" s="42"/>
      <c r="AZ152" s="42"/>
      <c r="BA152" s="42"/>
      <c r="BB152" s="42"/>
      <c r="BC152" s="42"/>
      <c r="BD152" s="42"/>
      <c r="BE152" s="42"/>
      <c r="BF152" s="42"/>
      <c r="BG152" s="42"/>
      <c r="BH152" s="42"/>
      <c r="BI152" s="42"/>
      <c r="BJ152" s="42"/>
      <c r="BK152" s="42"/>
      <c r="BL152" s="42"/>
    </row>
    <row r="153" spans="1:64" x14ac:dyDescent="0.2">
      <c r="A153" s="47"/>
      <c r="B153" s="47"/>
      <c r="C153" s="997"/>
      <c r="D153" s="42"/>
      <c r="E153" s="42"/>
      <c r="F153" s="42"/>
      <c r="G153" s="42"/>
      <c r="H153" s="42"/>
      <c r="I153" s="42"/>
      <c r="J153" s="42"/>
      <c r="K153" s="42"/>
      <c r="L153" s="1142"/>
      <c r="M153" s="1142"/>
      <c r="N153" s="42"/>
      <c r="O153" s="42"/>
      <c r="P153" s="42"/>
      <c r="Q153" s="1142"/>
      <c r="R153" s="1142"/>
      <c r="S153" s="42"/>
      <c r="T153" s="42"/>
      <c r="U153" s="42"/>
      <c r="V153" s="42"/>
      <c r="W153" s="42"/>
      <c r="X153" s="42"/>
      <c r="Y153" s="42"/>
      <c r="Z153" s="42"/>
      <c r="AA153" s="42"/>
      <c r="AB153" s="42"/>
      <c r="AC153" s="42"/>
      <c r="AD153" s="42"/>
      <c r="AE153" s="42"/>
      <c r="AF153" s="42"/>
      <c r="AG153" s="42"/>
      <c r="AH153" s="42"/>
      <c r="AI153" s="42"/>
      <c r="AJ153" s="42"/>
      <c r="AK153" s="42"/>
      <c r="AL153" s="42"/>
      <c r="AM153" s="42"/>
      <c r="AN153" s="42"/>
      <c r="AO153" s="42"/>
      <c r="AP153" s="42"/>
      <c r="AQ153" s="42"/>
      <c r="AR153" s="42"/>
      <c r="AS153" s="42"/>
      <c r="AT153" s="42"/>
      <c r="AU153" s="42"/>
      <c r="AV153" s="42"/>
      <c r="AW153" s="42"/>
      <c r="AX153" s="42"/>
      <c r="AY153" s="42"/>
      <c r="AZ153" s="42"/>
      <c r="BA153" s="42"/>
      <c r="BB153" s="42"/>
      <c r="BC153" s="42"/>
      <c r="BD153" s="42"/>
      <c r="BE153" s="42"/>
      <c r="BF153" s="42"/>
      <c r="BG153" s="42"/>
      <c r="BH153" s="42"/>
      <c r="BI153" s="42"/>
      <c r="BJ153" s="42"/>
      <c r="BK153" s="42"/>
      <c r="BL153" s="42"/>
    </row>
    <row r="154" spans="1:64" x14ac:dyDescent="0.2">
      <c r="A154" s="47"/>
      <c r="B154" s="47"/>
      <c r="C154" s="997"/>
      <c r="D154" s="42"/>
      <c r="E154" s="42"/>
      <c r="F154" s="42"/>
      <c r="G154" s="42"/>
      <c r="H154" s="42"/>
      <c r="I154" s="42"/>
      <c r="J154" s="42"/>
      <c r="K154" s="42"/>
      <c r="L154" s="1142"/>
      <c r="M154" s="1142"/>
      <c r="N154" s="42"/>
      <c r="O154" s="42"/>
      <c r="P154" s="42"/>
      <c r="Q154" s="1142"/>
      <c r="R154" s="1142"/>
      <c r="S154" s="42"/>
      <c r="T154" s="42"/>
      <c r="U154" s="42"/>
      <c r="V154" s="42"/>
      <c r="W154" s="42"/>
      <c r="X154" s="42"/>
      <c r="Y154" s="42"/>
      <c r="Z154" s="42"/>
      <c r="AA154" s="42"/>
      <c r="AB154" s="42"/>
      <c r="AC154" s="42"/>
      <c r="AD154" s="42"/>
      <c r="AE154" s="42"/>
      <c r="AF154" s="42"/>
      <c r="AG154" s="42"/>
      <c r="AH154" s="42"/>
      <c r="AI154" s="42"/>
      <c r="AJ154" s="42"/>
      <c r="AK154" s="42"/>
      <c r="AL154" s="42"/>
      <c r="AM154" s="42"/>
      <c r="AN154" s="42"/>
      <c r="AO154" s="42"/>
      <c r="AP154" s="42"/>
      <c r="AQ154" s="42"/>
      <c r="AR154" s="42"/>
      <c r="AS154" s="42"/>
      <c r="AT154" s="42"/>
      <c r="AU154" s="42"/>
      <c r="AV154" s="42"/>
      <c r="AW154" s="42"/>
      <c r="AX154" s="42"/>
      <c r="AY154" s="42"/>
      <c r="AZ154" s="42"/>
      <c r="BA154" s="42"/>
      <c r="BB154" s="42"/>
      <c r="BC154" s="42"/>
      <c r="BD154" s="42"/>
      <c r="BE154" s="42"/>
      <c r="BF154" s="42"/>
      <c r="BG154" s="42"/>
      <c r="BH154" s="42"/>
      <c r="BI154" s="42"/>
      <c r="BJ154" s="42"/>
      <c r="BK154" s="42"/>
      <c r="BL154" s="42"/>
    </row>
    <row r="155" spans="1:64" x14ac:dyDescent="0.2">
      <c r="A155" s="47"/>
      <c r="B155" s="47"/>
      <c r="C155" s="997"/>
      <c r="D155" s="42"/>
      <c r="E155" s="42"/>
      <c r="F155" s="42"/>
      <c r="G155" s="42"/>
      <c r="H155" s="42"/>
      <c r="I155" s="42"/>
      <c r="J155" s="42"/>
      <c r="K155" s="42"/>
      <c r="L155" s="1142"/>
      <c r="M155" s="1142"/>
      <c r="N155" s="42"/>
      <c r="O155" s="42"/>
      <c r="P155" s="42"/>
      <c r="Q155" s="1142"/>
      <c r="R155" s="1142"/>
      <c r="S155" s="42"/>
      <c r="T155" s="42"/>
      <c r="U155" s="42"/>
      <c r="V155" s="42"/>
      <c r="W155" s="42"/>
      <c r="X155" s="42"/>
      <c r="Y155" s="42"/>
      <c r="Z155" s="42"/>
      <c r="AA155" s="42"/>
      <c r="AB155" s="42"/>
      <c r="AC155" s="42"/>
      <c r="AD155" s="42"/>
      <c r="AE155" s="42"/>
      <c r="AF155" s="42"/>
      <c r="AG155" s="42"/>
      <c r="AH155" s="42"/>
      <c r="AI155" s="42"/>
      <c r="AJ155" s="42"/>
      <c r="AK155" s="42"/>
      <c r="AL155" s="42"/>
      <c r="AM155" s="42"/>
      <c r="AN155" s="42"/>
      <c r="AO155" s="42"/>
      <c r="AP155" s="42"/>
      <c r="AQ155" s="42"/>
      <c r="AR155" s="42"/>
      <c r="AS155" s="42"/>
      <c r="AT155" s="42"/>
      <c r="AU155" s="42"/>
      <c r="AV155" s="42"/>
      <c r="AW155" s="42"/>
      <c r="AX155" s="42"/>
      <c r="AY155" s="42"/>
      <c r="AZ155" s="42"/>
      <c r="BA155" s="42"/>
      <c r="BB155" s="42"/>
      <c r="BC155" s="42"/>
      <c r="BD155" s="42"/>
      <c r="BE155" s="42"/>
      <c r="BF155" s="42"/>
      <c r="BG155" s="42"/>
      <c r="BH155" s="42"/>
      <c r="BI155" s="42"/>
      <c r="BJ155" s="42"/>
      <c r="BK155" s="42"/>
      <c r="BL155" s="42"/>
    </row>
    <row r="156" spans="1:64" x14ac:dyDescent="0.2">
      <c r="A156" s="47"/>
      <c r="B156" s="47"/>
      <c r="C156" s="997"/>
      <c r="D156" s="42"/>
      <c r="E156" s="42"/>
      <c r="F156" s="42"/>
      <c r="G156" s="42"/>
      <c r="H156" s="42"/>
      <c r="I156" s="42"/>
      <c r="J156" s="42"/>
      <c r="K156" s="42"/>
      <c r="L156" s="1142"/>
      <c r="M156" s="1142"/>
      <c r="N156" s="42"/>
      <c r="O156" s="42"/>
      <c r="P156" s="42"/>
      <c r="Q156" s="1142"/>
      <c r="R156" s="1142"/>
      <c r="S156" s="42"/>
      <c r="T156" s="42"/>
      <c r="U156" s="42"/>
      <c r="V156" s="42"/>
      <c r="W156" s="42"/>
      <c r="X156" s="42"/>
      <c r="Y156" s="42"/>
      <c r="Z156" s="42"/>
      <c r="AA156" s="42"/>
      <c r="AB156" s="42"/>
      <c r="AC156" s="42"/>
      <c r="AD156" s="42"/>
      <c r="AE156" s="42"/>
      <c r="AF156" s="42"/>
      <c r="AG156" s="42"/>
      <c r="AH156" s="42"/>
      <c r="AI156" s="42"/>
      <c r="AJ156" s="42"/>
      <c r="AK156" s="42"/>
      <c r="AL156" s="42"/>
      <c r="AM156" s="42"/>
      <c r="AN156" s="42"/>
      <c r="AO156" s="42"/>
      <c r="AP156" s="42"/>
      <c r="AQ156" s="42"/>
      <c r="AR156" s="42"/>
      <c r="AS156" s="42"/>
      <c r="AT156" s="42"/>
      <c r="AU156" s="42"/>
      <c r="AV156" s="42"/>
      <c r="AW156" s="42"/>
      <c r="AX156" s="42"/>
      <c r="AY156" s="42"/>
      <c r="AZ156" s="42"/>
      <c r="BA156" s="42"/>
      <c r="BB156" s="42"/>
      <c r="BC156" s="42"/>
      <c r="BD156" s="42"/>
      <c r="BE156" s="42"/>
      <c r="BF156" s="42"/>
      <c r="BG156" s="42"/>
      <c r="BH156" s="42"/>
      <c r="BI156" s="42"/>
      <c r="BJ156" s="42"/>
      <c r="BK156" s="42"/>
      <c r="BL156" s="42"/>
    </row>
    <row r="157" spans="1:64" x14ac:dyDescent="0.2">
      <c r="A157" s="47"/>
      <c r="B157" s="47"/>
      <c r="C157" s="997"/>
      <c r="D157" s="42"/>
      <c r="E157" s="42"/>
      <c r="F157" s="42"/>
      <c r="G157" s="42"/>
      <c r="H157" s="42"/>
      <c r="I157" s="42"/>
      <c r="J157" s="42"/>
      <c r="K157" s="42"/>
      <c r="L157" s="1142"/>
      <c r="M157" s="1142"/>
      <c r="N157" s="42"/>
      <c r="O157" s="42"/>
      <c r="P157" s="42"/>
      <c r="Q157" s="1142"/>
      <c r="R157" s="1142"/>
      <c r="S157" s="42"/>
      <c r="T157" s="42"/>
      <c r="U157" s="42"/>
      <c r="V157" s="42"/>
      <c r="W157" s="42"/>
      <c r="X157" s="42"/>
      <c r="Y157" s="42"/>
      <c r="Z157" s="42"/>
      <c r="AA157" s="42"/>
      <c r="AB157" s="42"/>
      <c r="AC157" s="42"/>
      <c r="AD157" s="42"/>
      <c r="AE157" s="42"/>
      <c r="AF157" s="42"/>
      <c r="AG157" s="42"/>
      <c r="AH157" s="42"/>
      <c r="AI157" s="42"/>
      <c r="AJ157" s="42"/>
      <c r="AK157" s="42"/>
      <c r="AL157" s="42"/>
      <c r="AM157" s="42"/>
      <c r="AN157" s="42"/>
      <c r="AO157" s="42"/>
      <c r="AP157" s="42"/>
      <c r="AQ157" s="42"/>
      <c r="AR157" s="42"/>
      <c r="AS157" s="42"/>
      <c r="AT157" s="42"/>
      <c r="AU157" s="42"/>
      <c r="AV157" s="42"/>
      <c r="AW157" s="42"/>
      <c r="AX157" s="42"/>
      <c r="AY157" s="42"/>
      <c r="AZ157" s="42"/>
      <c r="BA157" s="42"/>
      <c r="BB157" s="42"/>
      <c r="BC157" s="42"/>
      <c r="BD157" s="42"/>
      <c r="BE157" s="42"/>
      <c r="BF157" s="42"/>
      <c r="BG157" s="42"/>
      <c r="BH157" s="42"/>
      <c r="BI157" s="42"/>
      <c r="BJ157" s="42"/>
      <c r="BK157" s="42"/>
      <c r="BL157" s="42"/>
    </row>
    <row r="158" spans="1:64" x14ac:dyDescent="0.2">
      <c r="A158" s="47"/>
      <c r="B158" s="47"/>
      <c r="C158" s="997"/>
      <c r="D158" s="42"/>
      <c r="E158" s="42"/>
      <c r="F158" s="42"/>
      <c r="G158" s="42"/>
      <c r="H158" s="42"/>
      <c r="I158" s="42"/>
      <c r="J158" s="42"/>
      <c r="K158" s="42"/>
      <c r="L158" s="1142"/>
      <c r="M158" s="1142"/>
      <c r="N158" s="42"/>
      <c r="O158" s="42"/>
      <c r="P158" s="42"/>
      <c r="Q158" s="1142"/>
      <c r="R158" s="1142"/>
      <c r="S158" s="42"/>
      <c r="T158" s="42"/>
      <c r="U158" s="42"/>
      <c r="V158" s="42"/>
      <c r="W158" s="42"/>
      <c r="X158" s="42"/>
      <c r="Y158" s="42"/>
      <c r="Z158" s="42"/>
      <c r="AA158" s="42"/>
      <c r="AB158" s="42"/>
      <c r="AC158" s="42"/>
      <c r="AD158" s="42"/>
      <c r="AE158" s="42"/>
      <c r="AF158" s="42"/>
      <c r="AG158" s="42"/>
      <c r="AH158" s="42"/>
      <c r="AI158" s="42"/>
      <c r="AJ158" s="42"/>
      <c r="AK158" s="42"/>
      <c r="AL158" s="42"/>
      <c r="AM158" s="42"/>
      <c r="AN158" s="42"/>
      <c r="AO158" s="42"/>
      <c r="AP158" s="42"/>
      <c r="AQ158" s="42"/>
      <c r="AR158" s="42"/>
      <c r="AS158" s="42"/>
      <c r="AT158" s="42"/>
      <c r="AU158" s="42"/>
      <c r="AV158" s="42"/>
      <c r="AW158" s="42"/>
      <c r="AX158" s="42"/>
      <c r="AY158" s="42"/>
      <c r="AZ158" s="42"/>
      <c r="BA158" s="42"/>
      <c r="BB158" s="42"/>
      <c r="BC158" s="42"/>
      <c r="BD158" s="42"/>
      <c r="BE158" s="42"/>
      <c r="BF158" s="42"/>
      <c r="BG158" s="42"/>
      <c r="BH158" s="42"/>
      <c r="BI158" s="42"/>
      <c r="BJ158" s="42"/>
      <c r="BK158" s="42"/>
      <c r="BL158" s="42"/>
    </row>
    <row r="159" spans="1:64" x14ac:dyDescent="0.2">
      <c r="A159" s="47"/>
      <c r="B159" s="47"/>
      <c r="C159" s="997"/>
      <c r="D159" s="42"/>
      <c r="E159" s="42"/>
      <c r="F159" s="42"/>
      <c r="G159" s="42"/>
      <c r="H159" s="42"/>
      <c r="I159" s="42"/>
      <c r="J159" s="42"/>
      <c r="K159" s="42"/>
      <c r="L159" s="1142"/>
      <c r="M159" s="1142"/>
      <c r="N159" s="42"/>
      <c r="O159" s="42"/>
      <c r="P159" s="42"/>
      <c r="Q159" s="1142"/>
      <c r="R159" s="1142"/>
      <c r="S159" s="42"/>
      <c r="T159" s="42"/>
      <c r="U159" s="42"/>
      <c r="V159" s="42"/>
      <c r="W159" s="42"/>
      <c r="X159" s="42"/>
      <c r="Y159" s="42"/>
      <c r="Z159" s="42"/>
      <c r="AA159" s="42"/>
      <c r="AB159" s="42"/>
      <c r="AC159" s="42"/>
      <c r="AD159" s="42"/>
      <c r="AE159" s="42"/>
      <c r="AF159" s="42"/>
      <c r="AG159" s="42"/>
      <c r="AH159" s="42"/>
      <c r="AI159" s="42"/>
      <c r="AJ159" s="42"/>
      <c r="AK159" s="42"/>
      <c r="AL159" s="42"/>
      <c r="AM159" s="42"/>
      <c r="AN159" s="42"/>
      <c r="AO159" s="42"/>
      <c r="AP159" s="42"/>
      <c r="AQ159" s="42"/>
      <c r="AR159" s="42"/>
      <c r="AS159" s="42"/>
      <c r="AT159" s="42"/>
      <c r="AU159" s="42"/>
      <c r="AV159" s="42"/>
      <c r="AW159" s="42"/>
      <c r="AX159" s="42"/>
      <c r="AY159" s="42"/>
      <c r="AZ159" s="42"/>
      <c r="BA159" s="42"/>
      <c r="BB159" s="42"/>
      <c r="BC159" s="42"/>
      <c r="BD159" s="42"/>
      <c r="BE159" s="42"/>
      <c r="BF159" s="42"/>
      <c r="BG159" s="42"/>
      <c r="BH159" s="42"/>
      <c r="BI159" s="42"/>
      <c r="BJ159" s="42"/>
      <c r="BK159" s="42"/>
      <c r="BL159" s="42"/>
    </row>
    <row r="160" spans="1:64" x14ac:dyDescent="0.2">
      <c r="A160" s="47"/>
      <c r="B160" s="47"/>
      <c r="C160" s="997"/>
      <c r="D160" s="42"/>
      <c r="E160" s="42"/>
      <c r="F160" s="42"/>
      <c r="G160" s="42"/>
      <c r="H160" s="42"/>
      <c r="I160" s="42"/>
      <c r="J160" s="42"/>
      <c r="K160" s="42"/>
      <c r="L160" s="1142"/>
      <c r="M160" s="1142"/>
      <c r="N160" s="42"/>
      <c r="O160" s="42"/>
      <c r="P160" s="42"/>
      <c r="Q160" s="1142"/>
      <c r="R160" s="1142"/>
      <c r="S160" s="42"/>
      <c r="T160" s="42"/>
      <c r="U160" s="42"/>
      <c r="V160" s="42"/>
      <c r="W160" s="42"/>
      <c r="X160" s="42"/>
      <c r="Y160" s="42"/>
      <c r="Z160" s="42"/>
      <c r="AA160" s="42"/>
      <c r="AB160" s="42"/>
      <c r="AC160" s="42"/>
      <c r="AD160" s="42"/>
      <c r="AE160" s="42"/>
      <c r="AF160" s="42"/>
      <c r="AG160" s="42"/>
      <c r="AH160" s="42"/>
      <c r="AI160" s="42"/>
      <c r="AJ160" s="42"/>
      <c r="AK160" s="42"/>
      <c r="AL160" s="42"/>
      <c r="AM160" s="42"/>
      <c r="AN160" s="42"/>
      <c r="AO160" s="42"/>
      <c r="AP160" s="42"/>
      <c r="AQ160" s="42"/>
      <c r="AR160" s="42"/>
      <c r="AS160" s="42"/>
      <c r="AT160" s="42"/>
      <c r="AU160" s="42"/>
      <c r="AV160" s="42"/>
      <c r="AW160" s="42"/>
      <c r="AX160" s="42"/>
      <c r="AY160" s="42"/>
      <c r="AZ160" s="42"/>
      <c r="BA160" s="42"/>
      <c r="BB160" s="42"/>
      <c r="BC160" s="42"/>
      <c r="BD160" s="42"/>
      <c r="BE160" s="42"/>
      <c r="BF160" s="42"/>
      <c r="BG160" s="42"/>
      <c r="BH160" s="42"/>
      <c r="BI160" s="42"/>
      <c r="BJ160" s="42"/>
      <c r="BK160" s="42"/>
      <c r="BL160" s="42"/>
    </row>
    <row r="161" spans="1:64" x14ac:dyDescent="0.2">
      <c r="A161" s="47"/>
      <c r="B161" s="47"/>
      <c r="C161" s="997"/>
      <c r="D161" s="42"/>
      <c r="E161" s="42"/>
      <c r="F161" s="42"/>
      <c r="G161" s="42"/>
      <c r="H161" s="42"/>
      <c r="I161" s="42"/>
      <c r="J161" s="42"/>
      <c r="K161" s="42"/>
      <c r="L161" s="1142"/>
      <c r="M161" s="1142"/>
      <c r="N161" s="42"/>
      <c r="O161" s="42"/>
      <c r="P161" s="42"/>
      <c r="Q161" s="1142"/>
      <c r="R161" s="1142"/>
      <c r="S161" s="42"/>
      <c r="T161" s="42"/>
      <c r="U161" s="42"/>
      <c r="V161" s="42"/>
      <c r="W161" s="42"/>
      <c r="X161" s="42"/>
      <c r="Y161" s="42"/>
      <c r="Z161" s="42"/>
      <c r="AA161" s="42"/>
      <c r="AB161" s="42"/>
      <c r="AC161" s="42"/>
      <c r="AD161" s="42"/>
      <c r="AE161" s="42"/>
      <c r="AF161" s="42"/>
      <c r="AG161" s="42"/>
      <c r="AH161" s="42"/>
      <c r="AI161" s="42"/>
      <c r="AJ161" s="42"/>
      <c r="AK161" s="42"/>
      <c r="AL161" s="42"/>
      <c r="AM161" s="42"/>
      <c r="AN161" s="42"/>
      <c r="AO161" s="42"/>
      <c r="AP161" s="42"/>
      <c r="AQ161" s="42"/>
      <c r="AR161" s="42"/>
      <c r="AS161" s="42"/>
      <c r="AT161" s="42"/>
      <c r="AU161" s="42"/>
      <c r="AV161" s="42"/>
      <c r="AW161" s="42"/>
      <c r="AX161" s="42"/>
      <c r="AY161" s="42"/>
      <c r="AZ161" s="42"/>
      <c r="BA161" s="42"/>
      <c r="BB161" s="42"/>
      <c r="BC161" s="42"/>
      <c r="BD161" s="42"/>
      <c r="BE161" s="42"/>
      <c r="BF161" s="42"/>
      <c r="BG161" s="42"/>
      <c r="BH161" s="42"/>
      <c r="BI161" s="42"/>
      <c r="BJ161" s="42"/>
      <c r="BK161" s="42"/>
      <c r="BL161" s="42"/>
    </row>
    <row r="162" spans="1:64" x14ac:dyDescent="0.2">
      <c r="A162" s="47"/>
      <c r="B162" s="47"/>
      <c r="C162" s="997"/>
      <c r="D162" s="42"/>
      <c r="E162" s="42"/>
      <c r="F162" s="42"/>
      <c r="G162" s="42"/>
      <c r="H162" s="42"/>
      <c r="I162" s="42"/>
      <c r="J162" s="42"/>
      <c r="K162" s="42"/>
      <c r="L162" s="1142"/>
      <c r="M162" s="1142"/>
      <c r="N162" s="42"/>
      <c r="O162" s="42"/>
      <c r="P162" s="42"/>
      <c r="Q162" s="1142"/>
      <c r="R162" s="1142"/>
      <c r="S162" s="42"/>
      <c r="T162" s="42"/>
      <c r="U162" s="42"/>
      <c r="V162" s="42"/>
      <c r="W162" s="42"/>
      <c r="X162" s="42"/>
      <c r="Y162" s="42"/>
      <c r="Z162" s="42"/>
      <c r="AA162" s="42"/>
      <c r="AB162" s="42"/>
      <c r="AC162" s="42"/>
      <c r="AD162" s="42"/>
      <c r="AE162" s="42"/>
      <c r="AF162" s="42"/>
      <c r="AG162" s="42"/>
      <c r="AH162" s="42"/>
      <c r="AI162" s="42"/>
      <c r="AJ162" s="42"/>
      <c r="AK162" s="42"/>
      <c r="AL162" s="42"/>
      <c r="AM162" s="42"/>
      <c r="AN162" s="42"/>
      <c r="AO162" s="42"/>
      <c r="AP162" s="42"/>
      <c r="AQ162" s="42"/>
      <c r="AR162" s="42"/>
      <c r="AS162" s="42"/>
      <c r="AT162" s="42"/>
      <c r="AU162" s="42"/>
      <c r="AV162" s="42"/>
      <c r="AW162" s="42"/>
      <c r="AX162" s="42"/>
      <c r="AY162" s="42"/>
      <c r="AZ162" s="42"/>
      <c r="BA162" s="42"/>
      <c r="BB162" s="42"/>
      <c r="BC162" s="42"/>
      <c r="BD162" s="42"/>
      <c r="BE162" s="42"/>
      <c r="BF162" s="42"/>
      <c r="BG162" s="42"/>
      <c r="BH162" s="42"/>
      <c r="BI162" s="42"/>
      <c r="BJ162" s="42"/>
      <c r="BK162" s="42"/>
      <c r="BL162" s="42"/>
    </row>
    <row r="163" spans="1:64" x14ac:dyDescent="0.2">
      <c r="A163" s="47"/>
      <c r="B163" s="47"/>
      <c r="C163" s="997"/>
      <c r="D163" s="42"/>
      <c r="E163" s="42"/>
      <c r="F163" s="42"/>
      <c r="G163" s="42"/>
      <c r="H163" s="42"/>
      <c r="I163" s="42"/>
      <c r="J163" s="42"/>
      <c r="K163" s="42"/>
      <c r="L163" s="1142"/>
      <c r="M163" s="1142"/>
      <c r="N163" s="42"/>
      <c r="O163" s="42"/>
      <c r="P163" s="42"/>
      <c r="Q163" s="1142"/>
      <c r="R163" s="1142"/>
      <c r="S163" s="42"/>
      <c r="T163" s="42"/>
      <c r="U163" s="42"/>
      <c r="V163" s="42"/>
      <c r="W163" s="42"/>
      <c r="X163" s="42"/>
      <c r="Y163" s="42"/>
      <c r="Z163" s="42"/>
      <c r="AA163" s="42"/>
      <c r="AB163" s="42"/>
      <c r="AC163" s="42"/>
      <c r="AD163" s="42"/>
      <c r="AE163" s="42"/>
      <c r="AF163" s="42"/>
      <c r="AG163" s="42"/>
      <c r="AH163" s="42"/>
      <c r="AI163" s="42"/>
      <c r="AJ163" s="42"/>
      <c r="AK163" s="42"/>
      <c r="AL163" s="42"/>
      <c r="AM163" s="42"/>
      <c r="AN163" s="42"/>
      <c r="AO163" s="42"/>
      <c r="AP163" s="42"/>
      <c r="AQ163" s="42"/>
      <c r="AR163" s="42"/>
      <c r="AS163" s="42"/>
      <c r="AT163" s="42"/>
      <c r="AU163" s="42"/>
      <c r="AV163" s="42"/>
      <c r="AW163" s="42"/>
      <c r="AX163" s="42"/>
      <c r="AY163" s="42"/>
      <c r="AZ163" s="42"/>
      <c r="BA163" s="42"/>
      <c r="BB163" s="42"/>
      <c r="BC163" s="42"/>
      <c r="BD163" s="42"/>
      <c r="BE163" s="42"/>
      <c r="BF163" s="42"/>
      <c r="BG163" s="42"/>
      <c r="BH163" s="42"/>
      <c r="BI163" s="42"/>
      <c r="BJ163" s="42"/>
      <c r="BK163" s="42"/>
      <c r="BL163" s="42"/>
    </row>
    <row r="164" spans="1:64" x14ac:dyDescent="0.2">
      <c r="A164" s="47"/>
      <c r="B164" s="47"/>
      <c r="C164" s="997"/>
      <c r="D164" s="42"/>
      <c r="E164" s="42"/>
      <c r="F164" s="42"/>
      <c r="G164" s="42"/>
      <c r="H164" s="42"/>
      <c r="I164" s="42"/>
      <c r="J164" s="42"/>
      <c r="K164" s="42"/>
      <c r="L164" s="1142"/>
      <c r="M164" s="1142"/>
      <c r="N164" s="42"/>
      <c r="O164" s="42"/>
      <c r="P164" s="42"/>
      <c r="Q164" s="1142"/>
      <c r="R164" s="1142"/>
      <c r="S164" s="42"/>
      <c r="T164" s="42"/>
      <c r="U164" s="42"/>
      <c r="V164" s="42"/>
      <c r="W164" s="42"/>
      <c r="X164" s="42"/>
      <c r="Y164" s="42"/>
      <c r="Z164" s="42"/>
      <c r="AA164" s="42"/>
      <c r="AB164" s="42"/>
      <c r="AC164" s="42"/>
      <c r="AD164" s="42"/>
      <c r="AE164" s="42"/>
      <c r="AF164" s="42"/>
      <c r="AG164" s="42"/>
      <c r="AH164" s="42"/>
      <c r="AI164" s="42"/>
      <c r="AJ164" s="42"/>
      <c r="AK164" s="42"/>
      <c r="AL164" s="42"/>
      <c r="AM164" s="42"/>
      <c r="AN164" s="42"/>
      <c r="AO164" s="42"/>
      <c r="AP164" s="42"/>
      <c r="AQ164" s="42"/>
      <c r="AR164" s="42"/>
      <c r="AS164" s="42"/>
      <c r="AT164" s="42"/>
      <c r="AU164" s="42"/>
      <c r="AV164" s="42"/>
      <c r="AW164" s="42"/>
      <c r="AX164" s="42"/>
      <c r="AY164" s="42"/>
      <c r="AZ164" s="42"/>
      <c r="BA164" s="42"/>
      <c r="BB164" s="42"/>
      <c r="BC164" s="42"/>
      <c r="BD164" s="42"/>
      <c r="BE164" s="42"/>
      <c r="BF164" s="42"/>
      <c r="BG164" s="42"/>
      <c r="BH164" s="42"/>
      <c r="BI164" s="42"/>
      <c r="BJ164" s="42"/>
      <c r="BK164" s="42"/>
      <c r="BL164" s="42"/>
    </row>
    <row r="165" spans="1:64" x14ac:dyDescent="0.2">
      <c r="A165" s="47"/>
      <c r="B165" s="47"/>
      <c r="C165" s="997"/>
      <c r="D165" s="42"/>
      <c r="E165" s="42"/>
      <c r="F165" s="42"/>
      <c r="G165" s="42"/>
      <c r="H165" s="42"/>
      <c r="I165" s="42"/>
      <c r="J165" s="42"/>
      <c r="K165" s="42"/>
      <c r="L165" s="1142"/>
      <c r="M165" s="1142"/>
      <c r="N165" s="42"/>
      <c r="O165" s="42"/>
      <c r="P165" s="42"/>
      <c r="Q165" s="1142"/>
      <c r="R165" s="1142"/>
      <c r="S165" s="42"/>
      <c r="T165" s="42"/>
      <c r="U165" s="42"/>
      <c r="V165" s="42"/>
      <c r="W165" s="42"/>
      <c r="X165" s="42"/>
      <c r="Y165" s="42"/>
      <c r="Z165" s="42"/>
      <c r="AA165" s="42"/>
      <c r="AB165" s="42"/>
      <c r="AC165" s="42"/>
      <c r="AD165" s="42"/>
      <c r="AE165" s="42"/>
      <c r="AF165" s="42"/>
      <c r="AG165" s="42"/>
      <c r="AH165" s="42"/>
      <c r="AI165" s="42"/>
      <c r="AJ165" s="42"/>
      <c r="AK165" s="42"/>
      <c r="AL165" s="42"/>
      <c r="AM165" s="42"/>
      <c r="AN165" s="42"/>
      <c r="AO165" s="42"/>
      <c r="AP165" s="42"/>
      <c r="AQ165" s="42"/>
      <c r="AR165" s="42"/>
      <c r="AS165" s="42"/>
      <c r="AT165" s="42"/>
      <c r="AU165" s="42"/>
      <c r="AV165" s="42"/>
      <c r="AW165" s="42"/>
      <c r="AX165" s="42"/>
      <c r="AY165" s="42"/>
      <c r="AZ165" s="42"/>
      <c r="BA165" s="42"/>
      <c r="BB165" s="42"/>
      <c r="BC165" s="42"/>
      <c r="BD165" s="42"/>
      <c r="BE165" s="42"/>
      <c r="BF165" s="42"/>
      <c r="BG165" s="42"/>
      <c r="BH165" s="42"/>
      <c r="BI165" s="42"/>
      <c r="BJ165" s="42"/>
      <c r="BK165" s="42"/>
      <c r="BL165" s="42"/>
    </row>
    <row r="166" spans="1:64" x14ac:dyDescent="0.2">
      <c r="A166" s="47"/>
      <c r="B166" s="47"/>
      <c r="C166" s="997"/>
      <c r="D166" s="42"/>
      <c r="E166" s="42"/>
      <c r="F166" s="42"/>
      <c r="G166" s="42"/>
      <c r="H166" s="42"/>
      <c r="I166" s="42"/>
      <c r="J166" s="42"/>
      <c r="K166" s="42"/>
      <c r="L166" s="1142"/>
      <c r="M166" s="1142"/>
      <c r="N166" s="42"/>
      <c r="O166" s="42"/>
      <c r="P166" s="42"/>
      <c r="Q166" s="1142"/>
      <c r="R166" s="1142"/>
      <c r="S166" s="42"/>
      <c r="T166" s="42"/>
      <c r="U166" s="42"/>
      <c r="V166" s="42"/>
      <c r="W166" s="42"/>
      <c r="X166" s="42"/>
      <c r="Y166" s="42"/>
      <c r="Z166" s="42"/>
      <c r="AA166" s="42"/>
      <c r="AB166" s="42"/>
      <c r="AC166" s="42"/>
      <c r="AD166" s="42"/>
      <c r="AE166" s="42"/>
      <c r="AF166" s="42"/>
      <c r="AG166" s="42"/>
      <c r="AH166" s="42"/>
      <c r="AI166" s="42"/>
      <c r="AJ166" s="42"/>
      <c r="AK166" s="42"/>
      <c r="AL166" s="42"/>
      <c r="AM166" s="42"/>
      <c r="AN166" s="42"/>
      <c r="AO166" s="42"/>
      <c r="AP166" s="42"/>
      <c r="AQ166" s="42"/>
      <c r="AR166" s="42"/>
      <c r="AS166" s="42"/>
      <c r="AT166" s="42"/>
      <c r="AU166" s="42"/>
      <c r="AV166" s="42"/>
      <c r="AW166" s="42"/>
      <c r="AX166" s="42"/>
      <c r="AY166" s="42"/>
      <c r="AZ166" s="42"/>
      <c r="BA166" s="42"/>
      <c r="BB166" s="42"/>
      <c r="BC166" s="42"/>
      <c r="BD166" s="42"/>
      <c r="BE166" s="42"/>
      <c r="BF166" s="42"/>
      <c r="BG166" s="42"/>
      <c r="BH166" s="42"/>
      <c r="BI166" s="42"/>
      <c r="BJ166" s="42"/>
      <c r="BK166" s="42"/>
      <c r="BL166" s="42"/>
    </row>
    <row r="167" spans="1:64" x14ac:dyDescent="0.2">
      <c r="A167" s="47"/>
      <c r="B167" s="47"/>
      <c r="C167" s="997"/>
      <c r="D167" s="42"/>
      <c r="E167" s="42"/>
      <c r="F167" s="42"/>
      <c r="G167" s="42"/>
      <c r="H167" s="42"/>
      <c r="I167" s="42"/>
      <c r="J167" s="42"/>
      <c r="K167" s="42"/>
      <c r="L167" s="1142"/>
      <c r="M167" s="1142"/>
      <c r="N167" s="42"/>
      <c r="O167" s="42"/>
      <c r="P167" s="42"/>
      <c r="Q167" s="1142"/>
      <c r="R167" s="1142"/>
      <c r="S167" s="42"/>
      <c r="T167" s="42"/>
      <c r="U167" s="42"/>
      <c r="V167" s="42"/>
      <c r="W167" s="42"/>
      <c r="X167" s="42"/>
      <c r="Y167" s="42"/>
      <c r="Z167" s="42"/>
      <c r="AA167" s="42"/>
      <c r="AB167" s="42"/>
      <c r="AC167" s="42"/>
      <c r="AD167" s="42"/>
      <c r="AE167" s="42"/>
      <c r="AF167" s="42"/>
      <c r="AG167" s="42"/>
      <c r="AH167" s="42"/>
      <c r="AI167" s="42"/>
      <c r="AJ167" s="42"/>
      <c r="AK167" s="42"/>
      <c r="AL167" s="42"/>
      <c r="AM167" s="42"/>
      <c r="AN167" s="42"/>
      <c r="AO167" s="42"/>
      <c r="AP167" s="42"/>
      <c r="AQ167" s="42"/>
      <c r="AR167" s="42"/>
      <c r="AS167" s="42"/>
      <c r="AT167" s="42"/>
      <c r="AU167" s="42"/>
      <c r="AV167" s="42"/>
      <c r="AW167" s="42"/>
      <c r="AX167" s="42"/>
      <c r="AY167" s="42"/>
      <c r="AZ167" s="42"/>
      <c r="BA167" s="42"/>
      <c r="BB167" s="42"/>
      <c r="BC167" s="42"/>
      <c r="BD167" s="42"/>
      <c r="BE167" s="42"/>
      <c r="BF167" s="42"/>
      <c r="BG167" s="42"/>
      <c r="BH167" s="42"/>
      <c r="BI167" s="42"/>
      <c r="BJ167" s="42"/>
      <c r="BK167" s="42"/>
      <c r="BL167" s="42"/>
    </row>
    <row r="168" spans="1:64" x14ac:dyDescent="0.2">
      <c r="A168" s="47"/>
      <c r="B168" s="47"/>
      <c r="C168" s="997"/>
      <c r="D168" s="42"/>
      <c r="E168" s="42"/>
      <c r="F168" s="42"/>
      <c r="G168" s="42"/>
      <c r="H168" s="42"/>
      <c r="I168" s="42"/>
      <c r="J168" s="42"/>
      <c r="K168" s="42"/>
      <c r="L168" s="1142"/>
      <c r="M168" s="1142"/>
      <c r="N168" s="42"/>
      <c r="O168" s="42"/>
      <c r="P168" s="42"/>
      <c r="Q168" s="1142"/>
      <c r="R168" s="1142"/>
      <c r="S168" s="42"/>
      <c r="T168" s="42"/>
      <c r="U168" s="42"/>
      <c r="V168" s="42"/>
      <c r="W168" s="42"/>
      <c r="X168" s="42"/>
      <c r="Y168" s="42"/>
      <c r="Z168" s="42"/>
      <c r="AA168" s="42"/>
      <c r="AB168" s="42"/>
      <c r="AC168" s="42"/>
      <c r="AD168" s="42"/>
      <c r="AE168" s="42"/>
      <c r="AF168" s="42"/>
      <c r="AG168" s="42"/>
      <c r="AH168" s="42"/>
      <c r="AI168" s="42"/>
      <c r="AJ168" s="42"/>
      <c r="AK168" s="42"/>
      <c r="AL168" s="42"/>
      <c r="AM168" s="42"/>
      <c r="AN168" s="42"/>
      <c r="AO168" s="42"/>
      <c r="AP168" s="42"/>
      <c r="AQ168" s="42"/>
      <c r="AR168" s="42"/>
      <c r="AS168" s="42"/>
      <c r="AT168" s="42"/>
      <c r="AU168" s="42"/>
      <c r="AV168" s="42"/>
      <c r="AW168" s="42"/>
      <c r="AX168" s="42"/>
      <c r="AY168" s="42"/>
      <c r="AZ168" s="42"/>
      <c r="BA168" s="42"/>
      <c r="BB168" s="42"/>
      <c r="BC168" s="42"/>
      <c r="BD168" s="42"/>
      <c r="BE168" s="42"/>
      <c r="BF168" s="42"/>
      <c r="BG168" s="42"/>
      <c r="BH168" s="42"/>
      <c r="BI168" s="42"/>
      <c r="BJ168" s="42"/>
      <c r="BK168" s="42"/>
      <c r="BL168" s="42"/>
    </row>
    <row r="169" spans="1:64" x14ac:dyDescent="0.2">
      <c r="A169" s="47"/>
      <c r="B169" s="47"/>
      <c r="C169" s="997"/>
      <c r="D169" s="42"/>
      <c r="E169" s="42"/>
      <c r="F169" s="42"/>
      <c r="G169" s="42"/>
      <c r="H169" s="42"/>
      <c r="I169" s="42"/>
      <c r="J169" s="42"/>
      <c r="K169" s="42"/>
      <c r="L169" s="1142"/>
      <c r="M169" s="1142"/>
      <c r="N169" s="42"/>
      <c r="O169" s="42"/>
      <c r="P169" s="42"/>
      <c r="Q169" s="1142"/>
      <c r="R169" s="1142"/>
      <c r="S169" s="42"/>
      <c r="T169" s="42"/>
      <c r="U169" s="42"/>
      <c r="V169" s="42"/>
      <c r="W169" s="42"/>
      <c r="X169" s="42"/>
      <c r="Y169" s="42"/>
      <c r="Z169" s="42"/>
      <c r="AA169" s="42"/>
      <c r="AB169" s="42"/>
      <c r="AC169" s="42"/>
      <c r="AD169" s="42"/>
      <c r="AE169" s="42"/>
      <c r="AF169" s="42"/>
      <c r="AG169" s="42"/>
      <c r="AH169" s="42"/>
      <c r="AI169" s="42"/>
      <c r="AJ169" s="42"/>
      <c r="AK169" s="42"/>
      <c r="AL169" s="42"/>
      <c r="AM169" s="42"/>
      <c r="AN169" s="42"/>
      <c r="AO169" s="42"/>
      <c r="AP169" s="42"/>
      <c r="AQ169" s="42"/>
      <c r="AR169" s="42"/>
      <c r="AS169" s="42"/>
      <c r="AT169" s="42"/>
      <c r="AU169" s="42"/>
      <c r="AV169" s="42"/>
      <c r="AW169" s="42"/>
      <c r="AX169" s="42"/>
      <c r="AY169" s="42"/>
      <c r="AZ169" s="42"/>
      <c r="BA169" s="42"/>
      <c r="BB169" s="42"/>
      <c r="BC169" s="42"/>
      <c r="BD169" s="42"/>
      <c r="BE169" s="42"/>
      <c r="BF169" s="42"/>
      <c r="BG169" s="42"/>
      <c r="BH169" s="42"/>
      <c r="BI169" s="42"/>
      <c r="BJ169" s="42"/>
      <c r="BK169" s="42"/>
      <c r="BL169" s="42"/>
    </row>
    <row r="170" spans="1:64" x14ac:dyDescent="0.2">
      <c r="A170" s="47"/>
      <c r="B170" s="47"/>
      <c r="C170" s="997"/>
      <c r="D170" s="42"/>
      <c r="E170" s="42"/>
      <c r="F170" s="42"/>
      <c r="G170" s="42"/>
      <c r="H170" s="42"/>
      <c r="I170" s="42"/>
      <c r="J170" s="42"/>
      <c r="K170" s="42"/>
      <c r="L170" s="1142"/>
      <c r="M170" s="1142"/>
      <c r="N170" s="42"/>
      <c r="O170" s="42"/>
      <c r="P170" s="42"/>
      <c r="Q170" s="1142"/>
      <c r="R170" s="1142"/>
      <c r="S170" s="42"/>
      <c r="T170" s="42"/>
      <c r="U170" s="42"/>
      <c r="V170" s="42"/>
      <c r="W170" s="42"/>
      <c r="X170" s="42"/>
      <c r="Y170" s="42"/>
      <c r="Z170" s="42"/>
      <c r="AA170" s="42"/>
      <c r="AB170" s="42"/>
      <c r="AC170" s="42"/>
      <c r="AD170" s="42"/>
      <c r="AE170" s="42"/>
      <c r="AF170" s="42"/>
      <c r="AG170" s="42"/>
      <c r="AH170" s="42"/>
      <c r="AI170" s="42"/>
      <c r="AJ170" s="42"/>
      <c r="AK170" s="42"/>
      <c r="AL170" s="42"/>
      <c r="AM170" s="42"/>
      <c r="AN170" s="42"/>
      <c r="AO170" s="42"/>
      <c r="AP170" s="42"/>
      <c r="AQ170" s="42"/>
      <c r="AR170" s="42"/>
      <c r="AS170" s="42"/>
      <c r="AT170" s="42"/>
      <c r="AU170" s="42"/>
      <c r="AV170" s="42"/>
      <c r="AW170" s="42"/>
      <c r="AX170" s="42"/>
      <c r="AY170" s="42"/>
      <c r="AZ170" s="42"/>
      <c r="BA170" s="42"/>
      <c r="BB170" s="42"/>
      <c r="BC170" s="42"/>
      <c r="BD170" s="42"/>
      <c r="BE170" s="42"/>
      <c r="BF170" s="42"/>
      <c r="BG170" s="42"/>
      <c r="BH170" s="42"/>
      <c r="BI170" s="42"/>
      <c r="BJ170" s="42"/>
      <c r="BK170" s="42"/>
      <c r="BL170" s="42"/>
    </row>
    <row r="171" spans="1:64" x14ac:dyDescent="0.2">
      <c r="A171" s="47"/>
      <c r="B171" s="47"/>
      <c r="C171" s="997"/>
      <c r="D171" s="42"/>
      <c r="E171" s="42"/>
      <c r="F171" s="42"/>
      <c r="G171" s="42"/>
      <c r="H171" s="42"/>
      <c r="I171" s="42"/>
      <c r="J171" s="42"/>
      <c r="K171" s="42"/>
      <c r="L171" s="1142"/>
      <c r="M171" s="1142"/>
      <c r="N171" s="42"/>
      <c r="O171" s="42"/>
      <c r="P171" s="42"/>
      <c r="Q171" s="1142"/>
      <c r="R171" s="1142"/>
      <c r="S171" s="42"/>
      <c r="T171" s="42"/>
      <c r="U171" s="42"/>
      <c r="V171" s="42"/>
      <c r="W171" s="42"/>
      <c r="X171" s="42"/>
      <c r="Y171" s="42"/>
      <c r="Z171" s="42"/>
      <c r="AA171" s="42"/>
      <c r="AB171" s="42"/>
      <c r="AC171" s="42"/>
      <c r="AD171" s="42"/>
      <c r="AE171" s="42"/>
      <c r="AF171" s="42"/>
      <c r="AG171" s="42"/>
      <c r="AH171" s="42"/>
      <c r="AI171" s="42"/>
      <c r="AJ171" s="42"/>
      <c r="AK171" s="42"/>
      <c r="AL171" s="42"/>
      <c r="AM171" s="42"/>
      <c r="AN171" s="42"/>
      <c r="AO171" s="42"/>
      <c r="AP171" s="42"/>
      <c r="AQ171" s="42"/>
      <c r="AR171" s="42"/>
      <c r="AS171" s="42"/>
      <c r="AT171" s="42"/>
      <c r="AU171" s="42"/>
      <c r="AV171" s="42"/>
      <c r="AW171" s="42"/>
      <c r="AX171" s="42"/>
      <c r="AY171" s="42"/>
      <c r="AZ171" s="42"/>
      <c r="BA171" s="42"/>
      <c r="BB171" s="42"/>
      <c r="BC171" s="42"/>
      <c r="BD171" s="42"/>
      <c r="BE171" s="42"/>
      <c r="BF171" s="42"/>
      <c r="BG171" s="42"/>
      <c r="BH171" s="42"/>
      <c r="BI171" s="42"/>
      <c r="BJ171" s="42"/>
      <c r="BK171" s="42"/>
      <c r="BL171" s="42"/>
    </row>
    <row r="172" spans="1:64" x14ac:dyDescent="0.2">
      <c r="A172" s="47"/>
      <c r="B172" s="47"/>
      <c r="C172" s="997"/>
      <c r="D172" s="42"/>
      <c r="E172" s="42"/>
      <c r="F172" s="42"/>
      <c r="G172" s="42"/>
      <c r="H172" s="42"/>
      <c r="I172" s="42"/>
      <c r="J172" s="42"/>
      <c r="K172" s="42"/>
      <c r="L172" s="1142"/>
      <c r="M172" s="1142"/>
      <c r="N172" s="42"/>
      <c r="O172" s="42"/>
      <c r="P172" s="42"/>
      <c r="Q172" s="1142"/>
      <c r="R172" s="1142"/>
      <c r="S172" s="42"/>
      <c r="T172" s="42"/>
      <c r="U172" s="42"/>
      <c r="V172" s="42"/>
      <c r="W172" s="42"/>
      <c r="X172" s="42"/>
      <c r="Y172" s="42"/>
      <c r="Z172" s="42"/>
      <c r="AA172" s="42"/>
      <c r="AB172" s="42"/>
      <c r="AC172" s="42"/>
      <c r="AD172" s="42"/>
      <c r="AE172" s="42"/>
      <c r="AF172" s="42"/>
      <c r="AG172" s="42"/>
      <c r="AH172" s="42"/>
      <c r="AI172" s="42"/>
      <c r="AJ172" s="42"/>
      <c r="AK172" s="42"/>
      <c r="AL172" s="42"/>
      <c r="AM172" s="42"/>
      <c r="AN172" s="42"/>
      <c r="AO172" s="42"/>
      <c r="AP172" s="42"/>
      <c r="AQ172" s="42"/>
      <c r="AR172" s="42"/>
      <c r="AS172" s="42"/>
      <c r="AT172" s="42"/>
      <c r="AU172" s="42"/>
      <c r="AV172" s="42"/>
      <c r="AW172" s="42"/>
      <c r="AX172" s="42"/>
      <c r="AY172" s="42"/>
      <c r="AZ172" s="42"/>
      <c r="BA172" s="42"/>
      <c r="BB172" s="42"/>
      <c r="BC172" s="42"/>
      <c r="BD172" s="42"/>
      <c r="BE172" s="42"/>
      <c r="BF172" s="42"/>
      <c r="BG172" s="42"/>
      <c r="BH172" s="42"/>
      <c r="BI172" s="42"/>
      <c r="BJ172" s="42"/>
      <c r="BK172" s="42"/>
      <c r="BL172" s="42"/>
    </row>
    <row r="173" spans="1:64" x14ac:dyDescent="0.2">
      <c r="A173" s="47"/>
      <c r="B173" s="47"/>
      <c r="C173" s="997"/>
      <c r="D173" s="42"/>
      <c r="E173" s="42"/>
      <c r="F173" s="42"/>
      <c r="G173" s="42"/>
      <c r="H173" s="42"/>
      <c r="I173" s="42"/>
      <c r="J173" s="42"/>
      <c r="K173" s="42"/>
      <c r="L173" s="1142"/>
      <c r="M173" s="1142"/>
      <c r="N173" s="42"/>
      <c r="O173" s="42"/>
      <c r="P173" s="42"/>
      <c r="Q173" s="1142"/>
      <c r="R173" s="1142"/>
      <c r="S173" s="42"/>
      <c r="T173" s="42"/>
      <c r="U173" s="42"/>
      <c r="V173" s="42"/>
      <c r="W173" s="42"/>
      <c r="X173" s="42"/>
      <c r="Y173" s="42"/>
      <c r="Z173" s="42"/>
      <c r="AA173" s="42"/>
      <c r="AB173" s="42"/>
      <c r="AC173" s="42"/>
      <c r="AD173" s="42"/>
      <c r="AE173" s="42"/>
      <c r="AF173" s="42"/>
      <c r="AG173" s="42"/>
      <c r="AH173" s="42"/>
      <c r="AI173" s="42"/>
      <c r="AJ173" s="42"/>
      <c r="AK173" s="42"/>
      <c r="AL173" s="42"/>
      <c r="AM173" s="42"/>
      <c r="AN173" s="42"/>
      <c r="AO173" s="42"/>
      <c r="AP173" s="42"/>
      <c r="AQ173" s="42"/>
      <c r="AR173" s="42"/>
      <c r="AS173" s="42"/>
      <c r="AT173" s="42"/>
      <c r="AU173" s="42"/>
      <c r="AV173" s="42"/>
      <c r="AW173" s="42"/>
      <c r="AX173" s="42"/>
      <c r="AY173" s="42"/>
      <c r="AZ173" s="42"/>
      <c r="BA173" s="42"/>
      <c r="BB173" s="42"/>
      <c r="BC173" s="42"/>
      <c r="BD173" s="42"/>
      <c r="BE173" s="42"/>
      <c r="BF173" s="42"/>
      <c r="BG173" s="42"/>
      <c r="BH173" s="42"/>
      <c r="BI173" s="42"/>
      <c r="BJ173" s="42"/>
      <c r="BK173" s="42"/>
      <c r="BL173" s="42"/>
    </row>
    <row r="174" spans="1:64" x14ac:dyDescent="0.2">
      <c r="A174" s="47"/>
      <c r="B174" s="47"/>
      <c r="C174" s="997"/>
      <c r="D174" s="42"/>
      <c r="E174" s="42"/>
      <c r="F174" s="42"/>
      <c r="G174" s="42"/>
      <c r="H174" s="42"/>
      <c r="I174" s="42"/>
      <c r="J174" s="42"/>
      <c r="K174" s="42"/>
      <c r="L174" s="1142"/>
      <c r="M174" s="1142"/>
      <c r="N174" s="42"/>
      <c r="O174" s="42"/>
      <c r="P174" s="42"/>
      <c r="Q174" s="1142"/>
      <c r="R174" s="1142"/>
      <c r="S174" s="42"/>
      <c r="T174" s="42"/>
      <c r="U174" s="42"/>
      <c r="V174" s="42"/>
      <c r="W174" s="42"/>
      <c r="X174" s="42"/>
      <c r="Y174" s="42"/>
      <c r="Z174" s="42"/>
      <c r="AA174" s="42"/>
      <c r="AB174" s="42"/>
      <c r="AC174" s="42"/>
      <c r="AD174" s="42"/>
      <c r="AE174" s="42"/>
      <c r="AF174" s="42"/>
      <c r="AG174" s="42"/>
      <c r="AH174" s="42"/>
      <c r="AI174" s="42"/>
      <c r="AJ174" s="42"/>
      <c r="AK174" s="42"/>
      <c r="AL174" s="42"/>
      <c r="AM174" s="42"/>
      <c r="AN174" s="42"/>
      <c r="AO174" s="42"/>
      <c r="AP174" s="42"/>
      <c r="AQ174" s="42"/>
      <c r="AR174" s="42"/>
      <c r="AS174" s="42"/>
      <c r="AT174" s="42"/>
      <c r="AU174" s="42"/>
      <c r="AV174" s="42"/>
      <c r="AW174" s="42"/>
      <c r="AX174" s="42"/>
      <c r="AY174" s="42"/>
      <c r="AZ174" s="42"/>
      <c r="BA174" s="42"/>
      <c r="BB174" s="42"/>
      <c r="BC174" s="42"/>
      <c r="BD174" s="42"/>
      <c r="BE174" s="42"/>
      <c r="BF174" s="42"/>
      <c r="BG174" s="42"/>
      <c r="BH174" s="42"/>
      <c r="BI174" s="42"/>
      <c r="BJ174" s="42"/>
      <c r="BK174" s="42"/>
      <c r="BL174" s="42"/>
    </row>
    <row r="175" spans="1:64" x14ac:dyDescent="0.2">
      <c r="A175" s="47"/>
      <c r="B175" s="47"/>
      <c r="C175" s="997"/>
      <c r="D175" s="42"/>
      <c r="E175" s="42"/>
      <c r="F175" s="42"/>
      <c r="G175" s="42"/>
      <c r="H175" s="42"/>
      <c r="I175" s="42"/>
      <c r="J175" s="42"/>
      <c r="K175" s="42"/>
      <c r="L175" s="1142"/>
      <c r="M175" s="1142"/>
      <c r="N175" s="42"/>
      <c r="O175" s="42"/>
      <c r="P175" s="42"/>
      <c r="Q175" s="1142"/>
      <c r="R175" s="1142"/>
      <c r="S175" s="42"/>
      <c r="T175" s="42"/>
      <c r="U175" s="42"/>
      <c r="V175" s="42"/>
      <c r="W175" s="42"/>
      <c r="X175" s="42"/>
      <c r="Y175" s="42"/>
      <c r="Z175" s="42"/>
      <c r="AA175" s="42"/>
      <c r="AB175" s="42"/>
      <c r="AC175" s="42"/>
      <c r="AD175" s="42"/>
      <c r="AE175" s="42"/>
      <c r="AF175" s="42"/>
      <c r="AG175" s="42"/>
      <c r="AH175" s="42"/>
      <c r="AI175" s="42"/>
      <c r="AJ175" s="42"/>
      <c r="AK175" s="42"/>
      <c r="AL175" s="42"/>
      <c r="AM175" s="42"/>
      <c r="AN175" s="42"/>
      <c r="AO175" s="42"/>
      <c r="AP175" s="42"/>
      <c r="AQ175" s="42"/>
      <c r="AR175" s="42"/>
      <c r="AS175" s="42"/>
      <c r="AT175" s="42"/>
      <c r="AU175" s="42"/>
      <c r="AV175" s="42"/>
      <c r="AW175" s="42"/>
      <c r="AX175" s="42"/>
      <c r="AY175" s="42"/>
      <c r="AZ175" s="42"/>
      <c r="BA175" s="42"/>
      <c r="BB175" s="42"/>
      <c r="BC175" s="42"/>
      <c r="BD175" s="42"/>
      <c r="BE175" s="42"/>
      <c r="BF175" s="42"/>
      <c r="BG175" s="42"/>
      <c r="BH175" s="42"/>
      <c r="BI175" s="42"/>
      <c r="BJ175" s="42"/>
      <c r="BK175" s="42"/>
      <c r="BL175" s="42"/>
    </row>
    <row r="176" spans="1:64" x14ac:dyDescent="0.2">
      <c r="A176" s="47"/>
      <c r="B176" s="47"/>
      <c r="C176" s="997"/>
      <c r="D176" s="42"/>
      <c r="E176" s="42"/>
      <c r="F176" s="42"/>
      <c r="G176" s="42"/>
      <c r="H176" s="42"/>
      <c r="I176" s="42"/>
      <c r="J176" s="42"/>
      <c r="K176" s="42"/>
      <c r="L176" s="1142"/>
      <c r="M176" s="1142"/>
      <c r="N176" s="42"/>
      <c r="O176" s="42"/>
      <c r="P176" s="42"/>
      <c r="Q176" s="1142"/>
      <c r="R176" s="1142"/>
      <c r="S176" s="42"/>
      <c r="T176" s="42"/>
      <c r="U176" s="42"/>
      <c r="V176" s="42"/>
      <c r="W176" s="42"/>
      <c r="X176" s="42"/>
      <c r="Y176" s="42"/>
      <c r="Z176" s="42"/>
      <c r="AA176" s="42"/>
      <c r="AB176" s="42"/>
      <c r="AC176" s="42"/>
      <c r="AD176" s="42"/>
      <c r="AE176" s="42"/>
      <c r="AF176" s="42"/>
      <c r="AG176" s="42"/>
      <c r="AH176" s="42"/>
      <c r="AI176" s="42"/>
      <c r="AJ176" s="42"/>
      <c r="AK176" s="42"/>
      <c r="AL176" s="42"/>
      <c r="AM176" s="42"/>
      <c r="AN176" s="42"/>
      <c r="AO176" s="42"/>
      <c r="AP176" s="42"/>
      <c r="AQ176" s="42"/>
      <c r="AR176" s="42"/>
      <c r="AS176" s="42"/>
      <c r="AT176" s="42"/>
      <c r="AU176" s="42"/>
      <c r="AV176" s="42"/>
      <c r="AW176" s="42"/>
      <c r="AX176" s="42"/>
      <c r="AY176" s="42"/>
      <c r="AZ176" s="42"/>
      <c r="BA176" s="42"/>
      <c r="BB176" s="42"/>
      <c r="BC176" s="42"/>
      <c r="BD176" s="42"/>
      <c r="BE176" s="42"/>
      <c r="BF176" s="42"/>
      <c r="BG176" s="42"/>
      <c r="BH176" s="42"/>
      <c r="BI176" s="42"/>
      <c r="BJ176" s="42"/>
      <c r="BK176" s="42"/>
      <c r="BL176" s="42"/>
    </row>
    <row r="177" spans="1:64" x14ac:dyDescent="0.2">
      <c r="A177" s="47"/>
      <c r="B177" s="47"/>
      <c r="C177" s="997"/>
      <c r="D177" s="42"/>
      <c r="E177" s="42"/>
      <c r="F177" s="42"/>
      <c r="G177" s="42"/>
      <c r="H177" s="42"/>
      <c r="I177" s="42"/>
      <c r="J177" s="42"/>
      <c r="K177" s="42"/>
      <c r="L177" s="1142"/>
      <c r="M177" s="1142"/>
      <c r="N177" s="42"/>
      <c r="O177" s="42"/>
      <c r="P177" s="42"/>
      <c r="Q177" s="1142"/>
      <c r="R177" s="1142"/>
      <c r="S177" s="42"/>
      <c r="T177" s="42"/>
      <c r="U177" s="42"/>
      <c r="V177" s="42"/>
      <c r="W177" s="42"/>
      <c r="X177" s="42"/>
      <c r="Y177" s="42"/>
      <c r="Z177" s="42"/>
      <c r="AA177" s="42"/>
      <c r="AB177" s="42"/>
      <c r="AC177" s="42"/>
      <c r="AD177" s="42"/>
      <c r="AE177" s="42"/>
      <c r="AF177" s="42"/>
      <c r="AG177" s="42"/>
      <c r="AH177" s="42"/>
      <c r="AI177" s="42"/>
      <c r="AJ177" s="42"/>
      <c r="AK177" s="42"/>
      <c r="AL177" s="42"/>
      <c r="AM177" s="42"/>
      <c r="AN177" s="42"/>
      <c r="AO177" s="42"/>
      <c r="AP177" s="42"/>
      <c r="AQ177" s="42"/>
      <c r="AR177" s="42"/>
      <c r="AS177" s="42"/>
      <c r="AT177" s="42"/>
      <c r="AU177" s="42"/>
      <c r="AV177" s="42"/>
      <c r="AW177" s="42"/>
      <c r="AX177" s="42"/>
      <c r="AY177" s="42"/>
      <c r="AZ177" s="42"/>
      <c r="BA177" s="42"/>
      <c r="BB177" s="42"/>
      <c r="BC177" s="42"/>
      <c r="BD177" s="42"/>
      <c r="BE177" s="42"/>
      <c r="BF177" s="42"/>
      <c r="BG177" s="42"/>
      <c r="BH177" s="42"/>
      <c r="BI177" s="42"/>
      <c r="BJ177" s="42"/>
      <c r="BK177" s="42"/>
      <c r="BL177" s="42"/>
    </row>
    <row r="178" spans="1:64" x14ac:dyDescent="0.2">
      <c r="A178" s="47"/>
      <c r="B178" s="47"/>
      <c r="C178" s="997"/>
      <c r="D178" s="42"/>
      <c r="E178" s="42"/>
      <c r="F178" s="42"/>
      <c r="G178" s="42"/>
      <c r="H178" s="42"/>
      <c r="I178" s="42"/>
      <c r="J178" s="42"/>
      <c r="K178" s="42"/>
      <c r="L178" s="1142"/>
      <c r="M178" s="1142"/>
      <c r="N178" s="42"/>
      <c r="O178" s="42"/>
      <c r="P178" s="42"/>
      <c r="Q178" s="1142"/>
      <c r="R178" s="1142"/>
      <c r="S178" s="42"/>
      <c r="T178" s="42"/>
      <c r="U178" s="42"/>
      <c r="V178" s="42"/>
      <c r="W178" s="42"/>
      <c r="X178" s="42"/>
      <c r="Y178" s="42"/>
      <c r="Z178" s="42"/>
      <c r="AA178" s="42"/>
      <c r="AB178" s="42"/>
      <c r="AC178" s="42"/>
      <c r="AD178" s="42"/>
      <c r="AE178" s="42"/>
      <c r="AF178" s="42"/>
      <c r="AG178" s="42"/>
      <c r="AH178" s="42"/>
      <c r="AI178" s="42"/>
      <c r="AJ178" s="42"/>
      <c r="AK178" s="42"/>
      <c r="AL178" s="42"/>
      <c r="AM178" s="42"/>
      <c r="AN178" s="42"/>
      <c r="AO178" s="42"/>
      <c r="AP178" s="42"/>
      <c r="AQ178" s="42"/>
      <c r="AR178" s="42"/>
      <c r="AS178" s="42"/>
      <c r="AT178" s="42"/>
      <c r="AU178" s="42"/>
      <c r="AV178" s="42"/>
      <c r="AW178" s="42"/>
      <c r="AX178" s="42"/>
      <c r="AY178" s="42"/>
      <c r="AZ178" s="42"/>
      <c r="BA178" s="42"/>
      <c r="BB178" s="42"/>
      <c r="BC178" s="42"/>
      <c r="BD178" s="42"/>
      <c r="BE178" s="42"/>
      <c r="BF178" s="42"/>
      <c r="BG178" s="42"/>
      <c r="BH178" s="42"/>
      <c r="BI178" s="42"/>
      <c r="BJ178" s="42"/>
      <c r="BK178" s="42"/>
      <c r="BL178" s="42"/>
    </row>
    <row r="179" spans="1:64" x14ac:dyDescent="0.2">
      <c r="A179" s="47"/>
      <c r="B179" s="47"/>
      <c r="C179" s="997"/>
      <c r="D179" s="42"/>
      <c r="E179" s="42"/>
      <c r="F179" s="42"/>
      <c r="G179" s="42"/>
      <c r="H179" s="42"/>
      <c r="I179" s="42"/>
      <c r="J179" s="42"/>
      <c r="K179" s="42"/>
      <c r="L179" s="1142"/>
      <c r="M179" s="1142"/>
      <c r="N179" s="42"/>
      <c r="O179" s="42"/>
      <c r="P179" s="42"/>
      <c r="Q179" s="1142"/>
      <c r="R179" s="1142"/>
      <c r="S179" s="42"/>
      <c r="T179" s="42"/>
      <c r="U179" s="42"/>
      <c r="V179" s="42"/>
      <c r="W179" s="42"/>
      <c r="X179" s="42"/>
      <c r="Y179" s="42"/>
      <c r="Z179" s="42"/>
      <c r="AA179" s="42"/>
      <c r="AB179" s="42"/>
      <c r="AC179" s="42"/>
      <c r="AD179" s="42"/>
      <c r="AE179" s="42"/>
      <c r="AF179" s="42"/>
      <c r="AG179" s="42"/>
      <c r="AH179" s="42"/>
      <c r="AI179" s="42"/>
      <c r="AJ179" s="42"/>
      <c r="AK179" s="42"/>
      <c r="AL179" s="42"/>
      <c r="AM179" s="42"/>
      <c r="AN179" s="42"/>
      <c r="AO179" s="42"/>
      <c r="AP179" s="42"/>
      <c r="AQ179" s="42"/>
      <c r="AR179" s="42"/>
      <c r="AS179" s="42"/>
      <c r="AT179" s="42"/>
      <c r="AU179" s="42"/>
      <c r="AV179" s="42"/>
      <c r="AW179" s="42"/>
      <c r="AX179" s="42"/>
      <c r="AY179" s="42"/>
      <c r="AZ179" s="42"/>
      <c r="BA179" s="42"/>
      <c r="BB179" s="42"/>
      <c r="BC179" s="42"/>
      <c r="BD179" s="42"/>
      <c r="BE179" s="42"/>
      <c r="BF179" s="42"/>
      <c r="BG179" s="42"/>
      <c r="BH179" s="42"/>
      <c r="BI179" s="42"/>
      <c r="BJ179" s="42"/>
      <c r="BK179" s="42"/>
      <c r="BL179" s="42"/>
    </row>
    <row r="180" spans="1:64" x14ac:dyDescent="0.2">
      <c r="A180" s="47"/>
      <c r="B180" s="47"/>
      <c r="C180" s="997"/>
      <c r="D180" s="42"/>
      <c r="E180" s="42"/>
      <c r="F180" s="42"/>
      <c r="G180" s="42"/>
      <c r="H180" s="42"/>
      <c r="I180" s="42"/>
      <c r="J180" s="42"/>
      <c r="K180" s="42"/>
      <c r="L180" s="1142"/>
      <c r="M180" s="1142"/>
      <c r="N180" s="42"/>
      <c r="O180" s="42"/>
      <c r="P180" s="42"/>
      <c r="Q180" s="1142"/>
      <c r="R180" s="1142"/>
      <c r="S180" s="42"/>
      <c r="T180" s="42"/>
      <c r="U180" s="42"/>
      <c r="V180" s="42"/>
      <c r="W180" s="42"/>
      <c r="X180" s="42"/>
      <c r="Y180" s="42"/>
      <c r="Z180" s="42"/>
      <c r="AA180" s="42"/>
      <c r="AB180" s="42"/>
      <c r="AC180" s="42"/>
      <c r="AD180" s="42"/>
      <c r="AE180" s="42"/>
      <c r="AF180" s="42"/>
      <c r="AG180" s="42"/>
      <c r="AH180" s="42"/>
      <c r="AI180" s="42"/>
      <c r="AJ180" s="42"/>
      <c r="AK180" s="42"/>
      <c r="AL180" s="42"/>
      <c r="AM180" s="42"/>
      <c r="AN180" s="42"/>
      <c r="AO180" s="42"/>
      <c r="AP180" s="42"/>
      <c r="AQ180" s="42"/>
      <c r="AR180" s="42"/>
      <c r="AS180" s="42"/>
      <c r="AT180" s="42"/>
      <c r="AU180" s="42"/>
      <c r="AV180" s="42"/>
      <c r="AW180" s="42"/>
      <c r="AX180" s="42"/>
      <c r="AY180" s="42"/>
      <c r="AZ180" s="42"/>
      <c r="BA180" s="42"/>
      <c r="BB180" s="42"/>
      <c r="BC180" s="42"/>
      <c r="BD180" s="42"/>
      <c r="BE180" s="42"/>
      <c r="BF180" s="42"/>
      <c r="BG180" s="42"/>
      <c r="BH180" s="42"/>
      <c r="BI180" s="42"/>
      <c r="BJ180" s="42"/>
      <c r="BK180" s="42"/>
      <c r="BL180" s="42"/>
    </row>
    <row r="181" spans="1:64" x14ac:dyDescent="0.2">
      <c r="A181" s="47"/>
      <c r="B181" s="47"/>
      <c r="C181" s="997"/>
      <c r="D181" s="42"/>
      <c r="E181" s="42"/>
      <c r="F181" s="42"/>
      <c r="G181" s="42"/>
      <c r="H181" s="42"/>
      <c r="I181" s="42"/>
      <c r="J181" s="42"/>
      <c r="K181" s="42"/>
      <c r="L181" s="1142"/>
      <c r="M181" s="1142"/>
      <c r="N181" s="42"/>
      <c r="O181" s="42"/>
      <c r="P181" s="42"/>
      <c r="Q181" s="1142"/>
      <c r="R181" s="1142"/>
      <c r="S181" s="42"/>
      <c r="T181" s="42"/>
      <c r="U181" s="42"/>
      <c r="V181" s="42"/>
      <c r="W181" s="42"/>
      <c r="X181" s="42"/>
      <c r="Y181" s="42"/>
      <c r="Z181" s="42"/>
      <c r="AA181" s="42"/>
      <c r="AB181" s="42"/>
      <c r="AC181" s="42"/>
      <c r="AD181" s="42"/>
      <c r="AE181" s="42"/>
      <c r="AF181" s="42"/>
      <c r="AG181" s="42"/>
      <c r="AH181" s="42"/>
      <c r="AI181" s="42"/>
      <c r="AJ181" s="42"/>
      <c r="AK181" s="42"/>
      <c r="AL181" s="42"/>
      <c r="AM181" s="42"/>
      <c r="AN181" s="42"/>
      <c r="AO181" s="42"/>
      <c r="AP181" s="42"/>
      <c r="AQ181" s="42"/>
      <c r="AR181" s="42"/>
      <c r="AS181" s="42"/>
      <c r="AT181" s="42"/>
      <c r="AU181" s="42"/>
      <c r="AV181" s="42"/>
      <c r="AW181" s="42"/>
      <c r="AX181" s="42"/>
      <c r="AY181" s="42"/>
      <c r="AZ181" s="42"/>
      <c r="BA181" s="42"/>
      <c r="BB181" s="42"/>
      <c r="BC181" s="42"/>
      <c r="BD181" s="42"/>
      <c r="BE181" s="42"/>
      <c r="BF181" s="42"/>
      <c r="BG181" s="42"/>
      <c r="BH181" s="42"/>
      <c r="BI181" s="42"/>
      <c r="BJ181" s="42"/>
      <c r="BK181" s="42"/>
      <c r="BL181" s="42"/>
    </row>
    <row r="182" spans="1:64" x14ac:dyDescent="0.2">
      <c r="A182" s="47"/>
      <c r="B182" s="47"/>
      <c r="C182" s="997"/>
      <c r="D182" s="42"/>
      <c r="E182" s="42"/>
      <c r="F182" s="42"/>
      <c r="G182" s="42"/>
      <c r="H182" s="42"/>
      <c r="I182" s="42"/>
      <c r="J182" s="42"/>
      <c r="K182" s="42"/>
      <c r="L182" s="1142"/>
      <c r="M182" s="1142"/>
      <c r="N182" s="42"/>
      <c r="O182" s="42"/>
      <c r="P182" s="42"/>
      <c r="Q182" s="1142"/>
      <c r="R182" s="1142"/>
      <c r="S182" s="42"/>
      <c r="T182" s="42"/>
      <c r="U182" s="42"/>
      <c r="V182" s="42"/>
      <c r="W182" s="42"/>
      <c r="X182" s="42"/>
      <c r="Y182" s="42"/>
      <c r="Z182" s="42"/>
      <c r="AA182" s="42"/>
      <c r="AB182" s="42"/>
      <c r="AC182" s="42"/>
      <c r="AD182" s="42"/>
      <c r="AE182" s="42"/>
      <c r="AF182" s="42"/>
      <c r="AG182" s="42"/>
      <c r="AH182" s="42"/>
      <c r="AI182" s="42"/>
      <c r="AJ182" s="42"/>
      <c r="AK182" s="42"/>
      <c r="AL182" s="42"/>
      <c r="AM182" s="42"/>
      <c r="AN182" s="42"/>
      <c r="AO182" s="42"/>
      <c r="AP182" s="42"/>
      <c r="AQ182" s="42"/>
      <c r="AR182" s="42"/>
      <c r="AS182" s="42"/>
      <c r="AT182" s="42"/>
      <c r="AU182" s="42"/>
      <c r="AV182" s="42"/>
      <c r="AW182" s="42"/>
      <c r="AX182" s="42"/>
      <c r="AY182" s="42"/>
      <c r="AZ182" s="42"/>
      <c r="BA182" s="42"/>
      <c r="BB182" s="42"/>
      <c r="BC182" s="42"/>
      <c r="BD182" s="42"/>
      <c r="BE182" s="42"/>
      <c r="BF182" s="42"/>
      <c r="BG182" s="42"/>
      <c r="BH182" s="42"/>
      <c r="BI182" s="42"/>
      <c r="BJ182" s="42"/>
      <c r="BK182" s="42"/>
      <c r="BL182" s="42"/>
    </row>
    <row r="183" spans="1:64" x14ac:dyDescent="0.2">
      <c r="A183" s="47"/>
      <c r="B183" s="47"/>
      <c r="C183" s="997"/>
      <c r="D183" s="42"/>
      <c r="E183" s="42"/>
      <c r="F183" s="42"/>
      <c r="G183" s="42"/>
      <c r="H183" s="42"/>
      <c r="I183" s="42"/>
      <c r="J183" s="42"/>
      <c r="K183" s="42"/>
      <c r="L183" s="1142"/>
      <c r="M183" s="1142"/>
      <c r="N183" s="42"/>
      <c r="O183" s="42"/>
      <c r="P183" s="42"/>
      <c r="Q183" s="1142"/>
      <c r="R183" s="1142"/>
      <c r="S183" s="42"/>
      <c r="T183" s="42"/>
      <c r="U183" s="42"/>
      <c r="V183" s="42"/>
      <c r="W183" s="42"/>
      <c r="X183" s="42"/>
      <c r="Y183" s="42"/>
      <c r="Z183" s="42"/>
      <c r="AA183" s="42"/>
      <c r="AB183" s="42"/>
      <c r="AC183" s="42"/>
      <c r="AD183" s="42"/>
      <c r="AE183" s="42"/>
      <c r="AF183" s="42"/>
      <c r="AG183" s="42"/>
      <c r="AH183" s="42"/>
      <c r="AI183" s="42"/>
      <c r="AJ183" s="42"/>
      <c r="AK183" s="42"/>
      <c r="AL183" s="42"/>
      <c r="AM183" s="42"/>
      <c r="AN183" s="42"/>
      <c r="AO183" s="42"/>
      <c r="AP183" s="42"/>
      <c r="AQ183" s="42"/>
      <c r="AR183" s="42"/>
      <c r="AS183" s="42"/>
      <c r="AT183" s="42"/>
      <c r="AU183" s="42"/>
      <c r="AV183" s="42"/>
      <c r="AW183" s="42"/>
      <c r="AX183" s="42"/>
      <c r="AY183" s="42"/>
      <c r="AZ183" s="42"/>
      <c r="BA183" s="42"/>
      <c r="BB183" s="42"/>
      <c r="BC183" s="42"/>
      <c r="BD183" s="42"/>
      <c r="BE183" s="42"/>
      <c r="BF183" s="42"/>
      <c r="BG183" s="42"/>
      <c r="BH183" s="42"/>
      <c r="BI183" s="42"/>
      <c r="BJ183" s="42"/>
      <c r="BK183" s="42"/>
      <c r="BL183" s="42"/>
    </row>
    <row r="184" spans="1:64" x14ac:dyDescent="0.2">
      <c r="A184" s="47"/>
      <c r="B184" s="47"/>
      <c r="C184" s="997"/>
      <c r="D184" s="42"/>
      <c r="E184" s="42"/>
      <c r="F184" s="42"/>
      <c r="G184" s="42"/>
      <c r="H184" s="42"/>
      <c r="I184" s="42"/>
      <c r="J184" s="42"/>
      <c r="K184" s="42"/>
      <c r="L184" s="1142"/>
      <c r="M184" s="1142"/>
      <c r="N184" s="42"/>
      <c r="O184" s="42"/>
      <c r="P184" s="42"/>
      <c r="Q184" s="1142"/>
      <c r="R184" s="1142"/>
      <c r="S184" s="42"/>
      <c r="T184" s="42"/>
      <c r="U184" s="42"/>
      <c r="V184" s="42"/>
      <c r="W184" s="42"/>
      <c r="X184" s="42"/>
      <c r="Y184" s="42"/>
      <c r="Z184" s="42"/>
      <c r="AA184" s="42"/>
      <c r="AB184" s="42"/>
      <c r="AC184" s="42"/>
      <c r="AD184" s="42"/>
      <c r="AE184" s="42"/>
      <c r="AF184" s="42"/>
      <c r="AG184" s="42"/>
      <c r="AH184" s="42"/>
      <c r="AI184" s="42"/>
      <c r="AJ184" s="42"/>
      <c r="AK184" s="42"/>
      <c r="AL184" s="42"/>
      <c r="AM184" s="42"/>
      <c r="AN184" s="42"/>
      <c r="AO184" s="42"/>
      <c r="AP184" s="42"/>
      <c r="AQ184" s="42"/>
      <c r="AR184" s="42"/>
      <c r="AS184" s="42"/>
      <c r="AT184" s="42"/>
      <c r="AU184" s="42"/>
      <c r="AV184" s="42"/>
      <c r="AW184" s="42"/>
      <c r="AX184" s="42"/>
      <c r="AY184" s="42"/>
      <c r="AZ184" s="42"/>
      <c r="BA184" s="42"/>
      <c r="BB184" s="42"/>
      <c r="BC184" s="42"/>
      <c r="BD184" s="42"/>
      <c r="BE184" s="42"/>
      <c r="BF184" s="42"/>
      <c r="BG184" s="42"/>
      <c r="BH184" s="42"/>
      <c r="BI184" s="42"/>
      <c r="BJ184" s="42"/>
      <c r="BK184" s="42"/>
      <c r="BL184" s="42"/>
    </row>
    <row r="185" spans="1:64" x14ac:dyDescent="0.2">
      <c r="A185" s="47"/>
      <c r="B185" s="47"/>
      <c r="C185" s="997"/>
      <c r="D185" s="42"/>
      <c r="E185" s="42"/>
      <c r="F185" s="42"/>
      <c r="G185" s="42"/>
      <c r="H185" s="42"/>
      <c r="I185" s="42"/>
      <c r="J185" s="42"/>
      <c r="K185" s="42"/>
      <c r="L185" s="1142"/>
      <c r="M185" s="1142"/>
      <c r="N185" s="42"/>
      <c r="O185" s="42"/>
      <c r="P185" s="42"/>
      <c r="Q185" s="1142"/>
      <c r="R185" s="1142"/>
      <c r="S185" s="42"/>
      <c r="T185" s="42"/>
      <c r="U185" s="42"/>
      <c r="V185" s="42"/>
      <c r="W185" s="42"/>
      <c r="X185" s="42"/>
      <c r="Y185" s="42"/>
      <c r="Z185" s="42"/>
      <c r="AA185" s="42"/>
      <c r="AB185" s="42"/>
      <c r="AC185" s="42"/>
      <c r="AD185" s="42"/>
      <c r="AE185" s="42"/>
      <c r="AF185" s="42"/>
      <c r="AG185" s="42"/>
      <c r="AH185" s="42"/>
      <c r="AI185" s="42"/>
      <c r="AJ185" s="42"/>
      <c r="AK185" s="42"/>
      <c r="AL185" s="42"/>
      <c r="AM185" s="42"/>
      <c r="AN185" s="42"/>
      <c r="AO185" s="42"/>
      <c r="AP185" s="42"/>
      <c r="AQ185" s="42"/>
      <c r="AR185" s="42"/>
      <c r="AS185" s="42"/>
      <c r="AT185" s="42"/>
      <c r="AU185" s="42"/>
      <c r="AV185" s="42"/>
      <c r="AW185" s="42"/>
      <c r="AX185" s="42"/>
      <c r="AY185" s="42"/>
      <c r="AZ185" s="42"/>
      <c r="BA185" s="42"/>
      <c r="BB185" s="42"/>
      <c r="BC185" s="42"/>
      <c r="BD185" s="42"/>
      <c r="BE185" s="42"/>
      <c r="BF185" s="42"/>
      <c r="BG185" s="42"/>
      <c r="BH185" s="42"/>
      <c r="BI185" s="42"/>
      <c r="BJ185" s="42"/>
      <c r="BK185" s="42"/>
      <c r="BL185" s="42"/>
    </row>
    <row r="186" spans="1:64" x14ac:dyDescent="0.2">
      <c r="A186" s="47"/>
      <c r="B186" s="47"/>
      <c r="C186" s="997"/>
      <c r="D186" s="42"/>
      <c r="E186" s="42"/>
      <c r="F186" s="42"/>
      <c r="G186" s="42"/>
      <c r="H186" s="42"/>
      <c r="I186" s="42"/>
      <c r="J186" s="42"/>
      <c r="K186" s="42"/>
      <c r="L186" s="1142"/>
      <c r="M186" s="1142"/>
      <c r="N186" s="42"/>
      <c r="O186" s="42"/>
      <c r="P186" s="42"/>
      <c r="Q186" s="1142"/>
      <c r="R186" s="1142"/>
      <c r="S186" s="42"/>
      <c r="T186" s="42"/>
      <c r="U186" s="42"/>
      <c r="V186" s="42"/>
      <c r="W186" s="42"/>
      <c r="X186" s="42"/>
      <c r="Y186" s="42"/>
      <c r="Z186" s="42"/>
      <c r="AA186" s="42"/>
      <c r="AB186" s="42"/>
      <c r="AC186" s="42"/>
      <c r="AD186" s="42"/>
      <c r="AE186" s="42"/>
      <c r="AF186" s="42"/>
      <c r="AG186" s="42"/>
      <c r="AH186" s="42"/>
      <c r="AI186" s="42"/>
      <c r="AJ186" s="42"/>
      <c r="AK186" s="42"/>
      <c r="AL186" s="42"/>
      <c r="AM186" s="42"/>
      <c r="AN186" s="42"/>
      <c r="AO186" s="42"/>
      <c r="AP186" s="42"/>
      <c r="AQ186" s="42"/>
      <c r="AR186" s="42"/>
      <c r="AS186" s="42"/>
      <c r="AT186" s="42"/>
      <c r="AU186" s="42"/>
      <c r="AV186" s="42"/>
      <c r="AW186" s="42"/>
      <c r="AX186" s="42"/>
      <c r="AY186" s="42"/>
      <c r="AZ186" s="42"/>
      <c r="BA186" s="42"/>
      <c r="BB186" s="42"/>
      <c r="BC186" s="42"/>
      <c r="BD186" s="42"/>
      <c r="BE186" s="42"/>
      <c r="BF186" s="42"/>
      <c r="BG186" s="42"/>
      <c r="BH186" s="42"/>
      <c r="BI186" s="42"/>
      <c r="BJ186" s="42"/>
      <c r="BK186" s="42"/>
      <c r="BL186" s="42"/>
    </row>
    <row r="187" spans="1:64" x14ac:dyDescent="0.2">
      <c r="A187" s="47"/>
      <c r="B187" s="47"/>
      <c r="C187" s="997"/>
      <c r="D187" s="42"/>
      <c r="E187" s="42"/>
      <c r="F187" s="42"/>
      <c r="G187" s="42"/>
      <c r="H187" s="42"/>
      <c r="I187" s="42"/>
      <c r="J187" s="42"/>
      <c r="K187" s="42"/>
      <c r="L187" s="1142"/>
      <c r="M187" s="1142"/>
      <c r="N187" s="42"/>
      <c r="O187" s="42"/>
      <c r="P187" s="42"/>
      <c r="Q187" s="1142"/>
      <c r="R187" s="1142"/>
      <c r="S187" s="42"/>
      <c r="T187" s="42"/>
      <c r="U187" s="42"/>
      <c r="V187" s="42"/>
      <c r="W187" s="42"/>
      <c r="X187" s="42"/>
      <c r="Y187" s="42"/>
      <c r="Z187" s="42"/>
      <c r="AA187" s="42"/>
      <c r="AB187" s="42"/>
      <c r="AC187" s="42"/>
      <c r="AD187" s="42"/>
      <c r="AE187" s="42"/>
      <c r="AF187" s="42"/>
      <c r="AG187" s="42"/>
      <c r="AH187" s="42"/>
      <c r="AI187" s="42"/>
      <c r="AJ187" s="42"/>
      <c r="AK187" s="42"/>
      <c r="AL187" s="42"/>
      <c r="AM187" s="42"/>
      <c r="AN187" s="42"/>
      <c r="AO187" s="42"/>
      <c r="AP187" s="42"/>
      <c r="AQ187" s="42"/>
      <c r="AR187" s="42"/>
      <c r="AS187" s="42"/>
      <c r="AT187" s="42"/>
      <c r="AU187" s="42"/>
      <c r="AV187" s="42"/>
      <c r="AW187" s="42"/>
      <c r="AX187" s="42"/>
      <c r="AY187" s="42"/>
      <c r="AZ187" s="42"/>
      <c r="BA187" s="42"/>
      <c r="BB187" s="42"/>
      <c r="BC187" s="42"/>
      <c r="BD187" s="42"/>
      <c r="BE187" s="42"/>
      <c r="BF187" s="42"/>
      <c r="BG187" s="42"/>
      <c r="BH187" s="42"/>
      <c r="BI187" s="42"/>
      <c r="BJ187" s="42"/>
      <c r="BK187" s="42"/>
      <c r="BL187" s="42"/>
    </row>
    <row r="188" spans="1:64" x14ac:dyDescent="0.2">
      <c r="A188" s="47"/>
      <c r="B188" s="47"/>
      <c r="C188" s="997"/>
      <c r="D188" s="42"/>
      <c r="E188" s="42"/>
      <c r="F188" s="42"/>
      <c r="G188" s="42"/>
      <c r="H188" s="42"/>
      <c r="I188" s="42"/>
      <c r="J188" s="42"/>
      <c r="K188" s="42"/>
      <c r="L188" s="1142"/>
      <c r="M188" s="1142"/>
      <c r="N188" s="42"/>
      <c r="O188" s="42"/>
      <c r="P188" s="42"/>
      <c r="Q188" s="1142"/>
      <c r="R188" s="1142"/>
      <c r="S188" s="42"/>
      <c r="T188" s="42"/>
      <c r="U188" s="42"/>
      <c r="V188" s="42"/>
      <c r="W188" s="42"/>
      <c r="X188" s="42"/>
      <c r="Y188" s="42"/>
      <c r="Z188" s="42"/>
      <c r="AA188" s="42"/>
      <c r="AB188" s="42"/>
      <c r="AC188" s="42"/>
      <c r="AD188" s="42"/>
      <c r="AE188" s="42"/>
      <c r="AF188" s="42"/>
      <c r="AG188" s="42"/>
      <c r="AH188" s="42"/>
      <c r="AI188" s="42"/>
      <c r="AJ188" s="42"/>
      <c r="AK188" s="42"/>
      <c r="AL188" s="42"/>
      <c r="AM188" s="42"/>
      <c r="AN188" s="42"/>
      <c r="AO188" s="42"/>
      <c r="AP188" s="42"/>
      <c r="AQ188" s="42"/>
      <c r="AR188" s="42"/>
      <c r="AS188" s="42"/>
      <c r="AT188" s="42"/>
      <c r="AU188" s="42"/>
      <c r="AV188" s="42"/>
      <c r="AW188" s="42"/>
      <c r="AX188" s="42"/>
      <c r="AY188" s="42"/>
      <c r="AZ188" s="42"/>
      <c r="BA188" s="42"/>
      <c r="BB188" s="42"/>
      <c r="BC188" s="42"/>
      <c r="BD188" s="42"/>
      <c r="BE188" s="42"/>
      <c r="BF188" s="42"/>
      <c r="BG188" s="42"/>
      <c r="BH188" s="42"/>
      <c r="BI188" s="42"/>
      <c r="BJ188" s="42"/>
      <c r="BK188" s="42"/>
      <c r="BL188" s="42"/>
    </row>
    <row r="189" spans="1:64" x14ac:dyDescent="0.2">
      <c r="A189" s="47"/>
      <c r="B189" s="47"/>
      <c r="C189" s="997"/>
      <c r="D189" s="42"/>
      <c r="E189" s="42"/>
      <c r="F189" s="42"/>
      <c r="G189" s="42"/>
      <c r="H189" s="42"/>
      <c r="I189" s="42"/>
      <c r="J189" s="42"/>
      <c r="K189" s="42"/>
      <c r="L189" s="1142"/>
      <c r="M189" s="1142"/>
      <c r="N189" s="42"/>
      <c r="O189" s="42"/>
      <c r="P189" s="42"/>
      <c r="Q189" s="1142"/>
      <c r="R189" s="1142"/>
      <c r="S189" s="42"/>
      <c r="T189" s="42"/>
      <c r="U189" s="42"/>
      <c r="V189" s="42"/>
      <c r="W189" s="42"/>
      <c r="X189" s="42"/>
      <c r="Y189" s="42"/>
      <c r="Z189" s="42"/>
      <c r="AA189" s="42"/>
      <c r="AB189" s="42"/>
      <c r="AC189" s="42"/>
      <c r="AD189" s="42"/>
      <c r="AE189" s="42"/>
      <c r="AF189" s="42"/>
      <c r="AG189" s="42"/>
      <c r="AH189" s="42"/>
      <c r="AI189" s="42"/>
      <c r="AJ189" s="42"/>
      <c r="AK189" s="42"/>
      <c r="AL189" s="42"/>
      <c r="AM189" s="42"/>
      <c r="AN189" s="42"/>
      <c r="AO189" s="42"/>
      <c r="AP189" s="42"/>
      <c r="AQ189" s="42"/>
      <c r="AR189" s="42"/>
      <c r="AS189" s="42"/>
      <c r="AT189" s="42"/>
      <c r="AU189" s="42"/>
      <c r="AV189" s="42"/>
      <c r="AW189" s="42"/>
      <c r="AX189" s="42"/>
      <c r="AY189" s="42"/>
      <c r="AZ189" s="42"/>
      <c r="BA189" s="42"/>
      <c r="BB189" s="42"/>
      <c r="BC189" s="42"/>
      <c r="BD189" s="42"/>
      <c r="BE189" s="42"/>
      <c r="BF189" s="42"/>
      <c r="BG189" s="42"/>
      <c r="BH189" s="42"/>
      <c r="BI189" s="42"/>
      <c r="BJ189" s="42"/>
      <c r="BK189" s="42"/>
      <c r="BL189" s="42"/>
    </row>
    <row r="190" spans="1:64" x14ac:dyDescent="0.2">
      <c r="A190" s="47"/>
      <c r="B190" s="47"/>
      <c r="C190" s="997"/>
      <c r="D190" s="42"/>
      <c r="E190" s="42"/>
      <c r="F190" s="42"/>
      <c r="G190" s="42"/>
      <c r="H190" s="42"/>
      <c r="I190" s="42"/>
      <c r="J190" s="42"/>
      <c r="K190" s="42"/>
      <c r="L190" s="1142"/>
      <c r="M190" s="1142"/>
      <c r="N190" s="42"/>
      <c r="O190" s="42"/>
      <c r="P190" s="42"/>
      <c r="Q190" s="1142"/>
      <c r="R190" s="1142"/>
      <c r="S190" s="42"/>
      <c r="T190" s="42"/>
      <c r="U190" s="42"/>
      <c r="V190" s="42"/>
      <c r="W190" s="42"/>
      <c r="X190" s="42"/>
      <c r="Y190" s="42"/>
      <c r="Z190" s="42"/>
      <c r="AA190" s="42"/>
      <c r="AB190" s="42"/>
      <c r="AC190" s="42"/>
      <c r="AD190" s="42"/>
      <c r="AE190" s="42"/>
      <c r="AF190" s="42"/>
      <c r="AG190" s="42"/>
      <c r="AH190" s="42"/>
      <c r="AI190" s="42"/>
      <c r="AJ190" s="42"/>
      <c r="AK190" s="42"/>
      <c r="AL190" s="42"/>
      <c r="AM190" s="42"/>
      <c r="AN190" s="42"/>
      <c r="AO190" s="42"/>
      <c r="AP190" s="42"/>
      <c r="AQ190" s="42"/>
      <c r="AR190" s="42"/>
      <c r="AS190" s="42"/>
      <c r="AT190" s="42"/>
      <c r="AU190" s="42"/>
      <c r="AV190" s="42"/>
      <c r="AW190" s="42"/>
      <c r="AX190" s="42"/>
      <c r="AY190" s="42"/>
      <c r="AZ190" s="42"/>
      <c r="BA190" s="42"/>
      <c r="BB190" s="42"/>
      <c r="BC190" s="42"/>
      <c r="BD190" s="42"/>
      <c r="BE190" s="42"/>
      <c r="BF190" s="42"/>
      <c r="BG190" s="42"/>
      <c r="BH190" s="42"/>
      <c r="BI190" s="42"/>
      <c r="BJ190" s="42"/>
      <c r="BK190" s="42"/>
      <c r="BL190" s="42"/>
    </row>
    <row r="191" spans="1:64" x14ac:dyDescent="0.2">
      <c r="A191" s="47"/>
      <c r="B191" s="47"/>
      <c r="C191" s="997"/>
      <c r="D191" s="42"/>
      <c r="E191" s="42"/>
      <c r="F191" s="42"/>
      <c r="G191" s="42"/>
      <c r="H191" s="42"/>
      <c r="I191" s="42"/>
      <c r="J191" s="42"/>
      <c r="K191" s="42"/>
      <c r="L191" s="1142"/>
      <c r="M191" s="1142"/>
      <c r="N191" s="42"/>
      <c r="O191" s="42"/>
      <c r="P191" s="42"/>
      <c r="Q191" s="1142"/>
      <c r="R191" s="1142"/>
      <c r="S191" s="42"/>
      <c r="T191" s="42"/>
      <c r="U191" s="42"/>
      <c r="V191" s="42"/>
      <c r="W191" s="42"/>
      <c r="X191" s="42"/>
      <c r="Y191" s="42"/>
      <c r="Z191" s="42"/>
      <c r="AA191" s="42"/>
      <c r="AB191" s="42"/>
      <c r="AC191" s="42"/>
      <c r="AD191" s="42"/>
      <c r="AE191" s="42"/>
      <c r="AF191" s="42"/>
      <c r="AG191" s="42"/>
      <c r="AH191" s="42"/>
      <c r="AI191" s="42"/>
      <c r="AJ191" s="42"/>
      <c r="AK191" s="42"/>
      <c r="AL191" s="42"/>
      <c r="AM191" s="42"/>
      <c r="AN191" s="42"/>
      <c r="AO191" s="42"/>
      <c r="AP191" s="42"/>
      <c r="AQ191" s="42"/>
      <c r="AR191" s="42"/>
      <c r="AS191" s="42"/>
      <c r="AT191" s="42"/>
      <c r="AU191" s="42"/>
      <c r="AV191" s="42"/>
      <c r="AW191" s="42"/>
      <c r="AX191" s="42"/>
      <c r="AY191" s="42"/>
      <c r="AZ191" s="42"/>
      <c r="BA191" s="42"/>
      <c r="BB191" s="42"/>
      <c r="BC191" s="42"/>
      <c r="BD191" s="42"/>
      <c r="BE191" s="42"/>
      <c r="BF191" s="42"/>
      <c r="BG191" s="42"/>
      <c r="BH191" s="42"/>
      <c r="BI191" s="42"/>
      <c r="BJ191" s="42"/>
      <c r="BK191" s="42"/>
      <c r="BL191" s="42"/>
    </row>
    <row r="192" spans="1:64" x14ac:dyDescent="0.2">
      <c r="A192" s="47"/>
      <c r="B192" s="47"/>
      <c r="C192" s="997"/>
      <c r="D192" s="42"/>
      <c r="E192" s="42"/>
      <c r="F192" s="42"/>
      <c r="G192" s="42"/>
      <c r="H192" s="42"/>
      <c r="I192" s="42"/>
      <c r="J192" s="42"/>
      <c r="K192" s="42"/>
      <c r="L192" s="1142"/>
      <c r="M192" s="1142"/>
      <c r="N192" s="42"/>
      <c r="O192" s="42"/>
      <c r="P192" s="42"/>
      <c r="Q192" s="1142"/>
      <c r="R192" s="1142"/>
      <c r="S192" s="42"/>
      <c r="T192" s="42"/>
      <c r="U192" s="42"/>
      <c r="V192" s="42"/>
      <c r="W192" s="42"/>
      <c r="X192" s="42"/>
      <c r="Y192" s="42"/>
      <c r="Z192" s="42"/>
      <c r="AA192" s="42"/>
      <c r="AB192" s="42"/>
      <c r="AC192" s="42"/>
      <c r="AD192" s="42"/>
      <c r="AE192" s="42"/>
      <c r="AF192" s="42"/>
      <c r="AG192" s="42"/>
      <c r="AH192" s="42"/>
      <c r="AI192" s="42"/>
      <c r="AJ192" s="42"/>
      <c r="AK192" s="42"/>
      <c r="AL192" s="42"/>
      <c r="AM192" s="42"/>
      <c r="AN192" s="42"/>
      <c r="AO192" s="42"/>
      <c r="AP192" s="42"/>
      <c r="AQ192" s="42"/>
      <c r="AR192" s="42"/>
      <c r="AS192" s="42"/>
      <c r="AT192" s="42"/>
      <c r="AU192" s="42"/>
      <c r="AV192" s="42"/>
      <c r="AW192" s="42"/>
      <c r="AX192" s="42"/>
      <c r="AY192" s="42"/>
      <c r="AZ192" s="42"/>
      <c r="BA192" s="42"/>
      <c r="BB192" s="42"/>
      <c r="BC192" s="42"/>
      <c r="BD192" s="42"/>
      <c r="BE192" s="42"/>
      <c r="BF192" s="42"/>
      <c r="BG192" s="42"/>
      <c r="BH192" s="42"/>
      <c r="BI192" s="42"/>
      <c r="BJ192" s="42"/>
      <c r="BK192" s="42"/>
      <c r="BL192" s="42"/>
    </row>
    <row r="193" spans="1:64" x14ac:dyDescent="0.2">
      <c r="A193" s="47"/>
      <c r="B193" s="47"/>
      <c r="C193" s="997"/>
      <c r="D193" s="42"/>
      <c r="E193" s="42"/>
      <c r="F193" s="42"/>
      <c r="G193" s="42"/>
      <c r="H193" s="42"/>
      <c r="I193" s="42"/>
      <c r="J193" s="42"/>
      <c r="K193" s="42"/>
      <c r="L193" s="1142"/>
      <c r="M193" s="1142"/>
      <c r="N193" s="42"/>
      <c r="O193" s="42"/>
      <c r="P193" s="42"/>
      <c r="Q193" s="1142"/>
      <c r="R193" s="1142"/>
      <c r="S193" s="42"/>
      <c r="T193" s="42"/>
      <c r="U193" s="42"/>
      <c r="V193" s="42"/>
      <c r="W193" s="42"/>
      <c r="X193" s="42"/>
      <c r="Y193" s="42"/>
      <c r="Z193" s="42"/>
      <c r="AA193" s="42"/>
      <c r="AB193" s="42"/>
      <c r="AC193" s="42"/>
      <c r="AD193" s="42"/>
      <c r="AE193" s="42"/>
      <c r="AF193" s="42"/>
      <c r="AG193" s="42"/>
      <c r="AH193" s="42"/>
      <c r="AI193" s="42"/>
      <c r="AJ193" s="42"/>
      <c r="AK193" s="42"/>
      <c r="AL193" s="42"/>
      <c r="AM193" s="42"/>
      <c r="AN193" s="42"/>
      <c r="AO193" s="42"/>
      <c r="AP193" s="42"/>
      <c r="AQ193" s="42"/>
      <c r="AR193" s="42"/>
      <c r="AS193" s="42"/>
      <c r="AT193" s="42"/>
      <c r="AU193" s="42"/>
      <c r="AV193" s="42"/>
      <c r="AW193" s="42"/>
      <c r="AX193" s="42"/>
      <c r="AY193" s="42"/>
      <c r="AZ193" s="42"/>
      <c r="BA193" s="42"/>
      <c r="BB193" s="42"/>
      <c r="BC193" s="42"/>
      <c r="BD193" s="42"/>
      <c r="BE193" s="42"/>
      <c r="BF193" s="42"/>
      <c r="BG193" s="42"/>
      <c r="BH193" s="42"/>
      <c r="BI193" s="42"/>
      <c r="BJ193" s="42"/>
      <c r="BK193" s="42"/>
      <c r="BL193" s="42"/>
    </row>
    <row r="194" spans="1:64" x14ac:dyDescent="0.2">
      <c r="A194" s="47"/>
      <c r="B194" s="47"/>
      <c r="C194" s="997"/>
      <c r="D194" s="42"/>
      <c r="E194" s="42"/>
      <c r="F194" s="42"/>
      <c r="G194" s="42"/>
      <c r="H194" s="42"/>
      <c r="I194" s="42"/>
      <c r="J194" s="42"/>
      <c r="K194" s="42"/>
      <c r="L194" s="1142"/>
      <c r="M194" s="1142"/>
      <c r="N194" s="42"/>
      <c r="O194" s="42"/>
      <c r="P194" s="42"/>
      <c r="Q194" s="1142"/>
      <c r="R194" s="1142"/>
      <c r="S194" s="42"/>
      <c r="T194" s="42"/>
      <c r="U194" s="42"/>
      <c r="V194" s="42"/>
      <c r="W194" s="42"/>
      <c r="X194" s="42"/>
      <c r="Y194" s="42"/>
      <c r="Z194" s="42"/>
      <c r="AA194" s="42"/>
      <c r="AB194" s="42"/>
      <c r="AC194" s="42"/>
      <c r="AD194" s="42"/>
      <c r="AE194" s="42"/>
      <c r="AF194" s="42"/>
      <c r="AG194" s="42"/>
      <c r="AH194" s="42"/>
      <c r="AI194" s="42"/>
      <c r="AJ194" s="42"/>
      <c r="AK194" s="42"/>
      <c r="AL194" s="42"/>
      <c r="AM194" s="42"/>
      <c r="AN194" s="42"/>
      <c r="AO194" s="42"/>
      <c r="AP194" s="42"/>
      <c r="AQ194" s="42"/>
      <c r="AR194" s="42"/>
      <c r="AS194" s="42"/>
      <c r="AT194" s="42"/>
      <c r="AU194" s="42"/>
      <c r="AV194" s="42"/>
      <c r="AW194" s="42"/>
      <c r="AX194" s="42"/>
      <c r="AY194" s="42"/>
      <c r="AZ194" s="42"/>
      <c r="BA194" s="42"/>
      <c r="BB194" s="42"/>
      <c r="BC194" s="42"/>
      <c r="BD194" s="42"/>
      <c r="BE194" s="42"/>
      <c r="BF194" s="42"/>
      <c r="BG194" s="42"/>
      <c r="BH194" s="42"/>
      <c r="BI194" s="42"/>
      <c r="BJ194" s="42"/>
      <c r="BK194" s="42"/>
      <c r="BL194" s="42"/>
    </row>
    <row r="195" spans="1:64" x14ac:dyDescent="0.2">
      <c r="A195" s="47"/>
      <c r="B195" s="47"/>
      <c r="C195" s="997"/>
      <c r="D195" s="42"/>
      <c r="E195" s="42"/>
      <c r="F195" s="42"/>
      <c r="G195" s="42"/>
      <c r="H195" s="42"/>
      <c r="I195" s="42"/>
      <c r="J195" s="42"/>
      <c r="K195" s="42"/>
      <c r="L195" s="1142"/>
      <c r="M195" s="1142"/>
      <c r="N195" s="42"/>
      <c r="O195" s="42"/>
      <c r="P195" s="42"/>
      <c r="Q195" s="1142"/>
      <c r="R195" s="1142"/>
      <c r="S195" s="42"/>
      <c r="T195" s="42"/>
      <c r="U195" s="42"/>
      <c r="V195" s="42"/>
      <c r="W195" s="42"/>
      <c r="X195" s="42"/>
      <c r="Y195" s="42"/>
      <c r="Z195" s="42"/>
      <c r="AA195" s="42"/>
      <c r="AB195" s="42"/>
      <c r="AC195" s="42"/>
      <c r="AD195" s="42"/>
      <c r="AE195" s="42"/>
      <c r="AF195" s="42"/>
      <c r="AG195" s="42"/>
      <c r="AH195" s="42"/>
      <c r="AI195" s="42"/>
      <c r="AJ195" s="42"/>
      <c r="AK195" s="42"/>
      <c r="AL195" s="42"/>
      <c r="AM195" s="42"/>
      <c r="AN195" s="42"/>
      <c r="AO195" s="42"/>
      <c r="AP195" s="42"/>
      <c r="AQ195" s="42"/>
      <c r="AR195" s="42"/>
      <c r="AS195" s="42"/>
      <c r="AT195" s="42"/>
      <c r="AU195" s="42"/>
      <c r="AV195" s="42"/>
      <c r="AW195" s="42"/>
      <c r="AX195" s="42"/>
      <c r="AY195" s="42"/>
      <c r="AZ195" s="42"/>
      <c r="BA195" s="42"/>
      <c r="BB195" s="42"/>
      <c r="BC195" s="42"/>
      <c r="BD195" s="42"/>
      <c r="BE195" s="42"/>
      <c r="BF195" s="42"/>
      <c r="BG195" s="42"/>
      <c r="BH195" s="42"/>
      <c r="BI195" s="42"/>
      <c r="BJ195" s="42"/>
      <c r="BK195" s="42"/>
      <c r="BL195" s="42"/>
    </row>
    <row r="196" spans="1:64" x14ac:dyDescent="0.2">
      <c r="A196" s="47"/>
      <c r="B196" s="47"/>
      <c r="C196" s="997"/>
      <c r="D196" s="42"/>
      <c r="E196" s="42"/>
      <c r="F196" s="42"/>
      <c r="G196" s="42"/>
      <c r="H196" s="42"/>
      <c r="I196" s="42"/>
      <c r="J196" s="42"/>
      <c r="K196" s="42"/>
      <c r="L196" s="1142"/>
      <c r="M196" s="1142"/>
      <c r="N196" s="42"/>
      <c r="O196" s="42"/>
      <c r="P196" s="42"/>
      <c r="Q196" s="1142"/>
      <c r="R196" s="1142"/>
      <c r="S196" s="42"/>
      <c r="T196" s="42"/>
      <c r="U196" s="42"/>
      <c r="V196" s="42"/>
      <c r="W196" s="42"/>
      <c r="X196" s="42"/>
      <c r="Y196" s="42"/>
      <c r="Z196" s="42"/>
      <c r="AA196" s="42"/>
      <c r="AB196" s="42"/>
      <c r="AC196" s="42"/>
      <c r="AD196" s="42"/>
      <c r="AE196" s="42"/>
      <c r="AF196" s="42"/>
      <c r="AG196" s="42"/>
      <c r="AH196" s="42"/>
      <c r="AI196" s="42"/>
      <c r="AJ196" s="42"/>
      <c r="AK196" s="42"/>
      <c r="AL196" s="42"/>
      <c r="AM196" s="42"/>
      <c r="AN196" s="42"/>
      <c r="AO196" s="42"/>
      <c r="AP196" s="42"/>
      <c r="AQ196" s="42"/>
      <c r="AR196" s="42"/>
      <c r="AS196" s="42"/>
      <c r="AT196" s="42"/>
      <c r="AU196" s="42"/>
      <c r="AV196" s="42"/>
      <c r="AW196" s="42"/>
      <c r="AX196" s="42"/>
      <c r="AY196" s="42"/>
      <c r="AZ196" s="42"/>
      <c r="BA196" s="42"/>
      <c r="BB196" s="42"/>
      <c r="BC196" s="42"/>
      <c r="BD196" s="42"/>
      <c r="BE196" s="42"/>
      <c r="BF196" s="42"/>
      <c r="BG196" s="42"/>
      <c r="BH196" s="42"/>
      <c r="BI196" s="42"/>
      <c r="BJ196" s="42"/>
      <c r="BK196" s="42"/>
      <c r="BL196" s="42"/>
    </row>
    <row r="197" spans="1:64" x14ac:dyDescent="0.2">
      <c r="A197" s="47"/>
      <c r="B197" s="47"/>
      <c r="C197" s="997"/>
      <c r="D197" s="42"/>
      <c r="E197" s="42"/>
      <c r="F197" s="42"/>
      <c r="G197" s="42"/>
      <c r="H197" s="42"/>
      <c r="I197" s="42"/>
      <c r="J197" s="42"/>
      <c r="K197" s="42"/>
      <c r="L197" s="1142"/>
      <c r="M197" s="1142"/>
      <c r="N197" s="42"/>
      <c r="O197" s="42"/>
      <c r="P197" s="42"/>
      <c r="Q197" s="1142"/>
      <c r="R197" s="1142"/>
      <c r="S197" s="42"/>
      <c r="T197" s="42"/>
      <c r="U197" s="42"/>
      <c r="V197" s="42"/>
      <c r="W197" s="42"/>
      <c r="X197" s="42"/>
      <c r="Y197" s="42"/>
      <c r="Z197" s="42"/>
      <c r="AA197" s="42"/>
      <c r="AB197" s="42"/>
      <c r="AC197" s="42"/>
      <c r="AD197" s="42"/>
      <c r="AE197" s="42"/>
      <c r="AF197" s="42"/>
      <c r="AG197" s="42"/>
      <c r="AH197" s="42"/>
      <c r="AI197" s="42"/>
      <c r="AJ197" s="42"/>
      <c r="AK197" s="42"/>
      <c r="AL197" s="42"/>
      <c r="AM197" s="42"/>
      <c r="AN197" s="42"/>
      <c r="AO197" s="42"/>
      <c r="AP197" s="42"/>
      <c r="AQ197" s="42"/>
      <c r="AR197" s="42"/>
      <c r="AS197" s="42"/>
      <c r="AT197" s="42"/>
      <c r="AU197" s="42"/>
      <c r="AV197" s="42"/>
      <c r="AW197" s="42"/>
      <c r="AX197" s="42"/>
      <c r="AY197" s="42"/>
      <c r="AZ197" s="42"/>
      <c r="BA197" s="42"/>
      <c r="BB197" s="42"/>
      <c r="BC197" s="42"/>
      <c r="BD197" s="42"/>
      <c r="BE197" s="42"/>
      <c r="BF197" s="42"/>
      <c r="BG197" s="42"/>
      <c r="BH197" s="42"/>
      <c r="BI197" s="42"/>
      <c r="BJ197" s="42"/>
      <c r="BK197" s="42"/>
      <c r="BL197" s="42"/>
    </row>
    <row r="198" spans="1:64" x14ac:dyDescent="0.2">
      <c r="A198" s="47"/>
      <c r="B198" s="47"/>
      <c r="C198" s="997"/>
      <c r="D198" s="42"/>
      <c r="E198" s="42"/>
      <c r="F198" s="42"/>
      <c r="G198" s="42"/>
      <c r="H198" s="42"/>
      <c r="I198" s="42"/>
      <c r="J198" s="42"/>
      <c r="K198" s="42"/>
      <c r="L198" s="1142"/>
      <c r="M198" s="1142"/>
      <c r="N198" s="42"/>
      <c r="O198" s="42"/>
      <c r="P198" s="42"/>
      <c r="Q198" s="1142"/>
      <c r="R198" s="1142"/>
      <c r="S198" s="42"/>
      <c r="T198" s="42"/>
      <c r="U198" s="42"/>
      <c r="V198" s="42"/>
      <c r="W198" s="42"/>
      <c r="X198" s="42"/>
      <c r="Y198" s="42"/>
      <c r="Z198" s="42"/>
      <c r="AA198" s="42"/>
      <c r="AB198" s="42"/>
      <c r="AC198" s="42"/>
      <c r="AD198" s="42"/>
      <c r="AE198" s="42"/>
      <c r="AF198" s="42"/>
      <c r="AG198" s="42"/>
      <c r="AH198" s="42"/>
      <c r="AI198" s="42"/>
      <c r="AJ198" s="42"/>
      <c r="AK198" s="42"/>
      <c r="AL198" s="42"/>
      <c r="AM198" s="42"/>
      <c r="AN198" s="42"/>
      <c r="AO198" s="42"/>
      <c r="AP198" s="42"/>
      <c r="AQ198" s="42"/>
      <c r="AR198" s="42"/>
      <c r="AS198" s="42"/>
      <c r="AT198" s="42"/>
      <c r="AU198" s="42"/>
      <c r="AV198" s="42"/>
      <c r="AW198" s="42"/>
      <c r="AX198" s="42"/>
      <c r="AY198" s="42"/>
      <c r="AZ198" s="42"/>
      <c r="BA198" s="42"/>
      <c r="BB198" s="42"/>
      <c r="BC198" s="42"/>
      <c r="BD198" s="42"/>
      <c r="BE198" s="42"/>
      <c r="BF198" s="42"/>
      <c r="BG198" s="42"/>
      <c r="BH198" s="42"/>
      <c r="BI198" s="42"/>
      <c r="BJ198" s="42"/>
      <c r="BK198" s="42"/>
      <c r="BL198" s="42"/>
    </row>
    <row r="199" spans="1:64" x14ac:dyDescent="0.2">
      <c r="A199" s="47"/>
      <c r="B199" s="47"/>
      <c r="C199" s="997"/>
      <c r="D199" s="42"/>
      <c r="E199" s="42"/>
      <c r="F199" s="42"/>
      <c r="G199" s="42"/>
      <c r="H199" s="42"/>
      <c r="I199" s="42"/>
      <c r="J199" s="42"/>
      <c r="K199" s="42"/>
      <c r="L199" s="1142"/>
      <c r="M199" s="1142"/>
      <c r="N199" s="42"/>
      <c r="O199" s="42"/>
      <c r="P199" s="42"/>
      <c r="Q199" s="1142"/>
      <c r="R199" s="1142"/>
      <c r="S199" s="42"/>
      <c r="T199" s="42"/>
      <c r="U199" s="42"/>
      <c r="V199" s="42"/>
      <c r="W199" s="42"/>
      <c r="X199" s="42"/>
      <c r="Y199" s="42"/>
      <c r="Z199" s="42"/>
      <c r="AA199" s="42"/>
      <c r="AB199" s="42"/>
      <c r="AC199" s="42"/>
      <c r="AD199" s="42"/>
      <c r="AE199" s="42"/>
      <c r="AF199" s="42"/>
      <c r="AG199" s="42"/>
      <c r="AH199" s="42"/>
      <c r="AI199" s="42"/>
      <c r="AJ199" s="42"/>
      <c r="AK199" s="42"/>
      <c r="AL199" s="42"/>
      <c r="AM199" s="42"/>
      <c r="AN199" s="42"/>
      <c r="AO199" s="42"/>
      <c r="AP199" s="42"/>
      <c r="AQ199" s="42"/>
      <c r="AR199" s="42"/>
      <c r="AS199" s="42"/>
      <c r="AT199" s="42"/>
      <c r="AU199" s="42"/>
      <c r="AV199" s="42"/>
      <c r="AW199" s="42"/>
      <c r="AX199" s="42"/>
      <c r="AY199" s="42"/>
      <c r="AZ199" s="42"/>
      <c r="BA199" s="42"/>
      <c r="BB199" s="42"/>
      <c r="BC199" s="42"/>
      <c r="BD199" s="42"/>
      <c r="BE199" s="42"/>
      <c r="BF199" s="42"/>
      <c r="BG199" s="42"/>
      <c r="BH199" s="42"/>
      <c r="BI199" s="42"/>
      <c r="BJ199" s="42"/>
      <c r="BK199" s="42"/>
      <c r="BL199" s="42"/>
    </row>
    <row r="200" spans="1:64" x14ac:dyDescent="0.2">
      <c r="A200" s="47"/>
      <c r="B200" s="47"/>
      <c r="C200" s="997"/>
      <c r="D200" s="42"/>
      <c r="E200" s="42"/>
      <c r="F200" s="42"/>
      <c r="G200" s="42"/>
      <c r="H200" s="42"/>
      <c r="I200" s="42"/>
      <c r="J200" s="42"/>
      <c r="K200" s="42"/>
      <c r="L200" s="1142"/>
      <c r="M200" s="1142"/>
      <c r="N200" s="42"/>
      <c r="O200" s="42"/>
      <c r="P200" s="42"/>
      <c r="Q200" s="1142"/>
      <c r="R200" s="1142"/>
      <c r="S200" s="42"/>
      <c r="T200" s="42"/>
      <c r="U200" s="42"/>
      <c r="V200" s="42"/>
      <c r="W200" s="42"/>
      <c r="X200" s="42"/>
      <c r="Y200" s="42"/>
      <c r="Z200" s="42"/>
      <c r="AA200" s="42"/>
      <c r="AB200" s="42"/>
      <c r="AC200" s="42"/>
      <c r="AD200" s="42"/>
      <c r="AE200" s="42"/>
      <c r="AF200" s="42"/>
      <c r="AG200" s="42"/>
      <c r="AH200" s="42"/>
      <c r="AI200" s="42"/>
      <c r="AJ200" s="42"/>
      <c r="AK200" s="42"/>
      <c r="AL200" s="42"/>
      <c r="AM200" s="42"/>
      <c r="AN200" s="42"/>
      <c r="AO200" s="42"/>
      <c r="AP200" s="42"/>
      <c r="AQ200" s="42"/>
      <c r="AR200" s="42"/>
      <c r="AS200" s="42"/>
      <c r="AT200" s="42"/>
      <c r="AU200" s="42"/>
      <c r="AV200" s="42"/>
      <c r="AW200" s="42"/>
      <c r="AX200" s="42"/>
      <c r="AY200" s="42"/>
      <c r="AZ200" s="42"/>
      <c r="BA200" s="42"/>
      <c r="BB200" s="42"/>
      <c r="BC200" s="42"/>
      <c r="BD200" s="42"/>
      <c r="BE200" s="42"/>
      <c r="BF200" s="42"/>
      <c r="BG200" s="42"/>
      <c r="BH200" s="42"/>
      <c r="BI200" s="42"/>
      <c r="BJ200" s="42"/>
      <c r="BK200" s="42"/>
      <c r="BL200" s="42"/>
    </row>
    <row r="201" spans="1:64" x14ac:dyDescent="0.2">
      <c r="A201" s="47"/>
      <c r="B201" s="47"/>
      <c r="C201" s="997"/>
      <c r="D201" s="42"/>
      <c r="E201" s="42"/>
      <c r="F201" s="42"/>
      <c r="G201" s="42"/>
      <c r="H201" s="42"/>
      <c r="I201" s="42"/>
      <c r="J201" s="42"/>
      <c r="K201" s="42"/>
      <c r="L201" s="1142"/>
      <c r="M201" s="1142"/>
      <c r="N201" s="42"/>
      <c r="O201" s="42"/>
      <c r="P201" s="42"/>
      <c r="Q201" s="1142"/>
      <c r="R201" s="1142"/>
      <c r="S201" s="42"/>
      <c r="T201" s="42"/>
      <c r="U201" s="42"/>
      <c r="V201" s="42"/>
      <c r="W201" s="42"/>
      <c r="X201" s="42"/>
      <c r="Y201" s="42"/>
      <c r="Z201" s="42"/>
      <c r="AA201" s="42"/>
      <c r="AB201" s="42"/>
      <c r="AC201" s="42"/>
      <c r="AD201" s="42"/>
      <c r="AE201" s="42"/>
      <c r="AF201" s="42"/>
      <c r="AG201" s="42"/>
      <c r="AH201" s="42"/>
      <c r="AI201" s="42"/>
      <c r="AJ201" s="42"/>
      <c r="AK201" s="42"/>
      <c r="AL201" s="42"/>
      <c r="AM201" s="42"/>
      <c r="AN201" s="42"/>
      <c r="AO201" s="42"/>
      <c r="AP201" s="42"/>
      <c r="AQ201" s="42"/>
      <c r="AR201" s="42"/>
      <c r="AS201" s="42"/>
      <c r="AT201" s="42"/>
      <c r="AU201" s="42"/>
      <c r="AV201" s="42"/>
      <c r="AW201" s="42"/>
      <c r="AX201" s="42"/>
      <c r="AY201" s="42"/>
      <c r="AZ201" s="42"/>
      <c r="BA201" s="42"/>
      <c r="BB201" s="42"/>
      <c r="BC201" s="42"/>
      <c r="BD201" s="42"/>
      <c r="BE201" s="42"/>
      <c r="BF201" s="42"/>
      <c r="BG201" s="42"/>
      <c r="BH201" s="42"/>
      <c r="BI201" s="42"/>
      <c r="BJ201" s="42"/>
      <c r="BK201" s="42"/>
      <c r="BL201" s="42"/>
    </row>
    <row r="202" spans="1:64" x14ac:dyDescent="0.2">
      <c r="A202" s="47"/>
      <c r="B202" s="47"/>
      <c r="C202" s="997"/>
      <c r="D202" s="42"/>
      <c r="E202" s="42"/>
      <c r="F202" s="42"/>
      <c r="G202" s="42"/>
      <c r="H202" s="42"/>
      <c r="I202" s="42"/>
      <c r="J202" s="42"/>
      <c r="K202" s="42"/>
      <c r="L202" s="1142"/>
      <c r="M202" s="1142"/>
      <c r="N202" s="42"/>
      <c r="O202" s="42"/>
      <c r="P202" s="42"/>
      <c r="Q202" s="1142"/>
      <c r="R202" s="1142"/>
      <c r="S202" s="42"/>
      <c r="T202" s="42"/>
      <c r="U202" s="42"/>
      <c r="V202" s="42"/>
      <c r="W202" s="42"/>
      <c r="X202" s="42"/>
      <c r="Y202" s="42"/>
      <c r="Z202" s="42"/>
      <c r="AA202" s="42"/>
      <c r="AB202" s="42"/>
      <c r="AC202" s="42"/>
      <c r="AD202" s="42"/>
      <c r="AE202" s="42"/>
      <c r="AF202" s="42"/>
      <c r="AG202" s="42"/>
      <c r="AH202" s="42"/>
      <c r="AI202" s="42"/>
      <c r="AJ202" s="42"/>
      <c r="AK202" s="42"/>
      <c r="AL202" s="42"/>
      <c r="AM202" s="42"/>
      <c r="AN202" s="42"/>
      <c r="AO202" s="42"/>
      <c r="AP202" s="42"/>
      <c r="AQ202" s="42"/>
      <c r="AR202" s="42"/>
      <c r="AS202" s="42"/>
      <c r="AT202" s="42"/>
      <c r="AU202" s="42"/>
      <c r="AV202" s="42"/>
      <c r="AW202" s="42"/>
      <c r="AX202" s="42"/>
      <c r="AY202" s="42"/>
      <c r="AZ202" s="42"/>
      <c r="BA202" s="42"/>
      <c r="BB202" s="42"/>
      <c r="BC202" s="42"/>
      <c r="BD202" s="42"/>
      <c r="BE202" s="42"/>
      <c r="BF202" s="42"/>
      <c r="BG202" s="42"/>
      <c r="BH202" s="42"/>
      <c r="BI202" s="42"/>
      <c r="BJ202" s="42"/>
      <c r="BK202" s="42"/>
      <c r="BL202" s="42"/>
    </row>
    <row r="203" spans="1:64" x14ac:dyDescent="0.2">
      <c r="A203" s="47"/>
      <c r="B203" s="47"/>
      <c r="C203" s="997"/>
      <c r="D203" s="42"/>
      <c r="E203" s="42"/>
      <c r="F203" s="42"/>
      <c r="G203" s="42"/>
      <c r="H203" s="42"/>
      <c r="I203" s="42"/>
      <c r="J203" s="42"/>
      <c r="K203" s="42"/>
      <c r="L203" s="1142"/>
      <c r="M203" s="1142"/>
      <c r="N203" s="42"/>
      <c r="O203" s="42"/>
      <c r="P203" s="42"/>
      <c r="Q203" s="1142"/>
      <c r="R203" s="1142"/>
      <c r="S203" s="42"/>
      <c r="T203" s="42"/>
      <c r="U203" s="42"/>
      <c r="V203" s="42"/>
      <c r="W203" s="42"/>
      <c r="X203" s="42"/>
      <c r="Y203" s="42"/>
      <c r="Z203" s="42"/>
      <c r="AA203" s="42"/>
      <c r="AB203" s="42"/>
      <c r="AC203" s="42"/>
      <c r="AD203" s="42"/>
      <c r="AE203" s="42"/>
      <c r="AF203" s="42"/>
      <c r="AG203" s="42"/>
      <c r="AH203" s="42"/>
      <c r="AI203" s="42"/>
      <c r="AJ203" s="42"/>
      <c r="AK203" s="42"/>
      <c r="AL203" s="42"/>
      <c r="AM203" s="42"/>
      <c r="AN203" s="42"/>
      <c r="AO203" s="42"/>
      <c r="AP203" s="42"/>
      <c r="AQ203" s="42"/>
      <c r="AR203" s="42"/>
      <c r="AS203" s="42"/>
      <c r="AT203" s="42"/>
      <c r="AU203" s="42"/>
      <c r="AV203" s="42"/>
      <c r="AW203" s="42"/>
      <c r="AX203" s="42"/>
      <c r="AY203" s="42"/>
      <c r="AZ203" s="42"/>
      <c r="BA203" s="42"/>
      <c r="BB203" s="42"/>
      <c r="BC203" s="42"/>
      <c r="BD203" s="42"/>
      <c r="BE203" s="42"/>
      <c r="BF203" s="42"/>
      <c r="BG203" s="42"/>
      <c r="BH203" s="42"/>
      <c r="BI203" s="42"/>
      <c r="BJ203" s="42"/>
      <c r="BK203" s="42"/>
      <c r="BL203" s="42"/>
    </row>
    <row r="204" spans="1:64" x14ac:dyDescent="0.2">
      <c r="A204" s="47"/>
      <c r="B204" s="47"/>
      <c r="C204" s="997"/>
      <c r="D204" s="42"/>
      <c r="E204" s="42"/>
      <c r="F204" s="42"/>
      <c r="G204" s="42"/>
      <c r="H204" s="42"/>
      <c r="I204" s="42"/>
      <c r="J204" s="42"/>
      <c r="K204" s="42"/>
      <c r="L204" s="1142"/>
      <c r="M204" s="1142"/>
      <c r="N204" s="42"/>
      <c r="O204" s="42"/>
      <c r="P204" s="42"/>
      <c r="Q204" s="1142"/>
      <c r="R204" s="1142"/>
      <c r="S204" s="42"/>
      <c r="T204" s="42"/>
      <c r="U204" s="42"/>
      <c r="V204" s="42"/>
      <c r="W204" s="42"/>
      <c r="X204" s="42"/>
      <c r="Y204" s="42"/>
      <c r="Z204" s="42"/>
      <c r="AA204" s="42"/>
      <c r="AB204" s="42"/>
      <c r="AC204" s="42"/>
      <c r="AD204" s="42"/>
      <c r="AE204" s="42"/>
      <c r="AF204" s="42"/>
      <c r="AG204" s="42"/>
      <c r="AH204" s="42"/>
      <c r="AI204" s="42"/>
      <c r="AJ204" s="42"/>
      <c r="AK204" s="42"/>
      <c r="AL204" s="42"/>
      <c r="AM204" s="42"/>
      <c r="AN204" s="42"/>
      <c r="AO204" s="42"/>
      <c r="AP204" s="42"/>
      <c r="AQ204" s="42"/>
      <c r="AR204" s="42"/>
      <c r="AS204" s="42"/>
      <c r="AT204" s="42"/>
      <c r="AU204" s="42"/>
      <c r="AV204" s="42"/>
      <c r="AW204" s="42"/>
      <c r="AX204" s="42"/>
      <c r="AY204" s="42"/>
      <c r="AZ204" s="42"/>
      <c r="BA204" s="42"/>
      <c r="BB204" s="42"/>
      <c r="BC204" s="42"/>
      <c r="BD204" s="42"/>
      <c r="BE204" s="42"/>
      <c r="BF204" s="42"/>
      <c r="BG204" s="42"/>
      <c r="BH204" s="42"/>
      <c r="BI204" s="42"/>
      <c r="BJ204" s="42"/>
      <c r="BK204" s="42"/>
      <c r="BL204" s="42"/>
    </row>
    <row r="205" spans="1:64" x14ac:dyDescent="0.2">
      <c r="A205" s="47"/>
      <c r="B205" s="47"/>
      <c r="C205" s="997"/>
      <c r="D205" s="42"/>
      <c r="E205" s="42"/>
      <c r="F205" s="42"/>
      <c r="G205" s="42"/>
      <c r="H205" s="42"/>
      <c r="I205" s="42"/>
      <c r="J205" s="42"/>
      <c r="K205" s="42"/>
      <c r="L205" s="1142"/>
      <c r="M205" s="1142"/>
      <c r="N205" s="42"/>
      <c r="O205" s="42"/>
      <c r="P205" s="42"/>
      <c r="Q205" s="1142"/>
      <c r="R205" s="1142"/>
      <c r="S205" s="42"/>
      <c r="T205" s="42"/>
      <c r="U205" s="42"/>
      <c r="V205" s="42"/>
      <c r="W205" s="42"/>
      <c r="X205" s="42"/>
      <c r="Y205" s="42"/>
      <c r="Z205" s="42"/>
      <c r="AA205" s="42"/>
      <c r="AB205" s="42"/>
      <c r="AC205" s="42"/>
      <c r="AD205" s="42"/>
      <c r="AE205" s="42"/>
      <c r="AF205" s="42"/>
      <c r="AG205" s="42"/>
      <c r="AH205" s="42"/>
      <c r="AI205" s="42"/>
      <c r="AJ205" s="42"/>
      <c r="AK205" s="42"/>
      <c r="AL205" s="42"/>
      <c r="AM205" s="42"/>
      <c r="AN205" s="42"/>
      <c r="AO205" s="42"/>
      <c r="AP205" s="42"/>
      <c r="AQ205" s="42"/>
      <c r="AR205" s="42"/>
      <c r="AS205" s="42"/>
      <c r="AT205" s="42"/>
      <c r="AU205" s="42"/>
      <c r="AV205" s="42"/>
      <c r="AW205" s="42"/>
      <c r="AX205" s="42"/>
      <c r="AY205" s="42"/>
      <c r="AZ205" s="42"/>
      <c r="BA205" s="42"/>
      <c r="BB205" s="42"/>
      <c r="BC205" s="42"/>
      <c r="BD205" s="42"/>
      <c r="BE205" s="42"/>
      <c r="BF205" s="42"/>
      <c r="BG205" s="42"/>
      <c r="BH205" s="42"/>
      <c r="BI205" s="42"/>
      <c r="BJ205" s="42"/>
      <c r="BK205" s="42"/>
      <c r="BL205" s="42"/>
    </row>
    <row r="206" spans="1:64" x14ac:dyDescent="0.2">
      <c r="A206" s="47"/>
      <c r="B206" s="47"/>
      <c r="C206" s="997"/>
      <c r="D206" s="42"/>
      <c r="E206" s="42"/>
      <c r="F206" s="42"/>
      <c r="G206" s="42"/>
      <c r="H206" s="42"/>
      <c r="I206" s="42"/>
      <c r="J206" s="42"/>
      <c r="K206" s="42"/>
      <c r="L206" s="1142"/>
      <c r="M206" s="1142"/>
      <c r="N206" s="42"/>
      <c r="O206" s="42"/>
      <c r="P206" s="42"/>
      <c r="Q206" s="1142"/>
      <c r="R206" s="1142"/>
      <c r="S206" s="42"/>
      <c r="T206" s="42"/>
      <c r="U206" s="42"/>
      <c r="V206" s="42"/>
      <c r="W206" s="42"/>
      <c r="X206" s="42"/>
      <c r="Y206" s="42"/>
      <c r="Z206" s="42"/>
      <c r="AA206" s="42"/>
      <c r="AB206" s="42"/>
      <c r="AC206" s="42"/>
      <c r="AD206" s="42"/>
      <c r="AE206" s="42"/>
      <c r="AF206" s="42"/>
      <c r="AG206" s="42"/>
      <c r="AH206" s="42"/>
      <c r="AI206" s="42"/>
      <c r="AJ206" s="42"/>
      <c r="AK206" s="42"/>
      <c r="AL206" s="42"/>
      <c r="AM206" s="42"/>
      <c r="AN206" s="42"/>
      <c r="AO206" s="42"/>
      <c r="AP206" s="42"/>
      <c r="AQ206" s="42"/>
      <c r="AR206" s="42"/>
      <c r="AS206" s="42"/>
      <c r="AT206" s="42"/>
      <c r="AU206" s="42"/>
      <c r="AV206" s="42"/>
      <c r="AW206" s="42"/>
      <c r="AX206" s="42"/>
      <c r="AY206" s="42"/>
      <c r="AZ206" s="42"/>
      <c r="BA206" s="42"/>
      <c r="BB206" s="42"/>
      <c r="BC206" s="42"/>
      <c r="BD206" s="42"/>
      <c r="BE206" s="42"/>
      <c r="BF206" s="42"/>
      <c r="BG206" s="42"/>
      <c r="BH206" s="42"/>
      <c r="BI206" s="42"/>
      <c r="BJ206" s="42"/>
      <c r="BK206" s="42"/>
      <c r="BL206" s="42"/>
    </row>
    <row r="207" spans="1:64" x14ac:dyDescent="0.2">
      <c r="A207" s="47"/>
      <c r="B207" s="47"/>
      <c r="C207" s="997"/>
      <c r="D207" s="42"/>
      <c r="E207" s="42"/>
      <c r="F207" s="42"/>
      <c r="G207" s="42"/>
      <c r="H207" s="42"/>
      <c r="I207" s="42"/>
      <c r="J207" s="42"/>
      <c r="K207" s="42"/>
      <c r="L207" s="1142"/>
      <c r="M207" s="1142"/>
      <c r="N207" s="42"/>
      <c r="O207" s="42"/>
      <c r="P207" s="42"/>
      <c r="Q207" s="1142"/>
      <c r="R207" s="1142"/>
      <c r="S207" s="42"/>
      <c r="T207" s="42"/>
      <c r="U207" s="42"/>
      <c r="V207" s="42"/>
      <c r="W207" s="42"/>
      <c r="X207" s="42"/>
      <c r="Y207" s="42"/>
      <c r="Z207" s="42"/>
      <c r="AA207" s="42"/>
      <c r="AB207" s="42"/>
      <c r="AC207" s="42"/>
      <c r="AD207" s="42"/>
      <c r="AE207" s="42"/>
      <c r="AF207" s="42"/>
      <c r="AG207" s="42"/>
      <c r="AH207" s="42"/>
      <c r="AI207" s="42"/>
      <c r="AJ207" s="42"/>
      <c r="AK207" s="42"/>
      <c r="AL207" s="42"/>
      <c r="AM207" s="42"/>
      <c r="AN207" s="42"/>
      <c r="AO207" s="42"/>
      <c r="AP207" s="42"/>
      <c r="AQ207" s="42"/>
      <c r="AR207" s="42"/>
      <c r="AS207" s="42"/>
      <c r="AT207" s="42"/>
      <c r="AU207" s="42"/>
      <c r="AV207" s="42"/>
      <c r="AW207" s="42"/>
      <c r="AX207" s="42"/>
      <c r="AY207" s="42"/>
      <c r="AZ207" s="42"/>
      <c r="BA207" s="42"/>
      <c r="BB207" s="42"/>
      <c r="BC207" s="42"/>
      <c r="BD207" s="42"/>
      <c r="BE207" s="42"/>
      <c r="BF207" s="42"/>
      <c r="BG207" s="42"/>
      <c r="BH207" s="42"/>
      <c r="BI207" s="42"/>
      <c r="BJ207" s="42"/>
      <c r="BK207" s="42"/>
      <c r="BL207" s="42"/>
    </row>
    <row r="208" spans="1:64" x14ac:dyDescent="0.2">
      <c r="A208" s="47"/>
      <c r="B208" s="47"/>
      <c r="C208" s="997"/>
      <c r="D208" s="42"/>
      <c r="E208" s="42"/>
      <c r="F208" s="42"/>
      <c r="G208" s="42"/>
      <c r="H208" s="42"/>
      <c r="I208" s="42"/>
      <c r="J208" s="42"/>
      <c r="K208" s="42"/>
      <c r="L208" s="1142"/>
      <c r="M208" s="1142"/>
      <c r="N208" s="42"/>
      <c r="O208" s="42"/>
      <c r="P208" s="42"/>
      <c r="Q208" s="1142"/>
      <c r="R208" s="1142"/>
      <c r="S208" s="42"/>
      <c r="T208" s="42"/>
      <c r="U208" s="42"/>
      <c r="V208" s="42"/>
      <c r="W208" s="42"/>
      <c r="X208" s="42"/>
      <c r="Y208" s="42"/>
      <c r="Z208" s="42"/>
      <c r="AA208" s="42"/>
      <c r="AB208" s="42"/>
      <c r="AC208" s="42"/>
      <c r="AD208" s="42"/>
      <c r="AE208" s="42"/>
      <c r="AF208" s="42"/>
      <c r="AG208" s="42"/>
      <c r="AH208" s="42"/>
      <c r="AI208" s="42"/>
      <c r="AJ208" s="42"/>
      <c r="AK208" s="42"/>
      <c r="AL208" s="42"/>
      <c r="AM208" s="42"/>
      <c r="AN208" s="42"/>
      <c r="AO208" s="42"/>
      <c r="AP208" s="42"/>
      <c r="AQ208" s="42"/>
      <c r="AR208" s="42"/>
      <c r="AS208" s="42"/>
      <c r="AT208" s="42"/>
      <c r="AU208" s="42"/>
      <c r="AV208" s="42"/>
      <c r="AW208" s="42"/>
      <c r="AX208" s="42"/>
      <c r="AY208" s="42"/>
      <c r="AZ208" s="42"/>
      <c r="BA208" s="42"/>
      <c r="BB208" s="42"/>
      <c r="BC208" s="42"/>
      <c r="BD208" s="42"/>
      <c r="BE208" s="42"/>
      <c r="BF208" s="42"/>
      <c r="BG208" s="42"/>
      <c r="BH208" s="42"/>
      <c r="BI208" s="42"/>
      <c r="BJ208" s="42"/>
      <c r="BK208" s="42"/>
      <c r="BL208" s="42"/>
    </row>
    <row r="209" spans="1:64" x14ac:dyDescent="0.2">
      <c r="A209" s="47"/>
      <c r="B209" s="47"/>
      <c r="C209" s="997"/>
      <c r="D209" s="42"/>
      <c r="E209" s="42"/>
      <c r="F209" s="42"/>
      <c r="G209" s="42"/>
      <c r="H209" s="42"/>
      <c r="I209" s="42"/>
      <c r="J209" s="42"/>
      <c r="K209" s="42"/>
      <c r="L209" s="1142"/>
      <c r="M209" s="1142"/>
      <c r="N209" s="42"/>
      <c r="O209" s="42"/>
      <c r="P209" s="42"/>
      <c r="Q209" s="1142"/>
      <c r="R209" s="1142"/>
      <c r="S209" s="42"/>
      <c r="T209" s="42"/>
      <c r="U209" s="42"/>
      <c r="V209" s="42"/>
      <c r="W209" s="42"/>
      <c r="X209" s="42"/>
      <c r="Y209" s="42"/>
      <c r="Z209" s="42"/>
      <c r="AA209" s="42"/>
      <c r="AB209" s="42"/>
      <c r="AC209" s="42"/>
      <c r="AD209" s="42"/>
      <c r="AE209" s="42"/>
      <c r="AF209" s="42"/>
      <c r="AG209" s="42"/>
      <c r="AH209" s="42"/>
      <c r="AI209" s="42"/>
      <c r="AJ209" s="42"/>
      <c r="AK209" s="42"/>
      <c r="AL209" s="42"/>
      <c r="AM209" s="42"/>
      <c r="AN209" s="42"/>
      <c r="AO209" s="42"/>
      <c r="AP209" s="42"/>
      <c r="AQ209" s="42"/>
      <c r="AR209" s="42"/>
      <c r="AS209" s="42"/>
      <c r="AT209" s="42"/>
      <c r="AU209" s="42"/>
      <c r="AV209" s="42"/>
      <c r="AW209" s="42"/>
      <c r="AX209" s="42"/>
      <c r="AY209" s="42"/>
      <c r="AZ209" s="42"/>
      <c r="BA209" s="42"/>
      <c r="BB209" s="42"/>
      <c r="BC209" s="42"/>
      <c r="BD209" s="42"/>
      <c r="BE209" s="42"/>
      <c r="BF209" s="42"/>
      <c r="BG209" s="42"/>
      <c r="BH209" s="42"/>
      <c r="BI209" s="42"/>
      <c r="BJ209" s="42"/>
      <c r="BK209" s="42"/>
      <c r="BL209" s="42"/>
    </row>
    <row r="210" spans="1:64" x14ac:dyDescent="0.2">
      <c r="A210" s="47"/>
      <c r="B210" s="47"/>
      <c r="C210" s="997"/>
      <c r="D210" s="42"/>
      <c r="E210" s="42"/>
      <c r="F210" s="42"/>
      <c r="G210" s="42"/>
      <c r="H210" s="42"/>
      <c r="I210" s="42"/>
      <c r="J210" s="42"/>
      <c r="K210" s="42"/>
      <c r="L210" s="1142"/>
      <c r="M210" s="1142"/>
      <c r="N210" s="42"/>
      <c r="O210" s="42"/>
      <c r="P210" s="42"/>
      <c r="Q210" s="1142"/>
      <c r="R210" s="1142"/>
      <c r="S210" s="42"/>
      <c r="T210" s="42"/>
      <c r="U210" s="42"/>
      <c r="V210" s="42"/>
      <c r="W210" s="42"/>
      <c r="X210" s="42"/>
      <c r="Y210" s="42"/>
      <c r="Z210" s="42"/>
      <c r="AA210" s="42"/>
      <c r="AB210" s="42"/>
      <c r="AC210" s="42"/>
      <c r="AD210" s="42"/>
      <c r="AE210" s="42"/>
      <c r="AF210" s="42"/>
      <c r="AG210" s="42"/>
      <c r="AH210" s="42"/>
      <c r="AI210" s="42"/>
      <c r="AJ210" s="42"/>
      <c r="AK210" s="42"/>
      <c r="AL210" s="42"/>
      <c r="AM210" s="42"/>
      <c r="AN210" s="42"/>
      <c r="AO210" s="42"/>
      <c r="AP210" s="42"/>
      <c r="AQ210" s="42"/>
      <c r="AR210" s="42"/>
      <c r="AS210" s="42"/>
      <c r="AT210" s="42"/>
      <c r="AU210" s="42"/>
      <c r="AV210" s="42"/>
      <c r="AW210" s="42"/>
      <c r="AX210" s="42"/>
      <c r="AY210" s="42"/>
      <c r="AZ210" s="42"/>
      <c r="BA210" s="42"/>
      <c r="BB210" s="42"/>
      <c r="BC210" s="42"/>
      <c r="BD210" s="42"/>
      <c r="BE210" s="42"/>
      <c r="BF210" s="42"/>
      <c r="BG210" s="42"/>
      <c r="BH210" s="42"/>
      <c r="BI210" s="42"/>
      <c r="BJ210" s="42"/>
      <c r="BK210" s="42"/>
      <c r="BL210" s="42"/>
    </row>
    <row r="211" spans="1:64" x14ac:dyDescent="0.2">
      <c r="A211" s="47"/>
      <c r="B211" s="47"/>
      <c r="C211" s="997"/>
      <c r="D211" s="42"/>
      <c r="E211" s="42"/>
      <c r="F211" s="42"/>
      <c r="G211" s="42"/>
      <c r="H211" s="42"/>
      <c r="I211" s="42"/>
      <c r="J211" s="42"/>
      <c r="K211" s="42"/>
      <c r="L211" s="1142"/>
      <c r="M211" s="1142"/>
      <c r="N211" s="42"/>
      <c r="O211" s="42"/>
      <c r="P211" s="42"/>
      <c r="Q211" s="1142"/>
      <c r="R211" s="1142"/>
      <c r="S211" s="42"/>
      <c r="T211" s="42"/>
      <c r="U211" s="42"/>
      <c r="V211" s="42"/>
      <c r="W211" s="42"/>
      <c r="X211" s="42"/>
      <c r="Y211" s="42"/>
      <c r="Z211" s="42"/>
      <c r="AA211" s="42"/>
      <c r="AB211" s="42"/>
      <c r="AC211" s="42"/>
      <c r="AD211" s="42"/>
      <c r="AE211" s="42"/>
      <c r="AF211" s="42"/>
      <c r="AG211" s="42"/>
      <c r="AH211" s="42"/>
      <c r="AI211" s="42"/>
      <c r="AJ211" s="42"/>
      <c r="AK211" s="42"/>
      <c r="AL211" s="42"/>
      <c r="AM211" s="42"/>
      <c r="AN211" s="42"/>
      <c r="AO211" s="42"/>
      <c r="AP211" s="42"/>
      <c r="AQ211" s="42"/>
      <c r="AR211" s="42"/>
      <c r="AS211" s="42"/>
      <c r="AT211" s="42"/>
      <c r="AU211" s="42"/>
      <c r="AV211" s="42"/>
      <c r="AW211" s="42"/>
      <c r="AX211" s="42"/>
      <c r="AY211" s="42"/>
      <c r="AZ211" s="42"/>
      <c r="BA211" s="42"/>
      <c r="BB211" s="42"/>
      <c r="BC211" s="42"/>
      <c r="BD211" s="42"/>
      <c r="BE211" s="42"/>
      <c r="BF211" s="42"/>
      <c r="BG211" s="42"/>
      <c r="BH211" s="42"/>
      <c r="BI211" s="42"/>
      <c r="BJ211" s="42"/>
      <c r="BK211" s="42"/>
      <c r="BL211" s="42"/>
    </row>
    <row r="212" spans="1:64" x14ac:dyDescent="0.2">
      <c r="A212" s="47"/>
      <c r="B212" s="47"/>
      <c r="C212" s="997"/>
      <c r="D212" s="42"/>
      <c r="E212" s="42"/>
      <c r="F212" s="42"/>
      <c r="G212" s="42"/>
      <c r="H212" s="42"/>
      <c r="I212" s="42"/>
      <c r="J212" s="42"/>
      <c r="K212" s="42"/>
      <c r="L212" s="1142"/>
      <c r="M212" s="1142"/>
      <c r="N212" s="42"/>
      <c r="O212" s="42"/>
      <c r="P212" s="42"/>
      <c r="Q212" s="1142"/>
      <c r="R212" s="1142"/>
      <c r="S212" s="42"/>
      <c r="T212" s="42"/>
      <c r="U212" s="42"/>
      <c r="V212" s="42"/>
      <c r="W212" s="42"/>
      <c r="X212" s="42"/>
      <c r="Y212" s="42"/>
      <c r="Z212" s="42"/>
      <c r="AA212" s="42"/>
      <c r="AB212" s="42"/>
      <c r="AC212" s="42"/>
      <c r="AD212" s="42"/>
      <c r="AE212" s="42"/>
      <c r="AF212" s="42"/>
      <c r="AG212" s="42"/>
      <c r="AH212" s="42"/>
      <c r="AI212" s="42"/>
      <c r="AJ212" s="42"/>
      <c r="AK212" s="42"/>
      <c r="AL212" s="42"/>
      <c r="AM212" s="42"/>
      <c r="AN212" s="42"/>
      <c r="AO212" s="42"/>
      <c r="AP212" s="42"/>
      <c r="AQ212" s="42"/>
      <c r="AR212" s="42"/>
      <c r="AS212" s="42"/>
      <c r="AT212" s="42"/>
      <c r="AU212" s="42"/>
      <c r="AV212" s="42"/>
      <c r="AW212" s="42"/>
      <c r="AX212" s="42"/>
      <c r="AY212" s="42"/>
      <c r="AZ212" s="42"/>
      <c r="BA212" s="42"/>
      <c r="BB212" s="42"/>
      <c r="BC212" s="42"/>
      <c r="BD212" s="42"/>
      <c r="BE212" s="42"/>
      <c r="BF212" s="42"/>
      <c r="BG212" s="42"/>
      <c r="BH212" s="42"/>
      <c r="BI212" s="42"/>
      <c r="BJ212" s="42"/>
      <c r="BK212" s="42"/>
      <c r="BL212" s="42"/>
    </row>
  </sheetData>
  <sheetProtection algorithmName="SHA-512" hashValue="BmCmDuMprfrXAa/wSglE28yzUTrkF+yc++IUywIt8D/tSOKfcxn72ipZZzrwI48ugc0rgyLYS2v1fF7H3dGQiQ==" saltValue="52iSoVu29F3rIqu8m/1VZw==" spinCount="100000" sheet="1" autoFilter="0"/>
  <mergeCells count="3">
    <mergeCell ref="H109:J109"/>
    <mergeCell ref="A110:T110"/>
    <mergeCell ref="A6:H6"/>
  </mergeCells>
  <phoneticPr fontId="60" type="noConversion"/>
  <conditionalFormatting sqref="A110">
    <cfRule type="dataBar" priority="4">
      <dataBar>
        <cfvo type="num" val="0"/>
        <cfvo type="formula" val="COUNT($B$113:$R$113)"/>
        <color rgb="FFFFB628"/>
      </dataBar>
      <extLst>
        <ext xmlns:x14="http://schemas.microsoft.com/office/spreadsheetml/2009/9/main" uri="{B025F937-C7B1-47D3-B67F-A62EFF666E3E}">
          <x14:id>{2D107837-D52B-41C2-9925-CDF19C5C3B60}</x14:id>
        </ext>
      </extLst>
    </cfRule>
  </conditionalFormatting>
  <conditionalFormatting sqref="B8:B107">
    <cfRule type="expression" dxfId="188" priority="1">
      <formula>$V8=TRUE</formula>
    </cfRule>
  </conditionalFormatting>
  <dataValidations xWindow="1701" yWindow="538" count="19">
    <dataValidation allowBlank="1" showInputMessage="1" showErrorMessage="1" prompt="Annual kWhs can be obtained from utility invoices, metering or DEC certificates_x000a_" sqref="K7:L7" xr:uid="{A5DBB0F1-F2AD-47D5-885C-F257B64B60C2}"/>
    <dataValidation allowBlank="1" showInputMessage="1" showErrorMessage="1" prompt="Post fabric improvements (see guidance tab). _x000a_Please attach calculation or heat loss survey." sqref="P23:P107" xr:uid="{13111D07-8C18-4106-BC66-7A3F896834FA}"/>
    <dataValidation type="list" allowBlank="1" showErrorMessage="1" prompt="Your first building is inputted in Step 2 tab" sqref="G8:G107" xr:uid="{F4576D4D-C6B6-44A8-A0BD-758E8A5779B7}">
      <formula1>"A, B, C, D, E, F, G, N/A"</formula1>
    </dataValidation>
    <dataValidation type="decimal" operator="greaterThanOrEqual" allowBlank="1" showInputMessage="1" showErrorMessage="1" sqref="I108:J108" xr:uid="{CE51A13D-CEEB-480E-A624-FF7DD3A75FD3}">
      <formula1>0.01</formula1>
    </dataValidation>
    <dataValidation type="decimal" operator="greaterThanOrEqual" allowBlank="1" showInputMessage="1" showErrorMessage="1" prompt="Pre fabric improvements (see guidance tab). _x000a_Please attach calculation or heat loss survey." sqref="P8:P22" xr:uid="{88B80D4E-FB8E-494F-8536-3E626591C574}">
      <formula1>0</formula1>
    </dataValidation>
    <dataValidation type="decimal" operator="greaterThanOrEqual" allowBlank="1" showInputMessage="1" showErrorMessage="1" prompt="If there is a new cooling load, only the proportion of the system replacing current cooling load will be eligible" sqref="S8:S22" xr:uid="{40BCCF2C-34A7-49CE-9016-47F0AD505333}">
      <formula1>0</formula1>
    </dataValidation>
    <dataValidation allowBlank="1" showErrorMessage="1" prompt="Annual kWhs can be obtained from utility invoices, metering or DEC certificates_x000a_" sqref="T7 S23:S107 R108" xr:uid="{9C901CE4-2B7B-47AF-8773-28564EEF60DF}"/>
    <dataValidation type="textLength" operator="greaterThanOrEqual" allowBlank="1" showInputMessage="1" showErrorMessage="1" prompt="If there is a new cooling load, only the proportion of the system replacing current cooling load will be eligible" sqref="S23:S107" xr:uid="{16EDAA6E-D73A-4FAE-847A-B2A8175C1E80}">
      <formula1>0</formula1>
    </dataValidation>
    <dataValidation type="textLength" operator="lessThanOrEqual" allowBlank="1" showInputMessage="1" showErrorMessage="1" sqref="L108" xr:uid="{186311DA-71A3-4114-AEE3-BFF2514E952F}">
      <formula1>10</formula1>
    </dataValidation>
    <dataValidation type="textLength" allowBlank="1" showInputMessage="1" showErrorMessage="1" prompt="Meter Point Reference Number is between 6 and 10 digits long" sqref="M8:M107" xr:uid="{B61475F4-99CD-49ED-832D-3705F19A39C2}">
      <formula1>6</formula1>
      <formula2>10</formula2>
    </dataValidation>
    <dataValidation type="textLength" allowBlank="1" showInputMessage="1" showErrorMessage="1" prompt="Your MPAN is on your electricity or dual fuel bill, usually in a box marked ‘Supply Number’. It’s 21 digits long and begins with ’S’. Only enter the last 12 or 13 digits." sqref="N8:N107" xr:uid="{646A54A6-BFD4-4E3B-8252-18DC912DC6FA}">
      <formula1>12</formula1>
      <formula2>13</formula2>
    </dataValidation>
    <dataValidation type="textLength" operator="equal" allowBlank="1" showInputMessage="1" showErrorMessage="1" prompt="Input 5 digit Submission ID provided on LCSF grant offer letter. _x000a_Please fill this cell out if the grant was used to produce a Heat Decarbonisation Plan (HDP). This should be specific to the building. Leave blank if not applicable. " sqref="T8:T107" xr:uid="{4DD5BEFE-C3D5-4B03-910B-D0018472AB56}">
      <formula1>5</formula1>
    </dataValidation>
    <dataValidation type="textLength" operator="equal" allowBlank="1" showInputMessage="1" showErrorMessage="1" prompt="If applicable. please provide LCSF submission ID if site has been awarded LCSF funds from any phase. " sqref="T8:T107" xr:uid="{86480E5E-7FCD-4021-BC65-913CB46D55A4}">
      <formula1>5</formula1>
    </dataValidation>
    <dataValidation type="textLength" allowBlank="1" showInputMessage="1" showErrorMessage="1" prompt="A UPRN can be up to 12 digits in length." sqref="F8:F107" xr:uid="{C174211B-3A84-4B4D-B044-C6A628665817}">
      <formula1>2</formula1>
      <formula2>12</formula2>
    </dataValidation>
    <dataValidation type="decimal" operator="greaterThan" allowBlank="1" showInputMessage="1" showErrorMessage="1" sqref="K8:L107 Q8:R107" xr:uid="{08FB6E67-6AFE-44E2-A083-ACD15951B4D7}">
      <formula1>0</formula1>
    </dataValidation>
    <dataValidation type="textLength" allowBlank="1" showInputMessage="1" showErrorMessage="1" sqref="I8:I107" xr:uid="{0B27BA90-7E58-4463-AC50-4CD1962A91A1}">
      <formula1>5</formula1>
      <formula2>8</formula2>
    </dataValidation>
    <dataValidation type="decimal" operator="greaterThanOrEqual" allowBlank="1" showInputMessage="1" showErrorMessage="1" sqref="J8:J107" xr:uid="{166CE3A6-23A5-4E16-84B7-A5EC7F35C868}">
      <formula1>1</formula1>
    </dataValidation>
    <dataValidation type="decimal" operator="greaterThan" allowBlank="1" showErrorMessage="1" prompt="Pre fabric improvements (see guidance tab). _x000a_Please attach calculation or heat loss survey." sqref="O8:O107" xr:uid="{A0BC039B-AD03-453B-B401-ED9D51948F0B}">
      <formula1>0</formula1>
    </dataValidation>
    <dataValidation type="whole" allowBlank="1" showInputMessage="1" showErrorMessage="1" prompt="Age based on year of construction. Enter as whole number" sqref="H8:H107" xr:uid="{D134B15E-8F79-47D6-B9CD-2E61BEF59D9E}">
      <formula1>0</formula1>
      <formula2>250</formula2>
    </dataValidation>
  </dataValidations>
  <pageMargins left="0.7" right="0.7" top="0.75" bottom="0.75" header="0.3" footer="0.3"/>
  <pageSetup paperSize="8" scale="58" fitToHeight="0" orientation="landscape" r:id="rId1"/>
  <customProperties>
    <customPr name="GUID" r:id="rId2"/>
  </customProperties>
  <drawing r:id="rId3"/>
  <extLst>
    <ext xmlns:x14="http://schemas.microsoft.com/office/spreadsheetml/2009/9/main" uri="{78C0D931-6437-407d-A8EE-F0AAD7539E65}">
      <x14:conditionalFormattings>
        <x14:conditionalFormatting xmlns:xm="http://schemas.microsoft.com/office/excel/2006/main">
          <x14:cfRule type="dataBar" id="{2D107837-D52B-41C2-9925-CDF19C5C3B60}">
            <x14:dataBar minLength="0" maxLength="100" gradient="0" direction="rightToLeft">
              <x14:cfvo type="num">
                <xm:f>0</xm:f>
              </x14:cfvo>
              <x14:cfvo type="formula">
                <xm:f>COUNT($B$113:$R$113)</xm:f>
              </x14:cfvo>
              <x14:negativeFillColor rgb="FFFF0000"/>
              <x14:axisColor rgb="FF000000"/>
            </x14:dataBar>
          </x14:cfRule>
          <xm:sqref>A110</xm:sqref>
        </x14:conditionalFormatting>
      </x14:conditionalFormattings>
    </ext>
    <ext xmlns:x14="http://schemas.microsoft.com/office/spreadsheetml/2009/9/main" uri="{CCE6A557-97BC-4b89-ADB6-D9C93CAAB3DF}">
      <x14:dataValidations xmlns:xm="http://schemas.microsoft.com/office/excel/2006/main" xWindow="1701" yWindow="538" count="2">
        <x14:dataValidation type="list" allowBlank="1" showInputMessage="1" showErrorMessage="1" prompt="Building list is shown in the guidance tab." xr:uid="{E6C729FD-E444-400E-B995-B9D35527BC86}">
          <x14:formula1>
            <xm:f>Guidance!$L$165:$L$194</xm:f>
          </x14:formula1>
          <xm:sqref>E8:E107</xm:sqref>
        </x14:dataValidation>
        <x14:dataValidation type="list" allowBlank="1" showInputMessage="1" showErrorMessage="1" prompt="The full list of site type options is shown at the end of the guidance tab." xr:uid="{CB8EEEC4-D405-4FAB-9604-65C9533BE2C0}">
          <x14:formula1>
            <xm:f>Guidance!$D$165:$D$193</xm:f>
          </x14:formula1>
          <xm:sqref>B8:B107</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A018B1-5B7F-48AD-A848-C579C202ACA2}">
  <sheetPr codeName="Sheet10"/>
  <dimension ref="A1:AC101"/>
  <sheetViews>
    <sheetView workbookViewId="0">
      <selection activeCell="H17" sqref="H17"/>
    </sheetView>
  </sheetViews>
  <sheetFormatPr defaultRowHeight="12.75" x14ac:dyDescent="0.2"/>
  <cols>
    <col min="1" max="1" width="12.42578125" customWidth="1"/>
    <col min="2" max="2" width="9.42578125" bestFit="1" customWidth="1"/>
    <col min="4" max="4" width="0" hidden="1" customWidth="1"/>
    <col min="5" max="5" width="9.42578125" bestFit="1" customWidth="1"/>
    <col min="7" max="7" width="16.28515625" customWidth="1"/>
    <col min="9" max="9" width="8.7109375" customWidth="1"/>
    <col min="10" max="10" width="12.42578125" bestFit="1" customWidth="1"/>
    <col min="12" max="12" width="16.7109375" customWidth="1"/>
    <col min="13" max="13" width="14.7109375" customWidth="1"/>
    <col min="14" max="14" width="16.7109375" customWidth="1"/>
    <col min="15" max="15" width="13.28515625" customWidth="1"/>
    <col min="18" max="18" width="13.28515625" customWidth="1"/>
    <col min="20" max="20" width="14.7109375" customWidth="1"/>
    <col min="22" max="22" width="10.7109375" customWidth="1"/>
    <col min="27" max="27" width="16.28515625" customWidth="1"/>
  </cols>
  <sheetData>
    <row r="1" spans="1:29" ht="30" customHeight="1" x14ac:dyDescent="0.2">
      <c r="A1" s="1529" t="s">
        <v>401</v>
      </c>
      <c r="B1" s="1529"/>
      <c r="D1" t="s">
        <v>402</v>
      </c>
      <c r="E1" t="s">
        <v>403</v>
      </c>
      <c r="G1" s="409" t="s">
        <v>404</v>
      </c>
      <c r="N1" s="409" t="s">
        <v>404</v>
      </c>
      <c r="P1" s="970" t="s">
        <v>405</v>
      </c>
      <c r="Q1" s="970" t="s">
        <v>406</v>
      </c>
      <c r="R1" s="970" t="s">
        <v>407</v>
      </c>
      <c r="T1" s="409" t="s">
        <v>404</v>
      </c>
      <c r="V1" t="s">
        <v>408</v>
      </c>
      <c r="Y1" t="s">
        <v>409</v>
      </c>
      <c r="AA1" s="409" t="s">
        <v>404</v>
      </c>
      <c r="AC1" t="s">
        <v>410</v>
      </c>
    </row>
    <row r="2" spans="1:29" x14ac:dyDescent="0.2">
      <c r="A2" s="395" t="str">
        <f>'Step 3.1 Site Details'!$C$8</f>
        <v>Building 1</v>
      </c>
      <c r="C2" s="664" t="str">
        <f>IF('Step 3.1 Site Details'!D8="","",TRIM('Step 3.1 Site Details'!D8))</f>
        <v/>
      </c>
      <c r="D2" s="664" t="str">
        <f>Q2</f>
        <v/>
      </c>
      <c r="E2" s="665" t="str">
        <f>IF('Step 3.1 Site Details'!D8="","",(TRIM(C2)))</f>
        <v/>
      </c>
      <c r="G2" t="str">
        <f t="array" ref="G2:G3">$E$2:INDEX($E$2:$E$101,COUNTIF($E$2:$E$101,"?*"))</f>
        <v/>
      </c>
      <c r="J2" t="s">
        <v>411</v>
      </c>
      <c r="L2" s="664" t="str">
        <f>IF('Step 3.1 Site Details'!D8="","",J2)</f>
        <v/>
      </c>
      <c r="M2" s="665" t="str">
        <f>IF('Step 3.2 Heating System'!F10="","",J2)</f>
        <v/>
      </c>
      <c r="N2" t="str">
        <f t="array" ref="N2:N3">$M$2:INDEX($M$2:$M$101,COUNTIF($M$2:$M$101,"?*"))</f>
        <v/>
      </c>
      <c r="P2" s="971" t="s">
        <v>412</v>
      </c>
      <c r="Q2" s="491" t="str">
        <f>IF('Step 3.1 Site Details'!D8="","",TRIM('Step 3.1 Site Details'!A8))</f>
        <v/>
      </c>
      <c r="R2" s="665" t="e" cm="1" vm="1">
        <f t="array" ref="R2">_xlfn.UNIQUE(_xlfn._xlws.FILTER($Q$2:$Q$101,$Q$2:$Q$101&lt;&gt;""))</f>
        <v>#VALUE!</v>
      </c>
      <c r="T2" t="e" cm="1" vm="2">
        <f t="array" ref="T2:T101">$R$2:INDEX($R$2:$R$101,COUNTIF($R$2:$R$101,"?*"))</f>
        <v>#VALUE!</v>
      </c>
      <c r="V2" s="395" t="str">
        <f>'Step 3.1 Site Details'!C8</f>
        <v>Building 1</v>
      </c>
      <c r="X2" s="664" t="str">
        <f>IF('Step 3.1 Site Details'!D8="","",TRIM('Step 3.1 Site Details'!D8))</f>
        <v/>
      </c>
      <c r="Y2" s="665" t="str">
        <f>IF('Step 3.1 Site Details'!D8="","",(TRIM(X2)))</f>
        <v/>
      </c>
      <c r="AA2" t="str" cm="1">
        <f t="array" ref="AA2:AA101">$Y$2:INDEX($Y$2:$Y$101,COUNTIF($Y$2:$Y$101,"?*"))</f>
        <v/>
      </c>
      <c r="AC2" s="1" t="s">
        <v>413</v>
      </c>
    </row>
    <row r="3" spans="1:29" ht="13.5" thickBot="1" x14ac:dyDescent="0.25">
      <c r="A3" s="662" t="str">
        <f>'Step 3.1 Site Details'!C9</f>
        <v>Building 2</v>
      </c>
      <c r="B3" s="661"/>
      <c r="C3" s="663" t="str">
        <f>IF('Step 3.1 Site Details'!D9="","",TRIM('Step 3.1 Site Details'!D9))</f>
        <v/>
      </c>
      <c r="D3" s="664" t="str">
        <f t="shared" ref="D3:D66" si="0">Q3</f>
        <v/>
      </c>
      <c r="E3" s="665" t="str">
        <f>IF('Step 3.1 Site Details'!D9="","",TRIM((C3)))</f>
        <v/>
      </c>
      <c r="F3" s="661"/>
      <c r="G3" s="661" t="str">
        <v/>
      </c>
      <c r="H3" s="661"/>
      <c r="I3" s="661"/>
      <c r="J3" s="661" t="s">
        <v>414</v>
      </c>
      <c r="K3" s="661"/>
      <c r="L3" s="664" t="str">
        <f>IF('Step 3.1 Site Details'!D9="","",J3)</f>
        <v/>
      </c>
      <c r="M3" s="665" t="str">
        <f>IF('Step 3.2 Heating System'!F11="","",J3)</f>
        <v/>
      </c>
      <c r="N3" s="661" t="str">
        <v/>
      </c>
      <c r="P3" s="971" t="s">
        <v>415</v>
      </c>
      <c r="Q3" s="491" t="str">
        <f>IF('Step 3.1 Site Details'!D9="","",TRIM('Step 3.1 Site Details'!A9))</f>
        <v/>
      </c>
      <c r="R3" s="665"/>
      <c r="T3">
        <v>0</v>
      </c>
      <c r="V3" s="395" t="str">
        <f>'Step 3.1 Site Details'!C9</f>
        <v>Building 2</v>
      </c>
      <c r="X3" s="664" t="str">
        <f>IF('Step 3.1 Site Details'!D9="","",TRIM('Step 3.1 Site Details'!D9))</f>
        <v/>
      </c>
      <c r="Y3" s="665" t="str">
        <f>IF('Step 3.1 Site Details'!D9="","",(TRIM(X3)))</f>
        <v/>
      </c>
      <c r="AA3" t="str">
        <v/>
      </c>
    </row>
    <row r="4" spans="1:29" x14ac:dyDescent="0.2">
      <c r="A4" s="395" t="str">
        <f>'Step 3.1 Site Details'!C10</f>
        <v>Building 3</v>
      </c>
      <c r="C4" s="590" t="str">
        <f>IF('Step 3.1 Site Details'!D10="","",TRIM('Step 3.1 Site Details'!D10))</f>
        <v/>
      </c>
      <c r="D4" s="664" t="str">
        <f t="shared" si="0"/>
        <v/>
      </c>
      <c r="E4" s="665" t="str">
        <f>IF('Step 3.1 Site Details'!D10="","",TRIM((C4)))</f>
        <v/>
      </c>
      <c r="H4" s="659" t="s">
        <v>416</v>
      </c>
      <c r="J4" t="s">
        <v>417</v>
      </c>
      <c r="L4" s="590" t="str">
        <f>IF('Step 3.1 Site Details'!D10="","",J4)</f>
        <v/>
      </c>
      <c r="M4" s="665" t="str">
        <f>IF('Step 3.2 Heating System'!F12="","",J4)</f>
        <v/>
      </c>
      <c r="O4" s="409"/>
      <c r="P4" s="971" t="s">
        <v>418</v>
      </c>
      <c r="Q4" s="491" t="str">
        <f>IF('Step 3.1 Site Details'!D10="","",TRIM('Step 3.1 Site Details'!A10))</f>
        <v/>
      </c>
      <c r="R4" s="665"/>
      <c r="T4">
        <v>0</v>
      </c>
      <c r="V4" s="395" t="str">
        <f>'Step 3.1 Site Details'!C10</f>
        <v>Building 3</v>
      </c>
      <c r="X4" s="664" t="str">
        <f>IF('Step 3.1 Site Details'!D10="","",TRIM('Step 3.1 Site Details'!D10))</f>
        <v/>
      </c>
      <c r="Y4" s="665" t="str">
        <f>IF('Step 3.1 Site Details'!D10="","",(TRIM(X4)))</f>
        <v/>
      </c>
      <c r="AA4" t="str">
        <v/>
      </c>
    </row>
    <row r="5" spans="1:29" x14ac:dyDescent="0.2">
      <c r="A5" s="395" t="str">
        <f>'Step 3.1 Site Details'!C11</f>
        <v>Building 4</v>
      </c>
      <c r="C5" s="590" t="str">
        <f>IF('Step 3.1 Site Details'!D11="","",TRIM('Step 3.1 Site Details'!D11))</f>
        <v/>
      </c>
      <c r="D5" s="664" t="str">
        <f t="shared" si="0"/>
        <v/>
      </c>
      <c r="E5" s="665" t="str">
        <f>IF('Step 3.1 Site Details'!D11="","",TRIM((C5)))</f>
        <v/>
      </c>
      <c r="H5" s="659" t="s">
        <v>419</v>
      </c>
      <c r="J5" t="s">
        <v>420</v>
      </c>
      <c r="L5" s="590" t="str">
        <f>IF('Step 3.1 Site Details'!D11="","",J5)</f>
        <v/>
      </c>
      <c r="M5" s="665" t="str">
        <f>IF('Step 3.2 Heating System'!F13="","",J5)</f>
        <v/>
      </c>
      <c r="P5" s="971" t="s">
        <v>421</v>
      </c>
      <c r="Q5" s="491" t="str">
        <f>IF('Step 3.1 Site Details'!D11="","",TRIM('Step 3.1 Site Details'!A11))</f>
        <v/>
      </c>
      <c r="R5" s="665"/>
      <c r="T5">
        <v>0</v>
      </c>
      <c r="V5" s="395" t="str">
        <f>'Step 3.1 Site Details'!C11</f>
        <v>Building 4</v>
      </c>
      <c r="X5" s="664" t="str">
        <f>IF('Step 3.1 Site Details'!D11="","",TRIM('Step 3.1 Site Details'!D11))</f>
        <v/>
      </c>
      <c r="Y5" s="665" t="str">
        <f>IF('Step 3.1 Site Details'!D11="","",(TRIM(X5)))</f>
        <v/>
      </c>
      <c r="AA5" t="str">
        <v/>
      </c>
    </row>
    <row r="6" spans="1:29" x14ac:dyDescent="0.2">
      <c r="A6" s="395" t="str">
        <f>'Step 3.1 Site Details'!C12</f>
        <v>Building 5</v>
      </c>
      <c r="C6" s="590" t="str">
        <f>IF('Step 3.1 Site Details'!D12="","",TRIM('Step 3.1 Site Details'!D12))</f>
        <v/>
      </c>
      <c r="D6" s="664" t="str">
        <f t="shared" si="0"/>
        <v/>
      </c>
      <c r="E6" s="665" t="str">
        <f>IF('Step 3.1 Site Details'!D12="","",TRIM((C6)))</f>
        <v/>
      </c>
      <c r="J6" t="s">
        <v>422</v>
      </c>
      <c r="L6" s="590" t="str">
        <f>IF('Step 3.1 Site Details'!D12="","",J6)</f>
        <v/>
      </c>
      <c r="M6" s="665" t="str">
        <f>IF('Step 3.2 Heating System'!F14="","",J6)</f>
        <v/>
      </c>
      <c r="P6" s="971" t="s">
        <v>423</v>
      </c>
      <c r="Q6" s="491" t="str">
        <f>IF('Step 3.1 Site Details'!D12="","",TRIM('Step 3.1 Site Details'!A12))</f>
        <v/>
      </c>
      <c r="R6" s="665"/>
      <c r="T6">
        <v>0</v>
      </c>
      <c r="V6" s="395" t="str">
        <f>'Step 3.1 Site Details'!C12</f>
        <v>Building 5</v>
      </c>
      <c r="X6" s="664" t="str">
        <f>IF('Step 3.1 Site Details'!D12="","",TRIM('Step 3.1 Site Details'!D12))</f>
        <v/>
      </c>
      <c r="Y6" s="665" t="str">
        <f>IF('Step 3.1 Site Details'!D12="","",(TRIM(X6)))</f>
        <v/>
      </c>
      <c r="AA6" t="str">
        <v/>
      </c>
    </row>
    <row r="7" spans="1:29" x14ac:dyDescent="0.2">
      <c r="A7" s="395" t="str">
        <f>'Step 3.1 Site Details'!C13</f>
        <v>Building 6</v>
      </c>
      <c r="C7" s="590" t="str">
        <f>IF('Step 3.1 Site Details'!D13="","",TRIM('Step 3.1 Site Details'!D13))</f>
        <v/>
      </c>
      <c r="D7" s="664" t="str">
        <f t="shared" si="0"/>
        <v/>
      </c>
      <c r="E7" s="665" t="str">
        <f>IF('Step 3.1 Site Details'!D13="","",TRIM((C7)))</f>
        <v/>
      </c>
      <c r="J7" t="s">
        <v>424</v>
      </c>
      <c r="L7" s="590" t="str">
        <f>IF('Step 3.1 Site Details'!D13="","",J7)</f>
        <v/>
      </c>
      <c r="M7" s="665" t="str">
        <f>IF('Step 3.2 Heating System'!F15="","",J7)</f>
        <v/>
      </c>
      <c r="P7" s="971" t="s">
        <v>425</v>
      </c>
      <c r="Q7" s="491" t="str">
        <f>IF('Step 3.1 Site Details'!D13="","",TRIM('Step 3.1 Site Details'!A13))</f>
        <v/>
      </c>
      <c r="R7" s="665"/>
      <c r="T7">
        <v>0</v>
      </c>
      <c r="V7" s="395" t="str">
        <f>'Step 3.1 Site Details'!C13</f>
        <v>Building 6</v>
      </c>
      <c r="X7" s="664" t="str">
        <f>IF('Step 3.1 Site Details'!D13="","",TRIM('Step 3.1 Site Details'!D13))</f>
        <v/>
      </c>
      <c r="Y7" s="665" t="str">
        <f>IF('Step 3.1 Site Details'!D13="","",(TRIM(X7)))</f>
        <v/>
      </c>
      <c r="AA7" t="str">
        <v/>
      </c>
    </row>
    <row r="8" spans="1:29" x14ac:dyDescent="0.2">
      <c r="A8" s="395" t="str">
        <f>'Step 3.1 Site Details'!C14</f>
        <v>Building 7</v>
      </c>
      <c r="C8" s="590" t="str">
        <f>IF('Step 3.1 Site Details'!D14="","",TRIM('Step 3.1 Site Details'!D14))</f>
        <v/>
      </c>
      <c r="D8" s="664" t="str">
        <f t="shared" si="0"/>
        <v/>
      </c>
      <c r="E8" s="665" t="str">
        <f>IF('Step 3.1 Site Details'!D14="","",TRIM((C8)))</f>
        <v/>
      </c>
      <c r="J8" t="s">
        <v>426</v>
      </c>
      <c r="L8" s="590" t="str">
        <f>IF('Step 3.1 Site Details'!D14="","",J8)</f>
        <v/>
      </c>
      <c r="M8" s="665" t="str">
        <f>IF('Step 3.2 Heating System'!F16="","",J8)</f>
        <v/>
      </c>
      <c r="P8" s="971" t="s">
        <v>427</v>
      </c>
      <c r="Q8" s="491" t="str">
        <f>IF('Step 3.1 Site Details'!D14="","",TRIM('Step 3.1 Site Details'!A14))</f>
        <v/>
      </c>
      <c r="R8" s="665"/>
      <c r="T8">
        <v>0</v>
      </c>
      <c r="V8" s="395" t="str">
        <f>'Step 3.1 Site Details'!C14</f>
        <v>Building 7</v>
      </c>
      <c r="X8" s="664" t="str">
        <f>IF('Step 3.1 Site Details'!D14="","",TRIM('Step 3.1 Site Details'!D14))</f>
        <v/>
      </c>
      <c r="Y8" s="665" t="str">
        <f>IF('Step 3.1 Site Details'!D14="","",(TRIM(X8)))</f>
        <v/>
      </c>
      <c r="AA8" t="str">
        <v/>
      </c>
    </row>
    <row r="9" spans="1:29" x14ac:dyDescent="0.2">
      <c r="A9" s="395" t="str">
        <f>'Step 3.1 Site Details'!C15</f>
        <v>Building 8</v>
      </c>
      <c r="C9" s="590" t="str">
        <f>IF('Step 3.1 Site Details'!D15="","",TRIM('Step 3.1 Site Details'!D15))</f>
        <v/>
      </c>
      <c r="D9" s="664" t="str">
        <f t="shared" si="0"/>
        <v/>
      </c>
      <c r="E9" s="665" t="str">
        <f>IF('Step 3.1 Site Details'!D15="","",TRIM((C9)))</f>
        <v/>
      </c>
      <c r="J9" t="s">
        <v>428</v>
      </c>
      <c r="L9" s="590" t="str">
        <f>IF('Step 3.1 Site Details'!D15="","",J9)</f>
        <v/>
      </c>
      <c r="M9" s="665" t="str">
        <f>IF('Step 3.2 Heating System'!F17="","",J9)</f>
        <v/>
      </c>
      <c r="P9" s="971" t="s">
        <v>429</v>
      </c>
      <c r="Q9" s="491" t="str">
        <f>IF('Step 3.1 Site Details'!D15="","",TRIM('Step 3.1 Site Details'!A15))</f>
        <v/>
      </c>
      <c r="R9" s="665"/>
      <c r="T9">
        <v>0</v>
      </c>
      <c r="V9" s="395" t="str">
        <f>'Step 3.1 Site Details'!C15</f>
        <v>Building 8</v>
      </c>
      <c r="X9" s="664" t="str">
        <f>IF('Step 3.1 Site Details'!D15="","",TRIM('Step 3.1 Site Details'!D15))</f>
        <v/>
      </c>
      <c r="Y9" s="665" t="str">
        <f>IF('Step 3.1 Site Details'!D15="","",(TRIM(X9)))</f>
        <v/>
      </c>
      <c r="AA9" t="str">
        <v/>
      </c>
    </row>
    <row r="10" spans="1:29" x14ac:dyDescent="0.2">
      <c r="A10" s="395" t="str">
        <f>'Step 3.1 Site Details'!C16</f>
        <v>Building 9</v>
      </c>
      <c r="C10" s="590" t="str">
        <f>IF('Step 3.1 Site Details'!D16="","",TRIM('Step 3.1 Site Details'!D16))</f>
        <v/>
      </c>
      <c r="D10" s="664" t="str">
        <f t="shared" si="0"/>
        <v/>
      </c>
      <c r="E10" s="665" t="str">
        <f>IF('Step 3.1 Site Details'!D16="","",TRIM((C10)))</f>
        <v/>
      </c>
      <c r="J10" t="s">
        <v>430</v>
      </c>
      <c r="L10" s="590" t="str">
        <f>IF('Step 3.1 Site Details'!D16="","",J10)</f>
        <v/>
      </c>
      <c r="M10" s="665" t="str">
        <f>IF('Step 3.2 Heating System'!F18="","",J10)</f>
        <v/>
      </c>
      <c r="P10" s="971" t="s">
        <v>431</v>
      </c>
      <c r="Q10" s="491" t="str">
        <f>IF('Step 3.1 Site Details'!D16="","",TRIM('Step 3.1 Site Details'!A16))</f>
        <v/>
      </c>
      <c r="R10" s="665"/>
      <c r="T10">
        <v>0</v>
      </c>
      <c r="V10" s="395" t="str">
        <f>'Step 3.1 Site Details'!C16</f>
        <v>Building 9</v>
      </c>
      <c r="X10" s="664" t="str">
        <f>IF('Step 3.1 Site Details'!D16="","",TRIM('Step 3.1 Site Details'!D16))</f>
        <v/>
      </c>
      <c r="Y10" s="665" t="str">
        <f>IF('Step 3.1 Site Details'!D16="","",(TRIM(X10)))</f>
        <v/>
      </c>
      <c r="AA10" t="str">
        <v/>
      </c>
    </row>
    <row r="11" spans="1:29" x14ac:dyDescent="0.2">
      <c r="A11" s="395" t="str">
        <f>'Step 3.1 Site Details'!C17</f>
        <v>Building 10</v>
      </c>
      <c r="C11" s="590" t="str">
        <f>IF('Step 3.1 Site Details'!D17="","",TRIM('Step 3.1 Site Details'!D17))</f>
        <v/>
      </c>
      <c r="D11" s="664" t="str">
        <f t="shared" si="0"/>
        <v/>
      </c>
      <c r="E11" s="665" t="str">
        <f>IF('Step 3.1 Site Details'!D17="","",TRIM((C11)))</f>
        <v/>
      </c>
      <c r="J11" t="s">
        <v>432</v>
      </c>
      <c r="L11" s="590" t="str">
        <f>IF('Step 3.1 Site Details'!D17="","",J11)</f>
        <v/>
      </c>
      <c r="M11" s="665" t="str">
        <f>IF('Step 3.2 Heating System'!F19="","",J11)</f>
        <v/>
      </c>
      <c r="P11" s="971" t="s">
        <v>433</v>
      </c>
      <c r="Q11" s="491" t="str">
        <f>IF('Step 3.1 Site Details'!D17="","",TRIM('Step 3.1 Site Details'!A17))</f>
        <v/>
      </c>
      <c r="R11" s="665"/>
      <c r="T11">
        <v>0</v>
      </c>
      <c r="V11" s="395" t="str">
        <f>'Step 3.1 Site Details'!C17</f>
        <v>Building 10</v>
      </c>
      <c r="X11" s="664" t="str">
        <f>IF('Step 3.1 Site Details'!D17="","",TRIM('Step 3.1 Site Details'!D17))</f>
        <v/>
      </c>
      <c r="Y11" s="665" t="str">
        <f>IF('Step 3.1 Site Details'!D17="","",(TRIM(X11)))</f>
        <v/>
      </c>
      <c r="AA11" t="str">
        <v/>
      </c>
    </row>
    <row r="12" spans="1:29" x14ac:dyDescent="0.2">
      <c r="A12" s="395" t="str">
        <f>'Step 3.1 Site Details'!C18</f>
        <v>Building 11</v>
      </c>
      <c r="C12" s="590" t="str">
        <f>IF('Step 3.1 Site Details'!D18="","",TRIM('Step 3.1 Site Details'!D18))</f>
        <v/>
      </c>
      <c r="D12" s="664" t="str">
        <f t="shared" si="0"/>
        <v/>
      </c>
      <c r="E12" s="665" t="str">
        <f>IF('Step 3.1 Site Details'!D18="","",TRIM((C12)))</f>
        <v/>
      </c>
      <c r="J12" t="s">
        <v>434</v>
      </c>
      <c r="L12" s="590" t="str">
        <f>IF('Step 3.1 Site Details'!D18="","",J12)</f>
        <v/>
      </c>
      <c r="M12" s="665" t="str">
        <f>IF('Step 3.2 Heating System'!F20="","",J12)</f>
        <v/>
      </c>
      <c r="P12" s="971" t="s">
        <v>435</v>
      </c>
      <c r="Q12" s="491" t="str">
        <f>IF('Step 3.1 Site Details'!D18="","",TRIM('Step 3.1 Site Details'!A18))</f>
        <v/>
      </c>
      <c r="R12" s="665"/>
      <c r="T12">
        <v>0</v>
      </c>
      <c r="V12" s="395" t="str">
        <f>'Step 3.1 Site Details'!C18</f>
        <v>Building 11</v>
      </c>
      <c r="X12" s="664" t="str">
        <f>IF('Step 3.1 Site Details'!D18="","",TRIM('Step 3.1 Site Details'!D18))</f>
        <v/>
      </c>
      <c r="Y12" s="665" t="str">
        <f>IF('Step 3.1 Site Details'!D18="","",(TRIM(X12)))</f>
        <v/>
      </c>
      <c r="AA12" t="str">
        <v/>
      </c>
    </row>
    <row r="13" spans="1:29" x14ac:dyDescent="0.2">
      <c r="A13" s="395" t="str">
        <f>'Step 3.1 Site Details'!C19</f>
        <v>Building 12</v>
      </c>
      <c r="C13" s="590" t="str">
        <f>IF('Step 3.1 Site Details'!D19="","",TRIM('Step 3.1 Site Details'!D19))</f>
        <v/>
      </c>
      <c r="D13" s="664" t="str">
        <f t="shared" si="0"/>
        <v/>
      </c>
      <c r="E13" s="665" t="str">
        <f>IF('Step 3.1 Site Details'!D19="","",TRIM((C13)))</f>
        <v/>
      </c>
      <c r="J13" t="s">
        <v>436</v>
      </c>
      <c r="L13" s="590" t="str">
        <f>IF('Step 3.1 Site Details'!D19="","",J13)</f>
        <v/>
      </c>
      <c r="M13" s="665" t="str">
        <f>IF('Step 3.2 Heating System'!F21="","",J13)</f>
        <v/>
      </c>
      <c r="P13" s="971" t="s">
        <v>437</v>
      </c>
      <c r="Q13" s="491" t="str">
        <f>IF('Step 3.1 Site Details'!D19="","",TRIM('Step 3.1 Site Details'!A19))</f>
        <v/>
      </c>
      <c r="R13" s="665"/>
      <c r="T13">
        <v>0</v>
      </c>
      <c r="V13" s="395" t="str">
        <f>'Step 3.1 Site Details'!C19</f>
        <v>Building 12</v>
      </c>
      <c r="X13" s="664" t="str">
        <f>IF('Step 3.1 Site Details'!D19="","",TRIM('Step 3.1 Site Details'!D19))</f>
        <v/>
      </c>
      <c r="Y13" s="665" t="str">
        <f>IF('Step 3.1 Site Details'!D19="","",(TRIM(X13)))</f>
        <v/>
      </c>
      <c r="AA13" t="str">
        <v/>
      </c>
    </row>
    <row r="14" spans="1:29" x14ac:dyDescent="0.2">
      <c r="A14" s="395" t="str">
        <f>'Step 3.1 Site Details'!C20</f>
        <v>Building 13</v>
      </c>
      <c r="C14" s="590" t="str">
        <f>IF('Step 3.1 Site Details'!D20="","",TRIM('Step 3.1 Site Details'!D20))</f>
        <v/>
      </c>
      <c r="D14" s="664" t="str">
        <f t="shared" si="0"/>
        <v/>
      </c>
      <c r="E14" s="665" t="str">
        <f>IF('Step 3.1 Site Details'!D20="","",TRIM((C14)))</f>
        <v/>
      </c>
      <c r="J14" t="s">
        <v>438</v>
      </c>
      <c r="L14" s="590" t="str">
        <f>IF('Step 3.1 Site Details'!D20="","",J14)</f>
        <v/>
      </c>
      <c r="M14" s="665" t="str">
        <f>IF('Step 3.2 Heating System'!F22="","",J14)</f>
        <v/>
      </c>
      <c r="P14" s="971" t="s">
        <v>439</v>
      </c>
      <c r="Q14" s="491" t="str">
        <f>IF('Step 3.1 Site Details'!D20="","",TRIM('Step 3.1 Site Details'!A20))</f>
        <v/>
      </c>
      <c r="R14" s="665"/>
      <c r="T14">
        <v>0</v>
      </c>
      <c r="V14" s="395" t="str">
        <f>'Step 3.1 Site Details'!C20</f>
        <v>Building 13</v>
      </c>
      <c r="X14" s="664" t="str">
        <f>IF('Step 3.1 Site Details'!D20="","",TRIM('Step 3.1 Site Details'!D20))</f>
        <v/>
      </c>
      <c r="Y14" s="665" t="str">
        <f>IF('Step 3.1 Site Details'!D20="","",(TRIM(X14)))</f>
        <v/>
      </c>
      <c r="AA14" t="str">
        <v/>
      </c>
    </row>
    <row r="15" spans="1:29" x14ac:dyDescent="0.2">
      <c r="A15" s="395" t="str">
        <f>'Step 3.1 Site Details'!C21</f>
        <v>Building 14</v>
      </c>
      <c r="C15" s="590" t="str">
        <f>IF('Step 3.1 Site Details'!D21="","",TRIM('Step 3.1 Site Details'!D21))</f>
        <v/>
      </c>
      <c r="D15" s="664" t="str">
        <f t="shared" si="0"/>
        <v/>
      </c>
      <c r="E15" s="665" t="str">
        <f>IF('Step 3.1 Site Details'!D21="","",TRIM((C15)))</f>
        <v/>
      </c>
      <c r="J15" t="s">
        <v>440</v>
      </c>
      <c r="L15" s="590" t="str">
        <f>IF('Step 3.1 Site Details'!D21="","",J15)</f>
        <v/>
      </c>
      <c r="M15" s="665" t="str">
        <f>IF('Step 3.2 Heating System'!F23="","",J15)</f>
        <v/>
      </c>
      <c r="P15" s="971" t="s">
        <v>441</v>
      </c>
      <c r="Q15" s="491" t="str">
        <f>IF('Step 3.1 Site Details'!D21="","",TRIM('Step 3.1 Site Details'!A21))</f>
        <v/>
      </c>
      <c r="R15" s="665"/>
      <c r="T15">
        <v>0</v>
      </c>
      <c r="V15" s="395" t="str">
        <f>'Step 3.1 Site Details'!C21</f>
        <v>Building 14</v>
      </c>
      <c r="X15" s="664" t="str">
        <f>IF('Step 3.1 Site Details'!D21="","",TRIM('Step 3.1 Site Details'!D21))</f>
        <v/>
      </c>
      <c r="Y15" s="665" t="str">
        <f>IF('Step 3.1 Site Details'!D21="","",(TRIM(X15)))</f>
        <v/>
      </c>
      <c r="AA15" t="str">
        <v/>
      </c>
    </row>
    <row r="16" spans="1:29" x14ac:dyDescent="0.2">
      <c r="A16" s="395" t="str">
        <f>'Step 3.1 Site Details'!C22</f>
        <v>Building 15</v>
      </c>
      <c r="C16" s="590" t="str">
        <f>IF('Step 3.1 Site Details'!D22="","",TRIM('Step 3.1 Site Details'!D22))</f>
        <v/>
      </c>
      <c r="D16" s="664" t="str">
        <f t="shared" si="0"/>
        <v/>
      </c>
      <c r="E16" s="665" t="str">
        <f>IF('Step 3.1 Site Details'!D22="","",TRIM((C16)))</f>
        <v/>
      </c>
      <c r="J16" t="s">
        <v>442</v>
      </c>
      <c r="L16" s="590" t="str">
        <f>IF('Step 3.1 Site Details'!D22="","",J16)</f>
        <v/>
      </c>
      <c r="M16" s="665" t="str">
        <f>IF('Step 3.2 Heating System'!F24="","",J16)</f>
        <v/>
      </c>
      <c r="P16" s="971" t="s">
        <v>443</v>
      </c>
      <c r="Q16" s="491" t="str">
        <f>IF('Step 3.1 Site Details'!D22="","",TRIM('Step 3.1 Site Details'!A22))</f>
        <v/>
      </c>
      <c r="R16" s="665"/>
      <c r="T16">
        <v>0</v>
      </c>
      <c r="V16" s="395" t="str">
        <f>'Step 3.1 Site Details'!C22</f>
        <v>Building 15</v>
      </c>
      <c r="X16" s="664" t="str">
        <f>IF('Step 3.1 Site Details'!D22="","",TRIM('Step 3.1 Site Details'!D22))</f>
        <v/>
      </c>
      <c r="Y16" s="665" t="str">
        <f>IF('Step 3.1 Site Details'!D22="","",(TRIM(X16)))</f>
        <v/>
      </c>
      <c r="AA16" t="str">
        <v/>
      </c>
    </row>
    <row r="17" spans="1:27" x14ac:dyDescent="0.2">
      <c r="A17" s="395" t="str">
        <f>'Step 3.1 Site Details'!C23</f>
        <v>Building 16</v>
      </c>
      <c r="C17" s="590" t="str">
        <f>IF('Step 3.1 Site Details'!D23="","",TRIM('Step 3.1 Site Details'!D23))</f>
        <v/>
      </c>
      <c r="D17" s="664" t="str">
        <f t="shared" si="0"/>
        <v/>
      </c>
      <c r="E17" s="665" t="str">
        <f>IF('Step 3.1 Site Details'!D23="","",TRIM((C17)))</f>
        <v/>
      </c>
      <c r="J17" t="s">
        <v>444</v>
      </c>
      <c r="L17" s="590" t="str">
        <f>IF('Step 3.1 Site Details'!D23="","",J17)</f>
        <v/>
      </c>
      <c r="M17" s="665" t="str">
        <f>IF('Step 3.2 Heating System'!F25="","",J17)</f>
        <v/>
      </c>
      <c r="P17" s="971" t="s">
        <v>445</v>
      </c>
      <c r="Q17" s="491" t="str">
        <f>IF('Step 3.1 Site Details'!D23="","",TRIM('Step 3.1 Site Details'!A23))</f>
        <v/>
      </c>
      <c r="R17" s="665"/>
      <c r="T17">
        <v>0</v>
      </c>
      <c r="V17" s="395" t="str">
        <f>'Step 3.1 Site Details'!C23</f>
        <v>Building 16</v>
      </c>
      <c r="X17" s="664" t="str">
        <f>IF('Step 3.1 Site Details'!D23="","",TRIM('Step 3.1 Site Details'!D23))</f>
        <v/>
      </c>
      <c r="Y17" s="665" t="str">
        <f>IF('Step 3.1 Site Details'!D23="","",(TRIM(X17)))</f>
        <v/>
      </c>
      <c r="AA17" t="str">
        <v/>
      </c>
    </row>
    <row r="18" spans="1:27" x14ac:dyDescent="0.2">
      <c r="A18" s="395" t="str">
        <f>'Step 3.1 Site Details'!C24</f>
        <v>Building 17</v>
      </c>
      <c r="C18" s="590" t="str">
        <f>IF('Step 3.1 Site Details'!D24="","",TRIM('Step 3.1 Site Details'!D24))</f>
        <v/>
      </c>
      <c r="D18" s="664" t="str">
        <f t="shared" si="0"/>
        <v/>
      </c>
      <c r="E18" s="665" t="str">
        <f>IF('Step 3.1 Site Details'!D24="","",TRIM((C18)))</f>
        <v/>
      </c>
      <c r="J18" t="s">
        <v>446</v>
      </c>
      <c r="L18" s="590" t="str">
        <f>IF('Step 3.1 Site Details'!D24="","",J18)</f>
        <v/>
      </c>
      <c r="M18" s="665" t="str">
        <f>IF('Step 3.2 Heating System'!F26="","",J18)</f>
        <v/>
      </c>
      <c r="P18" s="971" t="s">
        <v>447</v>
      </c>
      <c r="Q18" s="491" t="str">
        <f>IF('Step 3.1 Site Details'!D24="","",TRIM('Step 3.1 Site Details'!A24))</f>
        <v/>
      </c>
      <c r="R18" s="665"/>
      <c r="T18">
        <v>0</v>
      </c>
      <c r="V18" s="395" t="str">
        <f>'Step 3.1 Site Details'!C24</f>
        <v>Building 17</v>
      </c>
      <c r="X18" s="664" t="str">
        <f>IF('Step 3.1 Site Details'!D24="","",TRIM('Step 3.1 Site Details'!D24))</f>
        <v/>
      </c>
      <c r="Y18" s="665" t="str">
        <f>IF('Step 3.1 Site Details'!D24="","",(TRIM(X18)))</f>
        <v/>
      </c>
      <c r="AA18" t="str">
        <v/>
      </c>
    </row>
    <row r="19" spans="1:27" x14ac:dyDescent="0.2">
      <c r="A19" s="395" t="str">
        <f>'Step 3.1 Site Details'!C25</f>
        <v>Building 18</v>
      </c>
      <c r="C19" s="590" t="str">
        <f>IF('Step 3.1 Site Details'!D25="","",TRIM('Step 3.1 Site Details'!D25))</f>
        <v/>
      </c>
      <c r="D19" s="664" t="str">
        <f t="shared" si="0"/>
        <v/>
      </c>
      <c r="E19" s="665" t="str">
        <f>IF('Step 3.1 Site Details'!D25="","",TRIM((C19)))</f>
        <v/>
      </c>
      <c r="J19" t="s">
        <v>448</v>
      </c>
      <c r="L19" s="590" t="str">
        <f>IF('Step 3.1 Site Details'!D25="","",J19)</f>
        <v/>
      </c>
      <c r="M19" s="665" t="str">
        <f>IF('Step 3.2 Heating System'!F27="","",J19)</f>
        <v/>
      </c>
      <c r="P19" s="971" t="s">
        <v>449</v>
      </c>
      <c r="Q19" s="491" t="str">
        <f>IF('Step 3.1 Site Details'!D25="","",TRIM('Step 3.1 Site Details'!A25))</f>
        <v/>
      </c>
      <c r="R19" s="665"/>
      <c r="T19">
        <v>0</v>
      </c>
      <c r="V19" s="395" t="str">
        <f>'Step 3.1 Site Details'!C25</f>
        <v>Building 18</v>
      </c>
      <c r="X19" s="664" t="str">
        <f>IF('Step 3.1 Site Details'!D25="","",TRIM('Step 3.1 Site Details'!D25))</f>
        <v/>
      </c>
      <c r="Y19" s="665" t="str">
        <f>IF('Step 3.1 Site Details'!D25="","",(TRIM(X19)))</f>
        <v/>
      </c>
      <c r="AA19" t="str">
        <v/>
      </c>
    </row>
    <row r="20" spans="1:27" x14ac:dyDescent="0.2">
      <c r="A20" s="395" t="str">
        <f>'Step 3.1 Site Details'!C26</f>
        <v>Building 19</v>
      </c>
      <c r="C20" s="590" t="str">
        <f>IF('Step 3.1 Site Details'!D26="","",TRIM('Step 3.1 Site Details'!D26))</f>
        <v/>
      </c>
      <c r="D20" s="664" t="str">
        <f t="shared" si="0"/>
        <v/>
      </c>
      <c r="E20" s="665" t="str">
        <f>IF('Step 3.1 Site Details'!D26="","",TRIM((C20)))</f>
        <v/>
      </c>
      <c r="J20" t="s">
        <v>450</v>
      </c>
      <c r="L20" s="590" t="str">
        <f>IF('Step 3.1 Site Details'!D26="","",J20)</f>
        <v/>
      </c>
      <c r="M20" s="665" t="str">
        <f>IF('Step 3.2 Heating System'!F28="","",J20)</f>
        <v/>
      </c>
      <c r="P20" s="971" t="s">
        <v>451</v>
      </c>
      <c r="Q20" s="491" t="str">
        <f>IF('Step 3.1 Site Details'!D26="","",TRIM('Step 3.1 Site Details'!A26))</f>
        <v/>
      </c>
      <c r="R20" s="665"/>
      <c r="T20">
        <v>0</v>
      </c>
      <c r="V20" s="395" t="str">
        <f>'Step 3.1 Site Details'!C26</f>
        <v>Building 19</v>
      </c>
      <c r="X20" s="664" t="str">
        <f>IF('Step 3.1 Site Details'!D26="","",TRIM('Step 3.1 Site Details'!D26))</f>
        <v/>
      </c>
      <c r="Y20" s="665" t="str">
        <f>IF('Step 3.1 Site Details'!D26="","",(TRIM(X20)))</f>
        <v/>
      </c>
      <c r="AA20" t="str">
        <v/>
      </c>
    </row>
    <row r="21" spans="1:27" x14ac:dyDescent="0.2">
      <c r="A21" s="395" t="str">
        <f>'Step 3.1 Site Details'!C27</f>
        <v>Building 20</v>
      </c>
      <c r="C21" s="590" t="str">
        <f>IF('Step 3.1 Site Details'!D27="","",TRIM('Step 3.1 Site Details'!D27))</f>
        <v/>
      </c>
      <c r="D21" s="664" t="str">
        <f t="shared" si="0"/>
        <v/>
      </c>
      <c r="E21" s="665" t="str">
        <f>IF('Step 3.1 Site Details'!D27="","",TRIM((C21)))</f>
        <v/>
      </c>
      <c r="J21" t="s">
        <v>452</v>
      </c>
      <c r="L21" s="590" t="str">
        <f>IF('Step 3.1 Site Details'!D27="","",J21)</f>
        <v/>
      </c>
      <c r="M21" s="665" t="str">
        <f>IF('Step 3.2 Heating System'!F29="","",J21)</f>
        <v/>
      </c>
      <c r="P21" s="971" t="s">
        <v>453</v>
      </c>
      <c r="Q21" s="491" t="str">
        <f>IF('Step 3.1 Site Details'!D27="","",TRIM('Step 3.1 Site Details'!A27))</f>
        <v/>
      </c>
      <c r="R21" s="665"/>
      <c r="T21">
        <v>0</v>
      </c>
      <c r="V21" s="395" t="str">
        <f>'Step 3.1 Site Details'!C27</f>
        <v>Building 20</v>
      </c>
      <c r="X21" s="664" t="str">
        <f>IF('Step 3.1 Site Details'!D27="","",TRIM('Step 3.1 Site Details'!D27))</f>
        <v/>
      </c>
      <c r="Y21" s="665" t="str">
        <f>IF('Step 3.1 Site Details'!D27="","",(TRIM(X21)))</f>
        <v/>
      </c>
      <c r="AA21" t="str">
        <v/>
      </c>
    </row>
    <row r="22" spans="1:27" x14ac:dyDescent="0.2">
      <c r="A22" s="395" t="str">
        <f>'Step 3.1 Site Details'!C28</f>
        <v>Building 21</v>
      </c>
      <c r="C22" s="590" t="str">
        <f>IF('Step 3.1 Site Details'!D28="","",TRIM('Step 3.1 Site Details'!D28))</f>
        <v/>
      </c>
      <c r="D22" s="664" t="str">
        <f t="shared" si="0"/>
        <v/>
      </c>
      <c r="E22" s="665" t="str">
        <f>IF('Step 3.1 Site Details'!D28="","",TRIM((C22)))</f>
        <v/>
      </c>
      <c r="J22" t="s">
        <v>454</v>
      </c>
      <c r="L22" s="590" t="str">
        <f>IF('Step 3.1 Site Details'!D28="","",J22)</f>
        <v/>
      </c>
      <c r="M22" s="665" t="str">
        <f>IF('Step 3.2 Heating System'!F30="","",J22)</f>
        <v/>
      </c>
      <c r="P22" s="971" t="s">
        <v>455</v>
      </c>
      <c r="Q22" s="491" t="str">
        <f>IF('Step 3.1 Site Details'!D28="","",TRIM('Step 3.1 Site Details'!A28))</f>
        <v/>
      </c>
      <c r="R22" s="665"/>
      <c r="T22">
        <v>0</v>
      </c>
      <c r="V22" s="395" t="str">
        <f>'Step 3.1 Site Details'!C28</f>
        <v>Building 21</v>
      </c>
      <c r="X22" s="664" t="str">
        <f>IF('Step 3.1 Site Details'!D28="","",TRIM('Step 3.1 Site Details'!D28))</f>
        <v/>
      </c>
      <c r="Y22" s="665" t="str">
        <f>IF('Step 3.1 Site Details'!D28="","",(TRIM(X22)))</f>
        <v/>
      </c>
      <c r="AA22" t="str">
        <v/>
      </c>
    </row>
    <row r="23" spans="1:27" x14ac:dyDescent="0.2">
      <c r="A23" s="395" t="str">
        <f>'Step 3.1 Site Details'!C29</f>
        <v>Building 22</v>
      </c>
      <c r="C23" s="590" t="str">
        <f>IF('Step 3.1 Site Details'!D29="","",TRIM('Step 3.1 Site Details'!D29))</f>
        <v/>
      </c>
      <c r="D23" s="664" t="str">
        <f t="shared" si="0"/>
        <v/>
      </c>
      <c r="E23" s="665" t="str">
        <f>IF('Step 3.1 Site Details'!D29="","",TRIM((C23)))</f>
        <v/>
      </c>
      <c r="J23" t="s">
        <v>456</v>
      </c>
      <c r="L23" s="590" t="str">
        <f>IF('Step 3.1 Site Details'!D29="","",J23)</f>
        <v/>
      </c>
      <c r="M23" s="665" t="str">
        <f>IF('Step 3.2 Heating System'!F31="","",J23)</f>
        <v/>
      </c>
      <c r="P23" s="971" t="s">
        <v>457</v>
      </c>
      <c r="Q23" s="491" t="str">
        <f>IF('Step 3.1 Site Details'!D29="","",TRIM('Step 3.1 Site Details'!A29))</f>
        <v/>
      </c>
      <c r="R23" s="665"/>
      <c r="T23">
        <v>0</v>
      </c>
      <c r="V23" s="395" t="str">
        <f>'Step 3.1 Site Details'!C29</f>
        <v>Building 22</v>
      </c>
      <c r="X23" s="664" t="str">
        <f>IF('Step 3.1 Site Details'!D29="","",TRIM('Step 3.1 Site Details'!D29))</f>
        <v/>
      </c>
      <c r="Y23" s="665" t="str">
        <f>IF('Step 3.1 Site Details'!D29="","",(TRIM(X23)))</f>
        <v/>
      </c>
      <c r="AA23" t="str">
        <v/>
      </c>
    </row>
    <row r="24" spans="1:27" x14ac:dyDescent="0.2">
      <c r="A24" s="395" t="str">
        <f>'Step 3.1 Site Details'!C30</f>
        <v>Building 23</v>
      </c>
      <c r="C24" s="590" t="str">
        <f>IF('Step 3.1 Site Details'!D30="","",TRIM('Step 3.1 Site Details'!D30))</f>
        <v/>
      </c>
      <c r="D24" s="664" t="str">
        <f t="shared" si="0"/>
        <v/>
      </c>
      <c r="E24" s="665" t="str">
        <f>IF('Step 3.1 Site Details'!D30="","",TRIM((C24)))</f>
        <v/>
      </c>
      <c r="J24" t="s">
        <v>458</v>
      </c>
      <c r="L24" s="590" t="str">
        <f>IF('Step 3.1 Site Details'!D30="","",J24)</f>
        <v/>
      </c>
      <c r="M24" s="665" t="str">
        <f>IF('Step 3.2 Heating System'!F32="","",J24)</f>
        <v/>
      </c>
      <c r="P24" s="971" t="s">
        <v>459</v>
      </c>
      <c r="Q24" s="491" t="str">
        <f>IF('Step 3.1 Site Details'!D30="","",TRIM('Step 3.1 Site Details'!A30))</f>
        <v/>
      </c>
      <c r="R24" s="665"/>
      <c r="T24">
        <v>0</v>
      </c>
      <c r="V24" s="395" t="str">
        <f>'Step 3.1 Site Details'!C30</f>
        <v>Building 23</v>
      </c>
      <c r="X24" s="664" t="str">
        <f>IF('Step 3.1 Site Details'!D30="","",TRIM('Step 3.1 Site Details'!D30))</f>
        <v/>
      </c>
      <c r="Y24" s="665" t="str">
        <f>IF('Step 3.1 Site Details'!D30="","",(TRIM(X24)))</f>
        <v/>
      </c>
      <c r="AA24" t="str">
        <v/>
      </c>
    </row>
    <row r="25" spans="1:27" x14ac:dyDescent="0.2">
      <c r="A25" s="395" t="str">
        <f>'Step 3.1 Site Details'!C31</f>
        <v>Building 24</v>
      </c>
      <c r="C25" s="590" t="str">
        <f>IF('Step 3.1 Site Details'!D31="","",TRIM('Step 3.1 Site Details'!D31))</f>
        <v/>
      </c>
      <c r="D25" s="664" t="str">
        <f t="shared" si="0"/>
        <v/>
      </c>
      <c r="E25" s="665" t="str">
        <f>IF('Step 3.1 Site Details'!D31="","",TRIM((C25)))</f>
        <v/>
      </c>
      <c r="J25" t="s">
        <v>460</v>
      </c>
      <c r="L25" s="590" t="str">
        <f>IF('Step 3.1 Site Details'!D31="","",J25)</f>
        <v/>
      </c>
      <c r="M25" s="665" t="str">
        <f>IF('Step 3.2 Heating System'!F33="","",J25)</f>
        <v/>
      </c>
      <c r="P25" s="971" t="s">
        <v>461</v>
      </c>
      <c r="Q25" s="491" t="str">
        <f>IF('Step 3.1 Site Details'!D31="","",TRIM('Step 3.1 Site Details'!A31))</f>
        <v/>
      </c>
      <c r="R25" s="665"/>
      <c r="T25">
        <v>0</v>
      </c>
      <c r="V25" s="395" t="str">
        <f>'Step 3.1 Site Details'!C31</f>
        <v>Building 24</v>
      </c>
      <c r="X25" s="664" t="str">
        <f>IF('Step 3.1 Site Details'!D31="","",TRIM('Step 3.1 Site Details'!D31))</f>
        <v/>
      </c>
      <c r="Y25" s="665" t="str">
        <f>IF('Step 3.1 Site Details'!D31="","",(TRIM(X25)))</f>
        <v/>
      </c>
      <c r="AA25" t="str">
        <v/>
      </c>
    </row>
    <row r="26" spans="1:27" x14ac:dyDescent="0.2">
      <c r="A26" s="395" t="str">
        <f>'Step 3.1 Site Details'!C32</f>
        <v>Building 25</v>
      </c>
      <c r="C26" s="590" t="str">
        <f>IF('Step 3.1 Site Details'!D32="","",TRIM('Step 3.1 Site Details'!D32))</f>
        <v/>
      </c>
      <c r="D26" s="664" t="str">
        <f t="shared" si="0"/>
        <v/>
      </c>
      <c r="E26" s="665" t="str">
        <f>IF('Step 3.1 Site Details'!D32="","",TRIM((C26)))</f>
        <v/>
      </c>
      <c r="J26" t="s">
        <v>462</v>
      </c>
      <c r="L26" s="590" t="str">
        <f>IF('Step 3.1 Site Details'!D32="","",J26)</f>
        <v/>
      </c>
      <c r="M26" s="665" t="str">
        <f>IF('Step 3.2 Heating System'!F34="","",J26)</f>
        <v/>
      </c>
      <c r="P26" s="971" t="s">
        <v>463</v>
      </c>
      <c r="Q26" s="491" t="str">
        <f>IF('Step 3.1 Site Details'!D32="","",TRIM('Step 3.1 Site Details'!A32))</f>
        <v/>
      </c>
      <c r="R26" s="665"/>
      <c r="T26">
        <v>0</v>
      </c>
      <c r="V26" s="395" t="str">
        <f>'Step 3.1 Site Details'!C32</f>
        <v>Building 25</v>
      </c>
      <c r="X26" s="664" t="str">
        <f>IF('Step 3.1 Site Details'!D32="","",TRIM('Step 3.1 Site Details'!D32))</f>
        <v/>
      </c>
      <c r="Y26" s="665" t="str">
        <f>IF('Step 3.1 Site Details'!D32="","",(TRIM(X26)))</f>
        <v/>
      </c>
      <c r="AA26" t="str">
        <v/>
      </c>
    </row>
    <row r="27" spans="1:27" x14ac:dyDescent="0.2">
      <c r="A27" s="395" t="str">
        <f>'Step 3.1 Site Details'!C33</f>
        <v>Building 26</v>
      </c>
      <c r="C27" s="590" t="str">
        <f>IF('Step 3.1 Site Details'!D33="","",TRIM('Step 3.1 Site Details'!D33))</f>
        <v/>
      </c>
      <c r="D27" s="664" t="str">
        <f t="shared" si="0"/>
        <v/>
      </c>
      <c r="E27" s="665" t="str">
        <f>IF('Step 3.1 Site Details'!D33="","",TRIM((C27)))</f>
        <v/>
      </c>
      <c r="J27" t="s">
        <v>464</v>
      </c>
      <c r="L27" s="590" t="str">
        <f>IF('Step 3.1 Site Details'!D33="","",J27)</f>
        <v/>
      </c>
      <c r="M27" s="665" t="str">
        <f>IF('Step 3.2 Heating System'!F35="","",J27)</f>
        <v/>
      </c>
      <c r="P27" s="971" t="s">
        <v>465</v>
      </c>
      <c r="Q27" s="491" t="str">
        <f>IF('Step 3.1 Site Details'!D33="","",TRIM('Step 3.1 Site Details'!A33))</f>
        <v/>
      </c>
      <c r="R27" s="665"/>
      <c r="T27">
        <v>0</v>
      </c>
      <c r="V27" s="395" t="str">
        <f>'Step 3.1 Site Details'!C33</f>
        <v>Building 26</v>
      </c>
      <c r="X27" s="664" t="str">
        <f>IF('Step 3.1 Site Details'!D33="","",TRIM('Step 3.1 Site Details'!D33))</f>
        <v/>
      </c>
      <c r="Y27" s="665" t="str">
        <f>IF('Step 3.1 Site Details'!D33="","",(TRIM(X27)))</f>
        <v/>
      </c>
      <c r="AA27" t="str">
        <v/>
      </c>
    </row>
    <row r="28" spans="1:27" x14ac:dyDescent="0.2">
      <c r="A28" s="395" t="str">
        <f>'Step 3.1 Site Details'!C34</f>
        <v>Building 27</v>
      </c>
      <c r="C28" s="590" t="str">
        <f>IF('Step 3.1 Site Details'!D34="","",TRIM('Step 3.1 Site Details'!D34))</f>
        <v/>
      </c>
      <c r="D28" s="664" t="str">
        <f t="shared" si="0"/>
        <v/>
      </c>
      <c r="E28" s="665" t="str">
        <f>IF('Step 3.1 Site Details'!D34="","",TRIM((C28)))</f>
        <v/>
      </c>
      <c r="J28" t="s">
        <v>466</v>
      </c>
      <c r="L28" s="590" t="str">
        <f>IF('Step 3.1 Site Details'!D34="","",J28)</f>
        <v/>
      </c>
      <c r="M28" s="665" t="str">
        <f>IF('Step 3.2 Heating System'!F36="","",J28)</f>
        <v/>
      </c>
      <c r="P28" s="971" t="s">
        <v>467</v>
      </c>
      <c r="Q28" s="491" t="str">
        <f>IF('Step 3.1 Site Details'!D34="","",TRIM('Step 3.1 Site Details'!A34))</f>
        <v/>
      </c>
      <c r="R28" s="665"/>
      <c r="T28">
        <v>0</v>
      </c>
      <c r="V28" s="395" t="str">
        <f>'Step 3.1 Site Details'!C34</f>
        <v>Building 27</v>
      </c>
      <c r="X28" s="664" t="str">
        <f>IF('Step 3.1 Site Details'!D34="","",TRIM('Step 3.1 Site Details'!D34))</f>
        <v/>
      </c>
      <c r="Y28" s="665" t="str">
        <f>IF('Step 3.1 Site Details'!D34="","",(TRIM(X28)))</f>
        <v/>
      </c>
      <c r="AA28" t="str">
        <v/>
      </c>
    </row>
    <row r="29" spans="1:27" x14ac:dyDescent="0.2">
      <c r="A29" s="395" t="str">
        <f>'Step 3.1 Site Details'!C35</f>
        <v>Building 28</v>
      </c>
      <c r="C29" s="590" t="str">
        <f>IF('Step 3.1 Site Details'!D35="","",TRIM('Step 3.1 Site Details'!D35))</f>
        <v/>
      </c>
      <c r="D29" s="664" t="str">
        <f t="shared" si="0"/>
        <v/>
      </c>
      <c r="E29" s="665" t="str">
        <f>IF('Step 3.1 Site Details'!D35="","",TRIM((C29)))</f>
        <v/>
      </c>
      <c r="J29" t="s">
        <v>468</v>
      </c>
      <c r="L29" s="590" t="str">
        <f>IF('Step 3.1 Site Details'!D35="","",J29)</f>
        <v/>
      </c>
      <c r="M29" s="665" t="str">
        <f>IF('Step 3.2 Heating System'!F37="","",J29)</f>
        <v/>
      </c>
      <c r="P29" s="971" t="s">
        <v>469</v>
      </c>
      <c r="Q29" s="491" t="str">
        <f>IF('Step 3.1 Site Details'!D35="","",TRIM('Step 3.1 Site Details'!A35))</f>
        <v/>
      </c>
      <c r="R29" s="665"/>
      <c r="T29">
        <v>0</v>
      </c>
      <c r="V29" s="395" t="str">
        <f>'Step 3.1 Site Details'!C35</f>
        <v>Building 28</v>
      </c>
      <c r="X29" s="664" t="str">
        <f>IF('Step 3.1 Site Details'!D35="","",TRIM('Step 3.1 Site Details'!D35))</f>
        <v/>
      </c>
      <c r="Y29" s="665" t="str">
        <f>IF('Step 3.1 Site Details'!D35="","",(TRIM(X29)))</f>
        <v/>
      </c>
      <c r="AA29" t="str">
        <v/>
      </c>
    </row>
    <row r="30" spans="1:27" x14ac:dyDescent="0.2">
      <c r="A30" s="395" t="str">
        <f>'Step 3.1 Site Details'!C36</f>
        <v>Building 29</v>
      </c>
      <c r="C30" s="590" t="str">
        <f>IF('Step 3.1 Site Details'!D36="","",TRIM('Step 3.1 Site Details'!D36))</f>
        <v/>
      </c>
      <c r="D30" s="664" t="str">
        <f t="shared" si="0"/>
        <v/>
      </c>
      <c r="E30" s="665" t="str">
        <f>IF('Step 3.1 Site Details'!D36="","",TRIM((C30)))</f>
        <v/>
      </c>
      <c r="J30" t="s">
        <v>470</v>
      </c>
      <c r="L30" s="590" t="str">
        <f>IF('Step 3.1 Site Details'!D36="","",J30)</f>
        <v/>
      </c>
      <c r="M30" s="665" t="str">
        <f>IF('Step 3.2 Heating System'!F38="","",J30)</f>
        <v/>
      </c>
      <c r="P30" s="971" t="s">
        <v>471</v>
      </c>
      <c r="Q30" s="491" t="str">
        <f>IF('Step 3.1 Site Details'!D36="","",TRIM('Step 3.1 Site Details'!A36))</f>
        <v/>
      </c>
      <c r="R30" s="665"/>
      <c r="T30">
        <v>0</v>
      </c>
      <c r="V30" s="395" t="str">
        <f>'Step 3.1 Site Details'!C36</f>
        <v>Building 29</v>
      </c>
      <c r="X30" s="664" t="str">
        <f>IF('Step 3.1 Site Details'!D36="","",TRIM('Step 3.1 Site Details'!D36))</f>
        <v/>
      </c>
      <c r="Y30" s="665" t="str">
        <f>IF('Step 3.1 Site Details'!D36="","",(TRIM(X30)))</f>
        <v/>
      </c>
      <c r="AA30" t="str">
        <v/>
      </c>
    </row>
    <row r="31" spans="1:27" x14ac:dyDescent="0.2">
      <c r="A31" s="395" t="str">
        <f>'Step 3.1 Site Details'!C37</f>
        <v>Building 30</v>
      </c>
      <c r="C31" s="590" t="str">
        <f>IF('Step 3.1 Site Details'!D37="","",TRIM('Step 3.1 Site Details'!D37))</f>
        <v/>
      </c>
      <c r="D31" s="664" t="str">
        <f t="shared" si="0"/>
        <v/>
      </c>
      <c r="E31" s="665" t="str">
        <f>IF('Step 3.1 Site Details'!D37="","",TRIM((C31)))</f>
        <v/>
      </c>
      <c r="J31" t="s">
        <v>472</v>
      </c>
      <c r="L31" s="590" t="str">
        <f>IF('Step 3.1 Site Details'!D37="","",J31)</f>
        <v/>
      </c>
      <c r="M31" s="665" t="str">
        <f>IF('Step 3.2 Heating System'!F39="","",J31)</f>
        <v/>
      </c>
      <c r="P31" s="971" t="s">
        <v>473</v>
      </c>
      <c r="Q31" s="491" t="str">
        <f>IF('Step 3.1 Site Details'!D37="","",TRIM('Step 3.1 Site Details'!A37))</f>
        <v/>
      </c>
      <c r="R31" s="665"/>
      <c r="T31">
        <v>0</v>
      </c>
      <c r="V31" s="395" t="str">
        <f>'Step 3.1 Site Details'!C37</f>
        <v>Building 30</v>
      </c>
      <c r="X31" s="664" t="str">
        <f>IF('Step 3.1 Site Details'!D37="","",TRIM('Step 3.1 Site Details'!D37))</f>
        <v/>
      </c>
      <c r="Y31" s="665" t="str">
        <f>IF('Step 3.1 Site Details'!D37="","",(TRIM(X31)))</f>
        <v/>
      </c>
      <c r="AA31" t="str">
        <v/>
      </c>
    </row>
    <row r="32" spans="1:27" x14ac:dyDescent="0.2">
      <c r="A32" s="395" t="str">
        <f>'Step 3.1 Site Details'!C38</f>
        <v>Building 31</v>
      </c>
      <c r="C32" s="590" t="str">
        <f>IF('Step 3.1 Site Details'!D38="","",TRIM('Step 3.1 Site Details'!D38))</f>
        <v/>
      </c>
      <c r="D32" s="664" t="str">
        <f t="shared" si="0"/>
        <v/>
      </c>
      <c r="E32" s="665" t="str">
        <f>IF('Step 3.1 Site Details'!D38="","",TRIM((C32)))</f>
        <v/>
      </c>
      <c r="J32" t="s">
        <v>474</v>
      </c>
      <c r="L32" s="590" t="str">
        <f>IF('Step 3.1 Site Details'!D38="","",J32)</f>
        <v/>
      </c>
      <c r="M32" s="665" t="str">
        <f>IF('Step 3.2 Heating System'!F40="","",J32)</f>
        <v/>
      </c>
      <c r="P32" s="971" t="s">
        <v>475</v>
      </c>
      <c r="Q32" s="491" t="str">
        <f>IF('Step 3.1 Site Details'!D38="","",TRIM('Step 3.1 Site Details'!A38))</f>
        <v/>
      </c>
      <c r="R32" s="665"/>
      <c r="T32">
        <v>0</v>
      </c>
      <c r="V32" s="395" t="str">
        <f>'Step 3.1 Site Details'!C38</f>
        <v>Building 31</v>
      </c>
      <c r="X32" s="664" t="str">
        <f>IF('Step 3.1 Site Details'!D38="","",TRIM('Step 3.1 Site Details'!D38))</f>
        <v/>
      </c>
      <c r="Y32" s="665" t="str">
        <f>IF('Step 3.1 Site Details'!D38="","",(TRIM(X32)))</f>
        <v/>
      </c>
      <c r="AA32" t="str">
        <v/>
      </c>
    </row>
    <row r="33" spans="1:27" x14ac:dyDescent="0.2">
      <c r="A33" s="395" t="str">
        <f>'Step 3.1 Site Details'!C39</f>
        <v>Building 32</v>
      </c>
      <c r="C33" s="590" t="str">
        <f>IF('Step 3.1 Site Details'!D39="","",TRIM('Step 3.1 Site Details'!D39))</f>
        <v/>
      </c>
      <c r="D33" s="664" t="str">
        <f t="shared" si="0"/>
        <v/>
      </c>
      <c r="E33" s="665" t="str">
        <f>IF('Step 3.1 Site Details'!D39="","",TRIM((C33)))</f>
        <v/>
      </c>
      <c r="J33" t="s">
        <v>476</v>
      </c>
      <c r="L33" s="590" t="str">
        <f>IF('Step 3.1 Site Details'!D39="","",J33)</f>
        <v/>
      </c>
      <c r="M33" s="665" t="str">
        <f>IF('Step 3.2 Heating System'!F41="","",J33)</f>
        <v/>
      </c>
      <c r="P33" s="971" t="s">
        <v>477</v>
      </c>
      <c r="Q33" s="491" t="str">
        <f>IF('Step 3.1 Site Details'!D39="","",TRIM('Step 3.1 Site Details'!A39))</f>
        <v/>
      </c>
      <c r="R33" s="665"/>
      <c r="T33">
        <v>0</v>
      </c>
      <c r="V33" s="395" t="str">
        <f>'Step 3.1 Site Details'!C39</f>
        <v>Building 32</v>
      </c>
      <c r="X33" s="664" t="str">
        <f>IF('Step 3.1 Site Details'!D39="","",TRIM('Step 3.1 Site Details'!D39))</f>
        <v/>
      </c>
      <c r="Y33" s="665" t="str">
        <f>IF('Step 3.1 Site Details'!D39="","",(TRIM(X33)))</f>
        <v/>
      </c>
      <c r="AA33" t="str">
        <v/>
      </c>
    </row>
    <row r="34" spans="1:27" x14ac:dyDescent="0.2">
      <c r="A34" s="395" t="str">
        <f>'Step 3.1 Site Details'!C40</f>
        <v>Building 33</v>
      </c>
      <c r="C34" s="590" t="str">
        <f>IF('Step 3.1 Site Details'!D40="","",TRIM('Step 3.1 Site Details'!D40))</f>
        <v/>
      </c>
      <c r="D34" s="664" t="str">
        <f t="shared" si="0"/>
        <v/>
      </c>
      <c r="E34" s="665" t="str">
        <f>IF('Step 3.1 Site Details'!D40="","",TRIM((C34)))</f>
        <v/>
      </c>
      <c r="J34" t="s">
        <v>478</v>
      </c>
      <c r="L34" s="590" t="str">
        <f>IF('Step 3.1 Site Details'!D40="","",J34)</f>
        <v/>
      </c>
      <c r="M34" s="665" t="str">
        <f>IF('Step 3.2 Heating System'!F42="","",J34)</f>
        <v/>
      </c>
      <c r="P34" s="971" t="s">
        <v>479</v>
      </c>
      <c r="Q34" s="491" t="str">
        <f>IF('Step 3.1 Site Details'!D40="","",TRIM('Step 3.1 Site Details'!A40))</f>
        <v/>
      </c>
      <c r="R34" s="665"/>
      <c r="T34">
        <v>0</v>
      </c>
      <c r="V34" s="395" t="str">
        <f>'Step 3.1 Site Details'!C40</f>
        <v>Building 33</v>
      </c>
      <c r="X34" s="664" t="str">
        <f>IF('Step 3.1 Site Details'!D40="","",TRIM('Step 3.1 Site Details'!D40))</f>
        <v/>
      </c>
      <c r="Y34" s="665" t="str">
        <f>IF('Step 3.1 Site Details'!D40="","",(TRIM(X34)))</f>
        <v/>
      </c>
      <c r="AA34" t="str">
        <v/>
      </c>
    </row>
    <row r="35" spans="1:27" x14ac:dyDescent="0.2">
      <c r="A35" s="395" t="str">
        <f>'Step 3.1 Site Details'!C41</f>
        <v>Building 34</v>
      </c>
      <c r="C35" s="590" t="str">
        <f>IF('Step 3.1 Site Details'!D41="","",TRIM('Step 3.1 Site Details'!D41))</f>
        <v/>
      </c>
      <c r="D35" s="664" t="str">
        <f t="shared" si="0"/>
        <v/>
      </c>
      <c r="E35" s="665" t="str">
        <f>IF('Step 3.1 Site Details'!D41="","",TRIM((C35)))</f>
        <v/>
      </c>
      <c r="J35" t="s">
        <v>480</v>
      </c>
      <c r="L35" s="590" t="str">
        <f>IF('Step 3.1 Site Details'!D41="","",J35)</f>
        <v/>
      </c>
      <c r="M35" s="665" t="str">
        <f>IF('Step 3.2 Heating System'!F43="","",J35)</f>
        <v/>
      </c>
      <c r="P35" s="971" t="s">
        <v>481</v>
      </c>
      <c r="Q35" s="491" t="str">
        <f>IF('Step 3.1 Site Details'!D41="","",TRIM('Step 3.1 Site Details'!A41))</f>
        <v/>
      </c>
      <c r="R35" s="665"/>
      <c r="T35">
        <v>0</v>
      </c>
      <c r="V35" s="395" t="str">
        <f>'Step 3.1 Site Details'!C41</f>
        <v>Building 34</v>
      </c>
      <c r="X35" s="664" t="str">
        <f>IF('Step 3.1 Site Details'!D41="","",TRIM('Step 3.1 Site Details'!D41))</f>
        <v/>
      </c>
      <c r="Y35" s="665" t="str">
        <f>IF('Step 3.1 Site Details'!D41="","",(TRIM(X35)))</f>
        <v/>
      </c>
      <c r="AA35" t="str">
        <v/>
      </c>
    </row>
    <row r="36" spans="1:27" x14ac:dyDescent="0.2">
      <c r="A36" s="395" t="str">
        <f>'Step 3.1 Site Details'!C42</f>
        <v>Building 35</v>
      </c>
      <c r="C36" s="590" t="str">
        <f>IF('Step 3.1 Site Details'!D42="","",TRIM('Step 3.1 Site Details'!D42))</f>
        <v/>
      </c>
      <c r="D36" s="664" t="str">
        <f t="shared" si="0"/>
        <v/>
      </c>
      <c r="E36" s="665" t="str">
        <f>IF('Step 3.1 Site Details'!D42="","",TRIM((C36)))</f>
        <v/>
      </c>
      <c r="J36" t="s">
        <v>482</v>
      </c>
      <c r="L36" s="590" t="str">
        <f>IF('Step 3.1 Site Details'!D42="","",J36)</f>
        <v/>
      </c>
      <c r="M36" s="665" t="str">
        <f>IF('Step 3.2 Heating System'!F44="","",J36)</f>
        <v/>
      </c>
      <c r="P36" s="971" t="s">
        <v>483</v>
      </c>
      <c r="Q36" s="491" t="str">
        <f>IF('Step 3.1 Site Details'!D42="","",TRIM('Step 3.1 Site Details'!A42))</f>
        <v/>
      </c>
      <c r="R36" s="665"/>
      <c r="T36">
        <v>0</v>
      </c>
      <c r="V36" s="395" t="str">
        <f>'Step 3.1 Site Details'!C42</f>
        <v>Building 35</v>
      </c>
      <c r="X36" s="664" t="str">
        <f>IF('Step 3.1 Site Details'!D42="","",TRIM('Step 3.1 Site Details'!D42))</f>
        <v/>
      </c>
      <c r="Y36" s="665" t="str">
        <f>IF('Step 3.1 Site Details'!D42="","",(TRIM(X36)))</f>
        <v/>
      </c>
      <c r="AA36" t="str">
        <v/>
      </c>
    </row>
    <row r="37" spans="1:27" x14ac:dyDescent="0.2">
      <c r="A37" s="395" t="str">
        <f>'Step 3.1 Site Details'!C43</f>
        <v>Building 36</v>
      </c>
      <c r="C37" s="590" t="str">
        <f>IF('Step 3.1 Site Details'!D43="","",TRIM('Step 3.1 Site Details'!D43))</f>
        <v/>
      </c>
      <c r="D37" s="664" t="str">
        <f t="shared" si="0"/>
        <v/>
      </c>
      <c r="E37" s="665" t="str">
        <f>IF('Step 3.1 Site Details'!D43="","",TRIM((C37)))</f>
        <v/>
      </c>
      <c r="J37" t="s">
        <v>484</v>
      </c>
      <c r="L37" s="590" t="str">
        <f>IF('Step 3.1 Site Details'!D43="","",J37)</f>
        <v/>
      </c>
      <c r="M37" s="665" t="str">
        <f>IF('Step 3.2 Heating System'!F45="","",J37)</f>
        <v/>
      </c>
      <c r="P37" s="971" t="s">
        <v>485</v>
      </c>
      <c r="Q37" s="491" t="str">
        <f>IF('Step 3.1 Site Details'!D43="","",TRIM('Step 3.1 Site Details'!A43))</f>
        <v/>
      </c>
      <c r="R37" s="665"/>
      <c r="T37">
        <v>0</v>
      </c>
      <c r="V37" s="395" t="str">
        <f>'Step 3.1 Site Details'!C43</f>
        <v>Building 36</v>
      </c>
      <c r="X37" s="664" t="str">
        <f>IF('Step 3.1 Site Details'!D43="","",TRIM('Step 3.1 Site Details'!D43))</f>
        <v/>
      </c>
      <c r="Y37" s="665" t="str">
        <f>IF('Step 3.1 Site Details'!D43="","",(TRIM(X37)))</f>
        <v/>
      </c>
      <c r="AA37" t="str">
        <v/>
      </c>
    </row>
    <row r="38" spans="1:27" x14ac:dyDescent="0.2">
      <c r="A38" s="395" t="str">
        <f>'Step 3.1 Site Details'!C44</f>
        <v>Building 37</v>
      </c>
      <c r="C38" s="590" t="str">
        <f>IF('Step 3.1 Site Details'!D44="","",TRIM('Step 3.1 Site Details'!D44))</f>
        <v/>
      </c>
      <c r="D38" s="664" t="str">
        <f t="shared" si="0"/>
        <v/>
      </c>
      <c r="E38" s="665" t="str">
        <f>IF('Step 3.1 Site Details'!D44="","",TRIM((C38)))</f>
        <v/>
      </c>
      <c r="J38" t="s">
        <v>486</v>
      </c>
      <c r="L38" s="590" t="str">
        <f>IF('Step 3.1 Site Details'!D44="","",J38)</f>
        <v/>
      </c>
      <c r="M38" s="665" t="str">
        <f>IF('Step 3.2 Heating System'!F46="","",J38)</f>
        <v/>
      </c>
      <c r="P38" s="971" t="s">
        <v>487</v>
      </c>
      <c r="Q38" s="491" t="str">
        <f>IF('Step 3.1 Site Details'!D44="","",TRIM('Step 3.1 Site Details'!A44))</f>
        <v/>
      </c>
      <c r="R38" s="665"/>
      <c r="T38">
        <v>0</v>
      </c>
      <c r="V38" s="395" t="str">
        <f>'Step 3.1 Site Details'!C44</f>
        <v>Building 37</v>
      </c>
      <c r="X38" s="664" t="str">
        <f>IF('Step 3.1 Site Details'!D44="","",TRIM('Step 3.1 Site Details'!D44))</f>
        <v/>
      </c>
      <c r="Y38" s="665" t="str">
        <f>IF('Step 3.1 Site Details'!D44="","",(TRIM(X38)))</f>
        <v/>
      </c>
      <c r="AA38" t="str">
        <v/>
      </c>
    </row>
    <row r="39" spans="1:27" x14ac:dyDescent="0.2">
      <c r="A39" s="395" t="str">
        <f>'Step 3.1 Site Details'!C45</f>
        <v>Building 38</v>
      </c>
      <c r="C39" s="590" t="str">
        <f>IF('Step 3.1 Site Details'!D45="","",TRIM('Step 3.1 Site Details'!D45))</f>
        <v/>
      </c>
      <c r="D39" s="664" t="str">
        <f t="shared" si="0"/>
        <v/>
      </c>
      <c r="E39" s="665" t="str">
        <f>IF('Step 3.1 Site Details'!D45="","",TRIM((C39)))</f>
        <v/>
      </c>
      <c r="J39" t="s">
        <v>488</v>
      </c>
      <c r="L39" s="590" t="str">
        <f>IF('Step 3.1 Site Details'!D45="","",J39)</f>
        <v/>
      </c>
      <c r="M39" s="665" t="str">
        <f>IF('Step 3.2 Heating System'!F47="","",J39)</f>
        <v/>
      </c>
      <c r="P39" s="971" t="s">
        <v>489</v>
      </c>
      <c r="Q39" s="491" t="str">
        <f>IF('Step 3.1 Site Details'!D45="","",TRIM('Step 3.1 Site Details'!A45))</f>
        <v/>
      </c>
      <c r="R39" s="665"/>
      <c r="T39">
        <v>0</v>
      </c>
      <c r="V39" s="395" t="str">
        <f>'Step 3.1 Site Details'!C45</f>
        <v>Building 38</v>
      </c>
      <c r="X39" s="664" t="str">
        <f>IF('Step 3.1 Site Details'!D45="","",TRIM('Step 3.1 Site Details'!D45))</f>
        <v/>
      </c>
      <c r="Y39" s="665" t="str">
        <f>IF('Step 3.1 Site Details'!D45="","",(TRIM(X39)))</f>
        <v/>
      </c>
      <c r="AA39" t="str">
        <v/>
      </c>
    </row>
    <row r="40" spans="1:27" x14ac:dyDescent="0.2">
      <c r="A40" s="395" t="str">
        <f>'Step 3.1 Site Details'!C46</f>
        <v>Building 39</v>
      </c>
      <c r="C40" s="590" t="str">
        <f>IF('Step 3.1 Site Details'!D46="","",TRIM('Step 3.1 Site Details'!D46))</f>
        <v/>
      </c>
      <c r="D40" s="664" t="str">
        <f t="shared" si="0"/>
        <v/>
      </c>
      <c r="E40" s="665" t="str">
        <f>IF('Step 3.1 Site Details'!D46="","",TRIM((C40)))</f>
        <v/>
      </c>
      <c r="J40" t="s">
        <v>490</v>
      </c>
      <c r="L40" s="590" t="str">
        <f>IF('Step 3.1 Site Details'!D46="","",J40)</f>
        <v/>
      </c>
      <c r="M40" s="665" t="str">
        <f>IF('Step 3.2 Heating System'!F48="","",J40)</f>
        <v/>
      </c>
      <c r="P40" s="971" t="s">
        <v>491</v>
      </c>
      <c r="Q40" s="491" t="str">
        <f>IF('Step 3.1 Site Details'!D46="","",TRIM('Step 3.1 Site Details'!A46))</f>
        <v/>
      </c>
      <c r="R40" s="665"/>
      <c r="T40">
        <v>0</v>
      </c>
      <c r="V40" s="395" t="str">
        <f>'Step 3.1 Site Details'!C46</f>
        <v>Building 39</v>
      </c>
      <c r="X40" s="664" t="str">
        <f>IF('Step 3.1 Site Details'!D46="","",TRIM('Step 3.1 Site Details'!D46))</f>
        <v/>
      </c>
      <c r="Y40" s="665" t="str">
        <f>IF('Step 3.1 Site Details'!D46="","",(TRIM(X40)))</f>
        <v/>
      </c>
      <c r="AA40" t="str">
        <v/>
      </c>
    </row>
    <row r="41" spans="1:27" x14ac:dyDescent="0.2">
      <c r="A41" s="395" t="str">
        <f>'Step 3.1 Site Details'!C47</f>
        <v>Building 40</v>
      </c>
      <c r="C41" s="590" t="str">
        <f>IF('Step 3.1 Site Details'!D47="","",TRIM('Step 3.1 Site Details'!D47))</f>
        <v/>
      </c>
      <c r="D41" s="664" t="str">
        <f t="shared" si="0"/>
        <v/>
      </c>
      <c r="E41" s="665" t="str">
        <f>IF('Step 3.1 Site Details'!D47="","",TRIM((C41)))</f>
        <v/>
      </c>
      <c r="J41" t="s">
        <v>492</v>
      </c>
      <c r="L41" s="590" t="str">
        <f>IF('Step 3.1 Site Details'!D47="","",J41)</f>
        <v/>
      </c>
      <c r="M41" s="665" t="str">
        <f>IF('Step 3.2 Heating System'!F49="","",J41)</f>
        <v/>
      </c>
      <c r="P41" s="971" t="s">
        <v>493</v>
      </c>
      <c r="Q41" s="491" t="str">
        <f>IF('Step 3.1 Site Details'!D47="","",TRIM('Step 3.1 Site Details'!A47))</f>
        <v/>
      </c>
      <c r="R41" s="665"/>
      <c r="T41">
        <v>0</v>
      </c>
      <c r="V41" s="395" t="str">
        <f>'Step 3.1 Site Details'!C47</f>
        <v>Building 40</v>
      </c>
      <c r="X41" s="664" t="str">
        <f>IF('Step 3.1 Site Details'!D47="","",TRIM('Step 3.1 Site Details'!D47))</f>
        <v/>
      </c>
      <c r="Y41" s="665" t="str">
        <f>IF('Step 3.1 Site Details'!D47="","",(TRIM(X41)))</f>
        <v/>
      </c>
      <c r="AA41" t="str">
        <v/>
      </c>
    </row>
    <row r="42" spans="1:27" x14ac:dyDescent="0.2">
      <c r="A42" s="395" t="str">
        <f>'Step 3.1 Site Details'!C48</f>
        <v>Building 41</v>
      </c>
      <c r="C42" s="590" t="str">
        <f>IF('Step 3.1 Site Details'!D48="","",TRIM('Step 3.1 Site Details'!D48))</f>
        <v/>
      </c>
      <c r="D42" s="664" t="str">
        <f t="shared" si="0"/>
        <v/>
      </c>
      <c r="E42" s="665" t="str">
        <f>IF('Step 3.1 Site Details'!D48="","",TRIM((C42)))</f>
        <v/>
      </c>
      <c r="J42" t="s">
        <v>494</v>
      </c>
      <c r="L42" s="590" t="str">
        <f>IF('Step 3.1 Site Details'!D48="","",J42)</f>
        <v/>
      </c>
      <c r="M42" s="665" t="str">
        <f>IF('Step 3.2 Heating System'!F50="","",J42)</f>
        <v/>
      </c>
      <c r="P42" s="971" t="s">
        <v>495</v>
      </c>
      <c r="Q42" s="491" t="str">
        <f>IF('Step 3.1 Site Details'!D48="","",TRIM('Step 3.1 Site Details'!A48))</f>
        <v/>
      </c>
      <c r="R42" s="665"/>
      <c r="T42">
        <v>0</v>
      </c>
      <c r="V42" s="395" t="str">
        <f>'Step 3.1 Site Details'!C48</f>
        <v>Building 41</v>
      </c>
      <c r="X42" s="664" t="str">
        <f>IF('Step 3.1 Site Details'!D48="","",TRIM('Step 3.1 Site Details'!D48))</f>
        <v/>
      </c>
      <c r="Y42" s="665" t="str">
        <f>IF('Step 3.1 Site Details'!D48="","",(TRIM(X42)))</f>
        <v/>
      </c>
      <c r="AA42" t="str">
        <v/>
      </c>
    </row>
    <row r="43" spans="1:27" x14ac:dyDescent="0.2">
      <c r="A43" s="395" t="str">
        <f>'Step 3.1 Site Details'!C49</f>
        <v>Building 42</v>
      </c>
      <c r="C43" s="590" t="str">
        <f>IF('Step 3.1 Site Details'!D49="","",TRIM('Step 3.1 Site Details'!D49))</f>
        <v/>
      </c>
      <c r="D43" s="664" t="str">
        <f t="shared" si="0"/>
        <v/>
      </c>
      <c r="E43" s="665" t="str">
        <f>IF('Step 3.1 Site Details'!D49="","",TRIM((C43)))</f>
        <v/>
      </c>
      <c r="J43" t="s">
        <v>496</v>
      </c>
      <c r="L43" s="590" t="str">
        <f>IF('Step 3.1 Site Details'!D49="","",J43)</f>
        <v/>
      </c>
      <c r="M43" s="665" t="str">
        <f>IF('Step 3.2 Heating System'!F51="","",J43)</f>
        <v/>
      </c>
      <c r="P43" s="971" t="s">
        <v>497</v>
      </c>
      <c r="Q43" s="491" t="str">
        <f>IF('Step 3.1 Site Details'!D49="","",TRIM('Step 3.1 Site Details'!A49))</f>
        <v/>
      </c>
      <c r="R43" s="665"/>
      <c r="T43">
        <v>0</v>
      </c>
      <c r="V43" s="395" t="str">
        <f>'Step 3.1 Site Details'!C49</f>
        <v>Building 42</v>
      </c>
      <c r="X43" s="664" t="str">
        <f>IF('Step 3.1 Site Details'!D49="","",TRIM('Step 3.1 Site Details'!D49))</f>
        <v/>
      </c>
      <c r="Y43" s="665" t="str">
        <f>IF('Step 3.1 Site Details'!D49="","",(TRIM(X43)))</f>
        <v/>
      </c>
      <c r="AA43" t="str">
        <v/>
      </c>
    </row>
    <row r="44" spans="1:27" x14ac:dyDescent="0.2">
      <c r="A44" s="395" t="str">
        <f>'Step 3.1 Site Details'!C50</f>
        <v>Building 43</v>
      </c>
      <c r="C44" s="590" t="str">
        <f>IF('Step 3.1 Site Details'!D50="","",TRIM('Step 3.1 Site Details'!D50))</f>
        <v/>
      </c>
      <c r="D44" s="664" t="str">
        <f t="shared" si="0"/>
        <v/>
      </c>
      <c r="E44" s="665" t="str">
        <f>IF('Step 3.1 Site Details'!D50="","",TRIM((C44)))</f>
        <v/>
      </c>
      <c r="J44" t="s">
        <v>498</v>
      </c>
      <c r="L44" s="590" t="str">
        <f>IF('Step 3.1 Site Details'!D50="","",J44)</f>
        <v/>
      </c>
      <c r="M44" s="665" t="str">
        <f>IF('Step 3.2 Heating System'!F52="","",J44)</f>
        <v/>
      </c>
      <c r="P44" s="971" t="s">
        <v>499</v>
      </c>
      <c r="Q44" s="491" t="str">
        <f>IF('Step 3.1 Site Details'!D50="","",TRIM('Step 3.1 Site Details'!A50))</f>
        <v/>
      </c>
      <c r="R44" s="665"/>
      <c r="T44">
        <v>0</v>
      </c>
      <c r="V44" s="395" t="str">
        <f>'Step 3.1 Site Details'!C50</f>
        <v>Building 43</v>
      </c>
      <c r="X44" s="664" t="str">
        <f>IF('Step 3.1 Site Details'!D50="","",TRIM('Step 3.1 Site Details'!D50))</f>
        <v/>
      </c>
      <c r="Y44" s="665" t="str">
        <f>IF('Step 3.1 Site Details'!D50="","",(TRIM(X44)))</f>
        <v/>
      </c>
      <c r="AA44" t="str">
        <v/>
      </c>
    </row>
    <row r="45" spans="1:27" x14ac:dyDescent="0.2">
      <c r="A45" s="395" t="str">
        <f>'Step 3.1 Site Details'!C51</f>
        <v>Building 44</v>
      </c>
      <c r="C45" s="590" t="str">
        <f>IF('Step 3.1 Site Details'!D51="","",TRIM('Step 3.1 Site Details'!D51))</f>
        <v/>
      </c>
      <c r="D45" s="664" t="str">
        <f t="shared" si="0"/>
        <v/>
      </c>
      <c r="E45" s="665" t="str">
        <f>IF('Step 3.1 Site Details'!D51="","",TRIM((C45)))</f>
        <v/>
      </c>
      <c r="J45" t="s">
        <v>500</v>
      </c>
      <c r="L45" s="590" t="str">
        <f>IF('Step 3.1 Site Details'!D51="","",J45)</f>
        <v/>
      </c>
      <c r="M45" s="665" t="str">
        <f>IF('Step 3.2 Heating System'!F53="","",J45)</f>
        <v/>
      </c>
      <c r="P45" s="971" t="s">
        <v>501</v>
      </c>
      <c r="Q45" s="491" t="str">
        <f>IF('Step 3.1 Site Details'!D51="","",TRIM('Step 3.1 Site Details'!A51))</f>
        <v/>
      </c>
      <c r="R45" s="665"/>
      <c r="T45">
        <v>0</v>
      </c>
      <c r="V45" s="395" t="str">
        <f>'Step 3.1 Site Details'!C51</f>
        <v>Building 44</v>
      </c>
      <c r="X45" s="664" t="str">
        <f>IF('Step 3.1 Site Details'!D51="","",TRIM('Step 3.1 Site Details'!D51))</f>
        <v/>
      </c>
      <c r="Y45" s="665" t="str">
        <f>IF('Step 3.1 Site Details'!D51="","",(TRIM(X45)))</f>
        <v/>
      </c>
      <c r="AA45" t="str">
        <v/>
      </c>
    </row>
    <row r="46" spans="1:27" x14ac:dyDescent="0.2">
      <c r="A46" s="395" t="str">
        <f>'Step 3.1 Site Details'!C52</f>
        <v>Building 45</v>
      </c>
      <c r="C46" s="590" t="str">
        <f>IF('Step 3.1 Site Details'!D52="","",TRIM('Step 3.1 Site Details'!D52))</f>
        <v/>
      </c>
      <c r="D46" s="664" t="str">
        <f t="shared" si="0"/>
        <v/>
      </c>
      <c r="E46" s="665" t="str">
        <f>IF('Step 3.1 Site Details'!D52="","",TRIM((C46)))</f>
        <v/>
      </c>
      <c r="J46" t="s">
        <v>502</v>
      </c>
      <c r="L46" s="590" t="str">
        <f>IF('Step 3.1 Site Details'!D52="","",J46)</f>
        <v/>
      </c>
      <c r="M46" s="665" t="str">
        <f>IF('Step 3.2 Heating System'!F54="","",J46)</f>
        <v/>
      </c>
      <c r="P46" s="971" t="s">
        <v>503</v>
      </c>
      <c r="Q46" s="491" t="str">
        <f>IF('Step 3.1 Site Details'!D52="","",TRIM('Step 3.1 Site Details'!A52))</f>
        <v/>
      </c>
      <c r="R46" s="665"/>
      <c r="T46">
        <v>0</v>
      </c>
      <c r="V46" s="395" t="str">
        <f>'Step 3.1 Site Details'!C52</f>
        <v>Building 45</v>
      </c>
      <c r="X46" s="664" t="str">
        <f>IF('Step 3.1 Site Details'!D52="","",TRIM('Step 3.1 Site Details'!D52))</f>
        <v/>
      </c>
      <c r="Y46" s="665" t="str">
        <f>IF('Step 3.1 Site Details'!D52="","",(TRIM(X46)))</f>
        <v/>
      </c>
      <c r="AA46" t="str">
        <v/>
      </c>
    </row>
    <row r="47" spans="1:27" x14ac:dyDescent="0.2">
      <c r="A47" s="395" t="str">
        <f>'Step 3.1 Site Details'!C53</f>
        <v>Building 46</v>
      </c>
      <c r="C47" s="590" t="str">
        <f>IF('Step 3.1 Site Details'!D53="","",TRIM('Step 3.1 Site Details'!D53))</f>
        <v/>
      </c>
      <c r="D47" s="664" t="str">
        <f t="shared" si="0"/>
        <v/>
      </c>
      <c r="E47" s="665" t="str">
        <f>IF('Step 3.1 Site Details'!D53="","",TRIM((C47)))</f>
        <v/>
      </c>
      <c r="J47" t="s">
        <v>504</v>
      </c>
      <c r="L47" s="590" t="str">
        <f>IF('Step 3.1 Site Details'!D53="","",J47)</f>
        <v/>
      </c>
      <c r="M47" s="665" t="str">
        <f>IF('Step 3.2 Heating System'!F55="","",J47)</f>
        <v/>
      </c>
      <c r="P47" s="971" t="s">
        <v>505</v>
      </c>
      <c r="Q47" s="491" t="str">
        <f>IF('Step 3.1 Site Details'!D53="","",TRIM('Step 3.1 Site Details'!A53))</f>
        <v/>
      </c>
      <c r="R47" s="665"/>
      <c r="T47">
        <v>0</v>
      </c>
      <c r="V47" s="395" t="str">
        <f>'Step 3.1 Site Details'!C53</f>
        <v>Building 46</v>
      </c>
      <c r="X47" s="664" t="str">
        <f>IF('Step 3.1 Site Details'!D53="","",TRIM('Step 3.1 Site Details'!D53))</f>
        <v/>
      </c>
      <c r="Y47" s="665" t="str">
        <f>IF('Step 3.1 Site Details'!D53="","",(TRIM(X47)))</f>
        <v/>
      </c>
      <c r="AA47" t="str">
        <v/>
      </c>
    </row>
    <row r="48" spans="1:27" x14ac:dyDescent="0.2">
      <c r="A48" s="395" t="str">
        <f>'Step 3.1 Site Details'!C54</f>
        <v>Building 47</v>
      </c>
      <c r="C48" s="590" t="str">
        <f>IF('Step 3.1 Site Details'!D54="","",TRIM('Step 3.1 Site Details'!D54))</f>
        <v/>
      </c>
      <c r="D48" s="664" t="str">
        <f t="shared" si="0"/>
        <v/>
      </c>
      <c r="E48" s="665" t="str">
        <f>IF('Step 3.1 Site Details'!D54="","",TRIM((C48)))</f>
        <v/>
      </c>
      <c r="J48" t="s">
        <v>506</v>
      </c>
      <c r="L48" s="590" t="str">
        <f>IF('Step 3.1 Site Details'!D54="","",J48)</f>
        <v/>
      </c>
      <c r="M48" s="665" t="str">
        <f>IF('Step 3.2 Heating System'!F56="","",J48)</f>
        <v/>
      </c>
      <c r="P48" s="971" t="s">
        <v>507</v>
      </c>
      <c r="Q48" s="491" t="str">
        <f>IF('Step 3.1 Site Details'!D54="","",TRIM('Step 3.1 Site Details'!A54))</f>
        <v/>
      </c>
      <c r="R48" s="665"/>
      <c r="T48">
        <v>0</v>
      </c>
      <c r="V48" s="395" t="str">
        <f>'Step 3.1 Site Details'!C54</f>
        <v>Building 47</v>
      </c>
      <c r="X48" s="664" t="str">
        <f>IF('Step 3.1 Site Details'!D54="","",TRIM('Step 3.1 Site Details'!D54))</f>
        <v/>
      </c>
      <c r="Y48" s="665" t="str">
        <f>IF('Step 3.1 Site Details'!D54="","",(TRIM(X48)))</f>
        <v/>
      </c>
      <c r="AA48" t="str">
        <v/>
      </c>
    </row>
    <row r="49" spans="1:27" x14ac:dyDescent="0.2">
      <c r="A49" s="395" t="str">
        <f>'Step 3.1 Site Details'!C55</f>
        <v>Building 48</v>
      </c>
      <c r="C49" s="590" t="str">
        <f>IF('Step 3.1 Site Details'!D55="","",TRIM('Step 3.1 Site Details'!D55))</f>
        <v/>
      </c>
      <c r="D49" s="664" t="str">
        <f t="shared" si="0"/>
        <v/>
      </c>
      <c r="E49" s="665" t="str">
        <f>IF('Step 3.1 Site Details'!D55="","",TRIM((C49)))</f>
        <v/>
      </c>
      <c r="J49" t="s">
        <v>508</v>
      </c>
      <c r="L49" s="590" t="str">
        <f>IF('Step 3.1 Site Details'!D55="","",J49)</f>
        <v/>
      </c>
      <c r="M49" s="665" t="str">
        <f>IF('Step 3.2 Heating System'!F57="","",J49)</f>
        <v/>
      </c>
      <c r="P49" s="971" t="s">
        <v>509</v>
      </c>
      <c r="Q49" s="491" t="str">
        <f>IF('Step 3.1 Site Details'!D55="","",TRIM('Step 3.1 Site Details'!A55))</f>
        <v/>
      </c>
      <c r="R49" s="665"/>
      <c r="T49">
        <v>0</v>
      </c>
      <c r="V49" s="395" t="str">
        <f>'Step 3.1 Site Details'!C55</f>
        <v>Building 48</v>
      </c>
      <c r="X49" s="664" t="str">
        <f>IF('Step 3.1 Site Details'!D55="","",TRIM('Step 3.1 Site Details'!D55))</f>
        <v/>
      </c>
      <c r="Y49" s="665" t="str">
        <f>IF('Step 3.1 Site Details'!D55="","",(TRIM(X49)))</f>
        <v/>
      </c>
      <c r="AA49" t="str">
        <v/>
      </c>
    </row>
    <row r="50" spans="1:27" x14ac:dyDescent="0.2">
      <c r="A50" s="395" t="str">
        <f>'Step 3.1 Site Details'!C56</f>
        <v>Building 49</v>
      </c>
      <c r="C50" s="590" t="str">
        <f>IF('Step 3.1 Site Details'!D56="","",TRIM('Step 3.1 Site Details'!D56))</f>
        <v/>
      </c>
      <c r="D50" s="664" t="str">
        <f t="shared" si="0"/>
        <v/>
      </c>
      <c r="E50" s="665" t="str">
        <f>IF('Step 3.1 Site Details'!D56="","",TRIM((C50)))</f>
        <v/>
      </c>
      <c r="J50" t="s">
        <v>510</v>
      </c>
      <c r="L50" s="590" t="str">
        <f>IF('Step 3.1 Site Details'!D56="","",J50)</f>
        <v/>
      </c>
      <c r="M50" s="665" t="str">
        <f>IF('Step 3.2 Heating System'!F58="","",J50)</f>
        <v/>
      </c>
      <c r="P50" s="971" t="s">
        <v>511</v>
      </c>
      <c r="Q50" s="491" t="str">
        <f>IF('Step 3.1 Site Details'!D56="","",TRIM('Step 3.1 Site Details'!A56))</f>
        <v/>
      </c>
      <c r="R50" s="665"/>
      <c r="T50">
        <v>0</v>
      </c>
      <c r="V50" s="395" t="str">
        <f>'Step 3.1 Site Details'!C56</f>
        <v>Building 49</v>
      </c>
      <c r="X50" s="664" t="str">
        <f>IF('Step 3.1 Site Details'!D56="","",TRIM('Step 3.1 Site Details'!D56))</f>
        <v/>
      </c>
      <c r="Y50" s="665" t="str">
        <f>IF('Step 3.1 Site Details'!D56="","",(TRIM(X50)))</f>
        <v/>
      </c>
      <c r="AA50" t="str">
        <v/>
      </c>
    </row>
    <row r="51" spans="1:27" x14ac:dyDescent="0.2">
      <c r="A51" s="395" t="str">
        <f>'Step 3.1 Site Details'!C57</f>
        <v>Building 50</v>
      </c>
      <c r="C51" s="590" t="str">
        <f>IF('Step 3.1 Site Details'!D57="","",TRIM('Step 3.1 Site Details'!D57))</f>
        <v/>
      </c>
      <c r="D51" s="664" t="str">
        <f t="shared" si="0"/>
        <v/>
      </c>
      <c r="E51" s="665" t="str">
        <f>IF('Step 3.1 Site Details'!D57="","",TRIM((C51)))</f>
        <v/>
      </c>
      <c r="J51" t="s">
        <v>512</v>
      </c>
      <c r="L51" s="590" t="str">
        <f>IF('Step 3.1 Site Details'!D57="","",J51)</f>
        <v/>
      </c>
      <c r="M51" s="665" t="str">
        <f>IF('Step 3.2 Heating System'!F59="","",J51)</f>
        <v/>
      </c>
      <c r="P51" s="971" t="s">
        <v>513</v>
      </c>
      <c r="Q51" s="491" t="str">
        <f>IF('Step 3.1 Site Details'!D57="","",TRIM('Step 3.1 Site Details'!A57))</f>
        <v/>
      </c>
      <c r="R51" s="665"/>
      <c r="T51">
        <v>0</v>
      </c>
      <c r="V51" s="395" t="str">
        <f>'Step 3.1 Site Details'!C57</f>
        <v>Building 50</v>
      </c>
      <c r="X51" s="664" t="str">
        <f>IF('Step 3.1 Site Details'!D57="","",TRIM('Step 3.1 Site Details'!D57))</f>
        <v/>
      </c>
      <c r="Y51" s="665" t="str">
        <f>IF('Step 3.1 Site Details'!D57="","",(TRIM(X51)))</f>
        <v/>
      </c>
      <c r="AA51" t="str">
        <v/>
      </c>
    </row>
    <row r="52" spans="1:27" x14ac:dyDescent="0.2">
      <c r="A52" s="395" t="str">
        <f>'Step 3.1 Site Details'!C58</f>
        <v>Building 51</v>
      </c>
      <c r="C52" s="590" t="str">
        <f>IF('Step 3.1 Site Details'!D58="","",TRIM('Step 3.1 Site Details'!D58))</f>
        <v/>
      </c>
      <c r="D52" s="664" t="str">
        <f t="shared" si="0"/>
        <v/>
      </c>
      <c r="E52" s="665" t="str">
        <f>IF('Step 3.1 Site Details'!D58="","",TRIM((C52)))</f>
        <v/>
      </c>
      <c r="J52" t="s">
        <v>514</v>
      </c>
      <c r="L52" s="590" t="str">
        <f>IF('Step 3.1 Site Details'!D58="","",J52)</f>
        <v/>
      </c>
      <c r="M52" s="665" t="str">
        <f>IF('Step 3.2 Heating System'!F60="","",J52)</f>
        <v/>
      </c>
      <c r="P52" s="971" t="s">
        <v>515</v>
      </c>
      <c r="Q52" s="491" t="str">
        <f>IF('Step 3.1 Site Details'!D58="","",TRIM('Step 3.1 Site Details'!A58))</f>
        <v/>
      </c>
      <c r="R52" s="665"/>
      <c r="T52">
        <v>0</v>
      </c>
      <c r="V52" s="395" t="str">
        <f>'Step 3.1 Site Details'!C58</f>
        <v>Building 51</v>
      </c>
      <c r="X52" s="664" t="str">
        <f>IF('Step 3.1 Site Details'!D58="","",TRIM('Step 3.1 Site Details'!D58))</f>
        <v/>
      </c>
      <c r="Y52" s="665" t="str">
        <f>IF('Step 3.1 Site Details'!D58="","",(TRIM(X52)))</f>
        <v/>
      </c>
      <c r="AA52" t="str">
        <v/>
      </c>
    </row>
    <row r="53" spans="1:27" x14ac:dyDescent="0.2">
      <c r="A53" s="395" t="str">
        <f>'Step 3.1 Site Details'!C59</f>
        <v>Building 52</v>
      </c>
      <c r="C53" s="590" t="str">
        <f>IF('Step 3.1 Site Details'!D59="","",TRIM('Step 3.1 Site Details'!D59))</f>
        <v/>
      </c>
      <c r="D53" s="664" t="str">
        <f t="shared" si="0"/>
        <v/>
      </c>
      <c r="E53" s="665" t="str">
        <f>IF('Step 3.1 Site Details'!D59="","",TRIM((C53)))</f>
        <v/>
      </c>
      <c r="J53" t="s">
        <v>516</v>
      </c>
      <c r="L53" s="590" t="str">
        <f>IF('Step 3.1 Site Details'!D59="","",J53)</f>
        <v/>
      </c>
      <c r="M53" s="665" t="str">
        <f>IF('Step 3.2 Heating System'!F61="","",J53)</f>
        <v/>
      </c>
      <c r="P53" s="971" t="s">
        <v>517</v>
      </c>
      <c r="Q53" s="491" t="str">
        <f>IF('Step 3.1 Site Details'!D59="","",TRIM('Step 3.1 Site Details'!A59))</f>
        <v/>
      </c>
      <c r="R53" s="665"/>
      <c r="T53">
        <v>0</v>
      </c>
      <c r="V53" s="395" t="str">
        <f>'Step 3.1 Site Details'!C59</f>
        <v>Building 52</v>
      </c>
      <c r="X53" s="664" t="str">
        <f>IF('Step 3.1 Site Details'!D59="","",TRIM('Step 3.1 Site Details'!D59))</f>
        <v/>
      </c>
      <c r="Y53" s="665" t="str">
        <f>IF('Step 3.1 Site Details'!D59="","",(TRIM(X53)))</f>
        <v/>
      </c>
      <c r="AA53" t="str">
        <v/>
      </c>
    </row>
    <row r="54" spans="1:27" x14ac:dyDescent="0.2">
      <c r="A54" s="395" t="str">
        <f>'Step 3.1 Site Details'!C60</f>
        <v>Building 53</v>
      </c>
      <c r="C54" s="590" t="str">
        <f>IF('Step 3.1 Site Details'!D60="","",TRIM('Step 3.1 Site Details'!D60))</f>
        <v/>
      </c>
      <c r="D54" s="664" t="str">
        <f t="shared" si="0"/>
        <v/>
      </c>
      <c r="E54" s="665" t="str">
        <f>IF('Step 3.1 Site Details'!D60="","",TRIM((C54)))</f>
        <v/>
      </c>
      <c r="J54" t="s">
        <v>518</v>
      </c>
      <c r="L54" s="590" t="str">
        <f>IF('Step 3.1 Site Details'!D60="","",J54)</f>
        <v/>
      </c>
      <c r="M54" s="665" t="str">
        <f>IF('Step 3.2 Heating System'!F62="","",J54)</f>
        <v/>
      </c>
      <c r="P54" s="971" t="s">
        <v>519</v>
      </c>
      <c r="Q54" s="491" t="str">
        <f>IF('Step 3.1 Site Details'!D60="","",TRIM('Step 3.1 Site Details'!A60))</f>
        <v/>
      </c>
      <c r="R54" s="665"/>
      <c r="T54">
        <v>0</v>
      </c>
      <c r="V54" s="395" t="str">
        <f>'Step 3.1 Site Details'!C60</f>
        <v>Building 53</v>
      </c>
      <c r="X54" s="664" t="str">
        <f>IF('Step 3.1 Site Details'!D60="","",TRIM('Step 3.1 Site Details'!D60))</f>
        <v/>
      </c>
      <c r="Y54" s="665" t="str">
        <f>IF('Step 3.1 Site Details'!D60="","",(TRIM(X54)))</f>
        <v/>
      </c>
      <c r="AA54" t="str">
        <v/>
      </c>
    </row>
    <row r="55" spans="1:27" x14ac:dyDescent="0.2">
      <c r="A55" s="395" t="str">
        <f>'Step 3.1 Site Details'!C61</f>
        <v>Building 54</v>
      </c>
      <c r="C55" s="590" t="str">
        <f>IF('Step 3.1 Site Details'!D61="","",TRIM('Step 3.1 Site Details'!D61))</f>
        <v/>
      </c>
      <c r="D55" s="664" t="str">
        <f t="shared" si="0"/>
        <v/>
      </c>
      <c r="E55" s="665" t="str">
        <f>IF('Step 3.1 Site Details'!D61="","",TRIM((C55)))</f>
        <v/>
      </c>
      <c r="J55" t="s">
        <v>520</v>
      </c>
      <c r="L55" s="590" t="str">
        <f>IF('Step 3.1 Site Details'!D61="","",J55)</f>
        <v/>
      </c>
      <c r="M55" s="665" t="str">
        <f>IF('Step 3.2 Heating System'!F63="","",J55)</f>
        <v/>
      </c>
      <c r="P55" s="971" t="s">
        <v>521</v>
      </c>
      <c r="Q55" s="491" t="str">
        <f>IF('Step 3.1 Site Details'!D61="","",TRIM('Step 3.1 Site Details'!A61))</f>
        <v/>
      </c>
      <c r="R55" s="665"/>
      <c r="T55">
        <v>0</v>
      </c>
      <c r="V55" s="395" t="str">
        <f>'Step 3.1 Site Details'!C61</f>
        <v>Building 54</v>
      </c>
      <c r="X55" s="664" t="str">
        <f>IF('Step 3.1 Site Details'!D61="","",TRIM('Step 3.1 Site Details'!D61))</f>
        <v/>
      </c>
      <c r="Y55" s="665" t="str">
        <f>IF('Step 3.1 Site Details'!D61="","",(TRIM(X55)))</f>
        <v/>
      </c>
      <c r="AA55" t="str">
        <v/>
      </c>
    </row>
    <row r="56" spans="1:27" x14ac:dyDescent="0.2">
      <c r="A56" s="395" t="str">
        <f>'Step 3.1 Site Details'!C62</f>
        <v>Building 55</v>
      </c>
      <c r="C56" s="590" t="str">
        <f>IF('Step 3.1 Site Details'!D62="","",TRIM('Step 3.1 Site Details'!D62))</f>
        <v/>
      </c>
      <c r="D56" s="664" t="str">
        <f t="shared" si="0"/>
        <v/>
      </c>
      <c r="E56" s="665" t="str">
        <f>IF('Step 3.1 Site Details'!D62="","",TRIM((C56)))</f>
        <v/>
      </c>
      <c r="J56" t="s">
        <v>522</v>
      </c>
      <c r="L56" s="590" t="str">
        <f>IF('Step 3.1 Site Details'!D62="","",J56)</f>
        <v/>
      </c>
      <c r="M56" s="665" t="str">
        <f>IF('Step 3.2 Heating System'!F64="","",J56)</f>
        <v/>
      </c>
      <c r="P56" s="971" t="s">
        <v>523</v>
      </c>
      <c r="Q56" s="491" t="str">
        <f>IF('Step 3.1 Site Details'!D62="","",TRIM('Step 3.1 Site Details'!A62))</f>
        <v/>
      </c>
      <c r="R56" s="665"/>
      <c r="T56">
        <v>0</v>
      </c>
      <c r="V56" s="395" t="str">
        <f>'Step 3.1 Site Details'!C62</f>
        <v>Building 55</v>
      </c>
      <c r="X56" s="664" t="str">
        <f>IF('Step 3.1 Site Details'!D62="","",TRIM('Step 3.1 Site Details'!D62))</f>
        <v/>
      </c>
      <c r="Y56" s="665" t="str">
        <f>IF('Step 3.1 Site Details'!D62="","",(TRIM(X56)))</f>
        <v/>
      </c>
      <c r="AA56" t="str">
        <v/>
      </c>
    </row>
    <row r="57" spans="1:27" x14ac:dyDescent="0.2">
      <c r="A57" s="395" t="str">
        <f>'Step 3.1 Site Details'!C63</f>
        <v>Building 56</v>
      </c>
      <c r="C57" s="590" t="str">
        <f>IF('Step 3.1 Site Details'!D63="","",TRIM('Step 3.1 Site Details'!D63))</f>
        <v/>
      </c>
      <c r="D57" s="664" t="str">
        <f t="shared" si="0"/>
        <v/>
      </c>
      <c r="E57" s="665" t="str">
        <f>IF('Step 3.1 Site Details'!D63="","",TRIM((C57)))</f>
        <v/>
      </c>
      <c r="J57" t="s">
        <v>524</v>
      </c>
      <c r="L57" s="590" t="str">
        <f>IF('Step 3.1 Site Details'!D63="","",J57)</f>
        <v/>
      </c>
      <c r="M57" s="665" t="str">
        <f>IF('Step 3.2 Heating System'!F65="","",J57)</f>
        <v/>
      </c>
      <c r="P57" s="971" t="s">
        <v>525</v>
      </c>
      <c r="Q57" s="491" t="str">
        <f>IF('Step 3.1 Site Details'!D63="","",TRIM('Step 3.1 Site Details'!A63))</f>
        <v/>
      </c>
      <c r="R57" s="665"/>
      <c r="T57">
        <v>0</v>
      </c>
      <c r="V57" s="395" t="str">
        <f>'Step 3.1 Site Details'!C63</f>
        <v>Building 56</v>
      </c>
      <c r="X57" s="664" t="str">
        <f>IF('Step 3.1 Site Details'!D63="","",TRIM('Step 3.1 Site Details'!D63))</f>
        <v/>
      </c>
      <c r="Y57" s="665" t="str">
        <f>IF('Step 3.1 Site Details'!D63="","",(TRIM(X57)))</f>
        <v/>
      </c>
      <c r="AA57" t="str">
        <v/>
      </c>
    </row>
    <row r="58" spans="1:27" x14ac:dyDescent="0.2">
      <c r="A58" s="395" t="str">
        <f>'Step 3.1 Site Details'!C64</f>
        <v>Building 57</v>
      </c>
      <c r="C58" s="590" t="str">
        <f>IF('Step 3.1 Site Details'!D64="","",TRIM('Step 3.1 Site Details'!D64))</f>
        <v/>
      </c>
      <c r="D58" s="664" t="str">
        <f t="shared" si="0"/>
        <v/>
      </c>
      <c r="E58" s="665" t="str">
        <f>IF('Step 3.1 Site Details'!D64="","",TRIM((C58)))</f>
        <v/>
      </c>
      <c r="J58" t="s">
        <v>526</v>
      </c>
      <c r="L58" s="590" t="str">
        <f>IF('Step 3.1 Site Details'!D64="","",J58)</f>
        <v/>
      </c>
      <c r="M58" s="665" t="str">
        <f>IF('Step 3.2 Heating System'!F66="","",J58)</f>
        <v/>
      </c>
      <c r="P58" s="971" t="s">
        <v>527</v>
      </c>
      <c r="Q58" s="491" t="str">
        <f>IF('Step 3.1 Site Details'!D64="","",TRIM('Step 3.1 Site Details'!A64))</f>
        <v/>
      </c>
      <c r="R58" s="665"/>
      <c r="T58">
        <v>0</v>
      </c>
      <c r="V58" s="395" t="str">
        <f>'Step 3.1 Site Details'!C64</f>
        <v>Building 57</v>
      </c>
      <c r="X58" s="664" t="str">
        <f>IF('Step 3.1 Site Details'!D64="","",TRIM('Step 3.1 Site Details'!D64))</f>
        <v/>
      </c>
      <c r="Y58" s="665" t="str">
        <f>IF('Step 3.1 Site Details'!D64="","",(TRIM(X58)))</f>
        <v/>
      </c>
      <c r="AA58" t="str">
        <v/>
      </c>
    </row>
    <row r="59" spans="1:27" x14ac:dyDescent="0.2">
      <c r="A59" s="395" t="str">
        <f>'Step 3.1 Site Details'!C65</f>
        <v>Building 58</v>
      </c>
      <c r="C59" s="590" t="str">
        <f>IF('Step 3.1 Site Details'!D65="","",TRIM('Step 3.1 Site Details'!D65))</f>
        <v/>
      </c>
      <c r="D59" s="664" t="str">
        <f t="shared" si="0"/>
        <v/>
      </c>
      <c r="E59" s="665" t="str">
        <f>IF('Step 3.1 Site Details'!D65="","",TRIM((C59)))</f>
        <v/>
      </c>
      <c r="J59" t="s">
        <v>528</v>
      </c>
      <c r="L59" s="590" t="str">
        <f>IF('Step 3.1 Site Details'!D65="","",J59)</f>
        <v/>
      </c>
      <c r="M59" s="665" t="str">
        <f>IF('Step 3.2 Heating System'!F67="","",J59)</f>
        <v/>
      </c>
      <c r="P59" s="971" t="s">
        <v>529</v>
      </c>
      <c r="Q59" s="491" t="str">
        <f>IF('Step 3.1 Site Details'!D65="","",TRIM('Step 3.1 Site Details'!A65))</f>
        <v/>
      </c>
      <c r="R59" s="665"/>
      <c r="T59">
        <v>0</v>
      </c>
      <c r="V59" s="395" t="str">
        <f>'Step 3.1 Site Details'!C65</f>
        <v>Building 58</v>
      </c>
      <c r="X59" s="664" t="str">
        <f>IF('Step 3.1 Site Details'!D65="","",TRIM('Step 3.1 Site Details'!D65))</f>
        <v/>
      </c>
      <c r="Y59" s="665" t="str">
        <f>IF('Step 3.1 Site Details'!D65="","",(TRIM(X59)))</f>
        <v/>
      </c>
      <c r="AA59" t="str">
        <v/>
      </c>
    </row>
    <row r="60" spans="1:27" x14ac:dyDescent="0.2">
      <c r="A60" s="395" t="str">
        <f>'Step 3.1 Site Details'!C66</f>
        <v>Building 59</v>
      </c>
      <c r="C60" s="590" t="str">
        <f>IF('Step 3.1 Site Details'!D66="","",TRIM('Step 3.1 Site Details'!D66))</f>
        <v/>
      </c>
      <c r="D60" s="664" t="str">
        <f t="shared" si="0"/>
        <v/>
      </c>
      <c r="E60" s="665" t="str">
        <f>IF('Step 3.1 Site Details'!D66="","",TRIM((C60)))</f>
        <v/>
      </c>
      <c r="J60" t="s">
        <v>530</v>
      </c>
      <c r="L60" s="590" t="str">
        <f>IF('Step 3.1 Site Details'!D66="","",J60)</f>
        <v/>
      </c>
      <c r="M60" s="665" t="str">
        <f>IF('Step 3.2 Heating System'!F68="","",J60)</f>
        <v/>
      </c>
      <c r="P60" s="971" t="s">
        <v>531</v>
      </c>
      <c r="Q60" s="491" t="str">
        <f>IF('Step 3.1 Site Details'!D66="","",TRIM('Step 3.1 Site Details'!A66))</f>
        <v/>
      </c>
      <c r="R60" s="665"/>
      <c r="T60">
        <v>0</v>
      </c>
      <c r="V60" s="395" t="str">
        <f>'Step 3.1 Site Details'!C66</f>
        <v>Building 59</v>
      </c>
      <c r="X60" s="664" t="str">
        <f>IF('Step 3.1 Site Details'!D66="","",TRIM('Step 3.1 Site Details'!D66))</f>
        <v/>
      </c>
      <c r="Y60" s="665" t="str">
        <f>IF('Step 3.1 Site Details'!D66="","",(TRIM(X60)))</f>
        <v/>
      </c>
      <c r="AA60" t="str">
        <v/>
      </c>
    </row>
    <row r="61" spans="1:27" x14ac:dyDescent="0.2">
      <c r="A61" s="395" t="str">
        <f>'Step 3.1 Site Details'!C67</f>
        <v>Building 60</v>
      </c>
      <c r="C61" s="590" t="str">
        <f>IF('Step 3.1 Site Details'!D67="","",TRIM('Step 3.1 Site Details'!D67))</f>
        <v/>
      </c>
      <c r="D61" s="664" t="str">
        <f t="shared" si="0"/>
        <v/>
      </c>
      <c r="E61" s="665" t="str">
        <f>IF('Step 3.1 Site Details'!D67="","",TRIM((C61)))</f>
        <v/>
      </c>
      <c r="J61" t="s">
        <v>532</v>
      </c>
      <c r="L61" s="590" t="str">
        <f>IF('Step 3.1 Site Details'!D67="","",J61)</f>
        <v/>
      </c>
      <c r="M61" s="665" t="str">
        <f>IF('Step 3.2 Heating System'!F69="","",J61)</f>
        <v/>
      </c>
      <c r="P61" s="971" t="s">
        <v>533</v>
      </c>
      <c r="Q61" s="491" t="str">
        <f>IF('Step 3.1 Site Details'!D67="","",TRIM('Step 3.1 Site Details'!A67))</f>
        <v/>
      </c>
      <c r="R61" s="665"/>
      <c r="T61">
        <v>0</v>
      </c>
      <c r="V61" s="395" t="str">
        <f>'Step 3.1 Site Details'!C67</f>
        <v>Building 60</v>
      </c>
      <c r="X61" s="664" t="str">
        <f>IF('Step 3.1 Site Details'!D67="","",TRIM('Step 3.1 Site Details'!D67))</f>
        <v/>
      </c>
      <c r="Y61" s="665" t="str">
        <f>IF('Step 3.1 Site Details'!D67="","",(TRIM(X61)))</f>
        <v/>
      </c>
      <c r="AA61" t="str">
        <v/>
      </c>
    </row>
    <row r="62" spans="1:27" x14ac:dyDescent="0.2">
      <c r="A62" s="395" t="str">
        <f>'Step 3.1 Site Details'!C68</f>
        <v>Building 61</v>
      </c>
      <c r="C62" s="590" t="str">
        <f>IF('Step 3.1 Site Details'!D68="","",TRIM('Step 3.1 Site Details'!D68))</f>
        <v/>
      </c>
      <c r="D62" s="664" t="str">
        <f t="shared" si="0"/>
        <v/>
      </c>
      <c r="E62" s="665" t="str">
        <f>IF('Step 3.1 Site Details'!D68="","",TRIM((C62)))</f>
        <v/>
      </c>
      <c r="J62" t="s">
        <v>534</v>
      </c>
      <c r="L62" s="590" t="str">
        <f>IF('Step 3.1 Site Details'!D68="","",J62)</f>
        <v/>
      </c>
      <c r="M62" s="665" t="str">
        <f>IF('Step 3.2 Heating System'!F70="","",J62)</f>
        <v/>
      </c>
      <c r="P62" s="971" t="s">
        <v>535</v>
      </c>
      <c r="Q62" s="491" t="str">
        <f>IF('Step 3.1 Site Details'!D68="","",TRIM('Step 3.1 Site Details'!A68))</f>
        <v/>
      </c>
      <c r="R62" s="665"/>
      <c r="T62">
        <v>0</v>
      </c>
      <c r="V62" s="395" t="str">
        <f>'Step 3.1 Site Details'!C68</f>
        <v>Building 61</v>
      </c>
      <c r="X62" s="664" t="str">
        <f>IF('Step 3.1 Site Details'!D68="","",TRIM('Step 3.1 Site Details'!D68))</f>
        <v/>
      </c>
      <c r="Y62" s="665" t="str">
        <f>IF('Step 3.1 Site Details'!D68="","",(TRIM(X62)))</f>
        <v/>
      </c>
      <c r="AA62" t="str">
        <v/>
      </c>
    </row>
    <row r="63" spans="1:27" x14ac:dyDescent="0.2">
      <c r="A63" s="395" t="str">
        <f>'Step 3.1 Site Details'!C69</f>
        <v>Building 62</v>
      </c>
      <c r="C63" s="590" t="str">
        <f>IF('Step 3.1 Site Details'!D69="","",TRIM('Step 3.1 Site Details'!D69))</f>
        <v/>
      </c>
      <c r="D63" s="664" t="str">
        <f t="shared" si="0"/>
        <v/>
      </c>
      <c r="E63" s="665" t="str">
        <f>IF('Step 3.1 Site Details'!D69="","",TRIM((C63)))</f>
        <v/>
      </c>
      <c r="J63" t="s">
        <v>536</v>
      </c>
      <c r="L63" s="590" t="str">
        <f>IF('Step 3.1 Site Details'!D69="","",J63)</f>
        <v/>
      </c>
      <c r="M63" s="665" t="str">
        <f>IF('Step 3.2 Heating System'!F71="","",J63)</f>
        <v/>
      </c>
      <c r="P63" s="971" t="s">
        <v>537</v>
      </c>
      <c r="Q63" s="491" t="str">
        <f>IF('Step 3.1 Site Details'!D69="","",TRIM('Step 3.1 Site Details'!A69))</f>
        <v/>
      </c>
      <c r="R63" s="665"/>
      <c r="T63">
        <v>0</v>
      </c>
      <c r="V63" s="395" t="str">
        <f>'Step 3.1 Site Details'!C69</f>
        <v>Building 62</v>
      </c>
      <c r="X63" s="664" t="str">
        <f>IF('Step 3.1 Site Details'!D69="","",TRIM('Step 3.1 Site Details'!D69))</f>
        <v/>
      </c>
      <c r="Y63" s="665" t="str">
        <f>IF('Step 3.1 Site Details'!D69="","",(TRIM(X63)))</f>
        <v/>
      </c>
      <c r="AA63" t="str">
        <v/>
      </c>
    </row>
    <row r="64" spans="1:27" x14ac:dyDescent="0.2">
      <c r="A64" s="395" t="str">
        <f>'Step 3.1 Site Details'!C70</f>
        <v>Building 63</v>
      </c>
      <c r="C64" s="590" t="str">
        <f>IF('Step 3.1 Site Details'!D70="","",TRIM('Step 3.1 Site Details'!D70))</f>
        <v/>
      </c>
      <c r="D64" s="664" t="str">
        <f t="shared" si="0"/>
        <v/>
      </c>
      <c r="E64" s="665" t="str">
        <f>IF('Step 3.1 Site Details'!D70="","",TRIM((C64)))</f>
        <v/>
      </c>
      <c r="J64" t="s">
        <v>538</v>
      </c>
      <c r="L64" s="590" t="str">
        <f>IF('Step 3.1 Site Details'!D70="","",J64)</f>
        <v/>
      </c>
      <c r="M64" s="665" t="str">
        <f>IF('Step 3.2 Heating System'!F72="","",J64)</f>
        <v/>
      </c>
      <c r="P64" s="971" t="s">
        <v>539</v>
      </c>
      <c r="Q64" s="491" t="str">
        <f>IF('Step 3.1 Site Details'!D70="","",TRIM('Step 3.1 Site Details'!A70))</f>
        <v/>
      </c>
      <c r="R64" s="665"/>
      <c r="T64">
        <v>0</v>
      </c>
      <c r="V64" s="395" t="str">
        <f>'Step 3.1 Site Details'!C70</f>
        <v>Building 63</v>
      </c>
      <c r="X64" s="664" t="str">
        <f>IF('Step 3.1 Site Details'!D70="","",TRIM('Step 3.1 Site Details'!D70))</f>
        <v/>
      </c>
      <c r="Y64" s="665" t="str">
        <f>IF('Step 3.1 Site Details'!D70="","",(TRIM(X64)))</f>
        <v/>
      </c>
      <c r="AA64" t="str">
        <v/>
      </c>
    </row>
    <row r="65" spans="1:27" x14ac:dyDescent="0.2">
      <c r="A65" s="395" t="str">
        <f>'Step 3.1 Site Details'!C71</f>
        <v>Building 64</v>
      </c>
      <c r="C65" s="590" t="str">
        <f>IF('Step 3.1 Site Details'!D71="","",TRIM('Step 3.1 Site Details'!D71))</f>
        <v/>
      </c>
      <c r="D65" s="664" t="str">
        <f t="shared" si="0"/>
        <v/>
      </c>
      <c r="E65" s="665" t="str">
        <f>IF('Step 3.1 Site Details'!D71="","",TRIM((C65)))</f>
        <v/>
      </c>
      <c r="J65" t="s">
        <v>540</v>
      </c>
      <c r="L65" s="590" t="str">
        <f>IF('Step 3.1 Site Details'!D71="","",J65)</f>
        <v/>
      </c>
      <c r="M65" s="665" t="str">
        <f>IF('Step 3.2 Heating System'!F73="","",J65)</f>
        <v/>
      </c>
      <c r="P65" s="971" t="s">
        <v>541</v>
      </c>
      <c r="Q65" s="491" t="str">
        <f>IF('Step 3.1 Site Details'!D71="","",TRIM('Step 3.1 Site Details'!A71))</f>
        <v/>
      </c>
      <c r="R65" s="665"/>
      <c r="T65">
        <v>0</v>
      </c>
      <c r="V65" s="395" t="str">
        <f>'Step 3.1 Site Details'!C71</f>
        <v>Building 64</v>
      </c>
      <c r="X65" s="664" t="str">
        <f>IF('Step 3.1 Site Details'!D71="","",TRIM('Step 3.1 Site Details'!D71))</f>
        <v/>
      </c>
      <c r="Y65" s="665" t="str">
        <f>IF('Step 3.1 Site Details'!D71="","",(TRIM(X65)))</f>
        <v/>
      </c>
      <c r="AA65" t="str">
        <v/>
      </c>
    </row>
    <row r="66" spans="1:27" x14ac:dyDescent="0.2">
      <c r="A66" s="395" t="str">
        <f>'Step 3.1 Site Details'!C72</f>
        <v>Building 65</v>
      </c>
      <c r="C66" s="590" t="str">
        <f>IF('Step 3.1 Site Details'!D72="","",TRIM('Step 3.1 Site Details'!D72))</f>
        <v/>
      </c>
      <c r="D66" s="664" t="str">
        <f t="shared" si="0"/>
        <v/>
      </c>
      <c r="E66" s="665" t="str">
        <f>IF('Step 3.1 Site Details'!D72="","",TRIM((C66)))</f>
        <v/>
      </c>
      <c r="J66" t="s">
        <v>542</v>
      </c>
      <c r="L66" s="590" t="str">
        <f>IF('Step 3.1 Site Details'!D72="","",J66)</f>
        <v/>
      </c>
      <c r="M66" s="665" t="str">
        <f>IF('Step 3.2 Heating System'!F74="","",J66)</f>
        <v/>
      </c>
      <c r="P66" s="971" t="s">
        <v>543</v>
      </c>
      <c r="Q66" s="491" t="str">
        <f>IF('Step 3.1 Site Details'!D72="","",TRIM('Step 3.1 Site Details'!A72))</f>
        <v/>
      </c>
      <c r="R66" s="665"/>
      <c r="T66">
        <v>0</v>
      </c>
      <c r="V66" s="395" t="str">
        <f>'Step 3.1 Site Details'!C72</f>
        <v>Building 65</v>
      </c>
      <c r="X66" s="664" t="str">
        <f>IF('Step 3.1 Site Details'!D72="","",TRIM('Step 3.1 Site Details'!D72))</f>
        <v/>
      </c>
      <c r="Y66" s="665" t="str">
        <f>IF('Step 3.1 Site Details'!D72="","",(TRIM(X66)))</f>
        <v/>
      </c>
      <c r="AA66" t="str">
        <v/>
      </c>
    </row>
    <row r="67" spans="1:27" x14ac:dyDescent="0.2">
      <c r="A67" s="395" t="str">
        <f>'Step 3.1 Site Details'!C73</f>
        <v>Building 66</v>
      </c>
      <c r="C67" s="590" t="str">
        <f>IF('Step 3.1 Site Details'!D73="","",TRIM('Step 3.1 Site Details'!D73))</f>
        <v/>
      </c>
      <c r="D67" s="664" t="str">
        <f t="shared" ref="D67:D101" si="1">Q67</f>
        <v/>
      </c>
      <c r="E67" s="665" t="str">
        <f>IF('Step 3.1 Site Details'!D73="","",TRIM((C67)))</f>
        <v/>
      </c>
      <c r="J67" t="s">
        <v>544</v>
      </c>
      <c r="L67" s="590" t="str">
        <f>IF('Step 3.1 Site Details'!D73="","",J67)</f>
        <v/>
      </c>
      <c r="M67" s="665" t="str">
        <f>IF('Step 3.2 Heating System'!F75="","",J67)</f>
        <v/>
      </c>
      <c r="P67" s="971" t="s">
        <v>545</v>
      </c>
      <c r="Q67" s="491" t="str">
        <f>IF('Step 3.1 Site Details'!D73="","",TRIM('Step 3.1 Site Details'!A73))</f>
        <v/>
      </c>
      <c r="R67" s="665"/>
      <c r="T67">
        <v>0</v>
      </c>
      <c r="V67" s="395" t="str">
        <f>'Step 3.1 Site Details'!C73</f>
        <v>Building 66</v>
      </c>
      <c r="X67" s="664" t="str">
        <f>IF('Step 3.1 Site Details'!D73="","",TRIM('Step 3.1 Site Details'!D73))</f>
        <v/>
      </c>
      <c r="Y67" s="665" t="str">
        <f>IF('Step 3.1 Site Details'!D73="","",(TRIM(X67)))</f>
        <v/>
      </c>
      <c r="AA67" t="str">
        <v/>
      </c>
    </row>
    <row r="68" spans="1:27" x14ac:dyDescent="0.2">
      <c r="A68" s="395" t="str">
        <f>'Step 3.1 Site Details'!C74</f>
        <v>Building 67</v>
      </c>
      <c r="C68" s="590" t="str">
        <f>IF('Step 3.1 Site Details'!D74="","",TRIM('Step 3.1 Site Details'!D74))</f>
        <v/>
      </c>
      <c r="D68" s="664" t="str">
        <f t="shared" si="1"/>
        <v/>
      </c>
      <c r="E68" s="665" t="str">
        <f>IF('Step 3.1 Site Details'!D74="","",TRIM((C68)))</f>
        <v/>
      </c>
      <c r="J68" t="s">
        <v>546</v>
      </c>
      <c r="L68" s="590" t="str">
        <f>IF('Step 3.1 Site Details'!D74="","",J68)</f>
        <v/>
      </c>
      <c r="M68" s="665" t="str">
        <f>IF('Step 3.2 Heating System'!F76="","",J68)</f>
        <v/>
      </c>
      <c r="P68" s="971" t="s">
        <v>547</v>
      </c>
      <c r="Q68" s="491" t="str">
        <f>IF('Step 3.1 Site Details'!D74="","",TRIM('Step 3.1 Site Details'!A74))</f>
        <v/>
      </c>
      <c r="R68" s="665"/>
      <c r="T68">
        <v>0</v>
      </c>
      <c r="V68" s="395" t="str">
        <f>'Step 3.1 Site Details'!C74</f>
        <v>Building 67</v>
      </c>
      <c r="X68" s="664" t="str">
        <f>IF('Step 3.1 Site Details'!D74="","",TRIM('Step 3.1 Site Details'!D74))</f>
        <v/>
      </c>
      <c r="Y68" s="665" t="str">
        <f>IF('Step 3.1 Site Details'!D74="","",(TRIM(X68)))</f>
        <v/>
      </c>
      <c r="AA68" t="str">
        <v/>
      </c>
    </row>
    <row r="69" spans="1:27" x14ac:dyDescent="0.2">
      <c r="A69" s="395" t="str">
        <f>'Step 3.1 Site Details'!C75</f>
        <v>Building 68</v>
      </c>
      <c r="C69" s="590" t="str">
        <f>IF('Step 3.1 Site Details'!D75="","",TRIM('Step 3.1 Site Details'!D75))</f>
        <v/>
      </c>
      <c r="D69" s="664" t="str">
        <f t="shared" si="1"/>
        <v/>
      </c>
      <c r="E69" s="665" t="str">
        <f>IF('Step 3.1 Site Details'!D75="","",TRIM((C69)))</f>
        <v/>
      </c>
      <c r="J69" t="s">
        <v>548</v>
      </c>
      <c r="L69" s="590" t="str">
        <f>IF('Step 3.1 Site Details'!D75="","",J69)</f>
        <v/>
      </c>
      <c r="M69" s="665" t="str">
        <f>IF('Step 3.2 Heating System'!F77="","",J69)</f>
        <v/>
      </c>
      <c r="P69" s="971" t="s">
        <v>549</v>
      </c>
      <c r="Q69" s="491" t="str">
        <f>IF('Step 3.1 Site Details'!D75="","",TRIM('Step 3.1 Site Details'!A75))</f>
        <v/>
      </c>
      <c r="R69" s="665"/>
      <c r="T69">
        <v>0</v>
      </c>
      <c r="V69" s="395" t="str">
        <f>'Step 3.1 Site Details'!C75</f>
        <v>Building 68</v>
      </c>
      <c r="X69" s="664" t="str">
        <f>IF('Step 3.1 Site Details'!D75="","",TRIM('Step 3.1 Site Details'!D75))</f>
        <v/>
      </c>
      <c r="Y69" s="665" t="str">
        <f>IF('Step 3.1 Site Details'!D75="","",(TRIM(X69)))</f>
        <v/>
      </c>
      <c r="AA69" t="str">
        <v/>
      </c>
    </row>
    <row r="70" spans="1:27" x14ac:dyDescent="0.2">
      <c r="A70" s="395" t="str">
        <f>'Step 3.1 Site Details'!C76</f>
        <v>Building 69</v>
      </c>
      <c r="C70" s="590" t="str">
        <f>IF('Step 3.1 Site Details'!D76="","",TRIM('Step 3.1 Site Details'!D76))</f>
        <v/>
      </c>
      <c r="D70" s="664" t="str">
        <f t="shared" si="1"/>
        <v/>
      </c>
      <c r="E70" s="665" t="str">
        <f>IF('Step 3.1 Site Details'!D76="","",TRIM((C70)))</f>
        <v/>
      </c>
      <c r="J70" t="s">
        <v>550</v>
      </c>
      <c r="L70" s="590" t="str">
        <f>IF('Step 3.1 Site Details'!D76="","",J70)</f>
        <v/>
      </c>
      <c r="M70" s="665" t="str">
        <f>IF('Step 3.2 Heating System'!F78="","",J70)</f>
        <v/>
      </c>
      <c r="P70" s="971" t="s">
        <v>551</v>
      </c>
      <c r="Q70" s="491" t="str">
        <f>IF('Step 3.1 Site Details'!D76="","",TRIM('Step 3.1 Site Details'!A76))</f>
        <v/>
      </c>
      <c r="R70" s="665"/>
      <c r="T70">
        <v>0</v>
      </c>
      <c r="V70" s="395" t="str">
        <f>'Step 3.1 Site Details'!C76</f>
        <v>Building 69</v>
      </c>
      <c r="X70" s="664" t="str">
        <f>IF('Step 3.1 Site Details'!D76="","",TRIM('Step 3.1 Site Details'!D76))</f>
        <v/>
      </c>
      <c r="Y70" s="665" t="str">
        <f>IF('Step 3.1 Site Details'!D76="","",(TRIM(X70)))</f>
        <v/>
      </c>
      <c r="AA70" t="str">
        <v/>
      </c>
    </row>
    <row r="71" spans="1:27" x14ac:dyDescent="0.2">
      <c r="A71" s="395" t="str">
        <f>'Step 3.1 Site Details'!C77</f>
        <v>Building 70</v>
      </c>
      <c r="C71" s="590" t="str">
        <f>IF('Step 3.1 Site Details'!D77="","",TRIM('Step 3.1 Site Details'!D77))</f>
        <v/>
      </c>
      <c r="D71" s="664" t="str">
        <f t="shared" si="1"/>
        <v/>
      </c>
      <c r="E71" s="665" t="str">
        <f>IF('Step 3.1 Site Details'!D77="","",TRIM((C71)))</f>
        <v/>
      </c>
      <c r="J71" t="s">
        <v>552</v>
      </c>
      <c r="L71" s="590" t="str">
        <f>IF('Step 3.1 Site Details'!D77="","",J71)</f>
        <v/>
      </c>
      <c r="M71" s="665" t="str">
        <f>IF('Step 3.2 Heating System'!F79="","",J71)</f>
        <v/>
      </c>
      <c r="P71" s="971" t="s">
        <v>553</v>
      </c>
      <c r="Q71" s="491" t="str">
        <f>IF('Step 3.1 Site Details'!D77="","",TRIM('Step 3.1 Site Details'!A77))</f>
        <v/>
      </c>
      <c r="R71" s="665"/>
      <c r="T71">
        <v>0</v>
      </c>
      <c r="V71" s="395" t="str">
        <f>'Step 3.1 Site Details'!C77</f>
        <v>Building 70</v>
      </c>
      <c r="X71" s="664" t="str">
        <f>IF('Step 3.1 Site Details'!D77="","",TRIM('Step 3.1 Site Details'!D77))</f>
        <v/>
      </c>
      <c r="Y71" s="665" t="str">
        <f>IF('Step 3.1 Site Details'!D77="","",(TRIM(X71)))</f>
        <v/>
      </c>
      <c r="AA71" t="str">
        <v/>
      </c>
    </row>
    <row r="72" spans="1:27" x14ac:dyDescent="0.2">
      <c r="A72" s="395" t="str">
        <f>'Step 3.1 Site Details'!C78</f>
        <v>Building 71</v>
      </c>
      <c r="C72" s="590" t="str">
        <f>IF('Step 3.1 Site Details'!D78="","",TRIM('Step 3.1 Site Details'!D78))</f>
        <v/>
      </c>
      <c r="D72" s="664" t="str">
        <f t="shared" si="1"/>
        <v/>
      </c>
      <c r="E72" s="665" t="str">
        <f>IF('Step 3.1 Site Details'!D78="","",TRIM((C72)))</f>
        <v/>
      </c>
      <c r="J72" t="s">
        <v>554</v>
      </c>
      <c r="L72" s="590" t="str">
        <f>IF('Step 3.1 Site Details'!D78="","",J72)</f>
        <v/>
      </c>
      <c r="M72" s="665" t="str">
        <f>IF('Step 3.2 Heating System'!F80="","",J72)</f>
        <v/>
      </c>
      <c r="P72" s="971" t="s">
        <v>555</v>
      </c>
      <c r="Q72" s="491" t="str">
        <f>IF('Step 3.1 Site Details'!D78="","",TRIM('Step 3.1 Site Details'!A78))</f>
        <v/>
      </c>
      <c r="R72" s="665"/>
      <c r="T72">
        <v>0</v>
      </c>
      <c r="V72" s="395" t="str">
        <f>'Step 3.1 Site Details'!C78</f>
        <v>Building 71</v>
      </c>
      <c r="X72" s="664" t="str">
        <f>IF('Step 3.1 Site Details'!D78="","",TRIM('Step 3.1 Site Details'!D78))</f>
        <v/>
      </c>
      <c r="Y72" s="665" t="str">
        <f>IF('Step 3.1 Site Details'!D78="","",(TRIM(X72)))</f>
        <v/>
      </c>
      <c r="AA72" t="str">
        <v/>
      </c>
    </row>
    <row r="73" spans="1:27" x14ac:dyDescent="0.2">
      <c r="A73" s="395" t="str">
        <f>'Step 3.1 Site Details'!C79</f>
        <v>Building 72</v>
      </c>
      <c r="C73" s="590" t="str">
        <f>IF('Step 3.1 Site Details'!D79="","",TRIM('Step 3.1 Site Details'!D79))</f>
        <v/>
      </c>
      <c r="D73" s="664" t="str">
        <f t="shared" si="1"/>
        <v/>
      </c>
      <c r="E73" s="665" t="str">
        <f>IF('Step 3.1 Site Details'!D79="","",TRIM((C73)))</f>
        <v/>
      </c>
      <c r="J73" t="s">
        <v>556</v>
      </c>
      <c r="L73" s="590" t="str">
        <f>IF('Step 3.1 Site Details'!D79="","",J73)</f>
        <v/>
      </c>
      <c r="M73" s="665" t="str">
        <f>IF('Step 3.2 Heating System'!F81="","",J73)</f>
        <v/>
      </c>
      <c r="P73" s="971" t="s">
        <v>557</v>
      </c>
      <c r="Q73" s="491" t="str">
        <f>IF('Step 3.1 Site Details'!D79="","",TRIM('Step 3.1 Site Details'!A79))</f>
        <v/>
      </c>
      <c r="R73" s="665"/>
      <c r="T73">
        <v>0</v>
      </c>
      <c r="V73" s="395" t="str">
        <f>'Step 3.1 Site Details'!C79</f>
        <v>Building 72</v>
      </c>
      <c r="X73" s="664" t="str">
        <f>IF('Step 3.1 Site Details'!D79="","",TRIM('Step 3.1 Site Details'!D79))</f>
        <v/>
      </c>
      <c r="Y73" s="665" t="str">
        <f>IF('Step 3.1 Site Details'!D79="","",(TRIM(X73)))</f>
        <v/>
      </c>
      <c r="AA73" t="str">
        <v/>
      </c>
    </row>
    <row r="74" spans="1:27" x14ac:dyDescent="0.2">
      <c r="A74" s="395" t="str">
        <f>'Step 3.1 Site Details'!C80</f>
        <v>Building 73</v>
      </c>
      <c r="C74" s="590" t="str">
        <f>IF('Step 3.1 Site Details'!D80="","",TRIM('Step 3.1 Site Details'!D80))</f>
        <v/>
      </c>
      <c r="D74" s="664" t="str">
        <f t="shared" si="1"/>
        <v/>
      </c>
      <c r="E74" s="665" t="str">
        <f>IF('Step 3.1 Site Details'!D80="","",TRIM((C74)))</f>
        <v/>
      </c>
      <c r="J74" t="s">
        <v>558</v>
      </c>
      <c r="L74" s="590" t="str">
        <f>IF('Step 3.1 Site Details'!D80="","",J74)</f>
        <v/>
      </c>
      <c r="M74" s="665" t="str">
        <f>IF('Step 3.2 Heating System'!F82="","",J74)</f>
        <v/>
      </c>
      <c r="P74" s="971" t="s">
        <v>559</v>
      </c>
      <c r="Q74" s="491" t="str">
        <f>IF('Step 3.1 Site Details'!D80="","",TRIM('Step 3.1 Site Details'!A80))</f>
        <v/>
      </c>
      <c r="R74" s="665"/>
      <c r="T74">
        <v>0</v>
      </c>
      <c r="V74" s="395" t="str">
        <f>'Step 3.1 Site Details'!C80</f>
        <v>Building 73</v>
      </c>
      <c r="X74" s="664" t="str">
        <f>IF('Step 3.1 Site Details'!D80="","",TRIM('Step 3.1 Site Details'!D80))</f>
        <v/>
      </c>
      <c r="Y74" s="665" t="str">
        <f>IF('Step 3.1 Site Details'!D80="","",(TRIM(X74)))</f>
        <v/>
      </c>
      <c r="AA74" t="str">
        <v/>
      </c>
    </row>
    <row r="75" spans="1:27" x14ac:dyDescent="0.2">
      <c r="A75" s="395" t="str">
        <f>'Step 3.1 Site Details'!C81</f>
        <v>Building 74</v>
      </c>
      <c r="C75" s="590" t="str">
        <f>IF('Step 3.1 Site Details'!D81="","",TRIM('Step 3.1 Site Details'!D81))</f>
        <v/>
      </c>
      <c r="D75" s="664" t="str">
        <f t="shared" si="1"/>
        <v/>
      </c>
      <c r="E75" s="665" t="str">
        <f>IF('Step 3.1 Site Details'!D81="","",TRIM((C75)))</f>
        <v/>
      </c>
      <c r="J75" t="s">
        <v>560</v>
      </c>
      <c r="L75" s="590" t="str">
        <f>IF('Step 3.1 Site Details'!D81="","",J75)</f>
        <v/>
      </c>
      <c r="M75" s="665" t="str">
        <f>IF('Step 3.2 Heating System'!F83="","",J75)</f>
        <v/>
      </c>
      <c r="P75" s="971" t="s">
        <v>561</v>
      </c>
      <c r="Q75" s="491" t="str">
        <f>IF('Step 3.1 Site Details'!D81="","",TRIM('Step 3.1 Site Details'!A81))</f>
        <v/>
      </c>
      <c r="R75" s="665"/>
      <c r="T75">
        <v>0</v>
      </c>
      <c r="V75" s="395" t="str">
        <f>'Step 3.1 Site Details'!C81</f>
        <v>Building 74</v>
      </c>
      <c r="X75" s="664" t="str">
        <f>IF('Step 3.1 Site Details'!D81="","",TRIM('Step 3.1 Site Details'!D81))</f>
        <v/>
      </c>
      <c r="Y75" s="665" t="str">
        <f>IF('Step 3.1 Site Details'!D81="","",(TRIM(X75)))</f>
        <v/>
      </c>
      <c r="AA75" t="str">
        <v/>
      </c>
    </row>
    <row r="76" spans="1:27" x14ac:dyDescent="0.2">
      <c r="A76" s="395" t="str">
        <f>'Step 3.1 Site Details'!C82</f>
        <v>Building 75</v>
      </c>
      <c r="C76" s="590" t="str">
        <f>IF('Step 3.1 Site Details'!D82="","",TRIM('Step 3.1 Site Details'!D82))</f>
        <v/>
      </c>
      <c r="D76" s="664" t="str">
        <f t="shared" si="1"/>
        <v/>
      </c>
      <c r="E76" s="665" t="str">
        <f>IF('Step 3.1 Site Details'!D82="","",TRIM((C76)))</f>
        <v/>
      </c>
      <c r="J76" t="s">
        <v>562</v>
      </c>
      <c r="L76" s="590" t="str">
        <f>IF('Step 3.1 Site Details'!D82="","",J76)</f>
        <v/>
      </c>
      <c r="M76" s="665" t="str">
        <f>IF('Step 3.2 Heating System'!F84="","",J76)</f>
        <v/>
      </c>
      <c r="P76" s="971" t="s">
        <v>563</v>
      </c>
      <c r="Q76" s="491" t="str">
        <f>IF('Step 3.1 Site Details'!D82="","",TRIM('Step 3.1 Site Details'!A82))</f>
        <v/>
      </c>
      <c r="R76" s="665"/>
      <c r="T76">
        <v>0</v>
      </c>
      <c r="V76" s="395" t="str">
        <f>'Step 3.1 Site Details'!C82</f>
        <v>Building 75</v>
      </c>
      <c r="X76" s="664" t="str">
        <f>IF('Step 3.1 Site Details'!D82="","",TRIM('Step 3.1 Site Details'!D82))</f>
        <v/>
      </c>
      <c r="Y76" s="665" t="str">
        <f>IF('Step 3.1 Site Details'!D82="","",(TRIM(X76)))</f>
        <v/>
      </c>
      <c r="AA76" t="str">
        <v/>
      </c>
    </row>
    <row r="77" spans="1:27" x14ac:dyDescent="0.2">
      <c r="A77" s="395" t="str">
        <f>'Step 3.1 Site Details'!C83</f>
        <v>Building 76</v>
      </c>
      <c r="C77" s="590" t="str">
        <f>IF('Step 3.1 Site Details'!D83="","",TRIM('Step 3.1 Site Details'!D83))</f>
        <v/>
      </c>
      <c r="D77" s="664" t="str">
        <f t="shared" si="1"/>
        <v/>
      </c>
      <c r="E77" s="665" t="str">
        <f>IF('Step 3.1 Site Details'!D83="","",TRIM((C77)))</f>
        <v/>
      </c>
      <c r="J77" t="s">
        <v>564</v>
      </c>
      <c r="L77" s="590" t="str">
        <f>IF('Step 3.1 Site Details'!D83="","",J77)</f>
        <v/>
      </c>
      <c r="M77" s="665" t="str">
        <f>IF('Step 3.2 Heating System'!F85="","",J77)</f>
        <v/>
      </c>
      <c r="P77" s="971" t="s">
        <v>565</v>
      </c>
      <c r="Q77" s="491" t="str">
        <f>IF('Step 3.1 Site Details'!D83="","",TRIM('Step 3.1 Site Details'!A83))</f>
        <v/>
      </c>
      <c r="R77" s="665"/>
      <c r="T77">
        <v>0</v>
      </c>
      <c r="V77" s="395" t="str">
        <f>'Step 3.1 Site Details'!C83</f>
        <v>Building 76</v>
      </c>
      <c r="X77" s="664" t="str">
        <f>IF('Step 3.1 Site Details'!D83="","",TRIM('Step 3.1 Site Details'!D83))</f>
        <v/>
      </c>
      <c r="Y77" s="665" t="str">
        <f>IF('Step 3.1 Site Details'!D83="","",(TRIM(X77)))</f>
        <v/>
      </c>
      <c r="AA77" t="str">
        <v/>
      </c>
    </row>
    <row r="78" spans="1:27" x14ac:dyDescent="0.2">
      <c r="A78" s="395" t="str">
        <f>'Step 3.1 Site Details'!C84</f>
        <v>Building 77</v>
      </c>
      <c r="C78" s="590" t="str">
        <f>IF('Step 3.1 Site Details'!D84="","",TRIM('Step 3.1 Site Details'!D84))</f>
        <v/>
      </c>
      <c r="D78" s="664" t="str">
        <f t="shared" si="1"/>
        <v/>
      </c>
      <c r="E78" s="665" t="str">
        <f>IF('Step 3.1 Site Details'!D84="","",TRIM((C78)))</f>
        <v/>
      </c>
      <c r="J78" t="s">
        <v>566</v>
      </c>
      <c r="L78" s="590" t="str">
        <f>IF('Step 3.1 Site Details'!D84="","",J78)</f>
        <v/>
      </c>
      <c r="M78" s="665" t="str">
        <f>IF('Step 3.2 Heating System'!F86="","",J78)</f>
        <v/>
      </c>
      <c r="P78" s="971" t="s">
        <v>567</v>
      </c>
      <c r="Q78" s="491" t="str">
        <f>IF('Step 3.1 Site Details'!D84="","",TRIM('Step 3.1 Site Details'!A84))</f>
        <v/>
      </c>
      <c r="R78" s="665"/>
      <c r="T78">
        <v>0</v>
      </c>
      <c r="V78" s="395" t="str">
        <f>'Step 3.1 Site Details'!C84</f>
        <v>Building 77</v>
      </c>
      <c r="X78" s="664" t="str">
        <f>IF('Step 3.1 Site Details'!D84="","",TRIM('Step 3.1 Site Details'!D84))</f>
        <v/>
      </c>
      <c r="Y78" s="665" t="str">
        <f>IF('Step 3.1 Site Details'!D84="","",(TRIM(X78)))</f>
        <v/>
      </c>
      <c r="AA78" t="str">
        <v/>
      </c>
    </row>
    <row r="79" spans="1:27" x14ac:dyDescent="0.2">
      <c r="A79" s="395" t="str">
        <f>'Step 3.1 Site Details'!C85</f>
        <v>Building 78</v>
      </c>
      <c r="C79" s="590" t="str">
        <f>IF('Step 3.1 Site Details'!D85="","",TRIM('Step 3.1 Site Details'!D85))</f>
        <v/>
      </c>
      <c r="D79" s="664" t="str">
        <f t="shared" si="1"/>
        <v/>
      </c>
      <c r="E79" s="665" t="str">
        <f>IF('Step 3.1 Site Details'!D85="","",TRIM((C79)))</f>
        <v/>
      </c>
      <c r="J79" t="s">
        <v>568</v>
      </c>
      <c r="L79" s="590" t="str">
        <f>IF('Step 3.1 Site Details'!D85="","",J79)</f>
        <v/>
      </c>
      <c r="M79" s="665" t="str">
        <f>IF('Step 3.2 Heating System'!F87="","",J79)</f>
        <v/>
      </c>
      <c r="P79" s="971" t="s">
        <v>569</v>
      </c>
      <c r="Q79" s="491" t="str">
        <f>IF('Step 3.1 Site Details'!D85="","",TRIM('Step 3.1 Site Details'!A85))</f>
        <v/>
      </c>
      <c r="R79" s="665"/>
      <c r="T79">
        <v>0</v>
      </c>
      <c r="V79" s="395" t="str">
        <f>'Step 3.1 Site Details'!C85</f>
        <v>Building 78</v>
      </c>
      <c r="X79" s="664" t="str">
        <f>IF('Step 3.1 Site Details'!D85="","",TRIM('Step 3.1 Site Details'!D85))</f>
        <v/>
      </c>
      <c r="Y79" s="665" t="str">
        <f>IF('Step 3.1 Site Details'!D85="","",(TRIM(X79)))</f>
        <v/>
      </c>
      <c r="AA79" t="str">
        <v/>
      </c>
    </row>
    <row r="80" spans="1:27" x14ac:dyDescent="0.2">
      <c r="A80" s="395" t="str">
        <f>'Step 3.1 Site Details'!C86</f>
        <v>Building 79</v>
      </c>
      <c r="C80" s="590" t="str">
        <f>IF('Step 3.1 Site Details'!D86="","",TRIM('Step 3.1 Site Details'!D86))</f>
        <v/>
      </c>
      <c r="D80" s="664" t="str">
        <f t="shared" si="1"/>
        <v/>
      </c>
      <c r="E80" s="665" t="str">
        <f>IF('Step 3.1 Site Details'!D86="","",TRIM((C80)))</f>
        <v/>
      </c>
      <c r="J80" t="s">
        <v>570</v>
      </c>
      <c r="L80" s="590" t="str">
        <f>IF('Step 3.1 Site Details'!D86="","",J80)</f>
        <v/>
      </c>
      <c r="M80" s="665" t="str">
        <f>IF('Step 3.2 Heating System'!F88="","",J80)</f>
        <v/>
      </c>
      <c r="P80" s="971" t="s">
        <v>571</v>
      </c>
      <c r="Q80" s="491" t="str">
        <f>IF('Step 3.1 Site Details'!D86="","",TRIM('Step 3.1 Site Details'!A86))</f>
        <v/>
      </c>
      <c r="R80" s="665"/>
      <c r="T80">
        <v>0</v>
      </c>
      <c r="V80" s="395" t="str">
        <f>'Step 3.1 Site Details'!C86</f>
        <v>Building 79</v>
      </c>
      <c r="X80" s="664" t="str">
        <f>IF('Step 3.1 Site Details'!D86="","",TRIM('Step 3.1 Site Details'!D86))</f>
        <v/>
      </c>
      <c r="Y80" s="665" t="str">
        <f>IF('Step 3.1 Site Details'!D86="","",(TRIM(X80)))</f>
        <v/>
      </c>
      <c r="AA80" t="str">
        <v/>
      </c>
    </row>
    <row r="81" spans="1:27" x14ac:dyDescent="0.2">
      <c r="A81" s="395" t="str">
        <f>'Step 3.1 Site Details'!C87</f>
        <v>Building 80</v>
      </c>
      <c r="C81" s="590" t="str">
        <f>IF('Step 3.1 Site Details'!D87="","",TRIM('Step 3.1 Site Details'!D87))</f>
        <v/>
      </c>
      <c r="D81" s="664" t="str">
        <f t="shared" si="1"/>
        <v/>
      </c>
      <c r="E81" s="665" t="str">
        <f>IF('Step 3.1 Site Details'!D87="","",TRIM((C81)))</f>
        <v/>
      </c>
      <c r="J81" t="s">
        <v>572</v>
      </c>
      <c r="L81" s="590" t="str">
        <f>IF('Step 3.1 Site Details'!D87="","",J81)</f>
        <v/>
      </c>
      <c r="M81" s="665" t="str">
        <f>IF('Step 3.2 Heating System'!F89="","",J81)</f>
        <v/>
      </c>
      <c r="P81" s="971" t="s">
        <v>573</v>
      </c>
      <c r="Q81" s="491" t="str">
        <f>IF('Step 3.1 Site Details'!D87="","",TRIM('Step 3.1 Site Details'!A87))</f>
        <v/>
      </c>
      <c r="R81" s="665"/>
      <c r="T81">
        <v>0</v>
      </c>
      <c r="V81" s="395" t="str">
        <f>'Step 3.1 Site Details'!C87</f>
        <v>Building 80</v>
      </c>
      <c r="X81" s="664" t="str">
        <f>IF('Step 3.1 Site Details'!D87="","",TRIM('Step 3.1 Site Details'!D87))</f>
        <v/>
      </c>
      <c r="Y81" s="665" t="str">
        <f>IF('Step 3.1 Site Details'!D87="","",(TRIM(X81)))</f>
        <v/>
      </c>
      <c r="AA81" t="str">
        <v/>
      </c>
    </row>
    <row r="82" spans="1:27" x14ac:dyDescent="0.2">
      <c r="A82" s="395" t="str">
        <f>'Step 3.1 Site Details'!C88</f>
        <v>Building 81</v>
      </c>
      <c r="C82" s="590" t="str">
        <f>IF('Step 3.1 Site Details'!D88="","",TRIM('Step 3.1 Site Details'!D88))</f>
        <v/>
      </c>
      <c r="D82" s="664" t="str">
        <f t="shared" si="1"/>
        <v/>
      </c>
      <c r="E82" s="665" t="str">
        <f>IF('Step 3.1 Site Details'!D88="","",TRIM((C82)))</f>
        <v/>
      </c>
      <c r="J82" t="s">
        <v>574</v>
      </c>
      <c r="L82" s="590" t="str">
        <f>IF('Step 3.1 Site Details'!D88="","",J82)</f>
        <v/>
      </c>
      <c r="M82" s="665" t="str">
        <f>IF('Step 3.2 Heating System'!F90="","",J82)</f>
        <v/>
      </c>
      <c r="P82" s="971" t="s">
        <v>575</v>
      </c>
      <c r="Q82" s="491" t="str">
        <f>IF('Step 3.1 Site Details'!D88="","",TRIM('Step 3.1 Site Details'!A88))</f>
        <v/>
      </c>
      <c r="R82" s="665"/>
      <c r="T82">
        <v>0</v>
      </c>
      <c r="V82" s="395" t="str">
        <f>'Step 3.1 Site Details'!C88</f>
        <v>Building 81</v>
      </c>
      <c r="X82" s="664" t="str">
        <f>IF('Step 3.1 Site Details'!D88="","",TRIM('Step 3.1 Site Details'!D88))</f>
        <v/>
      </c>
      <c r="Y82" s="665" t="str">
        <f>IF('Step 3.1 Site Details'!D88="","",(TRIM(X82)))</f>
        <v/>
      </c>
      <c r="AA82" t="str">
        <v/>
      </c>
    </row>
    <row r="83" spans="1:27" x14ac:dyDescent="0.2">
      <c r="A83" s="395" t="str">
        <f>'Step 3.1 Site Details'!C89</f>
        <v>Building 82</v>
      </c>
      <c r="C83" s="590" t="str">
        <f>IF('Step 3.1 Site Details'!D89="","",TRIM('Step 3.1 Site Details'!D89))</f>
        <v/>
      </c>
      <c r="D83" s="664" t="str">
        <f t="shared" si="1"/>
        <v/>
      </c>
      <c r="E83" s="665" t="str">
        <f>IF('Step 3.1 Site Details'!D89="","",TRIM((C83)))</f>
        <v/>
      </c>
      <c r="J83" t="s">
        <v>576</v>
      </c>
      <c r="L83" s="590" t="str">
        <f>IF('Step 3.1 Site Details'!D89="","",J83)</f>
        <v/>
      </c>
      <c r="M83" s="665" t="str">
        <f>IF('Step 3.2 Heating System'!F91="","",J83)</f>
        <v/>
      </c>
      <c r="P83" s="971" t="s">
        <v>577</v>
      </c>
      <c r="Q83" s="491" t="str">
        <f>IF('Step 3.1 Site Details'!D89="","",TRIM('Step 3.1 Site Details'!A89))</f>
        <v/>
      </c>
      <c r="R83" s="665"/>
      <c r="T83">
        <v>0</v>
      </c>
      <c r="V83" s="395" t="str">
        <f>'Step 3.1 Site Details'!C89</f>
        <v>Building 82</v>
      </c>
      <c r="X83" s="664" t="str">
        <f>IF('Step 3.1 Site Details'!D89="","",TRIM('Step 3.1 Site Details'!D89))</f>
        <v/>
      </c>
      <c r="Y83" s="665" t="str">
        <f>IF('Step 3.1 Site Details'!D89="","",(TRIM(X83)))</f>
        <v/>
      </c>
      <c r="AA83" t="str">
        <v/>
      </c>
    </row>
    <row r="84" spans="1:27" x14ac:dyDescent="0.2">
      <c r="A84" s="395" t="str">
        <f>'Step 3.1 Site Details'!C90</f>
        <v>Building 83</v>
      </c>
      <c r="C84" s="590" t="str">
        <f>IF('Step 3.1 Site Details'!D90="","",TRIM('Step 3.1 Site Details'!D90))</f>
        <v/>
      </c>
      <c r="D84" s="664" t="str">
        <f t="shared" si="1"/>
        <v/>
      </c>
      <c r="E84" s="665" t="str">
        <f>IF('Step 3.1 Site Details'!D90="","",TRIM((C84)))</f>
        <v/>
      </c>
      <c r="J84" t="s">
        <v>578</v>
      </c>
      <c r="L84" s="590" t="str">
        <f>IF('Step 3.1 Site Details'!D90="","",J84)</f>
        <v/>
      </c>
      <c r="M84" s="665" t="str">
        <f>IF('Step 3.2 Heating System'!F92="","",J84)</f>
        <v/>
      </c>
      <c r="P84" s="971" t="s">
        <v>579</v>
      </c>
      <c r="Q84" s="491" t="str">
        <f>IF('Step 3.1 Site Details'!D90="","",TRIM('Step 3.1 Site Details'!A90))</f>
        <v/>
      </c>
      <c r="R84" s="665"/>
      <c r="T84">
        <v>0</v>
      </c>
      <c r="V84" s="395" t="str">
        <f>'Step 3.1 Site Details'!C90</f>
        <v>Building 83</v>
      </c>
      <c r="X84" s="664" t="str">
        <f>IF('Step 3.1 Site Details'!D90="","",TRIM('Step 3.1 Site Details'!D90))</f>
        <v/>
      </c>
      <c r="Y84" s="665" t="str">
        <f>IF('Step 3.1 Site Details'!D90="","",(TRIM(X84)))</f>
        <v/>
      </c>
      <c r="AA84" t="str">
        <v/>
      </c>
    </row>
    <row r="85" spans="1:27" x14ac:dyDescent="0.2">
      <c r="A85" s="395" t="str">
        <f>'Step 3.1 Site Details'!C91</f>
        <v>Building 84</v>
      </c>
      <c r="C85" s="590" t="str">
        <f>IF('Step 3.1 Site Details'!D91="","",TRIM('Step 3.1 Site Details'!D91))</f>
        <v/>
      </c>
      <c r="D85" s="664" t="str">
        <f t="shared" si="1"/>
        <v/>
      </c>
      <c r="E85" s="665" t="str">
        <f>IF('Step 3.1 Site Details'!D91="","",TRIM((C85)))</f>
        <v/>
      </c>
      <c r="J85" t="s">
        <v>580</v>
      </c>
      <c r="L85" s="590" t="str">
        <f>IF('Step 3.1 Site Details'!D91="","",J85)</f>
        <v/>
      </c>
      <c r="M85" s="665" t="str">
        <f>IF('Step 3.2 Heating System'!F93="","",J85)</f>
        <v/>
      </c>
      <c r="P85" s="971" t="s">
        <v>581</v>
      </c>
      <c r="Q85" s="491" t="str">
        <f>IF('Step 3.1 Site Details'!D91="","",TRIM('Step 3.1 Site Details'!A91))</f>
        <v/>
      </c>
      <c r="R85" s="665"/>
      <c r="T85">
        <v>0</v>
      </c>
      <c r="V85" s="395" t="str">
        <f>'Step 3.1 Site Details'!C91</f>
        <v>Building 84</v>
      </c>
      <c r="X85" s="664" t="str">
        <f>IF('Step 3.1 Site Details'!D91="","",TRIM('Step 3.1 Site Details'!D91))</f>
        <v/>
      </c>
      <c r="Y85" s="665" t="str">
        <f>IF('Step 3.1 Site Details'!D91="","",(TRIM(X85)))</f>
        <v/>
      </c>
      <c r="AA85" t="str">
        <v/>
      </c>
    </row>
    <row r="86" spans="1:27" x14ac:dyDescent="0.2">
      <c r="A86" s="395" t="str">
        <f>'Step 3.1 Site Details'!C92</f>
        <v>Building 85</v>
      </c>
      <c r="C86" s="590" t="str">
        <f>IF('Step 3.1 Site Details'!D92="","",TRIM('Step 3.1 Site Details'!D92))</f>
        <v/>
      </c>
      <c r="D86" s="664" t="str">
        <f t="shared" si="1"/>
        <v/>
      </c>
      <c r="E86" s="665" t="str">
        <f>IF('Step 3.1 Site Details'!D92="","",TRIM((C86)))</f>
        <v/>
      </c>
      <c r="J86" t="s">
        <v>582</v>
      </c>
      <c r="L86" s="590" t="str">
        <f>IF('Step 3.1 Site Details'!D92="","",J86)</f>
        <v/>
      </c>
      <c r="M86" s="665" t="str">
        <f>IF('Step 3.2 Heating System'!F94="","",J86)</f>
        <v/>
      </c>
      <c r="P86" s="971" t="s">
        <v>583</v>
      </c>
      <c r="Q86" s="491" t="str">
        <f>IF('Step 3.1 Site Details'!D92="","",TRIM('Step 3.1 Site Details'!A92))</f>
        <v/>
      </c>
      <c r="R86" s="665"/>
      <c r="T86">
        <v>0</v>
      </c>
      <c r="V86" s="395" t="str">
        <f>'Step 3.1 Site Details'!C92</f>
        <v>Building 85</v>
      </c>
      <c r="X86" s="664" t="str">
        <f>IF('Step 3.1 Site Details'!D92="","",TRIM('Step 3.1 Site Details'!D92))</f>
        <v/>
      </c>
      <c r="Y86" s="665" t="str">
        <f>IF('Step 3.1 Site Details'!D92="","",(TRIM(X86)))</f>
        <v/>
      </c>
      <c r="AA86" t="str">
        <v/>
      </c>
    </row>
    <row r="87" spans="1:27" x14ac:dyDescent="0.2">
      <c r="A87" s="395" t="str">
        <f>'Step 3.1 Site Details'!C93</f>
        <v>Building 86</v>
      </c>
      <c r="C87" s="590" t="str">
        <f>IF('Step 3.1 Site Details'!D93="","",TRIM('Step 3.1 Site Details'!D93))</f>
        <v/>
      </c>
      <c r="D87" s="664" t="str">
        <f t="shared" si="1"/>
        <v/>
      </c>
      <c r="E87" s="665" t="str">
        <f>IF('Step 3.1 Site Details'!D93="","",TRIM((C87)))</f>
        <v/>
      </c>
      <c r="J87" t="s">
        <v>584</v>
      </c>
      <c r="L87" s="590" t="str">
        <f>IF('Step 3.1 Site Details'!D93="","",J87)</f>
        <v/>
      </c>
      <c r="M87" s="665" t="str">
        <f>IF('Step 3.2 Heating System'!F95="","",J87)</f>
        <v/>
      </c>
      <c r="P87" s="971" t="s">
        <v>585</v>
      </c>
      <c r="Q87" s="491" t="str">
        <f>IF('Step 3.1 Site Details'!D93="","",TRIM('Step 3.1 Site Details'!A93))</f>
        <v/>
      </c>
      <c r="R87" s="665"/>
      <c r="T87">
        <v>0</v>
      </c>
      <c r="V87" s="395" t="str">
        <f>'Step 3.1 Site Details'!C93</f>
        <v>Building 86</v>
      </c>
      <c r="X87" s="664" t="str">
        <f>IF('Step 3.1 Site Details'!D93="","",TRIM('Step 3.1 Site Details'!D93))</f>
        <v/>
      </c>
      <c r="Y87" s="665" t="str">
        <f>IF('Step 3.1 Site Details'!D93="","",(TRIM(X87)))</f>
        <v/>
      </c>
      <c r="AA87" t="str">
        <v/>
      </c>
    </row>
    <row r="88" spans="1:27" x14ac:dyDescent="0.2">
      <c r="A88" s="395" t="str">
        <f>'Step 3.1 Site Details'!C94</f>
        <v>Building 87</v>
      </c>
      <c r="C88" s="590" t="str">
        <f>IF('Step 3.1 Site Details'!D94="","",TRIM('Step 3.1 Site Details'!D94))</f>
        <v/>
      </c>
      <c r="D88" s="664" t="str">
        <f t="shared" si="1"/>
        <v/>
      </c>
      <c r="E88" s="665" t="str">
        <f>IF('Step 3.1 Site Details'!D94="","",TRIM((C88)))</f>
        <v/>
      </c>
      <c r="J88" t="s">
        <v>586</v>
      </c>
      <c r="L88" s="590" t="str">
        <f>IF('Step 3.1 Site Details'!D94="","",J88)</f>
        <v/>
      </c>
      <c r="M88" s="665" t="str">
        <f>IF('Step 3.2 Heating System'!F96="","",J88)</f>
        <v/>
      </c>
      <c r="P88" s="971" t="s">
        <v>587</v>
      </c>
      <c r="Q88" s="491" t="str">
        <f>IF('Step 3.1 Site Details'!D94="","",TRIM('Step 3.1 Site Details'!A94))</f>
        <v/>
      </c>
      <c r="R88" s="665"/>
      <c r="T88">
        <v>0</v>
      </c>
      <c r="V88" s="395" t="str">
        <f>'Step 3.1 Site Details'!C94</f>
        <v>Building 87</v>
      </c>
      <c r="X88" s="664" t="str">
        <f>IF('Step 3.1 Site Details'!D94="","",TRIM('Step 3.1 Site Details'!D94))</f>
        <v/>
      </c>
      <c r="Y88" s="665" t="str">
        <f>IF('Step 3.1 Site Details'!D94="","",(TRIM(X88)))</f>
        <v/>
      </c>
      <c r="AA88" t="str">
        <v/>
      </c>
    </row>
    <row r="89" spans="1:27" x14ac:dyDescent="0.2">
      <c r="A89" s="395" t="str">
        <f>'Step 3.1 Site Details'!C95</f>
        <v>Building 88</v>
      </c>
      <c r="C89" s="590" t="str">
        <f>IF('Step 3.1 Site Details'!D95="","",TRIM('Step 3.1 Site Details'!D95))</f>
        <v/>
      </c>
      <c r="D89" s="664" t="str">
        <f t="shared" si="1"/>
        <v/>
      </c>
      <c r="E89" s="665" t="str">
        <f>IF('Step 3.1 Site Details'!D95="","",TRIM((C89)))</f>
        <v/>
      </c>
      <c r="J89" t="s">
        <v>588</v>
      </c>
      <c r="L89" s="590" t="str">
        <f>IF('Step 3.1 Site Details'!D95="","",J89)</f>
        <v/>
      </c>
      <c r="M89" s="665" t="str">
        <f>IF('Step 3.2 Heating System'!F97="","",J89)</f>
        <v/>
      </c>
      <c r="P89" s="971" t="s">
        <v>589</v>
      </c>
      <c r="Q89" s="491" t="str">
        <f>IF('Step 3.1 Site Details'!D95="","",TRIM('Step 3.1 Site Details'!A95))</f>
        <v/>
      </c>
      <c r="R89" s="665"/>
      <c r="T89">
        <v>0</v>
      </c>
      <c r="V89" s="395" t="str">
        <f>'Step 3.1 Site Details'!C95</f>
        <v>Building 88</v>
      </c>
      <c r="X89" s="664" t="str">
        <f>IF('Step 3.1 Site Details'!D95="","",TRIM('Step 3.1 Site Details'!D95))</f>
        <v/>
      </c>
      <c r="Y89" s="665" t="str">
        <f>IF('Step 3.1 Site Details'!D95="","",(TRIM(X89)))</f>
        <v/>
      </c>
      <c r="AA89" t="str">
        <v/>
      </c>
    </row>
    <row r="90" spans="1:27" x14ac:dyDescent="0.2">
      <c r="A90" s="395" t="str">
        <f>'Step 3.1 Site Details'!C96</f>
        <v>Building 89</v>
      </c>
      <c r="C90" s="590" t="str">
        <f>IF('Step 3.1 Site Details'!D96="","",TRIM('Step 3.1 Site Details'!D96))</f>
        <v/>
      </c>
      <c r="D90" s="664" t="str">
        <f t="shared" si="1"/>
        <v/>
      </c>
      <c r="E90" s="665" t="str">
        <f>IF('Step 3.1 Site Details'!D96="","",TRIM((C90)))</f>
        <v/>
      </c>
      <c r="J90" t="s">
        <v>590</v>
      </c>
      <c r="L90" s="590" t="str">
        <f>IF('Step 3.1 Site Details'!D96="","",J90)</f>
        <v/>
      </c>
      <c r="M90" s="665" t="str">
        <f>IF('Step 3.2 Heating System'!F98="","",J90)</f>
        <v/>
      </c>
      <c r="P90" s="971" t="s">
        <v>591</v>
      </c>
      <c r="Q90" s="491" t="str">
        <f>IF('Step 3.1 Site Details'!D96="","",TRIM('Step 3.1 Site Details'!A96))</f>
        <v/>
      </c>
      <c r="R90" s="665"/>
      <c r="T90">
        <v>0</v>
      </c>
      <c r="V90" s="395" t="str">
        <f>'Step 3.1 Site Details'!C96</f>
        <v>Building 89</v>
      </c>
      <c r="X90" s="664" t="str">
        <f>IF('Step 3.1 Site Details'!D96="","",TRIM('Step 3.1 Site Details'!D96))</f>
        <v/>
      </c>
      <c r="Y90" s="665" t="str">
        <f>IF('Step 3.1 Site Details'!D96="","",(TRIM(X90)))</f>
        <v/>
      </c>
      <c r="AA90" t="str">
        <v/>
      </c>
    </row>
    <row r="91" spans="1:27" x14ac:dyDescent="0.2">
      <c r="A91" s="395" t="str">
        <f>'Step 3.1 Site Details'!C97</f>
        <v>Building 90</v>
      </c>
      <c r="C91" s="590" t="str">
        <f>IF('Step 3.1 Site Details'!D97="","",TRIM('Step 3.1 Site Details'!D97))</f>
        <v/>
      </c>
      <c r="D91" s="664" t="str">
        <f t="shared" si="1"/>
        <v/>
      </c>
      <c r="E91" s="665" t="str">
        <f>IF('Step 3.1 Site Details'!D97="","",TRIM((C91)))</f>
        <v/>
      </c>
      <c r="J91" t="s">
        <v>592</v>
      </c>
      <c r="L91" s="590" t="str">
        <f>IF('Step 3.1 Site Details'!D97="","",J91)</f>
        <v/>
      </c>
      <c r="M91" s="665" t="str">
        <f>IF('Step 3.2 Heating System'!F99="","",J91)</f>
        <v/>
      </c>
      <c r="P91" s="971" t="s">
        <v>593</v>
      </c>
      <c r="Q91" s="491" t="str">
        <f>IF('Step 3.1 Site Details'!D97="","",TRIM('Step 3.1 Site Details'!A97))</f>
        <v/>
      </c>
      <c r="R91" s="665"/>
      <c r="T91">
        <v>0</v>
      </c>
      <c r="V91" s="395" t="str">
        <f>'Step 3.1 Site Details'!C97</f>
        <v>Building 90</v>
      </c>
      <c r="X91" s="664" t="str">
        <f>IF('Step 3.1 Site Details'!D97="","",TRIM('Step 3.1 Site Details'!D97))</f>
        <v/>
      </c>
      <c r="Y91" s="665" t="str">
        <f>IF('Step 3.1 Site Details'!D97="","",(TRIM(X91)))</f>
        <v/>
      </c>
      <c r="AA91" t="str">
        <v/>
      </c>
    </row>
    <row r="92" spans="1:27" x14ac:dyDescent="0.2">
      <c r="A92" s="395" t="str">
        <f>'Step 3.1 Site Details'!C98</f>
        <v>Building 91</v>
      </c>
      <c r="C92" s="590" t="str">
        <f>IF('Step 3.1 Site Details'!D98="","",TRIM('Step 3.1 Site Details'!D98))</f>
        <v/>
      </c>
      <c r="D92" s="664" t="str">
        <f t="shared" si="1"/>
        <v/>
      </c>
      <c r="E92" s="665" t="str">
        <f>IF('Step 3.1 Site Details'!D98="","",TRIM((C92)))</f>
        <v/>
      </c>
      <c r="J92" t="s">
        <v>594</v>
      </c>
      <c r="L92" s="590" t="str">
        <f>IF('Step 3.1 Site Details'!D98="","",J92)</f>
        <v/>
      </c>
      <c r="M92" s="665" t="str">
        <f>IF('Step 3.2 Heating System'!F100="","",J92)</f>
        <v/>
      </c>
      <c r="P92" s="971" t="s">
        <v>595</v>
      </c>
      <c r="Q92" s="491" t="str">
        <f>IF('Step 3.1 Site Details'!D98="","",TRIM('Step 3.1 Site Details'!A98))</f>
        <v/>
      </c>
      <c r="R92" s="665"/>
      <c r="T92">
        <v>0</v>
      </c>
      <c r="V92" s="395" t="str">
        <f>'Step 3.1 Site Details'!C98</f>
        <v>Building 91</v>
      </c>
      <c r="X92" s="664" t="str">
        <f>IF('Step 3.1 Site Details'!D98="","",TRIM('Step 3.1 Site Details'!D98))</f>
        <v/>
      </c>
      <c r="Y92" s="665" t="str">
        <f>IF('Step 3.1 Site Details'!D98="","",(TRIM(X92)))</f>
        <v/>
      </c>
      <c r="AA92" t="str">
        <v/>
      </c>
    </row>
    <row r="93" spans="1:27" x14ac:dyDescent="0.2">
      <c r="A93" s="395" t="str">
        <f>'Step 3.1 Site Details'!C99</f>
        <v>Building 92</v>
      </c>
      <c r="C93" s="590" t="str">
        <f>IF('Step 3.1 Site Details'!D99="","",TRIM('Step 3.1 Site Details'!D99))</f>
        <v/>
      </c>
      <c r="D93" s="664" t="str">
        <f t="shared" si="1"/>
        <v/>
      </c>
      <c r="E93" s="665" t="str">
        <f>IF('Step 3.1 Site Details'!D99="","",TRIM((C93)))</f>
        <v/>
      </c>
      <c r="J93" t="s">
        <v>596</v>
      </c>
      <c r="L93" s="590" t="str">
        <f>IF('Step 3.1 Site Details'!D99="","",J93)</f>
        <v/>
      </c>
      <c r="M93" s="665" t="str">
        <f>IF('Step 3.2 Heating System'!F101="","",J93)</f>
        <v/>
      </c>
      <c r="P93" s="971" t="s">
        <v>597</v>
      </c>
      <c r="Q93" s="491" t="str">
        <f>IF('Step 3.1 Site Details'!D99="","",TRIM('Step 3.1 Site Details'!A99))</f>
        <v/>
      </c>
      <c r="R93" s="665"/>
      <c r="T93">
        <v>0</v>
      </c>
      <c r="V93" s="395" t="str">
        <f>'Step 3.1 Site Details'!C99</f>
        <v>Building 92</v>
      </c>
      <c r="X93" s="664" t="str">
        <f>IF('Step 3.1 Site Details'!D99="","",TRIM('Step 3.1 Site Details'!D99))</f>
        <v/>
      </c>
      <c r="Y93" s="665" t="str">
        <f>IF('Step 3.1 Site Details'!D99="","",(TRIM(X93)))</f>
        <v/>
      </c>
      <c r="AA93" t="str">
        <v/>
      </c>
    </row>
    <row r="94" spans="1:27" x14ac:dyDescent="0.2">
      <c r="A94" s="395" t="str">
        <f>'Step 3.1 Site Details'!C100</f>
        <v>Building 93</v>
      </c>
      <c r="C94" s="590" t="str">
        <f>IF('Step 3.1 Site Details'!D100="","",TRIM('Step 3.1 Site Details'!D100))</f>
        <v/>
      </c>
      <c r="D94" s="664" t="str">
        <f t="shared" si="1"/>
        <v/>
      </c>
      <c r="E94" s="665" t="str">
        <f>IF('Step 3.1 Site Details'!D100="","",TRIM((C94)))</f>
        <v/>
      </c>
      <c r="J94" t="s">
        <v>598</v>
      </c>
      <c r="L94" s="590" t="str">
        <f>IF('Step 3.1 Site Details'!D100="","",J94)</f>
        <v/>
      </c>
      <c r="M94" s="665" t="str">
        <f>IF('Step 3.2 Heating System'!F102="","",J94)</f>
        <v/>
      </c>
      <c r="P94" s="971" t="s">
        <v>599</v>
      </c>
      <c r="Q94" s="491" t="str">
        <f>IF('Step 3.1 Site Details'!D100="","",TRIM('Step 3.1 Site Details'!A100))</f>
        <v/>
      </c>
      <c r="R94" s="665"/>
      <c r="T94">
        <v>0</v>
      </c>
      <c r="V94" s="395" t="str">
        <f>'Step 3.1 Site Details'!C100</f>
        <v>Building 93</v>
      </c>
      <c r="X94" s="664" t="str">
        <f>IF('Step 3.1 Site Details'!D100="","",TRIM('Step 3.1 Site Details'!D100))</f>
        <v/>
      </c>
      <c r="Y94" s="665" t="str">
        <f>IF('Step 3.1 Site Details'!D100="","",(TRIM(X94)))</f>
        <v/>
      </c>
      <c r="AA94" t="str">
        <v/>
      </c>
    </row>
    <row r="95" spans="1:27" x14ac:dyDescent="0.2">
      <c r="A95" s="395" t="str">
        <f>'Step 3.1 Site Details'!C101</f>
        <v>Building 94</v>
      </c>
      <c r="C95" s="590" t="str">
        <f>IF('Step 3.1 Site Details'!D101="","",TRIM('Step 3.1 Site Details'!D101))</f>
        <v/>
      </c>
      <c r="D95" s="664" t="str">
        <f t="shared" si="1"/>
        <v/>
      </c>
      <c r="E95" s="665" t="str">
        <f>IF('Step 3.1 Site Details'!D101="","",TRIM((C95)))</f>
        <v/>
      </c>
      <c r="J95" t="s">
        <v>600</v>
      </c>
      <c r="L95" s="590" t="str">
        <f>IF('Step 3.1 Site Details'!D101="","",J95)</f>
        <v/>
      </c>
      <c r="M95" s="665" t="str">
        <f>IF('Step 3.2 Heating System'!F103="","",J95)</f>
        <v/>
      </c>
      <c r="P95" s="971" t="s">
        <v>601</v>
      </c>
      <c r="Q95" s="491" t="str">
        <f>IF('Step 3.1 Site Details'!D101="","",TRIM('Step 3.1 Site Details'!A101))</f>
        <v/>
      </c>
      <c r="R95" s="665"/>
      <c r="T95">
        <v>0</v>
      </c>
      <c r="V95" s="395" t="str">
        <f>'Step 3.1 Site Details'!C101</f>
        <v>Building 94</v>
      </c>
      <c r="X95" s="664" t="str">
        <f>IF('Step 3.1 Site Details'!D101="","",TRIM('Step 3.1 Site Details'!D101))</f>
        <v/>
      </c>
      <c r="Y95" s="665" t="str">
        <f>IF('Step 3.1 Site Details'!D101="","",(TRIM(X95)))</f>
        <v/>
      </c>
      <c r="AA95" t="str">
        <v/>
      </c>
    </row>
    <row r="96" spans="1:27" x14ac:dyDescent="0.2">
      <c r="A96" s="395" t="str">
        <f>'Step 3.1 Site Details'!C102</f>
        <v>Building 95</v>
      </c>
      <c r="C96" s="590" t="str">
        <f>IF('Step 3.1 Site Details'!D102="","",TRIM('Step 3.1 Site Details'!D102))</f>
        <v/>
      </c>
      <c r="D96" s="664" t="str">
        <f t="shared" si="1"/>
        <v/>
      </c>
      <c r="E96" s="665" t="str">
        <f>IF('Step 3.1 Site Details'!D102="","",TRIM((C96)))</f>
        <v/>
      </c>
      <c r="J96" t="s">
        <v>602</v>
      </c>
      <c r="L96" s="590" t="str">
        <f>IF('Step 3.1 Site Details'!D102="","",J96)</f>
        <v/>
      </c>
      <c r="M96" s="665" t="str">
        <f>IF('Step 3.2 Heating System'!F104="","",J96)</f>
        <v/>
      </c>
      <c r="P96" s="971" t="s">
        <v>603</v>
      </c>
      <c r="Q96" s="491" t="str">
        <f>IF('Step 3.1 Site Details'!D102="","",TRIM('Step 3.1 Site Details'!A102))</f>
        <v/>
      </c>
      <c r="R96" s="665"/>
      <c r="T96">
        <v>0</v>
      </c>
      <c r="V96" s="395" t="str">
        <f>'Step 3.1 Site Details'!C102</f>
        <v>Building 95</v>
      </c>
      <c r="X96" s="664" t="str">
        <f>IF('Step 3.1 Site Details'!D102="","",TRIM('Step 3.1 Site Details'!D102))</f>
        <v/>
      </c>
      <c r="Y96" s="665" t="str">
        <f>IF('Step 3.1 Site Details'!D102="","",(TRIM(X96)))</f>
        <v/>
      </c>
      <c r="AA96" t="str">
        <v/>
      </c>
    </row>
    <row r="97" spans="1:27" x14ac:dyDescent="0.2">
      <c r="A97" s="395" t="str">
        <f>'Step 3.1 Site Details'!C103</f>
        <v>Building 96</v>
      </c>
      <c r="C97" s="590" t="str">
        <f>IF('Step 3.1 Site Details'!D103="","",TRIM('Step 3.1 Site Details'!D103))</f>
        <v/>
      </c>
      <c r="D97" s="664" t="str">
        <f t="shared" si="1"/>
        <v/>
      </c>
      <c r="E97" s="665" t="str">
        <f>IF('Step 3.1 Site Details'!D103="","",TRIM((C97)))</f>
        <v/>
      </c>
      <c r="J97" t="s">
        <v>604</v>
      </c>
      <c r="L97" s="590" t="str">
        <f>IF('Step 3.1 Site Details'!D103="","",J97)</f>
        <v/>
      </c>
      <c r="M97" s="665" t="str">
        <f>IF('Step 3.2 Heating System'!F105="","",J97)</f>
        <v/>
      </c>
      <c r="P97" s="971" t="s">
        <v>605</v>
      </c>
      <c r="Q97" s="491" t="str">
        <f>IF('Step 3.1 Site Details'!D103="","",TRIM('Step 3.1 Site Details'!A103))</f>
        <v/>
      </c>
      <c r="R97" s="665"/>
      <c r="T97">
        <v>0</v>
      </c>
      <c r="V97" s="395" t="str">
        <f>'Step 3.1 Site Details'!C103</f>
        <v>Building 96</v>
      </c>
      <c r="X97" s="664" t="str">
        <f>IF('Step 3.1 Site Details'!D103="","",TRIM('Step 3.1 Site Details'!D103))</f>
        <v/>
      </c>
      <c r="Y97" s="665" t="str">
        <f>IF('Step 3.1 Site Details'!D103="","",(TRIM(X97)))</f>
        <v/>
      </c>
      <c r="AA97" t="str">
        <v/>
      </c>
    </row>
    <row r="98" spans="1:27" x14ac:dyDescent="0.2">
      <c r="A98" s="395" t="str">
        <f>'Step 3.1 Site Details'!C104</f>
        <v>Building 97</v>
      </c>
      <c r="C98" s="590" t="str">
        <f>IF('Step 3.1 Site Details'!D104="","",TRIM('Step 3.1 Site Details'!D104))</f>
        <v/>
      </c>
      <c r="D98" s="664" t="str">
        <f t="shared" si="1"/>
        <v/>
      </c>
      <c r="E98" s="665" t="str">
        <f>IF('Step 3.1 Site Details'!D104="","",TRIM((C98)))</f>
        <v/>
      </c>
      <c r="J98" t="s">
        <v>606</v>
      </c>
      <c r="L98" s="590" t="str">
        <f>IF('Step 3.1 Site Details'!D104="","",J98)</f>
        <v/>
      </c>
      <c r="M98" s="665" t="str">
        <f>IF('Step 3.2 Heating System'!F106="","",J98)</f>
        <v/>
      </c>
      <c r="P98" s="971" t="s">
        <v>607</v>
      </c>
      <c r="Q98" s="491" t="str">
        <f>IF('Step 3.1 Site Details'!D104="","",TRIM('Step 3.1 Site Details'!A104))</f>
        <v/>
      </c>
      <c r="R98" s="665"/>
      <c r="T98">
        <v>0</v>
      </c>
      <c r="V98" s="395" t="str">
        <f>'Step 3.1 Site Details'!C104</f>
        <v>Building 97</v>
      </c>
      <c r="X98" s="664" t="str">
        <f>IF('Step 3.1 Site Details'!D104="","",TRIM('Step 3.1 Site Details'!D104))</f>
        <v/>
      </c>
      <c r="Y98" s="665" t="str">
        <f>IF('Step 3.1 Site Details'!D104="","",(TRIM(X98)))</f>
        <v/>
      </c>
      <c r="AA98" t="str">
        <v/>
      </c>
    </row>
    <row r="99" spans="1:27" x14ac:dyDescent="0.2">
      <c r="A99" s="395" t="str">
        <f>'Step 3.1 Site Details'!C105</f>
        <v>Building 98</v>
      </c>
      <c r="C99" s="590" t="str">
        <f>IF('Step 3.1 Site Details'!D105="","",TRIM('Step 3.1 Site Details'!D105))</f>
        <v/>
      </c>
      <c r="D99" s="664" t="str">
        <f t="shared" si="1"/>
        <v/>
      </c>
      <c r="E99" s="665" t="str">
        <f>IF('Step 3.1 Site Details'!D105="","",TRIM((C99)))</f>
        <v/>
      </c>
      <c r="J99" t="s">
        <v>608</v>
      </c>
      <c r="L99" s="590" t="str">
        <f>IF('Step 3.1 Site Details'!D105="","",J99)</f>
        <v/>
      </c>
      <c r="M99" s="665" t="str">
        <f>IF('Step 3.2 Heating System'!F107="","",J99)</f>
        <v/>
      </c>
      <c r="P99" s="971" t="s">
        <v>609</v>
      </c>
      <c r="Q99" s="491" t="str">
        <f>IF('Step 3.1 Site Details'!D105="","",TRIM('Step 3.1 Site Details'!A105))</f>
        <v/>
      </c>
      <c r="R99" s="665"/>
      <c r="T99">
        <v>0</v>
      </c>
      <c r="V99" s="395" t="str">
        <f>'Step 3.1 Site Details'!C105</f>
        <v>Building 98</v>
      </c>
      <c r="X99" s="664" t="str">
        <f>IF('Step 3.1 Site Details'!D105="","",TRIM('Step 3.1 Site Details'!D105))</f>
        <v/>
      </c>
      <c r="Y99" s="665" t="str">
        <f>IF('Step 3.1 Site Details'!D105="","",(TRIM(X99)))</f>
        <v/>
      </c>
      <c r="AA99" t="str">
        <v/>
      </c>
    </row>
    <row r="100" spans="1:27" x14ac:dyDescent="0.2">
      <c r="A100" s="395" t="str">
        <f>'Step 3.1 Site Details'!C106</f>
        <v>Building 99</v>
      </c>
      <c r="C100" s="590" t="str">
        <f>IF('Step 3.1 Site Details'!D106="","",TRIM('Step 3.1 Site Details'!D106))</f>
        <v/>
      </c>
      <c r="D100" s="664" t="str">
        <f t="shared" si="1"/>
        <v/>
      </c>
      <c r="E100" s="665" t="str">
        <f>IF('Step 3.1 Site Details'!D106="","",TRIM((C100)))</f>
        <v/>
      </c>
      <c r="J100" t="s">
        <v>610</v>
      </c>
      <c r="L100" s="590" t="str">
        <f>IF('Step 3.1 Site Details'!D106="","",J100)</f>
        <v/>
      </c>
      <c r="M100" s="665" t="str">
        <f>IF('Step 3.2 Heating System'!F108="","",J100)</f>
        <v/>
      </c>
      <c r="P100" s="971" t="s">
        <v>611</v>
      </c>
      <c r="Q100" s="491" t="str">
        <f>IF('Step 3.1 Site Details'!D106="","",TRIM('Step 3.1 Site Details'!A106))</f>
        <v/>
      </c>
      <c r="R100" s="665"/>
      <c r="T100">
        <v>0</v>
      </c>
      <c r="V100" s="395" t="str">
        <f>'Step 3.1 Site Details'!C106</f>
        <v>Building 99</v>
      </c>
      <c r="X100" s="664" t="str">
        <f>IF('Step 3.1 Site Details'!D106="","",TRIM('Step 3.1 Site Details'!D106))</f>
        <v/>
      </c>
      <c r="Y100" s="665" t="str">
        <f>IF('Step 3.1 Site Details'!D106="","",(TRIM(X100)))</f>
        <v/>
      </c>
      <c r="AA100" t="str">
        <v/>
      </c>
    </row>
    <row r="101" spans="1:27" x14ac:dyDescent="0.2">
      <c r="A101" s="395" t="str">
        <f>'Step 3.1 Site Details'!C107</f>
        <v>Building 100</v>
      </c>
      <c r="C101" s="590" t="str">
        <f>IF('Step 3.1 Site Details'!D107="","",TRIM('Step 3.1 Site Details'!D107))</f>
        <v/>
      </c>
      <c r="D101" s="664" t="str">
        <f t="shared" si="1"/>
        <v/>
      </c>
      <c r="E101" s="665" t="str">
        <f>IF('Step 3.1 Site Details'!D107="","",TRIM((C101)))</f>
        <v/>
      </c>
      <c r="J101" t="s">
        <v>612</v>
      </c>
      <c r="L101" s="590" t="str">
        <f>IF('Step 3.1 Site Details'!D107="","",J101)</f>
        <v/>
      </c>
      <c r="M101" s="665" t="str">
        <f>IF('Step 3.2 Heating System'!F109="","",J101)</f>
        <v/>
      </c>
      <c r="P101" s="971" t="s">
        <v>613</v>
      </c>
      <c r="Q101" s="491" t="str">
        <f>IF('Step 3.1 Site Details'!D107="","",TRIM('Step 3.1 Site Details'!A107))</f>
        <v/>
      </c>
      <c r="R101" s="665"/>
      <c r="T101">
        <v>0</v>
      </c>
      <c r="V101" s="395" t="str">
        <f>'Step 3.1 Site Details'!C107</f>
        <v>Building 100</v>
      </c>
      <c r="X101" s="664" t="str">
        <f>IF('Step 3.1 Site Details'!D107="","",TRIM('Step 3.1 Site Details'!D107))</f>
        <v/>
      </c>
      <c r="Y101" s="665" t="str">
        <f>IF('Step 3.1 Site Details'!D107="","",(TRIM(X101)))</f>
        <v/>
      </c>
      <c r="AA101" t="str">
        <v/>
      </c>
    </row>
  </sheetData>
  <sheetProtection algorithmName="SHA-512" hashValue="Sb6HXFp6+Lekz0VTlDk1txnGGltg+mzLur6eEVIzIsnbA4x1AW6l4BpUpRx25Z5IGcUhE+03QgueskjCdSWIig==" saltValue="jLFm8+DtIY6voCqeJ7bhKg==" spinCount="100000" sheet="1" selectLockedCells="1" selectUnlockedCells="1"/>
  <dataConsolidate function="count">
    <dataRefs count="1">
      <dataRef ref="P2:P3" sheet="Backing Sheet - Buildings" r:id="rId1"/>
    </dataRefs>
  </dataConsolidate>
  <mergeCells count="1">
    <mergeCell ref="A1:B1"/>
  </mergeCells>
  <pageMargins left="0.7" right="0.7" top="0.75" bottom="0.75" header="0.3" footer="0.3"/>
  <pageSetup orientation="portrait" r:id="rId2"/>
  <customProperties>
    <customPr name="GUID" r:id="rId3"/>
  </customPropertie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5C7A3F-15AB-4526-870A-F5DBE19F7CA1}">
  <sheetPr codeName="Sheet17">
    <tabColor theme="4"/>
    <pageSetUpPr fitToPage="1"/>
  </sheetPr>
  <dimension ref="A1:CG577"/>
  <sheetViews>
    <sheetView showGridLines="0" showRowColHeaders="0" zoomScale="70" zoomScaleNormal="70" workbookViewId="0"/>
  </sheetViews>
  <sheetFormatPr defaultColWidth="8.7109375" defaultRowHeight="12.75" outlineLevelRow="1" x14ac:dyDescent="0.2"/>
  <cols>
    <col min="1" max="15" width="17.28515625" customWidth="1"/>
    <col min="16" max="16" width="18.28515625" customWidth="1"/>
    <col min="17" max="19" width="17.28515625" customWidth="1"/>
    <col min="20" max="20" width="18.28515625" customWidth="1"/>
    <col min="21" max="22" width="17.28515625" customWidth="1"/>
    <col min="23" max="23" width="22.5703125" customWidth="1"/>
    <col min="24" max="24" width="55" style="541" customWidth="1"/>
    <col min="25" max="25" width="3.7109375" style="541" customWidth="1"/>
    <col min="26" max="26" width="8.28515625" style="541" hidden="1" customWidth="1"/>
    <col min="27" max="27" width="10.28515625" style="541" hidden="1" customWidth="1"/>
    <col min="28" max="28" width="12.5703125" style="541" hidden="1" customWidth="1"/>
    <col min="29" max="16384" width="8.7109375" style="541"/>
  </cols>
  <sheetData>
    <row r="1" spans="1:85" s="11" customFormat="1" ht="15.75" x14ac:dyDescent="0.2">
      <c r="A1" s="47"/>
      <c r="B1" s="47"/>
      <c r="C1" s="47"/>
      <c r="D1" s="42"/>
      <c r="E1" s="42"/>
      <c r="F1" s="42"/>
      <c r="G1" s="42"/>
      <c r="H1" s="42"/>
      <c r="I1" s="42"/>
      <c r="J1" s="42"/>
      <c r="K1" s="42"/>
      <c r="L1" s="42"/>
      <c r="M1" s="1142"/>
      <c r="N1" s="42"/>
      <c r="O1" s="42"/>
      <c r="P1" s="42"/>
      <c r="Q1" s="42"/>
      <c r="R1" s="42"/>
      <c r="S1" s="42"/>
      <c r="T1" s="42"/>
      <c r="U1" s="42"/>
      <c r="V1" s="42"/>
      <c r="W1" s="42"/>
      <c r="X1" s="42"/>
      <c r="Y1" s="42"/>
      <c r="Z1" s="42"/>
      <c r="AA1" s="42"/>
      <c r="AB1" s="42"/>
      <c r="AC1" s="42"/>
      <c r="AD1" s="42"/>
      <c r="AE1" s="42"/>
      <c r="AF1" s="42"/>
      <c r="AG1" s="42"/>
      <c r="AH1" s="42"/>
      <c r="AI1" s="42"/>
      <c r="AJ1" s="42"/>
      <c r="AK1" s="42"/>
      <c r="AL1" s="42"/>
      <c r="AM1" s="42"/>
      <c r="AN1" s="42"/>
      <c r="AO1" s="42"/>
      <c r="AP1" s="42"/>
      <c r="AQ1" s="42"/>
      <c r="AR1" s="42"/>
      <c r="AS1" s="42"/>
      <c r="AT1" s="42"/>
    </row>
    <row r="2" spans="1:85" s="83" customFormat="1" ht="39.6" customHeight="1" x14ac:dyDescent="0.2">
      <c r="A2" s="1417" t="s">
        <v>614</v>
      </c>
      <c r="B2" s="1417"/>
      <c r="C2" s="1417"/>
      <c r="D2" s="1417"/>
      <c r="E2" s="1417"/>
      <c r="F2" s="1417"/>
      <c r="G2" s="1417"/>
      <c r="H2" s="1417"/>
      <c r="I2" s="1417"/>
      <c r="J2" s="1417"/>
      <c r="K2" s="5"/>
      <c r="L2" s="5"/>
      <c r="M2" s="6"/>
      <c r="N2" s="6"/>
      <c r="O2" s="6"/>
      <c r="P2" s="6"/>
      <c r="Q2" s="6"/>
      <c r="R2" s="6"/>
      <c r="S2" s="6"/>
      <c r="T2" s="6"/>
      <c r="U2" s="6"/>
      <c r="V2" s="6"/>
      <c r="W2" s="9"/>
      <c r="X2" s="9"/>
      <c r="Y2" s="9"/>
      <c r="AU2" s="42"/>
      <c r="AV2" s="42"/>
      <c r="AW2" s="42"/>
      <c r="AX2" s="42"/>
      <c r="AY2" s="42"/>
      <c r="AZ2" s="42"/>
      <c r="BA2" s="42"/>
      <c r="BB2" s="42"/>
      <c r="BC2" s="42"/>
      <c r="BD2" s="42"/>
      <c r="BE2" s="42"/>
      <c r="BF2" s="42"/>
      <c r="BG2" s="42"/>
      <c r="BH2" s="42"/>
      <c r="BI2" s="42"/>
      <c r="BJ2" s="42"/>
      <c r="BK2" s="42"/>
      <c r="BL2" s="42"/>
      <c r="BM2" s="42"/>
      <c r="BN2" s="42"/>
      <c r="BO2" s="42"/>
      <c r="BP2" s="42"/>
      <c r="BQ2" s="42"/>
      <c r="BR2" s="42"/>
      <c r="BS2" s="42"/>
      <c r="BT2" s="42"/>
      <c r="BU2" s="42"/>
      <c r="BV2" s="42"/>
      <c r="BW2" s="42"/>
      <c r="BX2" s="42"/>
      <c r="BY2" s="42"/>
      <c r="BZ2" s="42"/>
      <c r="CA2" s="42"/>
      <c r="CB2" s="42"/>
      <c r="CC2" s="42"/>
      <c r="CD2" s="42"/>
      <c r="CE2" s="42"/>
      <c r="CF2" s="42"/>
      <c r="CG2" s="42"/>
    </row>
    <row r="3" spans="1:85" s="83" customFormat="1" ht="11.65" customHeight="1" x14ac:dyDescent="0.2">
      <c r="A3" s="1531"/>
      <c r="B3" s="1531"/>
      <c r="C3" s="1531"/>
      <c r="D3" s="1531"/>
      <c r="E3" s="1531"/>
      <c r="F3" s="1531"/>
      <c r="G3" s="1531"/>
      <c r="H3" s="1531"/>
      <c r="I3" s="1531"/>
      <c r="J3" s="1531"/>
      <c r="K3" s="84"/>
      <c r="L3" s="84"/>
      <c r="M3" s="85"/>
      <c r="N3" s="85"/>
      <c r="O3" s="85"/>
      <c r="P3" s="85"/>
      <c r="Q3" s="85"/>
      <c r="R3" s="85"/>
      <c r="S3" s="85"/>
      <c r="T3" s="85"/>
      <c r="U3" s="85"/>
      <c r="V3" s="85"/>
      <c r="W3" s="85"/>
      <c r="X3" s="85"/>
      <c r="Y3" s="9"/>
      <c r="AU3" s="42"/>
      <c r="AV3" s="42"/>
      <c r="AW3" s="42"/>
      <c r="AX3" s="42"/>
      <c r="AY3" s="42"/>
      <c r="AZ3" s="42"/>
      <c r="BA3" s="42"/>
      <c r="BB3" s="42"/>
      <c r="BC3" s="42"/>
      <c r="BD3" s="42"/>
      <c r="BE3" s="42"/>
      <c r="BF3" s="42"/>
      <c r="BG3" s="42"/>
      <c r="BH3" s="42"/>
      <c r="BI3" s="42"/>
      <c r="BJ3" s="42"/>
      <c r="BK3" s="42"/>
      <c r="BL3" s="42"/>
      <c r="BM3" s="42"/>
      <c r="BN3" s="42"/>
      <c r="BO3" s="42"/>
      <c r="BP3" s="42"/>
      <c r="BQ3" s="42"/>
      <c r="BR3" s="42"/>
      <c r="BS3" s="42"/>
      <c r="BT3" s="42"/>
      <c r="BU3" s="42"/>
      <c r="BV3" s="42"/>
      <c r="BW3" s="42"/>
      <c r="BX3" s="42"/>
      <c r="BY3" s="42"/>
      <c r="BZ3" s="42"/>
      <c r="CA3" s="42"/>
      <c r="CB3" s="42"/>
      <c r="CC3" s="42"/>
      <c r="CD3" s="42"/>
      <c r="CE3" s="42"/>
      <c r="CF3" s="42"/>
      <c r="CG3" s="42"/>
    </row>
    <row r="4" spans="1:85" s="42" customFormat="1" ht="32.65" customHeight="1" x14ac:dyDescent="0.2">
      <c r="A4" s="1533" t="s">
        <v>615</v>
      </c>
      <c r="B4" s="1533"/>
      <c r="C4" s="1533"/>
      <c r="D4" s="1533"/>
      <c r="E4" s="1533"/>
      <c r="F4" s="1533"/>
      <c r="G4" s="1533"/>
      <c r="H4" s="1533"/>
      <c r="I4" s="373"/>
      <c r="J4" s="378"/>
      <c r="K4" s="378"/>
      <c r="L4" s="378"/>
      <c r="M4" s="378"/>
      <c r="N4" s="378"/>
      <c r="O4" s="378"/>
      <c r="P4" s="378"/>
      <c r="Q4" s="378"/>
      <c r="R4" s="378"/>
      <c r="S4" s="378"/>
      <c r="T4" s="378"/>
      <c r="U4" s="378"/>
      <c r="V4" s="378"/>
      <c r="W4" s="378"/>
      <c r="X4" s="378"/>
      <c r="Y4" s="378"/>
      <c r="Z4" s="540"/>
      <c r="AA4" s="540"/>
      <c r="AB4" s="540"/>
      <c r="AC4" s="540"/>
      <c r="AD4" s="540"/>
      <c r="AE4" s="540"/>
      <c r="AF4" s="540"/>
      <c r="AG4" s="540"/>
      <c r="AH4" s="540"/>
      <c r="AI4" s="540"/>
      <c r="AJ4" s="540"/>
    </row>
    <row r="5" spans="1:85" s="155" customFormat="1" ht="24" customHeight="1" x14ac:dyDescent="0.35">
      <c r="A5" s="157" t="s">
        <v>616</v>
      </c>
      <c r="B5" s="157"/>
      <c r="C5" s="157"/>
      <c r="D5" s="158"/>
      <c r="E5" s="158"/>
      <c r="F5" s="158"/>
      <c r="G5" s="158"/>
      <c r="H5" s="158"/>
      <c r="I5" s="158"/>
      <c r="J5" s="158"/>
      <c r="K5" s="158"/>
      <c r="L5" s="158"/>
      <c r="M5" s="158"/>
      <c r="N5" s="158"/>
      <c r="O5" s="158"/>
      <c r="P5" s="158"/>
      <c r="Q5" s="158"/>
      <c r="R5" s="158"/>
      <c r="S5" s="158"/>
      <c r="T5" s="158"/>
      <c r="U5" s="158"/>
      <c r="V5" s="158"/>
      <c r="W5" s="972"/>
      <c r="X5" s="972"/>
      <c r="Y5" s="378"/>
      <c r="Z5" s="540"/>
      <c r="AA5" s="540"/>
      <c r="AB5" s="540"/>
      <c r="AC5" s="540"/>
      <c r="AD5" s="540"/>
      <c r="AE5" s="540"/>
      <c r="AF5" s="540"/>
      <c r="AG5" s="540"/>
      <c r="AH5" s="540"/>
      <c r="AI5" s="540"/>
      <c r="AJ5" s="540"/>
    </row>
    <row r="6" spans="1:85" ht="84.6" customHeight="1" x14ac:dyDescent="0.2">
      <c r="A6" s="1540" t="s">
        <v>617</v>
      </c>
      <c r="B6" s="1540"/>
      <c r="C6" s="1540"/>
      <c r="D6" s="1540"/>
      <c r="E6" s="1540"/>
      <c r="F6" s="1540"/>
      <c r="G6" s="1540"/>
      <c r="H6" s="1540"/>
      <c r="I6" s="1540"/>
      <c r="J6" s="1540"/>
      <c r="K6" s="1540"/>
      <c r="L6" s="1540"/>
      <c r="M6" s="1540"/>
      <c r="N6" s="1540"/>
      <c r="O6" s="1540"/>
      <c r="P6" s="1540"/>
      <c r="X6"/>
      <c r="Y6" s="1014"/>
    </row>
    <row r="7" spans="1:85" s="127" customFormat="1" x14ac:dyDescent="0.2">
      <c r="A7" s="1532" t="s">
        <v>618</v>
      </c>
      <c r="B7" s="1532"/>
      <c r="C7" s="1532"/>
      <c r="D7" s="1532"/>
      <c r="E7" s="1532"/>
      <c r="F7" s="1532"/>
      <c r="G7" s="1532"/>
      <c r="H7" s="379"/>
      <c r="I7" s="124"/>
      <c r="J7" s="124"/>
      <c r="K7" s="124"/>
      <c r="L7" s="124"/>
      <c r="M7" s="124"/>
      <c r="N7" s="124"/>
      <c r="O7" s="343"/>
      <c r="P7" s="343"/>
      <c r="Q7" s="343"/>
      <c r="R7" s="343"/>
      <c r="S7" s="117"/>
      <c r="T7" s="117"/>
      <c r="U7" s="120"/>
      <c r="V7" s="117"/>
      <c r="W7" s="124"/>
      <c r="X7" s="124"/>
      <c r="Y7" s="123"/>
    </row>
    <row r="8" spans="1:85" s="127" customFormat="1" ht="31.15" customHeight="1" x14ac:dyDescent="0.2">
      <c r="A8" s="1532"/>
      <c r="B8" s="1532"/>
      <c r="C8" s="1532"/>
      <c r="D8" s="1532"/>
      <c r="E8" s="1532"/>
      <c r="F8" s="1532"/>
      <c r="G8" s="1532"/>
      <c r="H8" s="379"/>
      <c r="I8" s="124"/>
      <c r="J8" s="124"/>
      <c r="K8" s="124"/>
      <c r="L8" s="1028"/>
      <c r="M8" s="124"/>
      <c r="N8" s="124"/>
      <c r="O8" s="124"/>
      <c r="P8" s="124"/>
      <c r="Q8" s="1537" t="s">
        <v>619</v>
      </c>
      <c r="R8" s="1537"/>
      <c r="S8" s="1537"/>
      <c r="T8" s="1537"/>
      <c r="U8" s="1537"/>
      <c r="V8" s="619" t="s">
        <v>620</v>
      </c>
      <c r="W8" s="124"/>
      <c r="X8" s="124"/>
      <c r="Y8" s="123"/>
    </row>
    <row r="9" spans="1:85" ht="92.85" customHeight="1" x14ac:dyDescent="0.2">
      <c r="A9" s="585" t="s">
        <v>621</v>
      </c>
      <c r="B9" s="585" t="s">
        <v>280</v>
      </c>
      <c r="C9" s="585" t="s">
        <v>622</v>
      </c>
      <c r="D9" s="585" t="s">
        <v>623</v>
      </c>
      <c r="E9" s="585" t="s">
        <v>624</v>
      </c>
      <c r="F9" s="585" t="s">
        <v>625</v>
      </c>
      <c r="G9" s="585" t="s">
        <v>626</v>
      </c>
      <c r="H9" s="585" t="s">
        <v>627</v>
      </c>
      <c r="I9" s="585" t="s">
        <v>628</v>
      </c>
      <c r="J9" s="585" t="s">
        <v>629</v>
      </c>
      <c r="K9" s="585" t="s">
        <v>630</v>
      </c>
      <c r="L9" s="585" t="s">
        <v>631</v>
      </c>
      <c r="M9" s="587" t="s">
        <v>632</v>
      </c>
      <c r="N9" s="585" t="s">
        <v>633</v>
      </c>
      <c r="O9" s="585" t="s">
        <v>634</v>
      </c>
      <c r="P9" s="585" t="s">
        <v>635</v>
      </c>
      <c r="Q9" s="585" t="s">
        <v>636</v>
      </c>
      <c r="R9" s="585" t="s">
        <v>637</v>
      </c>
      <c r="S9" s="585" t="s">
        <v>638</v>
      </c>
      <c r="T9" s="585" t="s">
        <v>639</v>
      </c>
      <c r="U9" s="585" t="s">
        <v>640</v>
      </c>
      <c r="V9" s="585" t="s">
        <v>641</v>
      </c>
      <c r="W9" s="1538" t="s">
        <v>642</v>
      </c>
      <c r="X9" s="1539"/>
      <c r="Y9"/>
      <c r="AA9" s="587" t="s">
        <v>643</v>
      </c>
    </row>
    <row r="10" spans="1:85" ht="30" customHeight="1" x14ac:dyDescent="0.2">
      <c r="A10" s="576" t="s">
        <v>411</v>
      </c>
      <c r="B10" s="1060"/>
      <c r="C10" s="530"/>
      <c r="D10" s="581"/>
      <c r="E10" s="581"/>
      <c r="F10" s="582"/>
      <c r="G10" s="582"/>
      <c r="H10" s="582"/>
      <c r="I10" s="582"/>
      <c r="J10" s="583" t="str">
        <f>IF(H10*I10=0,"",H10*I10)</f>
        <v/>
      </c>
      <c r="K10" s="584"/>
      <c r="L10" s="1151"/>
      <c r="M10" s="367"/>
      <c r="N10" s="582"/>
      <c r="O10" s="582"/>
      <c r="P10" s="1113"/>
      <c r="Q10" s="822"/>
      <c r="R10" s="822"/>
      <c r="S10" s="822"/>
      <c r="T10" s="822"/>
      <c r="U10" s="822"/>
      <c r="V10" s="823" t="str">
        <f>IF(SUM($Q10:$U10)=0,"",SUM($Q10:$U10))</f>
        <v/>
      </c>
      <c r="W10" s="1530"/>
      <c r="X10" s="1530"/>
      <c r="Y10"/>
      <c r="AA10" s="694" t="str">
        <f>IFERROR(SUMIFS($J$10:$J$109,$A$10:$A$109,A10)/SUMIFS($J$10:$J$109,$C$10:$C$109,C10),"")</f>
        <v/>
      </c>
    </row>
    <row r="11" spans="1:85" ht="30" customHeight="1" x14ac:dyDescent="0.2">
      <c r="A11" s="174" t="s">
        <v>414</v>
      </c>
      <c r="B11" s="1060"/>
      <c r="C11" s="530"/>
      <c r="D11" s="227"/>
      <c r="E11" s="227"/>
      <c r="F11" s="367"/>
      <c r="G11" s="367"/>
      <c r="H11" s="367"/>
      <c r="I11" s="367"/>
      <c r="J11" s="519" t="str">
        <f t="shared" ref="J11:J19" si="0">IF(H11*I11=0,"",H11*I11)</f>
        <v/>
      </c>
      <c r="K11" s="366"/>
      <c r="L11" s="1098"/>
      <c r="M11" s="367"/>
      <c r="N11" s="367"/>
      <c r="O11" s="367"/>
      <c r="P11" s="1109"/>
      <c r="Q11" s="824"/>
      <c r="R11" s="824"/>
      <c r="S11" s="824"/>
      <c r="T11" s="824"/>
      <c r="U11" s="824"/>
      <c r="V11" s="823" t="str">
        <f>IF(SUM($Q11:$U11)=0,"",SUM($Q11:$U11))</f>
        <v/>
      </c>
      <c r="W11" s="1530"/>
      <c r="X11" s="1530"/>
      <c r="Y11"/>
      <c r="AA11" s="694" t="str">
        <f t="shared" ref="AA11:AA74" si="1">IFERROR(SUMIFS($J$10:$J$109,$A$10:$A$109,A11)/SUMIFS($J$10:$J$109,$C$10:$C$109,C11),"")</f>
        <v/>
      </c>
    </row>
    <row r="12" spans="1:85" ht="30" customHeight="1" x14ac:dyDescent="0.2">
      <c r="A12" s="174" t="s">
        <v>417</v>
      </c>
      <c r="B12" s="1060"/>
      <c r="C12" s="530"/>
      <c r="D12" s="227"/>
      <c r="E12" s="227"/>
      <c r="F12" s="367"/>
      <c r="G12" s="367"/>
      <c r="H12" s="367"/>
      <c r="I12" s="367"/>
      <c r="J12" s="519" t="str">
        <f>IF(H12*I12=0,"",H12*I12)</f>
        <v/>
      </c>
      <c r="K12" s="366"/>
      <c r="L12" s="1098"/>
      <c r="M12" s="367"/>
      <c r="N12" s="367"/>
      <c r="O12" s="367"/>
      <c r="P12" s="1109"/>
      <c r="Q12" s="824"/>
      <c r="R12" s="824"/>
      <c r="S12" s="824"/>
      <c r="T12" s="824"/>
      <c r="U12" s="824"/>
      <c r="V12" s="823" t="str">
        <f t="shared" ref="V12:V74" si="2">IF(SUM($Q12:$U12)=0,"",SUM($Q12:$U12))</f>
        <v/>
      </c>
      <c r="W12" s="1530"/>
      <c r="X12" s="1530"/>
      <c r="Y12"/>
      <c r="AA12" s="694" t="str">
        <f t="shared" si="1"/>
        <v/>
      </c>
    </row>
    <row r="13" spans="1:85" ht="30" customHeight="1" x14ac:dyDescent="0.2">
      <c r="A13" s="174" t="s">
        <v>420</v>
      </c>
      <c r="B13" s="1061"/>
      <c r="C13" s="530"/>
      <c r="D13" s="227"/>
      <c r="E13" s="227"/>
      <c r="F13" s="367"/>
      <c r="G13" s="367"/>
      <c r="H13" s="367"/>
      <c r="I13" s="367"/>
      <c r="J13" s="519" t="str">
        <f>IF(H13*I13=0,"",H13*I13)</f>
        <v/>
      </c>
      <c r="K13" s="366"/>
      <c r="L13" s="1098"/>
      <c r="M13" s="367"/>
      <c r="N13" s="367"/>
      <c r="O13" s="367"/>
      <c r="P13" s="1109"/>
      <c r="Q13" s="824"/>
      <c r="R13" s="824"/>
      <c r="S13" s="824"/>
      <c r="T13" s="824"/>
      <c r="U13" s="824"/>
      <c r="V13" s="823" t="str">
        <f t="shared" si="2"/>
        <v/>
      </c>
      <c r="W13" s="1530"/>
      <c r="X13" s="1530"/>
      <c r="Y13"/>
      <c r="AA13" s="694" t="str">
        <f t="shared" si="1"/>
        <v/>
      </c>
    </row>
    <row r="14" spans="1:85" ht="30" customHeight="1" x14ac:dyDescent="0.2">
      <c r="A14" s="174" t="s">
        <v>422</v>
      </c>
      <c r="B14" s="1061"/>
      <c r="C14" s="530"/>
      <c r="D14" s="227"/>
      <c r="E14" s="227"/>
      <c r="F14" s="367"/>
      <c r="G14" s="367"/>
      <c r="H14" s="367"/>
      <c r="I14" s="367"/>
      <c r="J14" s="519" t="str">
        <f t="shared" si="0"/>
        <v/>
      </c>
      <c r="K14" s="366"/>
      <c r="L14" s="1098"/>
      <c r="M14" s="367"/>
      <c r="N14" s="367"/>
      <c r="O14" s="367"/>
      <c r="P14" s="1109"/>
      <c r="Q14" s="824"/>
      <c r="R14" s="824"/>
      <c r="S14" s="824"/>
      <c r="T14" s="824"/>
      <c r="U14" s="824"/>
      <c r="V14" s="823" t="str">
        <f t="shared" si="2"/>
        <v/>
      </c>
      <c r="W14" s="1530"/>
      <c r="X14" s="1530"/>
      <c r="Y14"/>
      <c r="AA14" s="694" t="str">
        <f t="shared" si="1"/>
        <v/>
      </c>
    </row>
    <row r="15" spans="1:85" ht="30" customHeight="1" x14ac:dyDescent="0.2">
      <c r="A15" s="174" t="s">
        <v>424</v>
      </c>
      <c r="B15" s="1061"/>
      <c r="C15" s="530"/>
      <c r="D15" s="371"/>
      <c r="E15" s="371"/>
      <c r="F15" s="367"/>
      <c r="G15" s="660"/>
      <c r="H15" s="368"/>
      <c r="I15" s="368"/>
      <c r="J15" s="520" t="str">
        <f t="shared" si="0"/>
        <v/>
      </c>
      <c r="K15" s="366"/>
      <c r="L15" s="1099"/>
      <c r="M15" s="367"/>
      <c r="N15" s="368"/>
      <c r="O15" s="368"/>
      <c r="P15" s="1114"/>
      <c r="Q15" s="825"/>
      <c r="R15" s="824"/>
      <c r="S15" s="825"/>
      <c r="T15" s="825"/>
      <c r="U15" s="825"/>
      <c r="V15" s="823" t="str">
        <f t="shared" si="2"/>
        <v/>
      </c>
      <c r="W15" s="1530"/>
      <c r="X15" s="1530"/>
      <c r="Y15"/>
      <c r="AA15" s="694" t="str">
        <f t="shared" si="1"/>
        <v/>
      </c>
    </row>
    <row r="16" spans="1:85" ht="30" customHeight="1" x14ac:dyDescent="0.2">
      <c r="A16" s="174" t="s">
        <v>426</v>
      </c>
      <c r="B16" s="1061"/>
      <c r="C16" s="530"/>
      <c r="D16" s="371"/>
      <c r="E16" s="371"/>
      <c r="F16" s="367"/>
      <c r="G16" s="660"/>
      <c r="H16" s="368"/>
      <c r="I16" s="368"/>
      <c r="J16" s="520" t="str">
        <f t="shared" si="0"/>
        <v/>
      </c>
      <c r="K16" s="366"/>
      <c r="L16" s="1099"/>
      <c r="M16" s="367"/>
      <c r="N16" s="368"/>
      <c r="O16" s="368"/>
      <c r="P16" s="1114"/>
      <c r="Q16" s="825"/>
      <c r="R16" s="824"/>
      <c r="S16" s="825"/>
      <c r="T16" s="825"/>
      <c r="U16" s="825"/>
      <c r="V16" s="823" t="str">
        <f t="shared" si="2"/>
        <v/>
      </c>
      <c r="W16" s="1530"/>
      <c r="X16" s="1530"/>
      <c r="Y16"/>
      <c r="AA16" s="694" t="str">
        <f t="shared" si="1"/>
        <v/>
      </c>
    </row>
    <row r="17" spans="1:27" ht="30" customHeight="1" x14ac:dyDescent="0.2">
      <c r="A17" s="174" t="s">
        <v>428</v>
      </c>
      <c r="B17" s="1061"/>
      <c r="C17" s="530"/>
      <c r="D17" s="371"/>
      <c r="E17" s="371"/>
      <c r="F17" s="367"/>
      <c r="G17" s="660"/>
      <c r="H17" s="368"/>
      <c r="I17" s="368"/>
      <c r="J17" s="520" t="str">
        <f t="shared" si="0"/>
        <v/>
      </c>
      <c r="K17" s="366"/>
      <c r="L17" s="1099"/>
      <c r="M17" s="367"/>
      <c r="N17" s="368"/>
      <c r="O17" s="368"/>
      <c r="P17" s="1114"/>
      <c r="Q17" s="825"/>
      <c r="R17" s="824"/>
      <c r="S17" s="825"/>
      <c r="T17" s="825"/>
      <c r="U17" s="825"/>
      <c r="V17" s="823" t="str">
        <f t="shared" si="2"/>
        <v/>
      </c>
      <c r="W17" s="1530"/>
      <c r="X17" s="1530"/>
      <c r="Y17"/>
      <c r="AA17" s="694" t="str">
        <f t="shared" si="1"/>
        <v/>
      </c>
    </row>
    <row r="18" spans="1:27" ht="30" customHeight="1" x14ac:dyDescent="0.2">
      <c r="A18" s="174" t="s">
        <v>430</v>
      </c>
      <c r="B18" s="1061"/>
      <c r="C18" s="530"/>
      <c r="D18" s="371"/>
      <c r="E18" s="371"/>
      <c r="F18" s="367"/>
      <c r="G18" s="660"/>
      <c r="H18" s="368"/>
      <c r="I18" s="368"/>
      <c r="J18" s="520" t="str">
        <f t="shared" si="0"/>
        <v/>
      </c>
      <c r="K18" s="366"/>
      <c r="L18" s="1099"/>
      <c r="M18" s="367"/>
      <c r="N18" s="368"/>
      <c r="O18" s="368"/>
      <c r="P18" s="1114"/>
      <c r="Q18" s="825"/>
      <c r="R18" s="824"/>
      <c r="S18" s="825"/>
      <c r="T18" s="825"/>
      <c r="U18" s="825"/>
      <c r="V18" s="823" t="str">
        <f t="shared" si="2"/>
        <v/>
      </c>
      <c r="W18" s="1530"/>
      <c r="X18" s="1530"/>
      <c r="Y18"/>
      <c r="AA18" s="694" t="str">
        <f t="shared" si="1"/>
        <v/>
      </c>
    </row>
    <row r="19" spans="1:27" ht="30" customHeight="1" x14ac:dyDescent="0.2">
      <c r="A19" s="174" t="s">
        <v>432</v>
      </c>
      <c r="B19" s="1061"/>
      <c r="C19" s="530"/>
      <c r="D19" s="371"/>
      <c r="E19" s="371"/>
      <c r="F19" s="367"/>
      <c r="G19" s="660"/>
      <c r="H19" s="368"/>
      <c r="I19" s="368"/>
      <c r="J19" s="520" t="str">
        <f t="shared" si="0"/>
        <v/>
      </c>
      <c r="K19" s="366"/>
      <c r="L19" s="1099"/>
      <c r="M19" s="367"/>
      <c r="N19" s="368"/>
      <c r="O19" s="368"/>
      <c r="P19" s="1114"/>
      <c r="Q19" s="825"/>
      <c r="R19" s="824"/>
      <c r="S19" s="825"/>
      <c r="T19" s="825"/>
      <c r="U19" s="825"/>
      <c r="V19" s="823" t="str">
        <f t="shared" si="2"/>
        <v/>
      </c>
      <c r="W19" s="1530"/>
      <c r="X19" s="1530"/>
      <c r="Y19"/>
      <c r="AA19" s="694" t="str">
        <f t="shared" si="1"/>
        <v/>
      </c>
    </row>
    <row r="20" spans="1:27" ht="30" customHeight="1" x14ac:dyDescent="0.2">
      <c r="A20" s="174" t="s">
        <v>434</v>
      </c>
      <c r="B20" s="1061"/>
      <c r="C20" s="530"/>
      <c r="D20" s="227"/>
      <c r="E20" s="227"/>
      <c r="F20" s="367"/>
      <c r="G20" s="367"/>
      <c r="H20" s="367"/>
      <c r="I20" s="367"/>
      <c r="J20" s="519" t="str">
        <f>IF(H20*I20=0,"",H20*I20)</f>
        <v/>
      </c>
      <c r="K20" s="366"/>
      <c r="L20" s="1098"/>
      <c r="M20" s="367"/>
      <c r="N20" s="367"/>
      <c r="O20" s="367"/>
      <c r="P20" s="1109"/>
      <c r="Q20" s="824"/>
      <c r="R20" s="824"/>
      <c r="S20" s="824"/>
      <c r="T20" s="824"/>
      <c r="U20" s="824"/>
      <c r="V20" s="823" t="str">
        <f t="shared" si="2"/>
        <v/>
      </c>
      <c r="W20" s="1530"/>
      <c r="X20" s="1530"/>
      <c r="Y20"/>
      <c r="AA20" s="694" t="str">
        <f t="shared" si="1"/>
        <v/>
      </c>
    </row>
    <row r="21" spans="1:27" ht="30" customHeight="1" x14ac:dyDescent="0.2">
      <c r="A21" s="174" t="s">
        <v>436</v>
      </c>
      <c r="B21" s="1061"/>
      <c r="C21" s="530"/>
      <c r="D21" s="227"/>
      <c r="E21" s="227"/>
      <c r="F21" s="367"/>
      <c r="G21" s="367"/>
      <c r="H21" s="367"/>
      <c r="I21" s="367"/>
      <c r="J21" s="519" t="str">
        <f t="shared" ref="J21:J29" si="3">IF(H21*I21=0,"",H21*I21)</f>
        <v/>
      </c>
      <c r="K21" s="366"/>
      <c r="L21" s="1098"/>
      <c r="M21" s="367"/>
      <c r="N21" s="367"/>
      <c r="O21" s="367"/>
      <c r="P21" s="1109"/>
      <c r="Q21" s="824"/>
      <c r="R21" s="824"/>
      <c r="S21" s="824"/>
      <c r="T21" s="824"/>
      <c r="U21" s="824"/>
      <c r="V21" s="823" t="str">
        <f t="shared" si="2"/>
        <v/>
      </c>
      <c r="W21" s="1530"/>
      <c r="X21" s="1530"/>
      <c r="Y21"/>
      <c r="AA21" s="694" t="str">
        <f t="shared" si="1"/>
        <v/>
      </c>
    </row>
    <row r="22" spans="1:27" ht="30" customHeight="1" x14ac:dyDescent="0.2">
      <c r="A22" s="174" t="s">
        <v>438</v>
      </c>
      <c r="B22" s="1061"/>
      <c r="C22" s="530"/>
      <c r="D22" s="371"/>
      <c r="E22" s="371"/>
      <c r="F22" s="367"/>
      <c r="G22" s="660"/>
      <c r="H22" s="368"/>
      <c r="I22" s="368"/>
      <c r="J22" s="520" t="str">
        <f t="shared" si="3"/>
        <v/>
      </c>
      <c r="K22" s="366"/>
      <c r="L22" s="1099"/>
      <c r="M22" s="367"/>
      <c r="N22" s="368"/>
      <c r="O22" s="368"/>
      <c r="P22" s="1114"/>
      <c r="Q22" s="825"/>
      <c r="R22" s="824"/>
      <c r="S22" s="825"/>
      <c r="T22" s="825"/>
      <c r="U22" s="825"/>
      <c r="V22" s="823" t="str">
        <f t="shared" si="2"/>
        <v/>
      </c>
      <c r="W22" s="1530"/>
      <c r="X22" s="1530"/>
      <c r="Y22"/>
      <c r="AA22" s="694" t="str">
        <f t="shared" si="1"/>
        <v/>
      </c>
    </row>
    <row r="23" spans="1:27" ht="30" customHeight="1" x14ac:dyDescent="0.2">
      <c r="A23" s="174" t="s">
        <v>440</v>
      </c>
      <c r="B23" s="1061"/>
      <c r="C23" s="530"/>
      <c r="D23" s="371"/>
      <c r="E23" s="371"/>
      <c r="F23" s="367"/>
      <c r="G23" s="660"/>
      <c r="H23" s="368"/>
      <c r="I23" s="368"/>
      <c r="J23" s="520" t="str">
        <f t="shared" si="3"/>
        <v/>
      </c>
      <c r="K23" s="366"/>
      <c r="L23" s="1099"/>
      <c r="M23" s="367"/>
      <c r="N23" s="368"/>
      <c r="O23" s="368"/>
      <c r="P23" s="1114"/>
      <c r="Q23" s="825"/>
      <c r="R23" s="824"/>
      <c r="S23" s="825"/>
      <c r="T23" s="825"/>
      <c r="U23" s="825"/>
      <c r="V23" s="823" t="str">
        <f t="shared" si="2"/>
        <v/>
      </c>
      <c r="W23" s="1530"/>
      <c r="X23" s="1530"/>
      <c r="Y23"/>
      <c r="AA23" s="694" t="str">
        <f t="shared" si="1"/>
        <v/>
      </c>
    </row>
    <row r="24" spans="1:27" ht="30" customHeight="1" x14ac:dyDescent="0.2">
      <c r="A24" s="174" t="s">
        <v>442</v>
      </c>
      <c r="B24" s="1061"/>
      <c r="C24" s="530"/>
      <c r="D24" s="227"/>
      <c r="E24" s="227"/>
      <c r="F24" s="367"/>
      <c r="G24" s="367"/>
      <c r="H24" s="367"/>
      <c r="I24" s="367"/>
      <c r="J24" s="519" t="str">
        <f t="shared" si="3"/>
        <v/>
      </c>
      <c r="K24" s="366"/>
      <c r="L24" s="1098"/>
      <c r="M24" s="367"/>
      <c r="N24" s="367"/>
      <c r="O24" s="367"/>
      <c r="P24" s="1109"/>
      <c r="Q24" s="824"/>
      <c r="R24" s="824"/>
      <c r="S24" s="824"/>
      <c r="T24" s="824"/>
      <c r="U24" s="824"/>
      <c r="V24" s="823" t="str">
        <f t="shared" si="2"/>
        <v/>
      </c>
      <c r="W24" s="1530"/>
      <c r="X24" s="1530"/>
      <c r="Y24"/>
      <c r="AA24" s="694" t="str">
        <f t="shared" si="1"/>
        <v/>
      </c>
    </row>
    <row r="25" spans="1:27" ht="30" hidden="1" customHeight="1" outlineLevel="1" x14ac:dyDescent="0.2">
      <c r="A25" s="174" t="s">
        <v>444</v>
      </c>
      <c r="B25" s="1061"/>
      <c r="C25" s="530"/>
      <c r="D25" s="227"/>
      <c r="E25" s="227"/>
      <c r="F25" s="367"/>
      <c r="G25" s="367"/>
      <c r="H25" s="367"/>
      <c r="I25" s="367"/>
      <c r="J25" s="519" t="str">
        <f t="shared" si="3"/>
        <v/>
      </c>
      <c r="K25" s="366"/>
      <c r="L25" s="1098"/>
      <c r="M25" s="367"/>
      <c r="N25" s="367"/>
      <c r="O25" s="367"/>
      <c r="P25" s="1109"/>
      <c r="Q25" s="824"/>
      <c r="R25" s="824"/>
      <c r="S25" s="824"/>
      <c r="T25" s="824"/>
      <c r="U25" s="824"/>
      <c r="V25" s="823" t="str">
        <f t="shared" si="2"/>
        <v/>
      </c>
      <c r="W25" s="1530"/>
      <c r="X25" s="1530"/>
      <c r="Y25"/>
      <c r="AA25" s="694" t="str">
        <f t="shared" si="1"/>
        <v/>
      </c>
    </row>
    <row r="26" spans="1:27" ht="30" hidden="1" customHeight="1" outlineLevel="1" x14ac:dyDescent="0.2">
      <c r="A26" s="174" t="s">
        <v>446</v>
      </c>
      <c r="B26" s="1061"/>
      <c r="C26" s="530"/>
      <c r="D26" s="371"/>
      <c r="E26" s="371"/>
      <c r="F26" s="367"/>
      <c r="G26" s="660"/>
      <c r="H26" s="368"/>
      <c r="I26" s="368"/>
      <c r="J26" s="520" t="str">
        <f t="shared" si="3"/>
        <v/>
      </c>
      <c r="K26" s="366"/>
      <c r="L26" s="1099"/>
      <c r="M26" s="367"/>
      <c r="N26" s="368"/>
      <c r="O26" s="368"/>
      <c r="P26" s="1114"/>
      <c r="Q26" s="825"/>
      <c r="R26" s="824"/>
      <c r="S26" s="825"/>
      <c r="T26" s="825"/>
      <c r="U26" s="825"/>
      <c r="V26" s="823" t="str">
        <f t="shared" si="2"/>
        <v/>
      </c>
      <c r="W26" s="1530"/>
      <c r="X26" s="1530"/>
      <c r="Y26"/>
      <c r="AA26" s="694" t="str">
        <f t="shared" si="1"/>
        <v/>
      </c>
    </row>
    <row r="27" spans="1:27" ht="30" hidden="1" customHeight="1" outlineLevel="1" x14ac:dyDescent="0.2">
      <c r="A27" s="174" t="s">
        <v>448</v>
      </c>
      <c r="B27" s="1061"/>
      <c r="C27" s="530"/>
      <c r="D27" s="371"/>
      <c r="E27" s="371"/>
      <c r="F27" s="367"/>
      <c r="G27" s="660"/>
      <c r="H27" s="368"/>
      <c r="I27" s="368"/>
      <c r="J27" s="520" t="str">
        <f t="shared" si="3"/>
        <v/>
      </c>
      <c r="K27" s="366"/>
      <c r="L27" s="1099"/>
      <c r="M27" s="367"/>
      <c r="N27" s="368"/>
      <c r="O27" s="368"/>
      <c r="P27" s="1114"/>
      <c r="Q27" s="825"/>
      <c r="R27" s="824"/>
      <c r="S27" s="825"/>
      <c r="T27" s="825"/>
      <c r="U27" s="825"/>
      <c r="V27" s="823" t="str">
        <f t="shared" si="2"/>
        <v/>
      </c>
      <c r="W27" s="1530"/>
      <c r="X27" s="1530"/>
      <c r="Y27"/>
      <c r="AA27" s="694" t="str">
        <f t="shared" si="1"/>
        <v/>
      </c>
    </row>
    <row r="28" spans="1:27" ht="30" hidden="1" customHeight="1" outlineLevel="1" x14ac:dyDescent="0.2">
      <c r="A28" s="174" t="s">
        <v>450</v>
      </c>
      <c r="B28" s="1061"/>
      <c r="C28" s="530"/>
      <c r="D28" s="227"/>
      <c r="E28" s="227"/>
      <c r="F28" s="367"/>
      <c r="G28" s="367"/>
      <c r="H28" s="367"/>
      <c r="I28" s="367"/>
      <c r="J28" s="519" t="str">
        <f t="shared" si="3"/>
        <v/>
      </c>
      <c r="K28" s="366"/>
      <c r="L28" s="1098"/>
      <c r="M28" s="367"/>
      <c r="N28" s="367"/>
      <c r="O28" s="367"/>
      <c r="P28" s="1109"/>
      <c r="Q28" s="824"/>
      <c r="R28" s="824"/>
      <c r="S28" s="824"/>
      <c r="T28" s="824"/>
      <c r="U28" s="824"/>
      <c r="V28" s="823" t="str">
        <f t="shared" si="2"/>
        <v/>
      </c>
      <c r="W28" s="1530"/>
      <c r="X28" s="1530"/>
      <c r="Y28"/>
      <c r="AA28" s="694" t="str">
        <f t="shared" si="1"/>
        <v/>
      </c>
    </row>
    <row r="29" spans="1:27" ht="30" hidden="1" customHeight="1" outlineLevel="1" x14ac:dyDescent="0.2">
      <c r="A29" s="174" t="s">
        <v>452</v>
      </c>
      <c r="B29" s="1061"/>
      <c r="C29" s="530"/>
      <c r="D29" s="227"/>
      <c r="E29" s="227"/>
      <c r="F29" s="367"/>
      <c r="G29" s="367"/>
      <c r="H29" s="367"/>
      <c r="I29" s="367"/>
      <c r="J29" s="519" t="str">
        <f t="shared" si="3"/>
        <v/>
      </c>
      <c r="K29" s="366"/>
      <c r="L29" s="1098"/>
      <c r="M29" s="367"/>
      <c r="N29" s="367"/>
      <c r="O29" s="367"/>
      <c r="P29" s="1109"/>
      <c r="Q29" s="824"/>
      <c r="R29" s="824"/>
      <c r="S29" s="824"/>
      <c r="T29" s="824"/>
      <c r="U29" s="824"/>
      <c r="V29" s="823" t="str">
        <f t="shared" si="2"/>
        <v/>
      </c>
      <c r="W29" s="1530"/>
      <c r="X29" s="1530"/>
      <c r="Y29"/>
      <c r="AA29" s="694" t="str">
        <f t="shared" si="1"/>
        <v/>
      </c>
    </row>
    <row r="30" spans="1:27" ht="30" hidden="1" customHeight="1" outlineLevel="1" x14ac:dyDescent="0.2">
      <c r="A30" s="174" t="s">
        <v>454</v>
      </c>
      <c r="B30" s="1061"/>
      <c r="C30" s="530"/>
      <c r="D30" s="371"/>
      <c r="E30" s="371"/>
      <c r="F30" s="367"/>
      <c r="G30" s="660"/>
      <c r="H30" s="368"/>
      <c r="I30" s="368"/>
      <c r="J30" s="520" t="str">
        <f>IF(H30*I30=0,"",H30*I30)</f>
        <v/>
      </c>
      <c r="K30" s="366"/>
      <c r="L30" s="1099"/>
      <c r="M30" s="367"/>
      <c r="N30" s="368"/>
      <c r="O30" s="368"/>
      <c r="P30" s="1114"/>
      <c r="Q30" s="825"/>
      <c r="R30" s="824"/>
      <c r="S30" s="825"/>
      <c r="T30" s="825"/>
      <c r="U30" s="825"/>
      <c r="V30" s="823" t="str">
        <f t="shared" si="2"/>
        <v/>
      </c>
      <c r="W30" s="1530"/>
      <c r="X30" s="1530"/>
      <c r="Y30"/>
      <c r="AA30" s="694" t="str">
        <f t="shared" si="1"/>
        <v/>
      </c>
    </row>
    <row r="31" spans="1:27" ht="30" hidden="1" customHeight="1" outlineLevel="1" x14ac:dyDescent="0.2">
      <c r="A31" s="174" t="s">
        <v>456</v>
      </c>
      <c r="B31" s="1061"/>
      <c r="C31" s="530"/>
      <c r="D31" s="371"/>
      <c r="E31" s="371"/>
      <c r="F31" s="367"/>
      <c r="G31" s="660"/>
      <c r="H31" s="368"/>
      <c r="I31" s="368"/>
      <c r="J31" s="520" t="str">
        <f t="shared" ref="J31:J39" si="4">IF(H31*I31=0,"",H31*I31)</f>
        <v/>
      </c>
      <c r="K31" s="366"/>
      <c r="L31" s="1099"/>
      <c r="M31" s="367"/>
      <c r="N31" s="368"/>
      <c r="O31" s="368"/>
      <c r="P31" s="1114"/>
      <c r="Q31" s="825"/>
      <c r="R31" s="824"/>
      <c r="S31" s="825"/>
      <c r="T31" s="825"/>
      <c r="U31" s="825"/>
      <c r="V31" s="823" t="str">
        <f t="shared" si="2"/>
        <v/>
      </c>
      <c r="W31" s="1530"/>
      <c r="X31" s="1530"/>
      <c r="Y31"/>
      <c r="AA31" s="694" t="str">
        <f t="shared" si="1"/>
        <v/>
      </c>
    </row>
    <row r="32" spans="1:27" ht="30" hidden="1" customHeight="1" outlineLevel="1" x14ac:dyDescent="0.2">
      <c r="A32" s="174" t="s">
        <v>458</v>
      </c>
      <c r="B32" s="1061"/>
      <c r="C32" s="530"/>
      <c r="D32" s="227"/>
      <c r="E32" s="227"/>
      <c r="F32" s="367"/>
      <c r="G32" s="367"/>
      <c r="H32" s="367"/>
      <c r="I32" s="367"/>
      <c r="J32" s="519" t="str">
        <f t="shared" si="4"/>
        <v/>
      </c>
      <c r="K32" s="366"/>
      <c r="L32" s="1098"/>
      <c r="M32" s="367"/>
      <c r="N32" s="367"/>
      <c r="O32" s="367"/>
      <c r="P32" s="1109"/>
      <c r="Q32" s="824"/>
      <c r="R32" s="824"/>
      <c r="S32" s="824"/>
      <c r="T32" s="824"/>
      <c r="U32" s="824"/>
      <c r="V32" s="823" t="str">
        <f t="shared" si="2"/>
        <v/>
      </c>
      <c r="W32" s="1530"/>
      <c r="X32" s="1530"/>
      <c r="Y32"/>
      <c r="AA32" s="694" t="str">
        <f t="shared" si="1"/>
        <v/>
      </c>
    </row>
    <row r="33" spans="1:27" ht="30" hidden="1" customHeight="1" outlineLevel="1" x14ac:dyDescent="0.2">
      <c r="A33" s="174" t="s">
        <v>460</v>
      </c>
      <c r="B33" s="1061"/>
      <c r="C33" s="530" t="s">
        <v>1845</v>
      </c>
      <c r="D33" s="227"/>
      <c r="E33" s="227"/>
      <c r="F33" s="367"/>
      <c r="G33" s="367"/>
      <c r="H33" s="367"/>
      <c r="I33" s="367"/>
      <c r="J33" s="519" t="str">
        <f t="shared" si="4"/>
        <v/>
      </c>
      <c r="K33" s="366"/>
      <c r="L33" s="1098"/>
      <c r="M33" s="367"/>
      <c r="N33" s="367"/>
      <c r="O33" s="367"/>
      <c r="P33" s="1109"/>
      <c r="Q33" s="824"/>
      <c r="R33" s="824"/>
      <c r="S33" s="824"/>
      <c r="T33" s="824"/>
      <c r="U33" s="824"/>
      <c r="V33" s="823" t="str">
        <f t="shared" si="2"/>
        <v/>
      </c>
      <c r="W33" s="1530"/>
      <c r="X33" s="1530"/>
      <c r="Y33"/>
      <c r="AA33" s="694" t="str">
        <f t="shared" si="1"/>
        <v/>
      </c>
    </row>
    <row r="34" spans="1:27" ht="30" hidden="1" customHeight="1" outlineLevel="1" x14ac:dyDescent="0.2">
      <c r="A34" s="174" t="s">
        <v>462</v>
      </c>
      <c r="B34" s="1061"/>
      <c r="C34" s="530"/>
      <c r="D34" s="371"/>
      <c r="E34" s="371"/>
      <c r="F34" s="367"/>
      <c r="G34" s="660"/>
      <c r="H34" s="368"/>
      <c r="I34" s="368"/>
      <c r="J34" s="520" t="str">
        <f t="shared" si="4"/>
        <v/>
      </c>
      <c r="K34" s="366"/>
      <c r="L34" s="1099"/>
      <c r="M34" s="367"/>
      <c r="N34" s="368"/>
      <c r="O34" s="368"/>
      <c r="P34" s="1114"/>
      <c r="Q34" s="825"/>
      <c r="R34" s="824"/>
      <c r="S34" s="825"/>
      <c r="T34" s="825"/>
      <c r="U34" s="825"/>
      <c r="V34" s="823" t="str">
        <f t="shared" si="2"/>
        <v/>
      </c>
      <c r="W34" s="1530"/>
      <c r="X34" s="1530"/>
      <c r="Y34"/>
      <c r="AA34" s="694" t="str">
        <f t="shared" si="1"/>
        <v/>
      </c>
    </row>
    <row r="35" spans="1:27" ht="30" hidden="1" customHeight="1" outlineLevel="1" x14ac:dyDescent="0.2">
      <c r="A35" s="174" t="s">
        <v>464</v>
      </c>
      <c r="B35" s="1061"/>
      <c r="C35" s="530"/>
      <c r="D35" s="371"/>
      <c r="E35" s="371"/>
      <c r="F35" s="367"/>
      <c r="G35" s="660"/>
      <c r="H35" s="368"/>
      <c r="I35" s="368"/>
      <c r="J35" s="520" t="str">
        <f t="shared" si="4"/>
        <v/>
      </c>
      <c r="K35" s="366"/>
      <c r="L35" s="1099"/>
      <c r="M35" s="367"/>
      <c r="N35" s="368"/>
      <c r="O35" s="368"/>
      <c r="P35" s="1114"/>
      <c r="Q35" s="825"/>
      <c r="R35" s="824"/>
      <c r="S35" s="825"/>
      <c r="T35" s="825"/>
      <c r="U35" s="825"/>
      <c r="V35" s="823" t="str">
        <f t="shared" si="2"/>
        <v/>
      </c>
      <c r="W35" s="1530"/>
      <c r="X35" s="1530"/>
      <c r="Y35"/>
      <c r="AA35" s="694" t="str">
        <f t="shared" si="1"/>
        <v/>
      </c>
    </row>
    <row r="36" spans="1:27" ht="30" hidden="1" customHeight="1" outlineLevel="1" x14ac:dyDescent="0.2">
      <c r="A36" s="174" t="s">
        <v>466</v>
      </c>
      <c r="B36" s="1061"/>
      <c r="C36" s="530"/>
      <c r="D36" s="227"/>
      <c r="E36" s="227"/>
      <c r="F36" s="367"/>
      <c r="G36" s="367"/>
      <c r="H36" s="367"/>
      <c r="I36" s="367"/>
      <c r="J36" s="519" t="str">
        <f t="shared" si="4"/>
        <v/>
      </c>
      <c r="K36" s="366"/>
      <c r="L36" s="1098"/>
      <c r="M36" s="367"/>
      <c r="N36" s="367"/>
      <c r="O36" s="367"/>
      <c r="P36" s="1109"/>
      <c r="Q36" s="824"/>
      <c r="R36" s="824"/>
      <c r="S36" s="824"/>
      <c r="T36" s="824"/>
      <c r="U36" s="824"/>
      <c r="V36" s="823" t="str">
        <f t="shared" si="2"/>
        <v/>
      </c>
      <c r="W36" s="1530"/>
      <c r="X36" s="1530"/>
      <c r="Y36"/>
      <c r="AA36" s="694" t="str">
        <f t="shared" si="1"/>
        <v/>
      </c>
    </row>
    <row r="37" spans="1:27" ht="30" hidden="1" customHeight="1" outlineLevel="1" x14ac:dyDescent="0.2">
      <c r="A37" s="174" t="s">
        <v>468</v>
      </c>
      <c r="B37" s="1061"/>
      <c r="C37" s="530"/>
      <c r="D37" s="227"/>
      <c r="E37" s="227"/>
      <c r="F37" s="367"/>
      <c r="G37" s="367"/>
      <c r="H37" s="367"/>
      <c r="I37" s="367"/>
      <c r="J37" s="519" t="str">
        <f t="shared" si="4"/>
        <v/>
      </c>
      <c r="K37" s="366"/>
      <c r="L37" s="1098"/>
      <c r="M37" s="367"/>
      <c r="N37" s="367"/>
      <c r="O37" s="367"/>
      <c r="P37" s="1109"/>
      <c r="Q37" s="824"/>
      <c r="R37" s="824"/>
      <c r="S37" s="824"/>
      <c r="T37" s="824"/>
      <c r="U37" s="824"/>
      <c r="V37" s="823" t="str">
        <f t="shared" si="2"/>
        <v/>
      </c>
      <c r="W37" s="1530"/>
      <c r="X37" s="1530"/>
      <c r="Y37"/>
      <c r="AA37" s="694" t="str">
        <f t="shared" si="1"/>
        <v/>
      </c>
    </row>
    <row r="38" spans="1:27" ht="30" hidden="1" customHeight="1" outlineLevel="1" x14ac:dyDescent="0.2">
      <c r="A38" s="174" t="s">
        <v>470</v>
      </c>
      <c r="B38" s="1061"/>
      <c r="C38" s="530"/>
      <c r="D38" s="371"/>
      <c r="E38" s="371"/>
      <c r="F38" s="367"/>
      <c r="G38" s="660"/>
      <c r="H38" s="368"/>
      <c r="I38" s="368"/>
      <c r="J38" s="520" t="str">
        <f t="shared" si="4"/>
        <v/>
      </c>
      <c r="K38" s="366"/>
      <c r="L38" s="1099"/>
      <c r="M38" s="367"/>
      <c r="N38" s="368"/>
      <c r="O38" s="368"/>
      <c r="P38" s="1114"/>
      <c r="Q38" s="825"/>
      <c r="R38" s="824"/>
      <c r="S38" s="825"/>
      <c r="T38" s="825"/>
      <c r="U38" s="825"/>
      <c r="V38" s="823" t="str">
        <f t="shared" si="2"/>
        <v/>
      </c>
      <c r="W38" s="1530"/>
      <c r="X38" s="1530"/>
      <c r="Y38"/>
      <c r="AA38" s="694" t="str">
        <f t="shared" si="1"/>
        <v/>
      </c>
    </row>
    <row r="39" spans="1:27" ht="30" hidden="1" customHeight="1" outlineLevel="1" x14ac:dyDescent="0.2">
      <c r="A39" s="174" t="s">
        <v>472</v>
      </c>
      <c r="B39" s="1061"/>
      <c r="C39" s="530"/>
      <c r="D39" s="371"/>
      <c r="E39" s="371"/>
      <c r="F39" s="367"/>
      <c r="G39" s="660"/>
      <c r="H39" s="368"/>
      <c r="I39" s="368"/>
      <c r="J39" s="520" t="str">
        <f t="shared" si="4"/>
        <v/>
      </c>
      <c r="K39" s="366"/>
      <c r="L39" s="1099"/>
      <c r="M39" s="367"/>
      <c r="N39" s="368"/>
      <c r="O39" s="368"/>
      <c r="P39" s="1114"/>
      <c r="Q39" s="825"/>
      <c r="R39" s="824"/>
      <c r="S39" s="825"/>
      <c r="T39" s="825"/>
      <c r="U39" s="825"/>
      <c r="V39" s="823" t="str">
        <f t="shared" si="2"/>
        <v/>
      </c>
      <c r="W39" s="1530"/>
      <c r="X39" s="1530"/>
      <c r="Y39"/>
      <c r="AA39" s="694" t="str">
        <f t="shared" si="1"/>
        <v/>
      </c>
    </row>
    <row r="40" spans="1:27" ht="30" hidden="1" customHeight="1" outlineLevel="1" x14ac:dyDescent="0.2">
      <c r="A40" s="174" t="s">
        <v>474</v>
      </c>
      <c r="B40" s="1061"/>
      <c r="C40" s="530"/>
      <c r="D40" s="227"/>
      <c r="E40" s="227"/>
      <c r="F40" s="367"/>
      <c r="G40" s="367"/>
      <c r="H40" s="367"/>
      <c r="I40" s="367"/>
      <c r="J40" s="519" t="str">
        <f>IF(H40*I40=0,"",H40*I40)</f>
        <v/>
      </c>
      <c r="K40" s="366"/>
      <c r="L40" s="1098"/>
      <c r="M40" s="367"/>
      <c r="N40" s="367"/>
      <c r="O40" s="367"/>
      <c r="P40" s="1109"/>
      <c r="Q40" s="824"/>
      <c r="R40" s="824"/>
      <c r="S40" s="824"/>
      <c r="T40" s="824"/>
      <c r="U40" s="824"/>
      <c r="V40" s="823" t="str">
        <f t="shared" si="2"/>
        <v/>
      </c>
      <c r="W40" s="1530"/>
      <c r="X40" s="1530"/>
      <c r="Y40"/>
      <c r="AA40" s="694" t="str">
        <f t="shared" si="1"/>
        <v/>
      </c>
    </row>
    <row r="41" spans="1:27" ht="30" hidden="1" customHeight="1" outlineLevel="1" x14ac:dyDescent="0.2">
      <c r="A41" s="174" t="s">
        <v>476</v>
      </c>
      <c r="B41" s="1061"/>
      <c r="C41" s="530"/>
      <c r="D41" s="227"/>
      <c r="E41" s="227"/>
      <c r="F41" s="367"/>
      <c r="G41" s="367"/>
      <c r="H41" s="367"/>
      <c r="I41" s="367"/>
      <c r="J41" s="519" t="str">
        <f t="shared" ref="J41:J50" si="5">IF(H41*I41=0,"",H41*I41)</f>
        <v/>
      </c>
      <c r="K41" s="366"/>
      <c r="L41" s="1098"/>
      <c r="M41" s="367"/>
      <c r="N41" s="367"/>
      <c r="O41" s="367"/>
      <c r="P41" s="1109"/>
      <c r="Q41" s="824"/>
      <c r="R41" s="824"/>
      <c r="S41" s="824"/>
      <c r="T41" s="824"/>
      <c r="U41" s="824"/>
      <c r="V41" s="823" t="str">
        <f t="shared" si="2"/>
        <v/>
      </c>
      <c r="W41" s="1530"/>
      <c r="X41" s="1530"/>
      <c r="Y41"/>
      <c r="AA41" s="694" t="str">
        <f t="shared" si="1"/>
        <v/>
      </c>
    </row>
    <row r="42" spans="1:27" ht="30" hidden="1" customHeight="1" outlineLevel="1" x14ac:dyDescent="0.2">
      <c r="A42" s="174" t="s">
        <v>478</v>
      </c>
      <c r="B42" s="1061"/>
      <c r="C42" s="530"/>
      <c r="D42" s="371"/>
      <c r="E42" s="371"/>
      <c r="F42" s="367"/>
      <c r="G42" s="660"/>
      <c r="H42" s="368"/>
      <c r="I42" s="368"/>
      <c r="J42" s="520" t="str">
        <f t="shared" si="5"/>
        <v/>
      </c>
      <c r="K42" s="366"/>
      <c r="L42" s="1099"/>
      <c r="M42" s="367"/>
      <c r="N42" s="368"/>
      <c r="O42" s="368"/>
      <c r="P42" s="1114"/>
      <c r="Q42" s="825"/>
      <c r="R42" s="824"/>
      <c r="S42" s="825"/>
      <c r="T42" s="825"/>
      <c r="U42" s="825"/>
      <c r="V42" s="823" t="str">
        <f t="shared" si="2"/>
        <v/>
      </c>
      <c r="W42" s="1530"/>
      <c r="X42" s="1530"/>
      <c r="Y42"/>
      <c r="AA42" s="694" t="str">
        <f t="shared" si="1"/>
        <v/>
      </c>
    </row>
    <row r="43" spans="1:27" ht="30" hidden="1" customHeight="1" outlineLevel="1" x14ac:dyDescent="0.2">
      <c r="A43" s="174" t="s">
        <v>480</v>
      </c>
      <c r="B43" s="1061"/>
      <c r="C43" s="530"/>
      <c r="D43" s="371"/>
      <c r="E43" s="371"/>
      <c r="F43" s="367"/>
      <c r="G43" s="660"/>
      <c r="H43" s="368"/>
      <c r="I43" s="368"/>
      <c r="J43" s="520" t="str">
        <f t="shared" si="5"/>
        <v/>
      </c>
      <c r="K43" s="366"/>
      <c r="L43" s="1099"/>
      <c r="M43" s="367"/>
      <c r="N43" s="368"/>
      <c r="O43" s="368"/>
      <c r="P43" s="1114"/>
      <c r="Q43" s="825"/>
      <c r="R43" s="824"/>
      <c r="S43" s="825"/>
      <c r="T43" s="825"/>
      <c r="U43" s="825"/>
      <c r="V43" s="823" t="str">
        <f t="shared" si="2"/>
        <v/>
      </c>
      <c r="W43" s="1530"/>
      <c r="X43" s="1530"/>
      <c r="Y43"/>
      <c r="AA43" s="694" t="str">
        <f t="shared" si="1"/>
        <v/>
      </c>
    </row>
    <row r="44" spans="1:27" ht="30" hidden="1" customHeight="1" outlineLevel="1" x14ac:dyDescent="0.2">
      <c r="A44" s="174" t="s">
        <v>482</v>
      </c>
      <c r="B44" s="1061"/>
      <c r="C44" s="530"/>
      <c r="D44" s="227"/>
      <c r="E44" s="227"/>
      <c r="F44" s="367"/>
      <c r="G44" s="367"/>
      <c r="H44" s="367"/>
      <c r="I44" s="367"/>
      <c r="J44" s="519" t="str">
        <f t="shared" si="5"/>
        <v/>
      </c>
      <c r="K44" s="366"/>
      <c r="L44" s="1098"/>
      <c r="M44" s="367"/>
      <c r="N44" s="367"/>
      <c r="O44" s="367"/>
      <c r="P44" s="1109"/>
      <c r="Q44" s="824"/>
      <c r="R44" s="824"/>
      <c r="S44" s="824"/>
      <c r="T44" s="824"/>
      <c r="U44" s="824"/>
      <c r="V44" s="823" t="str">
        <f t="shared" si="2"/>
        <v/>
      </c>
      <c r="W44" s="1530"/>
      <c r="X44" s="1530"/>
      <c r="Y44"/>
      <c r="AA44" s="694" t="str">
        <f t="shared" si="1"/>
        <v/>
      </c>
    </row>
    <row r="45" spans="1:27" ht="30" hidden="1" customHeight="1" outlineLevel="1" x14ac:dyDescent="0.2">
      <c r="A45" s="174" t="s">
        <v>484</v>
      </c>
      <c r="B45" s="1061"/>
      <c r="C45" s="530"/>
      <c r="D45" s="227"/>
      <c r="E45" s="227"/>
      <c r="F45" s="367"/>
      <c r="G45" s="367"/>
      <c r="H45" s="367"/>
      <c r="I45" s="367"/>
      <c r="J45" s="519" t="str">
        <f t="shared" si="5"/>
        <v/>
      </c>
      <c r="K45" s="366"/>
      <c r="L45" s="1098"/>
      <c r="M45" s="367"/>
      <c r="N45" s="367"/>
      <c r="O45" s="367"/>
      <c r="P45" s="1109"/>
      <c r="Q45" s="824"/>
      <c r="R45" s="824"/>
      <c r="S45" s="824"/>
      <c r="T45" s="824"/>
      <c r="U45" s="824"/>
      <c r="V45" s="823" t="str">
        <f t="shared" si="2"/>
        <v/>
      </c>
      <c r="W45" s="1530"/>
      <c r="X45" s="1530"/>
      <c r="Y45"/>
      <c r="AA45" s="694" t="str">
        <f t="shared" si="1"/>
        <v/>
      </c>
    </row>
    <row r="46" spans="1:27" ht="30" hidden="1" customHeight="1" outlineLevel="1" x14ac:dyDescent="0.2">
      <c r="A46" s="174" t="s">
        <v>486</v>
      </c>
      <c r="B46" s="1061"/>
      <c r="C46" s="530"/>
      <c r="D46" s="371"/>
      <c r="E46" s="371"/>
      <c r="F46" s="367"/>
      <c r="G46" s="660"/>
      <c r="H46" s="368"/>
      <c r="I46" s="368"/>
      <c r="J46" s="520" t="str">
        <f t="shared" si="5"/>
        <v/>
      </c>
      <c r="K46" s="366"/>
      <c r="L46" s="1099"/>
      <c r="M46" s="367"/>
      <c r="N46" s="368"/>
      <c r="O46" s="368"/>
      <c r="P46" s="1114"/>
      <c r="Q46" s="825"/>
      <c r="R46" s="824"/>
      <c r="S46" s="825"/>
      <c r="T46" s="825"/>
      <c r="U46" s="825"/>
      <c r="V46" s="823" t="str">
        <f t="shared" si="2"/>
        <v/>
      </c>
      <c r="W46" s="1530"/>
      <c r="X46" s="1530"/>
      <c r="Y46"/>
      <c r="AA46" s="694" t="str">
        <f t="shared" si="1"/>
        <v/>
      </c>
    </row>
    <row r="47" spans="1:27" ht="30" hidden="1" customHeight="1" outlineLevel="1" x14ac:dyDescent="0.2">
      <c r="A47" s="174" t="s">
        <v>488</v>
      </c>
      <c r="B47" s="1061"/>
      <c r="C47" s="530"/>
      <c r="D47" s="371"/>
      <c r="E47" s="371"/>
      <c r="F47" s="367"/>
      <c r="G47" s="660"/>
      <c r="H47" s="368"/>
      <c r="I47" s="368"/>
      <c r="J47" s="520" t="str">
        <f t="shared" si="5"/>
        <v/>
      </c>
      <c r="K47" s="366"/>
      <c r="L47" s="1099"/>
      <c r="M47" s="367"/>
      <c r="N47" s="368"/>
      <c r="O47" s="368"/>
      <c r="P47" s="1114"/>
      <c r="Q47" s="825"/>
      <c r="R47" s="824"/>
      <c r="S47" s="825"/>
      <c r="T47" s="825"/>
      <c r="U47" s="825"/>
      <c r="V47" s="823" t="str">
        <f t="shared" si="2"/>
        <v/>
      </c>
      <c r="W47" s="1530"/>
      <c r="X47" s="1530"/>
      <c r="Y47"/>
      <c r="AA47" s="694" t="str">
        <f t="shared" si="1"/>
        <v/>
      </c>
    </row>
    <row r="48" spans="1:27" ht="30" hidden="1" customHeight="1" outlineLevel="1" x14ac:dyDescent="0.2">
      <c r="A48" s="174" t="s">
        <v>490</v>
      </c>
      <c r="B48" s="1061"/>
      <c r="C48" s="530"/>
      <c r="D48" s="227"/>
      <c r="E48" s="227"/>
      <c r="F48" s="367"/>
      <c r="G48" s="367"/>
      <c r="H48" s="367"/>
      <c r="I48" s="367"/>
      <c r="J48" s="519" t="str">
        <f t="shared" si="5"/>
        <v/>
      </c>
      <c r="K48" s="366"/>
      <c r="L48" s="1098"/>
      <c r="M48" s="367"/>
      <c r="N48" s="367"/>
      <c r="O48" s="367"/>
      <c r="P48" s="1109"/>
      <c r="Q48" s="824"/>
      <c r="R48" s="824"/>
      <c r="S48" s="824"/>
      <c r="T48" s="824"/>
      <c r="U48" s="824"/>
      <c r="V48" s="823" t="str">
        <f t="shared" si="2"/>
        <v/>
      </c>
      <c r="W48" s="1530"/>
      <c r="X48" s="1530"/>
      <c r="Y48"/>
      <c r="AA48" s="694" t="str">
        <f t="shared" si="1"/>
        <v/>
      </c>
    </row>
    <row r="49" spans="1:27" ht="30" hidden="1" customHeight="1" outlineLevel="1" x14ac:dyDescent="0.2">
      <c r="A49" s="174" t="s">
        <v>492</v>
      </c>
      <c r="B49" s="1061"/>
      <c r="C49" s="530"/>
      <c r="D49" s="227"/>
      <c r="E49" s="227"/>
      <c r="F49" s="367"/>
      <c r="G49" s="367"/>
      <c r="H49" s="367"/>
      <c r="I49" s="367"/>
      <c r="J49" s="519" t="str">
        <f t="shared" si="5"/>
        <v/>
      </c>
      <c r="K49" s="366"/>
      <c r="L49" s="1098"/>
      <c r="M49" s="367"/>
      <c r="N49" s="367"/>
      <c r="O49" s="367"/>
      <c r="P49" s="1109"/>
      <c r="Q49" s="824"/>
      <c r="R49" s="824"/>
      <c r="S49" s="824"/>
      <c r="T49" s="824"/>
      <c r="U49" s="824"/>
      <c r="V49" s="823" t="str">
        <f t="shared" si="2"/>
        <v/>
      </c>
      <c r="W49" s="1530"/>
      <c r="X49" s="1530"/>
      <c r="Y49"/>
      <c r="AA49" s="694" t="str">
        <f t="shared" si="1"/>
        <v/>
      </c>
    </row>
    <row r="50" spans="1:27" ht="30" hidden="1" customHeight="1" outlineLevel="1" x14ac:dyDescent="0.2">
      <c r="A50" s="174" t="s">
        <v>494</v>
      </c>
      <c r="B50" s="1061"/>
      <c r="C50" s="530"/>
      <c r="D50" s="371"/>
      <c r="E50" s="371"/>
      <c r="F50" s="367"/>
      <c r="G50" s="660"/>
      <c r="H50" s="368"/>
      <c r="I50" s="368"/>
      <c r="J50" s="520" t="str">
        <f t="shared" si="5"/>
        <v/>
      </c>
      <c r="K50" s="366"/>
      <c r="L50" s="1099"/>
      <c r="M50" s="367"/>
      <c r="N50" s="368"/>
      <c r="O50" s="368"/>
      <c r="P50" s="1114"/>
      <c r="Q50" s="825"/>
      <c r="R50" s="824"/>
      <c r="S50" s="825"/>
      <c r="T50" s="825"/>
      <c r="U50" s="825"/>
      <c r="V50" s="823" t="str">
        <f t="shared" si="2"/>
        <v/>
      </c>
      <c r="W50" s="1530"/>
      <c r="X50" s="1530"/>
      <c r="Y50"/>
      <c r="AA50" s="694" t="str">
        <f t="shared" si="1"/>
        <v/>
      </c>
    </row>
    <row r="51" spans="1:27" ht="30" hidden="1" customHeight="1" outlineLevel="1" x14ac:dyDescent="0.2">
      <c r="A51" s="174" t="s">
        <v>496</v>
      </c>
      <c r="B51" s="1061"/>
      <c r="C51" s="530"/>
      <c r="D51" s="371"/>
      <c r="E51" s="371"/>
      <c r="F51" s="367"/>
      <c r="G51" s="660"/>
      <c r="H51" s="368"/>
      <c r="I51" s="368"/>
      <c r="J51" s="520" t="str">
        <f>IF(H51*I51=0,"",H51*I51)</f>
        <v/>
      </c>
      <c r="K51" s="366"/>
      <c r="L51" s="1099"/>
      <c r="M51" s="367"/>
      <c r="N51" s="368"/>
      <c r="O51" s="368"/>
      <c r="P51" s="1114"/>
      <c r="Q51" s="825"/>
      <c r="R51" s="824"/>
      <c r="S51" s="825"/>
      <c r="T51" s="825"/>
      <c r="U51" s="825"/>
      <c r="V51" s="823" t="str">
        <f t="shared" si="2"/>
        <v/>
      </c>
      <c r="W51" s="1530"/>
      <c r="X51" s="1530"/>
      <c r="Y51"/>
      <c r="AA51" s="694" t="str">
        <f t="shared" si="1"/>
        <v/>
      </c>
    </row>
    <row r="52" spans="1:27" ht="30" hidden="1" customHeight="1" outlineLevel="1" x14ac:dyDescent="0.2">
      <c r="A52" s="174" t="s">
        <v>498</v>
      </c>
      <c r="B52" s="1061"/>
      <c r="C52" s="530"/>
      <c r="D52" s="227"/>
      <c r="E52" s="227"/>
      <c r="F52" s="367"/>
      <c r="G52" s="367"/>
      <c r="H52" s="367"/>
      <c r="I52" s="367"/>
      <c r="J52" s="519" t="str">
        <f t="shared" ref="J52:J59" si="6">IF(H52*I52=0,"",H52*I52)</f>
        <v/>
      </c>
      <c r="K52" s="366"/>
      <c r="L52" s="1098"/>
      <c r="M52" s="367"/>
      <c r="N52" s="367"/>
      <c r="O52" s="367"/>
      <c r="P52" s="1109"/>
      <c r="Q52" s="824"/>
      <c r="R52" s="824"/>
      <c r="S52" s="824"/>
      <c r="T52" s="824"/>
      <c r="U52" s="824"/>
      <c r="V52" s="823" t="str">
        <f t="shared" si="2"/>
        <v/>
      </c>
      <c r="W52" s="1530"/>
      <c r="X52" s="1530"/>
      <c r="Y52"/>
      <c r="AA52" s="694" t="str">
        <f t="shared" si="1"/>
        <v/>
      </c>
    </row>
    <row r="53" spans="1:27" ht="30" hidden="1" customHeight="1" outlineLevel="1" x14ac:dyDescent="0.2">
      <c r="A53" s="174" t="s">
        <v>500</v>
      </c>
      <c r="B53" s="1061"/>
      <c r="C53" s="530"/>
      <c r="D53" s="227"/>
      <c r="E53" s="227"/>
      <c r="F53" s="367"/>
      <c r="G53" s="367"/>
      <c r="H53" s="367"/>
      <c r="I53" s="367"/>
      <c r="J53" s="519" t="str">
        <f t="shared" si="6"/>
        <v/>
      </c>
      <c r="K53" s="366"/>
      <c r="L53" s="1098"/>
      <c r="M53" s="367"/>
      <c r="N53" s="367"/>
      <c r="O53" s="367"/>
      <c r="P53" s="1109"/>
      <c r="Q53" s="824"/>
      <c r="R53" s="824"/>
      <c r="S53" s="824"/>
      <c r="T53" s="824"/>
      <c r="U53" s="824"/>
      <c r="V53" s="823" t="str">
        <f t="shared" si="2"/>
        <v/>
      </c>
      <c r="W53" s="1530"/>
      <c r="X53" s="1530"/>
      <c r="Y53"/>
      <c r="AA53" s="694" t="str">
        <f t="shared" si="1"/>
        <v/>
      </c>
    </row>
    <row r="54" spans="1:27" ht="30" hidden="1" customHeight="1" outlineLevel="1" x14ac:dyDescent="0.2">
      <c r="A54" s="174" t="s">
        <v>502</v>
      </c>
      <c r="B54" s="1061"/>
      <c r="C54" s="530"/>
      <c r="D54" s="371"/>
      <c r="E54" s="371"/>
      <c r="F54" s="367"/>
      <c r="G54" s="660"/>
      <c r="H54" s="368"/>
      <c r="I54" s="368"/>
      <c r="J54" s="520" t="str">
        <f t="shared" si="6"/>
        <v/>
      </c>
      <c r="K54" s="366"/>
      <c r="L54" s="1099"/>
      <c r="M54" s="367"/>
      <c r="N54" s="368"/>
      <c r="O54" s="368"/>
      <c r="P54" s="1114"/>
      <c r="Q54" s="825"/>
      <c r="R54" s="824"/>
      <c r="S54" s="825"/>
      <c r="T54" s="825"/>
      <c r="U54" s="825"/>
      <c r="V54" s="823" t="str">
        <f t="shared" si="2"/>
        <v/>
      </c>
      <c r="W54" s="1530"/>
      <c r="X54" s="1530"/>
      <c r="Y54"/>
      <c r="AA54" s="694" t="str">
        <f t="shared" si="1"/>
        <v/>
      </c>
    </row>
    <row r="55" spans="1:27" ht="30" hidden="1" customHeight="1" outlineLevel="1" x14ac:dyDescent="0.2">
      <c r="A55" s="174" t="s">
        <v>504</v>
      </c>
      <c r="B55" s="1061"/>
      <c r="C55" s="530"/>
      <c r="D55" s="371"/>
      <c r="E55" s="371"/>
      <c r="F55" s="367"/>
      <c r="G55" s="660"/>
      <c r="H55" s="368"/>
      <c r="I55" s="368"/>
      <c r="J55" s="520" t="str">
        <f t="shared" si="6"/>
        <v/>
      </c>
      <c r="K55" s="366"/>
      <c r="L55" s="1099"/>
      <c r="M55" s="367"/>
      <c r="N55" s="368"/>
      <c r="O55" s="368"/>
      <c r="P55" s="1114"/>
      <c r="Q55" s="825"/>
      <c r="R55" s="824"/>
      <c r="S55" s="825"/>
      <c r="T55" s="825"/>
      <c r="U55" s="825"/>
      <c r="V55" s="823" t="str">
        <f t="shared" si="2"/>
        <v/>
      </c>
      <c r="W55" s="1530"/>
      <c r="X55" s="1530"/>
      <c r="Y55"/>
      <c r="AA55" s="694" t="str">
        <f t="shared" si="1"/>
        <v/>
      </c>
    </row>
    <row r="56" spans="1:27" ht="30" hidden="1" customHeight="1" outlineLevel="1" x14ac:dyDescent="0.2">
      <c r="A56" s="174" t="s">
        <v>506</v>
      </c>
      <c r="B56" s="1061"/>
      <c r="C56" s="530"/>
      <c r="D56" s="227"/>
      <c r="E56" s="227"/>
      <c r="F56" s="367"/>
      <c r="G56" s="367"/>
      <c r="H56" s="367"/>
      <c r="I56" s="367"/>
      <c r="J56" s="519" t="str">
        <f t="shared" si="6"/>
        <v/>
      </c>
      <c r="K56" s="366"/>
      <c r="L56" s="1098"/>
      <c r="M56" s="367"/>
      <c r="N56" s="367"/>
      <c r="O56" s="367"/>
      <c r="P56" s="1109"/>
      <c r="Q56" s="824"/>
      <c r="R56" s="824"/>
      <c r="S56" s="824"/>
      <c r="T56" s="824"/>
      <c r="U56" s="824"/>
      <c r="V56" s="823" t="str">
        <f t="shared" si="2"/>
        <v/>
      </c>
      <c r="W56" s="1530"/>
      <c r="X56" s="1530"/>
      <c r="Y56"/>
      <c r="AA56" s="694" t="str">
        <f t="shared" si="1"/>
        <v/>
      </c>
    </row>
    <row r="57" spans="1:27" ht="30" hidden="1" customHeight="1" outlineLevel="1" x14ac:dyDescent="0.2">
      <c r="A57" s="174" t="s">
        <v>508</v>
      </c>
      <c r="B57" s="1061"/>
      <c r="C57" s="530"/>
      <c r="D57" s="227"/>
      <c r="E57" s="227"/>
      <c r="F57" s="367"/>
      <c r="G57" s="367"/>
      <c r="H57" s="367"/>
      <c r="I57" s="367"/>
      <c r="J57" s="519" t="str">
        <f t="shared" si="6"/>
        <v/>
      </c>
      <c r="K57" s="366"/>
      <c r="L57" s="1098"/>
      <c r="M57" s="367"/>
      <c r="N57" s="367"/>
      <c r="O57" s="367"/>
      <c r="P57" s="1109"/>
      <c r="Q57" s="824"/>
      <c r="R57" s="824"/>
      <c r="S57" s="824"/>
      <c r="T57" s="824"/>
      <c r="U57" s="824"/>
      <c r="V57" s="823" t="str">
        <f t="shared" si="2"/>
        <v/>
      </c>
      <c r="W57" s="1530"/>
      <c r="X57" s="1530"/>
      <c r="Y57"/>
      <c r="AA57" s="694" t="str">
        <f t="shared" si="1"/>
        <v/>
      </c>
    </row>
    <row r="58" spans="1:27" ht="30" hidden="1" customHeight="1" outlineLevel="1" x14ac:dyDescent="0.2">
      <c r="A58" s="174" t="s">
        <v>510</v>
      </c>
      <c r="B58" s="1061"/>
      <c r="C58" s="530"/>
      <c r="D58" s="371"/>
      <c r="E58" s="371"/>
      <c r="F58" s="367"/>
      <c r="G58" s="660"/>
      <c r="H58" s="368"/>
      <c r="I58" s="368"/>
      <c r="J58" s="520" t="str">
        <f t="shared" si="6"/>
        <v/>
      </c>
      <c r="K58" s="366"/>
      <c r="L58" s="1099"/>
      <c r="M58" s="367"/>
      <c r="N58" s="368"/>
      <c r="O58" s="368"/>
      <c r="P58" s="1114"/>
      <c r="Q58" s="825"/>
      <c r="R58" s="824"/>
      <c r="S58" s="825"/>
      <c r="T58" s="825"/>
      <c r="U58" s="825"/>
      <c r="V58" s="823" t="str">
        <f t="shared" si="2"/>
        <v/>
      </c>
      <c r="W58" s="1530"/>
      <c r="X58" s="1530"/>
      <c r="Y58"/>
      <c r="AA58" s="694" t="str">
        <f t="shared" si="1"/>
        <v/>
      </c>
    </row>
    <row r="59" spans="1:27" ht="30" hidden="1" customHeight="1" outlineLevel="1" x14ac:dyDescent="0.2">
      <c r="A59" s="174" t="s">
        <v>512</v>
      </c>
      <c r="B59" s="1061"/>
      <c r="C59" s="530"/>
      <c r="D59" s="371"/>
      <c r="E59" s="371"/>
      <c r="F59" s="367"/>
      <c r="G59" s="660"/>
      <c r="H59" s="368"/>
      <c r="I59" s="368"/>
      <c r="J59" s="520" t="str">
        <f t="shared" si="6"/>
        <v/>
      </c>
      <c r="K59" s="366"/>
      <c r="L59" s="1099"/>
      <c r="M59" s="367"/>
      <c r="N59" s="368"/>
      <c r="O59" s="368"/>
      <c r="P59" s="1114"/>
      <c r="Q59" s="825"/>
      <c r="R59" s="824"/>
      <c r="S59" s="825"/>
      <c r="T59" s="825"/>
      <c r="U59" s="825"/>
      <c r="V59" s="823" t="str">
        <f t="shared" si="2"/>
        <v/>
      </c>
      <c r="W59" s="1530"/>
      <c r="X59" s="1530"/>
      <c r="Y59"/>
      <c r="AA59" s="694" t="str">
        <f t="shared" si="1"/>
        <v/>
      </c>
    </row>
    <row r="60" spans="1:27" ht="30" hidden="1" customHeight="1" outlineLevel="1" x14ac:dyDescent="0.2">
      <c r="A60" s="174" t="s">
        <v>514</v>
      </c>
      <c r="B60" s="1061"/>
      <c r="C60" s="530"/>
      <c r="D60" s="227"/>
      <c r="E60" s="227"/>
      <c r="F60" s="367"/>
      <c r="G60" s="367"/>
      <c r="H60" s="367"/>
      <c r="I60" s="367"/>
      <c r="J60" s="519" t="str">
        <f>IF(H60*I60=0,"",H60*I60)</f>
        <v/>
      </c>
      <c r="K60" s="366"/>
      <c r="L60" s="1098"/>
      <c r="M60" s="367"/>
      <c r="N60" s="367"/>
      <c r="O60" s="367"/>
      <c r="P60" s="1109"/>
      <c r="Q60" s="824"/>
      <c r="R60" s="824"/>
      <c r="S60" s="824"/>
      <c r="T60" s="824"/>
      <c r="U60" s="824"/>
      <c r="V60" s="823" t="str">
        <f t="shared" si="2"/>
        <v/>
      </c>
      <c r="W60" s="1530"/>
      <c r="X60" s="1530"/>
      <c r="Y60"/>
      <c r="AA60" s="694" t="str">
        <f t="shared" si="1"/>
        <v/>
      </c>
    </row>
    <row r="61" spans="1:27" ht="30" hidden="1" customHeight="1" outlineLevel="1" x14ac:dyDescent="0.2">
      <c r="A61" s="174" t="s">
        <v>516</v>
      </c>
      <c r="B61" s="1061"/>
      <c r="C61" s="530"/>
      <c r="D61" s="227"/>
      <c r="E61" s="227"/>
      <c r="F61" s="367"/>
      <c r="G61" s="367"/>
      <c r="H61" s="367"/>
      <c r="I61" s="367"/>
      <c r="J61" s="519" t="str">
        <f t="shared" ref="J61:J69" si="7">IF(H61*I61=0,"",H61*I61)</f>
        <v/>
      </c>
      <c r="K61" s="366"/>
      <c r="L61" s="1098"/>
      <c r="M61" s="367"/>
      <c r="N61" s="367"/>
      <c r="O61" s="367"/>
      <c r="P61" s="1109"/>
      <c r="Q61" s="824"/>
      <c r="R61" s="824"/>
      <c r="S61" s="824"/>
      <c r="T61" s="824"/>
      <c r="U61" s="824"/>
      <c r="V61" s="823" t="str">
        <f t="shared" si="2"/>
        <v/>
      </c>
      <c r="W61" s="1530"/>
      <c r="X61" s="1530"/>
      <c r="Y61"/>
      <c r="AA61" s="694" t="str">
        <f t="shared" si="1"/>
        <v/>
      </c>
    </row>
    <row r="62" spans="1:27" ht="30" hidden="1" customHeight="1" outlineLevel="1" x14ac:dyDescent="0.2">
      <c r="A62" s="174" t="s">
        <v>518</v>
      </c>
      <c r="B62" s="1061"/>
      <c r="C62" s="530"/>
      <c r="D62" s="371"/>
      <c r="E62" s="371"/>
      <c r="F62" s="367"/>
      <c r="G62" s="660"/>
      <c r="H62" s="368"/>
      <c r="I62" s="368"/>
      <c r="J62" s="520" t="str">
        <f t="shared" si="7"/>
        <v/>
      </c>
      <c r="K62" s="366"/>
      <c r="L62" s="1099"/>
      <c r="M62" s="367"/>
      <c r="N62" s="368"/>
      <c r="O62" s="368"/>
      <c r="P62" s="1114"/>
      <c r="Q62" s="825"/>
      <c r="R62" s="824"/>
      <c r="S62" s="825"/>
      <c r="T62" s="825"/>
      <c r="U62" s="825"/>
      <c r="V62" s="823" t="str">
        <f t="shared" si="2"/>
        <v/>
      </c>
      <c r="W62" s="1530"/>
      <c r="X62" s="1530"/>
      <c r="Y62"/>
      <c r="AA62" s="694" t="str">
        <f t="shared" si="1"/>
        <v/>
      </c>
    </row>
    <row r="63" spans="1:27" ht="30" hidden="1" customHeight="1" outlineLevel="1" x14ac:dyDescent="0.2">
      <c r="A63" s="174" t="s">
        <v>520</v>
      </c>
      <c r="B63" s="1061"/>
      <c r="C63" s="530"/>
      <c r="D63" s="371"/>
      <c r="E63" s="371"/>
      <c r="F63" s="367"/>
      <c r="G63" s="660"/>
      <c r="H63" s="368"/>
      <c r="I63" s="368"/>
      <c r="J63" s="520" t="str">
        <f t="shared" si="7"/>
        <v/>
      </c>
      <c r="K63" s="366"/>
      <c r="L63" s="1099"/>
      <c r="M63" s="367"/>
      <c r="N63" s="368"/>
      <c r="O63" s="368"/>
      <c r="P63" s="1114"/>
      <c r="Q63" s="825"/>
      <c r="R63" s="824"/>
      <c r="S63" s="825"/>
      <c r="T63" s="825"/>
      <c r="U63" s="825"/>
      <c r="V63" s="823" t="str">
        <f t="shared" si="2"/>
        <v/>
      </c>
      <c r="W63" s="1530"/>
      <c r="X63" s="1530"/>
      <c r="Y63"/>
      <c r="AA63" s="694" t="str">
        <f t="shared" si="1"/>
        <v/>
      </c>
    </row>
    <row r="64" spans="1:27" ht="30" hidden="1" customHeight="1" outlineLevel="1" x14ac:dyDescent="0.2">
      <c r="A64" s="174" t="s">
        <v>522</v>
      </c>
      <c r="B64" s="1061"/>
      <c r="C64" s="530"/>
      <c r="D64" s="227"/>
      <c r="E64" s="227"/>
      <c r="F64" s="367"/>
      <c r="G64" s="367"/>
      <c r="H64" s="367"/>
      <c r="I64" s="367"/>
      <c r="J64" s="519" t="str">
        <f t="shared" si="7"/>
        <v/>
      </c>
      <c r="K64" s="366"/>
      <c r="L64" s="1098"/>
      <c r="M64" s="367"/>
      <c r="N64" s="367"/>
      <c r="O64" s="367"/>
      <c r="P64" s="1109"/>
      <c r="Q64" s="824"/>
      <c r="R64" s="824"/>
      <c r="S64" s="824"/>
      <c r="T64" s="824"/>
      <c r="U64" s="824"/>
      <c r="V64" s="823" t="str">
        <f t="shared" si="2"/>
        <v/>
      </c>
      <c r="W64" s="1530"/>
      <c r="X64" s="1530"/>
      <c r="Y64"/>
      <c r="AA64" s="694" t="str">
        <f t="shared" si="1"/>
        <v/>
      </c>
    </row>
    <row r="65" spans="1:27" ht="30" hidden="1" customHeight="1" outlineLevel="1" x14ac:dyDescent="0.2">
      <c r="A65" s="174" t="s">
        <v>524</v>
      </c>
      <c r="B65" s="1061"/>
      <c r="C65" s="530"/>
      <c r="D65" s="227"/>
      <c r="E65" s="227"/>
      <c r="F65" s="367"/>
      <c r="G65" s="367"/>
      <c r="H65" s="367"/>
      <c r="I65" s="367"/>
      <c r="J65" s="519" t="str">
        <f t="shared" si="7"/>
        <v/>
      </c>
      <c r="K65" s="366"/>
      <c r="L65" s="1098"/>
      <c r="M65" s="367"/>
      <c r="N65" s="367"/>
      <c r="O65" s="367"/>
      <c r="P65" s="1109"/>
      <c r="Q65" s="824"/>
      <c r="R65" s="824"/>
      <c r="S65" s="824"/>
      <c r="T65" s="824"/>
      <c r="U65" s="824"/>
      <c r="V65" s="823" t="str">
        <f t="shared" si="2"/>
        <v/>
      </c>
      <c r="W65" s="1530"/>
      <c r="X65" s="1530"/>
      <c r="Y65"/>
      <c r="AA65" s="694" t="str">
        <f t="shared" si="1"/>
        <v/>
      </c>
    </row>
    <row r="66" spans="1:27" ht="30" hidden="1" customHeight="1" outlineLevel="1" x14ac:dyDescent="0.2">
      <c r="A66" s="174" t="s">
        <v>526</v>
      </c>
      <c r="B66" s="1061"/>
      <c r="C66" s="530"/>
      <c r="D66" s="371"/>
      <c r="E66" s="371"/>
      <c r="F66" s="367"/>
      <c r="G66" s="660"/>
      <c r="H66" s="368"/>
      <c r="I66" s="368"/>
      <c r="J66" s="520" t="str">
        <f t="shared" si="7"/>
        <v/>
      </c>
      <c r="K66" s="366"/>
      <c r="L66" s="1099"/>
      <c r="M66" s="367"/>
      <c r="N66" s="368"/>
      <c r="O66" s="368"/>
      <c r="P66" s="1114"/>
      <c r="Q66" s="825"/>
      <c r="R66" s="824"/>
      <c r="S66" s="825"/>
      <c r="T66" s="825"/>
      <c r="U66" s="825"/>
      <c r="V66" s="823" t="str">
        <f t="shared" si="2"/>
        <v/>
      </c>
      <c r="W66" s="1530"/>
      <c r="X66" s="1530"/>
      <c r="Y66"/>
      <c r="AA66" s="694" t="str">
        <f t="shared" si="1"/>
        <v/>
      </c>
    </row>
    <row r="67" spans="1:27" ht="30" hidden="1" customHeight="1" outlineLevel="1" x14ac:dyDescent="0.2">
      <c r="A67" s="174" t="s">
        <v>528</v>
      </c>
      <c r="B67" s="1061"/>
      <c r="C67" s="530"/>
      <c r="D67" s="371"/>
      <c r="E67" s="371"/>
      <c r="F67" s="367"/>
      <c r="G67" s="660"/>
      <c r="H67" s="368"/>
      <c r="I67" s="368"/>
      <c r="J67" s="520" t="str">
        <f t="shared" si="7"/>
        <v/>
      </c>
      <c r="K67" s="366"/>
      <c r="L67" s="1099"/>
      <c r="M67" s="367"/>
      <c r="N67" s="368"/>
      <c r="O67" s="368"/>
      <c r="P67" s="1114"/>
      <c r="Q67" s="825"/>
      <c r="R67" s="824"/>
      <c r="S67" s="825"/>
      <c r="T67" s="825"/>
      <c r="U67" s="825"/>
      <c r="V67" s="823" t="str">
        <f t="shared" si="2"/>
        <v/>
      </c>
      <c r="W67" s="1530"/>
      <c r="X67" s="1530"/>
      <c r="Y67"/>
      <c r="AA67" s="694" t="str">
        <f t="shared" si="1"/>
        <v/>
      </c>
    </row>
    <row r="68" spans="1:27" ht="30" hidden="1" customHeight="1" outlineLevel="1" x14ac:dyDescent="0.2">
      <c r="A68" s="174" t="s">
        <v>530</v>
      </c>
      <c r="B68" s="1061"/>
      <c r="C68" s="530"/>
      <c r="D68" s="227"/>
      <c r="E68" s="227"/>
      <c r="F68" s="367"/>
      <c r="G68" s="367"/>
      <c r="H68" s="367"/>
      <c r="I68" s="367"/>
      <c r="J68" s="519" t="str">
        <f t="shared" si="7"/>
        <v/>
      </c>
      <c r="K68" s="366"/>
      <c r="L68" s="1098"/>
      <c r="M68" s="367"/>
      <c r="N68" s="367"/>
      <c r="O68" s="367"/>
      <c r="P68" s="1109"/>
      <c r="Q68" s="824"/>
      <c r="R68" s="824"/>
      <c r="S68" s="824"/>
      <c r="T68" s="824"/>
      <c r="U68" s="824"/>
      <c r="V68" s="823" t="str">
        <f t="shared" si="2"/>
        <v/>
      </c>
      <c r="W68" s="1530"/>
      <c r="X68" s="1530"/>
      <c r="Y68"/>
      <c r="AA68" s="694" t="str">
        <f t="shared" si="1"/>
        <v/>
      </c>
    </row>
    <row r="69" spans="1:27" ht="30" hidden="1" customHeight="1" outlineLevel="1" x14ac:dyDescent="0.2">
      <c r="A69" s="174" t="s">
        <v>532</v>
      </c>
      <c r="B69" s="1061"/>
      <c r="C69" s="530"/>
      <c r="D69" s="227"/>
      <c r="E69" s="227"/>
      <c r="F69" s="367"/>
      <c r="G69" s="367"/>
      <c r="H69" s="367"/>
      <c r="I69" s="367"/>
      <c r="J69" s="519" t="str">
        <f t="shared" si="7"/>
        <v/>
      </c>
      <c r="K69" s="366"/>
      <c r="L69" s="1098"/>
      <c r="M69" s="367"/>
      <c r="N69" s="367"/>
      <c r="O69" s="367"/>
      <c r="P69" s="1109"/>
      <c r="Q69" s="824"/>
      <c r="R69" s="824"/>
      <c r="S69" s="824"/>
      <c r="T69" s="824"/>
      <c r="U69" s="824"/>
      <c r="V69" s="823" t="str">
        <f t="shared" si="2"/>
        <v/>
      </c>
      <c r="W69" s="1530"/>
      <c r="X69" s="1530"/>
      <c r="Y69"/>
      <c r="AA69" s="694" t="str">
        <f t="shared" si="1"/>
        <v/>
      </c>
    </row>
    <row r="70" spans="1:27" ht="30" hidden="1" customHeight="1" outlineLevel="1" x14ac:dyDescent="0.2">
      <c r="A70" s="174" t="s">
        <v>534</v>
      </c>
      <c r="B70" s="1061"/>
      <c r="C70" s="530"/>
      <c r="D70" s="371"/>
      <c r="E70" s="371"/>
      <c r="F70" s="367"/>
      <c r="G70" s="660"/>
      <c r="H70" s="368"/>
      <c r="I70" s="368"/>
      <c r="J70" s="520" t="str">
        <f>IF(H70*I70=0,"",H70*I70)</f>
        <v/>
      </c>
      <c r="K70" s="366"/>
      <c r="L70" s="1099"/>
      <c r="M70" s="367"/>
      <c r="N70" s="368"/>
      <c r="O70" s="368"/>
      <c r="P70" s="1114"/>
      <c r="Q70" s="825"/>
      <c r="R70" s="824"/>
      <c r="S70" s="825"/>
      <c r="T70" s="825"/>
      <c r="U70" s="825"/>
      <c r="V70" s="823" t="str">
        <f t="shared" si="2"/>
        <v/>
      </c>
      <c r="W70" s="1530"/>
      <c r="X70" s="1530"/>
      <c r="Y70"/>
      <c r="AA70" s="694" t="str">
        <f t="shared" si="1"/>
        <v/>
      </c>
    </row>
    <row r="71" spans="1:27" ht="30" hidden="1" customHeight="1" outlineLevel="1" x14ac:dyDescent="0.2">
      <c r="A71" s="174" t="s">
        <v>536</v>
      </c>
      <c r="B71" s="1061"/>
      <c r="C71" s="530"/>
      <c r="D71" s="371"/>
      <c r="E71" s="371"/>
      <c r="F71" s="367"/>
      <c r="G71" s="660"/>
      <c r="H71" s="368"/>
      <c r="I71" s="368"/>
      <c r="J71" s="520" t="str">
        <f t="shared" ref="J71:J79" si="8">IF(H71*I71=0,"",H71*I71)</f>
        <v/>
      </c>
      <c r="K71" s="366"/>
      <c r="L71" s="1099"/>
      <c r="M71" s="367"/>
      <c r="N71" s="368"/>
      <c r="O71" s="368"/>
      <c r="P71" s="1114"/>
      <c r="Q71" s="825"/>
      <c r="R71" s="824"/>
      <c r="S71" s="825"/>
      <c r="T71" s="825"/>
      <c r="U71" s="825"/>
      <c r="V71" s="823" t="str">
        <f t="shared" si="2"/>
        <v/>
      </c>
      <c r="W71" s="1530"/>
      <c r="X71" s="1530"/>
      <c r="Y71"/>
      <c r="AA71" s="694" t="str">
        <f t="shared" si="1"/>
        <v/>
      </c>
    </row>
    <row r="72" spans="1:27" ht="30" hidden="1" customHeight="1" outlineLevel="1" x14ac:dyDescent="0.2">
      <c r="A72" s="174" t="s">
        <v>538</v>
      </c>
      <c r="B72" s="1061"/>
      <c r="C72" s="530"/>
      <c r="D72" s="227"/>
      <c r="E72" s="227"/>
      <c r="F72" s="367"/>
      <c r="G72" s="367"/>
      <c r="H72" s="367"/>
      <c r="I72" s="367"/>
      <c r="J72" s="519" t="str">
        <f t="shared" si="8"/>
        <v/>
      </c>
      <c r="K72" s="366"/>
      <c r="L72" s="1098"/>
      <c r="M72" s="367"/>
      <c r="N72" s="367"/>
      <c r="O72" s="367"/>
      <c r="P72" s="1109"/>
      <c r="Q72" s="824"/>
      <c r="R72" s="824"/>
      <c r="S72" s="824"/>
      <c r="T72" s="824"/>
      <c r="U72" s="824"/>
      <c r="V72" s="823" t="str">
        <f t="shared" si="2"/>
        <v/>
      </c>
      <c r="W72" s="1530"/>
      <c r="X72" s="1530"/>
      <c r="Y72"/>
      <c r="AA72" s="694" t="str">
        <f t="shared" si="1"/>
        <v/>
      </c>
    </row>
    <row r="73" spans="1:27" ht="30" hidden="1" customHeight="1" outlineLevel="1" x14ac:dyDescent="0.2">
      <c r="A73" s="174" t="s">
        <v>540</v>
      </c>
      <c r="B73" s="1061"/>
      <c r="C73" s="530"/>
      <c r="D73" s="227"/>
      <c r="E73" s="227"/>
      <c r="F73" s="367"/>
      <c r="G73" s="367"/>
      <c r="H73" s="367"/>
      <c r="I73" s="367"/>
      <c r="J73" s="519" t="str">
        <f t="shared" si="8"/>
        <v/>
      </c>
      <c r="K73" s="366"/>
      <c r="L73" s="1098"/>
      <c r="M73" s="367"/>
      <c r="N73" s="367"/>
      <c r="O73" s="367"/>
      <c r="P73" s="1109"/>
      <c r="Q73" s="824"/>
      <c r="R73" s="824"/>
      <c r="S73" s="824"/>
      <c r="T73" s="824"/>
      <c r="U73" s="824"/>
      <c r="V73" s="823" t="str">
        <f t="shared" si="2"/>
        <v/>
      </c>
      <c r="W73" s="1530"/>
      <c r="X73" s="1530"/>
      <c r="Y73"/>
      <c r="AA73" s="694" t="str">
        <f t="shared" si="1"/>
        <v/>
      </c>
    </row>
    <row r="74" spans="1:27" ht="30" hidden="1" customHeight="1" outlineLevel="1" x14ac:dyDescent="0.2">
      <c r="A74" s="174" t="s">
        <v>542</v>
      </c>
      <c r="B74" s="1061"/>
      <c r="C74" s="530"/>
      <c r="D74" s="371"/>
      <c r="E74" s="371"/>
      <c r="F74" s="367"/>
      <c r="G74" s="660"/>
      <c r="H74" s="368"/>
      <c r="I74" s="368"/>
      <c r="J74" s="520" t="str">
        <f t="shared" si="8"/>
        <v/>
      </c>
      <c r="K74" s="366"/>
      <c r="L74" s="1099"/>
      <c r="M74" s="367"/>
      <c r="N74" s="368"/>
      <c r="O74" s="368"/>
      <c r="P74" s="1114"/>
      <c r="Q74" s="825"/>
      <c r="R74" s="824"/>
      <c r="S74" s="825"/>
      <c r="T74" s="825"/>
      <c r="U74" s="825"/>
      <c r="V74" s="823" t="str">
        <f t="shared" si="2"/>
        <v/>
      </c>
      <c r="W74" s="1530"/>
      <c r="X74" s="1530"/>
      <c r="Y74"/>
      <c r="AA74" s="694" t="str">
        <f t="shared" si="1"/>
        <v/>
      </c>
    </row>
    <row r="75" spans="1:27" ht="30" hidden="1" customHeight="1" outlineLevel="1" x14ac:dyDescent="0.2">
      <c r="A75" s="174" t="s">
        <v>544</v>
      </c>
      <c r="B75" s="1061"/>
      <c r="C75" s="530"/>
      <c r="D75" s="371"/>
      <c r="E75" s="371"/>
      <c r="F75" s="367"/>
      <c r="G75" s="660"/>
      <c r="H75" s="368"/>
      <c r="I75" s="368"/>
      <c r="J75" s="520" t="str">
        <f t="shared" si="8"/>
        <v/>
      </c>
      <c r="K75" s="366"/>
      <c r="L75" s="1099"/>
      <c r="M75" s="367"/>
      <c r="N75" s="368"/>
      <c r="O75" s="368"/>
      <c r="P75" s="1114"/>
      <c r="Q75" s="825"/>
      <c r="R75" s="824"/>
      <c r="S75" s="825"/>
      <c r="T75" s="825"/>
      <c r="U75" s="825"/>
      <c r="V75" s="823" t="str">
        <f t="shared" ref="V75:V109" si="9">IF(SUM($Q75:$U75)=0,"",SUM($Q75:$U75))</f>
        <v/>
      </c>
      <c r="W75" s="1530"/>
      <c r="X75" s="1530"/>
      <c r="Y75"/>
      <c r="AA75" s="694" t="str">
        <f t="shared" ref="AA75:AA109" si="10">IFERROR(SUMIFS($J$10:$J$109,$A$10:$A$109,A75)/SUMIFS($J$10:$J$109,$C$10:$C$109,C75),"")</f>
        <v/>
      </c>
    </row>
    <row r="76" spans="1:27" ht="30" hidden="1" customHeight="1" outlineLevel="1" x14ac:dyDescent="0.2">
      <c r="A76" s="174" t="s">
        <v>546</v>
      </c>
      <c r="B76" s="1061"/>
      <c r="C76" s="530"/>
      <c r="D76" s="227"/>
      <c r="E76" s="227"/>
      <c r="F76" s="367"/>
      <c r="G76" s="367"/>
      <c r="H76" s="367"/>
      <c r="I76" s="367"/>
      <c r="J76" s="519" t="str">
        <f t="shared" si="8"/>
        <v/>
      </c>
      <c r="K76" s="366"/>
      <c r="L76" s="1098"/>
      <c r="M76" s="367"/>
      <c r="N76" s="367"/>
      <c r="O76" s="367"/>
      <c r="P76" s="1109"/>
      <c r="Q76" s="824"/>
      <c r="R76" s="824"/>
      <c r="S76" s="824"/>
      <c r="T76" s="824"/>
      <c r="U76" s="824"/>
      <c r="V76" s="823" t="str">
        <f t="shared" si="9"/>
        <v/>
      </c>
      <c r="W76" s="1530"/>
      <c r="X76" s="1530"/>
      <c r="Y76"/>
      <c r="AA76" s="694" t="str">
        <f t="shared" si="10"/>
        <v/>
      </c>
    </row>
    <row r="77" spans="1:27" ht="30" hidden="1" customHeight="1" outlineLevel="1" x14ac:dyDescent="0.2">
      <c r="A77" s="174" t="s">
        <v>548</v>
      </c>
      <c r="B77" s="1061"/>
      <c r="C77" s="530"/>
      <c r="D77" s="227"/>
      <c r="E77" s="227"/>
      <c r="F77" s="367"/>
      <c r="G77" s="367"/>
      <c r="H77" s="367"/>
      <c r="I77" s="367"/>
      <c r="J77" s="519" t="str">
        <f t="shared" si="8"/>
        <v/>
      </c>
      <c r="K77" s="366"/>
      <c r="L77" s="1098"/>
      <c r="M77" s="367"/>
      <c r="N77" s="367"/>
      <c r="O77" s="367"/>
      <c r="P77" s="1109"/>
      <c r="Q77" s="824"/>
      <c r="R77" s="824"/>
      <c r="S77" s="824"/>
      <c r="T77" s="824"/>
      <c r="U77" s="824"/>
      <c r="V77" s="823" t="str">
        <f t="shared" si="9"/>
        <v/>
      </c>
      <c r="W77" s="1530"/>
      <c r="X77" s="1530"/>
      <c r="Y77"/>
      <c r="AA77" s="694" t="str">
        <f t="shared" si="10"/>
        <v/>
      </c>
    </row>
    <row r="78" spans="1:27" ht="30" hidden="1" customHeight="1" outlineLevel="1" x14ac:dyDescent="0.2">
      <c r="A78" s="174" t="s">
        <v>550</v>
      </c>
      <c r="B78" s="1061"/>
      <c r="C78" s="530"/>
      <c r="D78" s="371"/>
      <c r="E78" s="371"/>
      <c r="F78" s="367"/>
      <c r="G78" s="660"/>
      <c r="H78" s="368"/>
      <c r="I78" s="368"/>
      <c r="J78" s="520" t="str">
        <f t="shared" si="8"/>
        <v/>
      </c>
      <c r="K78" s="366"/>
      <c r="L78" s="1099"/>
      <c r="M78" s="367"/>
      <c r="N78" s="368"/>
      <c r="O78" s="368"/>
      <c r="P78" s="1114"/>
      <c r="Q78" s="825"/>
      <c r="R78" s="824"/>
      <c r="S78" s="825"/>
      <c r="T78" s="825"/>
      <c r="U78" s="825"/>
      <c r="V78" s="823" t="str">
        <f t="shared" si="9"/>
        <v/>
      </c>
      <c r="W78" s="1530"/>
      <c r="X78" s="1530"/>
      <c r="Y78"/>
      <c r="AA78" s="694" t="str">
        <f t="shared" si="10"/>
        <v/>
      </c>
    </row>
    <row r="79" spans="1:27" ht="30" hidden="1" customHeight="1" outlineLevel="1" x14ac:dyDescent="0.2">
      <c r="A79" s="174" t="s">
        <v>552</v>
      </c>
      <c r="B79" s="1061"/>
      <c r="C79" s="530"/>
      <c r="D79" s="371"/>
      <c r="E79" s="371"/>
      <c r="F79" s="367"/>
      <c r="G79" s="660"/>
      <c r="H79" s="368"/>
      <c r="I79" s="368"/>
      <c r="J79" s="520" t="str">
        <f t="shared" si="8"/>
        <v/>
      </c>
      <c r="K79" s="366"/>
      <c r="L79" s="1099"/>
      <c r="M79" s="367"/>
      <c r="N79" s="368"/>
      <c r="O79" s="368"/>
      <c r="P79" s="1114"/>
      <c r="Q79" s="825"/>
      <c r="R79" s="824"/>
      <c r="S79" s="825"/>
      <c r="T79" s="825"/>
      <c r="U79" s="825"/>
      <c r="V79" s="823" t="str">
        <f t="shared" si="9"/>
        <v/>
      </c>
      <c r="W79" s="1530"/>
      <c r="X79" s="1530"/>
      <c r="Y79"/>
      <c r="AA79" s="694" t="str">
        <f t="shared" si="10"/>
        <v/>
      </c>
    </row>
    <row r="80" spans="1:27" ht="30" hidden="1" customHeight="1" outlineLevel="1" x14ac:dyDescent="0.2">
      <c r="A80" s="174" t="s">
        <v>554</v>
      </c>
      <c r="B80" s="1061"/>
      <c r="C80" s="530"/>
      <c r="D80" s="227"/>
      <c r="E80" s="227"/>
      <c r="F80" s="367"/>
      <c r="G80" s="367"/>
      <c r="H80" s="367"/>
      <c r="I80" s="367"/>
      <c r="J80" s="519" t="str">
        <f>IF(H80*I80=0,"",H80*I80)</f>
        <v/>
      </c>
      <c r="K80" s="366"/>
      <c r="L80" s="1098"/>
      <c r="M80" s="367"/>
      <c r="N80" s="367"/>
      <c r="O80" s="367"/>
      <c r="P80" s="1109"/>
      <c r="Q80" s="824"/>
      <c r="R80" s="824"/>
      <c r="S80" s="824"/>
      <c r="T80" s="824"/>
      <c r="U80" s="824"/>
      <c r="V80" s="823" t="str">
        <f t="shared" si="9"/>
        <v/>
      </c>
      <c r="W80" s="1530"/>
      <c r="X80" s="1530"/>
      <c r="Y80"/>
      <c r="AA80" s="694" t="str">
        <f t="shared" si="10"/>
        <v/>
      </c>
    </row>
    <row r="81" spans="1:27" ht="30" hidden="1" customHeight="1" outlineLevel="1" x14ac:dyDescent="0.2">
      <c r="A81" s="174" t="s">
        <v>556</v>
      </c>
      <c r="B81" s="1061"/>
      <c r="C81" s="530"/>
      <c r="D81" s="227"/>
      <c r="E81" s="227"/>
      <c r="F81" s="367"/>
      <c r="G81" s="367"/>
      <c r="H81" s="367"/>
      <c r="I81" s="367"/>
      <c r="J81" s="519" t="str">
        <f t="shared" ref="J81:J89" si="11">IF(H81*I81=0,"",H81*I81)</f>
        <v/>
      </c>
      <c r="K81" s="366"/>
      <c r="L81" s="1098"/>
      <c r="M81" s="367"/>
      <c r="N81" s="367"/>
      <c r="O81" s="367"/>
      <c r="P81" s="1109"/>
      <c r="Q81" s="824"/>
      <c r="R81" s="824"/>
      <c r="S81" s="824"/>
      <c r="T81" s="824"/>
      <c r="U81" s="824"/>
      <c r="V81" s="823" t="str">
        <f t="shared" si="9"/>
        <v/>
      </c>
      <c r="W81" s="1530"/>
      <c r="X81" s="1530"/>
      <c r="Y81"/>
      <c r="AA81" s="694" t="str">
        <f t="shared" si="10"/>
        <v/>
      </c>
    </row>
    <row r="82" spans="1:27" ht="30" hidden="1" customHeight="1" outlineLevel="1" x14ac:dyDescent="0.2">
      <c r="A82" s="174" t="s">
        <v>558</v>
      </c>
      <c r="B82" s="1061"/>
      <c r="C82" s="530"/>
      <c r="D82" s="371"/>
      <c r="E82" s="371"/>
      <c r="F82" s="367"/>
      <c r="G82" s="660"/>
      <c r="H82" s="368"/>
      <c r="I82" s="368"/>
      <c r="J82" s="520" t="str">
        <f t="shared" si="11"/>
        <v/>
      </c>
      <c r="K82" s="366"/>
      <c r="L82" s="1099"/>
      <c r="M82" s="367"/>
      <c r="N82" s="368"/>
      <c r="O82" s="368"/>
      <c r="P82" s="1114"/>
      <c r="Q82" s="825"/>
      <c r="R82" s="824"/>
      <c r="S82" s="825"/>
      <c r="T82" s="825"/>
      <c r="U82" s="825"/>
      <c r="V82" s="823" t="str">
        <f t="shared" si="9"/>
        <v/>
      </c>
      <c r="W82" s="1530"/>
      <c r="X82" s="1530"/>
      <c r="Y82"/>
      <c r="AA82" s="694" t="str">
        <f t="shared" si="10"/>
        <v/>
      </c>
    </row>
    <row r="83" spans="1:27" ht="30" hidden="1" customHeight="1" outlineLevel="1" x14ac:dyDescent="0.2">
      <c r="A83" s="174" t="s">
        <v>560</v>
      </c>
      <c r="B83" s="1061"/>
      <c r="C83" s="530"/>
      <c r="D83" s="371"/>
      <c r="E83" s="371"/>
      <c r="F83" s="367"/>
      <c r="G83" s="660"/>
      <c r="H83" s="368"/>
      <c r="I83" s="368"/>
      <c r="J83" s="520" t="str">
        <f t="shared" si="11"/>
        <v/>
      </c>
      <c r="K83" s="366"/>
      <c r="L83" s="1099"/>
      <c r="M83" s="367"/>
      <c r="N83" s="368"/>
      <c r="O83" s="368"/>
      <c r="P83" s="1114"/>
      <c r="Q83" s="825"/>
      <c r="R83" s="824"/>
      <c r="S83" s="825"/>
      <c r="T83" s="825"/>
      <c r="U83" s="825"/>
      <c r="V83" s="823" t="str">
        <f t="shared" si="9"/>
        <v/>
      </c>
      <c r="W83" s="1530"/>
      <c r="X83" s="1530"/>
      <c r="Y83"/>
      <c r="AA83" s="694" t="str">
        <f t="shared" si="10"/>
        <v/>
      </c>
    </row>
    <row r="84" spans="1:27" ht="30" hidden="1" customHeight="1" outlineLevel="1" x14ac:dyDescent="0.2">
      <c r="A84" s="174" t="s">
        <v>562</v>
      </c>
      <c r="B84" s="1061"/>
      <c r="C84" s="530"/>
      <c r="D84" s="227"/>
      <c r="E84" s="227"/>
      <c r="F84" s="367"/>
      <c r="G84" s="367"/>
      <c r="H84" s="367"/>
      <c r="I84" s="367"/>
      <c r="J84" s="519" t="str">
        <f t="shared" si="11"/>
        <v/>
      </c>
      <c r="K84" s="366"/>
      <c r="L84" s="1098"/>
      <c r="M84" s="367"/>
      <c r="N84" s="367"/>
      <c r="O84" s="367"/>
      <c r="P84" s="1109"/>
      <c r="Q84" s="824"/>
      <c r="R84" s="824"/>
      <c r="S84" s="824"/>
      <c r="T84" s="824"/>
      <c r="U84" s="824"/>
      <c r="V84" s="823" t="str">
        <f t="shared" si="9"/>
        <v/>
      </c>
      <c r="W84" s="1530"/>
      <c r="X84" s="1530"/>
      <c r="Y84"/>
      <c r="AA84" s="694" t="str">
        <f t="shared" si="10"/>
        <v/>
      </c>
    </row>
    <row r="85" spans="1:27" ht="30" hidden="1" customHeight="1" outlineLevel="1" x14ac:dyDescent="0.2">
      <c r="A85" s="174" t="s">
        <v>564</v>
      </c>
      <c r="B85" s="1061"/>
      <c r="C85" s="530"/>
      <c r="D85" s="227"/>
      <c r="E85" s="227"/>
      <c r="F85" s="367"/>
      <c r="G85" s="367"/>
      <c r="H85" s="367"/>
      <c r="I85" s="367"/>
      <c r="J85" s="519" t="str">
        <f t="shared" si="11"/>
        <v/>
      </c>
      <c r="K85" s="366"/>
      <c r="L85" s="1098"/>
      <c r="M85" s="367"/>
      <c r="N85" s="367"/>
      <c r="O85" s="367"/>
      <c r="P85" s="1109"/>
      <c r="Q85" s="824"/>
      <c r="R85" s="824"/>
      <c r="S85" s="824"/>
      <c r="T85" s="824"/>
      <c r="U85" s="824"/>
      <c r="V85" s="823" t="str">
        <f t="shared" si="9"/>
        <v/>
      </c>
      <c r="W85" s="1530"/>
      <c r="X85" s="1530"/>
      <c r="Y85"/>
      <c r="AA85" s="694" t="str">
        <f t="shared" si="10"/>
        <v/>
      </c>
    </row>
    <row r="86" spans="1:27" ht="30" hidden="1" customHeight="1" outlineLevel="1" x14ac:dyDescent="0.2">
      <c r="A86" s="174" t="s">
        <v>566</v>
      </c>
      <c r="B86" s="1061"/>
      <c r="C86" s="530"/>
      <c r="D86" s="371"/>
      <c r="E86" s="371"/>
      <c r="F86" s="367"/>
      <c r="G86" s="660"/>
      <c r="H86" s="368"/>
      <c r="I86" s="368"/>
      <c r="J86" s="520" t="str">
        <f t="shared" si="11"/>
        <v/>
      </c>
      <c r="K86" s="366"/>
      <c r="L86" s="1099"/>
      <c r="M86" s="367"/>
      <c r="N86" s="368"/>
      <c r="O86" s="368"/>
      <c r="P86" s="1114"/>
      <c r="Q86" s="825"/>
      <c r="R86" s="824"/>
      <c r="S86" s="825"/>
      <c r="T86" s="825"/>
      <c r="U86" s="825"/>
      <c r="V86" s="823" t="str">
        <f t="shared" si="9"/>
        <v/>
      </c>
      <c r="W86" s="1530"/>
      <c r="X86" s="1530"/>
      <c r="Y86"/>
      <c r="AA86" s="694" t="str">
        <f t="shared" si="10"/>
        <v/>
      </c>
    </row>
    <row r="87" spans="1:27" ht="30" hidden="1" customHeight="1" outlineLevel="1" x14ac:dyDescent="0.2">
      <c r="A87" s="174" t="s">
        <v>568</v>
      </c>
      <c r="B87" s="1061"/>
      <c r="C87" s="530"/>
      <c r="D87" s="371"/>
      <c r="E87" s="371"/>
      <c r="F87" s="367"/>
      <c r="G87" s="660"/>
      <c r="H87" s="368"/>
      <c r="I87" s="368"/>
      <c r="J87" s="520" t="str">
        <f t="shared" si="11"/>
        <v/>
      </c>
      <c r="K87" s="366"/>
      <c r="L87" s="1099"/>
      <c r="M87" s="367"/>
      <c r="N87" s="368"/>
      <c r="O87" s="368"/>
      <c r="P87" s="1114"/>
      <c r="Q87" s="825"/>
      <c r="R87" s="824"/>
      <c r="S87" s="825"/>
      <c r="T87" s="825"/>
      <c r="U87" s="825"/>
      <c r="V87" s="823" t="str">
        <f t="shared" si="9"/>
        <v/>
      </c>
      <c r="W87" s="1530"/>
      <c r="X87" s="1530"/>
      <c r="Y87"/>
      <c r="AA87" s="694" t="str">
        <f t="shared" si="10"/>
        <v/>
      </c>
    </row>
    <row r="88" spans="1:27" ht="30" hidden="1" customHeight="1" outlineLevel="1" x14ac:dyDescent="0.2">
      <c r="A88" s="174" t="s">
        <v>570</v>
      </c>
      <c r="B88" s="1061"/>
      <c r="C88" s="530"/>
      <c r="D88" s="227"/>
      <c r="E88" s="227"/>
      <c r="F88" s="367"/>
      <c r="G88" s="367"/>
      <c r="H88" s="367"/>
      <c r="I88" s="367"/>
      <c r="J88" s="519" t="str">
        <f t="shared" si="11"/>
        <v/>
      </c>
      <c r="K88" s="366"/>
      <c r="L88" s="1098"/>
      <c r="M88" s="367"/>
      <c r="N88" s="367"/>
      <c r="O88" s="367"/>
      <c r="P88" s="1109"/>
      <c r="Q88" s="824"/>
      <c r="R88" s="824"/>
      <c r="S88" s="824"/>
      <c r="T88" s="824"/>
      <c r="U88" s="824"/>
      <c r="V88" s="823" t="str">
        <f t="shared" si="9"/>
        <v/>
      </c>
      <c r="W88" s="1530"/>
      <c r="X88" s="1530"/>
      <c r="Y88"/>
      <c r="AA88" s="694" t="str">
        <f t="shared" si="10"/>
        <v/>
      </c>
    </row>
    <row r="89" spans="1:27" ht="30" hidden="1" customHeight="1" outlineLevel="1" x14ac:dyDescent="0.2">
      <c r="A89" s="174" t="s">
        <v>572</v>
      </c>
      <c r="B89" s="1061"/>
      <c r="C89" s="530"/>
      <c r="D89" s="227"/>
      <c r="E89" s="227"/>
      <c r="F89" s="367"/>
      <c r="G89" s="367"/>
      <c r="H89" s="367"/>
      <c r="I89" s="367"/>
      <c r="J89" s="519" t="str">
        <f t="shared" si="11"/>
        <v/>
      </c>
      <c r="K89" s="366"/>
      <c r="L89" s="1098"/>
      <c r="M89" s="367"/>
      <c r="N89" s="367"/>
      <c r="O89" s="367"/>
      <c r="P89" s="1109"/>
      <c r="Q89" s="824"/>
      <c r="R89" s="824"/>
      <c r="S89" s="824"/>
      <c r="T89" s="824"/>
      <c r="U89" s="824"/>
      <c r="V89" s="823" t="str">
        <f t="shared" si="9"/>
        <v/>
      </c>
      <c r="W89" s="1530"/>
      <c r="X89" s="1530"/>
      <c r="Y89"/>
      <c r="AA89" s="694" t="str">
        <f t="shared" si="10"/>
        <v/>
      </c>
    </row>
    <row r="90" spans="1:27" ht="30" hidden="1" customHeight="1" outlineLevel="1" x14ac:dyDescent="0.2">
      <c r="A90" s="174" t="s">
        <v>574</v>
      </c>
      <c r="B90" s="1061"/>
      <c r="C90" s="530"/>
      <c r="D90" s="371"/>
      <c r="E90" s="371"/>
      <c r="F90" s="367"/>
      <c r="G90" s="660"/>
      <c r="H90" s="368"/>
      <c r="I90" s="368"/>
      <c r="J90" s="520" t="str">
        <f>IF(H90*I90=0,"",H90*I90)</f>
        <v/>
      </c>
      <c r="K90" s="366"/>
      <c r="L90" s="1099"/>
      <c r="M90" s="367"/>
      <c r="N90" s="368"/>
      <c r="O90" s="368"/>
      <c r="P90" s="1114"/>
      <c r="Q90" s="825"/>
      <c r="R90" s="824"/>
      <c r="S90" s="825"/>
      <c r="T90" s="825"/>
      <c r="U90" s="825"/>
      <c r="V90" s="823" t="str">
        <f t="shared" si="9"/>
        <v/>
      </c>
      <c r="W90" s="1530"/>
      <c r="X90" s="1530"/>
      <c r="Y90"/>
      <c r="AA90" s="694" t="str">
        <f t="shared" si="10"/>
        <v/>
      </c>
    </row>
    <row r="91" spans="1:27" ht="30" hidden="1" customHeight="1" outlineLevel="1" x14ac:dyDescent="0.2">
      <c r="A91" s="174" t="s">
        <v>576</v>
      </c>
      <c r="B91" s="1061"/>
      <c r="C91" s="530"/>
      <c r="D91" s="371"/>
      <c r="E91" s="371"/>
      <c r="F91" s="367"/>
      <c r="G91" s="660"/>
      <c r="H91" s="368"/>
      <c r="I91" s="368"/>
      <c r="J91" s="520" t="str">
        <f t="shared" ref="J91:J100" si="12">IF(H91*I91=0,"",H91*I91)</f>
        <v/>
      </c>
      <c r="K91" s="366"/>
      <c r="L91" s="1099"/>
      <c r="M91" s="367"/>
      <c r="N91" s="368"/>
      <c r="O91" s="368"/>
      <c r="P91" s="1114"/>
      <c r="Q91" s="825"/>
      <c r="R91" s="824"/>
      <c r="S91" s="825"/>
      <c r="T91" s="825"/>
      <c r="U91" s="825"/>
      <c r="V91" s="823" t="str">
        <f t="shared" si="9"/>
        <v/>
      </c>
      <c r="W91" s="1530"/>
      <c r="X91" s="1530"/>
      <c r="Y91"/>
      <c r="AA91" s="694" t="str">
        <f t="shared" si="10"/>
        <v/>
      </c>
    </row>
    <row r="92" spans="1:27" ht="30" hidden="1" customHeight="1" outlineLevel="1" x14ac:dyDescent="0.2">
      <c r="A92" s="174" t="s">
        <v>578</v>
      </c>
      <c r="B92" s="1061"/>
      <c r="C92" s="530"/>
      <c r="D92" s="227"/>
      <c r="E92" s="227"/>
      <c r="F92" s="367"/>
      <c r="G92" s="367"/>
      <c r="H92" s="367"/>
      <c r="I92" s="367"/>
      <c r="J92" s="519" t="str">
        <f t="shared" si="12"/>
        <v/>
      </c>
      <c r="K92" s="366"/>
      <c r="L92" s="1098"/>
      <c r="M92" s="367"/>
      <c r="N92" s="367"/>
      <c r="O92" s="367"/>
      <c r="P92" s="1109"/>
      <c r="Q92" s="824"/>
      <c r="R92" s="824"/>
      <c r="S92" s="824"/>
      <c r="T92" s="824"/>
      <c r="U92" s="824"/>
      <c r="V92" s="823" t="str">
        <f t="shared" si="9"/>
        <v/>
      </c>
      <c r="W92" s="1530"/>
      <c r="X92" s="1530"/>
      <c r="Y92"/>
      <c r="AA92" s="694" t="str">
        <f t="shared" si="10"/>
        <v/>
      </c>
    </row>
    <row r="93" spans="1:27" ht="30" hidden="1" customHeight="1" outlineLevel="1" x14ac:dyDescent="0.2">
      <c r="A93" s="174" t="s">
        <v>580</v>
      </c>
      <c r="B93" s="1061"/>
      <c r="C93" s="530"/>
      <c r="D93" s="227"/>
      <c r="E93" s="227"/>
      <c r="F93" s="367"/>
      <c r="G93" s="367"/>
      <c r="H93" s="367"/>
      <c r="I93" s="367"/>
      <c r="J93" s="519" t="str">
        <f t="shared" si="12"/>
        <v/>
      </c>
      <c r="K93" s="366"/>
      <c r="L93" s="1098"/>
      <c r="M93" s="367"/>
      <c r="N93" s="367"/>
      <c r="O93" s="367"/>
      <c r="P93" s="1109"/>
      <c r="Q93" s="824"/>
      <c r="R93" s="824"/>
      <c r="S93" s="824"/>
      <c r="T93" s="824"/>
      <c r="U93" s="824"/>
      <c r="V93" s="823" t="str">
        <f t="shared" si="9"/>
        <v/>
      </c>
      <c r="W93" s="1530"/>
      <c r="X93" s="1530"/>
      <c r="Y93"/>
      <c r="AA93" s="694" t="str">
        <f t="shared" si="10"/>
        <v/>
      </c>
    </row>
    <row r="94" spans="1:27" ht="30" hidden="1" customHeight="1" outlineLevel="1" x14ac:dyDescent="0.2">
      <c r="A94" s="174" t="s">
        <v>582</v>
      </c>
      <c r="B94" s="1061"/>
      <c r="C94" s="530"/>
      <c r="D94" s="371"/>
      <c r="E94" s="371"/>
      <c r="F94" s="367"/>
      <c r="G94" s="660"/>
      <c r="H94" s="368"/>
      <c r="I94" s="368"/>
      <c r="J94" s="520" t="str">
        <f t="shared" si="12"/>
        <v/>
      </c>
      <c r="K94" s="366"/>
      <c r="L94" s="1099"/>
      <c r="M94" s="367"/>
      <c r="N94" s="368"/>
      <c r="O94" s="368"/>
      <c r="P94" s="1114"/>
      <c r="Q94" s="825"/>
      <c r="R94" s="824"/>
      <c r="S94" s="825"/>
      <c r="T94" s="825"/>
      <c r="U94" s="825"/>
      <c r="V94" s="823" t="str">
        <f t="shared" si="9"/>
        <v/>
      </c>
      <c r="W94" s="1530"/>
      <c r="X94" s="1530"/>
      <c r="Y94"/>
      <c r="AA94" s="694" t="str">
        <f t="shared" si="10"/>
        <v/>
      </c>
    </row>
    <row r="95" spans="1:27" ht="30" hidden="1" customHeight="1" outlineLevel="1" x14ac:dyDescent="0.2">
      <c r="A95" s="174" t="s">
        <v>584</v>
      </c>
      <c r="B95" s="1061"/>
      <c r="C95" s="530"/>
      <c r="D95" s="371"/>
      <c r="E95" s="371"/>
      <c r="F95" s="367"/>
      <c r="G95" s="660"/>
      <c r="H95" s="368"/>
      <c r="I95" s="368"/>
      <c r="J95" s="520" t="str">
        <f t="shared" si="12"/>
        <v/>
      </c>
      <c r="K95" s="366"/>
      <c r="L95" s="1099"/>
      <c r="M95" s="367"/>
      <c r="N95" s="368"/>
      <c r="O95" s="368"/>
      <c r="P95" s="1114"/>
      <c r="Q95" s="825"/>
      <c r="R95" s="824"/>
      <c r="S95" s="825"/>
      <c r="T95" s="825"/>
      <c r="U95" s="825"/>
      <c r="V95" s="823" t="str">
        <f t="shared" si="9"/>
        <v/>
      </c>
      <c r="W95" s="1530"/>
      <c r="X95" s="1530"/>
      <c r="Y95"/>
      <c r="AA95" s="694" t="str">
        <f t="shared" si="10"/>
        <v/>
      </c>
    </row>
    <row r="96" spans="1:27" ht="30" hidden="1" customHeight="1" outlineLevel="1" x14ac:dyDescent="0.2">
      <c r="A96" s="174" t="s">
        <v>586</v>
      </c>
      <c r="B96" s="1061"/>
      <c r="C96" s="530"/>
      <c r="D96" s="227"/>
      <c r="E96" s="227"/>
      <c r="F96" s="367"/>
      <c r="G96" s="367"/>
      <c r="H96" s="367"/>
      <c r="I96" s="367"/>
      <c r="J96" s="519" t="str">
        <f t="shared" si="12"/>
        <v/>
      </c>
      <c r="K96" s="366"/>
      <c r="L96" s="1098"/>
      <c r="M96" s="367"/>
      <c r="N96" s="367"/>
      <c r="O96" s="367"/>
      <c r="P96" s="1109"/>
      <c r="Q96" s="824"/>
      <c r="R96" s="824"/>
      <c r="S96" s="824"/>
      <c r="T96" s="824"/>
      <c r="U96" s="824"/>
      <c r="V96" s="823" t="str">
        <f t="shared" si="9"/>
        <v/>
      </c>
      <c r="W96" s="1530"/>
      <c r="X96" s="1530"/>
      <c r="Y96"/>
      <c r="AA96" s="694" t="str">
        <f t="shared" si="10"/>
        <v/>
      </c>
    </row>
    <row r="97" spans="1:27" ht="30" hidden="1" customHeight="1" outlineLevel="1" x14ac:dyDescent="0.2">
      <c r="A97" s="174" t="s">
        <v>588</v>
      </c>
      <c r="B97" s="1061"/>
      <c r="C97" s="530"/>
      <c r="D97" s="227"/>
      <c r="E97" s="227"/>
      <c r="F97" s="367"/>
      <c r="G97" s="367"/>
      <c r="H97" s="367"/>
      <c r="I97" s="367"/>
      <c r="J97" s="519" t="str">
        <f t="shared" si="12"/>
        <v/>
      </c>
      <c r="K97" s="366"/>
      <c r="L97" s="1098"/>
      <c r="M97" s="367"/>
      <c r="N97" s="367"/>
      <c r="O97" s="367"/>
      <c r="P97" s="1109"/>
      <c r="Q97" s="824"/>
      <c r="R97" s="824"/>
      <c r="S97" s="824"/>
      <c r="T97" s="824"/>
      <c r="U97" s="824"/>
      <c r="V97" s="823" t="str">
        <f t="shared" si="9"/>
        <v/>
      </c>
      <c r="W97" s="1530"/>
      <c r="X97" s="1530"/>
      <c r="Y97"/>
      <c r="AA97" s="694" t="str">
        <f t="shared" si="10"/>
        <v/>
      </c>
    </row>
    <row r="98" spans="1:27" ht="30" hidden="1" customHeight="1" outlineLevel="1" x14ac:dyDescent="0.2">
      <c r="A98" s="174" t="s">
        <v>590</v>
      </c>
      <c r="B98" s="1061"/>
      <c r="C98" s="530"/>
      <c r="D98" s="371"/>
      <c r="E98" s="371"/>
      <c r="F98" s="367"/>
      <c r="G98" s="660"/>
      <c r="H98" s="368"/>
      <c r="I98" s="368"/>
      <c r="J98" s="520" t="str">
        <f t="shared" si="12"/>
        <v/>
      </c>
      <c r="K98" s="366"/>
      <c r="L98" s="1099"/>
      <c r="M98" s="367"/>
      <c r="N98" s="368"/>
      <c r="O98" s="368"/>
      <c r="P98" s="1114"/>
      <c r="Q98" s="825"/>
      <c r="R98" s="824"/>
      <c r="S98" s="825"/>
      <c r="T98" s="825"/>
      <c r="U98" s="825"/>
      <c r="V98" s="823" t="str">
        <f t="shared" si="9"/>
        <v/>
      </c>
      <c r="W98" s="1530"/>
      <c r="X98" s="1530"/>
      <c r="Y98"/>
      <c r="AA98" s="694" t="str">
        <f t="shared" si="10"/>
        <v/>
      </c>
    </row>
    <row r="99" spans="1:27" ht="30" hidden="1" customHeight="1" outlineLevel="1" x14ac:dyDescent="0.2">
      <c r="A99" s="174" t="s">
        <v>592</v>
      </c>
      <c r="B99" s="1061"/>
      <c r="C99" s="530"/>
      <c r="D99" s="371"/>
      <c r="E99" s="371"/>
      <c r="F99" s="367"/>
      <c r="G99" s="660"/>
      <c r="H99" s="368"/>
      <c r="I99" s="368"/>
      <c r="J99" s="520" t="str">
        <f t="shared" si="12"/>
        <v/>
      </c>
      <c r="K99" s="366"/>
      <c r="L99" s="1099"/>
      <c r="M99" s="367"/>
      <c r="N99" s="368"/>
      <c r="O99" s="368"/>
      <c r="P99" s="1114"/>
      <c r="Q99" s="825"/>
      <c r="R99" s="824"/>
      <c r="S99" s="825"/>
      <c r="T99" s="825"/>
      <c r="U99" s="825"/>
      <c r="V99" s="823" t="str">
        <f t="shared" si="9"/>
        <v/>
      </c>
      <c r="W99" s="1530"/>
      <c r="X99" s="1530"/>
      <c r="Y99"/>
      <c r="AA99" s="694" t="str">
        <f t="shared" si="10"/>
        <v/>
      </c>
    </row>
    <row r="100" spans="1:27" ht="30" hidden="1" customHeight="1" outlineLevel="1" x14ac:dyDescent="0.2">
      <c r="A100" s="174" t="s">
        <v>594</v>
      </c>
      <c r="B100" s="1061"/>
      <c r="C100" s="530"/>
      <c r="D100" s="227"/>
      <c r="E100" s="227"/>
      <c r="F100" s="367"/>
      <c r="G100" s="367"/>
      <c r="H100" s="367"/>
      <c r="I100" s="367"/>
      <c r="J100" s="519" t="str">
        <f t="shared" si="12"/>
        <v/>
      </c>
      <c r="K100" s="366"/>
      <c r="L100" s="1098"/>
      <c r="M100" s="367"/>
      <c r="N100" s="367"/>
      <c r="O100" s="367"/>
      <c r="P100" s="1109"/>
      <c r="Q100" s="824"/>
      <c r="R100" s="824"/>
      <c r="S100" s="824"/>
      <c r="T100" s="824"/>
      <c r="U100" s="824"/>
      <c r="V100" s="823" t="str">
        <f t="shared" si="9"/>
        <v/>
      </c>
      <c r="W100" s="1530"/>
      <c r="X100" s="1530"/>
      <c r="Y100"/>
      <c r="AA100" s="694" t="str">
        <f t="shared" si="10"/>
        <v/>
      </c>
    </row>
    <row r="101" spans="1:27" ht="30" hidden="1" customHeight="1" outlineLevel="1" x14ac:dyDescent="0.2">
      <c r="A101" s="174" t="s">
        <v>596</v>
      </c>
      <c r="B101" s="1061"/>
      <c r="C101" s="530"/>
      <c r="D101" s="227"/>
      <c r="E101" s="227"/>
      <c r="F101" s="367"/>
      <c r="G101" s="367"/>
      <c r="H101" s="367"/>
      <c r="I101" s="367"/>
      <c r="J101" s="519" t="str">
        <f>IF(H101*I101=0,"",H101*I101)</f>
        <v/>
      </c>
      <c r="K101" s="366"/>
      <c r="L101" s="1098"/>
      <c r="M101" s="367"/>
      <c r="N101" s="367"/>
      <c r="O101" s="367"/>
      <c r="P101" s="1109"/>
      <c r="Q101" s="824"/>
      <c r="R101" s="824"/>
      <c r="S101" s="824"/>
      <c r="T101" s="824"/>
      <c r="U101" s="824"/>
      <c r="V101" s="823" t="str">
        <f t="shared" si="9"/>
        <v/>
      </c>
      <c r="W101" s="1530"/>
      <c r="X101" s="1530"/>
      <c r="Y101"/>
      <c r="AA101" s="694" t="str">
        <f t="shared" si="10"/>
        <v/>
      </c>
    </row>
    <row r="102" spans="1:27" ht="30" hidden="1" customHeight="1" outlineLevel="1" x14ac:dyDescent="0.2">
      <c r="A102" s="174" t="s">
        <v>598</v>
      </c>
      <c r="B102" s="1061"/>
      <c r="C102" s="530"/>
      <c r="D102" s="371"/>
      <c r="E102" s="371"/>
      <c r="F102" s="367"/>
      <c r="G102" s="660"/>
      <c r="H102" s="368"/>
      <c r="I102" s="368"/>
      <c r="J102" s="520" t="str">
        <f t="shared" ref="J102:J109" si="13">IF(H102*I102=0,"",H102*I102)</f>
        <v/>
      </c>
      <c r="K102" s="366"/>
      <c r="L102" s="1099"/>
      <c r="M102" s="367"/>
      <c r="N102" s="368"/>
      <c r="O102" s="368"/>
      <c r="P102" s="1114"/>
      <c r="Q102" s="825"/>
      <c r="R102" s="824"/>
      <c r="S102" s="825"/>
      <c r="T102" s="825"/>
      <c r="U102" s="825"/>
      <c r="V102" s="823" t="str">
        <f t="shared" si="9"/>
        <v/>
      </c>
      <c r="W102" s="1530"/>
      <c r="X102" s="1530"/>
      <c r="Y102"/>
      <c r="AA102" s="694" t="str">
        <f t="shared" si="10"/>
        <v/>
      </c>
    </row>
    <row r="103" spans="1:27" ht="30" hidden="1" customHeight="1" outlineLevel="1" x14ac:dyDescent="0.2">
      <c r="A103" s="174" t="s">
        <v>600</v>
      </c>
      <c r="B103" s="1061"/>
      <c r="C103" s="530"/>
      <c r="D103" s="371"/>
      <c r="E103" s="371"/>
      <c r="F103" s="367"/>
      <c r="G103" s="660"/>
      <c r="H103" s="368"/>
      <c r="I103" s="368"/>
      <c r="J103" s="520" t="str">
        <f t="shared" si="13"/>
        <v/>
      </c>
      <c r="K103" s="366"/>
      <c r="L103" s="1099"/>
      <c r="M103" s="367"/>
      <c r="N103" s="368"/>
      <c r="O103" s="368"/>
      <c r="P103" s="1114"/>
      <c r="Q103" s="825"/>
      <c r="R103" s="824"/>
      <c r="S103" s="825"/>
      <c r="T103" s="825"/>
      <c r="U103" s="825"/>
      <c r="V103" s="823" t="str">
        <f t="shared" si="9"/>
        <v/>
      </c>
      <c r="W103" s="1530"/>
      <c r="X103" s="1530"/>
      <c r="Y103"/>
      <c r="AA103" s="694" t="str">
        <f t="shared" si="10"/>
        <v/>
      </c>
    </row>
    <row r="104" spans="1:27" ht="30" hidden="1" customHeight="1" outlineLevel="1" x14ac:dyDescent="0.2">
      <c r="A104" s="174" t="s">
        <v>602</v>
      </c>
      <c r="B104" s="1061"/>
      <c r="C104" s="530"/>
      <c r="D104" s="227"/>
      <c r="E104" s="227"/>
      <c r="F104" s="367"/>
      <c r="G104" s="367"/>
      <c r="H104" s="367"/>
      <c r="I104" s="367"/>
      <c r="J104" s="519" t="str">
        <f t="shared" si="13"/>
        <v/>
      </c>
      <c r="K104" s="366"/>
      <c r="L104" s="1098"/>
      <c r="M104" s="367"/>
      <c r="N104" s="367"/>
      <c r="O104" s="367"/>
      <c r="P104" s="1109"/>
      <c r="Q104" s="824"/>
      <c r="R104" s="824"/>
      <c r="S104" s="824"/>
      <c r="T104" s="824"/>
      <c r="U104" s="824"/>
      <c r="V104" s="823" t="str">
        <f t="shared" si="9"/>
        <v/>
      </c>
      <c r="W104" s="1530"/>
      <c r="X104" s="1530"/>
      <c r="Y104"/>
      <c r="AA104" s="694" t="str">
        <f t="shared" si="10"/>
        <v/>
      </c>
    </row>
    <row r="105" spans="1:27" ht="30" hidden="1" customHeight="1" outlineLevel="1" x14ac:dyDescent="0.2">
      <c r="A105" s="174" t="s">
        <v>604</v>
      </c>
      <c r="B105" s="1061"/>
      <c r="C105" s="530"/>
      <c r="D105" s="227"/>
      <c r="E105" s="227"/>
      <c r="F105" s="367"/>
      <c r="G105" s="367"/>
      <c r="H105" s="367"/>
      <c r="I105" s="367"/>
      <c r="J105" s="519" t="str">
        <f t="shared" si="13"/>
        <v/>
      </c>
      <c r="K105" s="366"/>
      <c r="L105" s="1098"/>
      <c r="M105" s="367"/>
      <c r="N105" s="367"/>
      <c r="O105" s="367"/>
      <c r="P105" s="1109"/>
      <c r="Q105" s="824"/>
      <c r="R105" s="824"/>
      <c r="S105" s="824"/>
      <c r="T105" s="824"/>
      <c r="U105" s="824"/>
      <c r="V105" s="823" t="str">
        <f t="shared" si="9"/>
        <v/>
      </c>
      <c r="W105" s="1530"/>
      <c r="X105" s="1530"/>
      <c r="Y105"/>
      <c r="AA105" s="694" t="str">
        <f t="shared" si="10"/>
        <v/>
      </c>
    </row>
    <row r="106" spans="1:27" ht="30" hidden="1" customHeight="1" outlineLevel="1" x14ac:dyDescent="0.2">
      <c r="A106" s="174" t="s">
        <v>606</v>
      </c>
      <c r="B106" s="1061"/>
      <c r="C106" s="530"/>
      <c r="D106" s="371"/>
      <c r="E106" s="371"/>
      <c r="F106" s="367"/>
      <c r="G106" s="660"/>
      <c r="H106" s="368"/>
      <c r="I106" s="368"/>
      <c r="J106" s="520" t="str">
        <f t="shared" si="13"/>
        <v/>
      </c>
      <c r="K106" s="366"/>
      <c r="L106" s="1099"/>
      <c r="M106" s="367"/>
      <c r="N106" s="368"/>
      <c r="O106" s="368"/>
      <c r="P106" s="1114"/>
      <c r="Q106" s="825"/>
      <c r="R106" s="824"/>
      <c r="S106" s="825"/>
      <c r="T106" s="825"/>
      <c r="U106" s="825"/>
      <c r="V106" s="823" t="str">
        <f t="shared" si="9"/>
        <v/>
      </c>
      <c r="W106" s="1530"/>
      <c r="X106" s="1530"/>
      <c r="Y106"/>
      <c r="AA106" s="694" t="str">
        <f t="shared" si="10"/>
        <v/>
      </c>
    </row>
    <row r="107" spans="1:27" ht="30" hidden="1" customHeight="1" outlineLevel="1" x14ac:dyDescent="0.2">
      <c r="A107" s="174" t="s">
        <v>608</v>
      </c>
      <c r="B107" s="1061"/>
      <c r="C107" s="530"/>
      <c r="D107" s="371"/>
      <c r="E107" s="371"/>
      <c r="F107" s="367"/>
      <c r="G107" s="660"/>
      <c r="H107" s="368"/>
      <c r="I107" s="368"/>
      <c r="J107" s="520" t="str">
        <f t="shared" si="13"/>
        <v/>
      </c>
      <c r="K107" s="366"/>
      <c r="L107" s="1099"/>
      <c r="M107" s="367"/>
      <c r="N107" s="368"/>
      <c r="O107" s="368"/>
      <c r="P107" s="1114"/>
      <c r="Q107" s="825"/>
      <c r="R107" s="824"/>
      <c r="S107" s="825"/>
      <c r="T107" s="825"/>
      <c r="U107" s="825"/>
      <c r="V107" s="823" t="str">
        <f t="shared" si="9"/>
        <v/>
      </c>
      <c r="W107" s="1530"/>
      <c r="X107" s="1530"/>
      <c r="Y107"/>
      <c r="AA107" s="694" t="str">
        <f t="shared" si="10"/>
        <v/>
      </c>
    </row>
    <row r="108" spans="1:27" ht="30" hidden="1" customHeight="1" outlineLevel="1" x14ac:dyDescent="0.2">
      <c r="A108" s="174" t="s">
        <v>610</v>
      </c>
      <c r="B108" s="1061"/>
      <c r="C108" s="530"/>
      <c r="D108" s="227"/>
      <c r="E108" s="227"/>
      <c r="F108" s="367"/>
      <c r="G108" s="367"/>
      <c r="H108" s="367"/>
      <c r="I108" s="367"/>
      <c r="J108" s="519" t="str">
        <f t="shared" si="13"/>
        <v/>
      </c>
      <c r="K108" s="366"/>
      <c r="L108" s="1098"/>
      <c r="M108" s="367"/>
      <c r="N108" s="367"/>
      <c r="O108" s="367"/>
      <c r="P108" s="1109"/>
      <c r="Q108" s="824"/>
      <c r="R108" s="824"/>
      <c r="S108" s="824"/>
      <c r="T108" s="824"/>
      <c r="U108" s="824"/>
      <c r="V108" s="823" t="str">
        <f t="shared" si="9"/>
        <v/>
      </c>
      <c r="W108" s="1530"/>
      <c r="X108" s="1530"/>
      <c r="Y108"/>
      <c r="AA108" s="694" t="str">
        <f t="shared" si="10"/>
        <v/>
      </c>
    </row>
    <row r="109" spans="1:27" ht="30" hidden="1" customHeight="1" outlineLevel="1" x14ac:dyDescent="0.2">
      <c r="A109" s="174" t="s">
        <v>612</v>
      </c>
      <c r="B109" s="1061"/>
      <c r="C109" s="530"/>
      <c r="D109" s="227"/>
      <c r="E109" s="227"/>
      <c r="F109" s="367"/>
      <c r="G109" s="367"/>
      <c r="H109" s="367"/>
      <c r="I109" s="367"/>
      <c r="J109" s="519" t="str">
        <f t="shared" si="13"/>
        <v/>
      </c>
      <c r="K109" s="366"/>
      <c r="L109" s="1098"/>
      <c r="M109" s="367"/>
      <c r="N109" s="367"/>
      <c r="O109" s="367"/>
      <c r="P109" s="1109"/>
      <c r="Q109" s="824"/>
      <c r="R109" s="824"/>
      <c r="S109" s="824"/>
      <c r="T109" s="824"/>
      <c r="U109" s="824"/>
      <c r="V109" s="823" t="str">
        <f t="shared" si="9"/>
        <v/>
      </c>
      <c r="W109" s="1530"/>
      <c r="X109" s="1530"/>
      <c r="Y109"/>
      <c r="AA109" s="694" t="str">
        <f t="shared" si="10"/>
        <v/>
      </c>
    </row>
    <row r="110" spans="1:27" ht="29.1" customHeight="1" collapsed="1" x14ac:dyDescent="0.2">
      <c r="A110" s="226" t="s">
        <v>620</v>
      </c>
      <c r="B110" s="1062"/>
      <c r="C110" s="409"/>
      <c r="F110" s="985"/>
      <c r="K110" s="984"/>
      <c r="L110" s="1100"/>
      <c r="M110" s="1059"/>
      <c r="N110" s="984"/>
      <c r="O110" s="984"/>
      <c r="P110" s="984"/>
      <c r="Q110" s="984"/>
      <c r="R110" s="984"/>
      <c r="S110" s="984"/>
      <c r="T110" s="984"/>
      <c r="U110" s="984"/>
      <c r="V110" s="567" t="str">
        <f>IF(SUM(V10:V109)=0,"",SUM(V10:V109))</f>
        <v/>
      </c>
      <c r="W110" s="1152"/>
      <c r="X110"/>
      <c r="Y110"/>
      <c r="AA110" s="1050"/>
    </row>
    <row r="111" spans="1:27" ht="24" customHeight="1" x14ac:dyDescent="0.2">
      <c r="X111"/>
      <c r="Y111"/>
      <c r="AA111" s="1049"/>
    </row>
    <row r="112" spans="1:27" ht="24" hidden="1" customHeight="1" x14ac:dyDescent="0.2">
      <c r="A112" s="573">
        <f>SUM(B112:V112)</f>
        <v>10</v>
      </c>
      <c r="B112" s="574">
        <f>IF(B10="",1,0)</f>
        <v>1</v>
      </c>
      <c r="C112" s="574">
        <f>IF(C10="",1,0)</f>
        <v>1</v>
      </c>
      <c r="D112" s="574">
        <f>IF(COUNTA(D$10:D$109)=0,1,IF(COUNTA($C$10:$C$109)=COUNTA(D$10:D$109),0,1))</f>
        <v>1</v>
      </c>
      <c r="E112" s="574"/>
      <c r="F112" s="574">
        <f>IF(COUNTA(F$10:F$109)=0,1,IF(COUNTA($C$10:$C$109)=COUNTA(F$10:F$109),0,1))</f>
        <v>1</v>
      </c>
      <c r="G112" s="574">
        <f t="shared" ref="G112:K112" si="14">IF(COUNTA(G$10:G$109)=0,1,IF(COUNTA($C$10:$C$109)=COUNTA(G$10:G$109),0,1))</f>
        <v>1</v>
      </c>
      <c r="H112" s="574">
        <f>IF(COUNTA(H$10:H$109)=0,1,IF(COUNTA($C$10:$C$109)=COUNTA(H$10:H$109),0,1))</f>
        <v>1</v>
      </c>
      <c r="I112" s="574">
        <f t="shared" si="14"/>
        <v>1</v>
      </c>
      <c r="J112" s="574"/>
      <c r="K112" s="574">
        <f t="shared" si="14"/>
        <v>1</v>
      </c>
      <c r="L112" s="574">
        <f>IF(COUNTA(L$10:L$109)=0,1,IF(COUNTA($C$10:$C$109)=COUNTA(L$10:L$109),0,1))</f>
        <v>1</v>
      </c>
      <c r="M112" s="574">
        <f>IF(COUNTA(N$10:N$109)=0,1,IF(COUNTA($C$10:$C$109)=COUNTA(N$10:N$109),0,1))</f>
        <v>1</v>
      </c>
      <c r="N112" s="574"/>
      <c r="O112" s="574"/>
      <c r="P112" s="574"/>
      <c r="Q112" s="574"/>
      <c r="R112" s="574"/>
      <c r="S112" s="574"/>
      <c r="T112" s="574"/>
      <c r="U112" s="575"/>
      <c r="X112"/>
      <c r="Y112"/>
      <c r="AA112" s="1049" t="str">
        <f t="shared" ref="AA112" si="15">IFERROR(SUMIFS($J$10:$J$109,$G$10:$G$109,"*removed*",$A$10:$A$24,A112)/SUMIFS($J$10:$J$109,$C$10:$C$109,C112),"")</f>
        <v/>
      </c>
    </row>
    <row r="113" spans="1:36" s="155" customFormat="1" ht="24" customHeight="1" x14ac:dyDescent="0.35">
      <c r="A113" s="157" t="s">
        <v>644</v>
      </c>
      <c r="B113" s="157"/>
      <c r="C113" s="158"/>
      <c r="D113" s="158"/>
      <c r="E113" s="158"/>
      <c r="F113" s="158"/>
      <c r="G113" s="158"/>
      <c r="H113" s="158"/>
      <c r="I113" s="158"/>
      <c r="J113" s="158"/>
      <c r="K113" s="158"/>
      <c r="L113" s="158"/>
      <c r="M113" s="158"/>
      <c r="N113" s="158"/>
      <c r="O113" s="158"/>
      <c r="P113" s="158"/>
      <c r="Q113" s="158"/>
      <c r="R113" s="158"/>
      <c r="S113" s="158"/>
      <c r="T113" s="158"/>
      <c r="U113" s="158"/>
      <c r="V113" s="158"/>
      <c r="W113" s="972"/>
      <c r="X113" s="972"/>
      <c r="Y113" s="378"/>
      <c r="Z113" s="540"/>
      <c r="AA113" s="540"/>
      <c r="AB113" s="540"/>
      <c r="AC113" s="540"/>
      <c r="AD113" s="540"/>
      <c r="AE113" s="540"/>
      <c r="AF113" s="540"/>
      <c r="AG113" s="540"/>
      <c r="AH113" s="540"/>
      <c r="AI113" s="540"/>
      <c r="AJ113" s="540"/>
    </row>
    <row r="114" spans="1:36" ht="33.6" customHeight="1" x14ac:dyDescent="0.2">
      <c r="A114" s="1541" t="s">
        <v>645</v>
      </c>
      <c r="B114" s="1541"/>
      <c r="C114" s="1541"/>
      <c r="D114" s="1541"/>
      <c r="E114" s="1541"/>
      <c r="F114" s="1541"/>
      <c r="G114" s="1541"/>
      <c r="H114" s="1541"/>
      <c r="I114" s="1541"/>
      <c r="J114" s="1541"/>
      <c r="K114" s="1541"/>
      <c r="L114" s="1541"/>
      <c r="X114"/>
      <c r="Y114"/>
    </row>
    <row r="115" spans="1:36" s="127" customFormat="1" ht="20.85" customHeight="1" x14ac:dyDescent="0.2">
      <c r="A115" s="1532" t="s">
        <v>646</v>
      </c>
      <c r="B115" s="1532"/>
      <c r="C115" s="1532"/>
      <c r="D115" s="1532"/>
      <c r="E115" s="1532"/>
      <c r="F115" s="1532"/>
      <c r="G115" s="1532"/>
      <c r="H115" s="393"/>
      <c r="I115" s="124"/>
      <c r="J115" s="124"/>
      <c r="K115" s="124"/>
      <c r="L115" s="389"/>
      <c r="M115" s="719"/>
      <c r="N115" s="117"/>
      <c r="O115" s="117"/>
      <c r="P115" s="117"/>
      <c r="Q115" s="124"/>
      <c r="R115" s="124"/>
      <c r="S115" s="124"/>
      <c r="T115" s="124"/>
      <c r="U115" s="124"/>
      <c r="V115" s="124"/>
      <c r="W115" s="124"/>
      <c r="X115" s="124"/>
      <c r="Y115" s="124"/>
    </row>
    <row r="116" spans="1:36" s="127" customFormat="1" ht="19.350000000000001" customHeight="1" x14ac:dyDescent="0.2">
      <c r="A116" s="1532"/>
      <c r="B116" s="1532"/>
      <c r="C116" s="1532"/>
      <c r="D116" s="1532"/>
      <c r="E116" s="1532"/>
      <c r="F116" s="1532"/>
      <c r="G116" s="1532"/>
      <c r="H116" s="124"/>
      <c r="I116" s="124"/>
      <c r="J116" s="124"/>
      <c r="K116" s="1534" t="s">
        <v>647</v>
      </c>
      <c r="L116" s="1535"/>
      <c r="M116" s="1535"/>
      <c r="N116" s="1536"/>
      <c r="O116" s="587" t="s">
        <v>648</v>
      </c>
      <c r="P116" s="1110"/>
      <c r="Q116"/>
      <c r="R116" s="379"/>
      <c r="S116" s="379"/>
      <c r="T116" s="1534" t="s">
        <v>649</v>
      </c>
      <c r="U116" s="1535"/>
      <c r="V116" s="1535"/>
      <c r="W116" s="1536"/>
      <c r="X116" s="124"/>
      <c r="Y116" s="124"/>
    </row>
    <row r="117" spans="1:36" s="127" customFormat="1" ht="95.45" customHeight="1" x14ac:dyDescent="0.2">
      <c r="A117" s="585" t="s">
        <v>650</v>
      </c>
      <c r="B117" s="585" t="s">
        <v>280</v>
      </c>
      <c r="C117" s="585" t="s">
        <v>283</v>
      </c>
      <c r="D117" s="586" t="s">
        <v>651</v>
      </c>
      <c r="E117" s="585" t="s">
        <v>652</v>
      </c>
      <c r="F117" s="587" t="s">
        <v>623</v>
      </c>
      <c r="G117" s="587" t="s">
        <v>624</v>
      </c>
      <c r="H117" s="587" t="s">
        <v>653</v>
      </c>
      <c r="I117" s="587" t="s">
        <v>654</v>
      </c>
      <c r="J117" s="587" t="s">
        <v>655</v>
      </c>
      <c r="K117" s="587" t="s">
        <v>656</v>
      </c>
      <c r="L117" s="587" t="s">
        <v>657</v>
      </c>
      <c r="M117" s="587" t="s">
        <v>658</v>
      </c>
      <c r="N117" s="587" t="s">
        <v>659</v>
      </c>
      <c r="O117" s="587" t="s">
        <v>660</v>
      </c>
      <c r="P117" s="585" t="s">
        <v>661</v>
      </c>
      <c r="Q117" s="958" t="s">
        <v>662</v>
      </c>
      <c r="R117" s="587" t="s">
        <v>632</v>
      </c>
      <c r="S117" s="587" t="s">
        <v>663</v>
      </c>
      <c r="T117" s="587" t="s">
        <v>664</v>
      </c>
      <c r="U117" s="587" t="s">
        <v>665</v>
      </c>
      <c r="V117" s="587" t="s">
        <v>666</v>
      </c>
      <c r="W117" s="587" t="s">
        <v>667</v>
      </c>
      <c r="X117" s="1015" t="s">
        <v>668</v>
      </c>
      <c r="Y117" s="124"/>
      <c r="Z117" s="587" t="s">
        <v>669</v>
      </c>
      <c r="AA117" s="587" t="s">
        <v>670</v>
      </c>
      <c r="AB117" s="587" t="s">
        <v>671</v>
      </c>
    </row>
    <row r="118" spans="1:36" s="90" customFormat="1" ht="34.5" customHeight="1" x14ac:dyDescent="0.2">
      <c r="A118" s="576" t="s">
        <v>672</v>
      </c>
      <c r="B118" s="1060"/>
      <c r="C118" s="530"/>
      <c r="D118" s="577"/>
      <c r="E118" s="1011"/>
      <c r="F118" s="413"/>
      <c r="G118" s="413"/>
      <c r="H118" s="588"/>
      <c r="I118" s="579"/>
      <c r="J118" s="579"/>
      <c r="K118" s="580" t="str">
        <f>IF(I118*J118=0,"",I118*J118)</f>
        <v/>
      </c>
      <c r="L118" s="694" t="str">
        <f>IFERROR(SUMIFS($K$118:$K$217,$E$118:$E$217,$E118,$A$118:$A$217,$A118)/SUMIFS($J$10:$J$109,$A$10:$A$109,$E118),"")</f>
        <v/>
      </c>
      <c r="M118" s="413"/>
      <c r="N118" s="413"/>
      <c r="O118" s="413"/>
      <c r="P118" s="1113"/>
      <c r="Q118" s="651"/>
      <c r="R118" s="367"/>
      <c r="S118" s="1153"/>
      <c r="T118" s="822"/>
      <c r="U118" s="822"/>
      <c r="V118" s="822"/>
      <c r="W118" s="567">
        <f>IF(SUM(T118:V118)=0,0,SUM(T118:V118))</f>
        <v>0</v>
      </c>
      <c r="X118" s="951"/>
      <c r="Y118" s="10"/>
      <c r="Z118" s="694" t="str">
        <f t="shared" ref="Z118:Z149" si="16">IFERROR(W118/K118,"")</f>
        <v/>
      </c>
      <c r="AA118" s="694" t="str">
        <f>IFERROR((SUMIFS($J$10:$J$109,$C$10:$C$109,$C118,$G$10:$G$109,"*Retained*")+SUMIFS($K$118:$K$217,$C$118:$C$217,$C118))/SUMIFS($J$10:$J$109,$C$10:$C$109,$C118),"")</f>
        <v/>
      </c>
      <c r="AB118" s="694" t="str">
        <f>IFERROR(SUMIFS($K$118:$K$217,$C$118:$C$217,$C118)/SUMIFS($J$10:$J$109,$C$10:$C$109,$C118,$G$10:$G$109,"*Removed*"),"")</f>
        <v/>
      </c>
    </row>
    <row r="119" spans="1:36" s="90" customFormat="1" ht="34.5" customHeight="1" x14ac:dyDescent="0.2">
      <c r="A119" s="174" t="s">
        <v>673</v>
      </c>
      <c r="B119" s="1061"/>
      <c r="C119" s="530"/>
      <c r="D119" s="522"/>
      <c r="E119" s="1011"/>
      <c r="F119" s="408"/>
      <c r="G119" s="408"/>
      <c r="H119" s="589"/>
      <c r="I119" s="358"/>
      <c r="J119" s="358"/>
      <c r="K119" s="521" t="str">
        <f t="shared" ref="K119:K182" si="17">IF(I119*J119=0,"",I119*J119)</f>
        <v/>
      </c>
      <c r="L119" s="694" t="str">
        <f t="shared" ref="L119:L182" si="18">IFERROR(SUMIFS($K$118:$K$217,$E$118:$E$217,$E119,$A$118:$A$217,$A119)/SUMIFS($J$10:$J$109,$A$10:$A$109,$E119),"")</f>
        <v/>
      </c>
      <c r="M119" s="413"/>
      <c r="N119" s="408"/>
      <c r="O119" s="408"/>
      <c r="P119" s="1113"/>
      <c r="Q119" s="651"/>
      <c r="R119" s="367"/>
      <c r="S119" s="1153"/>
      <c r="T119" s="822"/>
      <c r="U119" s="822"/>
      <c r="V119" s="822"/>
      <c r="W119" s="567">
        <f t="shared" ref="W119:W182" si="19">IF(SUM(T119:V119)=0,0,SUM(T119:V119))</f>
        <v>0</v>
      </c>
      <c r="X119" s="951"/>
      <c r="Y119" s="10"/>
      <c r="Z119" s="694" t="str">
        <f t="shared" si="16"/>
        <v/>
      </c>
      <c r="AA119" s="694" t="str">
        <f t="shared" ref="AA119:AA182" si="20">IFERROR((SUMIFS($J$10:$J$109,$C$10:$C$109,$C119,$G$10:$G$109,"*Retained*")+SUMIFS($K$118:$K$217,$C$118:$C$217,$C119))/SUMIFS($J$10:$J$109,$C$10:$C$109,$C119),"")</f>
        <v/>
      </c>
      <c r="AB119" s="694" t="str">
        <f t="shared" ref="AB119:AB182" si="21">IFERROR(SUMIFS($K$118:$K$217,$C$118:$C$217,$C119)/SUMIFS($J$10:$J$109,$C$10:$C$109,$C119,$G$10:$G$109,"*Removed*"),"")</f>
        <v/>
      </c>
    </row>
    <row r="120" spans="1:36" s="90" customFormat="1" ht="34.5" customHeight="1" x14ac:dyDescent="0.2">
      <c r="A120" s="174" t="s">
        <v>674</v>
      </c>
      <c r="B120" s="1061"/>
      <c r="C120" s="530"/>
      <c r="D120" s="522"/>
      <c r="E120" s="1011"/>
      <c r="F120" s="408"/>
      <c r="G120" s="408"/>
      <c r="H120" s="589"/>
      <c r="I120" s="358"/>
      <c r="J120" s="358"/>
      <c r="K120" s="521" t="str">
        <f t="shared" si="17"/>
        <v/>
      </c>
      <c r="L120" s="694" t="str">
        <f t="shared" si="18"/>
        <v/>
      </c>
      <c r="M120" s="408"/>
      <c r="N120" s="408"/>
      <c r="O120" s="408"/>
      <c r="P120" s="1113"/>
      <c r="Q120" s="651"/>
      <c r="R120" s="367"/>
      <c r="S120" s="1153"/>
      <c r="T120" s="822"/>
      <c r="U120" s="822"/>
      <c r="V120" s="822"/>
      <c r="W120" s="567">
        <f t="shared" si="19"/>
        <v>0</v>
      </c>
      <c r="X120" s="951"/>
      <c r="Y120" s="10"/>
      <c r="Z120" s="694" t="str">
        <f t="shared" si="16"/>
        <v/>
      </c>
      <c r="AA120" s="694" t="str">
        <f t="shared" si="20"/>
        <v/>
      </c>
      <c r="AB120" s="694" t="str">
        <f t="shared" si="21"/>
        <v/>
      </c>
    </row>
    <row r="121" spans="1:36" s="90" customFormat="1" ht="34.5" customHeight="1" x14ac:dyDescent="0.2">
      <c r="A121" s="174" t="s">
        <v>675</v>
      </c>
      <c r="B121" s="1061"/>
      <c r="C121" s="530"/>
      <c r="D121" s="522"/>
      <c r="E121" s="1011"/>
      <c r="F121" s="408"/>
      <c r="G121" s="408"/>
      <c r="H121" s="589"/>
      <c r="I121" s="358"/>
      <c r="J121" s="358"/>
      <c r="K121" s="521" t="str">
        <f t="shared" si="17"/>
        <v/>
      </c>
      <c r="L121" s="694" t="str">
        <f t="shared" si="18"/>
        <v/>
      </c>
      <c r="M121" s="408"/>
      <c r="N121" s="408"/>
      <c r="O121" s="408"/>
      <c r="P121" s="1113"/>
      <c r="Q121" s="651"/>
      <c r="R121" s="367"/>
      <c r="S121" s="1153"/>
      <c r="T121" s="822"/>
      <c r="U121" s="822"/>
      <c r="V121" s="822"/>
      <c r="W121" s="567">
        <f t="shared" si="19"/>
        <v>0</v>
      </c>
      <c r="X121" s="951"/>
      <c r="Y121" s="10"/>
      <c r="Z121" s="694" t="str">
        <f t="shared" si="16"/>
        <v/>
      </c>
      <c r="AA121" s="694" t="str">
        <f t="shared" si="20"/>
        <v/>
      </c>
      <c r="AB121" s="694" t="str">
        <f t="shared" si="21"/>
        <v/>
      </c>
    </row>
    <row r="122" spans="1:36" s="90" customFormat="1" ht="34.5" customHeight="1" x14ac:dyDescent="0.2">
      <c r="A122" s="174" t="s">
        <v>676</v>
      </c>
      <c r="B122" s="1061"/>
      <c r="C122" s="530"/>
      <c r="D122" s="522"/>
      <c r="E122" s="1011"/>
      <c r="F122" s="408"/>
      <c r="G122" s="408"/>
      <c r="H122" s="589"/>
      <c r="I122" s="358"/>
      <c r="J122" s="358"/>
      <c r="K122" s="521" t="str">
        <f t="shared" si="17"/>
        <v/>
      </c>
      <c r="L122" s="694" t="str">
        <f t="shared" si="18"/>
        <v/>
      </c>
      <c r="M122" s="408"/>
      <c r="N122" s="408"/>
      <c r="O122" s="408"/>
      <c r="P122" s="1113"/>
      <c r="Q122" s="651"/>
      <c r="R122" s="367"/>
      <c r="S122" s="1153"/>
      <c r="T122" s="822"/>
      <c r="U122" s="822"/>
      <c r="V122" s="822"/>
      <c r="W122" s="567">
        <f t="shared" si="19"/>
        <v>0</v>
      </c>
      <c r="X122" s="951"/>
      <c r="Y122" s="10"/>
      <c r="Z122" s="694" t="str">
        <f t="shared" si="16"/>
        <v/>
      </c>
      <c r="AA122" s="694" t="str">
        <f t="shared" si="20"/>
        <v/>
      </c>
      <c r="AB122" s="694" t="str">
        <f t="shared" si="21"/>
        <v/>
      </c>
    </row>
    <row r="123" spans="1:36" s="90" customFormat="1" ht="34.5" customHeight="1" x14ac:dyDescent="0.2">
      <c r="A123" s="174" t="s">
        <v>677</v>
      </c>
      <c r="B123" s="1061"/>
      <c r="C123" s="530"/>
      <c r="D123" s="522"/>
      <c r="E123" s="1011"/>
      <c r="F123" s="408"/>
      <c r="G123" s="408"/>
      <c r="H123" s="589"/>
      <c r="I123" s="358"/>
      <c r="J123" s="358"/>
      <c r="K123" s="521" t="str">
        <f t="shared" si="17"/>
        <v/>
      </c>
      <c r="L123" s="694" t="str">
        <f t="shared" si="18"/>
        <v/>
      </c>
      <c r="M123" s="408"/>
      <c r="N123" s="408"/>
      <c r="O123" s="408"/>
      <c r="P123" s="1113"/>
      <c r="Q123" s="651"/>
      <c r="R123" s="367"/>
      <c r="S123" s="1153"/>
      <c r="T123" s="822"/>
      <c r="U123" s="822"/>
      <c r="V123" s="822"/>
      <c r="W123" s="567">
        <f t="shared" si="19"/>
        <v>0</v>
      </c>
      <c r="X123" s="951"/>
      <c r="Y123" s="10"/>
      <c r="Z123" s="694" t="str">
        <f t="shared" si="16"/>
        <v/>
      </c>
      <c r="AA123" s="694" t="str">
        <f t="shared" si="20"/>
        <v/>
      </c>
      <c r="AB123" s="694" t="str">
        <f t="shared" si="21"/>
        <v/>
      </c>
    </row>
    <row r="124" spans="1:36" s="90" customFormat="1" ht="34.5" customHeight="1" x14ac:dyDescent="0.2">
      <c r="A124" s="174" t="s">
        <v>678</v>
      </c>
      <c r="B124" s="1061"/>
      <c r="C124" s="530"/>
      <c r="D124" s="522"/>
      <c r="E124" s="1011"/>
      <c r="F124" s="408"/>
      <c r="G124" s="408"/>
      <c r="H124" s="589"/>
      <c r="I124" s="358"/>
      <c r="J124" s="358"/>
      <c r="K124" s="521" t="str">
        <f t="shared" si="17"/>
        <v/>
      </c>
      <c r="L124" s="694" t="str">
        <f t="shared" si="18"/>
        <v/>
      </c>
      <c r="M124" s="408"/>
      <c r="N124" s="408"/>
      <c r="O124" s="408"/>
      <c r="P124" s="1113"/>
      <c r="Q124" s="651"/>
      <c r="R124" s="367"/>
      <c r="S124" s="1153"/>
      <c r="T124" s="822"/>
      <c r="U124" s="822"/>
      <c r="V124" s="822"/>
      <c r="W124" s="567">
        <f t="shared" si="19"/>
        <v>0</v>
      </c>
      <c r="X124" s="951"/>
      <c r="Y124" s="10"/>
      <c r="Z124" s="694" t="str">
        <f t="shared" si="16"/>
        <v/>
      </c>
      <c r="AA124" s="694" t="str">
        <f t="shared" si="20"/>
        <v/>
      </c>
      <c r="AB124" s="694" t="str">
        <f t="shared" si="21"/>
        <v/>
      </c>
    </row>
    <row r="125" spans="1:36" s="90" customFormat="1" ht="34.5" customHeight="1" x14ac:dyDescent="0.2">
      <c r="A125" s="174" t="s">
        <v>679</v>
      </c>
      <c r="B125" s="1061"/>
      <c r="C125" s="530"/>
      <c r="D125" s="522"/>
      <c r="E125" s="1011"/>
      <c r="F125" s="408"/>
      <c r="G125" s="408"/>
      <c r="H125" s="589"/>
      <c r="I125" s="358"/>
      <c r="J125" s="358"/>
      <c r="K125" s="521" t="str">
        <f t="shared" si="17"/>
        <v/>
      </c>
      <c r="L125" s="694" t="str">
        <f t="shared" si="18"/>
        <v/>
      </c>
      <c r="M125" s="408"/>
      <c r="N125" s="408"/>
      <c r="O125" s="408"/>
      <c r="P125" s="1113"/>
      <c r="Q125" s="651"/>
      <c r="R125" s="367"/>
      <c r="S125" s="1153"/>
      <c r="T125" s="822"/>
      <c r="U125" s="822"/>
      <c r="V125" s="822"/>
      <c r="W125" s="567">
        <f t="shared" si="19"/>
        <v>0</v>
      </c>
      <c r="X125" s="951"/>
      <c r="Y125" s="10"/>
      <c r="Z125" s="694" t="str">
        <f t="shared" si="16"/>
        <v/>
      </c>
      <c r="AA125" s="694" t="str">
        <f t="shared" si="20"/>
        <v/>
      </c>
      <c r="AB125" s="694" t="str">
        <f t="shared" si="21"/>
        <v/>
      </c>
    </row>
    <row r="126" spans="1:36" s="90" customFormat="1" ht="34.5" customHeight="1" x14ac:dyDescent="0.2">
      <c r="A126" s="174" t="s">
        <v>680</v>
      </c>
      <c r="B126" s="1061"/>
      <c r="C126" s="530"/>
      <c r="D126" s="522"/>
      <c r="E126" s="1011"/>
      <c r="F126" s="408"/>
      <c r="G126" s="408"/>
      <c r="H126" s="589"/>
      <c r="I126" s="358"/>
      <c r="J126" s="358"/>
      <c r="K126" s="521" t="str">
        <f t="shared" si="17"/>
        <v/>
      </c>
      <c r="L126" s="694" t="str">
        <f t="shared" si="18"/>
        <v/>
      </c>
      <c r="M126" s="408"/>
      <c r="N126" s="408"/>
      <c r="O126" s="408"/>
      <c r="P126" s="1113"/>
      <c r="Q126" s="651"/>
      <c r="R126" s="367"/>
      <c r="S126" s="1153"/>
      <c r="T126" s="822"/>
      <c r="U126" s="822"/>
      <c r="V126" s="822"/>
      <c r="W126" s="567">
        <f t="shared" si="19"/>
        <v>0</v>
      </c>
      <c r="X126" s="951"/>
      <c r="Y126" s="10"/>
      <c r="Z126" s="694" t="str">
        <f t="shared" si="16"/>
        <v/>
      </c>
      <c r="AA126" s="694" t="str">
        <f t="shared" si="20"/>
        <v/>
      </c>
      <c r="AB126" s="694" t="str">
        <f t="shared" si="21"/>
        <v/>
      </c>
    </row>
    <row r="127" spans="1:36" s="90" customFormat="1" ht="34.5" customHeight="1" x14ac:dyDescent="0.2">
      <c r="A127" s="174" t="s">
        <v>681</v>
      </c>
      <c r="B127" s="1061"/>
      <c r="C127" s="530"/>
      <c r="D127" s="522"/>
      <c r="E127" s="1011"/>
      <c r="F127" s="408"/>
      <c r="G127" s="408"/>
      <c r="H127" s="589"/>
      <c r="I127" s="358"/>
      <c r="J127" s="358"/>
      <c r="K127" s="521" t="str">
        <f t="shared" si="17"/>
        <v/>
      </c>
      <c r="L127" s="694" t="str">
        <f t="shared" si="18"/>
        <v/>
      </c>
      <c r="M127" s="408"/>
      <c r="N127" s="408"/>
      <c r="O127" s="408"/>
      <c r="P127" s="1113"/>
      <c r="Q127" s="651"/>
      <c r="R127" s="367"/>
      <c r="S127" s="1153"/>
      <c r="T127" s="822"/>
      <c r="U127" s="822"/>
      <c r="V127" s="822"/>
      <c r="W127" s="567">
        <f t="shared" si="19"/>
        <v>0</v>
      </c>
      <c r="X127" s="951"/>
      <c r="Y127" s="10"/>
      <c r="Z127" s="694" t="str">
        <f t="shared" si="16"/>
        <v/>
      </c>
      <c r="AA127" s="694" t="str">
        <f t="shared" si="20"/>
        <v/>
      </c>
      <c r="AB127" s="694" t="str">
        <f t="shared" si="21"/>
        <v/>
      </c>
    </row>
    <row r="128" spans="1:36" s="90" customFormat="1" ht="34.5" customHeight="1" x14ac:dyDescent="0.2">
      <c r="A128" s="174" t="s">
        <v>682</v>
      </c>
      <c r="B128" s="1061"/>
      <c r="C128" s="530"/>
      <c r="D128" s="522"/>
      <c r="E128" s="1011"/>
      <c r="F128" s="408"/>
      <c r="G128" s="408"/>
      <c r="H128" s="358"/>
      <c r="I128" s="358"/>
      <c r="J128" s="358"/>
      <c r="K128" s="521" t="str">
        <f t="shared" si="17"/>
        <v/>
      </c>
      <c r="L128" s="694" t="str">
        <f t="shared" si="18"/>
        <v/>
      </c>
      <c r="M128" s="408"/>
      <c r="N128" s="408"/>
      <c r="O128" s="408"/>
      <c r="P128" s="1113"/>
      <c r="Q128" s="651"/>
      <c r="R128" s="367"/>
      <c r="S128" s="1153"/>
      <c r="T128" s="822"/>
      <c r="U128" s="822"/>
      <c r="V128" s="822"/>
      <c r="W128" s="567">
        <f t="shared" si="19"/>
        <v>0</v>
      </c>
      <c r="X128" s="951"/>
      <c r="Y128" s="10" t="str">
        <f t="shared" ref="Y128:Y159" si="22">IFERROR(W128/K128,"")</f>
        <v/>
      </c>
      <c r="Z128" s="694" t="str">
        <f t="shared" si="16"/>
        <v/>
      </c>
      <c r="AA128" s="694" t="str">
        <f t="shared" si="20"/>
        <v/>
      </c>
      <c r="AB128" s="694" t="str">
        <f t="shared" si="21"/>
        <v/>
      </c>
    </row>
    <row r="129" spans="1:28" s="90" customFormat="1" ht="34.5" customHeight="1" x14ac:dyDescent="0.2">
      <c r="A129" s="174" t="s">
        <v>683</v>
      </c>
      <c r="B129" s="1061"/>
      <c r="C129" s="530"/>
      <c r="D129" s="522"/>
      <c r="E129" s="1011"/>
      <c r="F129" s="408"/>
      <c r="G129" s="408"/>
      <c r="H129" s="358"/>
      <c r="I129" s="358"/>
      <c r="J129" s="358"/>
      <c r="K129" s="521" t="str">
        <f t="shared" si="17"/>
        <v/>
      </c>
      <c r="L129" s="694" t="str">
        <f t="shared" si="18"/>
        <v/>
      </c>
      <c r="M129" s="408"/>
      <c r="N129" s="408"/>
      <c r="O129" s="408"/>
      <c r="P129" s="1113"/>
      <c r="Q129" s="651"/>
      <c r="R129" s="367"/>
      <c r="S129" s="1153"/>
      <c r="T129" s="822"/>
      <c r="U129" s="822"/>
      <c r="V129" s="822"/>
      <c r="W129" s="567">
        <f t="shared" si="19"/>
        <v>0</v>
      </c>
      <c r="X129" s="951"/>
      <c r="Y129" s="10" t="str">
        <f t="shared" si="22"/>
        <v/>
      </c>
      <c r="Z129" s="694" t="str">
        <f t="shared" si="16"/>
        <v/>
      </c>
      <c r="AA129" s="694" t="str">
        <f t="shared" si="20"/>
        <v/>
      </c>
      <c r="AB129" s="694" t="str">
        <f t="shared" si="21"/>
        <v/>
      </c>
    </row>
    <row r="130" spans="1:28" s="90" customFormat="1" ht="34.5" customHeight="1" x14ac:dyDescent="0.2">
      <c r="A130" s="174" t="s">
        <v>684</v>
      </c>
      <c r="B130" s="1061"/>
      <c r="C130" s="530"/>
      <c r="D130" s="522"/>
      <c r="E130" s="1011"/>
      <c r="F130" s="408"/>
      <c r="G130" s="408"/>
      <c r="H130" s="358"/>
      <c r="I130" s="358"/>
      <c r="J130" s="358"/>
      <c r="K130" s="521" t="str">
        <f t="shared" si="17"/>
        <v/>
      </c>
      <c r="L130" s="694" t="str">
        <f t="shared" si="18"/>
        <v/>
      </c>
      <c r="M130" s="408"/>
      <c r="N130" s="408"/>
      <c r="O130" s="408"/>
      <c r="P130" s="1113"/>
      <c r="Q130" s="651"/>
      <c r="R130" s="367"/>
      <c r="S130" s="1153"/>
      <c r="T130" s="822"/>
      <c r="U130" s="822"/>
      <c r="V130" s="822"/>
      <c r="W130" s="567">
        <f t="shared" si="19"/>
        <v>0</v>
      </c>
      <c r="X130" s="951"/>
      <c r="Y130" s="10" t="str">
        <f t="shared" si="22"/>
        <v/>
      </c>
      <c r="Z130" s="694" t="str">
        <f t="shared" si="16"/>
        <v/>
      </c>
      <c r="AA130" s="694" t="str">
        <f t="shared" si="20"/>
        <v/>
      </c>
      <c r="AB130" s="694" t="str">
        <f t="shared" si="21"/>
        <v/>
      </c>
    </row>
    <row r="131" spans="1:28" s="90" customFormat="1" ht="34.5" customHeight="1" x14ac:dyDescent="0.2">
      <c r="A131" s="174" t="s">
        <v>685</v>
      </c>
      <c r="B131" s="1061"/>
      <c r="C131" s="530"/>
      <c r="D131" s="522"/>
      <c r="E131" s="1011"/>
      <c r="F131" s="408"/>
      <c r="G131" s="408"/>
      <c r="H131" s="358"/>
      <c r="I131" s="358"/>
      <c r="J131" s="358"/>
      <c r="K131" s="521" t="str">
        <f t="shared" si="17"/>
        <v/>
      </c>
      <c r="L131" s="694" t="str">
        <f t="shared" si="18"/>
        <v/>
      </c>
      <c r="M131" s="408"/>
      <c r="N131" s="408"/>
      <c r="O131" s="408"/>
      <c r="P131" s="1113"/>
      <c r="Q131" s="651"/>
      <c r="R131" s="367"/>
      <c r="S131" s="1153"/>
      <c r="T131" s="822"/>
      <c r="U131" s="822"/>
      <c r="V131" s="822"/>
      <c r="W131" s="567">
        <f t="shared" si="19"/>
        <v>0</v>
      </c>
      <c r="X131" s="951"/>
      <c r="Y131" s="10" t="str">
        <f t="shared" si="22"/>
        <v/>
      </c>
      <c r="Z131" s="694" t="str">
        <f t="shared" si="16"/>
        <v/>
      </c>
      <c r="AA131" s="694" t="str">
        <f t="shared" si="20"/>
        <v/>
      </c>
      <c r="AB131" s="694" t="str">
        <f t="shared" si="21"/>
        <v/>
      </c>
    </row>
    <row r="132" spans="1:28" s="90" customFormat="1" ht="34.5" customHeight="1" x14ac:dyDescent="0.2">
      <c r="A132" s="174" t="s">
        <v>686</v>
      </c>
      <c r="B132" s="1061"/>
      <c r="C132" s="530"/>
      <c r="D132" s="522"/>
      <c r="E132" s="1011"/>
      <c r="F132" s="408"/>
      <c r="G132" s="408"/>
      <c r="H132" s="358"/>
      <c r="I132" s="358"/>
      <c r="J132" s="358"/>
      <c r="K132" s="521" t="str">
        <f t="shared" si="17"/>
        <v/>
      </c>
      <c r="L132" s="694" t="str">
        <f t="shared" si="18"/>
        <v/>
      </c>
      <c r="M132" s="408"/>
      <c r="N132" s="408"/>
      <c r="O132" s="408"/>
      <c r="P132" s="1113"/>
      <c r="Q132" s="651"/>
      <c r="R132" s="367"/>
      <c r="S132" s="1153"/>
      <c r="T132" s="822"/>
      <c r="U132" s="822"/>
      <c r="V132" s="822"/>
      <c r="W132" s="567">
        <f t="shared" si="19"/>
        <v>0</v>
      </c>
      <c r="X132" s="951"/>
      <c r="Y132" s="10" t="str">
        <f t="shared" si="22"/>
        <v/>
      </c>
      <c r="Z132" s="694" t="str">
        <f t="shared" si="16"/>
        <v/>
      </c>
      <c r="AA132" s="694" t="str">
        <f t="shared" si="20"/>
        <v/>
      </c>
      <c r="AB132" s="694" t="str">
        <f t="shared" si="21"/>
        <v/>
      </c>
    </row>
    <row r="133" spans="1:28" s="90" customFormat="1" ht="34.5" hidden="1" customHeight="1" outlineLevel="1" x14ac:dyDescent="0.2">
      <c r="A133" s="174" t="s">
        <v>687</v>
      </c>
      <c r="B133" s="1061"/>
      <c r="C133" s="530"/>
      <c r="D133" s="522"/>
      <c r="E133" s="578"/>
      <c r="F133" s="408"/>
      <c r="G133" s="408"/>
      <c r="H133" s="358"/>
      <c r="I133" s="358"/>
      <c r="J133" s="358"/>
      <c r="K133" s="521" t="str">
        <f t="shared" si="17"/>
        <v/>
      </c>
      <c r="L133" s="694" t="str">
        <f t="shared" si="18"/>
        <v/>
      </c>
      <c r="M133" s="408"/>
      <c r="N133" s="408"/>
      <c r="O133" s="408"/>
      <c r="P133" s="1113"/>
      <c r="Q133" s="950"/>
      <c r="R133" s="367"/>
      <c r="S133" s="1153"/>
      <c r="T133" s="822"/>
      <c r="U133" s="822"/>
      <c r="V133" s="822"/>
      <c r="W133" s="567">
        <f t="shared" si="19"/>
        <v>0</v>
      </c>
      <c r="X133" s="951"/>
      <c r="Y133" s="10" t="str">
        <f t="shared" si="22"/>
        <v/>
      </c>
      <c r="Z133" s="694" t="str">
        <f t="shared" si="16"/>
        <v/>
      </c>
      <c r="AA133" s="694" t="str">
        <f t="shared" si="20"/>
        <v/>
      </c>
      <c r="AB133" s="694" t="str">
        <f t="shared" si="21"/>
        <v/>
      </c>
    </row>
    <row r="134" spans="1:28" s="90" customFormat="1" ht="34.5" hidden="1" customHeight="1" outlineLevel="1" x14ac:dyDescent="0.2">
      <c r="A134" s="174" t="s">
        <v>688</v>
      </c>
      <c r="B134" s="1061"/>
      <c r="C134" s="530"/>
      <c r="D134" s="522"/>
      <c r="E134" s="578"/>
      <c r="F134" s="408"/>
      <c r="G134" s="408"/>
      <c r="H134" s="358"/>
      <c r="I134" s="358"/>
      <c r="J134" s="358"/>
      <c r="K134" s="521" t="str">
        <f t="shared" si="17"/>
        <v/>
      </c>
      <c r="L134" s="694" t="str">
        <f t="shared" si="18"/>
        <v/>
      </c>
      <c r="M134" s="408"/>
      <c r="N134" s="408"/>
      <c r="O134" s="408"/>
      <c r="P134" s="1113"/>
      <c r="Q134" s="950"/>
      <c r="R134" s="367"/>
      <c r="S134" s="1153"/>
      <c r="T134" s="822"/>
      <c r="U134" s="822"/>
      <c r="V134" s="822"/>
      <c r="W134" s="567">
        <f t="shared" si="19"/>
        <v>0</v>
      </c>
      <c r="X134" s="951"/>
      <c r="Y134" s="10" t="str">
        <f t="shared" si="22"/>
        <v/>
      </c>
      <c r="Z134" s="694" t="str">
        <f t="shared" si="16"/>
        <v/>
      </c>
      <c r="AA134" s="694" t="str">
        <f t="shared" si="20"/>
        <v/>
      </c>
      <c r="AB134" s="694" t="str">
        <f t="shared" si="21"/>
        <v/>
      </c>
    </row>
    <row r="135" spans="1:28" s="90" customFormat="1" ht="34.5" hidden="1" customHeight="1" outlineLevel="1" x14ac:dyDescent="0.2">
      <c r="A135" s="174" t="s">
        <v>689</v>
      </c>
      <c r="B135" s="1061"/>
      <c r="C135" s="530"/>
      <c r="D135" s="522"/>
      <c r="E135" s="578"/>
      <c r="F135" s="408"/>
      <c r="G135" s="408"/>
      <c r="H135" s="358"/>
      <c r="I135" s="358"/>
      <c r="J135" s="358"/>
      <c r="K135" s="521" t="str">
        <f t="shared" si="17"/>
        <v/>
      </c>
      <c r="L135" s="694" t="str">
        <f t="shared" si="18"/>
        <v/>
      </c>
      <c r="M135" s="408"/>
      <c r="N135" s="408"/>
      <c r="O135" s="408"/>
      <c r="P135" s="1113"/>
      <c r="Q135" s="950"/>
      <c r="R135" s="367"/>
      <c r="S135" s="1153"/>
      <c r="T135" s="822"/>
      <c r="U135" s="822"/>
      <c r="V135" s="822"/>
      <c r="W135" s="567">
        <f t="shared" si="19"/>
        <v>0</v>
      </c>
      <c r="X135" s="951"/>
      <c r="Y135" s="10" t="str">
        <f t="shared" si="22"/>
        <v/>
      </c>
      <c r="Z135" s="694" t="str">
        <f t="shared" si="16"/>
        <v/>
      </c>
      <c r="AA135" s="694" t="str">
        <f t="shared" si="20"/>
        <v/>
      </c>
      <c r="AB135" s="694" t="str">
        <f t="shared" si="21"/>
        <v/>
      </c>
    </row>
    <row r="136" spans="1:28" s="90" customFormat="1" ht="34.5" hidden="1" customHeight="1" outlineLevel="1" x14ac:dyDescent="0.2">
      <c r="A136" s="174" t="s">
        <v>690</v>
      </c>
      <c r="B136" s="1061"/>
      <c r="C136" s="530"/>
      <c r="D136" s="522"/>
      <c r="E136" s="578"/>
      <c r="F136" s="408"/>
      <c r="G136" s="408"/>
      <c r="H136" s="358"/>
      <c r="I136" s="358"/>
      <c r="J136" s="358"/>
      <c r="K136" s="521" t="str">
        <f t="shared" si="17"/>
        <v/>
      </c>
      <c r="L136" s="694" t="str">
        <f t="shared" si="18"/>
        <v/>
      </c>
      <c r="M136" s="408"/>
      <c r="N136" s="408"/>
      <c r="O136" s="408"/>
      <c r="P136" s="1113"/>
      <c r="Q136" s="950"/>
      <c r="R136" s="367"/>
      <c r="S136" s="1153"/>
      <c r="T136" s="822"/>
      <c r="U136" s="822"/>
      <c r="V136" s="822"/>
      <c r="W136" s="567">
        <f t="shared" si="19"/>
        <v>0</v>
      </c>
      <c r="X136" s="951"/>
      <c r="Y136" s="10" t="str">
        <f t="shared" si="22"/>
        <v/>
      </c>
      <c r="Z136" s="694" t="str">
        <f t="shared" si="16"/>
        <v/>
      </c>
      <c r="AA136" s="694" t="str">
        <f t="shared" si="20"/>
        <v/>
      </c>
      <c r="AB136" s="694" t="str">
        <f t="shared" si="21"/>
        <v/>
      </c>
    </row>
    <row r="137" spans="1:28" s="90" customFormat="1" ht="34.5" hidden="1" customHeight="1" outlineLevel="1" x14ac:dyDescent="0.2">
      <c r="A137" s="174" t="s">
        <v>691</v>
      </c>
      <c r="B137" s="1061"/>
      <c r="C137" s="530"/>
      <c r="D137" s="522"/>
      <c r="E137" s="578"/>
      <c r="F137" s="408"/>
      <c r="G137" s="408"/>
      <c r="H137" s="358"/>
      <c r="I137" s="358"/>
      <c r="J137" s="358"/>
      <c r="K137" s="521" t="str">
        <f t="shared" si="17"/>
        <v/>
      </c>
      <c r="L137" s="694" t="str">
        <f t="shared" si="18"/>
        <v/>
      </c>
      <c r="M137" s="408"/>
      <c r="N137" s="408"/>
      <c r="O137" s="408"/>
      <c r="P137" s="1113"/>
      <c r="Q137" s="950"/>
      <c r="R137" s="367"/>
      <c r="S137" s="1153"/>
      <c r="T137" s="822"/>
      <c r="U137" s="822"/>
      <c r="V137" s="822"/>
      <c r="W137" s="567">
        <f t="shared" si="19"/>
        <v>0</v>
      </c>
      <c r="X137" s="951"/>
      <c r="Y137" s="10" t="str">
        <f t="shared" si="22"/>
        <v/>
      </c>
      <c r="Z137" s="694" t="str">
        <f t="shared" si="16"/>
        <v/>
      </c>
      <c r="AA137" s="694" t="str">
        <f t="shared" si="20"/>
        <v/>
      </c>
      <c r="AB137" s="694" t="str">
        <f t="shared" si="21"/>
        <v/>
      </c>
    </row>
    <row r="138" spans="1:28" s="90" customFormat="1" ht="34.5" hidden="1" customHeight="1" outlineLevel="1" x14ac:dyDescent="0.2">
      <c r="A138" s="174" t="s">
        <v>692</v>
      </c>
      <c r="B138" s="1061"/>
      <c r="C138" s="530"/>
      <c r="D138" s="522"/>
      <c r="E138" s="578"/>
      <c r="F138" s="408"/>
      <c r="G138" s="408"/>
      <c r="H138" s="358"/>
      <c r="I138" s="358"/>
      <c r="J138" s="358"/>
      <c r="K138" s="521" t="str">
        <f t="shared" si="17"/>
        <v/>
      </c>
      <c r="L138" s="694" t="str">
        <f t="shared" si="18"/>
        <v/>
      </c>
      <c r="M138" s="408"/>
      <c r="N138" s="408"/>
      <c r="O138" s="408"/>
      <c r="P138" s="1113"/>
      <c r="Q138" s="950"/>
      <c r="R138" s="367"/>
      <c r="S138" s="1153"/>
      <c r="T138" s="822"/>
      <c r="U138" s="822"/>
      <c r="V138" s="822"/>
      <c r="W138" s="567">
        <f t="shared" si="19"/>
        <v>0</v>
      </c>
      <c r="X138" s="951"/>
      <c r="Y138" s="10" t="str">
        <f t="shared" si="22"/>
        <v/>
      </c>
      <c r="Z138" s="694" t="str">
        <f t="shared" si="16"/>
        <v/>
      </c>
      <c r="AA138" s="694" t="str">
        <f t="shared" si="20"/>
        <v/>
      </c>
      <c r="AB138" s="694" t="str">
        <f t="shared" si="21"/>
        <v/>
      </c>
    </row>
    <row r="139" spans="1:28" s="90" customFormat="1" ht="34.5" hidden="1" customHeight="1" outlineLevel="1" x14ac:dyDescent="0.2">
      <c r="A139" s="174" t="s">
        <v>693</v>
      </c>
      <c r="B139" s="1061"/>
      <c r="C139" s="530"/>
      <c r="D139" s="522"/>
      <c r="E139" s="578"/>
      <c r="F139" s="408"/>
      <c r="G139" s="408"/>
      <c r="H139" s="358"/>
      <c r="I139" s="358"/>
      <c r="J139" s="358"/>
      <c r="K139" s="521" t="str">
        <f t="shared" si="17"/>
        <v/>
      </c>
      <c r="L139" s="694" t="str">
        <f t="shared" si="18"/>
        <v/>
      </c>
      <c r="M139" s="408"/>
      <c r="N139" s="408"/>
      <c r="O139" s="408"/>
      <c r="P139" s="1113"/>
      <c r="Q139" s="950"/>
      <c r="R139" s="367"/>
      <c r="S139" s="1153"/>
      <c r="T139" s="822"/>
      <c r="U139" s="822"/>
      <c r="V139" s="822"/>
      <c r="W139" s="567">
        <f t="shared" si="19"/>
        <v>0</v>
      </c>
      <c r="X139" s="951"/>
      <c r="Y139" s="10" t="str">
        <f t="shared" si="22"/>
        <v/>
      </c>
      <c r="Z139" s="694" t="str">
        <f t="shared" si="16"/>
        <v/>
      </c>
      <c r="AA139" s="694" t="str">
        <f t="shared" si="20"/>
        <v/>
      </c>
      <c r="AB139" s="694" t="str">
        <f t="shared" si="21"/>
        <v/>
      </c>
    </row>
    <row r="140" spans="1:28" s="90" customFormat="1" ht="34.5" hidden="1" customHeight="1" outlineLevel="1" x14ac:dyDescent="0.2">
      <c r="A140" s="174" t="s">
        <v>694</v>
      </c>
      <c r="B140" s="1061"/>
      <c r="C140" s="530"/>
      <c r="D140" s="522"/>
      <c r="E140" s="578"/>
      <c r="F140" s="408"/>
      <c r="G140" s="408"/>
      <c r="H140" s="358"/>
      <c r="I140" s="358"/>
      <c r="J140" s="358"/>
      <c r="K140" s="521" t="str">
        <f t="shared" si="17"/>
        <v/>
      </c>
      <c r="L140" s="694" t="str">
        <f t="shared" si="18"/>
        <v/>
      </c>
      <c r="M140" s="408"/>
      <c r="N140" s="408"/>
      <c r="O140" s="408"/>
      <c r="P140" s="1113"/>
      <c r="Q140" s="950"/>
      <c r="R140" s="367"/>
      <c r="S140" s="1153"/>
      <c r="T140" s="822"/>
      <c r="U140" s="822"/>
      <c r="V140" s="822"/>
      <c r="W140" s="567">
        <f t="shared" si="19"/>
        <v>0</v>
      </c>
      <c r="X140" s="951"/>
      <c r="Y140" s="10" t="str">
        <f t="shared" si="22"/>
        <v/>
      </c>
      <c r="Z140" s="694" t="str">
        <f t="shared" si="16"/>
        <v/>
      </c>
      <c r="AA140" s="694" t="str">
        <f t="shared" si="20"/>
        <v/>
      </c>
      <c r="AB140" s="694" t="str">
        <f t="shared" si="21"/>
        <v/>
      </c>
    </row>
    <row r="141" spans="1:28" s="90" customFormat="1" ht="34.5" hidden="1" customHeight="1" outlineLevel="1" x14ac:dyDescent="0.2">
      <c r="A141" s="174" t="s">
        <v>695</v>
      </c>
      <c r="B141" s="1061"/>
      <c r="C141" s="530"/>
      <c r="D141" s="522"/>
      <c r="E141" s="578"/>
      <c r="F141" s="408"/>
      <c r="G141" s="408"/>
      <c r="H141" s="358"/>
      <c r="I141" s="358"/>
      <c r="J141" s="358"/>
      <c r="K141" s="521" t="str">
        <f t="shared" si="17"/>
        <v/>
      </c>
      <c r="L141" s="694" t="str">
        <f t="shared" si="18"/>
        <v/>
      </c>
      <c r="M141" s="408"/>
      <c r="N141" s="408"/>
      <c r="O141" s="408"/>
      <c r="P141" s="1113"/>
      <c r="Q141" s="950"/>
      <c r="R141" s="367"/>
      <c r="S141" s="1153"/>
      <c r="T141" s="822"/>
      <c r="U141" s="822"/>
      <c r="V141" s="822"/>
      <c r="W141" s="567">
        <f t="shared" si="19"/>
        <v>0</v>
      </c>
      <c r="X141" s="951"/>
      <c r="Y141" s="10" t="str">
        <f t="shared" si="22"/>
        <v/>
      </c>
      <c r="Z141" s="694" t="str">
        <f t="shared" si="16"/>
        <v/>
      </c>
      <c r="AA141" s="694" t="str">
        <f t="shared" si="20"/>
        <v/>
      </c>
      <c r="AB141" s="694" t="str">
        <f t="shared" si="21"/>
        <v/>
      </c>
    </row>
    <row r="142" spans="1:28" s="90" customFormat="1" ht="34.5" hidden="1" customHeight="1" outlineLevel="1" x14ac:dyDescent="0.2">
      <c r="A142" s="174" t="s">
        <v>696</v>
      </c>
      <c r="B142" s="1061"/>
      <c r="C142" s="530"/>
      <c r="D142" s="522"/>
      <c r="E142" s="578"/>
      <c r="F142" s="408"/>
      <c r="G142" s="408"/>
      <c r="H142" s="358"/>
      <c r="I142" s="358"/>
      <c r="J142" s="358"/>
      <c r="K142" s="521" t="str">
        <f t="shared" si="17"/>
        <v/>
      </c>
      <c r="L142" s="694" t="str">
        <f t="shared" si="18"/>
        <v/>
      </c>
      <c r="M142" s="408"/>
      <c r="N142" s="408"/>
      <c r="O142" s="408"/>
      <c r="P142" s="1113"/>
      <c r="Q142" s="950"/>
      <c r="R142" s="367"/>
      <c r="S142" s="1153"/>
      <c r="T142" s="822"/>
      <c r="U142" s="822"/>
      <c r="V142" s="822"/>
      <c r="W142" s="567">
        <f t="shared" si="19"/>
        <v>0</v>
      </c>
      <c r="X142" s="951"/>
      <c r="Y142" s="10" t="str">
        <f t="shared" si="22"/>
        <v/>
      </c>
      <c r="Z142" s="694" t="str">
        <f t="shared" si="16"/>
        <v/>
      </c>
      <c r="AA142" s="694" t="str">
        <f t="shared" si="20"/>
        <v/>
      </c>
      <c r="AB142" s="694" t="str">
        <f t="shared" si="21"/>
        <v/>
      </c>
    </row>
    <row r="143" spans="1:28" s="90" customFormat="1" ht="34.5" hidden="1" customHeight="1" outlineLevel="1" x14ac:dyDescent="0.2">
      <c r="A143" s="174" t="s">
        <v>697</v>
      </c>
      <c r="B143" s="1061"/>
      <c r="C143" s="530"/>
      <c r="D143" s="522"/>
      <c r="E143" s="578"/>
      <c r="F143" s="408"/>
      <c r="G143" s="408"/>
      <c r="H143" s="358"/>
      <c r="I143" s="358"/>
      <c r="J143" s="358"/>
      <c r="K143" s="521" t="str">
        <f t="shared" si="17"/>
        <v/>
      </c>
      <c r="L143" s="694" t="str">
        <f t="shared" si="18"/>
        <v/>
      </c>
      <c r="M143" s="408"/>
      <c r="N143" s="408"/>
      <c r="O143" s="408"/>
      <c r="P143" s="1113"/>
      <c r="Q143" s="950"/>
      <c r="R143" s="367"/>
      <c r="S143" s="1153"/>
      <c r="T143" s="822"/>
      <c r="U143" s="822"/>
      <c r="V143" s="822"/>
      <c r="W143" s="567">
        <f t="shared" si="19"/>
        <v>0</v>
      </c>
      <c r="X143" s="951"/>
      <c r="Y143" s="10" t="str">
        <f t="shared" si="22"/>
        <v/>
      </c>
      <c r="Z143" s="694" t="str">
        <f t="shared" si="16"/>
        <v/>
      </c>
      <c r="AA143" s="694" t="str">
        <f t="shared" si="20"/>
        <v/>
      </c>
      <c r="AB143" s="694" t="str">
        <f t="shared" si="21"/>
        <v/>
      </c>
    </row>
    <row r="144" spans="1:28" s="90" customFormat="1" ht="34.5" hidden="1" customHeight="1" outlineLevel="1" x14ac:dyDescent="0.2">
      <c r="A144" s="174" t="s">
        <v>698</v>
      </c>
      <c r="B144" s="1061"/>
      <c r="C144" s="530"/>
      <c r="D144" s="522"/>
      <c r="E144" s="578"/>
      <c r="F144" s="408"/>
      <c r="G144" s="408"/>
      <c r="H144" s="358"/>
      <c r="I144" s="358"/>
      <c r="J144" s="358"/>
      <c r="K144" s="521" t="str">
        <f t="shared" si="17"/>
        <v/>
      </c>
      <c r="L144" s="694" t="str">
        <f t="shared" si="18"/>
        <v/>
      </c>
      <c r="M144" s="408"/>
      <c r="N144" s="408"/>
      <c r="O144" s="408"/>
      <c r="P144" s="1113"/>
      <c r="Q144" s="950"/>
      <c r="R144" s="367"/>
      <c r="S144" s="1153"/>
      <c r="T144" s="822"/>
      <c r="U144" s="822"/>
      <c r="V144" s="822"/>
      <c r="W144" s="567">
        <f t="shared" si="19"/>
        <v>0</v>
      </c>
      <c r="X144" s="951"/>
      <c r="Y144" s="10" t="str">
        <f t="shared" si="22"/>
        <v/>
      </c>
      <c r="Z144" s="694" t="str">
        <f t="shared" si="16"/>
        <v/>
      </c>
      <c r="AA144" s="694" t="str">
        <f t="shared" si="20"/>
        <v/>
      </c>
      <c r="AB144" s="694" t="str">
        <f t="shared" si="21"/>
        <v/>
      </c>
    </row>
    <row r="145" spans="1:28" s="90" customFormat="1" ht="34.5" hidden="1" customHeight="1" outlineLevel="1" x14ac:dyDescent="0.2">
      <c r="A145" s="174" t="s">
        <v>699</v>
      </c>
      <c r="B145" s="1061"/>
      <c r="C145" s="530"/>
      <c r="D145" s="522"/>
      <c r="E145" s="578"/>
      <c r="F145" s="408"/>
      <c r="G145" s="408"/>
      <c r="H145" s="358"/>
      <c r="I145" s="358"/>
      <c r="J145" s="358"/>
      <c r="K145" s="521" t="str">
        <f t="shared" si="17"/>
        <v/>
      </c>
      <c r="L145" s="694" t="str">
        <f t="shared" si="18"/>
        <v/>
      </c>
      <c r="M145" s="408"/>
      <c r="N145" s="408"/>
      <c r="O145" s="408"/>
      <c r="P145" s="1113"/>
      <c r="Q145" s="950"/>
      <c r="R145" s="367"/>
      <c r="S145" s="1153"/>
      <c r="T145" s="822"/>
      <c r="U145" s="822"/>
      <c r="V145" s="822"/>
      <c r="W145" s="567">
        <f t="shared" si="19"/>
        <v>0</v>
      </c>
      <c r="X145" s="951"/>
      <c r="Y145" s="10" t="str">
        <f t="shared" si="22"/>
        <v/>
      </c>
      <c r="Z145" s="694" t="str">
        <f t="shared" si="16"/>
        <v/>
      </c>
      <c r="AA145" s="694" t="str">
        <f t="shared" si="20"/>
        <v/>
      </c>
      <c r="AB145" s="694" t="str">
        <f t="shared" si="21"/>
        <v/>
      </c>
    </row>
    <row r="146" spans="1:28" s="90" customFormat="1" ht="34.5" hidden="1" customHeight="1" outlineLevel="1" x14ac:dyDescent="0.2">
      <c r="A146" s="174" t="s">
        <v>700</v>
      </c>
      <c r="B146" s="1061"/>
      <c r="C146" s="530"/>
      <c r="D146" s="522"/>
      <c r="E146" s="578"/>
      <c r="F146" s="408"/>
      <c r="G146" s="408"/>
      <c r="H146" s="358"/>
      <c r="I146" s="358"/>
      <c r="J146" s="358"/>
      <c r="K146" s="521" t="str">
        <f t="shared" si="17"/>
        <v/>
      </c>
      <c r="L146" s="694" t="str">
        <f t="shared" si="18"/>
        <v/>
      </c>
      <c r="M146" s="408"/>
      <c r="N146" s="408"/>
      <c r="O146" s="408"/>
      <c r="P146" s="1113"/>
      <c r="Q146" s="950"/>
      <c r="R146" s="367"/>
      <c r="S146" s="1153"/>
      <c r="T146" s="822"/>
      <c r="U146" s="822"/>
      <c r="V146" s="822"/>
      <c r="W146" s="567">
        <f t="shared" si="19"/>
        <v>0</v>
      </c>
      <c r="X146" s="951"/>
      <c r="Y146" s="10" t="str">
        <f t="shared" si="22"/>
        <v/>
      </c>
      <c r="Z146" s="694" t="str">
        <f t="shared" si="16"/>
        <v/>
      </c>
      <c r="AA146" s="694" t="str">
        <f t="shared" si="20"/>
        <v/>
      </c>
      <c r="AB146" s="694" t="str">
        <f t="shared" si="21"/>
        <v/>
      </c>
    </row>
    <row r="147" spans="1:28" s="90" customFormat="1" ht="34.5" hidden="1" customHeight="1" outlineLevel="1" x14ac:dyDescent="0.2">
      <c r="A147" s="174" t="s">
        <v>701</v>
      </c>
      <c r="B147" s="1061"/>
      <c r="C147" s="530"/>
      <c r="D147" s="522"/>
      <c r="E147" s="578"/>
      <c r="F147" s="408"/>
      <c r="G147" s="408"/>
      <c r="H147" s="358"/>
      <c r="I147" s="358"/>
      <c r="J147" s="358"/>
      <c r="K147" s="521" t="str">
        <f t="shared" si="17"/>
        <v/>
      </c>
      <c r="L147" s="694" t="str">
        <f t="shared" si="18"/>
        <v/>
      </c>
      <c r="M147" s="408"/>
      <c r="N147" s="408"/>
      <c r="O147" s="408"/>
      <c r="P147" s="1113"/>
      <c r="Q147" s="950"/>
      <c r="R147" s="367"/>
      <c r="S147" s="1153"/>
      <c r="T147" s="822"/>
      <c r="U147" s="822"/>
      <c r="V147" s="822"/>
      <c r="W147" s="567">
        <f t="shared" si="19"/>
        <v>0</v>
      </c>
      <c r="X147" s="951"/>
      <c r="Y147" s="10" t="str">
        <f t="shared" si="22"/>
        <v/>
      </c>
      <c r="Z147" s="694" t="str">
        <f t="shared" si="16"/>
        <v/>
      </c>
      <c r="AA147" s="694" t="str">
        <f t="shared" si="20"/>
        <v/>
      </c>
      <c r="AB147" s="694" t="str">
        <f t="shared" si="21"/>
        <v/>
      </c>
    </row>
    <row r="148" spans="1:28" s="90" customFormat="1" ht="34.5" hidden="1" customHeight="1" outlineLevel="1" x14ac:dyDescent="0.2">
      <c r="A148" s="174" t="s">
        <v>702</v>
      </c>
      <c r="B148" s="1061"/>
      <c r="C148" s="530"/>
      <c r="D148" s="522"/>
      <c r="E148" s="578"/>
      <c r="F148" s="408"/>
      <c r="G148" s="408"/>
      <c r="H148" s="358"/>
      <c r="I148" s="358"/>
      <c r="J148" s="358"/>
      <c r="K148" s="521" t="str">
        <f t="shared" si="17"/>
        <v/>
      </c>
      <c r="L148" s="694" t="str">
        <f t="shared" si="18"/>
        <v/>
      </c>
      <c r="M148" s="408"/>
      <c r="N148" s="408"/>
      <c r="O148" s="408"/>
      <c r="P148" s="1113"/>
      <c r="Q148" s="950"/>
      <c r="R148" s="367"/>
      <c r="S148" s="1153"/>
      <c r="T148" s="822"/>
      <c r="U148" s="822"/>
      <c r="V148" s="822"/>
      <c r="W148" s="567">
        <f t="shared" si="19"/>
        <v>0</v>
      </c>
      <c r="X148" s="951"/>
      <c r="Y148" s="10" t="str">
        <f t="shared" si="22"/>
        <v/>
      </c>
      <c r="Z148" s="694" t="str">
        <f t="shared" si="16"/>
        <v/>
      </c>
      <c r="AA148" s="694" t="str">
        <f t="shared" si="20"/>
        <v/>
      </c>
      <c r="AB148" s="694" t="str">
        <f t="shared" si="21"/>
        <v/>
      </c>
    </row>
    <row r="149" spans="1:28" s="90" customFormat="1" ht="34.5" hidden="1" customHeight="1" outlineLevel="1" x14ac:dyDescent="0.2">
      <c r="A149" s="174" t="s">
        <v>703</v>
      </c>
      <c r="B149" s="1061"/>
      <c r="C149" s="530"/>
      <c r="D149" s="522"/>
      <c r="E149" s="578"/>
      <c r="F149" s="408"/>
      <c r="G149" s="408"/>
      <c r="H149" s="358"/>
      <c r="I149" s="358"/>
      <c r="J149" s="358"/>
      <c r="K149" s="521" t="str">
        <f t="shared" si="17"/>
        <v/>
      </c>
      <c r="L149" s="694" t="str">
        <f t="shared" si="18"/>
        <v/>
      </c>
      <c r="M149" s="408"/>
      <c r="N149" s="408"/>
      <c r="O149" s="408"/>
      <c r="P149" s="1113"/>
      <c r="Q149" s="950"/>
      <c r="R149" s="367"/>
      <c r="S149" s="1153"/>
      <c r="T149" s="822"/>
      <c r="U149" s="822"/>
      <c r="V149" s="822"/>
      <c r="W149" s="567">
        <f t="shared" si="19"/>
        <v>0</v>
      </c>
      <c r="X149" s="951"/>
      <c r="Y149" s="10" t="str">
        <f t="shared" si="22"/>
        <v/>
      </c>
      <c r="Z149" s="694" t="str">
        <f t="shared" si="16"/>
        <v/>
      </c>
      <c r="AA149" s="694" t="str">
        <f t="shared" si="20"/>
        <v/>
      </c>
      <c r="AB149" s="694" t="str">
        <f t="shared" si="21"/>
        <v/>
      </c>
    </row>
    <row r="150" spans="1:28" s="90" customFormat="1" ht="34.5" hidden="1" customHeight="1" outlineLevel="1" x14ac:dyDescent="0.2">
      <c r="A150" s="174" t="s">
        <v>704</v>
      </c>
      <c r="B150" s="1061"/>
      <c r="C150" s="530"/>
      <c r="D150" s="522"/>
      <c r="E150" s="578"/>
      <c r="F150" s="408"/>
      <c r="G150" s="408"/>
      <c r="H150" s="358"/>
      <c r="I150" s="358"/>
      <c r="J150" s="358"/>
      <c r="K150" s="521" t="str">
        <f t="shared" si="17"/>
        <v/>
      </c>
      <c r="L150" s="694" t="str">
        <f t="shared" si="18"/>
        <v/>
      </c>
      <c r="M150" s="408"/>
      <c r="N150" s="408"/>
      <c r="O150" s="408"/>
      <c r="P150" s="1113"/>
      <c r="Q150" s="950"/>
      <c r="R150" s="367"/>
      <c r="S150" s="1153"/>
      <c r="T150" s="822"/>
      <c r="U150" s="822"/>
      <c r="V150" s="822"/>
      <c r="W150" s="567">
        <f t="shared" si="19"/>
        <v>0</v>
      </c>
      <c r="X150" s="951"/>
      <c r="Y150" s="10" t="str">
        <f t="shared" si="22"/>
        <v/>
      </c>
      <c r="Z150" s="694" t="str">
        <f t="shared" ref="Z150:Z181" si="23">IFERROR(W150/K150,"")</f>
        <v/>
      </c>
      <c r="AA150" s="694" t="str">
        <f t="shared" si="20"/>
        <v/>
      </c>
      <c r="AB150" s="694" t="str">
        <f t="shared" si="21"/>
        <v/>
      </c>
    </row>
    <row r="151" spans="1:28" s="90" customFormat="1" ht="34.5" hidden="1" customHeight="1" outlineLevel="1" x14ac:dyDescent="0.2">
      <c r="A151" s="174" t="s">
        <v>705</v>
      </c>
      <c r="B151" s="1061"/>
      <c r="C151" s="530"/>
      <c r="D151" s="522"/>
      <c r="E151" s="578"/>
      <c r="F151" s="408"/>
      <c r="G151" s="408"/>
      <c r="H151" s="358"/>
      <c r="I151" s="358"/>
      <c r="J151" s="358"/>
      <c r="K151" s="521" t="str">
        <f t="shared" si="17"/>
        <v/>
      </c>
      <c r="L151" s="694" t="str">
        <f t="shared" si="18"/>
        <v/>
      </c>
      <c r="M151" s="408"/>
      <c r="N151" s="408"/>
      <c r="O151" s="408"/>
      <c r="P151" s="1113"/>
      <c r="Q151" s="950"/>
      <c r="R151" s="367"/>
      <c r="S151" s="1153"/>
      <c r="T151" s="822"/>
      <c r="U151" s="822"/>
      <c r="V151" s="822"/>
      <c r="W151" s="567">
        <f t="shared" si="19"/>
        <v>0</v>
      </c>
      <c r="X151" s="951"/>
      <c r="Y151" s="10" t="str">
        <f t="shared" si="22"/>
        <v/>
      </c>
      <c r="Z151" s="694" t="str">
        <f t="shared" si="23"/>
        <v/>
      </c>
      <c r="AA151" s="694" t="str">
        <f t="shared" si="20"/>
        <v/>
      </c>
      <c r="AB151" s="694" t="str">
        <f t="shared" si="21"/>
        <v/>
      </c>
    </row>
    <row r="152" spans="1:28" s="90" customFormat="1" ht="34.5" hidden="1" customHeight="1" outlineLevel="1" x14ac:dyDescent="0.2">
      <c r="A152" s="174" t="s">
        <v>706</v>
      </c>
      <c r="B152" s="1061"/>
      <c r="C152" s="530"/>
      <c r="D152" s="522"/>
      <c r="E152" s="578"/>
      <c r="F152" s="408"/>
      <c r="G152" s="408"/>
      <c r="H152" s="358"/>
      <c r="I152" s="358"/>
      <c r="J152" s="358"/>
      <c r="K152" s="521" t="str">
        <f t="shared" si="17"/>
        <v/>
      </c>
      <c r="L152" s="694" t="str">
        <f t="shared" si="18"/>
        <v/>
      </c>
      <c r="M152" s="408"/>
      <c r="N152" s="408"/>
      <c r="O152" s="408"/>
      <c r="P152" s="1113"/>
      <c r="Q152" s="950"/>
      <c r="R152" s="367"/>
      <c r="S152" s="1153"/>
      <c r="T152" s="822"/>
      <c r="U152" s="822"/>
      <c r="V152" s="822"/>
      <c r="W152" s="567">
        <f t="shared" si="19"/>
        <v>0</v>
      </c>
      <c r="X152" s="951"/>
      <c r="Y152" s="10" t="str">
        <f t="shared" si="22"/>
        <v/>
      </c>
      <c r="Z152" s="694" t="str">
        <f t="shared" si="23"/>
        <v/>
      </c>
      <c r="AA152" s="694" t="str">
        <f t="shared" si="20"/>
        <v/>
      </c>
      <c r="AB152" s="694" t="str">
        <f t="shared" si="21"/>
        <v/>
      </c>
    </row>
    <row r="153" spans="1:28" s="90" customFormat="1" ht="34.5" hidden="1" customHeight="1" outlineLevel="1" x14ac:dyDescent="0.2">
      <c r="A153" s="174" t="s">
        <v>707</v>
      </c>
      <c r="B153" s="1061"/>
      <c r="C153" s="530"/>
      <c r="D153" s="522"/>
      <c r="E153" s="578"/>
      <c r="F153" s="408"/>
      <c r="G153" s="408"/>
      <c r="H153" s="358"/>
      <c r="I153" s="358"/>
      <c r="J153" s="358"/>
      <c r="K153" s="521" t="str">
        <f t="shared" si="17"/>
        <v/>
      </c>
      <c r="L153" s="694" t="str">
        <f t="shared" si="18"/>
        <v/>
      </c>
      <c r="M153" s="408"/>
      <c r="N153" s="408"/>
      <c r="O153" s="408"/>
      <c r="P153" s="1113"/>
      <c r="Q153" s="950"/>
      <c r="R153" s="367"/>
      <c r="S153" s="1153"/>
      <c r="T153" s="822"/>
      <c r="U153" s="822"/>
      <c r="V153" s="822"/>
      <c r="W153" s="567">
        <f t="shared" si="19"/>
        <v>0</v>
      </c>
      <c r="X153" s="951"/>
      <c r="Y153" s="10" t="str">
        <f t="shared" si="22"/>
        <v/>
      </c>
      <c r="Z153" s="694" t="str">
        <f t="shared" si="23"/>
        <v/>
      </c>
      <c r="AA153" s="694" t="str">
        <f t="shared" si="20"/>
        <v/>
      </c>
      <c r="AB153" s="694" t="str">
        <f t="shared" si="21"/>
        <v/>
      </c>
    </row>
    <row r="154" spans="1:28" s="90" customFormat="1" ht="34.5" hidden="1" customHeight="1" outlineLevel="1" x14ac:dyDescent="0.2">
      <c r="A154" s="174" t="s">
        <v>708</v>
      </c>
      <c r="B154" s="1061"/>
      <c r="C154" s="530"/>
      <c r="D154" s="522"/>
      <c r="E154" s="578"/>
      <c r="F154" s="408"/>
      <c r="G154" s="408"/>
      <c r="H154" s="358"/>
      <c r="I154" s="358"/>
      <c r="J154" s="358"/>
      <c r="K154" s="521" t="str">
        <f t="shared" si="17"/>
        <v/>
      </c>
      <c r="L154" s="694" t="str">
        <f t="shared" si="18"/>
        <v/>
      </c>
      <c r="M154" s="408"/>
      <c r="N154" s="408"/>
      <c r="O154" s="408"/>
      <c r="P154" s="1113"/>
      <c r="Q154" s="950"/>
      <c r="R154" s="367"/>
      <c r="S154" s="1153"/>
      <c r="T154" s="822"/>
      <c r="U154" s="822"/>
      <c r="V154" s="822"/>
      <c r="W154" s="567">
        <f t="shared" si="19"/>
        <v>0</v>
      </c>
      <c r="X154" s="951"/>
      <c r="Y154" s="10" t="str">
        <f t="shared" si="22"/>
        <v/>
      </c>
      <c r="Z154" s="694" t="str">
        <f t="shared" si="23"/>
        <v/>
      </c>
      <c r="AA154" s="694" t="str">
        <f t="shared" si="20"/>
        <v/>
      </c>
      <c r="AB154" s="694" t="str">
        <f t="shared" si="21"/>
        <v/>
      </c>
    </row>
    <row r="155" spans="1:28" s="90" customFormat="1" ht="34.5" hidden="1" customHeight="1" outlineLevel="1" x14ac:dyDescent="0.2">
      <c r="A155" s="174" t="s">
        <v>709</v>
      </c>
      <c r="B155" s="1061"/>
      <c r="C155" s="530"/>
      <c r="D155" s="522"/>
      <c r="E155" s="578"/>
      <c r="F155" s="408"/>
      <c r="G155" s="408"/>
      <c r="H155" s="358"/>
      <c r="I155" s="358"/>
      <c r="J155" s="358"/>
      <c r="K155" s="521" t="str">
        <f t="shared" si="17"/>
        <v/>
      </c>
      <c r="L155" s="694" t="str">
        <f t="shared" si="18"/>
        <v/>
      </c>
      <c r="M155" s="408"/>
      <c r="N155" s="408"/>
      <c r="O155" s="408"/>
      <c r="P155" s="1113"/>
      <c r="Q155" s="950"/>
      <c r="R155" s="367"/>
      <c r="S155" s="1153"/>
      <c r="T155" s="822"/>
      <c r="U155" s="822"/>
      <c r="V155" s="822"/>
      <c r="W155" s="567">
        <f t="shared" si="19"/>
        <v>0</v>
      </c>
      <c r="X155" s="951"/>
      <c r="Y155" s="10" t="str">
        <f t="shared" si="22"/>
        <v/>
      </c>
      <c r="Z155" s="694" t="str">
        <f t="shared" si="23"/>
        <v/>
      </c>
      <c r="AA155" s="694" t="str">
        <f t="shared" si="20"/>
        <v/>
      </c>
      <c r="AB155" s="694" t="str">
        <f t="shared" si="21"/>
        <v/>
      </c>
    </row>
    <row r="156" spans="1:28" s="90" customFormat="1" ht="34.5" hidden="1" customHeight="1" outlineLevel="1" x14ac:dyDescent="0.2">
      <c r="A156" s="174" t="s">
        <v>710</v>
      </c>
      <c r="B156" s="1061"/>
      <c r="C156" s="530"/>
      <c r="D156" s="522"/>
      <c r="E156" s="578"/>
      <c r="F156" s="408"/>
      <c r="G156" s="408"/>
      <c r="H156" s="358"/>
      <c r="I156" s="358"/>
      <c r="J156" s="358"/>
      <c r="K156" s="521" t="str">
        <f t="shared" si="17"/>
        <v/>
      </c>
      <c r="L156" s="694" t="str">
        <f t="shared" si="18"/>
        <v/>
      </c>
      <c r="M156" s="408"/>
      <c r="N156" s="408"/>
      <c r="O156" s="408"/>
      <c r="P156" s="1113"/>
      <c r="Q156" s="950"/>
      <c r="R156" s="367"/>
      <c r="S156" s="1153"/>
      <c r="T156" s="822"/>
      <c r="U156" s="822"/>
      <c r="V156" s="822"/>
      <c r="W156" s="567">
        <f t="shared" si="19"/>
        <v>0</v>
      </c>
      <c r="X156" s="951"/>
      <c r="Y156" s="10" t="str">
        <f t="shared" si="22"/>
        <v/>
      </c>
      <c r="Z156" s="694" t="str">
        <f t="shared" si="23"/>
        <v/>
      </c>
      <c r="AA156" s="694" t="str">
        <f t="shared" si="20"/>
        <v/>
      </c>
      <c r="AB156" s="694" t="str">
        <f t="shared" si="21"/>
        <v/>
      </c>
    </row>
    <row r="157" spans="1:28" s="90" customFormat="1" ht="34.5" hidden="1" customHeight="1" outlineLevel="1" x14ac:dyDescent="0.2">
      <c r="A157" s="174" t="s">
        <v>711</v>
      </c>
      <c r="B157" s="1061"/>
      <c r="C157" s="530"/>
      <c r="D157" s="522"/>
      <c r="E157" s="578"/>
      <c r="F157" s="408"/>
      <c r="G157" s="408"/>
      <c r="H157" s="358"/>
      <c r="I157" s="358"/>
      <c r="J157" s="358"/>
      <c r="K157" s="521" t="str">
        <f t="shared" si="17"/>
        <v/>
      </c>
      <c r="L157" s="694" t="str">
        <f t="shared" si="18"/>
        <v/>
      </c>
      <c r="M157" s="408"/>
      <c r="N157" s="408"/>
      <c r="O157" s="408"/>
      <c r="P157" s="1113"/>
      <c r="Q157" s="950"/>
      <c r="R157" s="367"/>
      <c r="S157" s="1153"/>
      <c r="T157" s="822"/>
      <c r="U157" s="822"/>
      <c r="V157" s="822"/>
      <c r="W157" s="567">
        <f t="shared" si="19"/>
        <v>0</v>
      </c>
      <c r="X157" s="951"/>
      <c r="Y157" s="10" t="str">
        <f t="shared" si="22"/>
        <v/>
      </c>
      <c r="Z157" s="694" t="str">
        <f t="shared" si="23"/>
        <v/>
      </c>
      <c r="AA157" s="694" t="str">
        <f t="shared" si="20"/>
        <v/>
      </c>
      <c r="AB157" s="694" t="str">
        <f t="shared" si="21"/>
        <v/>
      </c>
    </row>
    <row r="158" spans="1:28" s="90" customFormat="1" ht="34.5" hidden="1" customHeight="1" outlineLevel="1" x14ac:dyDescent="0.2">
      <c r="A158" s="174" t="s">
        <v>712</v>
      </c>
      <c r="B158" s="1061"/>
      <c r="C158" s="530"/>
      <c r="D158" s="522"/>
      <c r="E158" s="578"/>
      <c r="F158" s="408"/>
      <c r="G158" s="408"/>
      <c r="H158" s="358"/>
      <c r="I158" s="358"/>
      <c r="J158" s="358"/>
      <c r="K158" s="521" t="str">
        <f t="shared" si="17"/>
        <v/>
      </c>
      <c r="L158" s="694" t="str">
        <f t="shared" si="18"/>
        <v/>
      </c>
      <c r="M158" s="408"/>
      <c r="N158" s="408"/>
      <c r="O158" s="408"/>
      <c r="P158" s="1113"/>
      <c r="Q158" s="950"/>
      <c r="R158" s="367"/>
      <c r="S158" s="1153"/>
      <c r="T158" s="822"/>
      <c r="U158" s="822"/>
      <c r="V158" s="822"/>
      <c r="W158" s="567">
        <f t="shared" si="19"/>
        <v>0</v>
      </c>
      <c r="X158" s="951"/>
      <c r="Y158" s="10" t="str">
        <f t="shared" si="22"/>
        <v/>
      </c>
      <c r="Z158" s="694" t="str">
        <f t="shared" si="23"/>
        <v/>
      </c>
      <c r="AA158" s="694" t="str">
        <f t="shared" si="20"/>
        <v/>
      </c>
      <c r="AB158" s="694" t="str">
        <f t="shared" si="21"/>
        <v/>
      </c>
    </row>
    <row r="159" spans="1:28" s="90" customFormat="1" ht="34.5" hidden="1" customHeight="1" outlineLevel="1" x14ac:dyDescent="0.2">
      <c r="A159" s="174" t="s">
        <v>713</v>
      </c>
      <c r="B159" s="1061"/>
      <c r="C159" s="530"/>
      <c r="D159" s="522"/>
      <c r="E159" s="578"/>
      <c r="F159" s="408"/>
      <c r="G159" s="408"/>
      <c r="H159" s="358"/>
      <c r="I159" s="358"/>
      <c r="J159" s="358"/>
      <c r="K159" s="521" t="str">
        <f t="shared" si="17"/>
        <v/>
      </c>
      <c r="L159" s="694" t="str">
        <f t="shared" si="18"/>
        <v/>
      </c>
      <c r="M159" s="408"/>
      <c r="N159" s="408"/>
      <c r="O159" s="408"/>
      <c r="P159" s="1113"/>
      <c r="Q159" s="950"/>
      <c r="R159" s="367"/>
      <c r="S159" s="1153"/>
      <c r="T159" s="822"/>
      <c r="U159" s="822"/>
      <c r="V159" s="822"/>
      <c r="W159" s="567">
        <f t="shared" si="19"/>
        <v>0</v>
      </c>
      <c r="X159" s="951"/>
      <c r="Y159" s="10" t="str">
        <f t="shared" si="22"/>
        <v/>
      </c>
      <c r="Z159" s="694" t="str">
        <f t="shared" si="23"/>
        <v/>
      </c>
      <c r="AA159" s="694" t="str">
        <f t="shared" si="20"/>
        <v/>
      </c>
      <c r="AB159" s="694" t="str">
        <f t="shared" si="21"/>
        <v/>
      </c>
    </row>
    <row r="160" spans="1:28" s="90" customFormat="1" ht="34.5" hidden="1" customHeight="1" outlineLevel="1" x14ac:dyDescent="0.2">
      <c r="A160" s="174" t="s">
        <v>714</v>
      </c>
      <c r="B160" s="1061"/>
      <c r="C160" s="530"/>
      <c r="D160" s="522"/>
      <c r="E160" s="578"/>
      <c r="F160" s="408"/>
      <c r="G160" s="408"/>
      <c r="H160" s="358"/>
      <c r="I160" s="358"/>
      <c r="J160" s="358"/>
      <c r="K160" s="521" t="str">
        <f t="shared" si="17"/>
        <v/>
      </c>
      <c r="L160" s="694" t="str">
        <f t="shared" si="18"/>
        <v/>
      </c>
      <c r="M160" s="408"/>
      <c r="N160" s="408"/>
      <c r="O160" s="408"/>
      <c r="P160" s="1113"/>
      <c r="Q160" s="950"/>
      <c r="R160" s="367"/>
      <c r="S160" s="1153"/>
      <c r="T160" s="822"/>
      <c r="U160" s="822"/>
      <c r="V160" s="822"/>
      <c r="W160" s="567">
        <f t="shared" si="19"/>
        <v>0</v>
      </c>
      <c r="X160" s="951"/>
      <c r="Y160" s="10" t="str">
        <f t="shared" ref="Y160:Y191" si="24">IFERROR(W160/K160,"")</f>
        <v/>
      </c>
      <c r="Z160" s="694" t="str">
        <f t="shared" si="23"/>
        <v/>
      </c>
      <c r="AA160" s="694" t="str">
        <f t="shared" si="20"/>
        <v/>
      </c>
      <c r="AB160" s="694" t="str">
        <f t="shared" si="21"/>
        <v/>
      </c>
    </row>
    <row r="161" spans="1:28" s="90" customFormat="1" ht="34.5" hidden="1" customHeight="1" outlineLevel="1" x14ac:dyDescent="0.2">
      <c r="A161" s="174" t="s">
        <v>715</v>
      </c>
      <c r="B161" s="1061"/>
      <c r="C161" s="530"/>
      <c r="D161" s="522"/>
      <c r="E161" s="578"/>
      <c r="F161" s="408"/>
      <c r="G161" s="408"/>
      <c r="H161" s="358"/>
      <c r="I161" s="358"/>
      <c r="J161" s="358"/>
      <c r="K161" s="521" t="str">
        <f t="shared" si="17"/>
        <v/>
      </c>
      <c r="L161" s="694" t="str">
        <f t="shared" si="18"/>
        <v/>
      </c>
      <c r="M161" s="408"/>
      <c r="N161" s="408"/>
      <c r="O161" s="408"/>
      <c r="P161" s="1113"/>
      <c r="Q161" s="950"/>
      <c r="R161" s="367"/>
      <c r="S161" s="1153"/>
      <c r="T161" s="822"/>
      <c r="U161" s="822"/>
      <c r="V161" s="822"/>
      <c r="W161" s="567">
        <f t="shared" si="19"/>
        <v>0</v>
      </c>
      <c r="X161" s="951"/>
      <c r="Y161" s="10" t="str">
        <f t="shared" si="24"/>
        <v/>
      </c>
      <c r="Z161" s="694" t="str">
        <f t="shared" si="23"/>
        <v/>
      </c>
      <c r="AA161" s="694" t="str">
        <f t="shared" si="20"/>
        <v/>
      </c>
      <c r="AB161" s="694" t="str">
        <f t="shared" si="21"/>
        <v/>
      </c>
    </row>
    <row r="162" spans="1:28" s="90" customFormat="1" ht="34.5" hidden="1" customHeight="1" outlineLevel="1" x14ac:dyDescent="0.2">
      <c r="A162" s="174" t="s">
        <v>716</v>
      </c>
      <c r="B162" s="1061"/>
      <c r="C162" s="530"/>
      <c r="D162" s="522"/>
      <c r="E162" s="578"/>
      <c r="F162" s="408"/>
      <c r="G162" s="408"/>
      <c r="H162" s="358"/>
      <c r="I162" s="358"/>
      <c r="J162" s="358"/>
      <c r="K162" s="521" t="str">
        <f t="shared" si="17"/>
        <v/>
      </c>
      <c r="L162" s="694" t="str">
        <f t="shared" si="18"/>
        <v/>
      </c>
      <c r="M162" s="408"/>
      <c r="N162" s="408"/>
      <c r="O162" s="408"/>
      <c r="P162" s="1113"/>
      <c r="Q162" s="950"/>
      <c r="R162" s="367"/>
      <c r="S162" s="1153"/>
      <c r="T162" s="822"/>
      <c r="U162" s="822"/>
      <c r="V162" s="822"/>
      <c r="W162" s="567">
        <f t="shared" si="19"/>
        <v>0</v>
      </c>
      <c r="X162" s="951"/>
      <c r="Y162" s="10" t="str">
        <f t="shared" si="24"/>
        <v/>
      </c>
      <c r="Z162" s="694" t="str">
        <f t="shared" si="23"/>
        <v/>
      </c>
      <c r="AA162" s="694" t="str">
        <f t="shared" si="20"/>
        <v/>
      </c>
      <c r="AB162" s="694" t="str">
        <f t="shared" si="21"/>
        <v/>
      </c>
    </row>
    <row r="163" spans="1:28" s="90" customFormat="1" ht="34.5" hidden="1" customHeight="1" outlineLevel="1" x14ac:dyDescent="0.2">
      <c r="A163" s="174" t="s">
        <v>717</v>
      </c>
      <c r="B163" s="1061"/>
      <c r="C163" s="530"/>
      <c r="D163" s="522"/>
      <c r="E163" s="578"/>
      <c r="F163" s="408"/>
      <c r="G163" s="408"/>
      <c r="H163" s="358"/>
      <c r="I163" s="358"/>
      <c r="J163" s="358"/>
      <c r="K163" s="521" t="str">
        <f t="shared" si="17"/>
        <v/>
      </c>
      <c r="L163" s="694" t="str">
        <f t="shared" si="18"/>
        <v/>
      </c>
      <c r="M163" s="408"/>
      <c r="N163" s="408"/>
      <c r="O163" s="408"/>
      <c r="P163" s="1113"/>
      <c r="Q163" s="950"/>
      <c r="R163" s="367"/>
      <c r="S163" s="1153"/>
      <c r="T163" s="822"/>
      <c r="U163" s="822"/>
      <c r="V163" s="822"/>
      <c r="W163" s="567">
        <f t="shared" si="19"/>
        <v>0</v>
      </c>
      <c r="X163" s="951"/>
      <c r="Y163" s="10" t="str">
        <f t="shared" si="24"/>
        <v/>
      </c>
      <c r="Z163" s="694" t="str">
        <f t="shared" si="23"/>
        <v/>
      </c>
      <c r="AA163" s="694" t="str">
        <f t="shared" si="20"/>
        <v/>
      </c>
      <c r="AB163" s="694" t="str">
        <f t="shared" si="21"/>
        <v/>
      </c>
    </row>
    <row r="164" spans="1:28" s="90" customFormat="1" ht="34.5" hidden="1" customHeight="1" outlineLevel="1" x14ac:dyDescent="0.2">
      <c r="A164" s="174" t="s">
        <v>718</v>
      </c>
      <c r="B164" s="1061"/>
      <c r="C164" s="530"/>
      <c r="D164" s="522"/>
      <c r="E164" s="578"/>
      <c r="F164" s="408"/>
      <c r="G164" s="408"/>
      <c r="H164" s="358"/>
      <c r="I164" s="358"/>
      <c r="J164" s="358"/>
      <c r="K164" s="521" t="str">
        <f t="shared" si="17"/>
        <v/>
      </c>
      <c r="L164" s="694" t="str">
        <f t="shared" si="18"/>
        <v/>
      </c>
      <c r="M164" s="408"/>
      <c r="N164" s="408"/>
      <c r="O164" s="408"/>
      <c r="P164" s="1113"/>
      <c r="Q164" s="950"/>
      <c r="R164" s="367"/>
      <c r="S164" s="1153"/>
      <c r="T164" s="822"/>
      <c r="U164" s="822"/>
      <c r="V164" s="822"/>
      <c r="W164" s="567">
        <f t="shared" si="19"/>
        <v>0</v>
      </c>
      <c r="X164" s="951"/>
      <c r="Y164" s="10" t="str">
        <f t="shared" si="24"/>
        <v/>
      </c>
      <c r="Z164" s="694" t="str">
        <f t="shared" si="23"/>
        <v/>
      </c>
      <c r="AA164" s="694" t="str">
        <f t="shared" si="20"/>
        <v/>
      </c>
      <c r="AB164" s="694" t="str">
        <f t="shared" si="21"/>
        <v/>
      </c>
    </row>
    <row r="165" spans="1:28" s="90" customFormat="1" ht="34.5" hidden="1" customHeight="1" outlineLevel="1" x14ac:dyDescent="0.2">
      <c r="A165" s="174" t="s">
        <v>719</v>
      </c>
      <c r="B165" s="1061"/>
      <c r="C165" s="530"/>
      <c r="D165" s="522"/>
      <c r="E165" s="578"/>
      <c r="F165" s="408"/>
      <c r="G165" s="408"/>
      <c r="H165" s="358"/>
      <c r="I165" s="358"/>
      <c r="J165" s="358"/>
      <c r="K165" s="521" t="str">
        <f t="shared" si="17"/>
        <v/>
      </c>
      <c r="L165" s="694" t="str">
        <f t="shared" si="18"/>
        <v/>
      </c>
      <c r="M165" s="408"/>
      <c r="N165" s="408"/>
      <c r="O165" s="408"/>
      <c r="P165" s="1113"/>
      <c r="Q165" s="950"/>
      <c r="R165" s="367"/>
      <c r="S165" s="1153"/>
      <c r="T165" s="822"/>
      <c r="U165" s="822"/>
      <c r="V165" s="822"/>
      <c r="W165" s="567">
        <f t="shared" si="19"/>
        <v>0</v>
      </c>
      <c r="X165" s="951"/>
      <c r="Y165" s="10" t="str">
        <f t="shared" si="24"/>
        <v/>
      </c>
      <c r="Z165" s="694" t="str">
        <f t="shared" si="23"/>
        <v/>
      </c>
      <c r="AA165" s="694" t="str">
        <f t="shared" si="20"/>
        <v/>
      </c>
      <c r="AB165" s="694" t="str">
        <f t="shared" si="21"/>
        <v/>
      </c>
    </row>
    <row r="166" spans="1:28" s="90" customFormat="1" ht="34.5" hidden="1" customHeight="1" outlineLevel="1" x14ac:dyDescent="0.2">
      <c r="A166" s="174" t="s">
        <v>720</v>
      </c>
      <c r="B166" s="1061"/>
      <c r="C166" s="530"/>
      <c r="D166" s="522"/>
      <c r="E166" s="578"/>
      <c r="F166" s="408"/>
      <c r="G166" s="408"/>
      <c r="H166" s="358"/>
      <c r="I166" s="358"/>
      <c r="J166" s="358"/>
      <c r="K166" s="521" t="str">
        <f t="shared" si="17"/>
        <v/>
      </c>
      <c r="L166" s="694" t="str">
        <f t="shared" si="18"/>
        <v/>
      </c>
      <c r="M166" s="408"/>
      <c r="N166" s="408"/>
      <c r="O166" s="408"/>
      <c r="P166" s="1113"/>
      <c r="Q166" s="950"/>
      <c r="R166" s="367"/>
      <c r="S166" s="1153"/>
      <c r="T166" s="822"/>
      <c r="U166" s="822"/>
      <c r="V166" s="822"/>
      <c r="W166" s="567">
        <f t="shared" si="19"/>
        <v>0</v>
      </c>
      <c r="X166" s="951"/>
      <c r="Y166" s="10" t="str">
        <f t="shared" si="24"/>
        <v/>
      </c>
      <c r="Z166" s="694" t="str">
        <f t="shared" si="23"/>
        <v/>
      </c>
      <c r="AA166" s="694" t="str">
        <f t="shared" si="20"/>
        <v/>
      </c>
      <c r="AB166" s="694" t="str">
        <f t="shared" si="21"/>
        <v/>
      </c>
    </row>
    <row r="167" spans="1:28" s="90" customFormat="1" ht="34.5" hidden="1" customHeight="1" outlineLevel="1" x14ac:dyDescent="0.2">
      <c r="A167" s="174" t="s">
        <v>721</v>
      </c>
      <c r="B167" s="1061"/>
      <c r="C167" s="530"/>
      <c r="D167" s="522"/>
      <c r="E167" s="578"/>
      <c r="F167" s="408"/>
      <c r="G167" s="408"/>
      <c r="H167" s="358"/>
      <c r="I167" s="358"/>
      <c r="J167" s="358"/>
      <c r="K167" s="521" t="str">
        <f t="shared" si="17"/>
        <v/>
      </c>
      <c r="L167" s="694" t="str">
        <f t="shared" si="18"/>
        <v/>
      </c>
      <c r="M167" s="408"/>
      <c r="N167" s="408"/>
      <c r="O167" s="408"/>
      <c r="P167" s="1113"/>
      <c r="Q167" s="950"/>
      <c r="R167" s="367"/>
      <c r="S167" s="1153"/>
      <c r="T167" s="822"/>
      <c r="U167" s="822"/>
      <c r="V167" s="822"/>
      <c r="W167" s="567">
        <f t="shared" si="19"/>
        <v>0</v>
      </c>
      <c r="X167" s="951"/>
      <c r="Y167" s="10" t="str">
        <f t="shared" si="24"/>
        <v/>
      </c>
      <c r="Z167" s="694" t="str">
        <f t="shared" si="23"/>
        <v/>
      </c>
      <c r="AA167" s="694" t="str">
        <f t="shared" si="20"/>
        <v/>
      </c>
      <c r="AB167" s="694" t="str">
        <f t="shared" si="21"/>
        <v/>
      </c>
    </row>
    <row r="168" spans="1:28" s="90" customFormat="1" ht="34.5" hidden="1" customHeight="1" outlineLevel="1" x14ac:dyDescent="0.2">
      <c r="A168" s="174" t="s">
        <v>722</v>
      </c>
      <c r="B168" s="1061"/>
      <c r="C168" s="530"/>
      <c r="D168" s="522"/>
      <c r="E168" s="578"/>
      <c r="F168" s="408"/>
      <c r="G168" s="408"/>
      <c r="H168" s="358"/>
      <c r="I168" s="358"/>
      <c r="J168" s="358"/>
      <c r="K168" s="521" t="str">
        <f t="shared" si="17"/>
        <v/>
      </c>
      <c r="L168" s="694" t="str">
        <f t="shared" si="18"/>
        <v/>
      </c>
      <c r="M168" s="408"/>
      <c r="N168" s="408"/>
      <c r="O168" s="408"/>
      <c r="P168" s="1113"/>
      <c r="Q168" s="950"/>
      <c r="R168" s="367"/>
      <c r="S168" s="1153"/>
      <c r="T168" s="822"/>
      <c r="U168" s="822"/>
      <c r="V168" s="822"/>
      <c r="W168" s="567">
        <f t="shared" si="19"/>
        <v>0</v>
      </c>
      <c r="X168" s="951"/>
      <c r="Y168" s="10" t="str">
        <f t="shared" si="24"/>
        <v/>
      </c>
      <c r="Z168" s="694" t="str">
        <f t="shared" si="23"/>
        <v/>
      </c>
      <c r="AA168" s="694" t="str">
        <f t="shared" si="20"/>
        <v/>
      </c>
      <c r="AB168" s="694" t="str">
        <f t="shared" si="21"/>
        <v/>
      </c>
    </row>
    <row r="169" spans="1:28" s="90" customFormat="1" ht="34.5" hidden="1" customHeight="1" outlineLevel="1" x14ac:dyDescent="0.2">
      <c r="A169" s="174" t="s">
        <v>723</v>
      </c>
      <c r="B169" s="1061"/>
      <c r="C169" s="530"/>
      <c r="D169" s="522"/>
      <c r="E169" s="578"/>
      <c r="F169" s="408"/>
      <c r="G169" s="408"/>
      <c r="H169" s="358"/>
      <c r="I169" s="358"/>
      <c r="J169" s="358"/>
      <c r="K169" s="521" t="str">
        <f t="shared" si="17"/>
        <v/>
      </c>
      <c r="L169" s="694" t="str">
        <f t="shared" si="18"/>
        <v/>
      </c>
      <c r="M169" s="408"/>
      <c r="N169" s="408"/>
      <c r="O169" s="408"/>
      <c r="P169" s="1113"/>
      <c r="Q169" s="950"/>
      <c r="R169" s="367"/>
      <c r="S169" s="1153"/>
      <c r="T169" s="822"/>
      <c r="U169" s="822"/>
      <c r="V169" s="822"/>
      <c r="W169" s="567">
        <f t="shared" si="19"/>
        <v>0</v>
      </c>
      <c r="X169" s="951"/>
      <c r="Y169" s="10" t="str">
        <f t="shared" si="24"/>
        <v/>
      </c>
      <c r="Z169" s="694" t="str">
        <f t="shared" si="23"/>
        <v/>
      </c>
      <c r="AA169" s="694" t="str">
        <f t="shared" si="20"/>
        <v/>
      </c>
      <c r="AB169" s="694" t="str">
        <f t="shared" si="21"/>
        <v/>
      </c>
    </row>
    <row r="170" spans="1:28" s="90" customFormat="1" ht="34.5" hidden="1" customHeight="1" outlineLevel="1" x14ac:dyDescent="0.2">
      <c r="A170" s="174" t="s">
        <v>724</v>
      </c>
      <c r="B170" s="1061"/>
      <c r="C170" s="530"/>
      <c r="D170" s="522"/>
      <c r="E170" s="578"/>
      <c r="F170" s="408"/>
      <c r="G170" s="408"/>
      <c r="H170" s="358"/>
      <c r="I170" s="358"/>
      <c r="J170" s="358"/>
      <c r="K170" s="521" t="str">
        <f t="shared" si="17"/>
        <v/>
      </c>
      <c r="L170" s="694" t="str">
        <f t="shared" si="18"/>
        <v/>
      </c>
      <c r="M170" s="408"/>
      <c r="N170" s="408"/>
      <c r="O170" s="408"/>
      <c r="P170" s="1113"/>
      <c r="Q170" s="950"/>
      <c r="R170" s="367"/>
      <c r="S170" s="1153"/>
      <c r="T170" s="822"/>
      <c r="U170" s="822"/>
      <c r="V170" s="822"/>
      <c r="W170" s="567">
        <f t="shared" si="19"/>
        <v>0</v>
      </c>
      <c r="X170" s="951"/>
      <c r="Y170" s="10" t="str">
        <f t="shared" si="24"/>
        <v/>
      </c>
      <c r="Z170" s="694" t="str">
        <f t="shared" si="23"/>
        <v/>
      </c>
      <c r="AA170" s="694" t="str">
        <f t="shared" si="20"/>
        <v/>
      </c>
      <c r="AB170" s="694" t="str">
        <f t="shared" si="21"/>
        <v/>
      </c>
    </row>
    <row r="171" spans="1:28" s="90" customFormat="1" ht="34.5" hidden="1" customHeight="1" outlineLevel="1" x14ac:dyDescent="0.2">
      <c r="A171" s="174" t="s">
        <v>725</v>
      </c>
      <c r="B171" s="1061"/>
      <c r="C171" s="530"/>
      <c r="D171" s="522"/>
      <c r="E171" s="578"/>
      <c r="F171" s="408"/>
      <c r="G171" s="408"/>
      <c r="H171" s="358"/>
      <c r="I171" s="358"/>
      <c r="J171" s="358"/>
      <c r="K171" s="521" t="str">
        <f t="shared" si="17"/>
        <v/>
      </c>
      <c r="L171" s="694" t="str">
        <f t="shared" si="18"/>
        <v/>
      </c>
      <c r="M171" s="408"/>
      <c r="N171" s="408"/>
      <c r="O171" s="408"/>
      <c r="P171" s="1113"/>
      <c r="Q171" s="950"/>
      <c r="R171" s="367"/>
      <c r="S171" s="1153"/>
      <c r="T171" s="822"/>
      <c r="U171" s="822"/>
      <c r="V171" s="822"/>
      <c r="W171" s="567">
        <f t="shared" si="19"/>
        <v>0</v>
      </c>
      <c r="X171" s="951"/>
      <c r="Y171" s="10" t="str">
        <f t="shared" si="24"/>
        <v/>
      </c>
      <c r="Z171" s="694" t="str">
        <f t="shared" si="23"/>
        <v/>
      </c>
      <c r="AA171" s="694" t="str">
        <f t="shared" si="20"/>
        <v/>
      </c>
      <c r="AB171" s="694" t="str">
        <f t="shared" si="21"/>
        <v/>
      </c>
    </row>
    <row r="172" spans="1:28" s="90" customFormat="1" ht="34.5" hidden="1" customHeight="1" outlineLevel="1" x14ac:dyDescent="0.2">
      <c r="A172" s="174" t="s">
        <v>726</v>
      </c>
      <c r="B172" s="1061"/>
      <c r="C172" s="530"/>
      <c r="D172" s="522"/>
      <c r="E172" s="578"/>
      <c r="F172" s="408"/>
      <c r="G172" s="408"/>
      <c r="H172" s="358"/>
      <c r="I172" s="358"/>
      <c r="J172" s="358"/>
      <c r="K172" s="521" t="str">
        <f t="shared" si="17"/>
        <v/>
      </c>
      <c r="L172" s="694" t="str">
        <f t="shared" si="18"/>
        <v/>
      </c>
      <c r="M172" s="408"/>
      <c r="N172" s="408"/>
      <c r="O172" s="408"/>
      <c r="P172" s="1113"/>
      <c r="Q172" s="950"/>
      <c r="R172" s="367"/>
      <c r="S172" s="1153"/>
      <c r="T172" s="822"/>
      <c r="U172" s="822"/>
      <c r="V172" s="822"/>
      <c r="W172" s="567">
        <f t="shared" si="19"/>
        <v>0</v>
      </c>
      <c r="X172" s="951"/>
      <c r="Y172" s="10" t="str">
        <f t="shared" si="24"/>
        <v/>
      </c>
      <c r="Z172" s="694" t="str">
        <f t="shared" si="23"/>
        <v/>
      </c>
      <c r="AA172" s="694" t="str">
        <f t="shared" si="20"/>
        <v/>
      </c>
      <c r="AB172" s="694" t="str">
        <f t="shared" si="21"/>
        <v/>
      </c>
    </row>
    <row r="173" spans="1:28" s="90" customFormat="1" ht="34.5" hidden="1" customHeight="1" outlineLevel="1" x14ac:dyDescent="0.2">
      <c r="A173" s="174" t="s">
        <v>727</v>
      </c>
      <c r="B173" s="1061"/>
      <c r="C173" s="530"/>
      <c r="D173" s="522"/>
      <c r="E173" s="578"/>
      <c r="F173" s="408"/>
      <c r="G173" s="408"/>
      <c r="H173" s="358"/>
      <c r="I173" s="358"/>
      <c r="J173" s="358"/>
      <c r="K173" s="521" t="str">
        <f t="shared" si="17"/>
        <v/>
      </c>
      <c r="L173" s="694" t="str">
        <f t="shared" si="18"/>
        <v/>
      </c>
      <c r="M173" s="408"/>
      <c r="N173" s="408"/>
      <c r="O173" s="408"/>
      <c r="P173" s="1113"/>
      <c r="Q173" s="950"/>
      <c r="R173" s="367"/>
      <c r="S173" s="1153"/>
      <c r="T173" s="822"/>
      <c r="U173" s="822"/>
      <c r="V173" s="822"/>
      <c r="W173" s="567">
        <f t="shared" si="19"/>
        <v>0</v>
      </c>
      <c r="X173" s="951"/>
      <c r="Y173" s="10" t="str">
        <f t="shared" si="24"/>
        <v/>
      </c>
      <c r="Z173" s="694" t="str">
        <f t="shared" si="23"/>
        <v/>
      </c>
      <c r="AA173" s="694" t="str">
        <f t="shared" si="20"/>
        <v/>
      </c>
      <c r="AB173" s="694" t="str">
        <f t="shared" si="21"/>
        <v/>
      </c>
    </row>
    <row r="174" spans="1:28" s="90" customFormat="1" ht="34.5" hidden="1" customHeight="1" outlineLevel="1" x14ac:dyDescent="0.2">
      <c r="A174" s="174" t="s">
        <v>728</v>
      </c>
      <c r="B174" s="1061"/>
      <c r="C174" s="530"/>
      <c r="D174" s="522"/>
      <c r="E174" s="578"/>
      <c r="F174" s="408"/>
      <c r="G174" s="408"/>
      <c r="H174" s="358"/>
      <c r="I174" s="358"/>
      <c r="J174" s="358"/>
      <c r="K174" s="521" t="str">
        <f t="shared" si="17"/>
        <v/>
      </c>
      <c r="L174" s="694" t="str">
        <f t="shared" si="18"/>
        <v/>
      </c>
      <c r="M174" s="408"/>
      <c r="N174" s="408"/>
      <c r="O174" s="408"/>
      <c r="P174" s="1113"/>
      <c r="Q174" s="950"/>
      <c r="R174" s="367"/>
      <c r="S174" s="1153"/>
      <c r="T174" s="822"/>
      <c r="U174" s="822"/>
      <c r="V174" s="822"/>
      <c r="W174" s="567">
        <f t="shared" si="19"/>
        <v>0</v>
      </c>
      <c r="X174" s="951"/>
      <c r="Y174" s="10" t="str">
        <f t="shared" si="24"/>
        <v/>
      </c>
      <c r="Z174" s="694" t="str">
        <f t="shared" si="23"/>
        <v/>
      </c>
      <c r="AA174" s="694" t="str">
        <f t="shared" si="20"/>
        <v/>
      </c>
      <c r="AB174" s="694" t="str">
        <f t="shared" si="21"/>
        <v/>
      </c>
    </row>
    <row r="175" spans="1:28" s="90" customFormat="1" ht="34.5" hidden="1" customHeight="1" outlineLevel="1" x14ac:dyDescent="0.2">
      <c r="A175" s="174" t="s">
        <v>729</v>
      </c>
      <c r="B175" s="1061"/>
      <c r="C175" s="530"/>
      <c r="D175" s="522"/>
      <c r="E175" s="578"/>
      <c r="F175" s="408"/>
      <c r="G175" s="408"/>
      <c r="H175" s="358"/>
      <c r="I175" s="358"/>
      <c r="J175" s="358"/>
      <c r="K175" s="521" t="str">
        <f t="shared" si="17"/>
        <v/>
      </c>
      <c r="L175" s="694" t="str">
        <f t="shared" si="18"/>
        <v/>
      </c>
      <c r="M175" s="408"/>
      <c r="N175" s="408"/>
      <c r="O175" s="408"/>
      <c r="P175" s="1113"/>
      <c r="Q175" s="950"/>
      <c r="R175" s="367"/>
      <c r="S175" s="1153"/>
      <c r="T175" s="822"/>
      <c r="U175" s="822"/>
      <c r="V175" s="822"/>
      <c r="W175" s="567">
        <f t="shared" si="19"/>
        <v>0</v>
      </c>
      <c r="X175" s="951"/>
      <c r="Y175" s="10" t="str">
        <f t="shared" si="24"/>
        <v/>
      </c>
      <c r="Z175" s="694" t="str">
        <f t="shared" si="23"/>
        <v/>
      </c>
      <c r="AA175" s="694" t="str">
        <f t="shared" si="20"/>
        <v/>
      </c>
      <c r="AB175" s="694" t="str">
        <f t="shared" si="21"/>
        <v/>
      </c>
    </row>
    <row r="176" spans="1:28" s="90" customFormat="1" ht="34.5" hidden="1" customHeight="1" outlineLevel="1" x14ac:dyDescent="0.2">
      <c r="A176" s="174" t="s">
        <v>730</v>
      </c>
      <c r="B176" s="1061"/>
      <c r="C176" s="530"/>
      <c r="D176" s="522"/>
      <c r="E176" s="578"/>
      <c r="F176" s="408"/>
      <c r="G176" s="408"/>
      <c r="H176" s="358"/>
      <c r="I176" s="358"/>
      <c r="J176" s="358"/>
      <c r="K176" s="521" t="str">
        <f t="shared" si="17"/>
        <v/>
      </c>
      <c r="L176" s="694" t="str">
        <f t="shared" si="18"/>
        <v/>
      </c>
      <c r="M176" s="408"/>
      <c r="N176" s="408"/>
      <c r="O176" s="408"/>
      <c r="P176" s="1113"/>
      <c r="Q176" s="950"/>
      <c r="R176" s="367"/>
      <c r="S176" s="1153"/>
      <c r="T176" s="822"/>
      <c r="U176" s="822"/>
      <c r="V176" s="822"/>
      <c r="W176" s="567">
        <f t="shared" si="19"/>
        <v>0</v>
      </c>
      <c r="X176" s="951"/>
      <c r="Y176" s="10" t="str">
        <f t="shared" si="24"/>
        <v/>
      </c>
      <c r="Z176" s="694" t="str">
        <f t="shared" si="23"/>
        <v/>
      </c>
      <c r="AA176" s="694" t="str">
        <f t="shared" si="20"/>
        <v/>
      </c>
      <c r="AB176" s="694" t="str">
        <f t="shared" si="21"/>
        <v/>
      </c>
    </row>
    <row r="177" spans="1:28" s="90" customFormat="1" ht="34.5" hidden="1" customHeight="1" outlineLevel="1" x14ac:dyDescent="0.2">
      <c r="A177" s="174" t="s">
        <v>731</v>
      </c>
      <c r="B177" s="1061"/>
      <c r="C177" s="530"/>
      <c r="D177" s="522"/>
      <c r="E177" s="578"/>
      <c r="F177" s="408"/>
      <c r="G177" s="408"/>
      <c r="H177" s="358"/>
      <c r="I177" s="358"/>
      <c r="J177" s="358"/>
      <c r="K177" s="521" t="str">
        <f t="shared" si="17"/>
        <v/>
      </c>
      <c r="L177" s="694" t="str">
        <f t="shared" si="18"/>
        <v/>
      </c>
      <c r="M177" s="408"/>
      <c r="N177" s="408"/>
      <c r="O177" s="408"/>
      <c r="P177" s="1113"/>
      <c r="Q177" s="950"/>
      <c r="R177" s="367"/>
      <c r="S177" s="1153"/>
      <c r="T177" s="822"/>
      <c r="U177" s="822"/>
      <c r="V177" s="822"/>
      <c r="W177" s="567">
        <f t="shared" si="19"/>
        <v>0</v>
      </c>
      <c r="X177" s="951"/>
      <c r="Y177" s="10" t="str">
        <f t="shared" si="24"/>
        <v/>
      </c>
      <c r="Z177" s="694" t="str">
        <f t="shared" si="23"/>
        <v/>
      </c>
      <c r="AA177" s="694" t="str">
        <f t="shared" si="20"/>
        <v/>
      </c>
      <c r="AB177" s="694" t="str">
        <f t="shared" si="21"/>
        <v/>
      </c>
    </row>
    <row r="178" spans="1:28" s="90" customFormat="1" ht="34.5" hidden="1" customHeight="1" outlineLevel="1" x14ac:dyDescent="0.2">
      <c r="A178" s="174" t="s">
        <v>732</v>
      </c>
      <c r="B178" s="1061"/>
      <c r="C178" s="530"/>
      <c r="D178" s="522"/>
      <c r="E178" s="578"/>
      <c r="F178" s="408"/>
      <c r="G178" s="408"/>
      <c r="H178" s="358"/>
      <c r="I178" s="358"/>
      <c r="J178" s="358"/>
      <c r="K178" s="521" t="str">
        <f t="shared" si="17"/>
        <v/>
      </c>
      <c r="L178" s="694" t="str">
        <f t="shared" si="18"/>
        <v/>
      </c>
      <c r="M178" s="408"/>
      <c r="N178" s="408"/>
      <c r="O178" s="408"/>
      <c r="P178" s="1113"/>
      <c r="Q178" s="950"/>
      <c r="R178" s="367"/>
      <c r="S178" s="1153"/>
      <c r="T178" s="822"/>
      <c r="U178" s="822"/>
      <c r="V178" s="822"/>
      <c r="W178" s="567">
        <f t="shared" si="19"/>
        <v>0</v>
      </c>
      <c r="X178" s="951"/>
      <c r="Y178" s="10" t="str">
        <f t="shared" si="24"/>
        <v/>
      </c>
      <c r="Z178" s="694" t="str">
        <f t="shared" si="23"/>
        <v/>
      </c>
      <c r="AA178" s="694" t="str">
        <f t="shared" si="20"/>
        <v/>
      </c>
      <c r="AB178" s="694" t="str">
        <f t="shared" si="21"/>
        <v/>
      </c>
    </row>
    <row r="179" spans="1:28" s="90" customFormat="1" ht="34.5" hidden="1" customHeight="1" outlineLevel="1" x14ac:dyDescent="0.2">
      <c r="A179" s="174" t="s">
        <v>733</v>
      </c>
      <c r="B179" s="1061"/>
      <c r="C179" s="530"/>
      <c r="D179" s="522"/>
      <c r="E179" s="578"/>
      <c r="F179" s="408"/>
      <c r="G179" s="408"/>
      <c r="H179" s="358"/>
      <c r="I179" s="358"/>
      <c r="J179" s="358"/>
      <c r="K179" s="521" t="str">
        <f t="shared" si="17"/>
        <v/>
      </c>
      <c r="L179" s="694" t="str">
        <f t="shared" si="18"/>
        <v/>
      </c>
      <c r="M179" s="408"/>
      <c r="N179" s="408"/>
      <c r="O179" s="408"/>
      <c r="P179" s="1113"/>
      <c r="Q179" s="950"/>
      <c r="R179" s="367"/>
      <c r="S179" s="1153"/>
      <c r="T179" s="822"/>
      <c r="U179" s="822"/>
      <c r="V179" s="822"/>
      <c r="W179" s="567">
        <f t="shared" si="19"/>
        <v>0</v>
      </c>
      <c r="X179" s="951"/>
      <c r="Y179" s="10" t="str">
        <f t="shared" si="24"/>
        <v/>
      </c>
      <c r="Z179" s="694" t="str">
        <f t="shared" si="23"/>
        <v/>
      </c>
      <c r="AA179" s="694" t="str">
        <f t="shared" si="20"/>
        <v/>
      </c>
      <c r="AB179" s="694" t="str">
        <f t="shared" si="21"/>
        <v/>
      </c>
    </row>
    <row r="180" spans="1:28" s="90" customFormat="1" ht="34.5" hidden="1" customHeight="1" outlineLevel="1" x14ac:dyDescent="0.2">
      <c r="A180" s="174" t="s">
        <v>734</v>
      </c>
      <c r="B180" s="1061"/>
      <c r="C180" s="530"/>
      <c r="D180" s="522"/>
      <c r="E180" s="578"/>
      <c r="F180" s="408"/>
      <c r="G180" s="408"/>
      <c r="H180" s="358"/>
      <c r="I180" s="358"/>
      <c r="J180" s="358"/>
      <c r="K180" s="521" t="str">
        <f t="shared" si="17"/>
        <v/>
      </c>
      <c r="L180" s="694" t="str">
        <f t="shared" si="18"/>
        <v/>
      </c>
      <c r="M180" s="408"/>
      <c r="N180" s="408"/>
      <c r="O180" s="408"/>
      <c r="P180" s="1113"/>
      <c r="Q180" s="950"/>
      <c r="R180" s="367"/>
      <c r="S180" s="1153"/>
      <c r="T180" s="822"/>
      <c r="U180" s="822"/>
      <c r="V180" s="822"/>
      <c r="W180" s="567">
        <f t="shared" si="19"/>
        <v>0</v>
      </c>
      <c r="X180" s="951"/>
      <c r="Y180" s="10" t="str">
        <f t="shared" si="24"/>
        <v/>
      </c>
      <c r="Z180" s="694" t="str">
        <f t="shared" si="23"/>
        <v/>
      </c>
      <c r="AA180" s="694" t="str">
        <f t="shared" si="20"/>
        <v/>
      </c>
      <c r="AB180" s="694" t="str">
        <f t="shared" si="21"/>
        <v/>
      </c>
    </row>
    <row r="181" spans="1:28" s="90" customFormat="1" ht="34.5" hidden="1" customHeight="1" outlineLevel="1" x14ac:dyDescent="0.2">
      <c r="A181" s="174" t="s">
        <v>735</v>
      </c>
      <c r="B181" s="1061"/>
      <c r="C181" s="530"/>
      <c r="D181" s="522"/>
      <c r="E181" s="578"/>
      <c r="F181" s="408"/>
      <c r="G181" s="408"/>
      <c r="H181" s="358"/>
      <c r="I181" s="358"/>
      <c r="J181" s="358"/>
      <c r="K181" s="521" t="str">
        <f t="shared" si="17"/>
        <v/>
      </c>
      <c r="L181" s="694" t="str">
        <f t="shared" si="18"/>
        <v/>
      </c>
      <c r="M181" s="408"/>
      <c r="N181" s="408"/>
      <c r="O181" s="408"/>
      <c r="P181" s="1113"/>
      <c r="Q181" s="950"/>
      <c r="R181" s="367"/>
      <c r="S181" s="1153"/>
      <c r="T181" s="822"/>
      <c r="U181" s="822"/>
      <c r="V181" s="822"/>
      <c r="W181" s="567">
        <f t="shared" si="19"/>
        <v>0</v>
      </c>
      <c r="X181" s="951"/>
      <c r="Y181" s="10" t="str">
        <f t="shared" si="24"/>
        <v/>
      </c>
      <c r="Z181" s="694" t="str">
        <f t="shared" si="23"/>
        <v/>
      </c>
      <c r="AA181" s="694" t="str">
        <f t="shared" si="20"/>
        <v/>
      </c>
      <c r="AB181" s="694" t="str">
        <f t="shared" si="21"/>
        <v/>
      </c>
    </row>
    <row r="182" spans="1:28" s="90" customFormat="1" ht="34.5" hidden="1" customHeight="1" outlineLevel="1" x14ac:dyDescent="0.2">
      <c r="A182" s="174" t="s">
        <v>736</v>
      </c>
      <c r="B182" s="1061"/>
      <c r="C182" s="530"/>
      <c r="D182" s="522"/>
      <c r="E182" s="578"/>
      <c r="F182" s="408"/>
      <c r="G182" s="408"/>
      <c r="H182" s="358"/>
      <c r="I182" s="358"/>
      <c r="J182" s="358"/>
      <c r="K182" s="521" t="str">
        <f t="shared" si="17"/>
        <v/>
      </c>
      <c r="L182" s="694" t="str">
        <f t="shared" si="18"/>
        <v/>
      </c>
      <c r="M182" s="408"/>
      <c r="N182" s="408"/>
      <c r="O182" s="408"/>
      <c r="P182" s="1113"/>
      <c r="Q182" s="950"/>
      <c r="R182" s="367"/>
      <c r="S182" s="1153"/>
      <c r="T182" s="822"/>
      <c r="U182" s="822"/>
      <c r="V182" s="822"/>
      <c r="W182" s="567">
        <f t="shared" si="19"/>
        <v>0</v>
      </c>
      <c r="X182" s="951"/>
      <c r="Y182" s="10" t="str">
        <f t="shared" si="24"/>
        <v/>
      </c>
      <c r="Z182" s="694" t="str">
        <f t="shared" ref="Z182:Z217" si="25">IFERROR(W182/K182,"")</f>
        <v/>
      </c>
      <c r="AA182" s="694" t="str">
        <f t="shared" si="20"/>
        <v/>
      </c>
      <c r="AB182" s="694" t="str">
        <f t="shared" si="21"/>
        <v/>
      </c>
    </row>
    <row r="183" spans="1:28" s="90" customFormat="1" ht="34.5" hidden="1" customHeight="1" outlineLevel="1" x14ac:dyDescent="0.2">
      <c r="A183" s="174" t="s">
        <v>737</v>
      </c>
      <c r="B183" s="1061"/>
      <c r="C183" s="530"/>
      <c r="D183" s="522"/>
      <c r="E183" s="578"/>
      <c r="F183" s="408"/>
      <c r="G183" s="408"/>
      <c r="H183" s="358"/>
      <c r="I183" s="358"/>
      <c r="J183" s="358"/>
      <c r="K183" s="521" t="str">
        <f t="shared" ref="K183:K217" si="26">IF(I183*J183=0,"",I183*J183)</f>
        <v/>
      </c>
      <c r="L183" s="694" t="str">
        <f t="shared" ref="L183:L217" si="27">IFERROR(SUMIFS($K$118:$K$217,$E$118:$E$217,$E183,$A$118:$A$217,$A183)/SUMIFS($J$10:$J$109,$A$10:$A$109,$E183),"")</f>
        <v/>
      </c>
      <c r="M183" s="408"/>
      <c r="N183" s="408"/>
      <c r="O183" s="408"/>
      <c r="P183" s="1113"/>
      <c r="Q183" s="950"/>
      <c r="R183" s="367"/>
      <c r="S183" s="1153"/>
      <c r="T183" s="822"/>
      <c r="U183" s="822"/>
      <c r="V183" s="822"/>
      <c r="W183" s="567">
        <f t="shared" ref="W183:W217" si="28">IF(SUM(T183:V183)=0,0,SUM(T183:V183))</f>
        <v>0</v>
      </c>
      <c r="X183" s="951"/>
      <c r="Y183" s="10" t="str">
        <f t="shared" si="24"/>
        <v/>
      </c>
      <c r="Z183" s="694" t="str">
        <f t="shared" si="25"/>
        <v/>
      </c>
      <c r="AA183" s="694" t="str">
        <f t="shared" ref="AA183:AA217" si="29">IFERROR((SUMIFS($J$10:$J$109,$C$10:$C$109,$C183,$G$10:$G$109,"*Retained*")+SUMIFS($K$118:$K$217,$C$118:$C$217,$C183))/SUMIFS($J$10:$J$109,$C$10:$C$109,$C183),"")</f>
        <v/>
      </c>
      <c r="AB183" s="694" t="str">
        <f t="shared" ref="AB183:AB217" si="30">IFERROR(SUMIFS($K$118:$K$217,$C$118:$C$217,$C183)/SUMIFS($J$10:$J$109,$C$10:$C$109,$C183,$G$10:$G$109,"*Removed*"),"")</f>
        <v/>
      </c>
    </row>
    <row r="184" spans="1:28" s="90" customFormat="1" ht="34.5" hidden="1" customHeight="1" outlineLevel="1" x14ac:dyDescent="0.2">
      <c r="A184" s="174" t="s">
        <v>738</v>
      </c>
      <c r="B184" s="1061"/>
      <c r="C184" s="530"/>
      <c r="D184" s="522"/>
      <c r="E184" s="578"/>
      <c r="F184" s="408"/>
      <c r="G184" s="408"/>
      <c r="H184" s="358"/>
      <c r="I184" s="358"/>
      <c r="J184" s="358"/>
      <c r="K184" s="521" t="str">
        <f t="shared" si="26"/>
        <v/>
      </c>
      <c r="L184" s="694" t="str">
        <f t="shared" si="27"/>
        <v/>
      </c>
      <c r="M184" s="408"/>
      <c r="N184" s="408"/>
      <c r="O184" s="408"/>
      <c r="P184" s="1113"/>
      <c r="Q184" s="950"/>
      <c r="R184" s="367"/>
      <c r="S184" s="1153"/>
      <c r="T184" s="822"/>
      <c r="U184" s="822"/>
      <c r="V184" s="822"/>
      <c r="W184" s="567">
        <f t="shared" si="28"/>
        <v>0</v>
      </c>
      <c r="X184" s="951"/>
      <c r="Y184" s="10" t="str">
        <f t="shared" si="24"/>
        <v/>
      </c>
      <c r="Z184" s="694" t="str">
        <f t="shared" si="25"/>
        <v/>
      </c>
      <c r="AA184" s="694" t="str">
        <f t="shared" si="29"/>
        <v/>
      </c>
      <c r="AB184" s="694" t="str">
        <f t="shared" si="30"/>
        <v/>
      </c>
    </row>
    <row r="185" spans="1:28" s="90" customFormat="1" ht="34.5" hidden="1" customHeight="1" outlineLevel="1" x14ac:dyDescent="0.2">
      <c r="A185" s="174" t="s">
        <v>739</v>
      </c>
      <c r="B185" s="1061"/>
      <c r="C185" s="530"/>
      <c r="D185" s="522"/>
      <c r="E185" s="578"/>
      <c r="F185" s="408"/>
      <c r="G185" s="408"/>
      <c r="H185" s="358"/>
      <c r="I185" s="358"/>
      <c r="J185" s="358"/>
      <c r="K185" s="521" t="str">
        <f t="shared" si="26"/>
        <v/>
      </c>
      <c r="L185" s="694" t="str">
        <f t="shared" si="27"/>
        <v/>
      </c>
      <c r="M185" s="408"/>
      <c r="N185" s="408"/>
      <c r="O185" s="408"/>
      <c r="P185" s="1113"/>
      <c r="Q185" s="950"/>
      <c r="R185" s="367"/>
      <c r="S185" s="1153"/>
      <c r="T185" s="822"/>
      <c r="U185" s="822"/>
      <c r="V185" s="822"/>
      <c r="W185" s="567">
        <f t="shared" si="28"/>
        <v>0</v>
      </c>
      <c r="X185" s="951"/>
      <c r="Y185" s="10" t="str">
        <f t="shared" si="24"/>
        <v/>
      </c>
      <c r="Z185" s="694" t="str">
        <f t="shared" si="25"/>
        <v/>
      </c>
      <c r="AA185" s="694" t="str">
        <f t="shared" si="29"/>
        <v/>
      </c>
      <c r="AB185" s="694" t="str">
        <f t="shared" si="30"/>
        <v/>
      </c>
    </row>
    <row r="186" spans="1:28" s="90" customFormat="1" ht="34.5" hidden="1" customHeight="1" outlineLevel="1" x14ac:dyDescent="0.2">
      <c r="A186" s="174" t="s">
        <v>740</v>
      </c>
      <c r="B186" s="1061"/>
      <c r="C186" s="530"/>
      <c r="D186" s="522"/>
      <c r="E186" s="578"/>
      <c r="F186" s="408"/>
      <c r="G186" s="408"/>
      <c r="H186" s="358"/>
      <c r="I186" s="358"/>
      <c r="J186" s="358"/>
      <c r="K186" s="521" t="str">
        <f t="shared" si="26"/>
        <v/>
      </c>
      <c r="L186" s="694" t="str">
        <f t="shared" si="27"/>
        <v/>
      </c>
      <c r="M186" s="408"/>
      <c r="N186" s="408"/>
      <c r="O186" s="408"/>
      <c r="P186" s="1113"/>
      <c r="Q186" s="950"/>
      <c r="R186" s="367"/>
      <c r="S186" s="1153"/>
      <c r="T186" s="822"/>
      <c r="U186" s="822"/>
      <c r="V186" s="822"/>
      <c r="W186" s="567">
        <f t="shared" si="28"/>
        <v>0</v>
      </c>
      <c r="X186" s="951"/>
      <c r="Y186" s="10" t="str">
        <f t="shared" si="24"/>
        <v/>
      </c>
      <c r="Z186" s="694" t="str">
        <f t="shared" si="25"/>
        <v/>
      </c>
      <c r="AA186" s="694" t="str">
        <f t="shared" si="29"/>
        <v/>
      </c>
      <c r="AB186" s="694" t="str">
        <f t="shared" si="30"/>
        <v/>
      </c>
    </row>
    <row r="187" spans="1:28" s="90" customFormat="1" ht="34.5" hidden="1" customHeight="1" outlineLevel="1" x14ac:dyDescent="0.2">
      <c r="A187" s="174" t="s">
        <v>741</v>
      </c>
      <c r="B187" s="1061"/>
      <c r="C187" s="530"/>
      <c r="D187" s="522"/>
      <c r="E187" s="578"/>
      <c r="F187" s="408"/>
      <c r="G187" s="408"/>
      <c r="H187" s="358"/>
      <c r="I187" s="358"/>
      <c r="J187" s="358"/>
      <c r="K187" s="521" t="str">
        <f t="shared" si="26"/>
        <v/>
      </c>
      <c r="L187" s="694" t="str">
        <f t="shared" si="27"/>
        <v/>
      </c>
      <c r="M187" s="408"/>
      <c r="N187" s="408"/>
      <c r="O187" s="408"/>
      <c r="P187" s="1113"/>
      <c r="Q187" s="950"/>
      <c r="R187" s="367"/>
      <c r="S187" s="1153"/>
      <c r="T187" s="822"/>
      <c r="U187" s="822"/>
      <c r="V187" s="822"/>
      <c r="W187" s="567">
        <f t="shared" si="28"/>
        <v>0</v>
      </c>
      <c r="X187" s="951"/>
      <c r="Y187" s="10" t="str">
        <f t="shared" si="24"/>
        <v/>
      </c>
      <c r="Z187" s="694" t="str">
        <f t="shared" si="25"/>
        <v/>
      </c>
      <c r="AA187" s="694" t="str">
        <f t="shared" si="29"/>
        <v/>
      </c>
      <c r="AB187" s="694" t="str">
        <f t="shared" si="30"/>
        <v/>
      </c>
    </row>
    <row r="188" spans="1:28" s="90" customFormat="1" ht="34.5" hidden="1" customHeight="1" outlineLevel="1" x14ac:dyDescent="0.2">
      <c r="A188" s="174" t="s">
        <v>742</v>
      </c>
      <c r="B188" s="1061"/>
      <c r="C188" s="530"/>
      <c r="D188" s="522"/>
      <c r="E188" s="578"/>
      <c r="F188" s="408"/>
      <c r="G188" s="408"/>
      <c r="H188" s="358"/>
      <c r="I188" s="358"/>
      <c r="J188" s="358"/>
      <c r="K188" s="521" t="str">
        <f t="shared" si="26"/>
        <v/>
      </c>
      <c r="L188" s="694" t="str">
        <f t="shared" si="27"/>
        <v/>
      </c>
      <c r="M188" s="408"/>
      <c r="N188" s="408"/>
      <c r="O188" s="408"/>
      <c r="P188" s="1113"/>
      <c r="Q188" s="950"/>
      <c r="R188" s="367"/>
      <c r="S188" s="1153"/>
      <c r="T188" s="822"/>
      <c r="U188" s="822"/>
      <c r="V188" s="822"/>
      <c r="W188" s="567">
        <f t="shared" si="28"/>
        <v>0</v>
      </c>
      <c r="X188" s="951"/>
      <c r="Y188" s="10" t="str">
        <f t="shared" si="24"/>
        <v/>
      </c>
      <c r="Z188" s="694" t="str">
        <f t="shared" si="25"/>
        <v/>
      </c>
      <c r="AA188" s="694" t="str">
        <f t="shared" si="29"/>
        <v/>
      </c>
      <c r="AB188" s="694" t="str">
        <f t="shared" si="30"/>
        <v/>
      </c>
    </row>
    <row r="189" spans="1:28" s="90" customFormat="1" ht="34.5" hidden="1" customHeight="1" outlineLevel="1" x14ac:dyDescent="0.2">
      <c r="A189" s="174" t="s">
        <v>743</v>
      </c>
      <c r="B189" s="1061"/>
      <c r="C189" s="530"/>
      <c r="D189" s="522"/>
      <c r="E189" s="578"/>
      <c r="F189" s="408"/>
      <c r="G189" s="408"/>
      <c r="H189" s="358"/>
      <c r="I189" s="358"/>
      <c r="J189" s="358"/>
      <c r="K189" s="521" t="str">
        <f t="shared" si="26"/>
        <v/>
      </c>
      <c r="L189" s="694" t="str">
        <f t="shared" si="27"/>
        <v/>
      </c>
      <c r="M189" s="408"/>
      <c r="N189" s="408"/>
      <c r="O189" s="408"/>
      <c r="P189" s="1113"/>
      <c r="Q189" s="950"/>
      <c r="R189" s="367"/>
      <c r="S189" s="1153"/>
      <c r="T189" s="822"/>
      <c r="U189" s="822"/>
      <c r="V189" s="822"/>
      <c r="W189" s="567">
        <f t="shared" si="28"/>
        <v>0</v>
      </c>
      <c r="X189" s="951"/>
      <c r="Y189" s="10" t="str">
        <f t="shared" si="24"/>
        <v/>
      </c>
      <c r="Z189" s="694" t="str">
        <f t="shared" si="25"/>
        <v/>
      </c>
      <c r="AA189" s="694" t="str">
        <f t="shared" si="29"/>
        <v/>
      </c>
      <c r="AB189" s="694" t="str">
        <f t="shared" si="30"/>
        <v/>
      </c>
    </row>
    <row r="190" spans="1:28" s="90" customFormat="1" ht="34.5" hidden="1" customHeight="1" outlineLevel="1" x14ac:dyDescent="0.2">
      <c r="A190" s="174" t="s">
        <v>744</v>
      </c>
      <c r="B190" s="1061"/>
      <c r="C190" s="530"/>
      <c r="D190" s="522"/>
      <c r="E190" s="578"/>
      <c r="F190" s="408"/>
      <c r="G190" s="408"/>
      <c r="H190" s="358"/>
      <c r="I190" s="358"/>
      <c r="J190" s="358"/>
      <c r="K190" s="521" t="str">
        <f t="shared" si="26"/>
        <v/>
      </c>
      <c r="L190" s="694" t="str">
        <f t="shared" si="27"/>
        <v/>
      </c>
      <c r="M190" s="408"/>
      <c r="N190" s="408"/>
      <c r="O190" s="408"/>
      <c r="P190" s="1113"/>
      <c r="Q190" s="950"/>
      <c r="R190" s="367"/>
      <c r="S190" s="1153"/>
      <c r="T190" s="822"/>
      <c r="U190" s="822"/>
      <c r="V190" s="822"/>
      <c r="W190" s="567">
        <f t="shared" si="28"/>
        <v>0</v>
      </c>
      <c r="X190" s="951"/>
      <c r="Y190" s="10" t="str">
        <f t="shared" si="24"/>
        <v/>
      </c>
      <c r="Z190" s="694" t="str">
        <f t="shared" si="25"/>
        <v/>
      </c>
      <c r="AA190" s="694" t="str">
        <f t="shared" si="29"/>
        <v/>
      </c>
      <c r="AB190" s="694" t="str">
        <f t="shared" si="30"/>
        <v/>
      </c>
    </row>
    <row r="191" spans="1:28" s="90" customFormat="1" ht="34.5" hidden="1" customHeight="1" outlineLevel="1" x14ac:dyDescent="0.2">
      <c r="A191" s="174" t="s">
        <v>745</v>
      </c>
      <c r="B191" s="1061"/>
      <c r="C191" s="530"/>
      <c r="D191" s="522"/>
      <c r="E191" s="578"/>
      <c r="F191" s="408"/>
      <c r="G191" s="408"/>
      <c r="H191" s="358"/>
      <c r="I191" s="358"/>
      <c r="J191" s="358"/>
      <c r="K191" s="521" t="str">
        <f t="shared" si="26"/>
        <v/>
      </c>
      <c r="L191" s="694" t="str">
        <f t="shared" si="27"/>
        <v/>
      </c>
      <c r="M191" s="408"/>
      <c r="N191" s="408"/>
      <c r="O191" s="408"/>
      <c r="P191" s="1113"/>
      <c r="Q191" s="950"/>
      <c r="R191" s="367"/>
      <c r="S191" s="1153"/>
      <c r="T191" s="822"/>
      <c r="U191" s="822"/>
      <c r="V191" s="822"/>
      <c r="W191" s="567">
        <f t="shared" si="28"/>
        <v>0</v>
      </c>
      <c r="X191" s="951"/>
      <c r="Y191" s="10" t="str">
        <f t="shared" si="24"/>
        <v/>
      </c>
      <c r="Z191" s="694" t="str">
        <f t="shared" si="25"/>
        <v/>
      </c>
      <c r="AA191" s="694" t="str">
        <f t="shared" si="29"/>
        <v/>
      </c>
      <c r="AB191" s="694" t="str">
        <f t="shared" si="30"/>
        <v/>
      </c>
    </row>
    <row r="192" spans="1:28" s="90" customFormat="1" ht="34.5" hidden="1" customHeight="1" outlineLevel="1" x14ac:dyDescent="0.2">
      <c r="A192" s="174" t="s">
        <v>746</v>
      </c>
      <c r="B192" s="1061"/>
      <c r="C192" s="530"/>
      <c r="D192" s="522"/>
      <c r="E192" s="578"/>
      <c r="F192" s="408"/>
      <c r="G192" s="408"/>
      <c r="H192" s="358"/>
      <c r="I192" s="358"/>
      <c r="J192" s="358"/>
      <c r="K192" s="521" t="str">
        <f t="shared" si="26"/>
        <v/>
      </c>
      <c r="L192" s="694" t="str">
        <f t="shared" si="27"/>
        <v/>
      </c>
      <c r="M192" s="408"/>
      <c r="N192" s="408"/>
      <c r="O192" s="408"/>
      <c r="P192" s="1113"/>
      <c r="Q192" s="950"/>
      <c r="R192" s="367"/>
      <c r="S192" s="1153"/>
      <c r="T192" s="822"/>
      <c r="U192" s="822"/>
      <c r="V192" s="822"/>
      <c r="W192" s="567">
        <f t="shared" si="28"/>
        <v>0</v>
      </c>
      <c r="X192" s="951"/>
      <c r="Y192" s="10" t="str">
        <f t="shared" ref="Y192:Y217" si="31">IFERROR(W192/K192,"")</f>
        <v/>
      </c>
      <c r="Z192" s="694" t="str">
        <f t="shared" si="25"/>
        <v/>
      </c>
      <c r="AA192" s="694" t="str">
        <f t="shared" si="29"/>
        <v/>
      </c>
      <c r="AB192" s="694" t="str">
        <f t="shared" si="30"/>
        <v/>
      </c>
    </row>
    <row r="193" spans="1:28" s="90" customFormat="1" ht="34.5" hidden="1" customHeight="1" outlineLevel="1" x14ac:dyDescent="0.2">
      <c r="A193" s="174" t="s">
        <v>747</v>
      </c>
      <c r="B193" s="1061"/>
      <c r="C193" s="530"/>
      <c r="D193" s="522"/>
      <c r="E193" s="578"/>
      <c r="F193" s="408"/>
      <c r="G193" s="408"/>
      <c r="H193" s="358"/>
      <c r="I193" s="358"/>
      <c r="J193" s="358"/>
      <c r="K193" s="521" t="str">
        <f t="shared" si="26"/>
        <v/>
      </c>
      <c r="L193" s="694" t="str">
        <f t="shared" si="27"/>
        <v/>
      </c>
      <c r="M193" s="408"/>
      <c r="N193" s="408"/>
      <c r="O193" s="408"/>
      <c r="P193" s="1113"/>
      <c r="Q193" s="950"/>
      <c r="R193" s="367"/>
      <c r="S193" s="1153"/>
      <c r="T193" s="822"/>
      <c r="U193" s="822"/>
      <c r="V193" s="822"/>
      <c r="W193" s="567">
        <f t="shared" si="28"/>
        <v>0</v>
      </c>
      <c r="X193" s="951"/>
      <c r="Y193" s="10" t="str">
        <f t="shared" si="31"/>
        <v/>
      </c>
      <c r="Z193" s="694" t="str">
        <f t="shared" si="25"/>
        <v/>
      </c>
      <c r="AA193" s="694" t="str">
        <f t="shared" si="29"/>
        <v/>
      </c>
      <c r="AB193" s="694" t="str">
        <f t="shared" si="30"/>
        <v/>
      </c>
    </row>
    <row r="194" spans="1:28" s="90" customFormat="1" ht="34.5" hidden="1" customHeight="1" outlineLevel="1" x14ac:dyDescent="0.2">
      <c r="A194" s="174" t="s">
        <v>748</v>
      </c>
      <c r="B194" s="1061"/>
      <c r="C194" s="530"/>
      <c r="D194" s="522"/>
      <c r="E194" s="578"/>
      <c r="F194" s="408"/>
      <c r="G194" s="408"/>
      <c r="H194" s="358"/>
      <c r="I194" s="358"/>
      <c r="J194" s="358"/>
      <c r="K194" s="521" t="str">
        <f t="shared" si="26"/>
        <v/>
      </c>
      <c r="L194" s="694" t="str">
        <f t="shared" si="27"/>
        <v/>
      </c>
      <c r="M194" s="408"/>
      <c r="N194" s="408"/>
      <c r="O194" s="408"/>
      <c r="P194" s="1113"/>
      <c r="Q194" s="950"/>
      <c r="R194" s="367"/>
      <c r="S194" s="1153"/>
      <c r="T194" s="822"/>
      <c r="U194" s="822"/>
      <c r="V194" s="822"/>
      <c r="W194" s="567">
        <f t="shared" si="28"/>
        <v>0</v>
      </c>
      <c r="X194" s="951"/>
      <c r="Y194" s="10" t="str">
        <f t="shared" si="31"/>
        <v/>
      </c>
      <c r="Z194" s="694" t="str">
        <f t="shared" si="25"/>
        <v/>
      </c>
      <c r="AA194" s="694" t="str">
        <f t="shared" si="29"/>
        <v/>
      </c>
      <c r="AB194" s="694" t="str">
        <f t="shared" si="30"/>
        <v/>
      </c>
    </row>
    <row r="195" spans="1:28" s="90" customFormat="1" ht="34.5" hidden="1" customHeight="1" outlineLevel="1" x14ac:dyDescent="0.2">
      <c r="A195" s="174" t="s">
        <v>749</v>
      </c>
      <c r="B195" s="1061"/>
      <c r="C195" s="530"/>
      <c r="D195" s="522"/>
      <c r="E195" s="578"/>
      <c r="F195" s="408"/>
      <c r="G195" s="408"/>
      <c r="H195" s="358"/>
      <c r="I195" s="358"/>
      <c r="J195" s="358"/>
      <c r="K195" s="521" t="str">
        <f t="shared" si="26"/>
        <v/>
      </c>
      <c r="L195" s="694" t="str">
        <f t="shared" si="27"/>
        <v/>
      </c>
      <c r="M195" s="408"/>
      <c r="N195" s="408"/>
      <c r="O195" s="408"/>
      <c r="P195" s="1113"/>
      <c r="Q195" s="950"/>
      <c r="R195" s="367"/>
      <c r="S195" s="1153"/>
      <c r="T195" s="822"/>
      <c r="U195" s="822"/>
      <c r="V195" s="822"/>
      <c r="W195" s="567">
        <f t="shared" si="28"/>
        <v>0</v>
      </c>
      <c r="X195" s="951"/>
      <c r="Y195" s="10" t="str">
        <f t="shared" si="31"/>
        <v/>
      </c>
      <c r="Z195" s="694" t="str">
        <f t="shared" si="25"/>
        <v/>
      </c>
      <c r="AA195" s="694" t="str">
        <f t="shared" si="29"/>
        <v/>
      </c>
      <c r="AB195" s="694" t="str">
        <f t="shared" si="30"/>
        <v/>
      </c>
    </row>
    <row r="196" spans="1:28" s="90" customFormat="1" ht="34.5" hidden="1" customHeight="1" outlineLevel="1" x14ac:dyDescent="0.2">
      <c r="A196" s="174" t="s">
        <v>750</v>
      </c>
      <c r="B196" s="1061"/>
      <c r="C196" s="530"/>
      <c r="D196" s="522"/>
      <c r="E196" s="578"/>
      <c r="F196" s="408"/>
      <c r="G196" s="408"/>
      <c r="H196" s="358"/>
      <c r="I196" s="358"/>
      <c r="J196" s="358"/>
      <c r="K196" s="521" t="str">
        <f t="shared" si="26"/>
        <v/>
      </c>
      <c r="L196" s="694" t="str">
        <f t="shared" si="27"/>
        <v/>
      </c>
      <c r="M196" s="408"/>
      <c r="N196" s="408"/>
      <c r="O196" s="408"/>
      <c r="P196" s="1113"/>
      <c r="Q196" s="950"/>
      <c r="R196" s="367"/>
      <c r="S196" s="1153"/>
      <c r="T196" s="822"/>
      <c r="U196" s="822"/>
      <c r="V196" s="822"/>
      <c r="W196" s="567">
        <f t="shared" si="28"/>
        <v>0</v>
      </c>
      <c r="X196" s="951"/>
      <c r="Y196" s="10" t="str">
        <f t="shared" si="31"/>
        <v/>
      </c>
      <c r="Z196" s="694" t="str">
        <f t="shared" si="25"/>
        <v/>
      </c>
      <c r="AA196" s="694" t="str">
        <f t="shared" si="29"/>
        <v/>
      </c>
      <c r="AB196" s="694" t="str">
        <f t="shared" si="30"/>
        <v/>
      </c>
    </row>
    <row r="197" spans="1:28" s="90" customFormat="1" ht="34.5" hidden="1" customHeight="1" outlineLevel="1" x14ac:dyDescent="0.2">
      <c r="A197" s="174" t="s">
        <v>751</v>
      </c>
      <c r="B197" s="1061"/>
      <c r="C197" s="530"/>
      <c r="D197" s="522"/>
      <c r="E197" s="578"/>
      <c r="F197" s="408"/>
      <c r="G197" s="408"/>
      <c r="H197" s="358"/>
      <c r="I197" s="358"/>
      <c r="J197" s="358"/>
      <c r="K197" s="521" t="str">
        <f t="shared" si="26"/>
        <v/>
      </c>
      <c r="L197" s="694" t="str">
        <f t="shared" si="27"/>
        <v/>
      </c>
      <c r="M197" s="413"/>
      <c r="N197" s="408"/>
      <c r="O197" s="408"/>
      <c r="P197" s="1113"/>
      <c r="Q197" s="950"/>
      <c r="R197" s="367"/>
      <c r="S197" s="1153"/>
      <c r="T197" s="822"/>
      <c r="U197" s="822"/>
      <c r="V197" s="822"/>
      <c r="W197" s="567">
        <f t="shared" si="28"/>
        <v>0</v>
      </c>
      <c r="X197" s="951"/>
      <c r="Y197" s="10" t="str">
        <f t="shared" si="31"/>
        <v/>
      </c>
      <c r="Z197" s="694" t="str">
        <f t="shared" si="25"/>
        <v/>
      </c>
      <c r="AA197" s="694" t="str">
        <f t="shared" si="29"/>
        <v/>
      </c>
      <c r="AB197" s="694" t="str">
        <f t="shared" si="30"/>
        <v/>
      </c>
    </row>
    <row r="198" spans="1:28" s="90" customFormat="1" ht="34.5" hidden="1" customHeight="1" outlineLevel="1" x14ac:dyDescent="0.2">
      <c r="A198" s="174" t="s">
        <v>752</v>
      </c>
      <c r="B198" s="1061"/>
      <c r="C198" s="530"/>
      <c r="D198" s="522"/>
      <c r="E198" s="578"/>
      <c r="F198" s="408"/>
      <c r="G198" s="408"/>
      <c r="H198" s="358"/>
      <c r="I198" s="358"/>
      <c r="J198" s="358"/>
      <c r="K198" s="521" t="str">
        <f t="shared" si="26"/>
        <v/>
      </c>
      <c r="L198" s="694" t="str">
        <f t="shared" si="27"/>
        <v/>
      </c>
      <c r="M198" s="408"/>
      <c r="N198" s="408"/>
      <c r="O198" s="408"/>
      <c r="P198" s="1113"/>
      <c r="Q198" s="950"/>
      <c r="R198" s="367"/>
      <c r="S198" s="1153"/>
      <c r="T198" s="822"/>
      <c r="U198" s="822"/>
      <c r="V198" s="822"/>
      <c r="W198" s="567">
        <f t="shared" si="28"/>
        <v>0</v>
      </c>
      <c r="X198" s="951"/>
      <c r="Y198" s="10" t="str">
        <f t="shared" si="31"/>
        <v/>
      </c>
      <c r="Z198" s="694" t="str">
        <f t="shared" si="25"/>
        <v/>
      </c>
      <c r="AA198" s="694" t="str">
        <f t="shared" si="29"/>
        <v/>
      </c>
      <c r="AB198" s="694" t="str">
        <f t="shared" si="30"/>
        <v/>
      </c>
    </row>
    <row r="199" spans="1:28" s="90" customFormat="1" ht="34.5" hidden="1" customHeight="1" outlineLevel="1" x14ac:dyDescent="0.2">
      <c r="A199" s="174" t="s">
        <v>753</v>
      </c>
      <c r="B199" s="1061"/>
      <c r="C199" s="530"/>
      <c r="D199" s="522"/>
      <c r="E199" s="578"/>
      <c r="F199" s="408"/>
      <c r="G199" s="408"/>
      <c r="H199" s="358"/>
      <c r="I199" s="358"/>
      <c r="J199" s="358"/>
      <c r="K199" s="521" t="str">
        <f t="shared" si="26"/>
        <v/>
      </c>
      <c r="L199" s="694" t="str">
        <f t="shared" si="27"/>
        <v/>
      </c>
      <c r="M199" s="408"/>
      <c r="N199" s="408"/>
      <c r="O199" s="408"/>
      <c r="P199" s="1113"/>
      <c r="Q199" s="950"/>
      <c r="R199" s="367"/>
      <c r="S199" s="1153"/>
      <c r="T199" s="822"/>
      <c r="U199" s="822"/>
      <c r="V199" s="822"/>
      <c r="W199" s="567">
        <f t="shared" si="28"/>
        <v>0</v>
      </c>
      <c r="X199" s="951"/>
      <c r="Y199" s="10" t="str">
        <f t="shared" si="31"/>
        <v/>
      </c>
      <c r="Z199" s="694" t="str">
        <f t="shared" si="25"/>
        <v/>
      </c>
      <c r="AA199" s="694" t="str">
        <f t="shared" si="29"/>
        <v/>
      </c>
      <c r="AB199" s="694" t="str">
        <f t="shared" si="30"/>
        <v/>
      </c>
    </row>
    <row r="200" spans="1:28" s="90" customFormat="1" ht="34.5" hidden="1" customHeight="1" outlineLevel="1" x14ac:dyDescent="0.2">
      <c r="A200" s="174" t="s">
        <v>754</v>
      </c>
      <c r="B200" s="1061"/>
      <c r="C200" s="530"/>
      <c r="D200" s="522"/>
      <c r="E200" s="578"/>
      <c r="F200" s="408"/>
      <c r="G200" s="408"/>
      <c r="H200" s="358"/>
      <c r="I200" s="358"/>
      <c r="J200" s="358"/>
      <c r="K200" s="521" t="str">
        <f t="shared" si="26"/>
        <v/>
      </c>
      <c r="L200" s="694" t="str">
        <f t="shared" si="27"/>
        <v/>
      </c>
      <c r="M200" s="408"/>
      <c r="N200" s="408"/>
      <c r="O200" s="408"/>
      <c r="P200" s="1113"/>
      <c r="Q200" s="950"/>
      <c r="R200" s="367"/>
      <c r="S200" s="1153"/>
      <c r="T200" s="822"/>
      <c r="U200" s="822"/>
      <c r="V200" s="822"/>
      <c r="W200" s="567">
        <f t="shared" si="28"/>
        <v>0</v>
      </c>
      <c r="X200" s="951"/>
      <c r="Y200" s="10" t="str">
        <f t="shared" si="31"/>
        <v/>
      </c>
      <c r="Z200" s="694" t="str">
        <f t="shared" si="25"/>
        <v/>
      </c>
      <c r="AA200" s="694" t="str">
        <f t="shared" si="29"/>
        <v/>
      </c>
      <c r="AB200" s="694" t="str">
        <f t="shared" si="30"/>
        <v/>
      </c>
    </row>
    <row r="201" spans="1:28" s="90" customFormat="1" ht="34.5" hidden="1" customHeight="1" outlineLevel="1" x14ac:dyDescent="0.2">
      <c r="A201" s="174" t="s">
        <v>755</v>
      </c>
      <c r="B201" s="1061"/>
      <c r="C201" s="530"/>
      <c r="D201" s="522"/>
      <c r="E201" s="578"/>
      <c r="F201" s="408"/>
      <c r="G201" s="408"/>
      <c r="H201" s="358"/>
      <c r="I201" s="358"/>
      <c r="J201" s="358"/>
      <c r="K201" s="521" t="str">
        <f t="shared" si="26"/>
        <v/>
      </c>
      <c r="L201" s="694" t="str">
        <f t="shared" si="27"/>
        <v/>
      </c>
      <c r="M201" s="408"/>
      <c r="N201" s="408"/>
      <c r="O201" s="408"/>
      <c r="P201" s="1113"/>
      <c r="Q201" s="950"/>
      <c r="R201" s="367"/>
      <c r="S201" s="1153"/>
      <c r="T201" s="822"/>
      <c r="U201" s="822"/>
      <c r="V201" s="822"/>
      <c r="W201" s="567">
        <f t="shared" si="28"/>
        <v>0</v>
      </c>
      <c r="X201" s="951"/>
      <c r="Y201" s="10" t="str">
        <f t="shared" si="31"/>
        <v/>
      </c>
      <c r="Z201" s="694" t="str">
        <f t="shared" si="25"/>
        <v/>
      </c>
      <c r="AA201" s="694" t="str">
        <f t="shared" si="29"/>
        <v/>
      </c>
      <c r="AB201" s="694" t="str">
        <f t="shared" si="30"/>
        <v/>
      </c>
    </row>
    <row r="202" spans="1:28" s="90" customFormat="1" ht="34.5" hidden="1" customHeight="1" outlineLevel="1" x14ac:dyDescent="0.2">
      <c r="A202" s="174" t="s">
        <v>756</v>
      </c>
      <c r="B202" s="1061"/>
      <c r="C202" s="530"/>
      <c r="D202" s="522"/>
      <c r="E202" s="578"/>
      <c r="F202" s="408"/>
      <c r="G202" s="408"/>
      <c r="H202" s="358"/>
      <c r="I202" s="358"/>
      <c r="J202" s="358"/>
      <c r="K202" s="521" t="str">
        <f t="shared" si="26"/>
        <v/>
      </c>
      <c r="L202" s="694" t="str">
        <f t="shared" si="27"/>
        <v/>
      </c>
      <c r="M202" s="408"/>
      <c r="N202" s="408"/>
      <c r="O202" s="408"/>
      <c r="P202" s="1113"/>
      <c r="Q202" s="950"/>
      <c r="R202" s="367"/>
      <c r="S202" s="1153"/>
      <c r="T202" s="822"/>
      <c r="U202" s="822"/>
      <c r="V202" s="822"/>
      <c r="W202" s="567">
        <f t="shared" si="28"/>
        <v>0</v>
      </c>
      <c r="X202" s="951"/>
      <c r="Y202" s="10" t="str">
        <f t="shared" si="31"/>
        <v/>
      </c>
      <c r="Z202" s="694" t="str">
        <f t="shared" si="25"/>
        <v/>
      </c>
      <c r="AA202" s="694" t="str">
        <f t="shared" si="29"/>
        <v/>
      </c>
      <c r="AB202" s="694" t="str">
        <f t="shared" si="30"/>
        <v/>
      </c>
    </row>
    <row r="203" spans="1:28" s="90" customFormat="1" ht="34.5" hidden="1" customHeight="1" outlineLevel="1" x14ac:dyDescent="0.2">
      <c r="A203" s="174" t="s">
        <v>757</v>
      </c>
      <c r="B203" s="1061"/>
      <c r="C203" s="530"/>
      <c r="D203" s="522"/>
      <c r="E203" s="578"/>
      <c r="F203" s="408"/>
      <c r="G203" s="408"/>
      <c r="H203" s="358"/>
      <c r="I203" s="358"/>
      <c r="J203" s="358"/>
      <c r="K203" s="521" t="str">
        <f t="shared" si="26"/>
        <v/>
      </c>
      <c r="L203" s="694" t="str">
        <f t="shared" si="27"/>
        <v/>
      </c>
      <c r="M203" s="408"/>
      <c r="N203" s="408"/>
      <c r="O203" s="408"/>
      <c r="P203" s="1113"/>
      <c r="Q203" s="950"/>
      <c r="R203" s="367"/>
      <c r="S203" s="1153"/>
      <c r="T203" s="822"/>
      <c r="U203" s="822"/>
      <c r="V203" s="822"/>
      <c r="W203" s="567">
        <f t="shared" si="28"/>
        <v>0</v>
      </c>
      <c r="X203" s="951"/>
      <c r="Y203" s="10" t="str">
        <f t="shared" si="31"/>
        <v/>
      </c>
      <c r="Z203" s="694" t="str">
        <f t="shared" si="25"/>
        <v/>
      </c>
      <c r="AA203" s="694" t="str">
        <f t="shared" si="29"/>
        <v/>
      </c>
      <c r="AB203" s="694" t="str">
        <f t="shared" si="30"/>
        <v/>
      </c>
    </row>
    <row r="204" spans="1:28" s="90" customFormat="1" ht="34.5" hidden="1" customHeight="1" outlineLevel="1" x14ac:dyDescent="0.2">
      <c r="A204" s="174" t="s">
        <v>758</v>
      </c>
      <c r="B204" s="1061"/>
      <c r="C204" s="530"/>
      <c r="D204" s="522"/>
      <c r="E204" s="578"/>
      <c r="F204" s="408"/>
      <c r="G204" s="408"/>
      <c r="H204" s="358"/>
      <c r="I204" s="358"/>
      <c r="J204" s="358"/>
      <c r="K204" s="521" t="str">
        <f t="shared" si="26"/>
        <v/>
      </c>
      <c r="L204" s="694" t="str">
        <f t="shared" si="27"/>
        <v/>
      </c>
      <c r="M204" s="408"/>
      <c r="N204" s="408"/>
      <c r="O204" s="408"/>
      <c r="P204" s="1113"/>
      <c r="Q204" s="950"/>
      <c r="R204" s="367"/>
      <c r="S204" s="1153"/>
      <c r="T204" s="822"/>
      <c r="U204" s="822"/>
      <c r="V204" s="822"/>
      <c r="W204" s="567">
        <f t="shared" si="28"/>
        <v>0</v>
      </c>
      <c r="X204" s="951"/>
      <c r="Y204" s="10" t="str">
        <f t="shared" si="31"/>
        <v/>
      </c>
      <c r="Z204" s="694" t="str">
        <f t="shared" si="25"/>
        <v/>
      </c>
      <c r="AA204" s="694" t="str">
        <f t="shared" si="29"/>
        <v/>
      </c>
      <c r="AB204" s="694" t="str">
        <f t="shared" si="30"/>
        <v/>
      </c>
    </row>
    <row r="205" spans="1:28" s="90" customFormat="1" ht="34.5" hidden="1" customHeight="1" outlineLevel="1" x14ac:dyDescent="0.2">
      <c r="A205" s="174" t="s">
        <v>759</v>
      </c>
      <c r="B205" s="1061"/>
      <c r="C205" s="530"/>
      <c r="D205" s="522"/>
      <c r="E205" s="578"/>
      <c r="F205" s="408"/>
      <c r="G205" s="408"/>
      <c r="H205" s="358"/>
      <c r="I205" s="358"/>
      <c r="J205" s="358"/>
      <c r="K205" s="521" t="str">
        <f t="shared" si="26"/>
        <v/>
      </c>
      <c r="L205" s="694" t="str">
        <f t="shared" si="27"/>
        <v/>
      </c>
      <c r="M205" s="408"/>
      <c r="N205" s="408"/>
      <c r="O205" s="408"/>
      <c r="P205" s="1113"/>
      <c r="Q205" s="950"/>
      <c r="R205" s="367"/>
      <c r="S205" s="1153"/>
      <c r="T205" s="822"/>
      <c r="U205" s="822"/>
      <c r="V205" s="822"/>
      <c r="W205" s="567">
        <f t="shared" si="28"/>
        <v>0</v>
      </c>
      <c r="X205" s="951"/>
      <c r="Y205" s="10" t="str">
        <f t="shared" si="31"/>
        <v/>
      </c>
      <c r="Z205" s="694" t="str">
        <f t="shared" si="25"/>
        <v/>
      </c>
      <c r="AA205" s="694" t="str">
        <f t="shared" si="29"/>
        <v/>
      </c>
      <c r="AB205" s="694" t="str">
        <f t="shared" si="30"/>
        <v/>
      </c>
    </row>
    <row r="206" spans="1:28" s="90" customFormat="1" ht="34.5" hidden="1" customHeight="1" outlineLevel="1" x14ac:dyDescent="0.2">
      <c r="A206" s="174" t="s">
        <v>760</v>
      </c>
      <c r="B206" s="1061"/>
      <c r="C206" s="530"/>
      <c r="D206" s="522"/>
      <c r="E206" s="578"/>
      <c r="F206" s="408"/>
      <c r="G206" s="408"/>
      <c r="H206" s="358"/>
      <c r="I206" s="358"/>
      <c r="J206" s="358"/>
      <c r="K206" s="521" t="str">
        <f t="shared" si="26"/>
        <v/>
      </c>
      <c r="L206" s="694" t="str">
        <f t="shared" si="27"/>
        <v/>
      </c>
      <c r="M206" s="408"/>
      <c r="N206" s="408"/>
      <c r="O206" s="408"/>
      <c r="P206" s="1113"/>
      <c r="Q206" s="950"/>
      <c r="R206" s="367"/>
      <c r="S206" s="1153"/>
      <c r="T206" s="822"/>
      <c r="U206" s="822"/>
      <c r="V206" s="822"/>
      <c r="W206" s="567">
        <f t="shared" si="28"/>
        <v>0</v>
      </c>
      <c r="X206" s="951"/>
      <c r="Y206" s="10" t="str">
        <f t="shared" si="31"/>
        <v/>
      </c>
      <c r="Z206" s="694" t="str">
        <f t="shared" si="25"/>
        <v/>
      </c>
      <c r="AA206" s="694" t="str">
        <f t="shared" si="29"/>
        <v/>
      </c>
      <c r="AB206" s="694" t="str">
        <f t="shared" si="30"/>
        <v/>
      </c>
    </row>
    <row r="207" spans="1:28" s="90" customFormat="1" ht="34.5" hidden="1" customHeight="1" outlineLevel="1" x14ac:dyDescent="0.2">
      <c r="A207" s="174" t="s">
        <v>761</v>
      </c>
      <c r="B207" s="1061"/>
      <c r="C207" s="530"/>
      <c r="D207" s="522"/>
      <c r="E207" s="578"/>
      <c r="F207" s="408"/>
      <c r="G207" s="408"/>
      <c r="H207" s="358"/>
      <c r="I207" s="358"/>
      <c r="J207" s="358"/>
      <c r="K207" s="521" t="str">
        <f t="shared" si="26"/>
        <v/>
      </c>
      <c r="L207" s="694" t="str">
        <f t="shared" si="27"/>
        <v/>
      </c>
      <c r="M207" s="408"/>
      <c r="N207" s="408"/>
      <c r="O207" s="408"/>
      <c r="P207" s="1113"/>
      <c r="Q207" s="950"/>
      <c r="R207" s="367"/>
      <c r="S207" s="1153"/>
      <c r="T207" s="822"/>
      <c r="U207" s="822"/>
      <c r="V207" s="822"/>
      <c r="W207" s="567">
        <f t="shared" si="28"/>
        <v>0</v>
      </c>
      <c r="X207" s="951"/>
      <c r="Y207" s="10" t="str">
        <f t="shared" si="31"/>
        <v/>
      </c>
      <c r="Z207" s="694" t="str">
        <f t="shared" si="25"/>
        <v/>
      </c>
      <c r="AA207" s="694" t="str">
        <f t="shared" si="29"/>
        <v/>
      </c>
      <c r="AB207" s="694" t="str">
        <f t="shared" si="30"/>
        <v/>
      </c>
    </row>
    <row r="208" spans="1:28" s="90" customFormat="1" ht="34.5" hidden="1" customHeight="1" outlineLevel="1" x14ac:dyDescent="0.2">
      <c r="A208" s="174" t="s">
        <v>762</v>
      </c>
      <c r="B208" s="1061"/>
      <c r="C208" s="530"/>
      <c r="D208" s="522"/>
      <c r="E208" s="578"/>
      <c r="F208" s="408"/>
      <c r="G208" s="408"/>
      <c r="H208" s="358"/>
      <c r="I208" s="358"/>
      <c r="J208" s="358"/>
      <c r="K208" s="521" t="str">
        <f t="shared" si="26"/>
        <v/>
      </c>
      <c r="L208" s="694" t="str">
        <f t="shared" si="27"/>
        <v/>
      </c>
      <c r="M208" s="408"/>
      <c r="N208" s="408"/>
      <c r="O208" s="408"/>
      <c r="P208" s="1113"/>
      <c r="Q208" s="950"/>
      <c r="R208" s="367"/>
      <c r="S208" s="1153"/>
      <c r="T208" s="822"/>
      <c r="U208" s="822"/>
      <c r="V208" s="822"/>
      <c r="W208" s="567">
        <f t="shared" si="28"/>
        <v>0</v>
      </c>
      <c r="X208" s="951"/>
      <c r="Y208" s="10" t="str">
        <f t="shared" si="31"/>
        <v/>
      </c>
      <c r="Z208" s="694" t="str">
        <f t="shared" si="25"/>
        <v/>
      </c>
      <c r="AA208" s="694" t="str">
        <f t="shared" si="29"/>
        <v/>
      </c>
      <c r="AB208" s="694" t="str">
        <f t="shared" si="30"/>
        <v/>
      </c>
    </row>
    <row r="209" spans="1:83" s="90" customFormat="1" ht="34.5" hidden="1" customHeight="1" outlineLevel="1" x14ac:dyDescent="0.2">
      <c r="A209" s="174" t="s">
        <v>763</v>
      </c>
      <c r="B209" s="1061"/>
      <c r="C209" s="530"/>
      <c r="D209" s="522"/>
      <c r="E209" s="578"/>
      <c r="F209" s="408"/>
      <c r="G209" s="408"/>
      <c r="H209" s="358"/>
      <c r="I209" s="358"/>
      <c r="J209" s="358"/>
      <c r="K209" s="521" t="str">
        <f t="shared" si="26"/>
        <v/>
      </c>
      <c r="L209" s="694" t="str">
        <f t="shared" si="27"/>
        <v/>
      </c>
      <c r="M209" s="408"/>
      <c r="N209" s="408"/>
      <c r="O209" s="408"/>
      <c r="P209" s="1113"/>
      <c r="Q209" s="950"/>
      <c r="R209" s="367"/>
      <c r="S209" s="1153"/>
      <c r="T209" s="822"/>
      <c r="U209" s="822"/>
      <c r="V209" s="822"/>
      <c r="W209" s="567">
        <f t="shared" si="28"/>
        <v>0</v>
      </c>
      <c r="X209" s="951"/>
      <c r="Y209" s="10" t="str">
        <f t="shared" si="31"/>
        <v/>
      </c>
      <c r="Z209" s="694" t="str">
        <f t="shared" si="25"/>
        <v/>
      </c>
      <c r="AA209" s="694" t="str">
        <f t="shared" si="29"/>
        <v/>
      </c>
      <c r="AB209" s="694" t="str">
        <f t="shared" si="30"/>
        <v/>
      </c>
    </row>
    <row r="210" spans="1:83" s="90" customFormat="1" ht="34.5" hidden="1" customHeight="1" outlineLevel="1" x14ac:dyDescent="0.2">
      <c r="A210" s="174" t="s">
        <v>764</v>
      </c>
      <c r="B210" s="1061"/>
      <c r="C210" s="530"/>
      <c r="D210" s="522"/>
      <c r="E210" s="578"/>
      <c r="F210" s="408"/>
      <c r="G210" s="408"/>
      <c r="H210" s="358"/>
      <c r="I210" s="358"/>
      <c r="J210" s="358"/>
      <c r="K210" s="521" t="str">
        <f t="shared" si="26"/>
        <v/>
      </c>
      <c r="L210" s="694" t="str">
        <f t="shared" si="27"/>
        <v/>
      </c>
      <c r="M210" s="408"/>
      <c r="N210" s="408"/>
      <c r="O210" s="408"/>
      <c r="P210" s="1113"/>
      <c r="Q210" s="950"/>
      <c r="R210" s="367"/>
      <c r="S210" s="1153"/>
      <c r="T210" s="822"/>
      <c r="U210" s="822"/>
      <c r="V210" s="822"/>
      <c r="W210" s="567">
        <f t="shared" si="28"/>
        <v>0</v>
      </c>
      <c r="X210" s="951"/>
      <c r="Y210" s="10" t="str">
        <f t="shared" si="31"/>
        <v/>
      </c>
      <c r="Z210" s="694" t="str">
        <f t="shared" si="25"/>
        <v/>
      </c>
      <c r="AA210" s="694" t="str">
        <f t="shared" si="29"/>
        <v/>
      </c>
      <c r="AB210" s="694" t="str">
        <f t="shared" si="30"/>
        <v/>
      </c>
    </row>
    <row r="211" spans="1:83" s="90" customFormat="1" ht="34.5" hidden="1" customHeight="1" outlineLevel="1" x14ac:dyDescent="0.2">
      <c r="A211" s="174" t="s">
        <v>765</v>
      </c>
      <c r="B211" s="1061"/>
      <c r="C211" s="530"/>
      <c r="D211" s="522"/>
      <c r="E211" s="578"/>
      <c r="F211" s="408"/>
      <c r="G211" s="408"/>
      <c r="H211" s="358"/>
      <c r="I211" s="358"/>
      <c r="J211" s="358"/>
      <c r="K211" s="521" t="str">
        <f t="shared" si="26"/>
        <v/>
      </c>
      <c r="L211" s="694" t="str">
        <f t="shared" si="27"/>
        <v/>
      </c>
      <c r="M211" s="408"/>
      <c r="N211" s="408"/>
      <c r="O211" s="408"/>
      <c r="P211" s="1113"/>
      <c r="Q211" s="950"/>
      <c r="R211" s="367"/>
      <c r="S211" s="1153"/>
      <c r="T211" s="822"/>
      <c r="U211" s="822"/>
      <c r="V211" s="822"/>
      <c r="W211" s="567">
        <f t="shared" si="28"/>
        <v>0</v>
      </c>
      <c r="X211" s="951"/>
      <c r="Y211" s="10" t="str">
        <f t="shared" si="31"/>
        <v/>
      </c>
      <c r="Z211" s="694" t="str">
        <f t="shared" si="25"/>
        <v/>
      </c>
      <c r="AA211" s="694" t="str">
        <f t="shared" si="29"/>
        <v/>
      </c>
      <c r="AB211" s="694" t="str">
        <f t="shared" si="30"/>
        <v/>
      </c>
    </row>
    <row r="212" spans="1:83" s="90" customFormat="1" ht="34.5" hidden="1" customHeight="1" outlineLevel="1" x14ac:dyDescent="0.2">
      <c r="A212" s="174" t="s">
        <v>766</v>
      </c>
      <c r="B212" s="1061"/>
      <c r="C212" s="530"/>
      <c r="D212" s="522"/>
      <c r="E212" s="578"/>
      <c r="F212" s="408"/>
      <c r="G212" s="408"/>
      <c r="H212" s="358"/>
      <c r="I212" s="358"/>
      <c r="J212" s="358"/>
      <c r="K212" s="521" t="str">
        <f t="shared" si="26"/>
        <v/>
      </c>
      <c r="L212" s="694" t="str">
        <f t="shared" si="27"/>
        <v/>
      </c>
      <c r="M212" s="408"/>
      <c r="N212" s="408"/>
      <c r="O212" s="408"/>
      <c r="P212" s="1113"/>
      <c r="Q212" s="950"/>
      <c r="R212" s="367"/>
      <c r="S212" s="1153"/>
      <c r="T212" s="822"/>
      <c r="U212" s="822"/>
      <c r="V212" s="822"/>
      <c r="W212" s="567">
        <f t="shared" si="28"/>
        <v>0</v>
      </c>
      <c r="X212" s="951"/>
      <c r="Y212" s="10" t="str">
        <f t="shared" si="31"/>
        <v/>
      </c>
      <c r="Z212" s="694" t="str">
        <f t="shared" si="25"/>
        <v/>
      </c>
      <c r="AA212" s="694" t="str">
        <f t="shared" si="29"/>
        <v/>
      </c>
      <c r="AB212" s="694" t="str">
        <f t="shared" si="30"/>
        <v/>
      </c>
    </row>
    <row r="213" spans="1:83" s="90" customFormat="1" ht="34.5" hidden="1" customHeight="1" outlineLevel="1" x14ac:dyDescent="0.2">
      <c r="A213" s="174" t="s">
        <v>767</v>
      </c>
      <c r="B213" s="1061"/>
      <c r="C213" s="530"/>
      <c r="D213" s="522"/>
      <c r="E213" s="578"/>
      <c r="F213" s="408"/>
      <c r="G213" s="408"/>
      <c r="H213" s="358"/>
      <c r="I213" s="358"/>
      <c r="J213" s="358"/>
      <c r="K213" s="521" t="str">
        <f t="shared" si="26"/>
        <v/>
      </c>
      <c r="L213" s="694" t="str">
        <f t="shared" si="27"/>
        <v/>
      </c>
      <c r="M213" s="408"/>
      <c r="N213" s="408"/>
      <c r="O213" s="408"/>
      <c r="P213" s="1113"/>
      <c r="Q213" s="950"/>
      <c r="R213" s="367"/>
      <c r="S213" s="1153"/>
      <c r="T213" s="822"/>
      <c r="U213" s="822"/>
      <c r="V213" s="822"/>
      <c r="W213" s="567">
        <f t="shared" si="28"/>
        <v>0</v>
      </c>
      <c r="X213" s="951"/>
      <c r="Y213" s="10" t="str">
        <f t="shared" si="31"/>
        <v/>
      </c>
      <c r="Z213" s="694" t="str">
        <f t="shared" si="25"/>
        <v/>
      </c>
      <c r="AA213" s="694" t="str">
        <f t="shared" si="29"/>
        <v/>
      </c>
      <c r="AB213" s="694" t="str">
        <f t="shared" si="30"/>
        <v/>
      </c>
    </row>
    <row r="214" spans="1:83" s="90" customFormat="1" ht="34.5" hidden="1" customHeight="1" outlineLevel="1" x14ac:dyDescent="0.2">
      <c r="A214" s="174" t="s">
        <v>768</v>
      </c>
      <c r="B214" s="1061"/>
      <c r="C214" s="530"/>
      <c r="D214" s="522"/>
      <c r="E214" s="578"/>
      <c r="F214" s="408"/>
      <c r="G214" s="408"/>
      <c r="H214" s="358"/>
      <c r="I214" s="358"/>
      <c r="J214" s="358"/>
      <c r="K214" s="521" t="str">
        <f>IF(I214*J214=0,"",I214*J214)</f>
        <v/>
      </c>
      <c r="L214" s="694" t="str">
        <f t="shared" si="27"/>
        <v/>
      </c>
      <c r="M214" s="408"/>
      <c r="N214" s="408"/>
      <c r="O214" s="408"/>
      <c r="P214" s="1113"/>
      <c r="Q214" s="950"/>
      <c r="R214" s="367"/>
      <c r="S214" s="1153"/>
      <c r="T214" s="822"/>
      <c r="U214" s="822"/>
      <c r="V214" s="822"/>
      <c r="W214" s="567">
        <f t="shared" si="28"/>
        <v>0</v>
      </c>
      <c r="X214" s="951"/>
      <c r="Y214" s="10" t="str">
        <f t="shared" si="31"/>
        <v/>
      </c>
      <c r="Z214" s="694" t="str">
        <f t="shared" si="25"/>
        <v/>
      </c>
      <c r="AA214" s="694" t="str">
        <f t="shared" si="29"/>
        <v/>
      </c>
      <c r="AB214" s="694" t="str">
        <f t="shared" si="30"/>
        <v/>
      </c>
    </row>
    <row r="215" spans="1:83" s="90" customFormat="1" ht="34.5" hidden="1" customHeight="1" outlineLevel="1" x14ac:dyDescent="0.2">
      <c r="A215" s="174" t="s">
        <v>769</v>
      </c>
      <c r="B215" s="1061"/>
      <c r="C215" s="530"/>
      <c r="D215" s="522"/>
      <c r="E215" s="578"/>
      <c r="F215" s="408"/>
      <c r="G215" s="408"/>
      <c r="H215" s="358"/>
      <c r="I215" s="358"/>
      <c r="J215" s="358"/>
      <c r="K215" s="521" t="str">
        <f t="shared" si="26"/>
        <v/>
      </c>
      <c r="L215" s="694" t="str">
        <f t="shared" si="27"/>
        <v/>
      </c>
      <c r="M215" s="408"/>
      <c r="N215" s="408"/>
      <c r="O215" s="408"/>
      <c r="P215" s="1113"/>
      <c r="Q215" s="950"/>
      <c r="R215" s="367"/>
      <c r="S215" s="1153"/>
      <c r="T215" s="822"/>
      <c r="U215" s="822"/>
      <c r="V215" s="822"/>
      <c r="W215" s="567">
        <f t="shared" si="28"/>
        <v>0</v>
      </c>
      <c r="X215" s="951"/>
      <c r="Y215" s="10" t="str">
        <f t="shared" si="31"/>
        <v/>
      </c>
      <c r="Z215" s="694" t="str">
        <f t="shared" si="25"/>
        <v/>
      </c>
      <c r="AA215" s="694" t="str">
        <f t="shared" si="29"/>
        <v/>
      </c>
      <c r="AB215" s="694" t="str">
        <f t="shared" si="30"/>
        <v/>
      </c>
    </row>
    <row r="216" spans="1:83" s="90" customFormat="1" ht="34.5" hidden="1" customHeight="1" outlineLevel="1" x14ac:dyDescent="0.2">
      <c r="A216" s="174" t="s">
        <v>770</v>
      </c>
      <c r="B216" s="1061"/>
      <c r="C216" s="530"/>
      <c r="D216" s="522"/>
      <c r="E216" s="578"/>
      <c r="F216" s="408"/>
      <c r="G216" s="408"/>
      <c r="H216" s="358"/>
      <c r="I216" s="358"/>
      <c r="J216" s="358"/>
      <c r="K216" s="521" t="str">
        <f t="shared" si="26"/>
        <v/>
      </c>
      <c r="L216" s="694" t="str">
        <f t="shared" si="27"/>
        <v/>
      </c>
      <c r="M216" s="408"/>
      <c r="N216" s="408"/>
      <c r="O216" s="408"/>
      <c r="P216" s="1113"/>
      <c r="Q216" s="950"/>
      <c r="R216" s="367"/>
      <c r="S216" s="1153"/>
      <c r="T216" s="822"/>
      <c r="U216" s="822"/>
      <c r="V216" s="822"/>
      <c r="W216" s="567">
        <f t="shared" si="28"/>
        <v>0</v>
      </c>
      <c r="X216" s="951"/>
      <c r="Y216" s="10" t="str">
        <f t="shared" si="31"/>
        <v/>
      </c>
      <c r="Z216" s="694" t="str">
        <f t="shared" si="25"/>
        <v/>
      </c>
      <c r="AA216" s="694" t="str">
        <f t="shared" si="29"/>
        <v/>
      </c>
      <c r="AB216" s="694" t="str">
        <f t="shared" si="30"/>
        <v/>
      </c>
    </row>
    <row r="217" spans="1:83" s="90" customFormat="1" ht="34.5" hidden="1" customHeight="1" outlineLevel="1" x14ac:dyDescent="0.2">
      <c r="A217" s="174" t="s">
        <v>771</v>
      </c>
      <c r="B217" s="1061"/>
      <c r="C217" s="530"/>
      <c r="D217" s="522"/>
      <c r="E217" s="1004"/>
      <c r="F217" s="408"/>
      <c r="G217" s="408"/>
      <c r="H217" s="358"/>
      <c r="I217" s="358"/>
      <c r="J217" s="358"/>
      <c r="K217" s="521" t="str">
        <f t="shared" si="26"/>
        <v/>
      </c>
      <c r="L217" s="694" t="str">
        <f t="shared" si="27"/>
        <v/>
      </c>
      <c r="M217" s="408"/>
      <c r="N217" s="408"/>
      <c r="O217" s="408"/>
      <c r="P217" s="1113"/>
      <c r="Q217" s="950"/>
      <c r="R217" s="367"/>
      <c r="S217" s="1153"/>
      <c r="T217" s="822"/>
      <c r="U217" s="822"/>
      <c r="V217" s="822"/>
      <c r="W217" s="567">
        <f t="shared" si="28"/>
        <v>0</v>
      </c>
      <c r="X217" s="951"/>
      <c r="Y217" s="10" t="str">
        <f t="shared" si="31"/>
        <v/>
      </c>
      <c r="Z217" s="1133" t="str">
        <f t="shared" si="25"/>
        <v/>
      </c>
      <c r="AA217" s="1133" t="str">
        <f t="shared" si="29"/>
        <v/>
      </c>
      <c r="AB217" s="694" t="str">
        <f t="shared" si="30"/>
        <v/>
      </c>
    </row>
    <row r="218" spans="1:83" ht="34.15" customHeight="1" collapsed="1" x14ac:dyDescent="0.2">
      <c r="A218" s="226" t="s">
        <v>620</v>
      </c>
      <c r="B218" s="1008"/>
      <c r="E218" s="1108"/>
      <c r="P218" s="1326"/>
      <c r="R218" s="1058"/>
      <c r="W218" s="567" t="str">
        <f>IF(SUM(W118:W217)=0,"",SUM(W118:W217))</f>
        <v/>
      </c>
      <c r="X218"/>
      <c r="Y218" s="10"/>
      <c r="Z218" s="1049"/>
      <c r="AA218" s="1049" t="str">
        <f t="shared" ref="AA218" si="32">IFERROR(SUMIFS($K$118:$K$217,$E$118:$E$217,E218,$A$118:$A$217,A218)/SUMIFS($J$10:$J$109,$A$10:$A$109,E218),"")</f>
        <v/>
      </c>
    </row>
    <row r="219" spans="1:83" ht="33" customHeight="1" x14ac:dyDescent="0.2">
      <c r="X219"/>
      <c r="Y219"/>
    </row>
    <row r="220" spans="1:83" hidden="1" x14ac:dyDescent="0.2">
      <c r="A220" s="573">
        <f>SUM(B220:V220)</f>
        <v>13</v>
      </c>
      <c r="B220" s="574">
        <f>IF(COUNTA(B$118:B$217)=0,1,IF(COUNTA($D$118:$D$217)=COUNTA(B$118:B$217),0,1))</f>
        <v>1</v>
      </c>
      <c r="C220" s="574">
        <f>IF(COUNTA(D$118:D$217)=0,1,IF(COUNTA($D$118:$D$217)=COUNTA(D$118:D$217),0,1))</f>
        <v>1</v>
      </c>
      <c r="D220" s="574">
        <f>IF(COUNTA(E$118:E$217)=0,1,IF(COUNTA($D$118:$D$217)=COUNTA(E$118:E$217),0,1))</f>
        <v>1</v>
      </c>
      <c r="E220" s="574">
        <f>IF(COUNTA(C$118:C$217)=0,1,IF(COUNTA($D$118:$D$217)=COUNTA(C$118:C$217),0,1))</f>
        <v>1</v>
      </c>
      <c r="F220" s="574">
        <f>IF(COUNTA(F$118:F$217)=0,1,IF(COUNTA($D$118:$D$217)=COUNTA(F$118:F$217),0,1))</f>
        <v>1</v>
      </c>
      <c r="G220" s="574"/>
      <c r="H220" s="574">
        <f>IF(COUNTA(H$118:H$217)=0,1,IF(COUNTA($D$118:$D$217)=COUNTA(H$118:H$217),0,1))</f>
        <v>1</v>
      </c>
      <c r="I220" s="574">
        <f>IF(COUNTA(I$118:I$217)=0,1,IF(COUNTA($D$118:$D$217)=COUNTA(I$118:I$217),0,1))</f>
        <v>1</v>
      </c>
      <c r="J220" s="574">
        <f>IF(COUNTA(J$118:J$217)=0,1,IF(COUNTA($D$118:$D$217)=COUNTA(J$118:J$217),0,1))</f>
        <v>1</v>
      </c>
      <c r="K220" s="574"/>
      <c r="L220" s="574"/>
      <c r="M220" s="574">
        <f>IF(COUNTA(M$118:M$217)=0,1,IF(COUNTA($D$118:$D$217)=COUNTA(M$118:M$217),0,1))</f>
        <v>1</v>
      </c>
      <c r="N220" s="574">
        <f>IF(COUNTA(N$118:N$217)=0,1,IF(COUNTA($D$118:$D$217)=COUNTA(N$118:N$217),0,1))</f>
        <v>1</v>
      </c>
      <c r="O220" s="574"/>
      <c r="P220" s="574"/>
      <c r="Q220" s="574">
        <f>IF(COUNTA(Q$118:Q$217)=0,1,IF(COUNTA($D$118:$D$217)=COUNTA(Q$118:Q$217),0,1))</f>
        <v>1</v>
      </c>
      <c r="R220" s="574">
        <f>IF(COUNTA(R$118:R$217)=0,1,IF(COUNTA($D$118:$D$217)=COUNTA(R$118:R$217),0,1))</f>
        <v>1</v>
      </c>
      <c r="S220" s="574">
        <f>IF(COUNTA(S$118:S$217)=0,1,IF(COUNTA($D$118:$D$217)=COUNTA(S$118:S$217),0,1))</f>
        <v>1</v>
      </c>
      <c r="T220" s="574"/>
      <c r="U220" s="574"/>
      <c r="V220" s="574"/>
      <c r="X220"/>
      <c r="Y220"/>
    </row>
    <row r="221" spans="1:83" s="155" customFormat="1" ht="24" customHeight="1" x14ac:dyDescent="0.15">
      <c r="A221" s="1527">
        <f>A220+A112</f>
        <v>23</v>
      </c>
      <c r="B221" s="1527"/>
      <c r="C221" s="1527"/>
      <c r="D221" s="1527"/>
      <c r="E221" s="1527"/>
      <c r="F221" s="1527"/>
      <c r="G221" s="1527"/>
      <c r="H221" s="1527"/>
      <c r="I221" s="1527"/>
      <c r="J221" s="1527"/>
      <c r="K221" s="1527"/>
      <c r="L221" s="1527"/>
      <c r="M221" s="1527"/>
      <c r="N221" s="1527"/>
      <c r="O221" s="1527"/>
      <c r="P221" s="1527"/>
      <c r="Q221" s="1527"/>
      <c r="R221" s="1527"/>
      <c r="S221" s="1527"/>
      <c r="T221" s="1527"/>
      <c r="U221" s="1527"/>
      <c r="V221" s="1527"/>
      <c r="W221" s="1527"/>
      <c r="X221" s="1527"/>
      <c r="Y221" s="378"/>
      <c r="Z221" s="540"/>
      <c r="AA221" s="540"/>
      <c r="AB221" s="540"/>
      <c r="AC221" s="540"/>
      <c r="AD221" s="540"/>
      <c r="AE221" s="540"/>
      <c r="AF221" s="540"/>
      <c r="AG221" s="540"/>
      <c r="AH221" s="540"/>
      <c r="AI221" s="540"/>
      <c r="AJ221" s="540"/>
    </row>
    <row r="222" spans="1:83" customFormat="1" x14ac:dyDescent="0.2">
      <c r="Z222" s="541"/>
      <c r="AA222" s="541"/>
      <c r="AB222" s="541"/>
      <c r="AC222" s="541"/>
      <c r="AD222" s="541"/>
      <c r="AE222" s="541"/>
      <c r="AF222" s="541"/>
      <c r="AG222" s="541"/>
      <c r="AH222" s="541"/>
      <c r="AI222" s="541"/>
      <c r="AJ222" s="541"/>
      <c r="AK222" s="541"/>
      <c r="AL222" s="541"/>
      <c r="AM222" s="541"/>
      <c r="AN222" s="541"/>
      <c r="AO222" s="541"/>
      <c r="AP222" s="541"/>
      <c r="AQ222" s="541"/>
      <c r="AR222" s="541"/>
      <c r="AS222" s="541"/>
      <c r="AT222" s="541"/>
      <c r="AU222" s="541"/>
      <c r="AV222" s="541"/>
      <c r="AW222" s="541"/>
      <c r="AX222" s="541"/>
      <c r="AY222" s="541"/>
      <c r="AZ222" s="541"/>
      <c r="BA222" s="541"/>
      <c r="BB222" s="541"/>
      <c r="BC222" s="541"/>
      <c r="BD222" s="541"/>
      <c r="BE222" s="541"/>
      <c r="BF222" s="541"/>
      <c r="BG222" s="541"/>
      <c r="BH222" s="541"/>
      <c r="BI222" s="541"/>
      <c r="BJ222" s="541"/>
      <c r="BK222" s="541"/>
      <c r="BL222" s="541"/>
      <c r="BM222" s="541"/>
      <c r="BN222" s="541"/>
      <c r="BO222" s="541"/>
      <c r="BP222" s="541"/>
      <c r="BQ222" s="541"/>
      <c r="BR222" s="541"/>
      <c r="BS222" s="541"/>
      <c r="BT222" s="541"/>
      <c r="BU222" s="541"/>
      <c r="BV222" s="541"/>
      <c r="BW222" s="541"/>
      <c r="BX222" s="541"/>
      <c r="BY222" s="541"/>
      <c r="BZ222" s="541"/>
      <c r="CA222" s="541"/>
      <c r="CB222" s="541"/>
      <c r="CC222" s="541"/>
      <c r="CD222" s="541"/>
      <c r="CE222" s="541"/>
    </row>
    <row r="223" spans="1:83" x14ac:dyDescent="0.2">
      <c r="A223" s="541"/>
      <c r="B223" s="541"/>
      <c r="C223" s="541"/>
      <c r="D223" s="541"/>
      <c r="E223" s="541"/>
      <c r="F223" s="541"/>
      <c r="G223" s="541"/>
      <c r="H223" s="541"/>
      <c r="I223" s="541"/>
      <c r="J223" s="541"/>
      <c r="K223" s="541"/>
      <c r="L223" s="541"/>
      <c r="M223" s="541"/>
      <c r="N223" s="541"/>
      <c r="O223" s="541"/>
      <c r="P223" s="541"/>
      <c r="Q223" s="541"/>
      <c r="R223" s="541"/>
      <c r="S223" s="541"/>
      <c r="T223" s="541"/>
      <c r="U223" s="541"/>
      <c r="V223" s="541"/>
      <c r="W223" s="541"/>
    </row>
    <row r="224" spans="1:83" x14ac:dyDescent="0.2">
      <c r="A224" s="541"/>
      <c r="B224" s="541"/>
      <c r="C224" s="541"/>
      <c r="D224" s="541"/>
      <c r="E224" s="541"/>
      <c r="F224" s="541"/>
      <c r="G224" s="541"/>
      <c r="H224" s="541"/>
      <c r="I224" s="541"/>
      <c r="J224" s="541"/>
      <c r="K224" s="541"/>
      <c r="L224" s="541"/>
      <c r="M224" s="541"/>
      <c r="N224" s="541"/>
      <c r="O224" s="541"/>
      <c r="P224" s="541"/>
      <c r="Q224" s="541"/>
      <c r="R224" s="541"/>
      <c r="S224" s="541"/>
      <c r="T224" s="541"/>
      <c r="U224" s="541"/>
      <c r="V224" s="541"/>
      <c r="W224" s="541"/>
    </row>
    <row r="225" s="541" customFormat="1" x14ac:dyDescent="0.2"/>
    <row r="226" s="541" customFormat="1" x14ac:dyDescent="0.2"/>
    <row r="227" s="541" customFormat="1" x14ac:dyDescent="0.2"/>
    <row r="228" s="541" customFormat="1" x14ac:dyDescent="0.2"/>
    <row r="229" s="541" customFormat="1" x14ac:dyDescent="0.2"/>
    <row r="230" s="541" customFormat="1" x14ac:dyDescent="0.2"/>
    <row r="231" s="541" customFormat="1" x14ac:dyDescent="0.2"/>
    <row r="232" s="541" customFormat="1" x14ac:dyDescent="0.2"/>
    <row r="233" s="541" customFormat="1" x14ac:dyDescent="0.2"/>
    <row r="234" s="541" customFormat="1" x14ac:dyDescent="0.2"/>
    <row r="235" s="541" customFormat="1" x14ac:dyDescent="0.2"/>
    <row r="236" s="541" customFormat="1" x14ac:dyDescent="0.2"/>
    <row r="237" s="541" customFormat="1" x14ac:dyDescent="0.2"/>
    <row r="238" s="541" customFormat="1" x14ac:dyDescent="0.2"/>
    <row r="239" s="541" customFormat="1" x14ac:dyDescent="0.2"/>
    <row r="240" s="541" customFormat="1" x14ac:dyDescent="0.2"/>
    <row r="241" s="541" customFormat="1" x14ac:dyDescent="0.2"/>
    <row r="242" s="541" customFormat="1" x14ac:dyDescent="0.2"/>
    <row r="243" s="541" customFormat="1" x14ac:dyDescent="0.2"/>
    <row r="244" s="541" customFormat="1" x14ac:dyDescent="0.2"/>
    <row r="245" s="541" customFormat="1" x14ac:dyDescent="0.2"/>
    <row r="246" s="541" customFormat="1" x14ac:dyDescent="0.2"/>
    <row r="247" s="541" customFormat="1" x14ac:dyDescent="0.2"/>
    <row r="248" s="541" customFormat="1" x14ac:dyDescent="0.2"/>
    <row r="249" s="541" customFormat="1" x14ac:dyDescent="0.2"/>
    <row r="250" s="541" customFormat="1" x14ac:dyDescent="0.2"/>
    <row r="251" s="541" customFormat="1" x14ac:dyDescent="0.2"/>
    <row r="252" s="541" customFormat="1" x14ac:dyDescent="0.2"/>
    <row r="253" s="541" customFormat="1" x14ac:dyDescent="0.2"/>
    <row r="254" s="541" customFormat="1" x14ac:dyDescent="0.2"/>
    <row r="255" s="541" customFormat="1" x14ac:dyDescent="0.2"/>
    <row r="256" s="541" customFormat="1" x14ac:dyDescent="0.2"/>
    <row r="257" s="541" customFormat="1" x14ac:dyDescent="0.2"/>
    <row r="258" s="541" customFormat="1" x14ac:dyDescent="0.2"/>
    <row r="259" s="541" customFormat="1" x14ac:dyDescent="0.2"/>
    <row r="260" s="541" customFormat="1" x14ac:dyDescent="0.2"/>
    <row r="261" s="541" customFormat="1" x14ac:dyDescent="0.2"/>
    <row r="262" s="541" customFormat="1" x14ac:dyDescent="0.2"/>
    <row r="263" s="541" customFormat="1" x14ac:dyDescent="0.2"/>
    <row r="264" s="541" customFormat="1" x14ac:dyDescent="0.2"/>
    <row r="265" s="541" customFormat="1" x14ac:dyDescent="0.2"/>
    <row r="266" s="541" customFormat="1" x14ac:dyDescent="0.2"/>
    <row r="267" s="541" customFormat="1" x14ac:dyDescent="0.2"/>
    <row r="268" s="541" customFormat="1" x14ac:dyDescent="0.2"/>
    <row r="269" s="541" customFormat="1" x14ac:dyDescent="0.2"/>
    <row r="270" s="541" customFormat="1" x14ac:dyDescent="0.2"/>
    <row r="271" s="541" customFormat="1" x14ac:dyDescent="0.2"/>
    <row r="272" s="541" customFormat="1" x14ac:dyDescent="0.2"/>
    <row r="273" s="541" customFormat="1" x14ac:dyDescent="0.2"/>
    <row r="274" s="541" customFormat="1" x14ac:dyDescent="0.2"/>
    <row r="275" s="541" customFormat="1" x14ac:dyDescent="0.2"/>
    <row r="276" s="541" customFormat="1" x14ac:dyDescent="0.2"/>
    <row r="277" s="541" customFormat="1" x14ac:dyDescent="0.2"/>
    <row r="278" s="541" customFormat="1" x14ac:dyDescent="0.2"/>
    <row r="279" s="541" customFormat="1" x14ac:dyDescent="0.2"/>
    <row r="280" s="541" customFormat="1" x14ac:dyDescent="0.2"/>
    <row r="281" s="541" customFormat="1" x14ac:dyDescent="0.2"/>
    <row r="282" s="541" customFormat="1" x14ac:dyDescent="0.2"/>
    <row r="283" s="541" customFormat="1" x14ac:dyDescent="0.2"/>
    <row r="284" s="541" customFormat="1" x14ac:dyDescent="0.2"/>
    <row r="285" s="541" customFormat="1" x14ac:dyDescent="0.2"/>
    <row r="286" s="541" customFormat="1" x14ac:dyDescent="0.2"/>
    <row r="287" s="541" customFormat="1" x14ac:dyDescent="0.2"/>
    <row r="288" s="541" customFormat="1" x14ac:dyDescent="0.2"/>
    <row r="289" s="541" customFormat="1" x14ac:dyDescent="0.2"/>
    <row r="290" s="541" customFormat="1" x14ac:dyDescent="0.2"/>
    <row r="291" s="541" customFormat="1" x14ac:dyDescent="0.2"/>
    <row r="292" s="541" customFormat="1" x14ac:dyDescent="0.2"/>
    <row r="293" s="541" customFormat="1" x14ac:dyDescent="0.2"/>
    <row r="294" s="541" customFormat="1" x14ac:dyDescent="0.2"/>
    <row r="295" s="541" customFormat="1" x14ac:dyDescent="0.2"/>
    <row r="296" s="541" customFormat="1" x14ac:dyDescent="0.2"/>
    <row r="297" s="541" customFormat="1" x14ac:dyDescent="0.2"/>
    <row r="298" s="541" customFormat="1" x14ac:dyDescent="0.2"/>
    <row r="299" s="541" customFormat="1" x14ac:dyDescent="0.2"/>
    <row r="300" s="541" customFormat="1" x14ac:dyDescent="0.2"/>
    <row r="301" s="541" customFormat="1" x14ac:dyDescent="0.2"/>
    <row r="302" s="541" customFormat="1" x14ac:dyDescent="0.2"/>
    <row r="303" s="541" customFormat="1" x14ac:dyDescent="0.2"/>
    <row r="304" s="541" customFormat="1" x14ac:dyDescent="0.2"/>
    <row r="305" s="541" customFormat="1" x14ac:dyDescent="0.2"/>
    <row r="306" s="541" customFormat="1" x14ac:dyDescent="0.2"/>
    <row r="307" s="541" customFormat="1" x14ac:dyDescent="0.2"/>
    <row r="308" s="541" customFormat="1" x14ac:dyDescent="0.2"/>
    <row r="309" s="541" customFormat="1" x14ac:dyDescent="0.2"/>
    <row r="310" s="541" customFormat="1" x14ac:dyDescent="0.2"/>
    <row r="311" s="541" customFormat="1" x14ac:dyDescent="0.2"/>
    <row r="312" s="541" customFormat="1" x14ac:dyDescent="0.2"/>
    <row r="313" s="541" customFormat="1" x14ac:dyDescent="0.2"/>
    <row r="314" s="541" customFormat="1" x14ac:dyDescent="0.2"/>
    <row r="315" s="541" customFormat="1" x14ac:dyDescent="0.2"/>
    <row r="316" s="541" customFormat="1" x14ac:dyDescent="0.2"/>
    <row r="317" s="541" customFormat="1" x14ac:dyDescent="0.2"/>
    <row r="318" s="541" customFormat="1" x14ac:dyDescent="0.2"/>
    <row r="319" s="541" customFormat="1" x14ac:dyDescent="0.2"/>
    <row r="320" s="541" customFormat="1" x14ac:dyDescent="0.2"/>
    <row r="321" s="541" customFormat="1" x14ac:dyDescent="0.2"/>
    <row r="322" s="541" customFormat="1" x14ac:dyDescent="0.2"/>
    <row r="323" s="541" customFormat="1" x14ac:dyDescent="0.2"/>
    <row r="324" s="541" customFormat="1" x14ac:dyDescent="0.2"/>
    <row r="325" s="541" customFormat="1" x14ac:dyDescent="0.2"/>
    <row r="326" s="541" customFormat="1" x14ac:dyDescent="0.2"/>
    <row r="327" s="541" customFormat="1" x14ac:dyDescent="0.2"/>
    <row r="328" s="541" customFormat="1" x14ac:dyDescent="0.2"/>
    <row r="329" s="541" customFormat="1" x14ac:dyDescent="0.2"/>
    <row r="330" s="541" customFormat="1" x14ac:dyDescent="0.2"/>
    <row r="331" s="541" customFormat="1" x14ac:dyDescent="0.2"/>
    <row r="332" s="541" customFormat="1" x14ac:dyDescent="0.2"/>
    <row r="333" s="541" customFormat="1" x14ac:dyDescent="0.2"/>
    <row r="334" s="541" customFormat="1" x14ac:dyDescent="0.2"/>
    <row r="335" s="541" customFormat="1" x14ac:dyDescent="0.2"/>
    <row r="336" s="541" customFormat="1" x14ac:dyDescent="0.2"/>
    <row r="337" s="541" customFormat="1" x14ac:dyDescent="0.2"/>
    <row r="338" s="541" customFormat="1" x14ac:dyDescent="0.2"/>
    <row r="339" s="541" customFormat="1" x14ac:dyDescent="0.2"/>
    <row r="340" s="541" customFormat="1" x14ac:dyDescent="0.2"/>
    <row r="341" s="541" customFormat="1" x14ac:dyDescent="0.2"/>
    <row r="342" s="541" customFormat="1" x14ac:dyDescent="0.2"/>
    <row r="343" s="541" customFormat="1" x14ac:dyDescent="0.2"/>
    <row r="344" s="541" customFormat="1" x14ac:dyDescent="0.2"/>
    <row r="345" s="541" customFormat="1" x14ac:dyDescent="0.2"/>
    <row r="346" s="541" customFormat="1" x14ac:dyDescent="0.2"/>
    <row r="347" s="541" customFormat="1" x14ac:dyDescent="0.2"/>
    <row r="348" s="541" customFormat="1" x14ac:dyDescent="0.2"/>
    <row r="349" s="541" customFormat="1" x14ac:dyDescent="0.2"/>
    <row r="350" s="541" customFormat="1" x14ac:dyDescent="0.2"/>
    <row r="351" s="541" customFormat="1" x14ac:dyDescent="0.2"/>
    <row r="352" s="541" customFormat="1" x14ac:dyDescent="0.2"/>
    <row r="353" s="541" customFormat="1" x14ac:dyDescent="0.2"/>
    <row r="354" s="541" customFormat="1" x14ac:dyDescent="0.2"/>
    <row r="355" s="541" customFormat="1" x14ac:dyDescent="0.2"/>
    <row r="356" s="541" customFormat="1" x14ac:dyDescent="0.2"/>
    <row r="357" s="541" customFormat="1" x14ac:dyDescent="0.2"/>
    <row r="358" s="541" customFormat="1" x14ac:dyDescent="0.2"/>
    <row r="359" s="541" customFormat="1" x14ac:dyDescent="0.2"/>
    <row r="360" s="541" customFormat="1" x14ac:dyDescent="0.2"/>
    <row r="361" s="541" customFormat="1" x14ac:dyDescent="0.2"/>
    <row r="362" s="541" customFormat="1" x14ac:dyDescent="0.2"/>
    <row r="363" s="541" customFormat="1" x14ac:dyDescent="0.2"/>
    <row r="364" s="541" customFormat="1" x14ac:dyDescent="0.2"/>
    <row r="365" s="541" customFormat="1" x14ac:dyDescent="0.2"/>
    <row r="366" s="541" customFormat="1" x14ac:dyDescent="0.2"/>
    <row r="367" s="541" customFormat="1" x14ac:dyDescent="0.2"/>
    <row r="368" s="541" customFormat="1" x14ac:dyDescent="0.2"/>
    <row r="369" s="541" customFormat="1" x14ac:dyDescent="0.2"/>
    <row r="370" s="541" customFormat="1" x14ac:dyDescent="0.2"/>
    <row r="371" s="541" customFormat="1" x14ac:dyDescent="0.2"/>
    <row r="372" s="541" customFormat="1" x14ac:dyDescent="0.2"/>
    <row r="373" s="541" customFormat="1" x14ac:dyDescent="0.2"/>
    <row r="374" s="541" customFormat="1" x14ac:dyDescent="0.2"/>
    <row r="375" s="541" customFormat="1" x14ac:dyDescent="0.2"/>
    <row r="376" s="541" customFormat="1" x14ac:dyDescent="0.2"/>
    <row r="377" s="541" customFormat="1" x14ac:dyDescent="0.2"/>
    <row r="378" s="541" customFormat="1" x14ac:dyDescent="0.2"/>
    <row r="379" s="541" customFormat="1" x14ac:dyDescent="0.2"/>
    <row r="380" s="541" customFormat="1" x14ac:dyDescent="0.2"/>
    <row r="381" s="541" customFormat="1" x14ac:dyDescent="0.2"/>
    <row r="382" s="541" customFormat="1" x14ac:dyDescent="0.2"/>
    <row r="383" s="541" customFormat="1" x14ac:dyDescent="0.2"/>
    <row r="384" s="541" customFormat="1" x14ac:dyDescent="0.2"/>
    <row r="385" s="541" customFormat="1" x14ac:dyDescent="0.2"/>
    <row r="386" s="541" customFormat="1" x14ac:dyDescent="0.2"/>
    <row r="387" s="541" customFormat="1" x14ac:dyDescent="0.2"/>
    <row r="388" s="541" customFormat="1" x14ac:dyDescent="0.2"/>
    <row r="389" s="541" customFormat="1" x14ac:dyDescent="0.2"/>
    <row r="390" s="541" customFormat="1" x14ac:dyDescent="0.2"/>
    <row r="391" s="541" customFormat="1" x14ac:dyDescent="0.2"/>
    <row r="392" s="541" customFormat="1" x14ac:dyDescent="0.2"/>
    <row r="393" s="541" customFormat="1" x14ac:dyDescent="0.2"/>
    <row r="394" s="541" customFormat="1" x14ac:dyDescent="0.2"/>
    <row r="395" s="541" customFormat="1" x14ac:dyDescent="0.2"/>
    <row r="396" s="541" customFormat="1" x14ac:dyDescent="0.2"/>
    <row r="397" s="541" customFormat="1" x14ac:dyDescent="0.2"/>
    <row r="398" s="541" customFormat="1" x14ac:dyDescent="0.2"/>
    <row r="399" s="541" customFormat="1" x14ac:dyDescent="0.2"/>
    <row r="400" s="541" customFormat="1" x14ac:dyDescent="0.2"/>
    <row r="401" s="541" customFormat="1" x14ac:dyDescent="0.2"/>
    <row r="402" s="541" customFormat="1" x14ac:dyDescent="0.2"/>
    <row r="403" s="541" customFormat="1" x14ac:dyDescent="0.2"/>
    <row r="404" s="541" customFormat="1" x14ac:dyDescent="0.2"/>
    <row r="405" s="541" customFormat="1" x14ac:dyDescent="0.2"/>
    <row r="406" s="541" customFormat="1" x14ac:dyDescent="0.2"/>
    <row r="407" s="541" customFormat="1" x14ac:dyDescent="0.2"/>
    <row r="408" s="541" customFormat="1" x14ac:dyDescent="0.2"/>
    <row r="409" s="541" customFormat="1" x14ac:dyDescent="0.2"/>
    <row r="410" s="541" customFormat="1" x14ac:dyDescent="0.2"/>
    <row r="411" s="541" customFormat="1" x14ac:dyDescent="0.2"/>
    <row r="412" s="541" customFormat="1" x14ac:dyDescent="0.2"/>
    <row r="413" s="541" customFormat="1" x14ac:dyDescent="0.2"/>
    <row r="414" s="541" customFormat="1" x14ac:dyDescent="0.2"/>
    <row r="415" s="541" customFormat="1" x14ac:dyDescent="0.2"/>
    <row r="416" s="541" customFormat="1" x14ac:dyDescent="0.2"/>
    <row r="417" s="541" customFormat="1" x14ac:dyDescent="0.2"/>
    <row r="418" s="541" customFormat="1" x14ac:dyDescent="0.2"/>
    <row r="419" s="541" customFormat="1" x14ac:dyDescent="0.2"/>
    <row r="420" s="541" customFormat="1" x14ac:dyDescent="0.2"/>
    <row r="421" s="541" customFormat="1" x14ac:dyDescent="0.2"/>
    <row r="422" s="541" customFormat="1" x14ac:dyDescent="0.2"/>
    <row r="423" s="541" customFormat="1" x14ac:dyDescent="0.2"/>
    <row r="424" s="541" customFormat="1" x14ac:dyDescent="0.2"/>
    <row r="425" s="541" customFormat="1" x14ac:dyDescent="0.2"/>
    <row r="426" s="541" customFormat="1" x14ac:dyDescent="0.2"/>
    <row r="427" s="541" customFormat="1" x14ac:dyDescent="0.2"/>
    <row r="428" s="541" customFormat="1" x14ac:dyDescent="0.2"/>
    <row r="429" s="541" customFormat="1" x14ac:dyDescent="0.2"/>
    <row r="430" s="541" customFormat="1" x14ac:dyDescent="0.2"/>
    <row r="431" s="541" customFormat="1" x14ac:dyDescent="0.2"/>
    <row r="432" s="541" customFormat="1" x14ac:dyDescent="0.2"/>
    <row r="433" s="541" customFormat="1" x14ac:dyDescent="0.2"/>
    <row r="434" s="541" customFormat="1" x14ac:dyDescent="0.2"/>
    <row r="435" s="541" customFormat="1" x14ac:dyDescent="0.2"/>
    <row r="436" s="541" customFormat="1" x14ac:dyDescent="0.2"/>
    <row r="437" s="541" customFormat="1" x14ac:dyDescent="0.2"/>
    <row r="438" s="541" customFormat="1" x14ac:dyDescent="0.2"/>
    <row r="439" s="541" customFormat="1" x14ac:dyDescent="0.2"/>
    <row r="440" s="541" customFormat="1" x14ac:dyDescent="0.2"/>
    <row r="441" s="541" customFormat="1" x14ac:dyDescent="0.2"/>
    <row r="442" s="541" customFormat="1" x14ac:dyDescent="0.2"/>
    <row r="443" s="541" customFormat="1" x14ac:dyDescent="0.2"/>
    <row r="444" s="541" customFormat="1" x14ac:dyDescent="0.2"/>
    <row r="445" s="541" customFormat="1" x14ac:dyDescent="0.2"/>
    <row r="446" s="541" customFormat="1" x14ac:dyDescent="0.2"/>
    <row r="447" s="541" customFormat="1" x14ac:dyDescent="0.2"/>
    <row r="448" s="541" customFormat="1" x14ac:dyDescent="0.2"/>
    <row r="449" s="541" customFormat="1" x14ac:dyDescent="0.2"/>
    <row r="450" s="541" customFormat="1" x14ac:dyDescent="0.2"/>
    <row r="451" s="541" customFormat="1" x14ac:dyDescent="0.2"/>
    <row r="452" s="541" customFormat="1" x14ac:dyDescent="0.2"/>
    <row r="453" s="541" customFormat="1" x14ac:dyDescent="0.2"/>
    <row r="454" s="541" customFormat="1" x14ac:dyDescent="0.2"/>
    <row r="455" s="541" customFormat="1" x14ac:dyDescent="0.2"/>
    <row r="456" s="541" customFormat="1" x14ac:dyDescent="0.2"/>
    <row r="457" s="541" customFormat="1" x14ac:dyDescent="0.2"/>
    <row r="458" s="541" customFormat="1" x14ac:dyDescent="0.2"/>
    <row r="459" s="541" customFormat="1" x14ac:dyDescent="0.2"/>
    <row r="460" s="541" customFormat="1" x14ac:dyDescent="0.2"/>
    <row r="461" s="541" customFormat="1" x14ac:dyDescent="0.2"/>
    <row r="462" s="541" customFormat="1" x14ac:dyDescent="0.2"/>
    <row r="463" s="541" customFormat="1" x14ac:dyDescent="0.2"/>
    <row r="464" s="541" customFormat="1" x14ac:dyDescent="0.2"/>
    <row r="465" s="541" customFormat="1" x14ac:dyDescent="0.2"/>
    <row r="466" s="541" customFormat="1" x14ac:dyDescent="0.2"/>
    <row r="467" s="541" customFormat="1" x14ac:dyDescent="0.2"/>
    <row r="468" s="541" customFormat="1" x14ac:dyDescent="0.2"/>
    <row r="469" s="541" customFormat="1" x14ac:dyDescent="0.2"/>
    <row r="470" s="541" customFormat="1" x14ac:dyDescent="0.2"/>
    <row r="471" s="541" customFormat="1" x14ac:dyDescent="0.2"/>
    <row r="472" s="541" customFormat="1" x14ac:dyDescent="0.2"/>
    <row r="473" s="541" customFormat="1" x14ac:dyDescent="0.2"/>
    <row r="474" s="541" customFormat="1" x14ac:dyDescent="0.2"/>
    <row r="475" s="541" customFormat="1" x14ac:dyDescent="0.2"/>
    <row r="476" s="541" customFormat="1" x14ac:dyDescent="0.2"/>
    <row r="477" s="541" customFormat="1" x14ac:dyDescent="0.2"/>
    <row r="478" s="541" customFormat="1" x14ac:dyDescent="0.2"/>
    <row r="479" s="541" customFormat="1" x14ac:dyDescent="0.2"/>
    <row r="480" s="541" customFormat="1" x14ac:dyDescent="0.2"/>
    <row r="481" s="541" customFormat="1" x14ac:dyDescent="0.2"/>
    <row r="482" s="541" customFormat="1" x14ac:dyDescent="0.2"/>
    <row r="483" s="541" customFormat="1" x14ac:dyDescent="0.2"/>
    <row r="484" s="541" customFormat="1" x14ac:dyDescent="0.2"/>
    <row r="485" s="541" customFormat="1" x14ac:dyDescent="0.2"/>
    <row r="486" s="541" customFormat="1" x14ac:dyDescent="0.2"/>
    <row r="487" s="541" customFormat="1" x14ac:dyDescent="0.2"/>
    <row r="488" s="541" customFormat="1" x14ac:dyDescent="0.2"/>
    <row r="489" s="541" customFormat="1" x14ac:dyDescent="0.2"/>
    <row r="490" s="541" customFormat="1" x14ac:dyDescent="0.2"/>
    <row r="491" s="541" customFormat="1" x14ac:dyDescent="0.2"/>
    <row r="492" s="541" customFormat="1" x14ac:dyDescent="0.2"/>
    <row r="493" s="541" customFormat="1" x14ac:dyDescent="0.2"/>
    <row r="494" s="541" customFormat="1" x14ac:dyDescent="0.2"/>
    <row r="495" s="541" customFormat="1" x14ac:dyDescent="0.2"/>
    <row r="496" s="541" customFormat="1" x14ac:dyDescent="0.2"/>
    <row r="497" s="541" customFormat="1" x14ac:dyDescent="0.2"/>
    <row r="498" s="541" customFormat="1" x14ac:dyDescent="0.2"/>
    <row r="499" s="541" customFormat="1" x14ac:dyDescent="0.2"/>
    <row r="500" s="541" customFormat="1" x14ac:dyDescent="0.2"/>
    <row r="501" s="541" customFormat="1" x14ac:dyDescent="0.2"/>
    <row r="502" s="541" customFormat="1" x14ac:dyDescent="0.2"/>
    <row r="503" s="541" customFormat="1" x14ac:dyDescent="0.2"/>
    <row r="504" s="541" customFormat="1" x14ac:dyDescent="0.2"/>
    <row r="505" s="541" customFormat="1" x14ac:dyDescent="0.2"/>
    <row r="506" s="541" customFormat="1" x14ac:dyDescent="0.2"/>
    <row r="507" s="541" customFormat="1" x14ac:dyDescent="0.2"/>
    <row r="508" s="541" customFormat="1" x14ac:dyDescent="0.2"/>
    <row r="509" s="541" customFormat="1" x14ac:dyDescent="0.2"/>
    <row r="510" s="541" customFormat="1" x14ac:dyDescent="0.2"/>
    <row r="511" s="541" customFormat="1" x14ac:dyDescent="0.2"/>
    <row r="512" s="541" customFormat="1" x14ac:dyDescent="0.2"/>
    <row r="513" s="541" customFormat="1" x14ac:dyDescent="0.2"/>
    <row r="514" s="541" customFormat="1" x14ac:dyDescent="0.2"/>
    <row r="515" s="541" customFormat="1" x14ac:dyDescent="0.2"/>
    <row r="516" s="541" customFormat="1" x14ac:dyDescent="0.2"/>
    <row r="517" s="541" customFormat="1" x14ac:dyDescent="0.2"/>
    <row r="518" s="541" customFormat="1" x14ac:dyDescent="0.2"/>
    <row r="519" s="541" customFormat="1" x14ac:dyDescent="0.2"/>
    <row r="520" s="541" customFormat="1" x14ac:dyDescent="0.2"/>
    <row r="521" s="541" customFormat="1" x14ac:dyDescent="0.2"/>
    <row r="522" s="541" customFormat="1" x14ac:dyDescent="0.2"/>
    <row r="523" s="541" customFormat="1" x14ac:dyDescent="0.2"/>
    <row r="524" s="541" customFormat="1" x14ac:dyDescent="0.2"/>
    <row r="525" s="541" customFormat="1" x14ac:dyDescent="0.2"/>
    <row r="526" s="541" customFormat="1" x14ac:dyDescent="0.2"/>
    <row r="527" s="541" customFormat="1" x14ac:dyDescent="0.2"/>
    <row r="528" s="541" customFormat="1" x14ac:dyDescent="0.2"/>
    <row r="529" s="541" customFormat="1" x14ac:dyDescent="0.2"/>
    <row r="530" s="541" customFormat="1" x14ac:dyDescent="0.2"/>
    <row r="531" s="541" customFormat="1" x14ac:dyDescent="0.2"/>
    <row r="532" s="541" customFormat="1" x14ac:dyDescent="0.2"/>
    <row r="533" s="541" customFormat="1" x14ac:dyDescent="0.2"/>
    <row r="534" s="541" customFormat="1" x14ac:dyDescent="0.2"/>
    <row r="535" s="541" customFormat="1" x14ac:dyDescent="0.2"/>
    <row r="536" s="541" customFormat="1" x14ac:dyDescent="0.2"/>
    <row r="537" s="541" customFormat="1" x14ac:dyDescent="0.2"/>
    <row r="538" s="541" customFormat="1" x14ac:dyDescent="0.2"/>
    <row r="539" s="541" customFormat="1" x14ac:dyDescent="0.2"/>
    <row r="540" s="541" customFormat="1" x14ac:dyDescent="0.2"/>
    <row r="541" s="541" customFormat="1" x14ac:dyDescent="0.2"/>
    <row r="542" s="541" customFormat="1" x14ac:dyDescent="0.2"/>
    <row r="543" s="541" customFormat="1" x14ac:dyDescent="0.2"/>
    <row r="544" s="541" customFormat="1" x14ac:dyDescent="0.2"/>
    <row r="545" s="541" customFormat="1" x14ac:dyDescent="0.2"/>
    <row r="546" s="541" customFormat="1" x14ac:dyDescent="0.2"/>
    <row r="547" s="541" customFormat="1" x14ac:dyDescent="0.2"/>
    <row r="548" s="541" customFormat="1" x14ac:dyDescent="0.2"/>
    <row r="549" s="541" customFormat="1" x14ac:dyDescent="0.2"/>
    <row r="550" s="541" customFormat="1" x14ac:dyDescent="0.2"/>
    <row r="551" s="541" customFormat="1" x14ac:dyDescent="0.2"/>
    <row r="552" s="541" customFormat="1" x14ac:dyDescent="0.2"/>
    <row r="553" s="541" customFormat="1" x14ac:dyDescent="0.2"/>
    <row r="554" s="541" customFormat="1" x14ac:dyDescent="0.2"/>
    <row r="555" s="541" customFormat="1" x14ac:dyDescent="0.2"/>
    <row r="556" s="541" customFormat="1" x14ac:dyDescent="0.2"/>
    <row r="557" s="541" customFormat="1" x14ac:dyDescent="0.2"/>
    <row r="558" s="541" customFormat="1" x14ac:dyDescent="0.2"/>
    <row r="559" s="541" customFormat="1" x14ac:dyDescent="0.2"/>
    <row r="560" s="541" customFormat="1" x14ac:dyDescent="0.2"/>
    <row r="561" s="541" customFormat="1" x14ac:dyDescent="0.2"/>
    <row r="562" s="541" customFormat="1" x14ac:dyDescent="0.2"/>
    <row r="563" s="541" customFormat="1" x14ac:dyDescent="0.2"/>
    <row r="564" s="541" customFormat="1" x14ac:dyDescent="0.2"/>
    <row r="565" s="541" customFormat="1" x14ac:dyDescent="0.2"/>
    <row r="566" s="541" customFormat="1" x14ac:dyDescent="0.2"/>
    <row r="567" s="541" customFormat="1" x14ac:dyDescent="0.2"/>
    <row r="568" s="541" customFormat="1" x14ac:dyDescent="0.2"/>
    <row r="569" s="541" customFormat="1" x14ac:dyDescent="0.2"/>
    <row r="570" s="541" customFormat="1" x14ac:dyDescent="0.2"/>
    <row r="571" s="541" customFormat="1" x14ac:dyDescent="0.2"/>
    <row r="572" s="541" customFormat="1" x14ac:dyDescent="0.2"/>
    <row r="573" s="541" customFormat="1" x14ac:dyDescent="0.2"/>
    <row r="574" s="541" customFormat="1" x14ac:dyDescent="0.2"/>
    <row r="575" s="541" customFormat="1" x14ac:dyDescent="0.2"/>
    <row r="576" s="541" customFormat="1" x14ac:dyDescent="0.2"/>
    <row r="577" s="541" customFormat="1" x14ac:dyDescent="0.2"/>
  </sheetData>
  <sheetProtection algorithmName="SHA-512" hashValue="O2FWBpjcpi/IIf4feMROj/qp8Cd8ne3JOOfCeJOppQciSfx0jSJIdiiyV/hMYY1TGrz13Z2+dDr1wLeDMs4Quw==" saltValue="EkeGUvqgC7I06+P77i4f0w==" spinCount="100000" sheet="1" objects="1" scenarios="1"/>
  <mergeCells count="111">
    <mergeCell ref="A6:P6"/>
    <mergeCell ref="W107:X107"/>
    <mergeCell ref="W108:X108"/>
    <mergeCell ref="W109:X109"/>
    <mergeCell ref="A221:X221"/>
    <mergeCell ref="W102:X102"/>
    <mergeCell ref="W103:X103"/>
    <mergeCell ref="W104:X104"/>
    <mergeCell ref="W105:X105"/>
    <mergeCell ref="W106:X106"/>
    <mergeCell ref="A114:L114"/>
    <mergeCell ref="T116:W116"/>
    <mergeCell ref="W97:X97"/>
    <mergeCell ref="W98:X98"/>
    <mergeCell ref="W99:X99"/>
    <mergeCell ref="W100:X100"/>
    <mergeCell ref="W101:X101"/>
    <mergeCell ref="W92:X92"/>
    <mergeCell ref="W93:X93"/>
    <mergeCell ref="W94:X94"/>
    <mergeCell ref="W95:X95"/>
    <mergeCell ref="W96:X96"/>
    <mergeCell ref="W87:X87"/>
    <mergeCell ref="W88:X88"/>
    <mergeCell ref="W90:X90"/>
    <mergeCell ref="W91:X91"/>
    <mergeCell ref="W82:X82"/>
    <mergeCell ref="W83:X83"/>
    <mergeCell ref="W84:X84"/>
    <mergeCell ref="W85:X85"/>
    <mergeCell ref="W86:X86"/>
    <mergeCell ref="W77:X77"/>
    <mergeCell ref="W78:X78"/>
    <mergeCell ref="W79:X79"/>
    <mergeCell ref="W80:X80"/>
    <mergeCell ref="W81:X81"/>
    <mergeCell ref="W74:X74"/>
    <mergeCell ref="W75:X75"/>
    <mergeCell ref="W76:X76"/>
    <mergeCell ref="W67:X67"/>
    <mergeCell ref="W68:X68"/>
    <mergeCell ref="W69:X69"/>
    <mergeCell ref="W70:X70"/>
    <mergeCell ref="W71:X71"/>
    <mergeCell ref="W89:X89"/>
    <mergeCell ref="W64:X64"/>
    <mergeCell ref="W65:X65"/>
    <mergeCell ref="W66:X66"/>
    <mergeCell ref="W58:X58"/>
    <mergeCell ref="W59:X59"/>
    <mergeCell ref="W60:X60"/>
    <mergeCell ref="W61:X61"/>
    <mergeCell ref="W72:X72"/>
    <mergeCell ref="W73:X73"/>
    <mergeCell ref="W50:X50"/>
    <mergeCell ref="W51:X51"/>
    <mergeCell ref="W42:X42"/>
    <mergeCell ref="W43:X43"/>
    <mergeCell ref="W44:X44"/>
    <mergeCell ref="W45:X45"/>
    <mergeCell ref="W46:X46"/>
    <mergeCell ref="W62:X62"/>
    <mergeCell ref="W63:X63"/>
    <mergeCell ref="W22:X22"/>
    <mergeCell ref="W23:X23"/>
    <mergeCell ref="W24:X24"/>
    <mergeCell ref="W25:X25"/>
    <mergeCell ref="W26:X26"/>
    <mergeCell ref="W37:X37"/>
    <mergeCell ref="W38:X38"/>
    <mergeCell ref="W39:X39"/>
    <mergeCell ref="W57:X57"/>
    <mergeCell ref="W40:X40"/>
    <mergeCell ref="W41:X41"/>
    <mergeCell ref="W32:X32"/>
    <mergeCell ref="W33:X33"/>
    <mergeCell ref="W34:X34"/>
    <mergeCell ref="W35:X35"/>
    <mergeCell ref="W36:X36"/>
    <mergeCell ref="W47:X47"/>
    <mergeCell ref="W48:X48"/>
    <mergeCell ref="W52:X52"/>
    <mergeCell ref="W53:X53"/>
    <mergeCell ref="W54:X54"/>
    <mergeCell ref="W55:X55"/>
    <mergeCell ref="W56:X56"/>
    <mergeCell ref="W49:X49"/>
    <mergeCell ref="W17:X17"/>
    <mergeCell ref="W18:X18"/>
    <mergeCell ref="W19:X19"/>
    <mergeCell ref="W20:X20"/>
    <mergeCell ref="W21:X21"/>
    <mergeCell ref="A2:J3"/>
    <mergeCell ref="A115:G116"/>
    <mergeCell ref="A7:G8"/>
    <mergeCell ref="A4:H4"/>
    <mergeCell ref="K116:N116"/>
    <mergeCell ref="Q8:U8"/>
    <mergeCell ref="W9:X9"/>
    <mergeCell ref="W10:X10"/>
    <mergeCell ref="W11:X11"/>
    <mergeCell ref="W12:X12"/>
    <mergeCell ref="W13:X13"/>
    <mergeCell ref="W14:X14"/>
    <mergeCell ref="W15:X15"/>
    <mergeCell ref="W16:X16"/>
    <mergeCell ref="W27:X27"/>
    <mergeCell ref="W28:X28"/>
    <mergeCell ref="W29:X29"/>
    <mergeCell ref="W30:X30"/>
    <mergeCell ref="W31:X31"/>
  </mergeCells>
  <phoneticPr fontId="60" type="noConversion"/>
  <conditionalFormatting sqref="H127 H120:H123">
    <cfRule type="expression" dxfId="187" priority="83" stopIfTrue="1">
      <formula>#REF!="Check Work Type"</formula>
    </cfRule>
  </conditionalFormatting>
  <conditionalFormatting sqref="O7:P7">
    <cfRule type="expression" dxfId="186" priority="55" stopIfTrue="1">
      <formula>#REF!="Check Work Type"</formula>
    </cfRule>
  </conditionalFormatting>
  <conditionalFormatting sqref="D123 I127 F127:G127 I120:I123 F120:G123">
    <cfRule type="expression" dxfId="185" priority="760" stopIfTrue="1">
      <formula>#REF!="Check Work Type"</formula>
    </cfRule>
  </conditionalFormatting>
  <conditionalFormatting sqref="D118:D122 D127:D217 G118:H118">
    <cfRule type="expression" dxfId="184" priority="761" stopIfTrue="1">
      <formula>#REF!="Check Work Type"</formula>
    </cfRule>
  </conditionalFormatting>
  <conditionalFormatting sqref="H124:H126">
    <cfRule type="expression" dxfId="183" priority="42" stopIfTrue="1">
      <formula>#REF!="Check Work Type"</formula>
    </cfRule>
  </conditionalFormatting>
  <conditionalFormatting sqref="D126 F124:G126 I124:I126">
    <cfRule type="expression" dxfId="182" priority="43" stopIfTrue="1">
      <formula>#REF!="Check Work Type"</formula>
    </cfRule>
  </conditionalFormatting>
  <conditionalFormatting sqref="D124:D125">
    <cfRule type="expression" dxfId="181" priority="44" stopIfTrue="1">
      <formula>#REF!="Check Work Type"</formula>
    </cfRule>
  </conditionalFormatting>
  <conditionalFormatting sqref="Q118:Q217">
    <cfRule type="expression" dxfId="180" priority="40" stopIfTrue="1">
      <formula>#REF!="Check Work Type"</formula>
    </cfRule>
  </conditionalFormatting>
  <conditionalFormatting sqref="H119">
    <cfRule type="expression" dxfId="179" priority="33" stopIfTrue="1">
      <formula>#REF!="Check Work Type"</formula>
    </cfRule>
  </conditionalFormatting>
  <conditionalFormatting sqref="F119:G119 I119">
    <cfRule type="expression" dxfId="178" priority="34" stopIfTrue="1">
      <formula>#REF!="Check Work Type"</formula>
    </cfRule>
  </conditionalFormatting>
  <conditionalFormatting sqref="I118">
    <cfRule type="expression" dxfId="177" priority="30" stopIfTrue="1">
      <formula>#REF!="Check Work Type"</formula>
    </cfRule>
  </conditionalFormatting>
  <conditionalFormatting sqref="J118">
    <cfRule type="expression" dxfId="176" priority="31" stopIfTrue="1">
      <formula>#REF!="Check Work Type"</formula>
    </cfRule>
  </conditionalFormatting>
  <conditionalFormatting sqref="H119">
    <cfRule type="expression" dxfId="175" priority="28" stopIfTrue="1">
      <formula>#REF!="Check Work Type"</formula>
    </cfRule>
  </conditionalFormatting>
  <conditionalFormatting sqref="I119 F119:G119">
    <cfRule type="expression" dxfId="174" priority="29" stopIfTrue="1">
      <formula>#REF!="Check Work Type"</formula>
    </cfRule>
  </conditionalFormatting>
  <conditionalFormatting sqref="H118">
    <cfRule type="expression" dxfId="173" priority="26" stopIfTrue="1">
      <formula>#REF!="Check Work Type"</formula>
    </cfRule>
  </conditionalFormatting>
  <conditionalFormatting sqref="F118:G118 I118">
    <cfRule type="expression" dxfId="172" priority="27" stopIfTrue="1">
      <formula>#REF!="Check Work Type"</formula>
    </cfRule>
  </conditionalFormatting>
  <conditionalFormatting sqref="H128:H196 H198:H217">
    <cfRule type="expression" dxfId="171" priority="16" stopIfTrue="1">
      <formula>#REF!="Check Work Type"</formula>
    </cfRule>
  </conditionalFormatting>
  <conditionalFormatting sqref="I128:I196 F128:G196 F198:G217 I198:I217">
    <cfRule type="expression" dxfId="170" priority="17" stopIfTrue="1">
      <formula>#REF!="Check Work Type"</formula>
    </cfRule>
  </conditionalFormatting>
  <conditionalFormatting sqref="H197">
    <cfRule type="expression" dxfId="169" priority="10" stopIfTrue="1">
      <formula>#REF!="Check Work Type"</formula>
    </cfRule>
  </conditionalFormatting>
  <conditionalFormatting sqref="F197:G197 I197">
    <cfRule type="expression" dxfId="168" priority="11" stopIfTrue="1">
      <formula>#REF!="Check Work Type"</formula>
    </cfRule>
  </conditionalFormatting>
  <conditionalFormatting sqref="H197">
    <cfRule type="expression" dxfId="167" priority="8" stopIfTrue="1">
      <formula>#REF!="Check Work Type"</formula>
    </cfRule>
  </conditionalFormatting>
  <conditionalFormatting sqref="I197 F197:G197">
    <cfRule type="expression" dxfId="166" priority="9" stopIfTrue="1">
      <formula>#REF!="Check Work Type"</formula>
    </cfRule>
  </conditionalFormatting>
  <conditionalFormatting sqref="A221">
    <cfRule type="dataBar" priority="4">
      <dataBar>
        <cfvo type="num" val="0"/>
        <cfvo type="formula" val="COUNT($C$112:$V$112,$C$220:$V$220)"/>
        <color rgb="FFFFB628"/>
      </dataBar>
      <extLst>
        <ext xmlns:x14="http://schemas.microsoft.com/office/spreadsheetml/2009/9/main" uri="{B025F937-C7B1-47D3-B67F-A62EFF666E3E}">
          <x14:id>{90B0BD51-BA12-4357-B745-077952DE16B4}</x14:id>
        </ext>
      </extLst>
    </cfRule>
  </conditionalFormatting>
  <dataValidations xWindow="843" yWindow="482" count="24">
    <dataValidation allowBlank="1" showErrorMessage="1" errorTitle="Invalid Entry" error="Please enter value as a number" sqref="G117:H117 K117:O117 AA117" xr:uid="{DE1D3A1C-0101-404B-A3D4-DBF5E27F5370}"/>
    <dataValidation allowBlank="1" showInputMessage="1" showErrorMessage="1" prompt="See guidance notes for information on 'whole building' approach" sqref="I4" xr:uid="{34B49B42-2653-4E38-9F7F-C8FEFB01B1BB}"/>
    <dataValidation operator="greaterThan" allowBlank="1" showInputMessage="1" showErrorMessage="1" sqref="D219" xr:uid="{67808617-FD6A-4AA2-8483-8303FD36BF3D}"/>
    <dataValidation allowBlank="1" showInputMessage="1" showErrorMessage="1" prompt="Please input flow temperature if their is a wet heating system at present" sqref="N9" xr:uid="{72ED8189-8DE5-4345-9057-1DB09CDA640C}"/>
    <dataValidation allowBlank="1" showInputMessage="1" showErrorMessage="1" prompt="if applicable" sqref="O9" xr:uid="{7BB08A1C-C799-4980-A1C9-8D80182C8FE6}"/>
    <dataValidation allowBlank="1" showInputMessage="1" showErrorMessage="1" prompt="Ratio of proposed vs existing heating system load. " sqref="AA118:AA217 L118:L217" xr:uid="{6757D0F2-4482-49F7-A397-DEF084EAC31A}"/>
    <dataValidation type="decimal" allowBlank="1" showInputMessage="1" showErrorMessage="1" prompt="This should be the sCOP expected to be achieved for the specific site conditions and system design" sqref="H118:H217" xr:uid="{F1557864-F109-45EE-AA95-20914B0EBAEB}">
      <formula1>0</formula1>
      <formula2>10</formula2>
    </dataValidation>
    <dataValidation type="list" allowBlank="1" showInputMessage="1" showErrorMessage="1" sqref="G10:G109" xr:uid="{8073708C-B812-4C99-BE9D-ED5AD1383097}">
      <formula1>"Removed, Retained"</formula1>
    </dataValidation>
    <dataValidation type="list" allowBlank="1" showInputMessage="1" showErrorMessage="1" sqref="Q118:Q217" xr:uid="{D4761729-4101-4082-828B-3A94C4F241DC}">
      <formula1>"Standalone, Cascading Low Carbon Systems, Bivalent (Hybrid), Other"</formula1>
    </dataValidation>
    <dataValidation type="list" allowBlank="1" showInputMessage="1" showErrorMessage="1" sqref="R118:R217 M10:M109" xr:uid="{09029CF5-9D95-409D-9497-266E30C37DD0}">
      <formula1>"Space Heating, DHW, Space Heating and DHW"</formula1>
    </dataValidation>
    <dataValidation type="list" allowBlank="1" showInputMessage="1" showErrorMessage="1" sqref="S118:S217" xr:uid="{14CF2A0C-0714-4022-BBE9-A5C5466B31E6}">
      <formula1>"Radiators, Underfloor, AHU, other"</formula1>
    </dataValidation>
    <dataValidation type="whole" operator="greaterThanOrEqual" allowBlank="1" showInputMessage="1" showErrorMessage="1" prompt="Age based on year of installation. Please input as a whole number" sqref="F10:F109" xr:uid="{A9B93162-E064-4CA3-9B77-9F39FACB002F}">
      <formula1>1</formula1>
    </dataValidation>
    <dataValidation type="list" allowBlank="1" showInputMessage="1" showErrorMessage="1" sqref="B10:B109 B118:B217" xr:uid="{35CDB047-D7BE-44D9-8F8E-DBF89FBE37D4}">
      <formula1>Site_Names</formula1>
    </dataValidation>
    <dataValidation type="whole" operator="greaterThan" allowBlank="1" showInputMessage="1" showErrorMessage="1" sqref="N10:O110" xr:uid="{49E1876F-12EB-43A5-BCBF-45A90F29C671}">
      <formula1>0</formula1>
    </dataValidation>
    <dataValidation type="whole" operator="greaterThan" allowBlank="1" showInputMessage="1" showErrorMessage="1" prompt="Not applicable for air to air or electric heating" sqref="M118:O217" xr:uid="{4B5E0F52-9BB7-49E6-97F9-C680E2577846}">
      <formula1>0</formula1>
    </dataValidation>
    <dataValidation type="decimal" operator="greaterThan" allowBlank="1" showInputMessage="1" showErrorMessage="1" prompt="Input the main costs of the low carbon heating solution here, including central plant equipment, installation and commissioning costs." sqref="T118:T217" xr:uid="{925B5E3A-2312-4CC9-9EE3-AA9D6572B382}">
      <formula1>0</formula1>
    </dataValidation>
    <dataValidation type="list" allowBlank="1" showInputMessage="1" showErrorMessage="1" sqref="E118:E217" xr:uid="{C93F822F-232B-445A-886C-5AA2F46F8BFB}">
      <formula1>FRange</formula1>
    </dataValidation>
    <dataValidation allowBlank="1" showInputMessage="1" showErrorMessage="1" prompt="Please inout the predicted/quoted costs for improvements or strengthening of the electrical infrastructure for this building. " sqref="V117" xr:uid="{46FF8649-41E2-4ACF-B442-95B511A9495F}"/>
    <dataValidation type="list" allowBlank="1" showInputMessage="1" showErrorMessage="1" prompt="Use drop down list to select building that recieves heat from system. If a low carbon solution is to provide heating to multiple buildings, the data should be split into separate rows. Please do not paste data into this cell." sqref="C118:C217" xr:uid="{EA4CF39D-273C-47D4-8E86-9085CD530E6B}">
      <formula1>DRange</formula1>
    </dataValidation>
    <dataValidation type="list" operator="greaterThan" allowBlank="1" showInputMessage="1" showErrorMessage="1" prompt="Use drop down list to select building that recieves heat from system. If one fossil fuel system supplies heating to multiple buildings, split out the system into separate rows for each building that it supplies. Please do not paste data into this cell." sqref="C10:C109" xr:uid="{1C4B22DB-CA46-46B5-8DDF-311B5B4496D3}">
      <formula1>DRange</formula1>
    </dataValidation>
    <dataValidation type="decimal" operator="greaterThan" allowBlank="1" showInputMessage="1" showErrorMessage="1" sqref="Q10:U110 H10:I109 K10:L109 I118:I217" xr:uid="{D160780D-7B14-43DF-BF3C-E0D2744262E1}">
      <formula1>0</formula1>
    </dataValidation>
    <dataValidation type="decimal" operator="greaterThanOrEqual" allowBlank="1" showInputMessage="1" showErrorMessage="1" prompt="Please input the predicted/quoted costs for improvements or strengthening of the electrical infrastructure for this building. " sqref="V118:V217" xr:uid="{F02892A5-2685-4844-BF2F-CEE896AFF50B}">
      <formula1>0</formula1>
    </dataValidation>
    <dataValidation type="list" operator="greaterThan" allowBlank="1" showInputMessage="1" showErrorMessage="1" sqref="P118:P217 P10:P109" xr:uid="{DCC8CD6C-2238-4B37-9657-ED55E50654EC}">
      <formula1>"Yes, No"</formula1>
    </dataValidation>
    <dataValidation allowBlank="1" showInputMessage="1" showErrorMessage="1" prompt="Please input the costs, if applicable, relating to the additional measures outside of the plant room that are required to effectively integrate low carbon heating into the building. " sqref="U117:U217" xr:uid="{9EB588DD-D62A-47D7-8AEA-CDF563C60327}"/>
  </dataValidations>
  <pageMargins left="0.7" right="0.7" top="0.75" bottom="0.75" header="0.3" footer="0.3"/>
  <pageSetup paperSize="8" orientation="landscape" horizontalDpi="4294967294" r:id="rId1"/>
  <customProperties>
    <customPr name="GUID" r:id="rId2"/>
  </customProperties>
  <ignoredErrors>
    <ignoredError sqref="D25:E109" numberStoredAsText="1"/>
  </ignoredErrors>
  <drawing r:id="rId3"/>
  <extLst>
    <ext xmlns:x14="http://schemas.microsoft.com/office/spreadsheetml/2009/9/main" uri="{78C0D931-6437-407d-A8EE-F0AAD7539E65}">
      <x14:conditionalFormattings>
        <x14:conditionalFormatting xmlns:xm="http://schemas.microsoft.com/office/excel/2006/main">
          <x14:cfRule type="dataBar" id="{90B0BD51-BA12-4357-B745-077952DE16B4}">
            <x14:dataBar minLength="0" maxLength="100" gradient="0" direction="rightToLeft">
              <x14:cfvo type="num">
                <xm:f>0</xm:f>
              </x14:cfvo>
              <x14:cfvo type="formula">
                <xm:f>COUNT($C$112:$V$112,$C$220:$V$220)</xm:f>
              </x14:cfvo>
              <x14:negativeFillColor rgb="FFFF0000"/>
              <x14:axisColor rgb="FF000000"/>
            </x14:dataBar>
          </x14:cfRule>
          <xm:sqref>A221</xm:sqref>
        </x14:conditionalFormatting>
      </x14:conditionalFormattings>
    </ext>
    <ext xmlns:x14="http://schemas.microsoft.com/office/spreadsheetml/2009/9/main" uri="{CCE6A557-97BC-4b89-ADB6-D9C93CAAB3DF}">
      <x14:dataValidations xmlns:xm="http://schemas.microsoft.com/office/excel/2006/main" xWindow="843" yWindow="482" count="1">
        <x14:dataValidation type="list" allowBlank="1" showInputMessage="1" showErrorMessage="1" xr:uid="{5873488E-F459-478E-985C-FFAFE9315503}">
          <x14:formula1>
            <xm:f>'Eligible Technologies'!$D$7:$D$17</xm:f>
          </x14:formula1>
          <xm:sqref>D118:D217</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
    <tabColor theme="4"/>
    <pageSetUpPr fitToPage="1"/>
  </sheetPr>
  <dimension ref="A1:CD417"/>
  <sheetViews>
    <sheetView showGridLines="0" showRowColHeaders="0" zoomScale="70" zoomScaleNormal="70" zoomScaleSheetLayoutView="55" workbookViewId="0"/>
  </sheetViews>
  <sheetFormatPr defaultColWidth="9.42578125" defaultRowHeight="12.75" outlineLevelRow="1" x14ac:dyDescent="0.2"/>
  <cols>
    <col min="1" max="1" width="12.7109375" style="2" customWidth="1"/>
    <col min="2" max="2" width="27.5703125" style="3" customWidth="1"/>
    <col min="3" max="4" width="15.7109375" style="3" customWidth="1"/>
    <col min="5" max="5" width="16.5703125" style="3" customWidth="1"/>
    <col min="6" max="6" width="36.7109375" style="3" customWidth="1"/>
    <col min="7" max="7" width="26.7109375" style="4" customWidth="1"/>
    <col min="8" max="8" width="22.7109375" style="5" customWidth="1"/>
    <col min="9" max="9" width="18.5703125" style="5" customWidth="1"/>
    <col min="10" max="10" width="19.28515625" style="5" customWidth="1"/>
    <col min="11" max="11" width="23" style="6" customWidth="1"/>
    <col min="12" max="12" width="19.42578125" style="6" customWidth="1"/>
    <col min="13" max="13" width="19.28515625" style="6" customWidth="1"/>
    <col min="14" max="14" width="17.5703125" style="7" customWidth="1"/>
    <col min="15" max="15" width="19.28515625" style="7" customWidth="1"/>
    <col min="16" max="16" width="15.7109375" style="8" customWidth="1"/>
    <col min="17" max="17" width="19.42578125" style="8" hidden="1" customWidth="1"/>
    <col min="18" max="18" width="19.28515625" style="9" customWidth="1"/>
    <col min="19" max="19" width="19.42578125" style="9" hidden="1" customWidth="1"/>
    <col min="20" max="20" width="19.42578125" style="9" customWidth="1"/>
    <col min="21" max="21" width="22.7109375" style="2" customWidth="1"/>
    <col min="22" max="22" width="17.42578125" style="9" hidden="1" customWidth="1"/>
    <col min="23" max="23" width="4.5703125" style="9" hidden="1" customWidth="1"/>
    <col min="24" max="24" width="10.42578125" style="9" hidden="1" customWidth="1"/>
    <col min="25" max="25" width="16" style="9" hidden="1" customWidth="1"/>
    <col min="26" max="26" width="17.42578125" style="9" hidden="1" customWidth="1"/>
    <col min="27" max="27" width="3" style="9" hidden="1" customWidth="1"/>
    <col min="28" max="28" width="20.5703125" style="9" hidden="1" customWidth="1"/>
    <col min="29" max="29" width="17.42578125" style="9" hidden="1" customWidth="1"/>
    <col min="30" max="30" width="18.28515625" style="9" hidden="1" customWidth="1"/>
    <col min="31" max="31" width="15.42578125" style="9" hidden="1" customWidth="1"/>
    <col min="32" max="32" width="14" style="9" hidden="1" customWidth="1"/>
    <col min="33" max="33" width="20.28515625" style="9" hidden="1" customWidth="1"/>
    <col min="34" max="34" width="12.7109375" style="9" hidden="1" customWidth="1"/>
    <col min="35" max="35" width="14" style="9" hidden="1" customWidth="1"/>
    <col min="36" max="42" width="12.7109375" style="9" hidden="1" customWidth="1"/>
    <col min="43" max="43" width="16.28515625" style="9" hidden="1" customWidth="1"/>
    <col min="44" max="44" width="14.28515625" style="9" hidden="1" customWidth="1"/>
    <col min="45" max="45" width="9.42578125" style="9" hidden="1" customWidth="1"/>
    <col min="46" max="46" width="11.42578125" style="9" hidden="1" customWidth="1"/>
    <col min="47" max="47" width="3.5703125" style="9" hidden="1" customWidth="1"/>
    <col min="48" max="48" width="3.28515625" style="9" customWidth="1"/>
    <col min="49" max="60" width="9.42578125" style="9" customWidth="1"/>
    <col min="61" max="16384" width="9.42578125" style="9"/>
  </cols>
  <sheetData>
    <row r="1" spans="1:82" s="42" customFormat="1" ht="15.75" x14ac:dyDescent="0.2">
      <c r="A1" s="47"/>
      <c r="B1" s="47"/>
      <c r="L1" s="1142"/>
    </row>
    <row r="2" spans="1:82" ht="40.35" customHeight="1" x14ac:dyDescent="0.2">
      <c r="B2" s="518" t="s">
        <v>1846</v>
      </c>
      <c r="C2" s="143"/>
      <c r="Q2" s="148" t="s">
        <v>772</v>
      </c>
      <c r="S2" s="148" t="s">
        <v>772</v>
      </c>
      <c r="T2" s="148"/>
      <c r="AW2" s="83"/>
      <c r="AX2" s="83"/>
      <c r="AY2" s="83"/>
      <c r="AZ2" s="83"/>
      <c r="BA2" s="83"/>
      <c r="BB2" s="83"/>
      <c r="BC2" s="83"/>
      <c r="BD2" s="83"/>
      <c r="BE2" s="83"/>
      <c r="BF2" s="83"/>
      <c r="BG2" s="83"/>
      <c r="BH2" s="83"/>
      <c r="BI2" s="83"/>
      <c r="BJ2" s="83"/>
      <c r="BK2" s="83"/>
      <c r="BL2" s="83"/>
      <c r="BM2" s="83"/>
      <c r="BN2" s="83"/>
      <c r="BO2" s="83"/>
      <c r="BP2" s="83"/>
      <c r="BQ2" s="83"/>
      <c r="BR2" s="83"/>
      <c r="BS2" s="83"/>
      <c r="BT2" s="83"/>
      <c r="BU2" s="83"/>
      <c r="BV2" s="83"/>
      <c r="BW2" s="83"/>
      <c r="BX2" s="83"/>
      <c r="BY2" s="83"/>
      <c r="BZ2" s="83"/>
      <c r="CA2" s="83"/>
      <c r="CB2" s="83"/>
      <c r="CC2" s="83"/>
      <c r="CD2" s="83"/>
    </row>
    <row r="3" spans="1:82" ht="35.1" customHeight="1" x14ac:dyDescent="0.2">
      <c r="B3" s="960" t="s">
        <v>773</v>
      </c>
      <c r="C3" s="960"/>
      <c r="D3" s="960"/>
      <c r="E3" s="960"/>
      <c r="H3" s="960"/>
      <c r="I3" s="960"/>
      <c r="N3" s="40"/>
      <c r="O3" s="40"/>
      <c r="AW3" s="83"/>
      <c r="AX3" s="83"/>
      <c r="AY3" s="83"/>
      <c r="AZ3" s="83"/>
      <c r="BA3" s="83"/>
      <c r="BB3" s="83"/>
      <c r="BC3" s="83"/>
      <c r="BD3" s="83"/>
      <c r="BE3" s="83"/>
      <c r="BF3" s="83"/>
      <c r="BG3" s="83"/>
      <c r="BH3" s="83"/>
      <c r="BI3" s="83"/>
      <c r="BJ3" s="83"/>
      <c r="BK3" s="83"/>
      <c r="BL3" s="83"/>
      <c r="BM3" s="83"/>
      <c r="BN3" s="83"/>
      <c r="BO3" s="83"/>
      <c r="BP3" s="83"/>
      <c r="BQ3" s="83"/>
      <c r="BR3" s="83"/>
      <c r="BS3" s="83"/>
      <c r="BT3" s="83"/>
      <c r="BU3" s="83"/>
      <c r="BV3" s="83"/>
      <c r="BW3" s="83"/>
      <c r="BX3" s="83"/>
      <c r="BY3" s="83"/>
      <c r="BZ3" s="83"/>
      <c r="CA3" s="83"/>
      <c r="CB3" s="83"/>
      <c r="CC3" s="83"/>
      <c r="CD3" s="83"/>
    </row>
    <row r="4" spans="1:82" ht="10.35" customHeight="1" x14ac:dyDescent="0.2">
      <c r="A4" s="5"/>
      <c r="B4" s="961"/>
      <c r="C4" s="961"/>
      <c r="D4" s="961"/>
      <c r="E4" s="961"/>
      <c r="F4" s="961"/>
      <c r="G4" s="961"/>
      <c r="H4" s="961"/>
      <c r="I4" s="84"/>
      <c r="J4" s="84"/>
      <c r="K4" s="85"/>
      <c r="L4" s="85"/>
      <c r="M4" s="86"/>
      <c r="N4" s="86"/>
      <c r="O4" s="87"/>
      <c r="P4" s="87"/>
      <c r="Q4" s="87"/>
      <c r="R4" s="87"/>
      <c r="S4" s="87"/>
      <c r="T4" s="87"/>
      <c r="U4" s="87"/>
      <c r="AT4" s="15"/>
      <c r="AV4" s="15"/>
      <c r="AW4" s="83"/>
      <c r="AX4" s="83"/>
      <c r="AY4" s="83"/>
      <c r="AZ4" s="83"/>
      <c r="BA4" s="83"/>
      <c r="BB4" s="83"/>
      <c r="BC4" s="83"/>
      <c r="BD4" s="83"/>
      <c r="BE4" s="83"/>
      <c r="BF4" s="83"/>
      <c r="BG4" s="83"/>
      <c r="BH4" s="83"/>
      <c r="BI4" s="83"/>
      <c r="BJ4" s="83"/>
      <c r="BK4" s="83"/>
      <c r="BL4" s="83"/>
      <c r="BM4" s="83"/>
      <c r="BN4" s="83"/>
      <c r="BO4" s="83"/>
      <c r="BP4" s="83"/>
      <c r="BQ4" s="83"/>
      <c r="BR4" s="83"/>
      <c r="BS4" s="83"/>
      <c r="BT4" s="83"/>
      <c r="BU4" s="83"/>
      <c r="BV4" s="83"/>
      <c r="BW4" s="83"/>
      <c r="BX4" s="83"/>
      <c r="BY4" s="83"/>
      <c r="BZ4" s="83"/>
      <c r="CA4" s="83"/>
      <c r="CB4" s="83"/>
      <c r="CC4" s="83"/>
      <c r="CD4" s="83"/>
    </row>
    <row r="5" spans="1:82" ht="14.65" customHeight="1" x14ac:dyDescent="0.2">
      <c r="B5" s="147"/>
      <c r="C5" s="147"/>
      <c r="D5" s="147"/>
      <c r="E5" s="147"/>
      <c r="F5" s="147"/>
      <c r="G5" s="147"/>
      <c r="H5" s="147"/>
      <c r="I5" s="147"/>
      <c r="N5" s="962"/>
      <c r="O5" s="8"/>
      <c r="P5" s="963"/>
      <c r="Q5" s="9"/>
      <c r="R5" s="135"/>
      <c r="S5" s="135"/>
      <c r="T5" s="135"/>
      <c r="U5" s="135"/>
      <c r="AU5" s="15"/>
      <c r="AW5" s="89"/>
      <c r="AX5" s="83"/>
      <c r="AY5" s="83"/>
      <c r="AZ5" s="83"/>
      <c r="BA5" s="83"/>
      <c r="BB5" s="83"/>
      <c r="BC5" s="83"/>
      <c r="BD5" s="83"/>
      <c r="BE5" s="83"/>
      <c r="BF5" s="83"/>
      <c r="BG5" s="83"/>
      <c r="BH5" s="83"/>
      <c r="BI5" s="83"/>
      <c r="BJ5" s="83"/>
      <c r="BK5" s="83"/>
      <c r="BL5" s="83"/>
      <c r="BM5" s="83"/>
      <c r="BN5" s="83"/>
      <c r="BO5" s="83"/>
      <c r="BP5" s="83"/>
      <c r="BQ5" s="83"/>
      <c r="BR5" s="83"/>
      <c r="BS5" s="83"/>
      <c r="BT5" s="83"/>
      <c r="BU5" s="83"/>
      <c r="BV5" s="83"/>
      <c r="BW5" s="83"/>
      <c r="BX5" s="83"/>
      <c r="BY5" s="83"/>
      <c r="BZ5" s="83"/>
      <c r="CA5" s="83"/>
      <c r="CB5" s="83"/>
      <c r="CC5" s="83"/>
      <c r="CD5" s="83"/>
    </row>
    <row r="6" spans="1:82" s="136" customFormat="1" ht="70.900000000000006" customHeight="1" x14ac:dyDescent="0.25">
      <c r="A6" s="350"/>
      <c r="B6" s="1037" t="s">
        <v>774</v>
      </c>
      <c r="C6" s="1037" t="s">
        <v>775</v>
      </c>
      <c r="D6" s="1038" t="s">
        <v>776</v>
      </c>
      <c r="E6" s="1039" t="s">
        <v>777</v>
      </c>
      <c r="F6" s="1040" t="s">
        <v>778</v>
      </c>
      <c r="G6" s="1039" t="s">
        <v>779</v>
      </c>
      <c r="H6" s="1089" t="s">
        <v>780</v>
      </c>
      <c r="I6" s="140"/>
      <c r="J6" s="140"/>
      <c r="K6" s="987" t="s">
        <v>781</v>
      </c>
      <c r="L6" s="987" t="s">
        <v>782</v>
      </c>
      <c r="M6" s="987" t="s">
        <v>783</v>
      </c>
      <c r="N6" s="987" t="s">
        <v>784</v>
      </c>
      <c r="O6" s="987" t="s">
        <v>785</v>
      </c>
      <c r="P6" s="987" t="s">
        <v>786</v>
      </c>
      <c r="Q6" s="987" t="s">
        <v>787</v>
      </c>
      <c r="R6" s="991" t="s">
        <v>788</v>
      </c>
      <c r="S6" s="991" t="s">
        <v>789</v>
      </c>
      <c r="T6" s="991" t="s">
        <v>790</v>
      </c>
      <c r="U6" s="992" t="s">
        <v>791</v>
      </c>
      <c r="Y6" s="774" t="s">
        <v>792</v>
      </c>
      <c r="Z6" s="774" t="s">
        <v>793</v>
      </c>
      <c r="AA6" s="137"/>
      <c r="AH6" s="774"/>
      <c r="AI6" s="774" t="s">
        <v>794</v>
      </c>
      <c r="AJ6" s="774" t="s">
        <v>795</v>
      </c>
      <c r="AK6" s="138"/>
      <c r="AL6" s="138"/>
      <c r="AT6" s="139"/>
      <c r="AU6" s="140"/>
      <c r="AW6" s="142"/>
      <c r="AX6" s="142"/>
      <c r="AY6" s="142"/>
      <c r="AZ6" s="141"/>
      <c r="BA6" s="141"/>
      <c r="BB6" s="141"/>
      <c r="BC6" s="141"/>
      <c r="BD6" s="141"/>
      <c r="BE6" s="141"/>
      <c r="BF6" s="141"/>
      <c r="BG6" s="141"/>
      <c r="BH6" s="141"/>
      <c r="BI6" s="83"/>
      <c r="BJ6" s="83"/>
      <c r="BK6" s="83"/>
      <c r="BL6" s="83"/>
      <c r="BM6" s="83"/>
      <c r="BN6" s="83"/>
      <c r="BO6" s="83"/>
      <c r="BP6" s="83"/>
      <c r="BQ6" s="83"/>
      <c r="BR6" s="83"/>
      <c r="BS6" s="83"/>
      <c r="BT6" s="83"/>
      <c r="BU6" s="83"/>
      <c r="BV6" s="83"/>
      <c r="BW6" s="83"/>
      <c r="BX6" s="83"/>
      <c r="BY6" s="83"/>
      <c r="BZ6" s="83"/>
      <c r="CA6" s="83"/>
      <c r="CB6" s="83"/>
      <c r="CC6" s="83"/>
      <c r="CD6" s="83"/>
    </row>
    <row r="7" spans="1:82" s="10" customFormat="1" ht="34.9" customHeight="1" x14ac:dyDescent="0.2">
      <c r="A7" s="135"/>
      <c r="B7" s="416"/>
      <c r="C7" s="149"/>
      <c r="D7" s="1084" t="str">
        <f>IF(AND('Step 1 Introduction'!$I$35="",'Step 1 Introduction'!$I$37=""),"",IF('Step 1 Introduction'!$I$35="Yes","Single",IF(AND('Step 1 Introduction'!$I$37="Yes",'Step 1 Introduction'!$I$39="No"),"Multi",IF('Step 1 Introduction'!$I$39="Yes","Multiyear with Planning Year","Multi"))))</f>
        <v/>
      </c>
      <c r="E7" s="1085" t="str">
        <f>IF('Step 1 Introduction'!D14=0,"",'Step 1 Introduction'!D14)</f>
        <v>Post-Tender</v>
      </c>
      <c r="F7" s="1086">
        <v>325</v>
      </c>
      <c r="G7" s="1087">
        <v>0.12</v>
      </c>
      <c r="H7" s="1087">
        <v>0.57999999999999996</v>
      </c>
      <c r="I7" s="93"/>
      <c r="J7" s="93"/>
      <c r="K7" s="924"/>
      <c r="L7" s="727" t="str">
        <f>IFERROR(IF(C7="","Input Site Life",IF(SUM(S220:S319)=0,"Input Low Carbon Heating",ROUNDDOWN(IF((M10/(M10+M11))&gt;58%,SUM(O10:O11),M7),0))),0)</f>
        <v>Input Site Life</v>
      </c>
      <c r="M7" s="727">
        <f>IFERROR(ROUNDDOWN(IF(H10&lt;Q7,H10,Q7),0),"")</f>
        <v>0</v>
      </c>
      <c r="N7" s="727" t="str">
        <f>IF(SUM(O220:O319)=0,"",SUM(O16:O215)+SUM(O220:O319))</f>
        <v/>
      </c>
      <c r="O7" s="727" t="str">
        <f>IF(SUM(N16:N215)+SUM(N220:N319)=0,"",SUM(N16:N215)+SUM(N220:N319))</f>
        <v/>
      </c>
      <c r="P7" s="728" t="str">
        <f>IFERROR(IF(OR(N7&lt;=0,K7=""),"",K7/N7),"")</f>
        <v/>
      </c>
      <c r="Q7" s="727">
        <f>IFERROR(325*S7,"")</f>
        <v>0</v>
      </c>
      <c r="R7" s="729" t="str">
        <f>IF(SUM(R16:R215)+SUM(R220:R319)=0,"",SUM(R16:R215)+SUM(R220:R319))</f>
        <v/>
      </c>
      <c r="S7" s="729">
        <f>SUM(S16:S215)+SUM(S220:S319)</f>
        <v>0</v>
      </c>
      <c r="T7" s="1154" t="str">
        <f>IF(ISERROR(K7/S7),"",K7/S7)</f>
        <v/>
      </c>
      <c r="U7" s="730" t="str">
        <f>IF(C7="","Input Site Life",IF(K7="","Input Total Grant Requested",IF(AE216&gt;200,"Check Work Type Details",IF('Step 6 Submit Application'!G15="Savings Sequenced Correctly",IF(T7&gt;325,"Non-Compliant","Compliant"),"Check sequencing of energy savings"))))</f>
        <v>Input Site Life</v>
      </c>
      <c r="W7" s="136"/>
      <c r="Y7" s="729">
        <f>SUM(T16:T215)+SUM(T220:T319)</f>
        <v>0</v>
      </c>
      <c r="Z7" s="729">
        <f>SUMPRODUCT(T16:T215,X16:X215)+SUMPRODUCT(T220:T319,X220:X319)</f>
        <v>0</v>
      </c>
      <c r="AA7" s="92"/>
      <c r="AH7" s="1121" t="s">
        <v>796</v>
      </c>
      <c r="AI7" s="1155" t="str">
        <f>IF(MIN(C16:C215)=0,"",MIN(C16:C215))</f>
        <v/>
      </c>
      <c r="AJ7" s="1155" t="str">
        <f>IF(MAX(D16:D215)=0,"",MAX(D16:D215))</f>
        <v/>
      </c>
      <c r="AK7" s="23"/>
      <c r="AL7" s="23"/>
      <c r="AT7" s="370" t="s">
        <v>797</v>
      </c>
      <c r="AU7" s="93"/>
      <c r="AV7" s="93"/>
      <c r="AW7" s="91"/>
      <c r="AX7" s="91"/>
      <c r="AY7" s="91"/>
      <c r="AZ7" s="90"/>
      <c r="BA7" s="90"/>
      <c r="BB7" s="90"/>
      <c r="BC7" s="90"/>
      <c r="BD7" s="90"/>
      <c r="BE7" s="90"/>
      <c r="BF7" s="90"/>
      <c r="BG7" s="90"/>
      <c r="BH7" s="90"/>
      <c r="BI7" s="83"/>
      <c r="BJ7" s="83"/>
      <c r="BK7" s="83"/>
      <c r="BL7" s="83"/>
      <c r="BM7" s="83"/>
      <c r="BN7" s="83"/>
      <c r="BO7" s="83"/>
      <c r="BP7" s="83"/>
      <c r="BQ7" s="83"/>
      <c r="BR7" s="83"/>
      <c r="BS7" s="83"/>
      <c r="BT7" s="83"/>
      <c r="BU7" s="83"/>
      <c r="BV7" s="83"/>
      <c r="BW7" s="83"/>
      <c r="BX7" s="83"/>
      <c r="BY7" s="83"/>
      <c r="BZ7" s="83"/>
      <c r="CA7" s="83"/>
      <c r="CB7" s="83"/>
      <c r="CC7" s="83"/>
      <c r="CD7" s="83"/>
    </row>
    <row r="8" spans="1:82" s="10" customFormat="1" ht="15" customHeight="1" x14ac:dyDescent="0.2">
      <c r="A8" s="135"/>
      <c r="B8" s="1335"/>
      <c r="C8" s="1336"/>
      <c r="D8" s="926"/>
      <c r="E8" s="926"/>
      <c r="F8" s="1018"/>
      <c r="G8" s="93"/>
      <c r="H8" s="93"/>
      <c r="I8" s="93"/>
      <c r="K8" s="1542" t="str">
        <f>IFERROR(IF(K7&lt;=L7,IF(K7=INT(K7),"","Please remove decimal places from the grant value requested"),"Grant requested is greater than eligible amount"),"")</f>
        <v/>
      </c>
      <c r="L8" s="1156"/>
      <c r="M8" s="952"/>
      <c r="N8" s="927"/>
      <c r="O8" s="927"/>
      <c r="P8" s="928"/>
      <c r="Q8" s="927"/>
      <c r="R8" s="929"/>
      <c r="S8" s="929"/>
      <c r="T8" s="1157"/>
      <c r="U8" s="930"/>
      <c r="W8" s="136"/>
      <c r="X8" s="92"/>
      <c r="Y8" s="929"/>
      <c r="Z8" s="929"/>
      <c r="AA8" s="931"/>
      <c r="AB8" s="1158"/>
      <c r="AC8" s="927"/>
      <c r="AE8" s="932"/>
      <c r="AG8" s="933"/>
      <c r="AH8" s="1121" t="s">
        <v>798</v>
      </c>
      <c r="AI8" s="1155" t="str">
        <f>IF(MIN(C220:C319)=0,"",MIN(C220:C319))</f>
        <v/>
      </c>
      <c r="AJ8" s="1155" t="str">
        <f>IF(MAX(D220:D319)=0,"",MAX(D220:D319))</f>
        <v/>
      </c>
      <c r="AK8" s="23"/>
      <c r="AL8" s="23"/>
      <c r="AT8" s="370"/>
      <c r="AU8" s="93"/>
      <c r="AV8" s="93"/>
      <c r="AW8" s="91"/>
      <c r="AX8" s="91"/>
      <c r="AY8" s="91"/>
      <c r="AZ8" s="90"/>
      <c r="BA8" s="90"/>
      <c r="BB8" s="90"/>
      <c r="BC8" s="90"/>
      <c r="BD8" s="90"/>
      <c r="BE8" s="90"/>
      <c r="BF8" s="90"/>
      <c r="BG8" s="90"/>
      <c r="BH8" s="90"/>
      <c r="BI8" s="83"/>
      <c r="BJ8" s="83"/>
      <c r="BK8" s="83"/>
      <c r="BL8" s="83"/>
      <c r="BM8" s="83"/>
      <c r="BN8" s="83"/>
      <c r="BO8" s="83"/>
      <c r="BP8" s="83"/>
      <c r="BQ8" s="83"/>
      <c r="BR8" s="83"/>
      <c r="BS8" s="83"/>
      <c r="BT8" s="83"/>
      <c r="BU8" s="83"/>
      <c r="BV8" s="83"/>
      <c r="BW8" s="83"/>
      <c r="BX8" s="83"/>
      <c r="BY8" s="83"/>
      <c r="BZ8" s="83"/>
      <c r="CA8" s="83"/>
      <c r="CB8" s="83"/>
      <c r="CC8" s="83"/>
      <c r="CD8" s="83"/>
    </row>
    <row r="9" spans="1:82" s="10" customFormat="1" ht="60" customHeight="1" x14ac:dyDescent="0.2">
      <c r="A9" s="135"/>
      <c r="B9" s="986" t="s">
        <v>799</v>
      </c>
      <c r="C9" s="986" t="s">
        <v>800</v>
      </c>
      <c r="D9" s="986" t="s">
        <v>801</v>
      </c>
      <c r="E9" s="986" t="s">
        <v>802</v>
      </c>
      <c r="F9" s="987" t="s">
        <v>803</v>
      </c>
      <c r="G9" s="987" t="s">
        <v>804</v>
      </c>
      <c r="H9" s="987" t="s">
        <v>805</v>
      </c>
      <c r="J9" s="1159"/>
      <c r="K9" s="1543"/>
      <c r="L9" s="986" t="s">
        <v>799</v>
      </c>
      <c r="M9" s="988" t="s">
        <v>806</v>
      </c>
      <c r="N9" s="986" t="s">
        <v>807</v>
      </c>
      <c r="O9" s="1088" t="s">
        <v>808</v>
      </c>
      <c r="P9" s="986" t="s">
        <v>809</v>
      </c>
      <c r="Q9" s="93"/>
      <c r="R9" s="1160"/>
      <c r="S9" s="988" t="s">
        <v>810</v>
      </c>
      <c r="T9" s="988" t="s">
        <v>811</v>
      </c>
      <c r="U9" s="988" t="s">
        <v>812</v>
      </c>
      <c r="W9" s="136"/>
      <c r="X9" s="92"/>
      <c r="Y9" s="929"/>
      <c r="Z9" s="929"/>
      <c r="AA9" s="931"/>
      <c r="AB9" s="1158"/>
      <c r="AC9" s="927"/>
      <c r="AE9" s="932"/>
      <c r="AG9" s="933"/>
      <c r="AH9" s="933"/>
      <c r="AI9" s="1161"/>
      <c r="AJ9" s="1161"/>
      <c r="AK9" s="23"/>
      <c r="AL9" s="23"/>
      <c r="AT9" s="370"/>
      <c r="AU9" s="93"/>
      <c r="AV9" s="93"/>
      <c r="AW9" s="91"/>
      <c r="AX9" s="91"/>
      <c r="AY9" s="91"/>
      <c r="AZ9" s="90"/>
      <c r="BA9" s="90"/>
      <c r="BB9" s="90"/>
      <c r="BC9" s="90"/>
      <c r="BD9" s="90"/>
      <c r="BE9" s="90"/>
      <c r="BF9" s="90"/>
      <c r="BG9" s="90"/>
      <c r="BH9" s="90"/>
      <c r="BI9" s="83"/>
      <c r="BJ9" s="83"/>
      <c r="BK9" s="83"/>
      <c r="BL9" s="83"/>
      <c r="BM9" s="83"/>
      <c r="BN9" s="83"/>
      <c r="BO9" s="83"/>
      <c r="BP9" s="83"/>
      <c r="BQ9" s="83"/>
      <c r="BR9" s="83"/>
      <c r="BS9" s="83"/>
      <c r="BT9" s="83"/>
      <c r="BU9" s="83"/>
      <c r="BV9" s="83"/>
      <c r="BW9" s="83"/>
      <c r="BX9" s="83"/>
      <c r="BY9" s="83"/>
      <c r="BZ9" s="83"/>
      <c r="CA9" s="83"/>
      <c r="CB9" s="83"/>
      <c r="CC9" s="83"/>
      <c r="CD9" s="83"/>
    </row>
    <row r="10" spans="1:82" s="10" customFormat="1" ht="34.9" customHeight="1" x14ac:dyDescent="0.2">
      <c r="A10" s="135"/>
      <c r="B10" s="989" t="s">
        <v>796</v>
      </c>
      <c r="C10" s="925">
        <f>SUM(N16:N215)</f>
        <v>0</v>
      </c>
      <c r="D10" s="1019"/>
      <c r="E10" s="1019"/>
      <c r="F10" s="1550">
        <f>E11+C10</f>
        <v>0</v>
      </c>
      <c r="G10" s="1551" t="str">
        <f>IFERROR(D11/O7,"")</f>
        <v/>
      </c>
      <c r="H10" s="1550">
        <f>IFERROR(IF(G10&lt;12%,SUM(C10:C11)-S10,E11+C10),"")</f>
        <v>0</v>
      </c>
      <c r="I10" s="93"/>
      <c r="J10" s="93"/>
      <c r="K10" s="93"/>
      <c r="L10" s="989" t="s">
        <v>796</v>
      </c>
      <c r="M10" s="1009">
        <f>IF($C$10=0,0,IF($M$7-$M$11&lt;0,0,$M$7-$M$11))</f>
        <v>0</v>
      </c>
      <c r="N10" s="1023" t="str">
        <f>IFERROR(M10/($M$10+$M$11),"")</f>
        <v/>
      </c>
      <c r="O10" s="1009">
        <f>IF(M10&gt;(M11*58%)/(1-58%),(M11*58%)/(1-58%),M10)</f>
        <v>0</v>
      </c>
      <c r="P10" s="1025" t="str">
        <f>IFERROR(O10/($O$10+$O$11),"")</f>
        <v/>
      </c>
      <c r="Q10" s="93"/>
      <c r="R10" s="93"/>
      <c r="S10" s="1017">
        <f>SUM(C10:C11)*(12%)</f>
        <v>0</v>
      </c>
      <c r="T10" s="1550">
        <f>IFERROR(O7-K7,0)</f>
        <v>0</v>
      </c>
      <c r="U10" s="1551" t="str">
        <f>IFERROR(T10/O7,"")</f>
        <v/>
      </c>
      <c r="W10" s="136"/>
      <c r="X10" s="92"/>
      <c r="Y10" s="929"/>
      <c r="Z10" s="929"/>
      <c r="AA10" s="931"/>
      <c r="AB10" s="1158"/>
      <c r="AC10" s="927"/>
      <c r="AE10" s="932"/>
      <c r="AG10" s="933"/>
      <c r="AH10" s="933"/>
      <c r="AI10" s="1161"/>
      <c r="AJ10" s="1161"/>
      <c r="AK10" s="23"/>
      <c r="AL10" s="23"/>
      <c r="AT10" s="370"/>
      <c r="AU10" s="93"/>
      <c r="AV10" s="93"/>
      <c r="AW10" s="91"/>
      <c r="AX10" s="91"/>
      <c r="AY10" s="91"/>
      <c r="AZ10" s="90"/>
      <c r="BA10" s="90"/>
      <c r="BB10" s="90"/>
      <c r="BC10" s="90"/>
      <c r="BD10" s="90"/>
      <c r="BE10" s="90"/>
      <c r="BF10" s="90"/>
      <c r="BG10" s="90"/>
      <c r="BH10" s="90"/>
      <c r="BI10" s="83"/>
      <c r="BJ10" s="83"/>
      <c r="BK10" s="83"/>
      <c r="BL10" s="83"/>
      <c r="BM10" s="83"/>
      <c r="BN10" s="83"/>
      <c r="BO10" s="83"/>
      <c r="BP10" s="83"/>
      <c r="BQ10" s="83"/>
      <c r="BR10" s="83"/>
      <c r="BS10" s="83"/>
      <c r="BT10" s="83"/>
      <c r="BU10" s="83"/>
      <c r="BV10" s="83"/>
      <c r="BW10" s="83"/>
      <c r="BX10" s="83"/>
      <c r="BY10" s="83"/>
      <c r="BZ10" s="83"/>
      <c r="CA10" s="83"/>
      <c r="CB10" s="83"/>
      <c r="CC10" s="83"/>
      <c r="CD10" s="83"/>
    </row>
    <row r="11" spans="1:82" s="10" customFormat="1" ht="34.9" customHeight="1" x14ac:dyDescent="0.2">
      <c r="A11" s="135"/>
      <c r="B11" s="990" t="s">
        <v>798</v>
      </c>
      <c r="C11" s="782">
        <f>SUM(N220:N319)</f>
        <v>0</v>
      </c>
      <c r="D11" s="782">
        <f>IF('Step 3.2 Heating System'!$V$110="",0,'Step 3.2 Heating System'!$V$110)</f>
        <v>0</v>
      </c>
      <c r="E11" s="782">
        <f>C11-D11</f>
        <v>0</v>
      </c>
      <c r="F11" s="1551"/>
      <c r="G11" s="1551"/>
      <c r="H11" s="1550"/>
      <c r="I11" s="93"/>
      <c r="J11" s="93"/>
      <c r="K11" s="93"/>
      <c r="L11" s="990" t="s">
        <v>798</v>
      </c>
      <c r="M11" s="1009">
        <f>IF($E$11&gt;$M$7,$M$7,$E$11)</f>
        <v>0</v>
      </c>
      <c r="N11" s="1023" t="str">
        <f>IFERROR(M11/($M$10+$M$11),"")</f>
        <v/>
      </c>
      <c r="O11" s="1009">
        <f>M11</f>
        <v>0</v>
      </c>
      <c r="P11" s="1025" t="str">
        <f>IFERROR(O11/($O$10+$O$11),"")</f>
        <v/>
      </c>
      <c r="Q11" s="927"/>
      <c r="R11" s="929"/>
      <c r="S11" s="929"/>
      <c r="T11" s="1550"/>
      <c r="U11" s="1551"/>
      <c r="W11" s="136"/>
      <c r="X11" s="92"/>
      <c r="Y11" s="929"/>
      <c r="Z11" s="929"/>
      <c r="AA11" s="931"/>
      <c r="AB11" s="1158"/>
      <c r="AC11" s="927"/>
      <c r="AE11" s="932"/>
      <c r="AG11" s="933"/>
      <c r="AH11" s="933"/>
      <c r="AI11" s="1161"/>
      <c r="AJ11" s="1161"/>
      <c r="AK11" s="23"/>
      <c r="AL11" s="23"/>
      <c r="AT11" s="370"/>
      <c r="AU11" s="93"/>
      <c r="AV11" s="93"/>
      <c r="AW11" s="91"/>
      <c r="AX11" s="91"/>
      <c r="AY11" s="91"/>
      <c r="AZ11" s="90"/>
      <c r="BA11" s="90"/>
      <c r="BB11" s="90"/>
      <c r="BC11" s="90"/>
      <c r="BD11" s="90"/>
      <c r="BE11" s="90"/>
      <c r="BF11" s="90"/>
      <c r="BG11" s="90"/>
      <c r="BH11" s="90"/>
      <c r="BI11" s="83"/>
      <c r="BJ11" s="83"/>
      <c r="BK11" s="83"/>
      <c r="BL11" s="83"/>
      <c r="BM11" s="83"/>
      <c r="BN11" s="83"/>
      <c r="BO11" s="83"/>
      <c r="BP11" s="83"/>
      <c r="BQ11" s="83"/>
      <c r="BR11" s="83"/>
      <c r="BS11" s="83"/>
      <c r="BT11" s="83"/>
      <c r="BU11" s="83"/>
      <c r="BV11" s="83"/>
      <c r="BW11" s="83"/>
      <c r="BX11" s="83"/>
      <c r="BY11" s="83"/>
      <c r="BZ11" s="83"/>
      <c r="CA11" s="83"/>
      <c r="CB11" s="83"/>
      <c r="CC11" s="83"/>
      <c r="CD11" s="83"/>
    </row>
    <row r="12" spans="1:82" s="10" customFormat="1" ht="15" customHeight="1" x14ac:dyDescent="0.2">
      <c r="A12" s="112"/>
      <c r="B12" s="339"/>
      <c r="C12" s="339"/>
      <c r="D12" s="340"/>
      <c r="E12" s="341"/>
      <c r="F12" s="341"/>
      <c r="G12" s="340"/>
      <c r="H12" s="341"/>
      <c r="I12" s="340"/>
      <c r="J12" s="340"/>
      <c r="K12" s="340"/>
      <c r="M12" s="340"/>
      <c r="O12" s="1010"/>
      <c r="P12" s="340"/>
      <c r="Q12" s="340"/>
      <c r="R12" s="340"/>
      <c r="S12" s="340"/>
      <c r="T12" s="340"/>
      <c r="U12" s="340"/>
      <c r="X12" s="137"/>
      <c r="Y12" s="137"/>
      <c r="Z12" s="137"/>
      <c r="AA12" s="23"/>
      <c r="AB12" s="23"/>
      <c r="AH12" s="32"/>
      <c r="AI12" s="32"/>
      <c r="AJ12" s="27"/>
      <c r="AK12" s="27"/>
      <c r="AL12" s="23"/>
      <c r="AM12" s="23"/>
      <c r="AO12" s="33"/>
      <c r="AR12" s="26"/>
      <c r="AS12" s="26"/>
      <c r="AT12" s="370" t="s">
        <v>797</v>
      </c>
      <c r="AU12" s="342"/>
      <c r="AV12" s="93"/>
      <c r="AW12" s="91"/>
      <c r="AX12" s="91"/>
      <c r="AY12" s="91"/>
      <c r="AZ12" s="90"/>
      <c r="BA12" s="90"/>
      <c r="BB12" s="90"/>
      <c r="BC12" s="90"/>
      <c r="BD12" s="90"/>
      <c r="BE12" s="90"/>
      <c r="BF12" s="90"/>
      <c r="BG12" s="90"/>
      <c r="BH12" s="90"/>
      <c r="BI12" s="83"/>
      <c r="BJ12" s="83"/>
      <c r="BK12" s="83"/>
      <c r="BL12" s="83"/>
      <c r="BM12" s="83"/>
      <c r="BN12" s="83"/>
      <c r="BO12" s="83"/>
      <c r="BP12" s="83"/>
      <c r="BQ12" s="83"/>
      <c r="BR12" s="83"/>
      <c r="BS12" s="83"/>
      <c r="BT12" s="83"/>
      <c r="BU12" s="83"/>
      <c r="BV12" s="83"/>
      <c r="BW12" s="83"/>
      <c r="BX12" s="83"/>
      <c r="BY12" s="83"/>
      <c r="BZ12" s="83"/>
      <c r="CA12" s="83"/>
      <c r="CB12" s="83"/>
      <c r="CC12" s="83"/>
      <c r="CD12" s="83"/>
    </row>
    <row r="13" spans="1:82" s="124" customFormat="1" ht="34.9" customHeight="1" x14ac:dyDescent="0.2">
      <c r="A13" s="116"/>
      <c r="B13" s="1558" t="s">
        <v>813</v>
      </c>
      <c r="C13" s="1558"/>
      <c r="D13" s="1558"/>
      <c r="E13" s="1558"/>
      <c r="F13" s="1558"/>
      <c r="G13" s="1558"/>
      <c r="H13" s="1558"/>
      <c r="I13" s="117"/>
      <c r="J13" s="959"/>
      <c r="K13" s="117"/>
      <c r="L13" s="10"/>
      <c r="M13" s="455"/>
      <c r="O13" s="117"/>
      <c r="P13" s="117"/>
      <c r="Q13" s="117"/>
      <c r="R13" s="118"/>
      <c r="S13" s="119"/>
      <c r="T13" s="120"/>
      <c r="U13" s="117"/>
      <c r="V13" s="117"/>
      <c r="W13" s="121"/>
      <c r="X13" s="122"/>
      <c r="Y13" s="122"/>
      <c r="Z13" s="122"/>
      <c r="AA13" s="122"/>
      <c r="AB13" s="123"/>
      <c r="AF13" s="123"/>
      <c r="AG13" s="123"/>
      <c r="AH13" s="123"/>
      <c r="AI13" s="123"/>
      <c r="AJ13" s="123"/>
      <c r="AK13" s="123"/>
      <c r="AL13" s="123"/>
      <c r="AT13" s="370" t="s">
        <v>797</v>
      </c>
      <c r="AU13" s="125"/>
      <c r="AV13" s="125"/>
      <c r="AW13" s="126"/>
      <c r="AX13" s="126"/>
      <c r="AY13" s="126"/>
      <c r="AZ13" s="127"/>
      <c r="BA13" s="127"/>
      <c r="BB13" s="127"/>
      <c r="BC13" s="127"/>
      <c r="BD13" s="127"/>
      <c r="BE13" s="127"/>
      <c r="BF13" s="127"/>
      <c r="BG13" s="127"/>
      <c r="BH13" s="127"/>
      <c r="BI13" s="83"/>
      <c r="BJ13" s="83"/>
      <c r="BK13" s="83"/>
      <c r="BL13" s="83"/>
      <c r="BM13" s="83"/>
      <c r="BN13" s="83"/>
      <c r="BO13" s="83"/>
      <c r="BP13" s="83"/>
      <c r="BQ13" s="83"/>
      <c r="BR13" s="83"/>
      <c r="BS13" s="83"/>
      <c r="BT13" s="83"/>
      <c r="BU13" s="83"/>
      <c r="BV13" s="83"/>
      <c r="BW13" s="83"/>
      <c r="BX13" s="83"/>
      <c r="BY13" s="83"/>
      <c r="BZ13" s="83"/>
      <c r="CA13" s="83"/>
      <c r="CB13" s="83"/>
      <c r="CC13" s="83"/>
      <c r="CD13" s="83"/>
    </row>
    <row r="14" spans="1:82" s="124" customFormat="1" ht="19.350000000000001" customHeight="1" x14ac:dyDescent="0.2">
      <c r="A14" s="116"/>
      <c r="B14" s="1558"/>
      <c r="C14" s="1558"/>
      <c r="D14" s="1558"/>
      <c r="E14" s="1558"/>
      <c r="F14" s="1558"/>
      <c r="G14" s="1558"/>
      <c r="H14" s="1558"/>
      <c r="I14" s="117"/>
      <c r="J14" s="117"/>
      <c r="K14" s="117"/>
      <c r="L14" s="117"/>
      <c r="M14" s="117"/>
      <c r="N14" s="117"/>
      <c r="O14" s="117"/>
      <c r="P14" s="117"/>
      <c r="Q14" s="117"/>
      <c r="R14" s="118"/>
      <c r="S14" s="1557"/>
      <c r="T14" s="1557"/>
      <c r="U14" s="721"/>
      <c r="V14" s="117"/>
      <c r="W14" s="121"/>
      <c r="X14" s="122"/>
      <c r="Y14" s="122"/>
      <c r="Z14" s="122"/>
      <c r="AA14" s="122"/>
      <c r="AB14" s="123"/>
      <c r="AF14" s="123"/>
      <c r="AG14" s="123"/>
      <c r="AH14" s="123"/>
      <c r="AI14" s="123"/>
      <c r="AJ14" s="123"/>
      <c r="AK14" s="123"/>
      <c r="AL14" s="123"/>
      <c r="AT14" s="370" t="s">
        <v>797</v>
      </c>
      <c r="AU14" s="125"/>
      <c r="AV14" s="125"/>
      <c r="AW14" s="126"/>
      <c r="AX14" s="126"/>
      <c r="AY14" s="126"/>
      <c r="AZ14" s="127"/>
      <c r="BA14" s="127"/>
      <c r="BB14" s="127"/>
      <c r="BC14" s="127"/>
      <c r="BD14" s="127"/>
      <c r="BE14" s="127"/>
      <c r="BF14" s="127"/>
      <c r="BG14" s="127"/>
      <c r="BH14" s="127"/>
      <c r="BI14" s="83"/>
      <c r="BJ14" s="83"/>
      <c r="BK14" s="83"/>
      <c r="BL14" s="83"/>
      <c r="BM14" s="83"/>
      <c r="BN14" s="83"/>
      <c r="BO14" s="83"/>
      <c r="BP14" s="83"/>
      <c r="BQ14" s="83"/>
      <c r="BR14" s="83"/>
      <c r="BS14" s="83"/>
      <c r="BT14" s="83"/>
      <c r="BU14" s="83"/>
      <c r="BV14" s="83"/>
      <c r="BW14" s="83"/>
      <c r="BX14" s="83"/>
      <c r="BY14" s="83"/>
      <c r="BZ14" s="83"/>
      <c r="CA14" s="83"/>
      <c r="CB14" s="83"/>
      <c r="CC14" s="83"/>
      <c r="CD14" s="83"/>
    </row>
    <row r="15" spans="1:82" s="124" customFormat="1" ht="60" customHeight="1" x14ac:dyDescent="0.2">
      <c r="A15" s="722"/>
      <c r="B15" s="723" t="s">
        <v>814</v>
      </c>
      <c r="C15" s="723" t="s">
        <v>794</v>
      </c>
      <c r="D15" s="723" t="s">
        <v>795</v>
      </c>
      <c r="E15" s="723" t="s">
        <v>815</v>
      </c>
      <c r="F15" s="955" t="s">
        <v>816</v>
      </c>
      <c r="G15" s="724" t="s">
        <v>651</v>
      </c>
      <c r="H15" s="724" t="s">
        <v>817</v>
      </c>
      <c r="I15" s="724" t="s">
        <v>818</v>
      </c>
      <c r="J15" s="956" t="s">
        <v>819</v>
      </c>
      <c r="K15" s="724" t="s">
        <v>820</v>
      </c>
      <c r="L15" s="725" t="s">
        <v>821</v>
      </c>
      <c r="M15" s="725" t="s">
        <v>822</v>
      </c>
      <c r="N15" s="725" t="s">
        <v>823</v>
      </c>
      <c r="O15" s="787" t="s">
        <v>824</v>
      </c>
      <c r="P15" s="1342" t="s">
        <v>786</v>
      </c>
      <c r="Q15" s="1342" t="s">
        <v>825</v>
      </c>
      <c r="R15" s="1342" t="s">
        <v>826</v>
      </c>
      <c r="S15" s="1342" t="s">
        <v>827</v>
      </c>
      <c r="T15" s="1342" t="s">
        <v>828</v>
      </c>
      <c r="U15" s="726" t="s">
        <v>829</v>
      </c>
      <c r="X15" s="128" t="s">
        <v>830</v>
      </c>
      <c r="Y15" s="128" t="s">
        <v>1840</v>
      </c>
      <c r="Z15" s="128" t="s">
        <v>831</v>
      </c>
      <c r="AA15" s="123"/>
      <c r="AB15" s="775" t="s">
        <v>832</v>
      </c>
      <c r="AC15" s="122"/>
      <c r="AD15" s="122"/>
      <c r="AE15" s="123"/>
      <c r="AF15" s="129"/>
      <c r="AG15" s="130"/>
      <c r="AH15" s="130"/>
      <c r="AI15" s="129"/>
      <c r="AJ15" s="129"/>
      <c r="AK15" s="131"/>
      <c r="AL15" s="129"/>
      <c r="AO15" s="123"/>
      <c r="AT15" s="370" t="s">
        <v>797</v>
      </c>
      <c r="AU15" s="125"/>
      <c r="AV15" s="125"/>
      <c r="AW15" s="126"/>
      <c r="AX15" s="126"/>
      <c r="AY15" s="126"/>
      <c r="AZ15" s="127"/>
      <c r="BA15" s="127"/>
      <c r="BB15" s="127"/>
      <c r="BC15" s="127"/>
      <c r="BD15" s="127"/>
      <c r="BE15" s="127"/>
      <c r="BF15" s="127"/>
      <c r="BG15" s="127"/>
      <c r="BH15" s="127"/>
      <c r="BI15" s="83"/>
      <c r="BJ15" s="83"/>
      <c r="BK15" s="83"/>
      <c r="BL15" s="83"/>
      <c r="BM15" s="83"/>
      <c r="BN15" s="83"/>
      <c r="BO15" s="83"/>
      <c r="BP15" s="83"/>
      <c r="BQ15" s="83"/>
      <c r="BR15" s="83"/>
      <c r="BS15" s="83"/>
      <c r="BT15" s="83"/>
      <c r="BU15" s="83"/>
      <c r="BV15" s="83"/>
      <c r="BW15" s="83"/>
      <c r="BX15" s="83"/>
      <c r="BY15" s="83"/>
      <c r="BZ15" s="83"/>
      <c r="CA15" s="83"/>
      <c r="CB15" s="83"/>
      <c r="CC15" s="83"/>
      <c r="CD15" s="83"/>
    </row>
    <row r="16" spans="1:82" s="10" customFormat="1" ht="34.15" customHeight="1" x14ac:dyDescent="0.2">
      <c r="A16" s="738" t="s">
        <v>833</v>
      </c>
      <c r="B16" s="376"/>
      <c r="C16" s="526"/>
      <c r="D16" s="526"/>
      <c r="E16" s="377"/>
      <c r="F16" s="954"/>
      <c r="G16" s="377"/>
      <c r="H16" s="377"/>
      <c r="I16" s="356"/>
      <c r="J16" s="957"/>
      <c r="K16" s="357"/>
      <c r="L16" s="1012" t="str">
        <f t="shared" ref="L16:L114" si="0">IF(J16="","",J16-K16)</f>
        <v/>
      </c>
      <c r="M16" s="740">
        <f t="shared" ref="M16:M114" si="1">IFERROR(L16/J16,0)</f>
        <v>0</v>
      </c>
      <c r="N16" s="785"/>
      <c r="O16" s="788" t="str">
        <f>IF(L16="","",L16*I16/100)</f>
        <v/>
      </c>
      <c r="P16" s="789" t="str">
        <f>IF(OR(O16&lt;=0,O16="",N16=""),"",N16/O16)</f>
        <v/>
      </c>
      <c r="Q16" s="791" t="str">
        <f t="shared" ref="Q16:Q47" si="2">IFERROR(IF(H16="Electricity",Z16,HLOOKUP(H16,$AH$329:$AS$357,2,FALSE)),"")</f>
        <v/>
      </c>
      <c r="R16" s="789" t="str">
        <f t="shared" ref="R16:R114" si="3">IFERROR(IF(H16="Electricity","",IF(L16="","",L16*Q16/1000)),"")</f>
        <v/>
      </c>
      <c r="S16" s="789" t="str">
        <f>IF(R16="","",R16*X16)</f>
        <v/>
      </c>
      <c r="T16" s="790" t="str">
        <f t="shared" ref="T16:T114" si="4">IF(H16="Electricity",IF(L16="","",L16*Q16/1000),"")</f>
        <v/>
      </c>
      <c r="U16" s="786" t="str">
        <f ca="1">IF('Extra look-up'!$H16="`Work Type","Check Work Type",IF(AND(H16="",I16="",G16="",K16="",L16=""),"",IF(OR(H16="",I16="",G16="",K16="",L16=""),"Check all fields completed correctly",IF(AND(H16="",OR(I16&lt;&gt;"",G16&lt;&gt;"",K16&lt;&gt;"")),"Check all fields completed correctly","OK"))))</f>
        <v/>
      </c>
      <c r="X16" s="778" t="str">
        <f>IF(G16="","",IF($C$7&lt;VLOOKUP(G16,'Eligible Technologies'!D:G,4,FALSE),$C$7,VLOOKUP(G16,'Eligible Technologies'!D:G,4,FALSE)))</f>
        <v/>
      </c>
      <c r="Y16" s="41" t="e">
        <f>ROUNDUP(X16,0)+329</f>
        <v>#VALUE!</v>
      </c>
      <c r="Z16" s="179" t="str">
        <f ca="1">IFERROR(IF($D$7 = "*Multi*",AVERAGE($AI$331:INDIRECT(CONCATENATE("Ai"&amp;Y16))),AVERAGE($AI$330:INDIRECT(CONCATENATE("Ai"&amp;Y16)))),"")</f>
        <v/>
      </c>
      <c r="AA16" s="23"/>
      <c r="AB16" s="739" t="str">
        <f>IFERROR(IF($C$7&lt;X16,$C$7*L16,X16*L16),"")</f>
        <v/>
      </c>
      <c r="AC16" s="23" t="str">
        <f>'Extra look-up'!F16</f>
        <v/>
      </c>
      <c r="AD16" s="23" t="str">
        <f ca="1">'Extra look-up'!H16</f>
        <v>OK</v>
      </c>
      <c r="AE16" s="23">
        <f ca="1">IF(AND(U16&lt;&gt;"OK",U16&lt;&gt;""),200,1)</f>
        <v>1</v>
      </c>
      <c r="AF16" s="23" t="str">
        <f>'Extra look-up'!F16</f>
        <v/>
      </c>
      <c r="AG16" s="32"/>
      <c r="AH16" s="32"/>
      <c r="AI16" s="32"/>
      <c r="AJ16" s="27"/>
      <c r="AK16" s="27"/>
      <c r="AL16" s="23"/>
      <c r="AM16" s="23"/>
      <c r="AO16" s="23"/>
      <c r="AR16" s="26"/>
      <c r="AS16" s="26"/>
      <c r="AT16" s="370" t="s">
        <v>797</v>
      </c>
      <c r="AU16" s="342"/>
      <c r="AV16" s="93"/>
      <c r="AW16" s="91"/>
      <c r="AX16" s="91"/>
      <c r="AY16" s="91"/>
      <c r="AZ16" s="90"/>
      <c r="BA16" s="90"/>
      <c r="BB16" s="90"/>
      <c r="BC16" s="90"/>
      <c r="BD16" s="90"/>
      <c r="BE16" s="90"/>
      <c r="BF16" s="90"/>
      <c r="BG16" s="90"/>
      <c r="BH16" s="90"/>
      <c r="BI16" s="83"/>
      <c r="BJ16" s="83"/>
      <c r="BK16" s="83"/>
      <c r="BL16" s="83"/>
      <c r="BM16" s="83"/>
      <c r="BN16" s="83"/>
      <c r="BO16" s="83"/>
      <c r="BP16" s="83"/>
      <c r="BQ16" s="83"/>
      <c r="BR16" s="83"/>
      <c r="BS16" s="83"/>
      <c r="BT16" s="83"/>
      <c r="BU16" s="83"/>
      <c r="BV16" s="83"/>
      <c r="BW16" s="83"/>
      <c r="BX16" s="83"/>
      <c r="BY16" s="83"/>
      <c r="BZ16" s="83"/>
      <c r="CA16" s="83"/>
      <c r="CB16" s="83"/>
      <c r="CC16" s="83"/>
      <c r="CD16" s="83"/>
    </row>
    <row r="17" spans="1:82" s="10" customFormat="1" ht="34.15" customHeight="1" x14ac:dyDescent="0.2">
      <c r="A17" s="738" t="s">
        <v>834</v>
      </c>
      <c r="B17" s="376"/>
      <c r="C17" s="526"/>
      <c r="D17" s="526"/>
      <c r="E17" s="377"/>
      <c r="F17" s="954"/>
      <c r="G17" s="377"/>
      <c r="H17" s="377"/>
      <c r="I17" s="356"/>
      <c r="J17" s="957"/>
      <c r="K17" s="357"/>
      <c r="L17" s="1012" t="str">
        <f t="shared" si="0"/>
        <v/>
      </c>
      <c r="M17" s="740">
        <f t="shared" si="1"/>
        <v>0</v>
      </c>
      <c r="N17" s="741"/>
      <c r="O17" s="788" t="str">
        <f t="shared" ref="O17:O29" si="5">IF(L17="","",L17*I17/100)</f>
        <v/>
      </c>
      <c r="P17" s="789" t="str">
        <f t="shared" ref="P17:P80" si="6">IF(OR(O17&lt;=0,O17="",N17=""),"",N17/O17)</f>
        <v/>
      </c>
      <c r="Q17" s="791" t="str">
        <f t="shared" si="2"/>
        <v/>
      </c>
      <c r="R17" s="789" t="str">
        <f t="shared" ref="R17:R90" si="7">IFERROR(IF(H17="Electricity","",IF(L17="","",L17*Q17/1000)),"")</f>
        <v/>
      </c>
      <c r="S17" s="789" t="str">
        <f t="shared" ref="S17:S80" si="8">IF(R17="","",R17*X17)</f>
        <v/>
      </c>
      <c r="T17" s="790" t="str">
        <f t="shared" ref="T17:T90" si="9">IF(H17="Electricity",IF(L17="","",L17*Q17/1000),"")</f>
        <v/>
      </c>
      <c r="U17" s="786" t="str">
        <f ca="1">IF('Extra look-up'!$H17="`Work Type","Check Work Type",IF(AND(H17="",I17="",G17="",K17="",L17=""),"",IF(OR(H17="",I17="",G17="",K17="",L17=""),"Check all fields completed correctly",IF(AND(H17="",OR(I17&lt;&gt;"",G17&lt;&gt;"",K17&lt;&gt;"")),"Check all fields completed correctly","OK"))))</f>
        <v/>
      </c>
      <c r="X17" s="778" t="str">
        <f>IF(G17="","",IF($C$7&lt;VLOOKUP(G17,'Eligible Technologies'!D:G,4,FALSE),$C$7,VLOOKUP(G17,'Eligible Technologies'!D:G,4,FALSE)))</f>
        <v/>
      </c>
      <c r="Y17" s="41" t="e">
        <f t="shared" ref="Y17:Y80" si="10">ROUNDUP(X17,0)+329</f>
        <v>#VALUE!</v>
      </c>
      <c r="Z17" s="179" t="str">
        <f ca="1">IFERROR(IF($D$7 = "*Multi*",AVERAGE($AI$331:INDIRECT(CONCATENATE("Ai"&amp;Y17))),AVERAGE($AI$330:INDIRECT(CONCATENATE("Ai"&amp;Y17)))),"")</f>
        <v/>
      </c>
      <c r="AA17" s="23"/>
      <c r="AB17" s="739" t="str">
        <f t="shared" ref="AB17:AB80" si="11">IFERROR(IF($C$7&lt;X17,$C$7*L17,X17*L17),"")</f>
        <v/>
      </c>
      <c r="AC17" s="23" t="str">
        <f>'Extra look-up'!F17</f>
        <v/>
      </c>
      <c r="AD17" s="23" t="str">
        <f ca="1">'Extra look-up'!H17</f>
        <v>OK</v>
      </c>
      <c r="AE17" s="23">
        <f t="shared" ref="AE17:AE80" ca="1" si="12">IF(AND(U17&lt;&gt;"OK",U17&lt;&gt;""),200,1)</f>
        <v>1</v>
      </c>
      <c r="AF17" s="23" t="str">
        <f>'Extra look-up'!F17</f>
        <v/>
      </c>
      <c r="AG17" s="32"/>
      <c r="AH17" s="32"/>
      <c r="AI17" s="32"/>
      <c r="AJ17" s="27"/>
      <c r="AK17" s="27"/>
      <c r="AL17" s="23"/>
      <c r="AM17" s="23"/>
      <c r="AN17" s="23"/>
      <c r="AO17" s="23"/>
      <c r="AR17" s="26"/>
      <c r="AS17" s="26"/>
      <c r="AT17" s="370" t="s">
        <v>797</v>
      </c>
      <c r="AU17" s="342"/>
      <c r="AV17" s="93"/>
      <c r="AW17" s="91"/>
      <c r="AX17" s="91"/>
      <c r="AY17" s="91"/>
      <c r="AZ17" s="90"/>
      <c r="BA17" s="90"/>
      <c r="BB17" s="90"/>
      <c r="BC17" s="90"/>
      <c r="BD17" s="90"/>
      <c r="BE17" s="90"/>
      <c r="BF17" s="90"/>
      <c r="BG17" s="90"/>
      <c r="BH17" s="90"/>
      <c r="BI17" s="83"/>
      <c r="BJ17" s="83"/>
      <c r="BK17" s="83"/>
      <c r="BL17" s="83"/>
      <c r="BM17" s="83"/>
      <c r="BN17" s="83"/>
      <c r="BO17" s="83"/>
      <c r="BP17" s="83"/>
      <c r="BQ17" s="83"/>
      <c r="BR17" s="83"/>
      <c r="BS17" s="83"/>
      <c r="BT17" s="83"/>
      <c r="BU17" s="83"/>
      <c r="BV17" s="83"/>
      <c r="BW17" s="83"/>
      <c r="BX17" s="83"/>
      <c r="BY17" s="83"/>
      <c r="BZ17" s="83"/>
      <c r="CA17" s="83"/>
      <c r="CB17" s="83"/>
      <c r="CC17" s="83"/>
      <c r="CD17" s="83"/>
    </row>
    <row r="18" spans="1:82" s="10" customFormat="1" ht="34.15" customHeight="1" x14ac:dyDescent="0.2">
      <c r="A18" s="738" t="s">
        <v>835</v>
      </c>
      <c r="B18" s="376"/>
      <c r="C18" s="526"/>
      <c r="D18" s="526"/>
      <c r="E18" s="377"/>
      <c r="F18" s="954"/>
      <c r="G18" s="377"/>
      <c r="H18" s="377"/>
      <c r="I18" s="356"/>
      <c r="J18" s="957"/>
      <c r="K18" s="357"/>
      <c r="L18" s="1012" t="str">
        <f t="shared" si="0"/>
        <v/>
      </c>
      <c r="M18" s="740">
        <f t="shared" si="1"/>
        <v>0</v>
      </c>
      <c r="N18" s="741"/>
      <c r="O18" s="788" t="str">
        <f t="shared" si="5"/>
        <v/>
      </c>
      <c r="P18" s="789" t="str">
        <f t="shared" si="6"/>
        <v/>
      </c>
      <c r="Q18" s="791" t="str">
        <f t="shared" si="2"/>
        <v/>
      </c>
      <c r="R18" s="789" t="str">
        <f t="shared" si="7"/>
        <v/>
      </c>
      <c r="S18" s="789" t="str">
        <f t="shared" si="8"/>
        <v/>
      </c>
      <c r="T18" s="790" t="str">
        <f t="shared" si="9"/>
        <v/>
      </c>
      <c r="U18" s="786" t="str">
        <f ca="1">IF('Extra look-up'!$H18="`Work Type","Check Work Type",IF(AND(H18="",I18="",G18="",K18="",L18=""),"",IF(OR(H18="",I18="",G18="",K18="",L18=""),"Check all fields completed correctly",IF(AND(H18="",OR(I18&lt;&gt;"",G18&lt;&gt;"",K18&lt;&gt;"")),"Check all fields completed correctly","OK"))))</f>
        <v/>
      </c>
      <c r="X18" s="778" t="str">
        <f>IF(G18="","",IF($C$7&lt;VLOOKUP(G18,'Eligible Technologies'!D:G,4,FALSE),$C$7,VLOOKUP(G18,'Eligible Technologies'!D:G,4,FALSE)))</f>
        <v/>
      </c>
      <c r="Y18" s="41" t="e">
        <f t="shared" si="10"/>
        <v>#VALUE!</v>
      </c>
      <c r="Z18" s="179" t="str">
        <f ca="1">IFERROR(IF($D$7 = "*Multi*",AVERAGE($AI$331:INDIRECT(CONCATENATE("Ai"&amp;Y18))),AVERAGE($AI$330:INDIRECT(CONCATENATE("Ai"&amp;Y18)))),"")</f>
        <v/>
      </c>
      <c r="AA18" s="23"/>
      <c r="AB18" s="739" t="str">
        <f t="shared" si="11"/>
        <v/>
      </c>
      <c r="AC18" s="23" t="str">
        <f>'Extra look-up'!F18</f>
        <v/>
      </c>
      <c r="AD18" s="23" t="str">
        <f ca="1">'Extra look-up'!H18</f>
        <v>OK</v>
      </c>
      <c r="AE18" s="23">
        <f t="shared" ca="1" si="12"/>
        <v>1</v>
      </c>
      <c r="AF18" s="23" t="str">
        <f>'Extra look-up'!F18</f>
        <v/>
      </c>
      <c r="AG18" s="32"/>
      <c r="AL18" s="23"/>
      <c r="AM18" s="23"/>
      <c r="AO18" s="23"/>
      <c r="AR18" s="26"/>
      <c r="AS18" s="26"/>
      <c r="AT18" s="370" t="s">
        <v>797</v>
      </c>
      <c r="AU18" s="342"/>
      <c r="AV18" s="93"/>
      <c r="AW18" s="91"/>
      <c r="AX18" s="91"/>
      <c r="AY18" s="91"/>
      <c r="AZ18" s="90"/>
      <c r="BA18" s="90"/>
      <c r="BB18" s="90"/>
      <c r="BC18" s="90"/>
      <c r="BD18" s="90"/>
      <c r="BE18" s="90"/>
      <c r="BF18" s="90"/>
      <c r="BG18" s="90"/>
      <c r="BH18" s="90"/>
      <c r="BI18" s="83"/>
      <c r="BJ18" s="83"/>
      <c r="BK18" s="83"/>
      <c r="BL18" s="83"/>
      <c r="BM18" s="83"/>
      <c r="BN18" s="83"/>
      <c r="BO18" s="83"/>
      <c r="BP18" s="83"/>
      <c r="BQ18" s="83"/>
      <c r="BR18" s="83"/>
      <c r="BS18" s="83"/>
      <c r="BT18" s="83"/>
      <c r="BU18" s="83"/>
      <c r="BV18" s="83"/>
      <c r="BW18" s="83"/>
      <c r="BX18" s="83"/>
      <c r="BY18" s="83"/>
      <c r="BZ18" s="83"/>
      <c r="CA18" s="83"/>
      <c r="CB18" s="83"/>
      <c r="CC18" s="83"/>
      <c r="CD18" s="83"/>
    </row>
    <row r="19" spans="1:82" s="10" customFormat="1" ht="34.15" customHeight="1" x14ac:dyDescent="0.2">
      <c r="A19" s="738" t="s">
        <v>836</v>
      </c>
      <c r="B19" s="376"/>
      <c r="C19" s="526"/>
      <c r="D19" s="526"/>
      <c r="E19" s="377"/>
      <c r="F19" s="954"/>
      <c r="G19" s="377"/>
      <c r="H19" s="377"/>
      <c r="I19" s="356"/>
      <c r="J19" s="957"/>
      <c r="K19" s="357"/>
      <c r="L19" s="1012" t="str">
        <f t="shared" si="0"/>
        <v/>
      </c>
      <c r="M19" s="740">
        <f t="shared" si="1"/>
        <v>0</v>
      </c>
      <c r="N19" s="741"/>
      <c r="O19" s="788" t="str">
        <f t="shared" si="5"/>
        <v/>
      </c>
      <c r="P19" s="789" t="str">
        <f t="shared" si="6"/>
        <v/>
      </c>
      <c r="Q19" s="791" t="str">
        <f t="shared" si="2"/>
        <v/>
      </c>
      <c r="R19" s="789" t="str">
        <f t="shared" si="7"/>
        <v/>
      </c>
      <c r="S19" s="789" t="str">
        <f t="shared" si="8"/>
        <v/>
      </c>
      <c r="T19" s="790" t="str">
        <f t="shared" si="9"/>
        <v/>
      </c>
      <c r="U19" s="786" t="str">
        <f ca="1">IF('Extra look-up'!$H19="`Work Type","Check Work Type",IF(AND(H19="",I19="",G19="",K19="",L19=""),"",IF(OR(H19="",I19="",G19="",K19="",L19=""),"Check all fields completed correctly",IF(AND(H19="",OR(I19&lt;&gt;"",G19&lt;&gt;"",K19&lt;&gt;"")),"Check all fields completed correctly","OK"))))</f>
        <v/>
      </c>
      <c r="X19" s="778" t="str">
        <f>IF(G19="","",IF($C$7&lt;VLOOKUP(G19,'Eligible Technologies'!D:G,4,FALSE),$C$7,VLOOKUP(G19,'Eligible Technologies'!D:G,4,FALSE)))</f>
        <v/>
      </c>
      <c r="Y19" s="41" t="e">
        <f t="shared" si="10"/>
        <v>#VALUE!</v>
      </c>
      <c r="Z19" s="179" t="str">
        <f ca="1">IFERROR(IF($D$7 = "*Multi*",AVERAGE($AI$331:INDIRECT(CONCATENATE("Ai"&amp;Y19))),AVERAGE($AI$330:INDIRECT(CONCATENATE("Ai"&amp;Y19)))),"")</f>
        <v/>
      </c>
      <c r="AA19" s="23"/>
      <c r="AB19" s="739" t="str">
        <f t="shared" si="11"/>
        <v/>
      </c>
      <c r="AC19" s="23" t="str">
        <f>'Extra look-up'!F19</f>
        <v/>
      </c>
      <c r="AD19" s="23" t="str">
        <f ca="1">'Extra look-up'!H19</f>
        <v>OK</v>
      </c>
      <c r="AE19" s="23">
        <f t="shared" ca="1" si="12"/>
        <v>1</v>
      </c>
      <c r="AF19" s="23" t="str">
        <f>'Extra look-up'!F19</f>
        <v/>
      </c>
      <c r="AG19" s="32"/>
      <c r="AH19" s="32"/>
      <c r="AI19" s="32"/>
      <c r="AJ19" s="27"/>
      <c r="AK19" s="27"/>
      <c r="AL19" s="23"/>
      <c r="AM19" s="23"/>
      <c r="AN19" s="23"/>
      <c r="AO19" s="23"/>
      <c r="AR19" s="26"/>
      <c r="AS19" s="26"/>
      <c r="AT19" s="370" t="s">
        <v>797</v>
      </c>
      <c r="AU19" s="342"/>
      <c r="AV19" s="93"/>
      <c r="AW19" s="91"/>
      <c r="AX19" s="91"/>
      <c r="AY19" s="91"/>
      <c r="AZ19" s="90"/>
      <c r="BA19" s="90"/>
      <c r="BB19" s="90"/>
      <c r="BC19" s="90"/>
      <c r="BD19" s="90"/>
      <c r="BE19" s="90"/>
      <c r="BF19" s="90"/>
      <c r="BG19" s="90"/>
      <c r="BH19" s="90"/>
      <c r="BI19" s="83"/>
      <c r="BJ19" s="83"/>
      <c r="BK19" s="83"/>
      <c r="BL19" s="83"/>
      <c r="BM19" s="83"/>
      <c r="BN19" s="83"/>
      <c r="BO19" s="83"/>
      <c r="BP19" s="83"/>
      <c r="BQ19" s="83"/>
      <c r="BR19" s="83"/>
      <c r="BS19" s="83"/>
      <c r="BT19" s="83"/>
      <c r="BU19" s="83"/>
      <c r="BV19" s="83"/>
      <c r="BW19" s="83"/>
      <c r="BX19" s="83"/>
      <c r="BY19" s="83"/>
      <c r="BZ19" s="83"/>
      <c r="CA19" s="83"/>
      <c r="CB19" s="83"/>
      <c r="CC19" s="83"/>
      <c r="CD19" s="83"/>
    </row>
    <row r="20" spans="1:82" s="10" customFormat="1" ht="34.15" customHeight="1" x14ac:dyDescent="0.2">
      <c r="A20" s="738" t="s">
        <v>837</v>
      </c>
      <c r="B20" s="376"/>
      <c r="C20" s="526"/>
      <c r="D20" s="526"/>
      <c r="E20" s="377"/>
      <c r="F20" s="954"/>
      <c r="G20" s="377"/>
      <c r="H20" s="377"/>
      <c r="I20" s="356"/>
      <c r="J20" s="957"/>
      <c r="K20" s="357"/>
      <c r="L20" s="1012" t="str">
        <f t="shared" si="0"/>
        <v/>
      </c>
      <c r="M20" s="740">
        <f t="shared" si="1"/>
        <v>0</v>
      </c>
      <c r="N20" s="741"/>
      <c r="O20" s="788" t="str">
        <f t="shared" si="5"/>
        <v/>
      </c>
      <c r="P20" s="789" t="str">
        <f t="shared" si="6"/>
        <v/>
      </c>
      <c r="Q20" s="791" t="str">
        <f t="shared" si="2"/>
        <v/>
      </c>
      <c r="R20" s="789" t="str">
        <f t="shared" si="7"/>
        <v/>
      </c>
      <c r="S20" s="789" t="str">
        <f t="shared" si="8"/>
        <v/>
      </c>
      <c r="T20" s="790" t="str">
        <f t="shared" si="9"/>
        <v/>
      </c>
      <c r="U20" s="786" t="str">
        <f ca="1">IF('Extra look-up'!$H20="`Work Type","Check Work Type",IF(AND(H20="",I20="",G20="",K20="",L20=""),"",IF(OR(H20="",I20="",G20="",K20="",L20=""),"Check all fields completed correctly",IF(AND(H20="",OR(I20&lt;&gt;"",G20&lt;&gt;"",K20&lt;&gt;"")),"Check all fields completed correctly","OK"))))</f>
        <v/>
      </c>
      <c r="X20" s="778" t="str">
        <f>IF(G20="","",IF($C$7&lt;VLOOKUP(G20,'Eligible Technologies'!D:G,4,FALSE),$C$7,VLOOKUP(G20,'Eligible Technologies'!D:G,4,FALSE)))</f>
        <v/>
      </c>
      <c r="Y20" s="41" t="e">
        <f t="shared" si="10"/>
        <v>#VALUE!</v>
      </c>
      <c r="Z20" s="179" t="str">
        <f ca="1">IFERROR(IF($D$7 = "*Multi*",AVERAGE($AI$331:INDIRECT(CONCATENATE("Ai"&amp;Y20))),AVERAGE($AI$330:INDIRECT(CONCATENATE("Ai"&amp;Y20)))),"")</f>
        <v/>
      </c>
      <c r="AA20" s="23"/>
      <c r="AB20" s="739" t="str">
        <f t="shared" si="11"/>
        <v/>
      </c>
      <c r="AC20" s="23" t="str">
        <f>'Extra look-up'!F20</f>
        <v/>
      </c>
      <c r="AD20" s="23" t="str">
        <f ca="1">'Extra look-up'!H20</f>
        <v>OK</v>
      </c>
      <c r="AE20" s="23">
        <f t="shared" ca="1" si="12"/>
        <v>1</v>
      </c>
      <c r="AF20" s="23" t="str">
        <f>'Extra look-up'!F20</f>
        <v/>
      </c>
      <c r="AG20" s="32"/>
      <c r="AL20" s="23"/>
      <c r="AM20" s="23"/>
      <c r="AO20" s="23"/>
      <c r="AR20" s="26"/>
      <c r="AS20" s="26"/>
      <c r="AT20" s="370" t="s">
        <v>797</v>
      </c>
      <c r="AU20" s="342"/>
      <c r="AV20" s="93"/>
      <c r="AW20" s="91"/>
      <c r="AX20" s="91"/>
      <c r="AY20" s="91"/>
      <c r="AZ20" s="90"/>
      <c r="BA20" s="90"/>
      <c r="BB20" s="90"/>
      <c r="BC20" s="90"/>
      <c r="BD20" s="90"/>
      <c r="BE20" s="90"/>
      <c r="BF20" s="90"/>
      <c r="BG20" s="90"/>
      <c r="BH20" s="90"/>
      <c r="BI20" s="83"/>
      <c r="BJ20" s="83"/>
      <c r="BK20" s="83"/>
      <c r="BL20" s="83"/>
      <c r="BM20" s="83"/>
      <c r="BN20" s="83"/>
      <c r="BO20" s="83"/>
      <c r="BP20" s="83"/>
      <c r="BQ20" s="83"/>
      <c r="BR20" s="83"/>
      <c r="BS20" s="83"/>
      <c r="BT20" s="83"/>
      <c r="BU20" s="83"/>
      <c r="BV20" s="83"/>
      <c r="BW20" s="83"/>
      <c r="BX20" s="83"/>
      <c r="BY20" s="83"/>
      <c r="BZ20" s="83"/>
      <c r="CA20" s="83"/>
      <c r="CB20" s="83"/>
      <c r="CC20" s="83"/>
      <c r="CD20" s="83"/>
    </row>
    <row r="21" spans="1:82" s="10" customFormat="1" ht="34.15" customHeight="1" x14ac:dyDescent="0.2">
      <c r="A21" s="738" t="s">
        <v>838</v>
      </c>
      <c r="B21" s="376"/>
      <c r="C21" s="526"/>
      <c r="D21" s="526"/>
      <c r="E21" s="377"/>
      <c r="F21" s="954"/>
      <c r="G21" s="377"/>
      <c r="H21" s="377"/>
      <c r="I21" s="356"/>
      <c r="J21" s="957"/>
      <c r="K21" s="357"/>
      <c r="L21" s="1012" t="str">
        <f t="shared" si="0"/>
        <v/>
      </c>
      <c r="M21" s="740">
        <f t="shared" si="1"/>
        <v>0</v>
      </c>
      <c r="N21" s="741"/>
      <c r="O21" s="788" t="str">
        <f t="shared" si="5"/>
        <v/>
      </c>
      <c r="P21" s="789" t="str">
        <f t="shared" si="6"/>
        <v/>
      </c>
      <c r="Q21" s="791" t="str">
        <f t="shared" si="2"/>
        <v/>
      </c>
      <c r="R21" s="789" t="str">
        <f t="shared" si="7"/>
        <v/>
      </c>
      <c r="S21" s="789" t="str">
        <f t="shared" si="8"/>
        <v/>
      </c>
      <c r="T21" s="790" t="str">
        <f t="shared" si="9"/>
        <v/>
      </c>
      <c r="U21" s="786" t="str">
        <f ca="1">IF('Extra look-up'!$H21="`Work Type","Check Work Type",IF(AND(H21="",I21="",G21="",K21="",L21=""),"",IF(OR(H21="",I21="",G21="",K21="",L21=""),"Check all fields completed correctly",IF(AND(H21="",OR(I21&lt;&gt;"",G21&lt;&gt;"",K21&lt;&gt;"")),"Check all fields completed correctly","OK"))))</f>
        <v/>
      </c>
      <c r="X21" s="778" t="str">
        <f>IF(G21="","",IF($C$7&lt;VLOOKUP(G21,'Eligible Technologies'!D:G,4,FALSE),$C$7,VLOOKUP(G21,'Eligible Technologies'!D:G,4,FALSE)))</f>
        <v/>
      </c>
      <c r="Y21" s="41" t="e">
        <f t="shared" si="10"/>
        <v>#VALUE!</v>
      </c>
      <c r="Z21" s="179" t="str">
        <f ca="1">IFERROR(IF($D$7 = "*Multi*",AVERAGE($AI$331:INDIRECT(CONCATENATE("Ai"&amp;Y21))),AVERAGE($AI$330:INDIRECT(CONCATENATE("Ai"&amp;Y21)))),"")</f>
        <v/>
      </c>
      <c r="AA21" s="23"/>
      <c r="AB21" s="739" t="str">
        <f t="shared" si="11"/>
        <v/>
      </c>
      <c r="AC21" s="23" t="str">
        <f>'Extra look-up'!F21</f>
        <v/>
      </c>
      <c r="AD21" s="23" t="str">
        <f ca="1">'Extra look-up'!H21</f>
        <v>OK</v>
      </c>
      <c r="AE21" s="23">
        <f t="shared" ca="1" si="12"/>
        <v>1</v>
      </c>
      <c r="AF21" s="23" t="str">
        <f>'Extra look-up'!F21</f>
        <v/>
      </c>
      <c r="AG21" s="32"/>
      <c r="AH21" s="32"/>
      <c r="AI21" s="32"/>
      <c r="AJ21" s="27"/>
      <c r="AK21" s="27"/>
      <c r="AL21" s="23"/>
      <c r="AM21" s="23"/>
      <c r="AN21" s="23"/>
      <c r="AO21" s="23"/>
      <c r="AR21" s="26"/>
      <c r="AS21" s="26"/>
      <c r="AT21" s="370" t="s">
        <v>797</v>
      </c>
      <c r="AU21" s="342"/>
      <c r="AV21" s="93"/>
      <c r="AW21" s="91"/>
      <c r="AX21" s="91"/>
      <c r="AY21" s="91"/>
      <c r="AZ21" s="90"/>
      <c r="BA21" s="90"/>
      <c r="BB21" s="90"/>
      <c r="BC21" s="90"/>
      <c r="BD21" s="90"/>
      <c r="BE21" s="90"/>
      <c r="BF21" s="90"/>
      <c r="BG21" s="90"/>
      <c r="BH21" s="90"/>
      <c r="BI21" s="83"/>
      <c r="BJ21" s="83"/>
      <c r="BK21" s="83"/>
      <c r="BL21" s="83"/>
      <c r="BM21" s="83"/>
      <c r="BN21" s="83"/>
      <c r="BO21" s="83"/>
      <c r="BP21" s="83"/>
      <c r="BQ21" s="83"/>
      <c r="BR21" s="83"/>
      <c r="BS21" s="83"/>
      <c r="BT21" s="83"/>
      <c r="BU21" s="83"/>
      <c r="BV21" s="83"/>
      <c r="BW21" s="83"/>
      <c r="BX21" s="83"/>
      <c r="BY21" s="83"/>
      <c r="BZ21" s="83"/>
      <c r="CA21" s="83"/>
      <c r="CB21" s="83"/>
      <c r="CC21" s="83"/>
      <c r="CD21" s="83"/>
    </row>
    <row r="22" spans="1:82" s="10" customFormat="1" ht="34.15" customHeight="1" x14ac:dyDescent="0.2">
      <c r="A22" s="738" t="s">
        <v>839</v>
      </c>
      <c r="B22" s="376"/>
      <c r="C22" s="526"/>
      <c r="D22" s="526"/>
      <c r="E22" s="377"/>
      <c r="F22" s="954"/>
      <c r="G22" s="377"/>
      <c r="H22" s="377"/>
      <c r="I22" s="356"/>
      <c r="J22" s="957"/>
      <c r="K22" s="357"/>
      <c r="L22" s="1012" t="str">
        <f t="shared" si="0"/>
        <v/>
      </c>
      <c r="M22" s="740">
        <f t="shared" si="1"/>
        <v>0</v>
      </c>
      <c r="N22" s="741"/>
      <c r="O22" s="788" t="str">
        <f t="shared" si="5"/>
        <v/>
      </c>
      <c r="P22" s="789" t="str">
        <f t="shared" si="6"/>
        <v/>
      </c>
      <c r="Q22" s="791" t="str">
        <f t="shared" si="2"/>
        <v/>
      </c>
      <c r="R22" s="789" t="str">
        <f t="shared" si="7"/>
        <v/>
      </c>
      <c r="S22" s="789" t="str">
        <f t="shared" si="8"/>
        <v/>
      </c>
      <c r="T22" s="790" t="str">
        <f t="shared" si="9"/>
        <v/>
      </c>
      <c r="U22" s="786" t="str">
        <f ca="1">IF('Extra look-up'!$H22="`Work Type","Check Work Type",IF(AND(H22="",I22="",G22="",K22="",L22=""),"",IF(OR(H22="",I22="",G22="",K22="",L22=""),"Check all fields completed correctly",IF(AND(H22="",OR(I22&lt;&gt;"",G22&lt;&gt;"",K22&lt;&gt;"")),"Check all fields completed correctly","OK"))))</f>
        <v/>
      </c>
      <c r="X22" s="778" t="str">
        <f>IF(G22="","",IF($C$7&lt;VLOOKUP(G22,'Eligible Technologies'!D:G,4,FALSE),$C$7,VLOOKUP(G22,'Eligible Technologies'!D:G,4,FALSE)))</f>
        <v/>
      </c>
      <c r="Y22" s="41" t="e">
        <f t="shared" si="10"/>
        <v>#VALUE!</v>
      </c>
      <c r="Z22" s="179" t="str">
        <f ca="1">IFERROR(IF($D$7 = "*Multi*",AVERAGE($AI$331:INDIRECT(CONCATENATE("Ai"&amp;Y22))),AVERAGE($AI$330:INDIRECT(CONCATENATE("Ai"&amp;Y22)))),"")</f>
        <v/>
      </c>
      <c r="AA22" s="23"/>
      <c r="AB22" s="739" t="str">
        <f t="shared" si="11"/>
        <v/>
      </c>
      <c r="AC22" s="23" t="str">
        <f>'Extra look-up'!F22</f>
        <v/>
      </c>
      <c r="AD22" s="23" t="str">
        <f ca="1">'Extra look-up'!H22</f>
        <v>OK</v>
      </c>
      <c r="AE22" s="23">
        <f t="shared" ca="1" si="12"/>
        <v>1</v>
      </c>
      <c r="AF22" s="23" t="str">
        <f>'Extra look-up'!F22</f>
        <v/>
      </c>
      <c r="AG22" s="32"/>
      <c r="AL22" s="23"/>
      <c r="AM22" s="23"/>
      <c r="AO22" s="23"/>
      <c r="AR22" s="26"/>
      <c r="AS22" s="26"/>
      <c r="AT22" s="370" t="s">
        <v>797</v>
      </c>
      <c r="AU22" s="342"/>
      <c r="AV22" s="93"/>
      <c r="AW22" s="91"/>
      <c r="AX22" s="91"/>
      <c r="AY22" s="91"/>
      <c r="AZ22" s="90"/>
      <c r="BA22" s="90"/>
      <c r="BB22" s="90"/>
      <c r="BC22" s="90"/>
      <c r="BD22" s="90"/>
      <c r="BE22" s="90"/>
      <c r="BF22" s="90"/>
      <c r="BG22" s="90"/>
      <c r="BH22" s="90"/>
      <c r="BI22" s="83"/>
      <c r="BJ22" s="83"/>
      <c r="BK22" s="83"/>
      <c r="BL22" s="83"/>
      <c r="BM22" s="83"/>
      <c r="BN22" s="83"/>
      <c r="BO22" s="83"/>
      <c r="BP22" s="83"/>
      <c r="BQ22" s="83"/>
      <c r="BR22" s="83"/>
      <c r="BS22" s="83"/>
      <c r="BT22" s="83"/>
      <c r="BU22" s="83"/>
      <c r="BV22" s="83"/>
      <c r="BW22" s="83"/>
      <c r="BX22" s="83"/>
      <c r="BY22" s="83"/>
      <c r="BZ22" s="83"/>
      <c r="CA22" s="83"/>
      <c r="CB22" s="83"/>
      <c r="CC22" s="83"/>
      <c r="CD22" s="83"/>
    </row>
    <row r="23" spans="1:82" s="10" customFormat="1" ht="34.15" customHeight="1" x14ac:dyDescent="0.2">
      <c r="A23" s="738" t="s">
        <v>840</v>
      </c>
      <c r="B23" s="376"/>
      <c r="C23" s="526"/>
      <c r="D23" s="526"/>
      <c r="E23" s="377"/>
      <c r="F23" s="954"/>
      <c r="G23" s="377"/>
      <c r="H23" s="377"/>
      <c r="I23" s="356"/>
      <c r="J23" s="957"/>
      <c r="K23" s="357"/>
      <c r="L23" s="1012" t="str">
        <f t="shared" si="0"/>
        <v/>
      </c>
      <c r="M23" s="740">
        <f t="shared" si="1"/>
        <v>0</v>
      </c>
      <c r="N23" s="741"/>
      <c r="O23" s="788" t="str">
        <f t="shared" si="5"/>
        <v/>
      </c>
      <c r="P23" s="789" t="str">
        <f t="shared" si="6"/>
        <v/>
      </c>
      <c r="Q23" s="791" t="str">
        <f t="shared" si="2"/>
        <v/>
      </c>
      <c r="R23" s="789" t="str">
        <f t="shared" si="7"/>
        <v/>
      </c>
      <c r="S23" s="789" t="str">
        <f t="shared" si="8"/>
        <v/>
      </c>
      <c r="T23" s="790" t="str">
        <f t="shared" si="9"/>
        <v/>
      </c>
      <c r="U23" s="786" t="str">
        <f ca="1">IF('Extra look-up'!$H23="`Work Type","Check Work Type",IF(AND(H23="",I23="",G23="",K23="",L23=""),"",IF(OR(H23="",I23="",G23="",K23="",L23=""),"Check all fields completed correctly",IF(AND(H23="",OR(I23&lt;&gt;"",G23&lt;&gt;"",K23&lt;&gt;"")),"Check all fields completed correctly","OK"))))</f>
        <v/>
      </c>
      <c r="X23" s="778" t="str">
        <f>IF(G23="","",IF($C$7&lt;VLOOKUP(G23,'Eligible Technologies'!D:G,4,FALSE),$C$7,VLOOKUP(G23,'Eligible Technologies'!D:G,4,FALSE)))</f>
        <v/>
      </c>
      <c r="Y23" s="41" t="e">
        <f t="shared" si="10"/>
        <v>#VALUE!</v>
      </c>
      <c r="Z23" s="179" t="str">
        <f ca="1">IFERROR(IF($D$7 = "*Multi*",AVERAGE($AI$331:INDIRECT(CONCATENATE("Ai"&amp;Y23))),AVERAGE($AI$330:INDIRECT(CONCATENATE("Ai"&amp;Y23)))),"")</f>
        <v/>
      </c>
      <c r="AA23" s="23"/>
      <c r="AB23" s="739" t="str">
        <f t="shared" si="11"/>
        <v/>
      </c>
      <c r="AC23" s="23" t="str">
        <f>'Extra look-up'!F23</f>
        <v/>
      </c>
      <c r="AD23" s="23" t="str">
        <f ca="1">'Extra look-up'!H23</f>
        <v>OK</v>
      </c>
      <c r="AE23" s="23">
        <f t="shared" ca="1" si="12"/>
        <v>1</v>
      </c>
      <c r="AF23" s="23" t="str">
        <f>'Extra look-up'!F23</f>
        <v/>
      </c>
      <c r="AG23" s="32"/>
      <c r="AH23" s="32"/>
      <c r="AI23" s="32"/>
      <c r="AJ23" s="27"/>
      <c r="AK23" s="27"/>
      <c r="AL23" s="23"/>
      <c r="AM23" s="23"/>
      <c r="AN23" s="23"/>
      <c r="AO23" s="23"/>
      <c r="AR23" s="26"/>
      <c r="AS23" s="26"/>
      <c r="AT23" s="370" t="s">
        <v>797</v>
      </c>
      <c r="AU23" s="342"/>
      <c r="AV23" s="93"/>
      <c r="AW23" s="91"/>
      <c r="AX23" s="91"/>
      <c r="AY23" s="91"/>
      <c r="AZ23" s="90"/>
      <c r="BA23" s="90"/>
      <c r="BB23" s="90"/>
      <c r="BC23" s="90"/>
      <c r="BD23" s="90"/>
      <c r="BE23" s="90"/>
      <c r="BF23" s="90"/>
      <c r="BG23" s="90"/>
      <c r="BH23" s="90"/>
      <c r="BI23" s="83"/>
      <c r="BJ23" s="83"/>
      <c r="BK23" s="83"/>
      <c r="BL23" s="83"/>
      <c r="BM23" s="83"/>
      <c r="BN23" s="83"/>
      <c r="BO23" s="83"/>
      <c r="BP23" s="83"/>
      <c r="BQ23" s="83"/>
      <c r="BR23" s="83"/>
      <c r="BS23" s="83"/>
      <c r="BT23" s="83"/>
      <c r="BU23" s="83"/>
      <c r="BV23" s="83"/>
      <c r="BW23" s="83"/>
      <c r="BX23" s="83"/>
      <c r="BY23" s="83"/>
      <c r="BZ23" s="83"/>
      <c r="CA23" s="83"/>
      <c r="CB23" s="83"/>
      <c r="CC23" s="83"/>
      <c r="CD23" s="83"/>
    </row>
    <row r="24" spans="1:82" s="10" customFormat="1" ht="34.15" customHeight="1" x14ac:dyDescent="0.2">
      <c r="A24" s="738" t="s">
        <v>841</v>
      </c>
      <c r="B24" s="376"/>
      <c r="C24" s="526"/>
      <c r="D24" s="526"/>
      <c r="E24" s="377"/>
      <c r="F24" s="954"/>
      <c r="G24" s="377"/>
      <c r="H24" s="377"/>
      <c r="I24" s="356"/>
      <c r="J24" s="957"/>
      <c r="K24" s="357"/>
      <c r="L24" s="1012" t="str">
        <f t="shared" si="0"/>
        <v/>
      </c>
      <c r="M24" s="740">
        <f t="shared" si="1"/>
        <v>0</v>
      </c>
      <c r="N24" s="741"/>
      <c r="O24" s="788" t="str">
        <f t="shared" si="5"/>
        <v/>
      </c>
      <c r="P24" s="789" t="str">
        <f t="shared" si="6"/>
        <v/>
      </c>
      <c r="Q24" s="791" t="str">
        <f t="shared" si="2"/>
        <v/>
      </c>
      <c r="R24" s="789" t="str">
        <f t="shared" si="7"/>
        <v/>
      </c>
      <c r="S24" s="789" t="str">
        <f t="shared" si="8"/>
        <v/>
      </c>
      <c r="T24" s="790" t="str">
        <f t="shared" si="9"/>
        <v/>
      </c>
      <c r="U24" s="786" t="str">
        <f ca="1">IF('Extra look-up'!$H24="`Work Type","Check Work Type",IF(AND(H24="",I24="",G24="",K24="",L24=""),"",IF(OR(H24="",I24="",G24="",K24="",L24=""),"Check all fields completed correctly",IF(AND(H24="",OR(I24&lt;&gt;"",G24&lt;&gt;"",K24&lt;&gt;"")),"Check all fields completed correctly","OK"))))</f>
        <v/>
      </c>
      <c r="X24" s="778" t="str">
        <f>IF(G24="","",IF($C$7&lt;VLOOKUP(G24,'Eligible Technologies'!D:G,4,FALSE),$C$7,VLOOKUP(G24,'Eligible Technologies'!D:G,4,FALSE)))</f>
        <v/>
      </c>
      <c r="Y24" s="41" t="e">
        <f t="shared" si="10"/>
        <v>#VALUE!</v>
      </c>
      <c r="Z24" s="179" t="str">
        <f ca="1">IFERROR(IF($D$7 = "*Multi*",AVERAGE($AI$331:INDIRECT(CONCATENATE("Ai"&amp;Y24))),AVERAGE($AI$330:INDIRECT(CONCATENATE("Ai"&amp;Y24)))),"")</f>
        <v/>
      </c>
      <c r="AA24" s="23"/>
      <c r="AB24" s="739" t="str">
        <f t="shared" si="11"/>
        <v/>
      </c>
      <c r="AC24" s="23" t="str">
        <f>'Extra look-up'!F24</f>
        <v/>
      </c>
      <c r="AD24" s="23" t="str">
        <f ca="1">'Extra look-up'!H24</f>
        <v>OK</v>
      </c>
      <c r="AE24" s="23">
        <f t="shared" ca="1" si="12"/>
        <v>1</v>
      </c>
      <c r="AF24" s="23" t="str">
        <f>'Extra look-up'!F24</f>
        <v/>
      </c>
      <c r="AG24" s="32"/>
      <c r="AL24" s="23"/>
      <c r="AM24" s="23"/>
      <c r="AO24" s="23"/>
      <c r="AR24" s="26"/>
      <c r="AS24" s="26"/>
      <c r="AT24" s="370" t="s">
        <v>797</v>
      </c>
      <c r="AU24" s="342"/>
      <c r="AV24" s="93"/>
      <c r="AW24" s="91"/>
      <c r="AX24" s="91"/>
      <c r="AY24" s="91"/>
      <c r="AZ24" s="90"/>
      <c r="BA24" s="90"/>
      <c r="BB24" s="90"/>
      <c r="BC24" s="90"/>
      <c r="BD24" s="90"/>
      <c r="BE24" s="90"/>
      <c r="BF24" s="90"/>
      <c r="BG24" s="90"/>
      <c r="BH24" s="90"/>
      <c r="BI24" s="83"/>
      <c r="BJ24" s="83"/>
      <c r="BK24" s="83"/>
      <c r="BL24" s="83"/>
      <c r="BM24" s="83"/>
      <c r="BN24" s="83"/>
      <c r="BO24" s="83"/>
      <c r="BP24" s="83"/>
      <c r="BQ24" s="83"/>
      <c r="BR24" s="83"/>
      <c r="BS24" s="83"/>
      <c r="BT24" s="83"/>
      <c r="BU24" s="83"/>
      <c r="BV24" s="83"/>
      <c r="BW24" s="83"/>
      <c r="BX24" s="83"/>
      <c r="BY24" s="83"/>
      <c r="BZ24" s="83"/>
      <c r="CA24" s="83"/>
      <c r="CB24" s="83"/>
      <c r="CC24" s="83"/>
      <c r="CD24" s="83"/>
    </row>
    <row r="25" spans="1:82" s="10" customFormat="1" ht="34.15" customHeight="1" x14ac:dyDescent="0.2">
      <c r="A25" s="738" t="s">
        <v>842</v>
      </c>
      <c r="B25" s="376"/>
      <c r="C25" s="526"/>
      <c r="D25" s="526"/>
      <c r="E25" s="377"/>
      <c r="F25" s="954"/>
      <c r="G25" s="377"/>
      <c r="H25" s="377"/>
      <c r="I25" s="356"/>
      <c r="J25" s="957"/>
      <c r="K25" s="357"/>
      <c r="L25" s="1012" t="str">
        <f t="shared" si="0"/>
        <v/>
      </c>
      <c r="M25" s="740">
        <f t="shared" si="1"/>
        <v>0</v>
      </c>
      <c r="N25" s="741"/>
      <c r="O25" s="788" t="str">
        <f t="shared" si="5"/>
        <v/>
      </c>
      <c r="P25" s="789" t="str">
        <f t="shared" si="6"/>
        <v/>
      </c>
      <c r="Q25" s="791" t="str">
        <f t="shared" si="2"/>
        <v/>
      </c>
      <c r="R25" s="789" t="str">
        <f t="shared" si="7"/>
        <v/>
      </c>
      <c r="S25" s="789" t="str">
        <f t="shared" si="8"/>
        <v/>
      </c>
      <c r="T25" s="790" t="str">
        <f t="shared" si="9"/>
        <v/>
      </c>
      <c r="U25" s="786" t="str">
        <f ca="1">IF('Extra look-up'!$H25="`Work Type","Check Work Type",IF(AND(H25="",I25="",G25="",K25="",L25=""),"",IF(OR(H25="",I25="",G25="",K25="",L25=""),"Check all fields completed correctly",IF(AND(H25="",OR(I25&lt;&gt;"",G25&lt;&gt;"",K25&lt;&gt;"")),"Check all fields completed correctly","OK"))))</f>
        <v/>
      </c>
      <c r="X25" s="778" t="str">
        <f>IF(G25="","",IF($C$7&lt;VLOOKUP(G25,'Eligible Technologies'!D:G,4,FALSE),$C$7,VLOOKUP(G25,'Eligible Technologies'!D:G,4,FALSE)))</f>
        <v/>
      </c>
      <c r="Y25" s="41" t="e">
        <f t="shared" si="10"/>
        <v>#VALUE!</v>
      </c>
      <c r="Z25" s="179" t="str">
        <f ca="1">IFERROR(IF($D$7 = "*Multi*",AVERAGE($AI$331:INDIRECT(CONCATENATE("Ai"&amp;Y25))),AVERAGE($AI$330:INDIRECT(CONCATENATE("Ai"&amp;Y25)))),"")</f>
        <v/>
      </c>
      <c r="AA25" s="23"/>
      <c r="AB25" s="739" t="str">
        <f t="shared" si="11"/>
        <v/>
      </c>
      <c r="AC25" s="23" t="str">
        <f>'Extra look-up'!F25</f>
        <v/>
      </c>
      <c r="AD25" s="23" t="str">
        <f ca="1">'Extra look-up'!H25</f>
        <v>OK</v>
      </c>
      <c r="AE25" s="23">
        <f t="shared" ca="1" si="12"/>
        <v>1</v>
      </c>
      <c r="AF25" s="23" t="str">
        <f>'Extra look-up'!F25</f>
        <v/>
      </c>
      <c r="AG25" s="32"/>
      <c r="AL25" s="23"/>
      <c r="AM25" s="23"/>
      <c r="AO25" s="23"/>
      <c r="AR25" s="26"/>
      <c r="AS25" s="26"/>
      <c r="AT25" s="370" t="s">
        <v>797</v>
      </c>
      <c r="AU25" s="342"/>
      <c r="AV25" s="93"/>
      <c r="AW25" s="91"/>
      <c r="AX25" s="91"/>
      <c r="AY25" s="91"/>
      <c r="AZ25" s="90"/>
      <c r="BA25" s="90"/>
      <c r="BB25" s="90"/>
      <c r="BC25" s="90"/>
      <c r="BD25" s="90"/>
      <c r="BE25" s="90"/>
      <c r="BF25" s="90"/>
      <c r="BG25" s="90"/>
      <c r="BH25" s="90"/>
      <c r="BI25" s="83"/>
      <c r="BJ25" s="83"/>
      <c r="BK25" s="83"/>
      <c r="BL25" s="83"/>
      <c r="BM25" s="83"/>
      <c r="BN25" s="83"/>
      <c r="BO25" s="83"/>
      <c r="BP25" s="83"/>
      <c r="BQ25" s="83"/>
      <c r="BR25" s="83"/>
      <c r="BS25" s="83"/>
      <c r="BT25" s="83"/>
      <c r="BU25" s="83"/>
      <c r="BV25" s="83"/>
      <c r="BW25" s="83"/>
      <c r="BX25" s="83"/>
      <c r="BY25" s="83"/>
      <c r="BZ25" s="83"/>
      <c r="CA25" s="83"/>
      <c r="CB25" s="83"/>
      <c r="CC25" s="83"/>
      <c r="CD25" s="83"/>
    </row>
    <row r="26" spans="1:82" s="10" customFormat="1" ht="34.15" customHeight="1" x14ac:dyDescent="0.2">
      <c r="A26" s="738" t="s">
        <v>843</v>
      </c>
      <c r="B26" s="376"/>
      <c r="C26" s="526"/>
      <c r="D26" s="526"/>
      <c r="E26" s="377"/>
      <c r="F26" s="954"/>
      <c r="G26" s="377"/>
      <c r="H26" s="377"/>
      <c r="I26" s="356"/>
      <c r="J26" s="957"/>
      <c r="K26" s="357"/>
      <c r="L26" s="1012" t="str">
        <f t="shared" si="0"/>
        <v/>
      </c>
      <c r="M26" s="740">
        <f t="shared" si="1"/>
        <v>0</v>
      </c>
      <c r="N26" s="741"/>
      <c r="O26" s="788" t="str">
        <f t="shared" si="5"/>
        <v/>
      </c>
      <c r="P26" s="789" t="str">
        <f t="shared" si="6"/>
        <v/>
      </c>
      <c r="Q26" s="791" t="str">
        <f t="shared" si="2"/>
        <v/>
      </c>
      <c r="R26" s="789" t="str">
        <f t="shared" si="7"/>
        <v/>
      </c>
      <c r="S26" s="789" t="str">
        <f t="shared" si="8"/>
        <v/>
      </c>
      <c r="T26" s="790" t="str">
        <f t="shared" si="9"/>
        <v/>
      </c>
      <c r="U26" s="786" t="str">
        <f ca="1">IF('Extra look-up'!$H26="`Work Type","Check Work Type",IF(AND(H26="",I26="",G26="",K26="",L26=""),"",IF(OR(H26="",I26="",G26="",K26="",L26=""),"Check all fields completed correctly",IF(AND(H26="",OR(I26&lt;&gt;"",G26&lt;&gt;"",K26&lt;&gt;"")),"Check all fields completed correctly","OK"))))</f>
        <v/>
      </c>
      <c r="X26" s="778" t="str">
        <f>IF(G26="","",IF($C$7&lt;VLOOKUP(G26,'Eligible Technologies'!D:G,4,FALSE),$C$7,VLOOKUP(G26,'Eligible Technologies'!D:G,4,FALSE)))</f>
        <v/>
      </c>
      <c r="Y26" s="41" t="e">
        <f t="shared" si="10"/>
        <v>#VALUE!</v>
      </c>
      <c r="Z26" s="179" t="str">
        <f ca="1">IFERROR(IF($D$7 = "*Multi*",AVERAGE($AI$331:INDIRECT(CONCATENATE("Ai"&amp;Y26))),AVERAGE($AI$330:INDIRECT(CONCATENATE("Ai"&amp;Y26)))),"")</f>
        <v/>
      </c>
      <c r="AA26" s="23"/>
      <c r="AB26" s="739" t="str">
        <f t="shared" si="11"/>
        <v/>
      </c>
      <c r="AC26" s="23" t="str">
        <f>'Extra look-up'!F26</f>
        <v/>
      </c>
      <c r="AD26" s="23" t="str">
        <f ca="1">'Extra look-up'!H26</f>
        <v>OK</v>
      </c>
      <c r="AE26" s="23">
        <f t="shared" ca="1" si="12"/>
        <v>1</v>
      </c>
      <c r="AF26" s="23" t="str">
        <f>'Extra look-up'!F26</f>
        <v/>
      </c>
      <c r="AG26" s="32"/>
      <c r="AH26" s="32"/>
      <c r="AI26" s="32"/>
      <c r="AJ26" s="27"/>
      <c r="AK26" s="27"/>
      <c r="AL26" s="23"/>
      <c r="AM26" s="23"/>
      <c r="AN26" s="23"/>
      <c r="AO26" s="23"/>
      <c r="AR26" s="26"/>
      <c r="AS26" s="26"/>
      <c r="AT26" s="370" t="s">
        <v>797</v>
      </c>
      <c r="AU26" s="342"/>
      <c r="AV26" s="93"/>
      <c r="AW26" s="91"/>
      <c r="AX26" s="91"/>
      <c r="AY26" s="91"/>
      <c r="AZ26" s="90"/>
      <c r="BA26" s="90"/>
      <c r="BB26" s="90"/>
      <c r="BC26" s="90"/>
      <c r="BD26" s="90"/>
      <c r="BE26" s="90"/>
      <c r="BF26" s="90"/>
      <c r="BG26" s="90"/>
      <c r="BH26" s="90"/>
      <c r="BI26" s="83"/>
      <c r="BJ26" s="83"/>
      <c r="BK26" s="83"/>
      <c r="BL26" s="83"/>
      <c r="BM26" s="83"/>
      <c r="BN26" s="83"/>
      <c r="BO26" s="83"/>
      <c r="BP26" s="83"/>
      <c r="BQ26" s="83"/>
      <c r="BR26" s="83"/>
      <c r="BS26" s="83"/>
      <c r="BT26" s="83"/>
      <c r="BU26" s="83"/>
      <c r="BV26" s="83"/>
      <c r="BW26" s="83"/>
      <c r="BX26" s="83"/>
      <c r="BY26" s="83"/>
      <c r="BZ26" s="83"/>
      <c r="CA26" s="83"/>
      <c r="CB26" s="83"/>
      <c r="CC26" s="83"/>
      <c r="CD26" s="83"/>
    </row>
    <row r="27" spans="1:82" s="10" customFormat="1" ht="34.15" customHeight="1" x14ac:dyDescent="0.2">
      <c r="A27" s="738" t="s">
        <v>844</v>
      </c>
      <c r="B27" s="376"/>
      <c r="C27" s="526"/>
      <c r="D27" s="526"/>
      <c r="E27" s="377"/>
      <c r="F27" s="954"/>
      <c r="G27" s="377"/>
      <c r="H27" s="377"/>
      <c r="I27" s="356"/>
      <c r="J27" s="957"/>
      <c r="K27" s="357"/>
      <c r="L27" s="1012" t="str">
        <f t="shared" si="0"/>
        <v/>
      </c>
      <c r="M27" s="740">
        <f t="shared" si="1"/>
        <v>0</v>
      </c>
      <c r="N27" s="741"/>
      <c r="O27" s="788" t="str">
        <f t="shared" si="5"/>
        <v/>
      </c>
      <c r="P27" s="789" t="str">
        <f t="shared" si="6"/>
        <v/>
      </c>
      <c r="Q27" s="791" t="str">
        <f t="shared" si="2"/>
        <v/>
      </c>
      <c r="R27" s="789" t="str">
        <f t="shared" si="7"/>
        <v/>
      </c>
      <c r="S27" s="789" t="str">
        <f t="shared" si="8"/>
        <v/>
      </c>
      <c r="T27" s="790" t="str">
        <f t="shared" si="9"/>
        <v/>
      </c>
      <c r="U27" s="786" t="str">
        <f ca="1">IF('Extra look-up'!$H27="`Work Type","Check Work Type",IF(AND(H27="",I27="",G27="",K27="",L27=""),"",IF(OR(H27="",I27="",G27="",K27="",L27=""),"Check all fields completed correctly",IF(AND(H27="",OR(I27&lt;&gt;"",G27&lt;&gt;"",K27&lt;&gt;"")),"Check all fields completed correctly","OK"))))</f>
        <v/>
      </c>
      <c r="X27" s="778" t="str">
        <f>IF(G27="","",IF($C$7&lt;VLOOKUP(G27,'Eligible Technologies'!D:G,4,FALSE),$C$7,VLOOKUP(G27,'Eligible Technologies'!D:G,4,FALSE)))</f>
        <v/>
      </c>
      <c r="Y27" s="41" t="e">
        <f t="shared" si="10"/>
        <v>#VALUE!</v>
      </c>
      <c r="Z27" s="179" t="str">
        <f ca="1">IFERROR(IF($D$7 = "*Multi*",AVERAGE($AI$331:INDIRECT(CONCATENATE("Ai"&amp;Y27))),AVERAGE($AI$330:INDIRECT(CONCATENATE("Ai"&amp;Y27)))),"")</f>
        <v/>
      </c>
      <c r="AA27" s="23"/>
      <c r="AB27" s="739" t="str">
        <f t="shared" si="11"/>
        <v/>
      </c>
      <c r="AC27" s="23" t="str">
        <f>'Extra look-up'!F27</f>
        <v/>
      </c>
      <c r="AD27" s="23" t="str">
        <f ca="1">'Extra look-up'!H27</f>
        <v>OK</v>
      </c>
      <c r="AE27" s="23">
        <f t="shared" ca="1" si="12"/>
        <v>1</v>
      </c>
      <c r="AF27" s="23" t="str">
        <f>'Extra look-up'!F27</f>
        <v/>
      </c>
      <c r="AG27" s="32"/>
      <c r="AL27" s="23"/>
      <c r="AM27" s="23"/>
      <c r="AO27" s="23"/>
      <c r="AR27" s="26"/>
      <c r="AS27" s="26"/>
      <c r="AT27" s="370" t="s">
        <v>797</v>
      </c>
      <c r="AU27" s="342"/>
      <c r="AV27" s="93"/>
      <c r="AW27" s="91"/>
      <c r="AX27" s="91"/>
      <c r="AY27" s="91"/>
      <c r="AZ27" s="90"/>
      <c r="BA27" s="90"/>
      <c r="BB27" s="90"/>
      <c r="BC27" s="90"/>
      <c r="BD27" s="90"/>
      <c r="BE27" s="90"/>
      <c r="BF27" s="90"/>
      <c r="BG27" s="90"/>
      <c r="BH27" s="90"/>
      <c r="BI27" s="83"/>
      <c r="BJ27" s="83"/>
      <c r="BK27" s="83"/>
      <c r="BL27" s="83"/>
      <c r="BM27" s="83"/>
      <c r="BN27" s="83"/>
      <c r="BO27" s="83"/>
      <c r="BP27" s="83"/>
      <c r="BQ27" s="83"/>
      <c r="BR27" s="83"/>
      <c r="BS27" s="83"/>
      <c r="BT27" s="83"/>
      <c r="BU27" s="83"/>
      <c r="BV27" s="83"/>
      <c r="BW27" s="83"/>
      <c r="BX27" s="83"/>
      <c r="BY27" s="83"/>
      <c r="BZ27" s="83"/>
      <c r="CA27" s="83"/>
      <c r="CB27" s="83"/>
      <c r="CC27" s="83"/>
      <c r="CD27" s="83"/>
    </row>
    <row r="28" spans="1:82" s="10" customFormat="1" ht="34.15" customHeight="1" x14ac:dyDescent="0.2">
      <c r="A28" s="738" t="s">
        <v>845</v>
      </c>
      <c r="B28" s="376"/>
      <c r="C28" s="526"/>
      <c r="D28" s="526"/>
      <c r="E28" s="377"/>
      <c r="F28" s="954"/>
      <c r="G28" s="377"/>
      <c r="H28" s="377"/>
      <c r="I28" s="356"/>
      <c r="J28" s="957"/>
      <c r="K28" s="357"/>
      <c r="L28" s="1012" t="str">
        <f t="shared" si="0"/>
        <v/>
      </c>
      <c r="M28" s="740">
        <f t="shared" si="1"/>
        <v>0</v>
      </c>
      <c r="N28" s="741"/>
      <c r="O28" s="788" t="str">
        <f t="shared" si="5"/>
        <v/>
      </c>
      <c r="P28" s="789" t="str">
        <f t="shared" si="6"/>
        <v/>
      </c>
      <c r="Q28" s="791" t="str">
        <f t="shared" si="2"/>
        <v/>
      </c>
      <c r="R28" s="789" t="str">
        <f t="shared" si="7"/>
        <v/>
      </c>
      <c r="S28" s="789" t="str">
        <f t="shared" si="8"/>
        <v/>
      </c>
      <c r="T28" s="790" t="str">
        <f t="shared" si="9"/>
        <v/>
      </c>
      <c r="U28" s="786" t="str">
        <f ca="1">IF('Extra look-up'!$H28="`Work Type","Check Work Type",IF(AND(H28="",I28="",G28="",K28="",L28=""),"",IF(OR(H28="",I28="",G28="",K28="",L28=""),"Check all fields completed correctly",IF(AND(H28="",OR(I28&lt;&gt;"",G28&lt;&gt;"",K28&lt;&gt;"")),"Check all fields completed correctly","OK"))))</f>
        <v/>
      </c>
      <c r="X28" s="778" t="str">
        <f>IF(G28="","",IF($C$7&lt;VLOOKUP(G28,'Eligible Technologies'!D:G,4,FALSE),$C$7,VLOOKUP(G28,'Eligible Technologies'!D:G,4,FALSE)))</f>
        <v/>
      </c>
      <c r="Y28" s="41" t="e">
        <f t="shared" si="10"/>
        <v>#VALUE!</v>
      </c>
      <c r="Z28" s="179" t="str">
        <f ca="1">IFERROR(IF($D$7 = "*Multi*",AVERAGE($AI$331:INDIRECT(CONCATENATE("Ai"&amp;Y28))),AVERAGE($AI$330:INDIRECT(CONCATENATE("Ai"&amp;Y28)))),"")</f>
        <v/>
      </c>
      <c r="AA28" s="23"/>
      <c r="AB28" s="739" t="str">
        <f t="shared" si="11"/>
        <v/>
      </c>
      <c r="AC28" s="23" t="str">
        <f>'Extra look-up'!F28</f>
        <v/>
      </c>
      <c r="AD28" s="23" t="str">
        <f ca="1">'Extra look-up'!H28</f>
        <v>OK</v>
      </c>
      <c r="AE28" s="23">
        <f t="shared" ca="1" si="12"/>
        <v>1</v>
      </c>
      <c r="AF28" s="23" t="str">
        <f>'Extra look-up'!F28</f>
        <v/>
      </c>
      <c r="AG28" s="32"/>
      <c r="AL28" s="23"/>
      <c r="AM28" s="23"/>
      <c r="AO28" s="23"/>
      <c r="AR28" s="26"/>
      <c r="AS28" s="26"/>
      <c r="AT28" s="370" t="s">
        <v>797</v>
      </c>
      <c r="AU28" s="342"/>
      <c r="AV28" s="93"/>
      <c r="AW28" s="91"/>
      <c r="AX28" s="91"/>
      <c r="AY28" s="91"/>
      <c r="AZ28" s="90"/>
      <c r="BA28" s="90"/>
      <c r="BB28" s="90"/>
      <c r="BC28" s="90"/>
      <c r="BD28" s="90"/>
      <c r="BE28" s="90"/>
      <c r="BF28" s="90"/>
      <c r="BG28" s="90"/>
      <c r="BH28" s="90"/>
      <c r="BI28" s="83"/>
      <c r="BJ28" s="83"/>
      <c r="BK28" s="83"/>
      <c r="BL28" s="83"/>
      <c r="BM28" s="83"/>
      <c r="BN28" s="83"/>
      <c r="BO28" s="83"/>
      <c r="BP28" s="83"/>
      <c r="BQ28" s="83"/>
      <c r="BR28" s="83"/>
      <c r="BS28" s="83"/>
      <c r="BT28" s="83"/>
      <c r="BU28" s="83"/>
      <c r="BV28" s="83"/>
      <c r="BW28" s="83"/>
      <c r="BX28" s="83"/>
      <c r="BY28" s="83"/>
      <c r="BZ28" s="83"/>
      <c r="CA28" s="83"/>
      <c r="CB28" s="83"/>
      <c r="CC28" s="83"/>
      <c r="CD28" s="83"/>
    </row>
    <row r="29" spans="1:82" s="10" customFormat="1" ht="34.15" customHeight="1" x14ac:dyDescent="0.2">
      <c r="A29" s="738" t="s">
        <v>846</v>
      </c>
      <c r="B29" s="376"/>
      <c r="C29" s="526"/>
      <c r="D29" s="526"/>
      <c r="E29" s="377"/>
      <c r="F29" s="954"/>
      <c r="G29" s="377"/>
      <c r="H29" s="377"/>
      <c r="I29" s="356"/>
      <c r="J29" s="957"/>
      <c r="K29" s="357"/>
      <c r="L29" s="1012" t="str">
        <f t="shared" si="0"/>
        <v/>
      </c>
      <c r="M29" s="740">
        <f t="shared" si="1"/>
        <v>0</v>
      </c>
      <c r="N29" s="741"/>
      <c r="O29" s="788" t="str">
        <f t="shared" si="5"/>
        <v/>
      </c>
      <c r="P29" s="789" t="str">
        <f t="shared" si="6"/>
        <v/>
      </c>
      <c r="Q29" s="791" t="str">
        <f t="shared" si="2"/>
        <v/>
      </c>
      <c r="R29" s="789" t="str">
        <f t="shared" si="7"/>
        <v/>
      </c>
      <c r="S29" s="789" t="str">
        <f t="shared" si="8"/>
        <v/>
      </c>
      <c r="T29" s="790" t="str">
        <f t="shared" si="9"/>
        <v/>
      </c>
      <c r="U29" s="786" t="str">
        <f ca="1">IF('Extra look-up'!$H29="`Work Type","Check Work Type",IF(AND(H29="",I29="",G29="",K29="",L29=""),"",IF(OR(H29="",I29="",G29="",K29="",L29=""),"Check all fields completed correctly",IF(AND(H29="",OR(I29&lt;&gt;"",G29&lt;&gt;"",K29&lt;&gt;"")),"Check all fields completed correctly","OK"))))</f>
        <v/>
      </c>
      <c r="X29" s="778" t="str">
        <f>IF(G29="","",IF($C$7&lt;VLOOKUP(G29,'Eligible Technologies'!D:G,4,FALSE),$C$7,VLOOKUP(G29,'Eligible Technologies'!D:G,4,FALSE)))</f>
        <v/>
      </c>
      <c r="Y29" s="41" t="e">
        <f t="shared" si="10"/>
        <v>#VALUE!</v>
      </c>
      <c r="Z29" s="179" t="str">
        <f ca="1">IFERROR(IF($D$7 = "*Multi*",AVERAGE($AI$331:INDIRECT(CONCATENATE("Ai"&amp;Y29))),AVERAGE($AI$330:INDIRECT(CONCATENATE("Ai"&amp;Y29)))),"")</f>
        <v/>
      </c>
      <c r="AA29" s="23"/>
      <c r="AB29" s="739" t="str">
        <f t="shared" si="11"/>
        <v/>
      </c>
      <c r="AC29" s="23" t="str">
        <f>'Extra look-up'!F29</f>
        <v/>
      </c>
      <c r="AD29" s="23" t="str">
        <f ca="1">'Extra look-up'!H29</f>
        <v>OK</v>
      </c>
      <c r="AE29" s="23">
        <f t="shared" ca="1" si="12"/>
        <v>1</v>
      </c>
      <c r="AF29" s="23" t="str">
        <f>'Extra look-up'!F29</f>
        <v/>
      </c>
      <c r="AG29" s="32"/>
      <c r="AH29" s="32"/>
      <c r="AI29" s="32"/>
      <c r="AJ29" s="27"/>
      <c r="AK29" s="27"/>
      <c r="AL29" s="23"/>
      <c r="AM29" s="23"/>
      <c r="AN29" s="23"/>
      <c r="AO29" s="23"/>
      <c r="AR29" s="26"/>
      <c r="AS29" s="26"/>
      <c r="AT29" s="370" t="s">
        <v>797</v>
      </c>
      <c r="AU29" s="342"/>
      <c r="AV29" s="93"/>
      <c r="AW29" s="91"/>
      <c r="AX29" s="91"/>
      <c r="AY29" s="91"/>
      <c r="AZ29" s="90"/>
      <c r="BA29" s="90"/>
      <c r="BB29" s="90"/>
      <c r="BC29" s="90"/>
      <c r="BD29" s="90"/>
      <c r="BE29" s="90"/>
      <c r="BF29" s="90"/>
      <c r="BG29" s="90"/>
      <c r="BH29" s="90"/>
      <c r="BI29" s="83"/>
      <c r="BJ29" s="83"/>
      <c r="BK29" s="83"/>
      <c r="BL29" s="83"/>
      <c r="BM29" s="83"/>
      <c r="BN29" s="83"/>
      <c r="BO29" s="83"/>
      <c r="BP29" s="83"/>
      <c r="BQ29" s="83"/>
      <c r="BR29" s="83"/>
      <c r="BS29" s="83"/>
      <c r="BT29" s="83"/>
      <c r="BU29" s="83"/>
      <c r="BV29" s="83"/>
      <c r="BW29" s="83"/>
      <c r="BX29" s="83"/>
      <c r="BY29" s="83"/>
      <c r="BZ29" s="83"/>
      <c r="CA29" s="83"/>
      <c r="CB29" s="83"/>
      <c r="CC29" s="83"/>
      <c r="CD29" s="83"/>
    </row>
    <row r="30" spans="1:82" s="10" customFormat="1" ht="34.15" customHeight="1" x14ac:dyDescent="0.2">
      <c r="A30" s="738" t="s">
        <v>847</v>
      </c>
      <c r="B30" s="376"/>
      <c r="C30" s="526"/>
      <c r="D30" s="526"/>
      <c r="E30" s="377"/>
      <c r="F30" s="954"/>
      <c r="G30" s="377"/>
      <c r="H30" s="377"/>
      <c r="I30" s="356"/>
      <c r="J30" s="957"/>
      <c r="K30" s="357"/>
      <c r="L30" s="1012" t="str">
        <f t="shared" si="0"/>
        <v/>
      </c>
      <c r="M30" s="740">
        <f t="shared" si="1"/>
        <v>0</v>
      </c>
      <c r="N30" s="741"/>
      <c r="O30" s="788" t="str">
        <f>IF(L30="","",L30*I30/100)</f>
        <v/>
      </c>
      <c r="P30" s="789" t="str">
        <f t="shared" si="6"/>
        <v/>
      </c>
      <c r="Q30" s="791" t="str">
        <f t="shared" si="2"/>
        <v/>
      </c>
      <c r="R30" s="789" t="str">
        <f t="shared" si="7"/>
        <v/>
      </c>
      <c r="S30" s="789" t="str">
        <f t="shared" si="8"/>
        <v/>
      </c>
      <c r="T30" s="790" t="str">
        <f t="shared" si="9"/>
        <v/>
      </c>
      <c r="U30" s="786" t="str">
        <f ca="1">IF('Extra look-up'!$H30="`Work Type","Check Work Type",IF(AND(H30="",I30="",G30="",K30="",L30=""),"",IF(OR(H30="",I30="",G30="",K30="",L30=""),"Check all fields completed correctly",IF(AND(H30="",OR(I30&lt;&gt;"",G30&lt;&gt;"",K30&lt;&gt;"")),"Check all fields completed correctly","OK"))))</f>
        <v/>
      </c>
      <c r="X30" s="778" t="str">
        <f>IF(G30="","",IF($C$7&lt;VLOOKUP(G30,'Eligible Technologies'!D:G,4,FALSE),$C$7,VLOOKUP(G30,'Eligible Technologies'!D:G,4,FALSE)))</f>
        <v/>
      </c>
      <c r="Y30" s="41" t="e">
        <f t="shared" si="10"/>
        <v>#VALUE!</v>
      </c>
      <c r="Z30" s="179" t="str">
        <f ca="1">IFERROR(IF($D$7 = "*Multi*",AVERAGE($AI$331:INDIRECT(CONCATENATE("Ai"&amp;Y30))),AVERAGE($AI$330:INDIRECT(CONCATENATE("Ai"&amp;Y30)))),"")</f>
        <v/>
      </c>
      <c r="AA30" s="23"/>
      <c r="AB30" s="739" t="str">
        <f t="shared" si="11"/>
        <v/>
      </c>
      <c r="AC30" s="23" t="str">
        <f>'Extra look-up'!F30</f>
        <v/>
      </c>
      <c r="AD30" s="23" t="str">
        <f ca="1">'Extra look-up'!H30</f>
        <v>OK</v>
      </c>
      <c r="AE30" s="23">
        <f t="shared" ca="1" si="12"/>
        <v>1</v>
      </c>
      <c r="AF30" s="23" t="str">
        <f>'Extra look-up'!F30</f>
        <v/>
      </c>
      <c r="AG30" s="32"/>
      <c r="AL30" s="23"/>
      <c r="AM30" s="23"/>
      <c r="AO30" s="23"/>
      <c r="AR30" s="26"/>
      <c r="AS30" s="26"/>
      <c r="AT30" s="370" t="s">
        <v>797</v>
      </c>
      <c r="AU30" s="342"/>
      <c r="AV30" s="93"/>
      <c r="AW30" s="91"/>
      <c r="AX30" s="91"/>
      <c r="AY30" s="91"/>
      <c r="AZ30" s="90"/>
      <c r="BA30" s="90"/>
      <c r="BB30" s="90"/>
      <c r="BC30" s="90"/>
      <c r="BD30" s="90"/>
      <c r="BE30" s="90"/>
      <c r="BF30" s="90"/>
      <c r="BG30" s="90"/>
      <c r="BH30" s="90"/>
      <c r="BI30" s="83"/>
      <c r="BJ30" s="83"/>
      <c r="BK30" s="83"/>
      <c r="BL30" s="83"/>
      <c r="BM30" s="83"/>
      <c r="BN30" s="83"/>
      <c r="BO30" s="83"/>
      <c r="BP30" s="83"/>
      <c r="BQ30" s="83"/>
      <c r="BR30" s="83"/>
      <c r="BS30" s="83"/>
      <c r="BT30" s="83"/>
      <c r="BU30" s="83"/>
      <c r="BV30" s="83"/>
      <c r="BW30" s="83"/>
      <c r="BX30" s="83"/>
      <c r="BY30" s="83"/>
      <c r="BZ30" s="83"/>
      <c r="CA30" s="83"/>
      <c r="CB30" s="83"/>
      <c r="CC30" s="83"/>
      <c r="CD30" s="83"/>
    </row>
    <row r="31" spans="1:82" s="10" customFormat="1" ht="34.15" hidden="1" customHeight="1" outlineLevel="1" x14ac:dyDescent="0.2">
      <c r="A31" s="738" t="s">
        <v>848</v>
      </c>
      <c r="B31" s="376"/>
      <c r="C31" s="526"/>
      <c r="D31" s="526"/>
      <c r="E31" s="377"/>
      <c r="F31" s="954"/>
      <c r="G31" s="377"/>
      <c r="H31" s="377"/>
      <c r="I31" s="356"/>
      <c r="J31" s="957"/>
      <c r="K31" s="357"/>
      <c r="L31" s="1012" t="str">
        <f t="shared" si="0"/>
        <v/>
      </c>
      <c r="M31" s="740">
        <f t="shared" si="1"/>
        <v>0</v>
      </c>
      <c r="N31" s="741"/>
      <c r="O31" s="788" t="str">
        <f t="shared" ref="O31:O90" si="13">IF(L31="","",L31*I31/100)</f>
        <v/>
      </c>
      <c r="P31" s="789" t="str">
        <f t="shared" si="6"/>
        <v/>
      </c>
      <c r="Q31" s="791" t="str">
        <f t="shared" si="2"/>
        <v/>
      </c>
      <c r="R31" s="789" t="str">
        <f t="shared" si="7"/>
        <v/>
      </c>
      <c r="S31" s="789" t="str">
        <f t="shared" si="8"/>
        <v/>
      </c>
      <c r="T31" s="790" t="str">
        <f t="shared" si="9"/>
        <v/>
      </c>
      <c r="U31" s="786" t="str">
        <f ca="1">IF('Extra look-up'!$H31="`Work Type","Check Work Type",IF(AND(H31="",I31="",G31="",K31="",L31=""),"",IF(OR(H31="",I31="",G31="",K31="",L31=""),"Check all fields completed correctly",IF(AND(H31="",OR(I31&lt;&gt;"",G31&lt;&gt;"",K31&lt;&gt;"")),"Check all fields completed correctly","OK"))))</f>
        <v/>
      </c>
      <c r="X31" s="778" t="str">
        <f>IF(G31="","",IF($C$7&lt;VLOOKUP(G31,'Eligible Technologies'!D:G,4,FALSE),$C$7,VLOOKUP(G31,'Eligible Technologies'!D:G,4,FALSE)))</f>
        <v/>
      </c>
      <c r="Y31" s="41" t="e">
        <f t="shared" si="10"/>
        <v>#VALUE!</v>
      </c>
      <c r="Z31" s="179" t="str">
        <f ca="1">IFERROR(IF($D$7 = "*Multi*",AVERAGE($AI$331:INDIRECT(CONCATENATE("Ai"&amp;Y31))),AVERAGE($AI$330:INDIRECT(CONCATENATE("Ai"&amp;Y31)))),"")</f>
        <v/>
      </c>
      <c r="AA31" s="23"/>
      <c r="AB31" s="739" t="str">
        <f t="shared" si="11"/>
        <v/>
      </c>
      <c r="AC31" s="23" t="str">
        <f>'Extra look-up'!F31</f>
        <v/>
      </c>
      <c r="AD31" s="23" t="str">
        <f ca="1">'Extra look-up'!H31</f>
        <v>OK</v>
      </c>
      <c r="AE31" s="23">
        <f t="shared" ca="1" si="12"/>
        <v>1</v>
      </c>
      <c r="AF31" s="23" t="str">
        <f>'Extra look-up'!F31</f>
        <v/>
      </c>
      <c r="AG31" s="32"/>
      <c r="AL31" s="23"/>
      <c r="AM31" s="23"/>
      <c r="AO31" s="23"/>
      <c r="AR31" s="26"/>
      <c r="AS31" s="26"/>
      <c r="AT31" s="370" t="s">
        <v>797</v>
      </c>
      <c r="AU31" s="342"/>
      <c r="AV31" s="93"/>
      <c r="AW31" s="91"/>
      <c r="AX31" s="91"/>
      <c r="AY31" s="91"/>
      <c r="AZ31" s="90"/>
      <c r="BA31" s="90"/>
      <c r="BB31" s="90"/>
      <c r="BC31" s="90"/>
      <c r="BD31" s="90"/>
      <c r="BE31" s="90"/>
      <c r="BF31" s="90"/>
      <c r="BG31" s="90"/>
      <c r="BH31" s="90"/>
      <c r="BI31" s="83"/>
      <c r="BJ31" s="83"/>
      <c r="BK31" s="83"/>
      <c r="BL31" s="83"/>
      <c r="BM31" s="83"/>
      <c r="BN31" s="83"/>
      <c r="BO31" s="83"/>
      <c r="BP31" s="83"/>
      <c r="BQ31" s="83"/>
      <c r="BR31" s="83"/>
      <c r="BS31" s="83"/>
      <c r="BT31" s="83"/>
      <c r="BU31" s="83"/>
      <c r="BV31" s="83"/>
      <c r="BW31" s="83"/>
      <c r="BX31" s="83"/>
      <c r="BY31" s="83"/>
      <c r="BZ31" s="83"/>
      <c r="CA31" s="83"/>
      <c r="CB31" s="83"/>
      <c r="CC31" s="83"/>
      <c r="CD31" s="83"/>
    </row>
    <row r="32" spans="1:82" s="10" customFormat="1" ht="34.15" hidden="1" customHeight="1" outlineLevel="1" x14ac:dyDescent="0.2">
      <c r="A32" s="738" t="s">
        <v>849</v>
      </c>
      <c r="B32" s="376"/>
      <c r="C32" s="526"/>
      <c r="D32" s="526"/>
      <c r="E32" s="377"/>
      <c r="F32" s="954"/>
      <c r="G32" s="377"/>
      <c r="H32" s="377"/>
      <c r="I32" s="356"/>
      <c r="J32" s="957"/>
      <c r="K32" s="357"/>
      <c r="L32" s="1012" t="str">
        <f t="shared" si="0"/>
        <v/>
      </c>
      <c r="M32" s="740">
        <f t="shared" si="1"/>
        <v>0</v>
      </c>
      <c r="N32" s="741"/>
      <c r="O32" s="788" t="str">
        <f t="shared" si="13"/>
        <v/>
      </c>
      <c r="P32" s="789" t="str">
        <f t="shared" si="6"/>
        <v/>
      </c>
      <c r="Q32" s="791" t="str">
        <f t="shared" si="2"/>
        <v/>
      </c>
      <c r="R32" s="789" t="str">
        <f t="shared" si="7"/>
        <v/>
      </c>
      <c r="S32" s="789" t="str">
        <f t="shared" si="8"/>
        <v/>
      </c>
      <c r="T32" s="790" t="str">
        <f t="shared" si="9"/>
        <v/>
      </c>
      <c r="U32" s="786" t="str">
        <f ca="1">IF('Extra look-up'!$H32="`Work Type","Check Work Type",IF(AND(H32="",I32="",G32="",K32="",L32=""),"",IF(OR(H32="",I32="",G32="",K32="",L32=""),"Check all fields completed correctly",IF(AND(H32="",OR(I32&lt;&gt;"",G32&lt;&gt;"",K32&lt;&gt;"")),"Check all fields completed correctly","OK"))))</f>
        <v/>
      </c>
      <c r="X32" s="778" t="str">
        <f>IF(G32="","",IF($C$7&lt;VLOOKUP(G32,'Eligible Technologies'!D:G,4,FALSE),$C$7,VLOOKUP(G32,'Eligible Technologies'!D:G,4,FALSE)))</f>
        <v/>
      </c>
      <c r="Y32" s="41" t="e">
        <f t="shared" si="10"/>
        <v>#VALUE!</v>
      </c>
      <c r="Z32" s="179" t="str">
        <f ca="1">IFERROR(IF($D$7 = "*Multi*",AVERAGE($AI$331:INDIRECT(CONCATENATE("Ai"&amp;Y32))),AVERAGE($AI$330:INDIRECT(CONCATENATE("Ai"&amp;Y32)))),"")</f>
        <v/>
      </c>
      <c r="AA32" s="23"/>
      <c r="AB32" s="739" t="str">
        <f t="shared" si="11"/>
        <v/>
      </c>
      <c r="AC32" s="23" t="str">
        <f>'Extra look-up'!F32</f>
        <v/>
      </c>
      <c r="AD32" s="23" t="str">
        <f ca="1">'Extra look-up'!H32</f>
        <v>OK</v>
      </c>
      <c r="AE32" s="23">
        <f t="shared" ca="1" si="12"/>
        <v>1</v>
      </c>
      <c r="AF32" s="23" t="str">
        <f>'Extra look-up'!F32</f>
        <v/>
      </c>
      <c r="AG32" s="32"/>
      <c r="AH32" s="32"/>
      <c r="AI32" s="32"/>
      <c r="AJ32" s="27"/>
      <c r="AK32" s="27"/>
      <c r="AL32" s="23"/>
      <c r="AM32" s="23"/>
      <c r="AN32" s="23"/>
      <c r="AO32" s="23"/>
      <c r="AR32" s="26"/>
      <c r="AS32" s="26"/>
      <c r="AT32" s="370" t="s">
        <v>797</v>
      </c>
      <c r="AU32" s="342"/>
      <c r="AV32" s="93"/>
      <c r="AW32" s="91"/>
      <c r="AX32" s="91"/>
      <c r="AY32" s="91"/>
      <c r="AZ32" s="90"/>
      <c r="BA32" s="90"/>
      <c r="BB32" s="90"/>
      <c r="BC32" s="90"/>
      <c r="BD32" s="90"/>
      <c r="BE32" s="90"/>
      <c r="BF32" s="90"/>
      <c r="BG32" s="90"/>
      <c r="BH32" s="90"/>
      <c r="BI32" s="83"/>
      <c r="BJ32" s="83"/>
      <c r="BK32" s="83"/>
      <c r="BL32" s="83"/>
      <c r="BM32" s="83"/>
      <c r="BN32" s="83"/>
      <c r="BO32" s="83"/>
      <c r="BP32" s="83"/>
      <c r="BQ32" s="83"/>
      <c r="BR32" s="83"/>
      <c r="BS32" s="83"/>
      <c r="BT32" s="83"/>
      <c r="BU32" s="83"/>
      <c r="BV32" s="83"/>
      <c r="BW32" s="83"/>
      <c r="BX32" s="83"/>
      <c r="BY32" s="83"/>
      <c r="BZ32" s="83"/>
      <c r="CA32" s="83"/>
      <c r="CB32" s="83"/>
      <c r="CC32" s="83"/>
      <c r="CD32" s="83"/>
    </row>
    <row r="33" spans="1:82" s="10" customFormat="1" ht="34.15" hidden="1" customHeight="1" outlineLevel="1" x14ac:dyDescent="0.2">
      <c r="A33" s="738" t="s">
        <v>850</v>
      </c>
      <c r="B33" s="376"/>
      <c r="C33" s="526"/>
      <c r="D33" s="526"/>
      <c r="E33" s="377"/>
      <c r="F33" s="954"/>
      <c r="G33" s="377"/>
      <c r="H33" s="377"/>
      <c r="I33" s="356"/>
      <c r="J33" s="957"/>
      <c r="K33" s="357"/>
      <c r="L33" s="1012" t="str">
        <f t="shared" si="0"/>
        <v/>
      </c>
      <c r="M33" s="740">
        <f t="shared" si="1"/>
        <v>0</v>
      </c>
      <c r="N33" s="741"/>
      <c r="O33" s="788" t="str">
        <f t="shared" si="13"/>
        <v/>
      </c>
      <c r="P33" s="789" t="str">
        <f t="shared" si="6"/>
        <v/>
      </c>
      <c r="Q33" s="791" t="str">
        <f t="shared" si="2"/>
        <v/>
      </c>
      <c r="R33" s="789" t="str">
        <f t="shared" si="7"/>
        <v/>
      </c>
      <c r="S33" s="789" t="str">
        <f t="shared" si="8"/>
        <v/>
      </c>
      <c r="T33" s="790" t="str">
        <f t="shared" si="9"/>
        <v/>
      </c>
      <c r="U33" s="786" t="str">
        <f ca="1">IF('Extra look-up'!$H33="`Work Type","Check Work Type",IF(AND(H33="",I33="",G33="",K33="",L33=""),"",IF(OR(H33="",I33="",G33="",K33="",L33=""),"Check all fields completed correctly",IF(AND(H33="",OR(I33&lt;&gt;"",G33&lt;&gt;"",K33&lt;&gt;"")),"Check all fields completed correctly","OK"))))</f>
        <v/>
      </c>
      <c r="X33" s="778" t="str">
        <f>IF(G33="","",IF($C$7&lt;VLOOKUP(G33,'Eligible Technologies'!D:G,4,FALSE),$C$7,VLOOKUP(G33,'Eligible Technologies'!D:G,4,FALSE)))</f>
        <v/>
      </c>
      <c r="Y33" s="41" t="e">
        <f t="shared" si="10"/>
        <v>#VALUE!</v>
      </c>
      <c r="Z33" s="179" t="str">
        <f ca="1">IFERROR(IF($D$7 = "*Multi*",AVERAGE($AI$331:INDIRECT(CONCATENATE("Ai"&amp;Y33))),AVERAGE($AI$330:INDIRECT(CONCATENATE("Ai"&amp;Y33)))),"")</f>
        <v/>
      </c>
      <c r="AA33" s="23"/>
      <c r="AB33" s="739" t="str">
        <f t="shared" si="11"/>
        <v/>
      </c>
      <c r="AC33" s="23" t="str">
        <f>'Extra look-up'!F33</f>
        <v/>
      </c>
      <c r="AD33" s="23" t="str">
        <f ca="1">'Extra look-up'!H33</f>
        <v>OK</v>
      </c>
      <c r="AE33" s="23">
        <f t="shared" ca="1" si="12"/>
        <v>1</v>
      </c>
      <c r="AF33" s="23" t="str">
        <f>'Extra look-up'!F33</f>
        <v/>
      </c>
      <c r="AG33" s="32"/>
      <c r="AL33" s="23"/>
      <c r="AM33" s="23"/>
      <c r="AO33" s="23"/>
      <c r="AR33" s="26"/>
      <c r="AS33" s="26"/>
      <c r="AT33" s="370" t="s">
        <v>797</v>
      </c>
      <c r="AU33" s="342"/>
      <c r="AV33" s="93"/>
      <c r="AW33" s="91"/>
      <c r="AX33" s="91"/>
      <c r="AY33" s="91"/>
      <c r="AZ33" s="90"/>
      <c r="BA33" s="90"/>
      <c r="BB33" s="90"/>
      <c r="BC33" s="90"/>
      <c r="BD33" s="90"/>
      <c r="BE33" s="90"/>
      <c r="BF33" s="90"/>
      <c r="BG33" s="90"/>
      <c r="BH33" s="90"/>
      <c r="BI33" s="83"/>
      <c r="BJ33" s="83"/>
      <c r="BK33" s="83"/>
      <c r="BL33" s="83"/>
      <c r="BM33" s="83"/>
      <c r="BN33" s="83"/>
      <c r="BO33" s="83"/>
      <c r="BP33" s="83"/>
      <c r="BQ33" s="83"/>
      <c r="BR33" s="83"/>
      <c r="BS33" s="83"/>
      <c r="BT33" s="83"/>
      <c r="BU33" s="83"/>
      <c r="BV33" s="83"/>
      <c r="BW33" s="83"/>
      <c r="BX33" s="83"/>
      <c r="BY33" s="83"/>
      <c r="BZ33" s="83"/>
      <c r="CA33" s="83"/>
      <c r="CB33" s="83"/>
      <c r="CC33" s="83"/>
      <c r="CD33" s="83"/>
    </row>
    <row r="34" spans="1:82" s="10" customFormat="1" ht="34.15" hidden="1" customHeight="1" outlineLevel="1" x14ac:dyDescent="0.2">
      <c r="A34" s="738" t="s">
        <v>851</v>
      </c>
      <c r="B34" s="376"/>
      <c r="C34" s="526"/>
      <c r="D34" s="526"/>
      <c r="E34" s="377"/>
      <c r="F34" s="954"/>
      <c r="G34" s="377"/>
      <c r="H34" s="377"/>
      <c r="I34" s="356"/>
      <c r="J34" s="957"/>
      <c r="K34" s="357"/>
      <c r="L34" s="1012" t="str">
        <f t="shared" si="0"/>
        <v/>
      </c>
      <c r="M34" s="740">
        <f t="shared" si="1"/>
        <v>0</v>
      </c>
      <c r="N34" s="741"/>
      <c r="O34" s="788" t="str">
        <f t="shared" si="13"/>
        <v/>
      </c>
      <c r="P34" s="789" t="str">
        <f t="shared" si="6"/>
        <v/>
      </c>
      <c r="Q34" s="791" t="str">
        <f t="shared" si="2"/>
        <v/>
      </c>
      <c r="R34" s="789" t="str">
        <f t="shared" si="7"/>
        <v/>
      </c>
      <c r="S34" s="789" t="str">
        <f t="shared" si="8"/>
        <v/>
      </c>
      <c r="T34" s="790" t="str">
        <f t="shared" si="9"/>
        <v/>
      </c>
      <c r="U34" s="786" t="str">
        <f ca="1">IF('Extra look-up'!$H34="`Work Type","Check Work Type",IF(AND(H34="",I34="",G34="",K34="",L34=""),"",IF(OR(H34="",I34="",G34="",K34="",L34=""),"Check all fields completed correctly",IF(AND(H34="",OR(I34&lt;&gt;"",G34&lt;&gt;"",K34&lt;&gt;"")),"Check all fields completed correctly","OK"))))</f>
        <v/>
      </c>
      <c r="X34" s="778" t="str">
        <f>IF(G34="","",IF($C$7&lt;VLOOKUP(G34,'Eligible Technologies'!D:G,4,FALSE),$C$7,VLOOKUP(G34,'Eligible Technologies'!D:G,4,FALSE)))</f>
        <v/>
      </c>
      <c r="Y34" s="41" t="e">
        <f t="shared" si="10"/>
        <v>#VALUE!</v>
      </c>
      <c r="Z34" s="179" t="str">
        <f ca="1">IFERROR(IF($D$7 = "*Multi*",AVERAGE($AI$331:INDIRECT(CONCATENATE("Ai"&amp;Y34))),AVERAGE($AI$330:INDIRECT(CONCATENATE("Ai"&amp;Y34)))),"")</f>
        <v/>
      </c>
      <c r="AA34" s="23"/>
      <c r="AB34" s="739" t="str">
        <f t="shared" si="11"/>
        <v/>
      </c>
      <c r="AC34" s="23" t="str">
        <f>'Extra look-up'!F34</f>
        <v/>
      </c>
      <c r="AD34" s="23" t="str">
        <f ca="1">'Extra look-up'!H34</f>
        <v>OK</v>
      </c>
      <c r="AE34" s="23">
        <f t="shared" ca="1" si="12"/>
        <v>1</v>
      </c>
      <c r="AF34" s="23" t="str">
        <f>'Extra look-up'!F34</f>
        <v/>
      </c>
      <c r="AG34" s="32"/>
      <c r="AL34" s="23"/>
      <c r="AM34" s="23"/>
      <c r="AO34" s="23"/>
      <c r="AR34" s="26"/>
      <c r="AS34" s="26"/>
      <c r="AT34" s="370" t="s">
        <v>797</v>
      </c>
      <c r="AU34" s="342"/>
      <c r="AV34" s="93"/>
      <c r="AW34" s="91"/>
      <c r="AX34" s="91"/>
      <c r="AY34" s="91"/>
      <c r="AZ34" s="90"/>
      <c r="BA34" s="90"/>
      <c r="BB34" s="90"/>
      <c r="BC34" s="90"/>
      <c r="BD34" s="90"/>
      <c r="BE34" s="90"/>
      <c r="BF34" s="90"/>
      <c r="BG34" s="90"/>
      <c r="BH34" s="90"/>
      <c r="BI34" s="83"/>
      <c r="BJ34" s="83"/>
      <c r="BK34" s="83"/>
      <c r="BL34" s="83"/>
      <c r="BM34" s="83"/>
      <c r="BN34" s="83"/>
      <c r="BO34" s="83"/>
      <c r="BP34" s="83"/>
      <c r="BQ34" s="83"/>
      <c r="BR34" s="83"/>
      <c r="BS34" s="83"/>
      <c r="BT34" s="83"/>
      <c r="BU34" s="83"/>
      <c r="BV34" s="83"/>
      <c r="BW34" s="83"/>
      <c r="BX34" s="83"/>
      <c r="BY34" s="83"/>
      <c r="BZ34" s="83"/>
      <c r="CA34" s="83"/>
      <c r="CB34" s="83"/>
      <c r="CC34" s="83"/>
      <c r="CD34" s="83"/>
    </row>
    <row r="35" spans="1:82" s="10" customFormat="1" ht="34.15" hidden="1" customHeight="1" outlineLevel="1" x14ac:dyDescent="0.2">
      <c r="A35" s="738" t="s">
        <v>852</v>
      </c>
      <c r="B35" s="376"/>
      <c r="C35" s="526"/>
      <c r="D35" s="526"/>
      <c r="E35" s="377"/>
      <c r="F35" s="954"/>
      <c r="G35" s="377"/>
      <c r="H35" s="377"/>
      <c r="I35" s="356"/>
      <c r="J35" s="957"/>
      <c r="K35" s="357"/>
      <c r="L35" s="1012" t="str">
        <f t="shared" si="0"/>
        <v/>
      </c>
      <c r="M35" s="740">
        <f t="shared" si="1"/>
        <v>0</v>
      </c>
      <c r="N35" s="741"/>
      <c r="O35" s="788" t="str">
        <f t="shared" si="13"/>
        <v/>
      </c>
      <c r="P35" s="789" t="str">
        <f t="shared" si="6"/>
        <v/>
      </c>
      <c r="Q35" s="791" t="str">
        <f t="shared" si="2"/>
        <v/>
      </c>
      <c r="R35" s="789" t="str">
        <f t="shared" si="7"/>
        <v/>
      </c>
      <c r="S35" s="789" t="str">
        <f t="shared" si="8"/>
        <v/>
      </c>
      <c r="T35" s="790" t="str">
        <f t="shared" si="9"/>
        <v/>
      </c>
      <c r="U35" s="786" t="str">
        <f ca="1">IF('Extra look-up'!$H35="`Work Type","Check Work Type",IF(AND(H35="",I35="",G35="",K35="",L35=""),"",IF(OR(H35="",I35="",G35="",K35="",L35=""),"Check all fields completed correctly",IF(AND(H35="",OR(I35&lt;&gt;"",G35&lt;&gt;"",K35&lt;&gt;"")),"Check all fields completed correctly","OK"))))</f>
        <v/>
      </c>
      <c r="X35" s="778" t="str">
        <f>IF(G35="","",IF($C$7&lt;VLOOKUP(G35,'Eligible Technologies'!D:G,4,FALSE),$C$7,VLOOKUP(G35,'Eligible Technologies'!D:G,4,FALSE)))</f>
        <v/>
      </c>
      <c r="Y35" s="41" t="e">
        <f t="shared" si="10"/>
        <v>#VALUE!</v>
      </c>
      <c r="Z35" s="179" t="str">
        <f ca="1">IFERROR(IF($D$7 = "*Multi*",AVERAGE($AI$331:INDIRECT(CONCATENATE("Ai"&amp;Y35))),AVERAGE($AI$330:INDIRECT(CONCATENATE("Ai"&amp;Y35)))),"")</f>
        <v/>
      </c>
      <c r="AA35" s="23"/>
      <c r="AB35" s="739" t="str">
        <f t="shared" si="11"/>
        <v/>
      </c>
      <c r="AC35" s="23" t="str">
        <f>'Extra look-up'!F35</f>
        <v/>
      </c>
      <c r="AD35" s="23" t="str">
        <f ca="1">'Extra look-up'!H35</f>
        <v>OK</v>
      </c>
      <c r="AE35" s="23">
        <f t="shared" ca="1" si="12"/>
        <v>1</v>
      </c>
      <c r="AF35" s="23" t="str">
        <f>'Extra look-up'!F35</f>
        <v/>
      </c>
      <c r="AG35" s="32"/>
      <c r="AH35" s="32"/>
      <c r="AI35" s="32"/>
      <c r="AJ35" s="27"/>
      <c r="AK35" s="27"/>
      <c r="AL35" s="23"/>
      <c r="AM35" s="23"/>
      <c r="AN35" s="23"/>
      <c r="AO35" s="23"/>
      <c r="AR35" s="26"/>
      <c r="AS35" s="26"/>
      <c r="AT35" s="370" t="s">
        <v>797</v>
      </c>
      <c r="AU35" s="342"/>
      <c r="AV35" s="93"/>
      <c r="AW35" s="91"/>
      <c r="AX35" s="91"/>
      <c r="AY35" s="91"/>
      <c r="AZ35" s="90"/>
      <c r="BA35" s="90"/>
      <c r="BB35" s="90"/>
      <c r="BC35" s="90"/>
      <c r="BD35" s="90"/>
      <c r="BE35" s="90"/>
      <c r="BF35" s="90"/>
      <c r="BG35" s="90"/>
      <c r="BH35" s="90"/>
      <c r="BI35" s="83"/>
      <c r="BJ35" s="83"/>
      <c r="BK35" s="83"/>
      <c r="BL35" s="83"/>
      <c r="BM35" s="83"/>
      <c r="BN35" s="83"/>
      <c r="BO35" s="83"/>
      <c r="BP35" s="83"/>
      <c r="BQ35" s="83"/>
      <c r="BR35" s="83"/>
      <c r="BS35" s="83"/>
      <c r="BT35" s="83"/>
      <c r="BU35" s="83"/>
      <c r="BV35" s="83"/>
      <c r="BW35" s="83"/>
      <c r="BX35" s="83"/>
      <c r="BY35" s="83"/>
      <c r="BZ35" s="83"/>
      <c r="CA35" s="83"/>
      <c r="CB35" s="83"/>
      <c r="CC35" s="83"/>
      <c r="CD35" s="83"/>
    </row>
    <row r="36" spans="1:82" s="10" customFormat="1" ht="34.15" hidden="1" customHeight="1" outlineLevel="1" x14ac:dyDescent="0.2">
      <c r="A36" s="738" t="s">
        <v>853</v>
      </c>
      <c r="B36" s="376"/>
      <c r="C36" s="526"/>
      <c r="D36" s="526"/>
      <c r="E36" s="377"/>
      <c r="F36" s="954"/>
      <c r="G36" s="377"/>
      <c r="H36" s="377"/>
      <c r="I36" s="356"/>
      <c r="J36" s="957"/>
      <c r="K36" s="357"/>
      <c r="L36" s="1012" t="str">
        <f t="shared" si="0"/>
        <v/>
      </c>
      <c r="M36" s="740">
        <f t="shared" si="1"/>
        <v>0</v>
      </c>
      <c r="N36" s="741"/>
      <c r="O36" s="788" t="str">
        <f t="shared" si="13"/>
        <v/>
      </c>
      <c r="P36" s="789" t="str">
        <f t="shared" si="6"/>
        <v/>
      </c>
      <c r="Q36" s="791" t="str">
        <f t="shared" si="2"/>
        <v/>
      </c>
      <c r="R36" s="789" t="str">
        <f t="shared" si="7"/>
        <v/>
      </c>
      <c r="S36" s="789" t="str">
        <f t="shared" si="8"/>
        <v/>
      </c>
      <c r="T36" s="790" t="str">
        <f t="shared" si="9"/>
        <v/>
      </c>
      <c r="U36" s="786" t="str">
        <f ca="1">IF('Extra look-up'!$H36="`Work Type","Check Work Type",IF(AND(H36="",I36="",G36="",K36="",L36=""),"",IF(OR(H36="",I36="",G36="",K36="",L36=""),"Check all fields completed correctly",IF(AND(H36="",OR(I36&lt;&gt;"",G36&lt;&gt;"",K36&lt;&gt;"")),"Check all fields completed correctly","OK"))))</f>
        <v/>
      </c>
      <c r="X36" s="778" t="str">
        <f>IF(G36="","",IF($C$7&lt;VLOOKUP(G36,'Eligible Technologies'!D:G,4,FALSE),$C$7,VLOOKUP(G36,'Eligible Technologies'!D:G,4,FALSE)))</f>
        <v/>
      </c>
      <c r="Y36" s="41" t="e">
        <f t="shared" si="10"/>
        <v>#VALUE!</v>
      </c>
      <c r="Z36" s="179" t="str">
        <f ca="1">IFERROR(IF($D$7 = "*Multi*",AVERAGE($AI$331:INDIRECT(CONCATENATE("Ai"&amp;Y36))),AVERAGE($AI$330:INDIRECT(CONCATENATE("Ai"&amp;Y36)))),"")</f>
        <v/>
      </c>
      <c r="AA36" s="23"/>
      <c r="AB36" s="739" t="str">
        <f t="shared" si="11"/>
        <v/>
      </c>
      <c r="AC36" s="23" t="str">
        <f>'Extra look-up'!F36</f>
        <v/>
      </c>
      <c r="AD36" s="23" t="str">
        <f ca="1">'Extra look-up'!H36</f>
        <v>OK</v>
      </c>
      <c r="AE36" s="23">
        <f t="shared" ca="1" si="12"/>
        <v>1</v>
      </c>
      <c r="AF36" s="23" t="str">
        <f>'Extra look-up'!F36</f>
        <v/>
      </c>
      <c r="AG36" s="32"/>
      <c r="AL36" s="23"/>
      <c r="AM36" s="23"/>
      <c r="AO36" s="23"/>
      <c r="AR36" s="26"/>
      <c r="AS36" s="26"/>
      <c r="AT36" s="370" t="s">
        <v>797</v>
      </c>
      <c r="AU36" s="342"/>
      <c r="AV36" s="93"/>
      <c r="AW36" s="91"/>
      <c r="AX36" s="91"/>
      <c r="AY36" s="91"/>
      <c r="AZ36" s="90"/>
      <c r="BA36" s="90"/>
      <c r="BB36" s="90"/>
      <c r="BC36" s="90"/>
      <c r="BD36" s="90"/>
      <c r="BE36" s="90"/>
      <c r="BF36" s="90"/>
      <c r="BG36" s="90"/>
      <c r="BH36" s="90"/>
      <c r="BI36" s="83"/>
      <c r="BJ36" s="83"/>
      <c r="BK36" s="83"/>
      <c r="BL36" s="83"/>
      <c r="BM36" s="83"/>
      <c r="BN36" s="83"/>
      <c r="BO36" s="83"/>
      <c r="BP36" s="83"/>
      <c r="BQ36" s="83"/>
      <c r="BR36" s="83"/>
      <c r="BS36" s="83"/>
      <c r="BT36" s="83"/>
      <c r="BU36" s="83"/>
      <c r="BV36" s="83"/>
      <c r="BW36" s="83"/>
      <c r="BX36" s="83"/>
      <c r="BY36" s="83"/>
      <c r="BZ36" s="83"/>
      <c r="CA36" s="83"/>
      <c r="CB36" s="83"/>
      <c r="CC36" s="83"/>
      <c r="CD36" s="83"/>
    </row>
    <row r="37" spans="1:82" s="10" customFormat="1" ht="34.15" hidden="1" customHeight="1" outlineLevel="1" x14ac:dyDescent="0.2">
      <c r="A37" s="738" t="s">
        <v>854</v>
      </c>
      <c r="B37" s="376"/>
      <c r="C37" s="526"/>
      <c r="D37" s="526"/>
      <c r="E37" s="377"/>
      <c r="F37" s="954"/>
      <c r="G37" s="377"/>
      <c r="H37" s="377"/>
      <c r="I37" s="356"/>
      <c r="J37" s="957"/>
      <c r="K37" s="357"/>
      <c r="L37" s="1012" t="str">
        <f t="shared" si="0"/>
        <v/>
      </c>
      <c r="M37" s="740">
        <f t="shared" si="1"/>
        <v>0</v>
      </c>
      <c r="N37" s="741"/>
      <c r="O37" s="788" t="str">
        <f t="shared" si="13"/>
        <v/>
      </c>
      <c r="P37" s="789" t="str">
        <f t="shared" si="6"/>
        <v/>
      </c>
      <c r="Q37" s="791" t="str">
        <f t="shared" si="2"/>
        <v/>
      </c>
      <c r="R37" s="789" t="str">
        <f t="shared" si="7"/>
        <v/>
      </c>
      <c r="S37" s="789" t="str">
        <f t="shared" si="8"/>
        <v/>
      </c>
      <c r="T37" s="790" t="str">
        <f t="shared" si="9"/>
        <v/>
      </c>
      <c r="U37" s="786" t="str">
        <f ca="1">IF('Extra look-up'!$H37="`Work Type","Check Work Type",IF(AND(H37="",I37="",G37="",K37="",L37=""),"",IF(OR(H37="",I37="",G37="",K37="",L37=""),"Check all fields completed correctly",IF(AND(H37="",OR(I37&lt;&gt;"",G37&lt;&gt;"",K37&lt;&gt;"")),"Check all fields completed correctly","OK"))))</f>
        <v/>
      </c>
      <c r="X37" s="778" t="str">
        <f>IF(G37="","",IF($C$7&lt;VLOOKUP(G37,'Eligible Technologies'!D:G,4,FALSE),$C$7,VLOOKUP(G37,'Eligible Technologies'!D:G,4,FALSE)))</f>
        <v/>
      </c>
      <c r="Y37" s="41" t="e">
        <f t="shared" si="10"/>
        <v>#VALUE!</v>
      </c>
      <c r="Z37" s="179" t="str">
        <f ca="1">IFERROR(IF($D$7 = "*Multi*",AVERAGE($AI$331:INDIRECT(CONCATENATE("Ai"&amp;Y37))),AVERAGE($AI$330:INDIRECT(CONCATENATE("Ai"&amp;Y37)))),"")</f>
        <v/>
      </c>
      <c r="AA37" s="23"/>
      <c r="AB37" s="739" t="str">
        <f t="shared" si="11"/>
        <v/>
      </c>
      <c r="AC37" s="23" t="str">
        <f>'Extra look-up'!F37</f>
        <v/>
      </c>
      <c r="AD37" s="23" t="str">
        <f ca="1">'Extra look-up'!H37</f>
        <v>OK</v>
      </c>
      <c r="AE37" s="23">
        <f t="shared" ca="1" si="12"/>
        <v>1</v>
      </c>
      <c r="AF37" s="23" t="str">
        <f>'Extra look-up'!F37</f>
        <v/>
      </c>
      <c r="AG37" s="32"/>
      <c r="AL37" s="23"/>
      <c r="AM37" s="23"/>
      <c r="AO37" s="23"/>
      <c r="AR37" s="26"/>
      <c r="AS37" s="26"/>
      <c r="AT37" s="370" t="s">
        <v>797</v>
      </c>
      <c r="AU37" s="342"/>
      <c r="AV37" s="93"/>
      <c r="AW37" s="91"/>
      <c r="AX37" s="91"/>
      <c r="AY37" s="91"/>
      <c r="AZ37" s="90"/>
      <c r="BA37" s="90"/>
      <c r="BB37" s="90"/>
      <c r="BC37" s="90"/>
      <c r="BD37" s="90"/>
      <c r="BE37" s="90"/>
      <c r="BF37" s="90"/>
      <c r="BG37" s="90"/>
      <c r="BH37" s="90"/>
      <c r="BI37" s="83"/>
      <c r="BJ37" s="83"/>
      <c r="BK37" s="83"/>
      <c r="BL37" s="83"/>
      <c r="BM37" s="83"/>
      <c r="BN37" s="83"/>
      <c r="BO37" s="83"/>
      <c r="BP37" s="83"/>
      <c r="BQ37" s="83"/>
      <c r="BR37" s="83"/>
      <c r="BS37" s="83"/>
      <c r="BT37" s="83"/>
      <c r="BU37" s="83"/>
      <c r="BV37" s="83"/>
      <c r="BW37" s="83"/>
      <c r="BX37" s="83"/>
      <c r="BY37" s="83"/>
      <c r="BZ37" s="83"/>
      <c r="CA37" s="83"/>
      <c r="CB37" s="83"/>
      <c r="CC37" s="83"/>
      <c r="CD37" s="83"/>
    </row>
    <row r="38" spans="1:82" s="10" customFormat="1" ht="34.15" hidden="1" customHeight="1" outlineLevel="1" x14ac:dyDescent="0.2">
      <c r="A38" s="738" t="s">
        <v>855</v>
      </c>
      <c r="B38" s="376"/>
      <c r="C38" s="526"/>
      <c r="D38" s="526"/>
      <c r="E38" s="377"/>
      <c r="F38" s="954"/>
      <c r="G38" s="377"/>
      <c r="H38" s="377"/>
      <c r="I38" s="356"/>
      <c r="J38" s="957"/>
      <c r="K38" s="357"/>
      <c r="L38" s="1012" t="str">
        <f t="shared" si="0"/>
        <v/>
      </c>
      <c r="M38" s="740">
        <f t="shared" si="1"/>
        <v>0</v>
      </c>
      <c r="N38" s="741"/>
      <c r="O38" s="788" t="str">
        <f t="shared" si="13"/>
        <v/>
      </c>
      <c r="P38" s="789" t="str">
        <f t="shared" si="6"/>
        <v/>
      </c>
      <c r="Q38" s="791" t="str">
        <f t="shared" si="2"/>
        <v/>
      </c>
      <c r="R38" s="789" t="str">
        <f t="shared" si="7"/>
        <v/>
      </c>
      <c r="S38" s="789" t="str">
        <f t="shared" si="8"/>
        <v/>
      </c>
      <c r="T38" s="790" t="str">
        <f t="shared" si="9"/>
        <v/>
      </c>
      <c r="U38" s="786" t="str">
        <f ca="1">IF('Extra look-up'!$H38="`Work Type","Check Work Type",IF(AND(H38="",I38="",G38="",K38="",L38=""),"",IF(OR(H38="",I38="",G38="",K38="",L38=""),"Check all fields completed correctly",IF(AND(H38="",OR(I38&lt;&gt;"",G38&lt;&gt;"",K38&lt;&gt;"")),"Check all fields completed correctly","OK"))))</f>
        <v/>
      </c>
      <c r="X38" s="778" t="str">
        <f>IF(G38="","",IF($C$7&lt;VLOOKUP(G38,'Eligible Technologies'!D:G,4,FALSE),$C$7,VLOOKUP(G38,'Eligible Technologies'!D:G,4,FALSE)))</f>
        <v/>
      </c>
      <c r="Y38" s="41" t="e">
        <f t="shared" si="10"/>
        <v>#VALUE!</v>
      </c>
      <c r="Z38" s="179" t="str">
        <f ca="1">IFERROR(IF($D$7 = "*Multi*",AVERAGE($AI$331:INDIRECT(CONCATENATE("Ai"&amp;Y38))),AVERAGE($AI$330:INDIRECT(CONCATENATE("Ai"&amp;Y38)))),"")</f>
        <v/>
      </c>
      <c r="AA38" s="23"/>
      <c r="AB38" s="739" t="str">
        <f t="shared" si="11"/>
        <v/>
      </c>
      <c r="AC38" s="23" t="str">
        <f>'Extra look-up'!F38</f>
        <v/>
      </c>
      <c r="AD38" s="23" t="str">
        <f ca="1">'Extra look-up'!H38</f>
        <v>OK</v>
      </c>
      <c r="AE38" s="23">
        <f t="shared" ca="1" si="12"/>
        <v>1</v>
      </c>
      <c r="AF38" s="23" t="str">
        <f>'Extra look-up'!F38</f>
        <v/>
      </c>
      <c r="AG38" s="32"/>
      <c r="AH38" s="32"/>
      <c r="AI38" s="32"/>
      <c r="AJ38" s="27"/>
      <c r="AK38" s="27"/>
      <c r="AL38" s="23"/>
      <c r="AM38" s="23"/>
      <c r="AN38" s="23"/>
      <c r="AO38" s="23"/>
      <c r="AR38" s="26"/>
      <c r="AS38" s="26"/>
      <c r="AT38" s="370" t="s">
        <v>797</v>
      </c>
      <c r="AU38" s="342"/>
      <c r="AV38" s="93"/>
      <c r="AW38" s="91"/>
      <c r="AX38" s="91"/>
      <c r="AY38" s="91"/>
      <c r="AZ38" s="90"/>
      <c r="BA38" s="90"/>
      <c r="BB38" s="90"/>
      <c r="BC38" s="90"/>
      <c r="BD38" s="90"/>
      <c r="BE38" s="90"/>
      <c r="BF38" s="90"/>
      <c r="BG38" s="90"/>
      <c r="BH38" s="90"/>
      <c r="BI38" s="83"/>
      <c r="BJ38" s="83"/>
      <c r="BK38" s="83"/>
      <c r="BL38" s="83"/>
      <c r="BM38" s="83"/>
      <c r="BN38" s="83"/>
      <c r="BO38" s="83"/>
      <c r="BP38" s="83"/>
      <c r="BQ38" s="83"/>
      <c r="BR38" s="83"/>
      <c r="BS38" s="83"/>
      <c r="BT38" s="83"/>
      <c r="BU38" s="83"/>
      <c r="BV38" s="83"/>
      <c r="BW38" s="83"/>
      <c r="BX38" s="83"/>
      <c r="BY38" s="83"/>
      <c r="BZ38" s="83"/>
      <c r="CA38" s="83"/>
      <c r="CB38" s="83"/>
      <c r="CC38" s="83"/>
      <c r="CD38" s="83"/>
    </row>
    <row r="39" spans="1:82" s="10" customFormat="1" ht="34.15" hidden="1" customHeight="1" outlineLevel="1" x14ac:dyDescent="0.2">
      <c r="A39" s="738" t="s">
        <v>856</v>
      </c>
      <c r="B39" s="376"/>
      <c r="C39" s="526"/>
      <c r="D39" s="526"/>
      <c r="E39" s="377"/>
      <c r="F39" s="954"/>
      <c r="G39" s="377"/>
      <c r="H39" s="377"/>
      <c r="I39" s="356"/>
      <c r="J39" s="957"/>
      <c r="K39" s="357"/>
      <c r="L39" s="1012" t="str">
        <f t="shared" si="0"/>
        <v/>
      </c>
      <c r="M39" s="740">
        <f t="shared" si="1"/>
        <v>0</v>
      </c>
      <c r="N39" s="741"/>
      <c r="O39" s="788" t="str">
        <f t="shared" si="13"/>
        <v/>
      </c>
      <c r="P39" s="789" t="str">
        <f t="shared" si="6"/>
        <v/>
      </c>
      <c r="Q39" s="791" t="str">
        <f t="shared" si="2"/>
        <v/>
      </c>
      <c r="R39" s="789" t="str">
        <f t="shared" si="7"/>
        <v/>
      </c>
      <c r="S39" s="789" t="str">
        <f t="shared" si="8"/>
        <v/>
      </c>
      <c r="T39" s="790" t="str">
        <f t="shared" si="9"/>
        <v/>
      </c>
      <c r="U39" s="786" t="str">
        <f ca="1">IF('Extra look-up'!$H39="`Work Type","Check Work Type",IF(AND(H39="",I39="",G39="",K39="",L39=""),"",IF(OR(H39="",I39="",G39="",K39="",L39=""),"Check all fields completed correctly",IF(AND(H39="",OR(I39&lt;&gt;"",G39&lt;&gt;"",K39&lt;&gt;"")),"Check all fields completed correctly","OK"))))</f>
        <v/>
      </c>
      <c r="X39" s="778" t="str">
        <f>IF(G39="","",IF($C$7&lt;VLOOKUP(G39,'Eligible Technologies'!D:G,4,FALSE),$C$7,VLOOKUP(G39,'Eligible Technologies'!D:G,4,FALSE)))</f>
        <v/>
      </c>
      <c r="Y39" s="41" t="e">
        <f t="shared" si="10"/>
        <v>#VALUE!</v>
      </c>
      <c r="Z39" s="179" t="str">
        <f ca="1">IFERROR(IF($D$7 = "*Multi*",AVERAGE($AI$331:INDIRECT(CONCATENATE("Ai"&amp;Y39))),AVERAGE($AI$330:INDIRECT(CONCATENATE("Ai"&amp;Y39)))),"")</f>
        <v/>
      </c>
      <c r="AA39" s="23"/>
      <c r="AB39" s="739" t="str">
        <f t="shared" si="11"/>
        <v/>
      </c>
      <c r="AC39" s="23" t="str">
        <f>'Extra look-up'!F39</f>
        <v/>
      </c>
      <c r="AD39" s="23" t="str">
        <f ca="1">'Extra look-up'!H39</f>
        <v>OK</v>
      </c>
      <c r="AE39" s="23">
        <f t="shared" ca="1" si="12"/>
        <v>1</v>
      </c>
      <c r="AF39" s="23" t="str">
        <f>'Extra look-up'!F39</f>
        <v/>
      </c>
      <c r="AG39" s="32"/>
      <c r="AL39" s="23"/>
      <c r="AM39" s="23"/>
      <c r="AO39" s="23"/>
      <c r="AR39" s="26"/>
      <c r="AS39" s="26"/>
      <c r="AT39" s="370" t="s">
        <v>797</v>
      </c>
      <c r="AU39" s="342"/>
      <c r="AV39" s="93"/>
      <c r="AW39" s="91"/>
      <c r="AX39" s="91"/>
      <c r="AY39" s="91"/>
      <c r="AZ39" s="90"/>
      <c r="BA39" s="90"/>
      <c r="BB39" s="90"/>
      <c r="BC39" s="90"/>
      <c r="BD39" s="90"/>
      <c r="BE39" s="90"/>
      <c r="BF39" s="90"/>
      <c r="BG39" s="90"/>
      <c r="BH39" s="90"/>
      <c r="BI39" s="83"/>
      <c r="BJ39" s="83"/>
      <c r="BK39" s="83"/>
      <c r="BL39" s="83"/>
      <c r="BM39" s="83"/>
      <c r="BN39" s="83"/>
      <c r="BO39" s="83"/>
      <c r="BP39" s="83"/>
      <c r="BQ39" s="83"/>
      <c r="BR39" s="83"/>
      <c r="BS39" s="83"/>
      <c r="BT39" s="83"/>
      <c r="BU39" s="83"/>
      <c r="BV39" s="83"/>
      <c r="BW39" s="83"/>
      <c r="BX39" s="83"/>
      <c r="BY39" s="83"/>
      <c r="BZ39" s="83"/>
      <c r="CA39" s="83"/>
      <c r="CB39" s="83"/>
      <c r="CC39" s="83"/>
      <c r="CD39" s="83"/>
    </row>
    <row r="40" spans="1:82" s="10" customFormat="1" ht="34.15" hidden="1" customHeight="1" outlineLevel="1" x14ac:dyDescent="0.2">
      <c r="A40" s="738" t="s">
        <v>857</v>
      </c>
      <c r="B40" s="376"/>
      <c r="C40" s="526"/>
      <c r="D40" s="526"/>
      <c r="E40" s="377"/>
      <c r="F40" s="954"/>
      <c r="G40" s="377"/>
      <c r="H40" s="377"/>
      <c r="I40" s="356"/>
      <c r="J40" s="957"/>
      <c r="K40" s="357"/>
      <c r="L40" s="1012" t="str">
        <f t="shared" si="0"/>
        <v/>
      </c>
      <c r="M40" s="740">
        <f t="shared" si="1"/>
        <v>0</v>
      </c>
      <c r="N40" s="741"/>
      <c r="O40" s="788" t="str">
        <f t="shared" si="13"/>
        <v/>
      </c>
      <c r="P40" s="789" t="str">
        <f t="shared" si="6"/>
        <v/>
      </c>
      <c r="Q40" s="791" t="str">
        <f t="shared" si="2"/>
        <v/>
      </c>
      <c r="R40" s="789" t="str">
        <f t="shared" si="7"/>
        <v/>
      </c>
      <c r="S40" s="789" t="str">
        <f t="shared" si="8"/>
        <v/>
      </c>
      <c r="T40" s="790" t="str">
        <f t="shared" si="9"/>
        <v/>
      </c>
      <c r="U40" s="786" t="str">
        <f ca="1">IF('Extra look-up'!$H40="`Work Type","Check Work Type",IF(AND(H40="",I40="",G40="",K40="",L40=""),"",IF(OR(H40="",I40="",G40="",K40="",L40=""),"Check all fields completed correctly",IF(AND(H40="",OR(I40&lt;&gt;"",G40&lt;&gt;"",K40&lt;&gt;"")),"Check all fields completed correctly","OK"))))</f>
        <v/>
      </c>
      <c r="X40" s="778" t="str">
        <f>IF(G40="","",IF($C$7&lt;VLOOKUP(G40,'Eligible Technologies'!D:G,4,FALSE),$C$7,VLOOKUP(G40,'Eligible Technologies'!D:G,4,FALSE)))</f>
        <v/>
      </c>
      <c r="Y40" s="41" t="e">
        <f t="shared" si="10"/>
        <v>#VALUE!</v>
      </c>
      <c r="Z40" s="179" t="str">
        <f ca="1">IFERROR(IF($D$7 = "*Multi*",AVERAGE($AI$331:INDIRECT(CONCATENATE("Ai"&amp;Y40))),AVERAGE($AI$330:INDIRECT(CONCATENATE("Ai"&amp;Y40)))),"")</f>
        <v/>
      </c>
      <c r="AA40" s="23"/>
      <c r="AB40" s="739" t="str">
        <f t="shared" si="11"/>
        <v/>
      </c>
      <c r="AC40" s="23" t="str">
        <f>'Extra look-up'!F40</f>
        <v/>
      </c>
      <c r="AD40" s="23" t="str">
        <f ca="1">'Extra look-up'!H40</f>
        <v>OK</v>
      </c>
      <c r="AE40" s="23">
        <f t="shared" ca="1" si="12"/>
        <v>1</v>
      </c>
      <c r="AF40" s="23" t="str">
        <f>'Extra look-up'!F40</f>
        <v/>
      </c>
      <c r="AG40" s="32"/>
      <c r="AL40" s="23"/>
      <c r="AM40" s="23"/>
      <c r="AO40" s="23"/>
      <c r="AR40" s="26"/>
      <c r="AS40" s="26"/>
      <c r="AT40" s="370" t="s">
        <v>797</v>
      </c>
      <c r="AU40" s="342"/>
      <c r="AV40" s="93"/>
      <c r="AW40" s="91"/>
      <c r="AX40" s="91"/>
      <c r="AY40" s="91"/>
      <c r="AZ40" s="90"/>
      <c r="BA40" s="90"/>
      <c r="BB40" s="90"/>
      <c r="BC40" s="90"/>
      <c r="BD40" s="90"/>
      <c r="BE40" s="90"/>
      <c r="BF40" s="90"/>
      <c r="BG40" s="90"/>
      <c r="BH40" s="90"/>
      <c r="BI40" s="83"/>
      <c r="BJ40" s="83"/>
      <c r="BK40" s="83"/>
      <c r="BL40" s="83"/>
      <c r="BM40" s="83"/>
      <c r="BN40" s="83"/>
      <c r="BO40" s="83"/>
      <c r="BP40" s="83"/>
      <c r="BQ40" s="83"/>
      <c r="BR40" s="83"/>
      <c r="BS40" s="83"/>
      <c r="BT40" s="83"/>
      <c r="BU40" s="83"/>
      <c r="BV40" s="83"/>
      <c r="BW40" s="83"/>
      <c r="BX40" s="83"/>
      <c r="BY40" s="83"/>
      <c r="BZ40" s="83"/>
      <c r="CA40" s="83"/>
      <c r="CB40" s="83"/>
      <c r="CC40" s="83"/>
      <c r="CD40" s="83"/>
    </row>
    <row r="41" spans="1:82" s="10" customFormat="1" ht="34.15" hidden="1" customHeight="1" outlineLevel="1" x14ac:dyDescent="0.2">
      <c r="A41" s="738" t="s">
        <v>858</v>
      </c>
      <c r="B41" s="376"/>
      <c r="C41" s="526"/>
      <c r="D41" s="526"/>
      <c r="E41" s="377"/>
      <c r="F41" s="954"/>
      <c r="G41" s="377"/>
      <c r="H41" s="377"/>
      <c r="I41" s="356"/>
      <c r="J41" s="957"/>
      <c r="K41" s="357"/>
      <c r="L41" s="1012" t="str">
        <f t="shared" si="0"/>
        <v/>
      </c>
      <c r="M41" s="740">
        <f t="shared" si="1"/>
        <v>0</v>
      </c>
      <c r="N41" s="741"/>
      <c r="O41" s="788" t="str">
        <f t="shared" si="13"/>
        <v/>
      </c>
      <c r="P41" s="789" t="str">
        <f t="shared" si="6"/>
        <v/>
      </c>
      <c r="Q41" s="791" t="str">
        <f t="shared" si="2"/>
        <v/>
      </c>
      <c r="R41" s="789" t="str">
        <f t="shared" si="7"/>
        <v/>
      </c>
      <c r="S41" s="789" t="str">
        <f t="shared" si="8"/>
        <v/>
      </c>
      <c r="T41" s="790" t="str">
        <f t="shared" si="9"/>
        <v/>
      </c>
      <c r="U41" s="786" t="str">
        <f ca="1">IF('Extra look-up'!$H41="`Work Type","Check Work Type",IF(AND(H41="",I41="",G41="",K41="",L41=""),"",IF(OR(H41="",I41="",G41="",K41="",L41=""),"Check all fields completed correctly",IF(AND(H41="",OR(I41&lt;&gt;"",G41&lt;&gt;"",K41&lt;&gt;"")),"Check all fields completed correctly","OK"))))</f>
        <v/>
      </c>
      <c r="X41" s="778" t="str">
        <f>IF(G41="","",IF($C$7&lt;VLOOKUP(G41,'Eligible Technologies'!D:G,4,FALSE),$C$7,VLOOKUP(G41,'Eligible Technologies'!D:G,4,FALSE)))</f>
        <v/>
      </c>
      <c r="Y41" s="41" t="e">
        <f t="shared" si="10"/>
        <v>#VALUE!</v>
      </c>
      <c r="Z41" s="179" t="str">
        <f ca="1">IFERROR(IF($D$7 = "*Multi*",AVERAGE($AI$331:INDIRECT(CONCATENATE("Ai"&amp;Y41))),AVERAGE($AI$330:INDIRECT(CONCATENATE("Ai"&amp;Y41)))),"")</f>
        <v/>
      </c>
      <c r="AA41" s="23"/>
      <c r="AB41" s="739" t="str">
        <f t="shared" si="11"/>
        <v/>
      </c>
      <c r="AC41" s="23" t="str">
        <f>'Extra look-up'!F41</f>
        <v/>
      </c>
      <c r="AD41" s="23" t="str">
        <f ca="1">'Extra look-up'!H41</f>
        <v>OK</v>
      </c>
      <c r="AE41" s="23">
        <f t="shared" ca="1" si="12"/>
        <v>1</v>
      </c>
      <c r="AF41" s="23" t="str">
        <f>'Extra look-up'!F41</f>
        <v/>
      </c>
      <c r="AG41" s="32"/>
      <c r="AH41" s="32"/>
      <c r="AI41" s="32"/>
      <c r="AJ41" s="27"/>
      <c r="AK41" s="27"/>
      <c r="AL41" s="23"/>
      <c r="AM41" s="23"/>
      <c r="AN41" s="23"/>
      <c r="AO41" s="23"/>
      <c r="AR41" s="26"/>
      <c r="AS41" s="26"/>
      <c r="AT41" s="370" t="s">
        <v>797</v>
      </c>
      <c r="AU41" s="342"/>
      <c r="AV41" s="93"/>
      <c r="AW41" s="91"/>
      <c r="AX41" s="91"/>
      <c r="AY41" s="91"/>
      <c r="AZ41" s="90"/>
      <c r="BA41" s="90"/>
      <c r="BB41" s="90"/>
      <c r="BC41" s="90"/>
      <c r="BD41" s="90"/>
      <c r="BE41" s="90"/>
      <c r="BF41" s="90"/>
      <c r="BG41" s="90"/>
      <c r="BH41" s="90"/>
      <c r="BI41" s="83"/>
      <c r="BJ41" s="83"/>
      <c r="BK41" s="83"/>
      <c r="BL41" s="83"/>
      <c r="BM41" s="83"/>
      <c r="BN41" s="83"/>
      <c r="BO41" s="83"/>
      <c r="BP41" s="83"/>
      <c r="BQ41" s="83"/>
      <c r="BR41" s="83"/>
      <c r="BS41" s="83"/>
      <c r="BT41" s="83"/>
      <c r="BU41" s="83"/>
      <c r="BV41" s="83"/>
      <c r="BW41" s="83"/>
      <c r="BX41" s="83"/>
      <c r="BY41" s="83"/>
      <c r="BZ41" s="83"/>
      <c r="CA41" s="83"/>
      <c r="CB41" s="83"/>
      <c r="CC41" s="83"/>
      <c r="CD41" s="83"/>
    </row>
    <row r="42" spans="1:82" s="10" customFormat="1" ht="34.15" hidden="1" customHeight="1" outlineLevel="1" x14ac:dyDescent="0.2">
      <c r="A42" s="738" t="s">
        <v>859</v>
      </c>
      <c r="B42" s="376"/>
      <c r="C42" s="526"/>
      <c r="D42" s="526"/>
      <c r="E42" s="377"/>
      <c r="F42" s="954"/>
      <c r="G42" s="377"/>
      <c r="H42" s="377"/>
      <c r="I42" s="356"/>
      <c r="J42" s="957"/>
      <c r="K42" s="357"/>
      <c r="L42" s="1012" t="str">
        <f t="shared" si="0"/>
        <v/>
      </c>
      <c r="M42" s="740">
        <f t="shared" si="1"/>
        <v>0</v>
      </c>
      <c r="N42" s="741"/>
      <c r="O42" s="788" t="str">
        <f t="shared" si="13"/>
        <v/>
      </c>
      <c r="P42" s="789" t="str">
        <f t="shared" si="6"/>
        <v/>
      </c>
      <c r="Q42" s="791" t="str">
        <f t="shared" si="2"/>
        <v/>
      </c>
      <c r="R42" s="789" t="str">
        <f t="shared" si="7"/>
        <v/>
      </c>
      <c r="S42" s="789" t="str">
        <f t="shared" si="8"/>
        <v/>
      </c>
      <c r="T42" s="790" t="str">
        <f t="shared" si="9"/>
        <v/>
      </c>
      <c r="U42" s="786" t="str">
        <f ca="1">IF('Extra look-up'!$H42="`Work Type","Check Work Type",IF(AND(H42="",I42="",G42="",K42="",L42=""),"",IF(OR(H42="",I42="",G42="",K42="",L42=""),"Check all fields completed correctly",IF(AND(H42="",OR(I42&lt;&gt;"",G42&lt;&gt;"",K42&lt;&gt;"")),"Check all fields completed correctly","OK"))))</f>
        <v/>
      </c>
      <c r="X42" s="778" t="str">
        <f>IF(G42="","",IF($C$7&lt;VLOOKUP(G42,'Eligible Technologies'!D:G,4,FALSE),$C$7,VLOOKUP(G42,'Eligible Technologies'!D:G,4,FALSE)))</f>
        <v/>
      </c>
      <c r="Y42" s="41" t="e">
        <f t="shared" si="10"/>
        <v>#VALUE!</v>
      </c>
      <c r="Z42" s="179" t="str">
        <f ca="1">IFERROR(IF($D$7 = "*Multi*",AVERAGE($AI$331:INDIRECT(CONCATENATE("Ai"&amp;Y42))),AVERAGE($AI$330:INDIRECT(CONCATENATE("Ai"&amp;Y42)))),"")</f>
        <v/>
      </c>
      <c r="AA42" s="23"/>
      <c r="AB42" s="739" t="str">
        <f t="shared" si="11"/>
        <v/>
      </c>
      <c r="AC42" s="23" t="str">
        <f>'Extra look-up'!F42</f>
        <v/>
      </c>
      <c r="AD42" s="23" t="str">
        <f ca="1">'Extra look-up'!H42</f>
        <v>OK</v>
      </c>
      <c r="AE42" s="23">
        <f t="shared" ca="1" si="12"/>
        <v>1</v>
      </c>
      <c r="AF42" s="23" t="str">
        <f>'Extra look-up'!F42</f>
        <v/>
      </c>
      <c r="AG42" s="32"/>
      <c r="AL42" s="23"/>
      <c r="AM42" s="23"/>
      <c r="AO42" s="23"/>
      <c r="AR42" s="26"/>
      <c r="AS42" s="26"/>
      <c r="AT42" s="370" t="s">
        <v>797</v>
      </c>
      <c r="AU42" s="342"/>
      <c r="AV42" s="93"/>
      <c r="AW42" s="91"/>
      <c r="AX42" s="91"/>
      <c r="AY42" s="91"/>
      <c r="AZ42" s="90"/>
      <c r="BA42" s="90"/>
      <c r="BB42" s="90"/>
      <c r="BC42" s="90"/>
      <c r="BD42" s="90"/>
      <c r="BE42" s="90"/>
      <c r="BF42" s="90"/>
      <c r="BG42" s="90"/>
      <c r="BH42" s="90"/>
      <c r="BI42" s="83"/>
      <c r="BJ42" s="83"/>
      <c r="BK42" s="83"/>
      <c r="BL42" s="83"/>
      <c r="BM42" s="83"/>
      <c r="BN42" s="83"/>
      <c r="BO42" s="83"/>
      <c r="BP42" s="83"/>
      <c r="BQ42" s="83"/>
      <c r="BR42" s="83"/>
      <c r="BS42" s="83"/>
      <c r="BT42" s="83"/>
      <c r="BU42" s="83"/>
      <c r="BV42" s="83"/>
      <c r="BW42" s="83"/>
      <c r="BX42" s="83"/>
      <c r="BY42" s="83"/>
      <c r="BZ42" s="83"/>
      <c r="CA42" s="83"/>
      <c r="CB42" s="83"/>
      <c r="CC42" s="83"/>
      <c r="CD42" s="83"/>
    </row>
    <row r="43" spans="1:82" s="10" customFormat="1" ht="34.15" hidden="1" customHeight="1" outlineLevel="1" x14ac:dyDescent="0.2">
      <c r="A43" s="738" t="s">
        <v>860</v>
      </c>
      <c r="B43" s="376"/>
      <c r="C43" s="526"/>
      <c r="D43" s="526"/>
      <c r="E43" s="377"/>
      <c r="F43" s="954"/>
      <c r="G43" s="377"/>
      <c r="H43" s="377"/>
      <c r="I43" s="356"/>
      <c r="J43" s="957"/>
      <c r="K43" s="357"/>
      <c r="L43" s="1012" t="str">
        <f t="shared" si="0"/>
        <v/>
      </c>
      <c r="M43" s="740">
        <f t="shared" si="1"/>
        <v>0</v>
      </c>
      <c r="N43" s="741"/>
      <c r="O43" s="788" t="str">
        <f t="shared" si="13"/>
        <v/>
      </c>
      <c r="P43" s="789" t="str">
        <f t="shared" si="6"/>
        <v/>
      </c>
      <c r="Q43" s="791" t="str">
        <f t="shared" si="2"/>
        <v/>
      </c>
      <c r="R43" s="789" t="str">
        <f t="shared" si="7"/>
        <v/>
      </c>
      <c r="S43" s="789" t="str">
        <f t="shared" si="8"/>
        <v/>
      </c>
      <c r="T43" s="790" t="str">
        <f t="shared" si="9"/>
        <v/>
      </c>
      <c r="U43" s="786" t="str">
        <f ca="1">IF('Extra look-up'!$H43="`Work Type","Check Work Type",IF(AND(H43="",I43="",G43="",K43="",L43=""),"",IF(OR(H43="",I43="",G43="",K43="",L43=""),"Check all fields completed correctly",IF(AND(H43="",OR(I43&lt;&gt;"",G43&lt;&gt;"",K43&lt;&gt;"")),"Check all fields completed correctly","OK"))))</f>
        <v/>
      </c>
      <c r="X43" s="778" t="str">
        <f>IF(G43="","",IF($C$7&lt;VLOOKUP(G43,'Eligible Technologies'!D:G,4,FALSE),$C$7,VLOOKUP(G43,'Eligible Technologies'!D:G,4,FALSE)))</f>
        <v/>
      </c>
      <c r="Y43" s="41" t="e">
        <f t="shared" si="10"/>
        <v>#VALUE!</v>
      </c>
      <c r="Z43" s="179" t="str">
        <f ca="1">IFERROR(IF($D$7 = "*Multi*",AVERAGE($AI$331:INDIRECT(CONCATENATE("Ai"&amp;Y43))),AVERAGE($AI$330:INDIRECT(CONCATENATE("Ai"&amp;Y43)))),"")</f>
        <v/>
      </c>
      <c r="AA43" s="23"/>
      <c r="AB43" s="739" t="str">
        <f t="shared" si="11"/>
        <v/>
      </c>
      <c r="AC43" s="23" t="str">
        <f>'Extra look-up'!F43</f>
        <v/>
      </c>
      <c r="AD43" s="23" t="str">
        <f ca="1">'Extra look-up'!H43</f>
        <v>OK</v>
      </c>
      <c r="AE43" s="23">
        <f t="shared" ca="1" si="12"/>
        <v>1</v>
      </c>
      <c r="AF43" s="23" t="str">
        <f>'Extra look-up'!F43</f>
        <v/>
      </c>
      <c r="AG43" s="32"/>
      <c r="AL43" s="23"/>
      <c r="AM43" s="23"/>
      <c r="AO43" s="23"/>
      <c r="AR43" s="26"/>
      <c r="AS43" s="26"/>
      <c r="AT43" s="370" t="s">
        <v>797</v>
      </c>
      <c r="AU43" s="342"/>
      <c r="AV43" s="93"/>
      <c r="AW43" s="91"/>
      <c r="AX43" s="91"/>
      <c r="AY43" s="91"/>
      <c r="AZ43" s="90"/>
      <c r="BA43" s="90"/>
      <c r="BB43" s="90"/>
      <c r="BC43" s="90"/>
      <c r="BD43" s="90"/>
      <c r="BE43" s="90"/>
      <c r="BF43" s="90"/>
      <c r="BG43" s="90"/>
      <c r="BH43" s="90"/>
      <c r="BI43" s="83"/>
      <c r="BJ43" s="83"/>
      <c r="BK43" s="83"/>
      <c r="BL43" s="83"/>
      <c r="BM43" s="83"/>
      <c r="BN43" s="83"/>
      <c r="BO43" s="83"/>
      <c r="BP43" s="83"/>
      <c r="BQ43" s="83"/>
      <c r="BR43" s="83"/>
      <c r="BS43" s="83"/>
      <c r="BT43" s="83"/>
      <c r="BU43" s="83"/>
      <c r="BV43" s="83"/>
      <c r="BW43" s="83"/>
      <c r="BX43" s="83"/>
      <c r="BY43" s="83"/>
      <c r="BZ43" s="83"/>
      <c r="CA43" s="83"/>
      <c r="CB43" s="83"/>
      <c r="CC43" s="83"/>
      <c r="CD43" s="83"/>
    </row>
    <row r="44" spans="1:82" s="10" customFormat="1" ht="34.15" hidden="1" customHeight="1" outlineLevel="1" x14ac:dyDescent="0.2">
      <c r="A44" s="738" t="s">
        <v>861</v>
      </c>
      <c r="B44" s="376"/>
      <c r="C44" s="526"/>
      <c r="D44" s="526"/>
      <c r="E44" s="377"/>
      <c r="F44" s="954"/>
      <c r="G44" s="377"/>
      <c r="H44" s="377"/>
      <c r="I44" s="356"/>
      <c r="J44" s="957"/>
      <c r="K44" s="357"/>
      <c r="L44" s="1012" t="str">
        <f t="shared" si="0"/>
        <v/>
      </c>
      <c r="M44" s="740">
        <f t="shared" si="1"/>
        <v>0</v>
      </c>
      <c r="N44" s="741"/>
      <c r="O44" s="788" t="str">
        <f t="shared" si="13"/>
        <v/>
      </c>
      <c r="P44" s="789" t="str">
        <f t="shared" si="6"/>
        <v/>
      </c>
      <c r="Q44" s="791" t="str">
        <f t="shared" si="2"/>
        <v/>
      </c>
      <c r="R44" s="789" t="str">
        <f t="shared" si="7"/>
        <v/>
      </c>
      <c r="S44" s="789" t="str">
        <f t="shared" si="8"/>
        <v/>
      </c>
      <c r="T44" s="790" t="str">
        <f t="shared" si="9"/>
        <v/>
      </c>
      <c r="U44" s="786" t="str">
        <f ca="1">IF('Extra look-up'!$H44="`Work Type","Check Work Type",IF(AND(H44="",I44="",G44="",K44="",L44=""),"",IF(OR(H44="",I44="",G44="",K44="",L44=""),"Check all fields completed correctly",IF(AND(H44="",OR(I44&lt;&gt;"",G44&lt;&gt;"",K44&lt;&gt;"")),"Check all fields completed correctly","OK"))))</f>
        <v/>
      </c>
      <c r="X44" s="778" t="str">
        <f>IF(G44="","",IF($C$7&lt;VLOOKUP(G44,'Eligible Technologies'!D:G,4,FALSE),$C$7,VLOOKUP(G44,'Eligible Technologies'!D:G,4,FALSE)))</f>
        <v/>
      </c>
      <c r="Y44" s="41" t="e">
        <f t="shared" si="10"/>
        <v>#VALUE!</v>
      </c>
      <c r="Z44" s="179" t="str">
        <f ca="1">IFERROR(IF($D$7 = "*Multi*",AVERAGE($AI$331:INDIRECT(CONCATENATE("Ai"&amp;Y44))),AVERAGE($AI$330:INDIRECT(CONCATENATE("Ai"&amp;Y44)))),"")</f>
        <v/>
      </c>
      <c r="AA44" s="23"/>
      <c r="AB44" s="739" t="str">
        <f t="shared" si="11"/>
        <v/>
      </c>
      <c r="AC44" s="23" t="str">
        <f>'Extra look-up'!F44</f>
        <v/>
      </c>
      <c r="AD44" s="23" t="str">
        <f ca="1">'Extra look-up'!H44</f>
        <v>OK</v>
      </c>
      <c r="AE44" s="23">
        <f t="shared" ca="1" si="12"/>
        <v>1</v>
      </c>
      <c r="AF44" s="23" t="str">
        <f>'Extra look-up'!F44</f>
        <v/>
      </c>
      <c r="AG44" s="32"/>
      <c r="AH44" s="32"/>
      <c r="AI44" s="32"/>
      <c r="AJ44" s="27"/>
      <c r="AK44" s="27"/>
      <c r="AL44" s="23"/>
      <c r="AM44" s="23"/>
      <c r="AN44" s="23"/>
      <c r="AO44" s="23"/>
      <c r="AR44" s="26"/>
      <c r="AS44" s="26"/>
      <c r="AT44" s="370" t="s">
        <v>797</v>
      </c>
      <c r="AU44" s="342"/>
      <c r="AV44" s="93"/>
      <c r="AW44" s="91"/>
      <c r="AX44" s="91"/>
      <c r="AY44" s="91"/>
      <c r="AZ44" s="90"/>
      <c r="BA44" s="90"/>
      <c r="BB44" s="90"/>
      <c r="BC44" s="90"/>
      <c r="BD44" s="90"/>
      <c r="BE44" s="90"/>
      <c r="BF44" s="90"/>
      <c r="BG44" s="90"/>
      <c r="BH44" s="90"/>
      <c r="BI44" s="83"/>
      <c r="BJ44" s="83"/>
      <c r="BK44" s="83"/>
      <c r="BL44" s="83"/>
      <c r="BM44" s="83"/>
      <c r="BN44" s="83"/>
      <c r="BO44" s="83"/>
      <c r="BP44" s="83"/>
      <c r="BQ44" s="83"/>
      <c r="BR44" s="83"/>
      <c r="BS44" s="83"/>
      <c r="BT44" s="83"/>
      <c r="BU44" s="83"/>
      <c r="BV44" s="83"/>
      <c r="BW44" s="83"/>
      <c r="BX44" s="83"/>
      <c r="BY44" s="83"/>
      <c r="BZ44" s="83"/>
      <c r="CA44" s="83"/>
      <c r="CB44" s="83"/>
      <c r="CC44" s="83"/>
      <c r="CD44" s="83"/>
    </row>
    <row r="45" spans="1:82" s="10" customFormat="1" ht="34.15" hidden="1" customHeight="1" outlineLevel="1" x14ac:dyDescent="0.2">
      <c r="A45" s="738" t="s">
        <v>862</v>
      </c>
      <c r="B45" s="376"/>
      <c r="C45" s="526"/>
      <c r="D45" s="526"/>
      <c r="E45" s="377"/>
      <c r="F45" s="954"/>
      <c r="G45" s="377"/>
      <c r="H45" s="377"/>
      <c r="I45" s="356"/>
      <c r="J45" s="957"/>
      <c r="K45" s="357"/>
      <c r="L45" s="1012" t="str">
        <f t="shared" si="0"/>
        <v/>
      </c>
      <c r="M45" s="740">
        <f t="shared" si="1"/>
        <v>0</v>
      </c>
      <c r="N45" s="741"/>
      <c r="O45" s="788" t="str">
        <f t="shared" si="13"/>
        <v/>
      </c>
      <c r="P45" s="789" t="str">
        <f t="shared" si="6"/>
        <v/>
      </c>
      <c r="Q45" s="791" t="str">
        <f t="shared" si="2"/>
        <v/>
      </c>
      <c r="R45" s="789" t="str">
        <f t="shared" si="7"/>
        <v/>
      </c>
      <c r="S45" s="789" t="str">
        <f t="shared" si="8"/>
        <v/>
      </c>
      <c r="T45" s="790" t="str">
        <f t="shared" si="9"/>
        <v/>
      </c>
      <c r="U45" s="786" t="str">
        <f ca="1">IF('Extra look-up'!$H45="`Work Type","Check Work Type",IF(AND(H45="",I45="",G45="",K45="",L45=""),"",IF(OR(H45="",I45="",G45="",K45="",L45=""),"Check all fields completed correctly",IF(AND(H45="",OR(I45&lt;&gt;"",G45&lt;&gt;"",K45&lt;&gt;"")),"Check all fields completed correctly","OK"))))</f>
        <v/>
      </c>
      <c r="X45" s="778" t="str">
        <f>IF(G45="","",IF($C$7&lt;VLOOKUP(G45,'Eligible Technologies'!D:G,4,FALSE),$C$7,VLOOKUP(G45,'Eligible Technologies'!D:G,4,FALSE)))</f>
        <v/>
      </c>
      <c r="Y45" s="41" t="e">
        <f t="shared" si="10"/>
        <v>#VALUE!</v>
      </c>
      <c r="Z45" s="179" t="str">
        <f ca="1">IFERROR(IF($D$7 = "*Multi*",AVERAGE($AI$331:INDIRECT(CONCATENATE("Ai"&amp;Y45))),AVERAGE($AI$330:INDIRECT(CONCATENATE("Ai"&amp;Y45)))),"")</f>
        <v/>
      </c>
      <c r="AA45" s="23"/>
      <c r="AB45" s="739" t="str">
        <f t="shared" si="11"/>
        <v/>
      </c>
      <c r="AC45" s="23" t="str">
        <f>'Extra look-up'!F45</f>
        <v/>
      </c>
      <c r="AD45" s="23" t="str">
        <f ca="1">'Extra look-up'!H45</f>
        <v>OK</v>
      </c>
      <c r="AE45" s="23">
        <f t="shared" ca="1" si="12"/>
        <v>1</v>
      </c>
      <c r="AF45" s="23" t="str">
        <f>'Extra look-up'!F45</f>
        <v/>
      </c>
      <c r="AG45" s="32"/>
      <c r="AL45" s="23"/>
      <c r="AM45" s="23"/>
      <c r="AO45" s="23"/>
      <c r="AR45" s="26"/>
      <c r="AS45" s="26"/>
      <c r="AT45" s="370" t="s">
        <v>797</v>
      </c>
      <c r="AU45" s="342"/>
      <c r="AV45" s="93"/>
      <c r="AW45" s="91"/>
      <c r="AX45" s="91"/>
      <c r="AY45" s="91"/>
      <c r="AZ45" s="90"/>
      <c r="BA45" s="90"/>
      <c r="BB45" s="90"/>
      <c r="BC45" s="90"/>
      <c r="BD45" s="90"/>
      <c r="BE45" s="90"/>
      <c r="BF45" s="90"/>
      <c r="BG45" s="90"/>
      <c r="BH45" s="90"/>
      <c r="BI45" s="83"/>
      <c r="BJ45" s="83"/>
      <c r="BK45" s="83"/>
      <c r="BL45" s="83"/>
      <c r="BM45" s="83"/>
      <c r="BN45" s="83"/>
      <c r="BO45" s="83"/>
      <c r="BP45" s="83"/>
      <c r="BQ45" s="83"/>
      <c r="BR45" s="83"/>
      <c r="BS45" s="83"/>
      <c r="BT45" s="83"/>
      <c r="BU45" s="83"/>
      <c r="BV45" s="83"/>
      <c r="BW45" s="83"/>
      <c r="BX45" s="83"/>
      <c r="BY45" s="83"/>
      <c r="BZ45" s="83"/>
      <c r="CA45" s="83"/>
      <c r="CB45" s="83"/>
      <c r="CC45" s="83"/>
      <c r="CD45" s="83"/>
    </row>
    <row r="46" spans="1:82" s="10" customFormat="1" ht="34.15" hidden="1" customHeight="1" outlineLevel="1" x14ac:dyDescent="0.2">
      <c r="A46" s="738" t="s">
        <v>863</v>
      </c>
      <c r="B46" s="376"/>
      <c r="C46" s="526"/>
      <c r="D46" s="526"/>
      <c r="E46" s="377"/>
      <c r="F46" s="954"/>
      <c r="G46" s="377"/>
      <c r="H46" s="377"/>
      <c r="I46" s="356"/>
      <c r="J46" s="957"/>
      <c r="K46" s="357"/>
      <c r="L46" s="1012" t="str">
        <f t="shared" si="0"/>
        <v/>
      </c>
      <c r="M46" s="740">
        <f t="shared" si="1"/>
        <v>0</v>
      </c>
      <c r="N46" s="741"/>
      <c r="O46" s="788" t="str">
        <f t="shared" si="13"/>
        <v/>
      </c>
      <c r="P46" s="789" t="str">
        <f t="shared" si="6"/>
        <v/>
      </c>
      <c r="Q46" s="791" t="str">
        <f t="shared" si="2"/>
        <v/>
      </c>
      <c r="R46" s="789" t="str">
        <f t="shared" si="7"/>
        <v/>
      </c>
      <c r="S46" s="789" t="str">
        <f t="shared" si="8"/>
        <v/>
      </c>
      <c r="T46" s="790" t="str">
        <f t="shared" si="9"/>
        <v/>
      </c>
      <c r="U46" s="786" t="str">
        <f ca="1">IF('Extra look-up'!$H46="`Work Type","Check Work Type",IF(AND(H46="",I46="",G46="",K46="",L46=""),"",IF(OR(H46="",I46="",G46="",K46="",L46=""),"Check all fields completed correctly",IF(AND(H46="",OR(I46&lt;&gt;"",G46&lt;&gt;"",K46&lt;&gt;"")),"Check all fields completed correctly","OK"))))</f>
        <v/>
      </c>
      <c r="X46" s="778" t="str">
        <f>IF(G46="","",IF($C$7&lt;VLOOKUP(G46,'Eligible Technologies'!D:G,4,FALSE),$C$7,VLOOKUP(G46,'Eligible Technologies'!D:G,4,FALSE)))</f>
        <v/>
      </c>
      <c r="Y46" s="41" t="e">
        <f t="shared" si="10"/>
        <v>#VALUE!</v>
      </c>
      <c r="Z46" s="179" t="str">
        <f ca="1">IFERROR(IF($D$7 = "*Multi*",AVERAGE($AI$331:INDIRECT(CONCATENATE("Ai"&amp;Y46))),AVERAGE($AI$330:INDIRECT(CONCATENATE("Ai"&amp;Y46)))),"")</f>
        <v/>
      </c>
      <c r="AA46" s="23"/>
      <c r="AB46" s="739" t="str">
        <f t="shared" si="11"/>
        <v/>
      </c>
      <c r="AC46" s="23" t="str">
        <f>'Extra look-up'!F46</f>
        <v/>
      </c>
      <c r="AD46" s="23" t="str">
        <f ca="1">'Extra look-up'!H46</f>
        <v>OK</v>
      </c>
      <c r="AE46" s="23">
        <f t="shared" ca="1" si="12"/>
        <v>1</v>
      </c>
      <c r="AF46" s="23" t="str">
        <f>'Extra look-up'!F46</f>
        <v/>
      </c>
      <c r="AG46" s="32"/>
      <c r="AL46" s="23"/>
      <c r="AM46" s="23"/>
      <c r="AO46" s="23"/>
      <c r="AR46" s="26"/>
      <c r="AS46" s="26"/>
      <c r="AT46" s="370" t="s">
        <v>797</v>
      </c>
      <c r="AU46" s="342"/>
      <c r="AV46" s="93"/>
      <c r="AW46" s="91"/>
      <c r="AX46" s="91"/>
      <c r="AY46" s="91"/>
      <c r="AZ46" s="90"/>
      <c r="BA46" s="90"/>
      <c r="BB46" s="90"/>
      <c r="BC46" s="90"/>
      <c r="BD46" s="90"/>
      <c r="BE46" s="90"/>
      <c r="BF46" s="90"/>
      <c r="BG46" s="90"/>
      <c r="BH46" s="90"/>
      <c r="BI46" s="83"/>
      <c r="BJ46" s="83"/>
      <c r="BK46" s="83"/>
      <c r="BL46" s="83"/>
      <c r="BM46" s="83"/>
      <c r="BN46" s="83"/>
      <c r="BO46" s="83"/>
      <c r="BP46" s="83"/>
      <c r="BQ46" s="83"/>
      <c r="BR46" s="83"/>
      <c r="BS46" s="83"/>
      <c r="BT46" s="83"/>
      <c r="BU46" s="83"/>
      <c r="BV46" s="83"/>
      <c r="BW46" s="83"/>
      <c r="BX46" s="83"/>
      <c r="BY46" s="83"/>
      <c r="BZ46" s="83"/>
      <c r="CA46" s="83"/>
      <c r="CB46" s="83"/>
      <c r="CC46" s="83"/>
      <c r="CD46" s="83"/>
    </row>
    <row r="47" spans="1:82" s="10" customFormat="1" ht="34.15" hidden="1" customHeight="1" outlineLevel="1" x14ac:dyDescent="0.2">
      <c r="A47" s="738" t="s">
        <v>864</v>
      </c>
      <c r="B47" s="376"/>
      <c r="C47" s="526"/>
      <c r="D47" s="526"/>
      <c r="E47" s="377"/>
      <c r="F47" s="954"/>
      <c r="G47" s="377"/>
      <c r="H47" s="377"/>
      <c r="I47" s="356"/>
      <c r="J47" s="957"/>
      <c r="K47" s="357"/>
      <c r="L47" s="1012" t="str">
        <f t="shared" si="0"/>
        <v/>
      </c>
      <c r="M47" s="740">
        <f t="shared" si="1"/>
        <v>0</v>
      </c>
      <c r="N47" s="741"/>
      <c r="O47" s="788" t="str">
        <f t="shared" si="13"/>
        <v/>
      </c>
      <c r="P47" s="789" t="str">
        <f t="shared" si="6"/>
        <v/>
      </c>
      <c r="Q47" s="791" t="str">
        <f t="shared" si="2"/>
        <v/>
      </c>
      <c r="R47" s="789" t="str">
        <f t="shared" si="7"/>
        <v/>
      </c>
      <c r="S47" s="789" t="str">
        <f t="shared" si="8"/>
        <v/>
      </c>
      <c r="T47" s="790" t="str">
        <f t="shared" si="9"/>
        <v/>
      </c>
      <c r="U47" s="786" t="str">
        <f ca="1">IF('Extra look-up'!$H47="`Work Type","Check Work Type",IF(AND(H47="",I47="",G47="",K47="",L47=""),"",IF(OR(H47="",I47="",G47="",K47="",L47=""),"Check all fields completed correctly",IF(AND(H47="",OR(I47&lt;&gt;"",G47&lt;&gt;"",K47&lt;&gt;"")),"Check all fields completed correctly","OK"))))</f>
        <v/>
      </c>
      <c r="X47" s="778" t="str">
        <f>IF(G47="","",IF($C$7&lt;VLOOKUP(G47,'Eligible Technologies'!D:G,4,FALSE),$C$7,VLOOKUP(G47,'Eligible Technologies'!D:G,4,FALSE)))</f>
        <v/>
      </c>
      <c r="Y47" s="41" t="e">
        <f t="shared" si="10"/>
        <v>#VALUE!</v>
      </c>
      <c r="Z47" s="179" t="str">
        <f ca="1">IFERROR(IF($D$7 = "*Multi*",AVERAGE($AI$331:INDIRECT(CONCATENATE("Ai"&amp;Y47))),AVERAGE($AI$330:INDIRECT(CONCATENATE("Ai"&amp;Y47)))),"")</f>
        <v/>
      </c>
      <c r="AA47" s="23"/>
      <c r="AB47" s="739" t="str">
        <f t="shared" si="11"/>
        <v/>
      </c>
      <c r="AC47" s="23" t="str">
        <f>'Extra look-up'!F47</f>
        <v/>
      </c>
      <c r="AD47" s="23" t="str">
        <f ca="1">'Extra look-up'!H47</f>
        <v>OK</v>
      </c>
      <c r="AE47" s="23">
        <f t="shared" ca="1" si="12"/>
        <v>1</v>
      </c>
      <c r="AF47" s="23" t="str">
        <f>'Extra look-up'!F47</f>
        <v/>
      </c>
      <c r="AG47" s="32"/>
      <c r="AH47" s="32"/>
      <c r="AI47" s="32"/>
      <c r="AJ47" s="27"/>
      <c r="AK47" s="27"/>
      <c r="AL47" s="23"/>
      <c r="AM47" s="23"/>
      <c r="AN47" s="23"/>
      <c r="AO47" s="23"/>
      <c r="AR47" s="26"/>
      <c r="AS47" s="26"/>
      <c r="AT47" s="370" t="s">
        <v>797</v>
      </c>
      <c r="AU47" s="342"/>
      <c r="AV47" s="93"/>
      <c r="AW47" s="91"/>
      <c r="AX47" s="91"/>
      <c r="AY47" s="91"/>
      <c r="AZ47" s="90"/>
      <c r="BA47" s="90"/>
      <c r="BB47" s="90"/>
      <c r="BC47" s="90"/>
      <c r="BD47" s="90"/>
      <c r="BE47" s="90"/>
      <c r="BF47" s="90"/>
      <c r="BG47" s="90"/>
      <c r="BH47" s="90"/>
      <c r="BI47" s="83"/>
      <c r="BJ47" s="83"/>
      <c r="BK47" s="83"/>
      <c r="BL47" s="83"/>
      <c r="BM47" s="83"/>
      <c r="BN47" s="83"/>
      <c r="BO47" s="83"/>
      <c r="BP47" s="83"/>
      <c r="BQ47" s="83"/>
      <c r="BR47" s="83"/>
      <c r="BS47" s="83"/>
      <c r="BT47" s="83"/>
      <c r="BU47" s="83"/>
      <c r="BV47" s="83"/>
      <c r="BW47" s="83"/>
      <c r="BX47" s="83"/>
      <c r="BY47" s="83"/>
      <c r="BZ47" s="83"/>
      <c r="CA47" s="83"/>
      <c r="CB47" s="83"/>
      <c r="CC47" s="83"/>
      <c r="CD47" s="83"/>
    </row>
    <row r="48" spans="1:82" s="10" customFormat="1" ht="34.15" hidden="1" customHeight="1" outlineLevel="1" x14ac:dyDescent="0.2">
      <c r="A48" s="738" t="s">
        <v>865</v>
      </c>
      <c r="B48" s="376"/>
      <c r="C48" s="526"/>
      <c r="D48" s="526"/>
      <c r="E48" s="377"/>
      <c r="F48" s="954"/>
      <c r="G48" s="377"/>
      <c r="H48" s="377"/>
      <c r="I48" s="356"/>
      <c r="J48" s="957"/>
      <c r="K48" s="357"/>
      <c r="L48" s="1012" t="str">
        <f t="shared" si="0"/>
        <v/>
      </c>
      <c r="M48" s="740">
        <f t="shared" si="1"/>
        <v>0</v>
      </c>
      <c r="N48" s="741"/>
      <c r="O48" s="788" t="str">
        <f t="shared" si="13"/>
        <v/>
      </c>
      <c r="P48" s="789" t="str">
        <f t="shared" si="6"/>
        <v/>
      </c>
      <c r="Q48" s="791" t="str">
        <f t="shared" ref="Q48:Q79" si="14">IFERROR(IF(H48="Electricity",Z48,HLOOKUP(H48,$AH$329:$AS$357,2,FALSE)),"")</f>
        <v/>
      </c>
      <c r="R48" s="789" t="str">
        <f t="shared" si="7"/>
        <v/>
      </c>
      <c r="S48" s="789" t="str">
        <f t="shared" si="8"/>
        <v/>
      </c>
      <c r="T48" s="790" t="str">
        <f t="shared" si="9"/>
        <v/>
      </c>
      <c r="U48" s="786" t="str">
        <f ca="1">IF('Extra look-up'!$H48="`Work Type","Check Work Type",IF(AND(H48="",I48="",G48="",K48="",L48=""),"",IF(OR(H48="",I48="",G48="",K48="",L48=""),"Check all fields completed correctly",IF(AND(H48="",OR(I48&lt;&gt;"",G48&lt;&gt;"",K48&lt;&gt;"")),"Check all fields completed correctly","OK"))))</f>
        <v/>
      </c>
      <c r="X48" s="778" t="str">
        <f>IF(G48="","",IF($C$7&lt;VLOOKUP(G48,'Eligible Technologies'!D:G,4,FALSE),$C$7,VLOOKUP(G48,'Eligible Technologies'!D:G,4,FALSE)))</f>
        <v/>
      </c>
      <c r="Y48" s="41" t="e">
        <f t="shared" si="10"/>
        <v>#VALUE!</v>
      </c>
      <c r="Z48" s="179" t="str">
        <f ca="1">IFERROR(IF($D$7 = "*Multi*",AVERAGE($AI$331:INDIRECT(CONCATENATE("Ai"&amp;Y48))),AVERAGE($AI$330:INDIRECT(CONCATENATE("Ai"&amp;Y48)))),"")</f>
        <v/>
      </c>
      <c r="AA48" s="23"/>
      <c r="AB48" s="739" t="str">
        <f t="shared" si="11"/>
        <v/>
      </c>
      <c r="AC48" s="23" t="str">
        <f>'Extra look-up'!F48</f>
        <v/>
      </c>
      <c r="AD48" s="23" t="str">
        <f ca="1">'Extra look-up'!H48</f>
        <v>OK</v>
      </c>
      <c r="AE48" s="23">
        <f t="shared" ca="1" si="12"/>
        <v>1</v>
      </c>
      <c r="AF48" s="23" t="str">
        <f>'Extra look-up'!F48</f>
        <v/>
      </c>
      <c r="AG48" s="32"/>
      <c r="AL48" s="23"/>
      <c r="AM48" s="23"/>
      <c r="AO48" s="23"/>
      <c r="AR48" s="26"/>
      <c r="AS48" s="26"/>
      <c r="AT48" s="370" t="s">
        <v>797</v>
      </c>
      <c r="AU48" s="342"/>
      <c r="AV48" s="93"/>
      <c r="AW48" s="91"/>
      <c r="AX48" s="91"/>
      <c r="AY48" s="91"/>
      <c r="AZ48" s="90"/>
      <c r="BA48" s="90"/>
      <c r="BB48" s="90"/>
      <c r="BC48" s="90"/>
      <c r="BD48" s="90"/>
      <c r="BE48" s="90"/>
      <c r="BF48" s="90"/>
      <c r="BG48" s="90"/>
      <c r="BH48" s="90"/>
      <c r="BI48" s="83"/>
      <c r="BJ48" s="83"/>
      <c r="BK48" s="83"/>
      <c r="BL48" s="83"/>
      <c r="BM48" s="83"/>
      <c r="BN48" s="83"/>
      <c r="BO48" s="83"/>
      <c r="BP48" s="83"/>
      <c r="BQ48" s="83"/>
      <c r="BR48" s="83"/>
      <c r="BS48" s="83"/>
      <c r="BT48" s="83"/>
      <c r="BU48" s="83"/>
      <c r="BV48" s="83"/>
      <c r="BW48" s="83"/>
      <c r="BX48" s="83"/>
      <c r="BY48" s="83"/>
      <c r="BZ48" s="83"/>
      <c r="CA48" s="83"/>
      <c r="CB48" s="83"/>
      <c r="CC48" s="83"/>
      <c r="CD48" s="83"/>
    </row>
    <row r="49" spans="1:82" s="10" customFormat="1" ht="34.15" hidden="1" customHeight="1" outlineLevel="1" x14ac:dyDescent="0.2">
      <c r="A49" s="738" t="s">
        <v>866</v>
      </c>
      <c r="B49" s="376"/>
      <c r="C49" s="526"/>
      <c r="D49" s="526"/>
      <c r="E49" s="377"/>
      <c r="F49" s="954"/>
      <c r="G49" s="377"/>
      <c r="H49" s="377"/>
      <c r="I49" s="356"/>
      <c r="J49" s="957"/>
      <c r="K49" s="357"/>
      <c r="L49" s="1012" t="str">
        <f t="shared" si="0"/>
        <v/>
      </c>
      <c r="M49" s="740">
        <f t="shared" si="1"/>
        <v>0</v>
      </c>
      <c r="N49" s="741"/>
      <c r="O49" s="788" t="str">
        <f t="shared" si="13"/>
        <v/>
      </c>
      <c r="P49" s="789" t="str">
        <f t="shared" si="6"/>
        <v/>
      </c>
      <c r="Q49" s="791" t="str">
        <f t="shared" si="14"/>
        <v/>
      </c>
      <c r="R49" s="789" t="str">
        <f t="shared" si="7"/>
        <v/>
      </c>
      <c r="S49" s="789" t="str">
        <f t="shared" si="8"/>
        <v/>
      </c>
      <c r="T49" s="790" t="str">
        <f t="shared" si="9"/>
        <v/>
      </c>
      <c r="U49" s="786" t="str">
        <f ca="1">IF('Extra look-up'!$H49="`Work Type","Check Work Type",IF(AND(H49="",I49="",G49="",K49="",L49=""),"",IF(OR(H49="",I49="",G49="",K49="",L49=""),"Check all fields completed correctly",IF(AND(H49="",OR(I49&lt;&gt;"",G49&lt;&gt;"",K49&lt;&gt;"")),"Check all fields completed correctly","OK"))))</f>
        <v/>
      </c>
      <c r="X49" s="778" t="str">
        <f>IF(G49="","",IF($C$7&lt;VLOOKUP(G49,'Eligible Technologies'!D:G,4,FALSE),$C$7,VLOOKUP(G49,'Eligible Technologies'!D:G,4,FALSE)))</f>
        <v/>
      </c>
      <c r="Y49" s="41" t="e">
        <f t="shared" si="10"/>
        <v>#VALUE!</v>
      </c>
      <c r="Z49" s="179" t="str">
        <f ca="1">IFERROR(IF($D$7 = "*Multi*",AVERAGE($AI$331:INDIRECT(CONCATENATE("Ai"&amp;Y49))),AVERAGE($AI$330:INDIRECT(CONCATENATE("Ai"&amp;Y49)))),"")</f>
        <v/>
      </c>
      <c r="AA49" s="23"/>
      <c r="AB49" s="739" t="str">
        <f t="shared" si="11"/>
        <v/>
      </c>
      <c r="AC49" s="23" t="str">
        <f>'Extra look-up'!F49</f>
        <v/>
      </c>
      <c r="AD49" s="23" t="str">
        <f ca="1">'Extra look-up'!H49</f>
        <v>OK</v>
      </c>
      <c r="AE49" s="23">
        <f t="shared" ca="1" si="12"/>
        <v>1</v>
      </c>
      <c r="AF49" s="23" t="str">
        <f>'Extra look-up'!F49</f>
        <v/>
      </c>
      <c r="AG49" s="32"/>
      <c r="AL49" s="23"/>
      <c r="AM49" s="23"/>
      <c r="AO49" s="23"/>
      <c r="AR49" s="26"/>
      <c r="AS49" s="26"/>
      <c r="AT49" s="370" t="s">
        <v>797</v>
      </c>
      <c r="AU49" s="342"/>
      <c r="AV49" s="93"/>
      <c r="AW49" s="91"/>
      <c r="AX49" s="91"/>
      <c r="AY49" s="91"/>
      <c r="AZ49" s="90"/>
      <c r="BA49" s="90"/>
      <c r="BB49" s="90"/>
      <c r="BC49" s="90"/>
      <c r="BD49" s="90"/>
      <c r="BE49" s="90"/>
      <c r="BF49" s="90"/>
      <c r="BG49" s="90"/>
      <c r="BH49" s="90"/>
      <c r="BI49" s="83"/>
      <c r="BJ49" s="83"/>
      <c r="BK49" s="83"/>
      <c r="BL49" s="83"/>
      <c r="BM49" s="83"/>
      <c r="BN49" s="83"/>
      <c r="BO49" s="83"/>
      <c r="BP49" s="83"/>
      <c r="BQ49" s="83"/>
      <c r="BR49" s="83"/>
      <c r="BS49" s="83"/>
      <c r="BT49" s="83"/>
      <c r="BU49" s="83"/>
      <c r="BV49" s="83"/>
      <c r="BW49" s="83"/>
      <c r="BX49" s="83"/>
      <c r="BY49" s="83"/>
      <c r="BZ49" s="83"/>
      <c r="CA49" s="83"/>
      <c r="CB49" s="83"/>
      <c r="CC49" s="83"/>
      <c r="CD49" s="83"/>
    </row>
    <row r="50" spans="1:82" s="10" customFormat="1" ht="34.15" hidden="1" customHeight="1" outlineLevel="1" x14ac:dyDescent="0.2">
      <c r="A50" s="738" t="s">
        <v>867</v>
      </c>
      <c r="B50" s="376"/>
      <c r="C50" s="526"/>
      <c r="D50" s="526"/>
      <c r="E50" s="377"/>
      <c r="F50" s="954"/>
      <c r="G50" s="377"/>
      <c r="H50" s="377"/>
      <c r="I50" s="356"/>
      <c r="J50" s="957"/>
      <c r="K50" s="357"/>
      <c r="L50" s="1012" t="str">
        <f t="shared" si="0"/>
        <v/>
      </c>
      <c r="M50" s="740">
        <f t="shared" si="1"/>
        <v>0</v>
      </c>
      <c r="N50" s="741"/>
      <c r="O50" s="788" t="str">
        <f t="shared" si="13"/>
        <v/>
      </c>
      <c r="P50" s="789" t="str">
        <f t="shared" si="6"/>
        <v/>
      </c>
      <c r="Q50" s="791" t="str">
        <f t="shared" si="14"/>
        <v/>
      </c>
      <c r="R50" s="789" t="str">
        <f t="shared" si="7"/>
        <v/>
      </c>
      <c r="S50" s="789" t="str">
        <f t="shared" si="8"/>
        <v/>
      </c>
      <c r="T50" s="790" t="str">
        <f t="shared" si="9"/>
        <v/>
      </c>
      <c r="U50" s="786" t="str">
        <f ca="1">IF('Extra look-up'!$H50="`Work Type","Check Work Type",IF(AND(H50="",I50="",G50="",K50="",L50=""),"",IF(OR(H50="",I50="",G50="",K50="",L50=""),"Check all fields completed correctly",IF(AND(H50="",OR(I50&lt;&gt;"",G50&lt;&gt;"",K50&lt;&gt;"")),"Check all fields completed correctly","OK"))))</f>
        <v/>
      </c>
      <c r="X50" s="778" t="str">
        <f>IF(G50="","",IF($C$7&lt;VLOOKUP(G50,'Eligible Technologies'!D:G,4,FALSE),$C$7,VLOOKUP(G50,'Eligible Technologies'!D:G,4,FALSE)))</f>
        <v/>
      </c>
      <c r="Y50" s="41" t="e">
        <f t="shared" si="10"/>
        <v>#VALUE!</v>
      </c>
      <c r="Z50" s="179" t="str">
        <f ca="1">IFERROR(IF($D$7 = "*Multi*",AVERAGE($AI$331:INDIRECT(CONCATENATE("Ai"&amp;Y50))),AVERAGE($AI$330:INDIRECT(CONCATENATE("Ai"&amp;Y50)))),"")</f>
        <v/>
      </c>
      <c r="AA50" s="23"/>
      <c r="AB50" s="739" t="str">
        <f t="shared" si="11"/>
        <v/>
      </c>
      <c r="AC50" s="23" t="str">
        <f>'Extra look-up'!F50</f>
        <v/>
      </c>
      <c r="AD50" s="23" t="str">
        <f ca="1">'Extra look-up'!H50</f>
        <v>OK</v>
      </c>
      <c r="AE50" s="23">
        <f t="shared" ca="1" si="12"/>
        <v>1</v>
      </c>
      <c r="AF50" s="23" t="str">
        <f>'Extra look-up'!F50</f>
        <v/>
      </c>
      <c r="AG50" s="32"/>
      <c r="AH50" s="32"/>
      <c r="AI50" s="32"/>
      <c r="AJ50" s="27"/>
      <c r="AK50" s="27"/>
      <c r="AL50" s="23"/>
      <c r="AM50" s="23"/>
      <c r="AN50" s="23"/>
      <c r="AO50" s="23"/>
      <c r="AR50" s="26"/>
      <c r="AS50" s="26"/>
      <c r="AT50" s="370" t="s">
        <v>797</v>
      </c>
      <c r="AU50" s="342"/>
      <c r="AV50" s="93"/>
      <c r="AW50" s="91"/>
      <c r="AX50" s="91"/>
      <c r="AY50" s="91"/>
      <c r="AZ50" s="90"/>
      <c r="BA50" s="90"/>
      <c r="BB50" s="90"/>
      <c r="BC50" s="90"/>
      <c r="BD50" s="90"/>
      <c r="BE50" s="90"/>
      <c r="BF50" s="90"/>
      <c r="BG50" s="90"/>
      <c r="BH50" s="90"/>
      <c r="BI50" s="83"/>
      <c r="BJ50" s="83"/>
      <c r="BK50" s="83"/>
      <c r="BL50" s="83"/>
      <c r="BM50" s="83"/>
      <c r="BN50" s="83"/>
      <c r="BO50" s="83"/>
      <c r="BP50" s="83"/>
      <c r="BQ50" s="83"/>
      <c r="BR50" s="83"/>
      <c r="BS50" s="83"/>
      <c r="BT50" s="83"/>
      <c r="BU50" s="83"/>
      <c r="BV50" s="83"/>
      <c r="BW50" s="83"/>
      <c r="BX50" s="83"/>
      <c r="BY50" s="83"/>
      <c r="BZ50" s="83"/>
      <c r="CA50" s="83"/>
      <c r="CB50" s="83"/>
      <c r="CC50" s="83"/>
      <c r="CD50" s="83"/>
    </row>
    <row r="51" spans="1:82" s="10" customFormat="1" ht="34.15" hidden="1" customHeight="1" outlineLevel="1" x14ac:dyDescent="0.2">
      <c r="A51" s="738" t="s">
        <v>868</v>
      </c>
      <c r="B51" s="376"/>
      <c r="C51" s="526"/>
      <c r="D51" s="526"/>
      <c r="E51" s="377"/>
      <c r="F51" s="954"/>
      <c r="G51" s="377"/>
      <c r="H51" s="377"/>
      <c r="I51" s="356"/>
      <c r="J51" s="957"/>
      <c r="K51" s="357"/>
      <c r="L51" s="1012" t="str">
        <f t="shared" si="0"/>
        <v/>
      </c>
      <c r="M51" s="740">
        <f t="shared" si="1"/>
        <v>0</v>
      </c>
      <c r="N51" s="741"/>
      <c r="O51" s="788" t="str">
        <f t="shared" si="13"/>
        <v/>
      </c>
      <c r="P51" s="789" t="str">
        <f t="shared" si="6"/>
        <v/>
      </c>
      <c r="Q51" s="791" t="str">
        <f t="shared" si="14"/>
        <v/>
      </c>
      <c r="R51" s="789" t="str">
        <f t="shared" si="7"/>
        <v/>
      </c>
      <c r="S51" s="789" t="str">
        <f t="shared" si="8"/>
        <v/>
      </c>
      <c r="T51" s="790" t="str">
        <f t="shared" si="9"/>
        <v/>
      </c>
      <c r="U51" s="786" t="str">
        <f ca="1">IF('Extra look-up'!$H51="`Work Type","Check Work Type",IF(AND(H51="",I51="",G51="",K51="",L51=""),"",IF(OR(H51="",I51="",G51="",K51="",L51=""),"Check all fields completed correctly",IF(AND(H51="",OR(I51&lt;&gt;"",G51&lt;&gt;"",K51&lt;&gt;"")),"Check all fields completed correctly","OK"))))</f>
        <v/>
      </c>
      <c r="X51" s="778" t="str">
        <f>IF(G51="","",IF($C$7&lt;VLOOKUP(G51,'Eligible Technologies'!D:G,4,FALSE),$C$7,VLOOKUP(G51,'Eligible Technologies'!D:G,4,FALSE)))</f>
        <v/>
      </c>
      <c r="Y51" s="41" t="e">
        <f t="shared" si="10"/>
        <v>#VALUE!</v>
      </c>
      <c r="Z51" s="179" t="str">
        <f ca="1">IFERROR(IF($D$7 = "*Multi*",AVERAGE($AI$331:INDIRECT(CONCATENATE("Ai"&amp;Y51))),AVERAGE($AI$330:INDIRECT(CONCATENATE("Ai"&amp;Y51)))),"")</f>
        <v/>
      </c>
      <c r="AA51" s="23"/>
      <c r="AB51" s="739" t="str">
        <f t="shared" si="11"/>
        <v/>
      </c>
      <c r="AC51" s="23" t="str">
        <f>'Extra look-up'!F51</f>
        <v/>
      </c>
      <c r="AD51" s="23" t="str">
        <f ca="1">'Extra look-up'!H51</f>
        <v>OK</v>
      </c>
      <c r="AE51" s="23">
        <f t="shared" ca="1" si="12"/>
        <v>1</v>
      </c>
      <c r="AF51" s="23" t="str">
        <f>'Extra look-up'!F51</f>
        <v/>
      </c>
      <c r="AG51" s="32"/>
      <c r="AL51" s="23"/>
      <c r="AM51" s="23"/>
      <c r="AO51" s="23"/>
      <c r="AR51" s="26"/>
      <c r="AS51" s="26"/>
      <c r="AT51" s="370" t="s">
        <v>797</v>
      </c>
      <c r="AU51" s="342"/>
      <c r="AV51" s="93"/>
      <c r="AW51" s="91"/>
      <c r="AX51" s="91"/>
      <c r="AY51" s="91"/>
      <c r="AZ51" s="90"/>
      <c r="BA51" s="90"/>
      <c r="BB51" s="90"/>
      <c r="BC51" s="90"/>
      <c r="BD51" s="90"/>
      <c r="BE51" s="90"/>
      <c r="BF51" s="90"/>
      <c r="BG51" s="90"/>
      <c r="BH51" s="90"/>
      <c r="BI51" s="83"/>
      <c r="BJ51" s="83"/>
      <c r="BK51" s="83"/>
      <c r="BL51" s="83"/>
      <c r="BM51" s="83"/>
      <c r="BN51" s="83"/>
      <c r="BO51" s="83"/>
      <c r="BP51" s="83"/>
      <c r="BQ51" s="83"/>
      <c r="BR51" s="83"/>
      <c r="BS51" s="83"/>
      <c r="BT51" s="83"/>
      <c r="BU51" s="83"/>
      <c r="BV51" s="83"/>
      <c r="BW51" s="83"/>
      <c r="BX51" s="83"/>
      <c r="BY51" s="83"/>
      <c r="BZ51" s="83"/>
      <c r="CA51" s="83"/>
      <c r="CB51" s="83"/>
      <c r="CC51" s="83"/>
      <c r="CD51" s="83"/>
    </row>
    <row r="52" spans="1:82" s="10" customFormat="1" ht="34.15" hidden="1" customHeight="1" outlineLevel="1" x14ac:dyDescent="0.2">
      <c r="A52" s="738" t="s">
        <v>869</v>
      </c>
      <c r="B52" s="376"/>
      <c r="C52" s="526"/>
      <c r="D52" s="526"/>
      <c r="E52" s="377"/>
      <c r="F52" s="954"/>
      <c r="G52" s="377"/>
      <c r="H52" s="377"/>
      <c r="I52" s="356"/>
      <c r="J52" s="957"/>
      <c r="K52" s="357"/>
      <c r="L52" s="1012" t="str">
        <f t="shared" si="0"/>
        <v/>
      </c>
      <c r="M52" s="740">
        <f t="shared" si="1"/>
        <v>0</v>
      </c>
      <c r="N52" s="741"/>
      <c r="O52" s="788" t="str">
        <f t="shared" si="13"/>
        <v/>
      </c>
      <c r="P52" s="789" t="str">
        <f t="shared" si="6"/>
        <v/>
      </c>
      <c r="Q52" s="791" t="str">
        <f t="shared" si="14"/>
        <v/>
      </c>
      <c r="R52" s="789" t="str">
        <f t="shared" si="7"/>
        <v/>
      </c>
      <c r="S52" s="789" t="str">
        <f t="shared" si="8"/>
        <v/>
      </c>
      <c r="T52" s="790" t="str">
        <f t="shared" si="9"/>
        <v/>
      </c>
      <c r="U52" s="786" t="str">
        <f ca="1">IF('Extra look-up'!$H52="`Work Type","Check Work Type",IF(AND(H52="",I52="",G52="",K52="",L52=""),"",IF(OR(H52="",I52="",G52="",K52="",L52=""),"Check all fields completed correctly",IF(AND(H52="",OR(I52&lt;&gt;"",G52&lt;&gt;"",K52&lt;&gt;"")),"Check all fields completed correctly","OK"))))</f>
        <v/>
      </c>
      <c r="X52" s="778" t="str">
        <f>IF(G52="","",IF($C$7&lt;VLOOKUP(G52,'Eligible Technologies'!D:G,4,FALSE),$C$7,VLOOKUP(G52,'Eligible Technologies'!D:G,4,FALSE)))</f>
        <v/>
      </c>
      <c r="Y52" s="41" t="e">
        <f t="shared" si="10"/>
        <v>#VALUE!</v>
      </c>
      <c r="Z52" s="179" t="str">
        <f ca="1">IFERROR(IF($D$7 = "*Multi*",AVERAGE($AI$331:INDIRECT(CONCATENATE("Ai"&amp;Y52))),AVERAGE($AI$330:INDIRECT(CONCATENATE("Ai"&amp;Y52)))),"")</f>
        <v/>
      </c>
      <c r="AA52" s="23"/>
      <c r="AB52" s="739" t="str">
        <f t="shared" si="11"/>
        <v/>
      </c>
      <c r="AC52" s="23" t="str">
        <f>'Extra look-up'!F52</f>
        <v/>
      </c>
      <c r="AD52" s="23" t="str">
        <f ca="1">'Extra look-up'!H52</f>
        <v>OK</v>
      </c>
      <c r="AE52" s="23">
        <f t="shared" ca="1" si="12"/>
        <v>1</v>
      </c>
      <c r="AF52" s="23" t="str">
        <f>'Extra look-up'!F52</f>
        <v/>
      </c>
      <c r="AG52" s="32"/>
      <c r="AL52" s="23"/>
      <c r="AM52" s="23"/>
      <c r="AO52" s="23"/>
      <c r="AR52" s="26"/>
      <c r="AS52" s="26"/>
      <c r="AT52" s="370" t="s">
        <v>797</v>
      </c>
      <c r="AU52" s="342"/>
      <c r="AV52" s="93"/>
      <c r="AW52" s="91"/>
      <c r="AX52" s="91"/>
      <c r="AY52" s="91"/>
      <c r="AZ52" s="90"/>
      <c r="BA52" s="90"/>
      <c r="BB52" s="90"/>
      <c r="BC52" s="90"/>
      <c r="BD52" s="90"/>
      <c r="BE52" s="90"/>
      <c r="BF52" s="90"/>
      <c r="BG52" s="90"/>
      <c r="BH52" s="90"/>
      <c r="BI52" s="83"/>
      <c r="BJ52" s="83"/>
      <c r="BK52" s="83"/>
      <c r="BL52" s="83"/>
      <c r="BM52" s="83"/>
      <c r="BN52" s="83"/>
      <c r="BO52" s="83"/>
      <c r="BP52" s="83"/>
      <c r="BQ52" s="83"/>
      <c r="BR52" s="83"/>
      <c r="BS52" s="83"/>
      <c r="BT52" s="83"/>
      <c r="BU52" s="83"/>
      <c r="BV52" s="83"/>
      <c r="BW52" s="83"/>
      <c r="BX52" s="83"/>
      <c r="BY52" s="83"/>
      <c r="BZ52" s="83"/>
      <c r="CA52" s="83"/>
      <c r="CB52" s="83"/>
      <c r="CC52" s="83"/>
      <c r="CD52" s="83"/>
    </row>
    <row r="53" spans="1:82" s="10" customFormat="1" ht="34.15" hidden="1" customHeight="1" outlineLevel="1" x14ac:dyDescent="0.2">
      <c r="A53" s="738" t="s">
        <v>870</v>
      </c>
      <c r="B53" s="376"/>
      <c r="C53" s="526"/>
      <c r="D53" s="526"/>
      <c r="E53" s="377"/>
      <c r="F53" s="954"/>
      <c r="G53" s="377"/>
      <c r="H53" s="377"/>
      <c r="I53" s="356"/>
      <c r="J53" s="957"/>
      <c r="K53" s="357"/>
      <c r="L53" s="1012" t="str">
        <f t="shared" si="0"/>
        <v/>
      </c>
      <c r="M53" s="740">
        <f t="shared" si="1"/>
        <v>0</v>
      </c>
      <c r="N53" s="741"/>
      <c r="O53" s="788" t="str">
        <f t="shared" si="13"/>
        <v/>
      </c>
      <c r="P53" s="789" t="str">
        <f t="shared" si="6"/>
        <v/>
      </c>
      <c r="Q53" s="791" t="str">
        <f t="shared" si="14"/>
        <v/>
      </c>
      <c r="R53" s="789" t="str">
        <f t="shared" si="7"/>
        <v/>
      </c>
      <c r="S53" s="789" t="str">
        <f t="shared" si="8"/>
        <v/>
      </c>
      <c r="T53" s="790" t="str">
        <f t="shared" si="9"/>
        <v/>
      </c>
      <c r="U53" s="786" t="str">
        <f ca="1">IF('Extra look-up'!$H53="`Work Type","Check Work Type",IF(AND(H53="",I53="",G53="",K53="",L53=""),"",IF(OR(H53="",I53="",G53="",K53="",L53=""),"Check all fields completed correctly",IF(AND(H53="",OR(I53&lt;&gt;"",G53&lt;&gt;"",K53&lt;&gt;"")),"Check all fields completed correctly","OK"))))</f>
        <v/>
      </c>
      <c r="X53" s="778" t="str">
        <f>IF(G53="","",IF($C$7&lt;VLOOKUP(G53,'Eligible Technologies'!D:G,4,FALSE),$C$7,VLOOKUP(G53,'Eligible Technologies'!D:G,4,FALSE)))</f>
        <v/>
      </c>
      <c r="Y53" s="41" t="e">
        <f t="shared" si="10"/>
        <v>#VALUE!</v>
      </c>
      <c r="Z53" s="179" t="str">
        <f ca="1">IFERROR(IF($D$7 = "*Multi*",AVERAGE($AI$331:INDIRECT(CONCATENATE("Ai"&amp;Y53))),AVERAGE($AI$330:INDIRECT(CONCATENATE("Ai"&amp;Y53)))),"")</f>
        <v/>
      </c>
      <c r="AA53" s="23"/>
      <c r="AB53" s="739" t="str">
        <f t="shared" si="11"/>
        <v/>
      </c>
      <c r="AC53" s="23" t="str">
        <f>'Extra look-up'!F53</f>
        <v/>
      </c>
      <c r="AD53" s="23" t="str">
        <f ca="1">'Extra look-up'!H53</f>
        <v>OK</v>
      </c>
      <c r="AE53" s="23">
        <f t="shared" ca="1" si="12"/>
        <v>1</v>
      </c>
      <c r="AF53" s="23" t="str">
        <f>'Extra look-up'!F53</f>
        <v/>
      </c>
      <c r="AG53" s="32"/>
      <c r="AH53" s="32"/>
      <c r="AI53" s="32"/>
      <c r="AJ53" s="27"/>
      <c r="AK53" s="27"/>
      <c r="AL53" s="23"/>
      <c r="AM53" s="23"/>
      <c r="AN53" s="23"/>
      <c r="AO53" s="23"/>
      <c r="AR53" s="26"/>
      <c r="AS53" s="26"/>
      <c r="AT53" s="370" t="s">
        <v>797</v>
      </c>
      <c r="AU53" s="342"/>
      <c r="AV53" s="93"/>
      <c r="AW53" s="91"/>
      <c r="AX53" s="91"/>
      <c r="AY53" s="91"/>
      <c r="AZ53" s="90"/>
      <c r="BA53" s="90"/>
      <c r="BB53" s="90"/>
      <c r="BC53" s="90"/>
      <c r="BD53" s="90"/>
      <c r="BE53" s="90"/>
      <c r="BF53" s="90"/>
      <c r="BG53" s="90"/>
      <c r="BH53" s="90"/>
      <c r="BI53" s="83"/>
      <c r="BJ53" s="83"/>
      <c r="BK53" s="83"/>
      <c r="BL53" s="83"/>
      <c r="BM53" s="83"/>
      <c r="BN53" s="83"/>
      <c r="BO53" s="83"/>
      <c r="BP53" s="83"/>
      <c r="BQ53" s="83"/>
      <c r="BR53" s="83"/>
      <c r="BS53" s="83"/>
      <c r="BT53" s="83"/>
      <c r="BU53" s="83"/>
      <c r="BV53" s="83"/>
      <c r="BW53" s="83"/>
      <c r="BX53" s="83"/>
      <c r="BY53" s="83"/>
      <c r="BZ53" s="83"/>
      <c r="CA53" s="83"/>
      <c r="CB53" s="83"/>
      <c r="CC53" s="83"/>
      <c r="CD53" s="83"/>
    </row>
    <row r="54" spans="1:82" s="10" customFormat="1" ht="34.15" hidden="1" customHeight="1" outlineLevel="1" x14ac:dyDescent="0.2">
      <c r="A54" s="738" t="s">
        <v>871</v>
      </c>
      <c r="B54" s="376"/>
      <c r="C54" s="526"/>
      <c r="D54" s="526"/>
      <c r="E54" s="377"/>
      <c r="F54" s="954"/>
      <c r="G54" s="377"/>
      <c r="H54" s="377"/>
      <c r="I54" s="356"/>
      <c r="J54" s="957"/>
      <c r="K54" s="357"/>
      <c r="L54" s="1012" t="str">
        <f t="shared" si="0"/>
        <v/>
      </c>
      <c r="M54" s="740">
        <f t="shared" si="1"/>
        <v>0</v>
      </c>
      <c r="N54" s="741"/>
      <c r="O54" s="788" t="str">
        <f t="shared" si="13"/>
        <v/>
      </c>
      <c r="P54" s="789" t="str">
        <f t="shared" si="6"/>
        <v/>
      </c>
      <c r="Q54" s="791" t="str">
        <f t="shared" si="14"/>
        <v/>
      </c>
      <c r="R54" s="789" t="str">
        <f t="shared" si="7"/>
        <v/>
      </c>
      <c r="S54" s="789" t="str">
        <f t="shared" si="8"/>
        <v/>
      </c>
      <c r="T54" s="790" t="str">
        <f t="shared" si="9"/>
        <v/>
      </c>
      <c r="U54" s="786" t="str">
        <f ca="1">IF('Extra look-up'!$H54="`Work Type","Check Work Type",IF(AND(H54="",I54="",G54="",K54="",L54=""),"",IF(OR(H54="",I54="",G54="",K54="",L54=""),"Check all fields completed correctly",IF(AND(H54="",OR(I54&lt;&gt;"",G54&lt;&gt;"",K54&lt;&gt;"")),"Check all fields completed correctly","OK"))))</f>
        <v/>
      </c>
      <c r="X54" s="778" t="str">
        <f>IF(G54="","",IF($C$7&lt;VLOOKUP(G54,'Eligible Technologies'!D:G,4,FALSE),$C$7,VLOOKUP(G54,'Eligible Technologies'!D:G,4,FALSE)))</f>
        <v/>
      </c>
      <c r="Y54" s="41" t="e">
        <f t="shared" si="10"/>
        <v>#VALUE!</v>
      </c>
      <c r="Z54" s="179" t="str">
        <f ca="1">IFERROR(IF($D$7 = "*Multi*",AVERAGE($AI$331:INDIRECT(CONCATENATE("Ai"&amp;Y54))),AVERAGE($AI$330:INDIRECT(CONCATENATE("Ai"&amp;Y54)))),"")</f>
        <v/>
      </c>
      <c r="AA54" s="23"/>
      <c r="AB54" s="739" t="str">
        <f t="shared" si="11"/>
        <v/>
      </c>
      <c r="AC54" s="23" t="str">
        <f>'Extra look-up'!F54</f>
        <v/>
      </c>
      <c r="AD54" s="23" t="str">
        <f ca="1">'Extra look-up'!H54</f>
        <v>OK</v>
      </c>
      <c r="AE54" s="23">
        <f t="shared" ca="1" si="12"/>
        <v>1</v>
      </c>
      <c r="AF54" s="23" t="str">
        <f>'Extra look-up'!F54</f>
        <v/>
      </c>
      <c r="AG54" s="32"/>
      <c r="AL54" s="23"/>
      <c r="AM54" s="23"/>
      <c r="AO54" s="23"/>
      <c r="AR54" s="26"/>
      <c r="AS54" s="26"/>
      <c r="AT54" s="370" t="s">
        <v>797</v>
      </c>
      <c r="AU54" s="342"/>
      <c r="AV54" s="93"/>
      <c r="AW54" s="91"/>
      <c r="AX54" s="91"/>
      <c r="AY54" s="91"/>
      <c r="AZ54" s="90"/>
      <c r="BA54" s="90"/>
      <c r="BB54" s="90"/>
      <c r="BC54" s="90"/>
      <c r="BD54" s="90"/>
      <c r="BE54" s="90"/>
      <c r="BF54" s="90"/>
      <c r="BG54" s="90"/>
      <c r="BH54" s="90"/>
      <c r="BI54" s="83"/>
      <c r="BJ54" s="83"/>
      <c r="BK54" s="83"/>
      <c r="BL54" s="83"/>
      <c r="BM54" s="83"/>
      <c r="BN54" s="83"/>
      <c r="BO54" s="83"/>
      <c r="BP54" s="83"/>
      <c r="BQ54" s="83"/>
      <c r="BR54" s="83"/>
      <c r="BS54" s="83"/>
      <c r="BT54" s="83"/>
      <c r="BU54" s="83"/>
      <c r="BV54" s="83"/>
      <c r="BW54" s="83"/>
      <c r="BX54" s="83"/>
      <c r="BY54" s="83"/>
      <c r="BZ54" s="83"/>
      <c r="CA54" s="83"/>
      <c r="CB54" s="83"/>
      <c r="CC54" s="83"/>
      <c r="CD54" s="83"/>
    </row>
    <row r="55" spans="1:82" s="10" customFormat="1" ht="34.15" hidden="1" customHeight="1" outlineLevel="1" x14ac:dyDescent="0.2">
      <c r="A55" s="738" t="s">
        <v>872</v>
      </c>
      <c r="B55" s="376"/>
      <c r="C55" s="526"/>
      <c r="D55" s="526"/>
      <c r="E55" s="377"/>
      <c r="F55" s="954"/>
      <c r="G55" s="377"/>
      <c r="H55" s="377"/>
      <c r="I55" s="356"/>
      <c r="J55" s="957"/>
      <c r="K55" s="357"/>
      <c r="L55" s="1012" t="str">
        <f t="shared" si="0"/>
        <v/>
      </c>
      <c r="M55" s="740">
        <f t="shared" si="1"/>
        <v>0</v>
      </c>
      <c r="N55" s="741"/>
      <c r="O55" s="788" t="str">
        <f t="shared" si="13"/>
        <v/>
      </c>
      <c r="P55" s="789" t="str">
        <f t="shared" si="6"/>
        <v/>
      </c>
      <c r="Q55" s="791" t="str">
        <f t="shared" si="14"/>
        <v/>
      </c>
      <c r="R55" s="789" t="str">
        <f t="shared" si="7"/>
        <v/>
      </c>
      <c r="S55" s="789" t="str">
        <f t="shared" si="8"/>
        <v/>
      </c>
      <c r="T55" s="790" t="str">
        <f t="shared" si="9"/>
        <v/>
      </c>
      <c r="U55" s="786" t="str">
        <f ca="1">IF('Extra look-up'!$H55="`Work Type","Check Work Type",IF(AND(H55="",I55="",G55="",K55="",L55=""),"",IF(OR(H55="",I55="",G55="",K55="",L55=""),"Check all fields completed correctly",IF(AND(H55="",OR(I55&lt;&gt;"",G55&lt;&gt;"",K55&lt;&gt;"")),"Check all fields completed correctly","OK"))))</f>
        <v/>
      </c>
      <c r="X55" s="778" t="str">
        <f>IF(G55="","",IF($C$7&lt;VLOOKUP(G55,'Eligible Technologies'!D:G,4,FALSE),$C$7,VLOOKUP(G55,'Eligible Technologies'!D:G,4,FALSE)))</f>
        <v/>
      </c>
      <c r="Y55" s="41" t="e">
        <f t="shared" si="10"/>
        <v>#VALUE!</v>
      </c>
      <c r="Z55" s="179" t="str">
        <f ca="1">IFERROR(IF($D$7 = "*Multi*",AVERAGE($AI$331:INDIRECT(CONCATENATE("Ai"&amp;Y55))),AVERAGE($AI$330:INDIRECT(CONCATENATE("Ai"&amp;Y55)))),"")</f>
        <v/>
      </c>
      <c r="AA55" s="23"/>
      <c r="AB55" s="739" t="str">
        <f t="shared" si="11"/>
        <v/>
      </c>
      <c r="AC55" s="23" t="str">
        <f>'Extra look-up'!F55</f>
        <v/>
      </c>
      <c r="AD55" s="23" t="str">
        <f ca="1">'Extra look-up'!H55</f>
        <v>OK</v>
      </c>
      <c r="AE55" s="23">
        <f t="shared" ca="1" si="12"/>
        <v>1</v>
      </c>
      <c r="AF55" s="23" t="str">
        <f>'Extra look-up'!F55</f>
        <v/>
      </c>
      <c r="AG55" s="32"/>
      <c r="AL55" s="23"/>
      <c r="AM55" s="23"/>
      <c r="AO55" s="23"/>
      <c r="AR55" s="26"/>
      <c r="AS55" s="26"/>
      <c r="AT55" s="370" t="s">
        <v>797</v>
      </c>
      <c r="AU55" s="342"/>
      <c r="AV55" s="93"/>
      <c r="AW55" s="91"/>
      <c r="AX55" s="91"/>
      <c r="AY55" s="91"/>
      <c r="AZ55" s="90"/>
      <c r="BA55" s="90"/>
      <c r="BB55" s="90"/>
      <c r="BC55" s="90"/>
      <c r="BD55" s="90"/>
      <c r="BE55" s="90"/>
      <c r="BF55" s="90"/>
      <c r="BG55" s="90"/>
      <c r="BH55" s="90"/>
      <c r="BI55" s="83"/>
      <c r="BJ55" s="83"/>
      <c r="BK55" s="83"/>
      <c r="BL55" s="83"/>
      <c r="BM55" s="83"/>
      <c r="BN55" s="83"/>
      <c r="BO55" s="83"/>
      <c r="BP55" s="83"/>
      <c r="BQ55" s="83"/>
      <c r="BR55" s="83"/>
      <c r="BS55" s="83"/>
      <c r="BT55" s="83"/>
      <c r="BU55" s="83"/>
      <c r="BV55" s="83"/>
      <c r="BW55" s="83"/>
      <c r="BX55" s="83"/>
      <c r="BY55" s="83"/>
      <c r="BZ55" s="83"/>
      <c r="CA55" s="83"/>
      <c r="CB55" s="83"/>
      <c r="CC55" s="83"/>
      <c r="CD55" s="83"/>
    </row>
    <row r="56" spans="1:82" s="10" customFormat="1" ht="34.15" hidden="1" customHeight="1" outlineLevel="1" x14ac:dyDescent="0.2">
      <c r="A56" s="738" t="s">
        <v>873</v>
      </c>
      <c r="B56" s="376"/>
      <c r="C56" s="526"/>
      <c r="D56" s="526"/>
      <c r="E56" s="377"/>
      <c r="F56" s="954"/>
      <c r="G56" s="377"/>
      <c r="H56" s="377"/>
      <c r="I56" s="356"/>
      <c r="J56" s="957"/>
      <c r="K56" s="357"/>
      <c r="L56" s="1012" t="str">
        <f t="shared" si="0"/>
        <v/>
      </c>
      <c r="M56" s="740">
        <f t="shared" si="1"/>
        <v>0</v>
      </c>
      <c r="N56" s="741"/>
      <c r="O56" s="788" t="str">
        <f t="shared" si="13"/>
        <v/>
      </c>
      <c r="P56" s="789" t="str">
        <f t="shared" si="6"/>
        <v/>
      </c>
      <c r="Q56" s="791" t="str">
        <f t="shared" si="14"/>
        <v/>
      </c>
      <c r="R56" s="789" t="str">
        <f t="shared" si="7"/>
        <v/>
      </c>
      <c r="S56" s="789" t="str">
        <f t="shared" si="8"/>
        <v/>
      </c>
      <c r="T56" s="790" t="str">
        <f t="shared" si="9"/>
        <v/>
      </c>
      <c r="U56" s="786" t="str">
        <f ca="1">IF('Extra look-up'!$H56="`Work Type","Check Work Type",IF(AND(H56="",I56="",G56="",K56="",L56=""),"",IF(OR(H56="",I56="",G56="",K56="",L56=""),"Check all fields completed correctly",IF(AND(H56="",OR(I56&lt;&gt;"",G56&lt;&gt;"",K56&lt;&gt;"")),"Check all fields completed correctly","OK"))))</f>
        <v/>
      </c>
      <c r="X56" s="778" t="str">
        <f>IF(G56="","",IF($C$7&lt;VLOOKUP(G56,'Eligible Technologies'!D:G,4,FALSE),$C$7,VLOOKUP(G56,'Eligible Technologies'!D:G,4,FALSE)))</f>
        <v/>
      </c>
      <c r="Y56" s="41" t="e">
        <f t="shared" si="10"/>
        <v>#VALUE!</v>
      </c>
      <c r="Z56" s="179" t="str">
        <f ca="1">IFERROR(IF($D$7 = "*Multi*",AVERAGE($AI$331:INDIRECT(CONCATENATE("Ai"&amp;Y56))),AVERAGE($AI$330:INDIRECT(CONCATENATE("Ai"&amp;Y56)))),"")</f>
        <v/>
      </c>
      <c r="AA56" s="23"/>
      <c r="AB56" s="739" t="str">
        <f t="shared" si="11"/>
        <v/>
      </c>
      <c r="AC56" s="23" t="str">
        <f>'Extra look-up'!F56</f>
        <v/>
      </c>
      <c r="AD56" s="23" t="str">
        <f ca="1">'Extra look-up'!H56</f>
        <v>OK</v>
      </c>
      <c r="AE56" s="23">
        <f t="shared" ca="1" si="12"/>
        <v>1</v>
      </c>
      <c r="AF56" s="23" t="str">
        <f>'Extra look-up'!F56</f>
        <v/>
      </c>
      <c r="AG56" s="32"/>
      <c r="AH56" s="32"/>
      <c r="AI56" s="32"/>
      <c r="AJ56" s="27"/>
      <c r="AK56" s="27"/>
      <c r="AL56" s="23"/>
      <c r="AM56" s="23"/>
      <c r="AN56" s="23"/>
      <c r="AO56" s="23"/>
      <c r="AR56" s="26"/>
      <c r="AS56" s="26"/>
      <c r="AT56" s="370" t="s">
        <v>797</v>
      </c>
      <c r="AU56" s="342"/>
      <c r="AV56" s="93"/>
      <c r="AW56" s="91"/>
      <c r="AX56" s="91"/>
      <c r="AY56" s="91"/>
      <c r="AZ56" s="90"/>
      <c r="BA56" s="90"/>
      <c r="BB56" s="90"/>
      <c r="BC56" s="90"/>
      <c r="BD56" s="90"/>
      <c r="BE56" s="90"/>
      <c r="BF56" s="90"/>
      <c r="BG56" s="90"/>
      <c r="BH56" s="90"/>
      <c r="BI56" s="83"/>
      <c r="BJ56" s="83"/>
      <c r="BK56" s="83"/>
      <c r="BL56" s="83"/>
      <c r="BM56" s="83"/>
      <c r="BN56" s="83"/>
      <c r="BO56" s="83"/>
      <c r="BP56" s="83"/>
      <c r="BQ56" s="83"/>
      <c r="BR56" s="83"/>
      <c r="BS56" s="83"/>
      <c r="BT56" s="83"/>
      <c r="BU56" s="83"/>
      <c r="BV56" s="83"/>
      <c r="BW56" s="83"/>
      <c r="BX56" s="83"/>
      <c r="BY56" s="83"/>
      <c r="BZ56" s="83"/>
      <c r="CA56" s="83"/>
      <c r="CB56" s="83"/>
      <c r="CC56" s="83"/>
      <c r="CD56" s="83"/>
    </row>
    <row r="57" spans="1:82" s="10" customFormat="1" ht="34.15" hidden="1" customHeight="1" outlineLevel="1" x14ac:dyDescent="0.2">
      <c r="A57" s="738" t="s">
        <v>874</v>
      </c>
      <c r="B57" s="376"/>
      <c r="C57" s="526"/>
      <c r="D57" s="526"/>
      <c r="E57" s="377"/>
      <c r="F57" s="954"/>
      <c r="G57" s="377"/>
      <c r="H57" s="377"/>
      <c r="I57" s="356"/>
      <c r="J57" s="957"/>
      <c r="K57" s="357"/>
      <c r="L57" s="1012" t="str">
        <f t="shared" si="0"/>
        <v/>
      </c>
      <c r="M57" s="740">
        <f t="shared" si="1"/>
        <v>0</v>
      </c>
      <c r="N57" s="741"/>
      <c r="O57" s="788" t="str">
        <f t="shared" si="13"/>
        <v/>
      </c>
      <c r="P57" s="789" t="str">
        <f t="shared" si="6"/>
        <v/>
      </c>
      <c r="Q57" s="791" t="str">
        <f t="shared" si="14"/>
        <v/>
      </c>
      <c r="R57" s="789" t="str">
        <f t="shared" si="7"/>
        <v/>
      </c>
      <c r="S57" s="789" t="str">
        <f t="shared" si="8"/>
        <v/>
      </c>
      <c r="T57" s="790" t="str">
        <f t="shared" si="9"/>
        <v/>
      </c>
      <c r="U57" s="786" t="str">
        <f ca="1">IF('Extra look-up'!$H57="`Work Type","Check Work Type",IF(AND(H57="",I57="",G57="",K57="",L57=""),"",IF(OR(H57="",I57="",G57="",K57="",L57=""),"Check all fields completed correctly",IF(AND(H57="",OR(I57&lt;&gt;"",G57&lt;&gt;"",K57&lt;&gt;"")),"Check all fields completed correctly","OK"))))</f>
        <v/>
      </c>
      <c r="X57" s="778" t="str">
        <f>IF(G57="","",IF($C$7&lt;VLOOKUP(G57,'Eligible Technologies'!D:G,4,FALSE),$C$7,VLOOKUP(G57,'Eligible Technologies'!D:G,4,FALSE)))</f>
        <v/>
      </c>
      <c r="Y57" s="41" t="e">
        <f t="shared" si="10"/>
        <v>#VALUE!</v>
      </c>
      <c r="Z57" s="179" t="str">
        <f ca="1">IFERROR(IF($D$7 = "*Multi*",AVERAGE($AI$331:INDIRECT(CONCATENATE("Ai"&amp;Y57))),AVERAGE($AI$330:INDIRECT(CONCATENATE("Ai"&amp;Y57)))),"")</f>
        <v/>
      </c>
      <c r="AA57" s="23"/>
      <c r="AB57" s="739" t="str">
        <f t="shared" si="11"/>
        <v/>
      </c>
      <c r="AC57" s="23" t="str">
        <f>'Extra look-up'!F57</f>
        <v/>
      </c>
      <c r="AD57" s="23" t="str">
        <f ca="1">'Extra look-up'!H57</f>
        <v>OK</v>
      </c>
      <c r="AE57" s="23">
        <f t="shared" ca="1" si="12"/>
        <v>1</v>
      </c>
      <c r="AF57" s="23" t="str">
        <f>'Extra look-up'!F57</f>
        <v/>
      </c>
      <c r="AG57" s="32"/>
      <c r="AL57" s="23"/>
      <c r="AM57" s="23"/>
      <c r="AO57" s="23"/>
      <c r="AR57" s="26"/>
      <c r="AS57" s="26"/>
      <c r="AT57" s="370" t="s">
        <v>797</v>
      </c>
      <c r="AU57" s="342"/>
      <c r="AV57" s="93"/>
      <c r="AW57" s="91"/>
      <c r="AX57" s="91"/>
      <c r="AY57" s="91"/>
      <c r="AZ57" s="90"/>
      <c r="BA57" s="90"/>
      <c r="BB57" s="90"/>
      <c r="BC57" s="90"/>
      <c r="BD57" s="90"/>
      <c r="BE57" s="90"/>
      <c r="BF57" s="90"/>
      <c r="BG57" s="90"/>
      <c r="BH57" s="90"/>
      <c r="BI57" s="83"/>
      <c r="BJ57" s="83"/>
      <c r="BK57" s="83"/>
      <c r="BL57" s="83"/>
      <c r="BM57" s="83"/>
      <c r="BN57" s="83"/>
      <c r="BO57" s="83"/>
      <c r="BP57" s="83"/>
      <c r="BQ57" s="83"/>
      <c r="BR57" s="83"/>
      <c r="BS57" s="83"/>
      <c r="BT57" s="83"/>
      <c r="BU57" s="83"/>
      <c r="BV57" s="83"/>
      <c r="BW57" s="83"/>
      <c r="BX57" s="83"/>
      <c r="BY57" s="83"/>
      <c r="BZ57" s="83"/>
      <c r="CA57" s="83"/>
      <c r="CB57" s="83"/>
      <c r="CC57" s="83"/>
      <c r="CD57" s="83"/>
    </row>
    <row r="58" spans="1:82" s="10" customFormat="1" ht="34.15" hidden="1" customHeight="1" outlineLevel="1" x14ac:dyDescent="0.2">
      <c r="A58" s="738" t="s">
        <v>875</v>
      </c>
      <c r="B58" s="376"/>
      <c r="C58" s="526"/>
      <c r="D58" s="526"/>
      <c r="E58" s="377"/>
      <c r="F58" s="954"/>
      <c r="G58" s="377"/>
      <c r="H58" s="377"/>
      <c r="I58" s="356"/>
      <c r="J58" s="957"/>
      <c r="K58" s="357"/>
      <c r="L58" s="1012" t="str">
        <f t="shared" si="0"/>
        <v/>
      </c>
      <c r="M58" s="740">
        <f t="shared" si="1"/>
        <v>0</v>
      </c>
      <c r="N58" s="741"/>
      <c r="O58" s="788" t="str">
        <f t="shared" si="13"/>
        <v/>
      </c>
      <c r="P58" s="789" t="str">
        <f t="shared" si="6"/>
        <v/>
      </c>
      <c r="Q58" s="791" t="str">
        <f t="shared" si="14"/>
        <v/>
      </c>
      <c r="R58" s="789" t="str">
        <f t="shared" si="7"/>
        <v/>
      </c>
      <c r="S58" s="789" t="str">
        <f t="shared" si="8"/>
        <v/>
      </c>
      <c r="T58" s="790" t="str">
        <f t="shared" si="9"/>
        <v/>
      </c>
      <c r="U58" s="786" t="str">
        <f ca="1">IF('Extra look-up'!$H58="`Work Type","Check Work Type",IF(AND(H58="",I58="",G58="",K58="",L58=""),"",IF(OR(H58="",I58="",G58="",K58="",L58=""),"Check all fields completed correctly",IF(AND(H58="",OR(I58&lt;&gt;"",G58&lt;&gt;"",K58&lt;&gt;"")),"Check all fields completed correctly","OK"))))</f>
        <v/>
      </c>
      <c r="X58" s="778" t="str">
        <f>IF(G58="","",IF($C$7&lt;VLOOKUP(G58,'Eligible Technologies'!D:G,4,FALSE),$C$7,VLOOKUP(G58,'Eligible Technologies'!D:G,4,FALSE)))</f>
        <v/>
      </c>
      <c r="Y58" s="41" t="e">
        <f t="shared" si="10"/>
        <v>#VALUE!</v>
      </c>
      <c r="Z58" s="179" t="str">
        <f ca="1">IFERROR(IF($D$7 = "*Multi*",AVERAGE($AI$331:INDIRECT(CONCATENATE("Ai"&amp;Y58))),AVERAGE($AI$330:INDIRECT(CONCATENATE("Ai"&amp;Y58)))),"")</f>
        <v/>
      </c>
      <c r="AA58" s="23"/>
      <c r="AB58" s="739" t="str">
        <f t="shared" si="11"/>
        <v/>
      </c>
      <c r="AC58" s="23" t="str">
        <f>'Extra look-up'!F58</f>
        <v/>
      </c>
      <c r="AD58" s="23" t="str">
        <f ca="1">'Extra look-up'!H58</f>
        <v>OK</v>
      </c>
      <c r="AE58" s="23">
        <f t="shared" ca="1" si="12"/>
        <v>1</v>
      </c>
      <c r="AF58" s="23" t="str">
        <f>'Extra look-up'!F58</f>
        <v/>
      </c>
      <c r="AG58" s="32"/>
      <c r="AL58" s="23"/>
      <c r="AM58" s="23"/>
      <c r="AO58" s="23"/>
      <c r="AR58" s="26"/>
      <c r="AS58" s="26"/>
      <c r="AT58" s="370" t="s">
        <v>797</v>
      </c>
      <c r="AU58" s="342"/>
      <c r="AV58" s="93"/>
      <c r="AW58" s="91"/>
      <c r="AX58" s="91"/>
      <c r="AY58" s="91"/>
      <c r="AZ58" s="90"/>
      <c r="BA58" s="90"/>
      <c r="BB58" s="90"/>
      <c r="BC58" s="90"/>
      <c r="BD58" s="90"/>
      <c r="BE58" s="90"/>
      <c r="BF58" s="90"/>
      <c r="BG58" s="90"/>
      <c r="BH58" s="90"/>
      <c r="BI58" s="83"/>
      <c r="BJ58" s="83"/>
      <c r="BK58" s="83"/>
      <c r="BL58" s="83"/>
      <c r="BM58" s="83"/>
      <c r="BN58" s="83"/>
      <c r="BO58" s="83"/>
      <c r="BP58" s="83"/>
      <c r="BQ58" s="83"/>
      <c r="BR58" s="83"/>
      <c r="BS58" s="83"/>
      <c r="BT58" s="83"/>
      <c r="BU58" s="83"/>
      <c r="BV58" s="83"/>
      <c r="BW58" s="83"/>
      <c r="BX58" s="83"/>
      <c r="BY58" s="83"/>
      <c r="BZ58" s="83"/>
      <c r="CA58" s="83"/>
      <c r="CB58" s="83"/>
      <c r="CC58" s="83"/>
      <c r="CD58" s="83"/>
    </row>
    <row r="59" spans="1:82" s="10" customFormat="1" ht="34.15" hidden="1" customHeight="1" outlineLevel="1" x14ac:dyDescent="0.2">
      <c r="A59" s="738" t="s">
        <v>876</v>
      </c>
      <c r="B59" s="376"/>
      <c r="C59" s="526"/>
      <c r="D59" s="526"/>
      <c r="E59" s="377"/>
      <c r="F59" s="954"/>
      <c r="G59" s="377"/>
      <c r="H59" s="377"/>
      <c r="I59" s="356"/>
      <c r="J59" s="957"/>
      <c r="K59" s="357"/>
      <c r="L59" s="1012" t="str">
        <f t="shared" si="0"/>
        <v/>
      </c>
      <c r="M59" s="740">
        <f t="shared" si="1"/>
        <v>0</v>
      </c>
      <c r="N59" s="741"/>
      <c r="O59" s="788" t="str">
        <f t="shared" si="13"/>
        <v/>
      </c>
      <c r="P59" s="789" t="str">
        <f t="shared" si="6"/>
        <v/>
      </c>
      <c r="Q59" s="791" t="str">
        <f t="shared" si="14"/>
        <v/>
      </c>
      <c r="R59" s="789" t="str">
        <f t="shared" si="7"/>
        <v/>
      </c>
      <c r="S59" s="789" t="str">
        <f t="shared" si="8"/>
        <v/>
      </c>
      <c r="T59" s="790" t="str">
        <f t="shared" si="9"/>
        <v/>
      </c>
      <c r="U59" s="786" t="str">
        <f ca="1">IF('Extra look-up'!$H59="`Work Type","Check Work Type",IF(AND(H59="",I59="",G59="",K59="",L59=""),"",IF(OR(H59="",I59="",G59="",K59="",L59=""),"Check all fields completed correctly",IF(AND(H59="",OR(I59&lt;&gt;"",G59&lt;&gt;"",K59&lt;&gt;"")),"Check all fields completed correctly","OK"))))</f>
        <v/>
      </c>
      <c r="X59" s="778" t="str">
        <f>IF(G59="","",IF($C$7&lt;VLOOKUP(G59,'Eligible Technologies'!D:G,4,FALSE),$C$7,VLOOKUP(G59,'Eligible Technologies'!D:G,4,FALSE)))</f>
        <v/>
      </c>
      <c r="Y59" s="41" t="e">
        <f t="shared" si="10"/>
        <v>#VALUE!</v>
      </c>
      <c r="Z59" s="179" t="str">
        <f ca="1">IFERROR(IF($D$7 = "*Multi*",AVERAGE($AI$331:INDIRECT(CONCATENATE("Ai"&amp;Y59))),AVERAGE($AI$330:INDIRECT(CONCATENATE("Ai"&amp;Y59)))),"")</f>
        <v/>
      </c>
      <c r="AA59" s="23"/>
      <c r="AB59" s="739" t="str">
        <f t="shared" si="11"/>
        <v/>
      </c>
      <c r="AC59" s="23" t="str">
        <f>'Extra look-up'!F59</f>
        <v/>
      </c>
      <c r="AD59" s="23" t="str">
        <f ca="1">'Extra look-up'!H59</f>
        <v>OK</v>
      </c>
      <c r="AE59" s="23">
        <f t="shared" ca="1" si="12"/>
        <v>1</v>
      </c>
      <c r="AF59" s="23" t="str">
        <f>'Extra look-up'!F59</f>
        <v/>
      </c>
      <c r="AG59" s="32"/>
      <c r="AH59" s="32"/>
      <c r="AI59" s="32"/>
      <c r="AJ59" s="27"/>
      <c r="AK59" s="27"/>
      <c r="AL59" s="23"/>
      <c r="AM59" s="23"/>
      <c r="AN59" s="23"/>
      <c r="AO59" s="23"/>
      <c r="AR59" s="26"/>
      <c r="AS59" s="26"/>
      <c r="AT59" s="370" t="s">
        <v>797</v>
      </c>
      <c r="AU59" s="342"/>
      <c r="AV59" s="93"/>
      <c r="AW59" s="91"/>
      <c r="AX59" s="91"/>
      <c r="AY59" s="91"/>
      <c r="AZ59" s="90"/>
      <c r="BA59" s="90"/>
      <c r="BB59" s="90"/>
      <c r="BC59" s="90"/>
      <c r="BD59" s="90"/>
      <c r="BE59" s="90"/>
      <c r="BF59" s="90"/>
      <c r="BG59" s="90"/>
      <c r="BH59" s="90"/>
      <c r="BI59" s="83"/>
      <c r="BJ59" s="83"/>
      <c r="BK59" s="83"/>
      <c r="BL59" s="83"/>
      <c r="BM59" s="83"/>
      <c r="BN59" s="83"/>
      <c r="BO59" s="83"/>
      <c r="BP59" s="83"/>
      <c r="BQ59" s="83"/>
      <c r="BR59" s="83"/>
      <c r="BS59" s="83"/>
      <c r="BT59" s="83"/>
      <c r="BU59" s="83"/>
      <c r="BV59" s="83"/>
      <c r="BW59" s="83"/>
      <c r="BX59" s="83"/>
      <c r="BY59" s="83"/>
      <c r="BZ59" s="83"/>
      <c r="CA59" s="83"/>
      <c r="CB59" s="83"/>
      <c r="CC59" s="83"/>
      <c r="CD59" s="83"/>
    </row>
    <row r="60" spans="1:82" s="10" customFormat="1" ht="34.15" hidden="1" customHeight="1" outlineLevel="1" x14ac:dyDescent="0.2">
      <c r="A60" s="738" t="s">
        <v>877</v>
      </c>
      <c r="B60" s="376"/>
      <c r="C60" s="526"/>
      <c r="D60" s="526"/>
      <c r="E60" s="377"/>
      <c r="F60" s="954"/>
      <c r="G60" s="377"/>
      <c r="H60" s="377"/>
      <c r="I60" s="356"/>
      <c r="J60" s="957"/>
      <c r="K60" s="357"/>
      <c r="L60" s="1012" t="str">
        <f t="shared" si="0"/>
        <v/>
      </c>
      <c r="M60" s="740">
        <f t="shared" si="1"/>
        <v>0</v>
      </c>
      <c r="N60" s="741"/>
      <c r="O60" s="788" t="str">
        <f t="shared" si="13"/>
        <v/>
      </c>
      <c r="P60" s="789" t="str">
        <f t="shared" si="6"/>
        <v/>
      </c>
      <c r="Q60" s="791" t="str">
        <f t="shared" si="14"/>
        <v/>
      </c>
      <c r="R60" s="789" t="str">
        <f t="shared" si="7"/>
        <v/>
      </c>
      <c r="S60" s="789" t="str">
        <f t="shared" si="8"/>
        <v/>
      </c>
      <c r="T60" s="790" t="str">
        <f t="shared" si="9"/>
        <v/>
      </c>
      <c r="U60" s="786" t="str">
        <f ca="1">IF('Extra look-up'!$H60="`Work Type","Check Work Type",IF(AND(H60="",I60="",G60="",K60="",L60=""),"",IF(OR(H60="",I60="",G60="",K60="",L60=""),"Check all fields completed correctly",IF(AND(H60="",OR(I60&lt;&gt;"",G60&lt;&gt;"",K60&lt;&gt;"")),"Check all fields completed correctly","OK"))))</f>
        <v/>
      </c>
      <c r="X60" s="778" t="str">
        <f>IF(G60="","",IF($C$7&lt;VLOOKUP(G60,'Eligible Technologies'!D:G,4,FALSE),$C$7,VLOOKUP(G60,'Eligible Technologies'!D:G,4,FALSE)))</f>
        <v/>
      </c>
      <c r="Y60" s="41" t="e">
        <f t="shared" si="10"/>
        <v>#VALUE!</v>
      </c>
      <c r="Z60" s="179" t="str">
        <f ca="1">IFERROR(IF($D$7 = "*Multi*",AVERAGE($AI$331:INDIRECT(CONCATENATE("Ai"&amp;Y60))),AVERAGE($AI$330:INDIRECT(CONCATENATE("Ai"&amp;Y60)))),"")</f>
        <v/>
      </c>
      <c r="AA60" s="23"/>
      <c r="AB60" s="739" t="str">
        <f t="shared" si="11"/>
        <v/>
      </c>
      <c r="AC60" s="23" t="str">
        <f>'Extra look-up'!F60</f>
        <v/>
      </c>
      <c r="AD60" s="23" t="str">
        <f ca="1">'Extra look-up'!H60</f>
        <v>OK</v>
      </c>
      <c r="AE60" s="23">
        <f t="shared" ca="1" si="12"/>
        <v>1</v>
      </c>
      <c r="AF60" s="23" t="str">
        <f>'Extra look-up'!F60</f>
        <v/>
      </c>
      <c r="AG60" s="32"/>
      <c r="AL60" s="23"/>
      <c r="AM60" s="23"/>
      <c r="AO60" s="23"/>
      <c r="AR60" s="26"/>
      <c r="AS60" s="26"/>
      <c r="AT60" s="370" t="s">
        <v>797</v>
      </c>
      <c r="AU60" s="342"/>
      <c r="AV60" s="93"/>
      <c r="AW60" s="91"/>
      <c r="AX60" s="91"/>
      <c r="AY60" s="91"/>
      <c r="AZ60" s="90"/>
      <c r="BA60" s="90"/>
      <c r="BB60" s="90"/>
      <c r="BC60" s="90"/>
      <c r="BD60" s="90"/>
      <c r="BE60" s="90"/>
      <c r="BF60" s="90"/>
      <c r="BG60" s="90"/>
      <c r="BH60" s="90"/>
      <c r="BI60" s="83"/>
      <c r="BJ60" s="83"/>
      <c r="BK60" s="83"/>
      <c r="BL60" s="83"/>
      <c r="BM60" s="83"/>
      <c r="BN60" s="83"/>
      <c r="BO60" s="83"/>
      <c r="BP60" s="83"/>
      <c r="BQ60" s="83"/>
      <c r="BR60" s="83"/>
      <c r="BS60" s="83"/>
      <c r="BT60" s="83"/>
      <c r="BU60" s="83"/>
      <c r="BV60" s="83"/>
      <c r="BW60" s="83"/>
      <c r="BX60" s="83"/>
      <c r="BY60" s="83"/>
      <c r="BZ60" s="83"/>
      <c r="CA60" s="83"/>
      <c r="CB60" s="83"/>
      <c r="CC60" s="83"/>
      <c r="CD60" s="83"/>
    </row>
    <row r="61" spans="1:82" s="10" customFormat="1" ht="34.15" hidden="1" customHeight="1" outlineLevel="1" x14ac:dyDescent="0.2">
      <c r="A61" s="738" t="s">
        <v>878</v>
      </c>
      <c r="B61" s="376"/>
      <c r="C61" s="526"/>
      <c r="D61" s="526"/>
      <c r="E61" s="377"/>
      <c r="F61" s="954"/>
      <c r="G61" s="377"/>
      <c r="H61" s="377"/>
      <c r="I61" s="356"/>
      <c r="J61" s="957"/>
      <c r="K61" s="357"/>
      <c r="L61" s="1012" t="str">
        <f t="shared" si="0"/>
        <v/>
      </c>
      <c r="M61" s="740">
        <f t="shared" si="1"/>
        <v>0</v>
      </c>
      <c r="N61" s="741"/>
      <c r="O61" s="788" t="str">
        <f t="shared" si="13"/>
        <v/>
      </c>
      <c r="P61" s="789" t="str">
        <f t="shared" si="6"/>
        <v/>
      </c>
      <c r="Q61" s="791" t="str">
        <f t="shared" si="14"/>
        <v/>
      </c>
      <c r="R61" s="789" t="str">
        <f t="shared" si="7"/>
        <v/>
      </c>
      <c r="S61" s="789" t="str">
        <f t="shared" si="8"/>
        <v/>
      </c>
      <c r="T61" s="790" t="str">
        <f t="shared" si="9"/>
        <v/>
      </c>
      <c r="U61" s="786" t="str">
        <f ca="1">IF('Extra look-up'!$H61="`Work Type","Check Work Type",IF(AND(H61="",I61="",G61="",K61="",L61=""),"",IF(OR(H61="",I61="",G61="",K61="",L61=""),"Check all fields completed correctly",IF(AND(H61="",OR(I61&lt;&gt;"",G61&lt;&gt;"",K61&lt;&gt;"")),"Check all fields completed correctly","OK"))))</f>
        <v/>
      </c>
      <c r="X61" s="778" t="str">
        <f>IF(G61="","",IF($C$7&lt;VLOOKUP(G61,'Eligible Technologies'!D:G,4,FALSE),$C$7,VLOOKUP(G61,'Eligible Technologies'!D:G,4,FALSE)))</f>
        <v/>
      </c>
      <c r="Y61" s="41" t="e">
        <f t="shared" si="10"/>
        <v>#VALUE!</v>
      </c>
      <c r="Z61" s="179" t="str">
        <f ca="1">IFERROR(IF($D$7 = "*Multi*",AVERAGE($AI$331:INDIRECT(CONCATENATE("Ai"&amp;Y61))),AVERAGE($AI$330:INDIRECT(CONCATENATE("Ai"&amp;Y61)))),"")</f>
        <v/>
      </c>
      <c r="AA61" s="23"/>
      <c r="AB61" s="739" t="str">
        <f t="shared" si="11"/>
        <v/>
      </c>
      <c r="AC61" s="23" t="str">
        <f>'Extra look-up'!F61</f>
        <v/>
      </c>
      <c r="AD61" s="23" t="str">
        <f ca="1">'Extra look-up'!H61</f>
        <v>OK</v>
      </c>
      <c r="AE61" s="23">
        <f t="shared" ca="1" si="12"/>
        <v>1</v>
      </c>
      <c r="AF61" s="23" t="str">
        <f>'Extra look-up'!F61</f>
        <v/>
      </c>
      <c r="AG61" s="32"/>
      <c r="AL61" s="23"/>
      <c r="AM61" s="23"/>
      <c r="AO61" s="23"/>
      <c r="AR61" s="26"/>
      <c r="AS61" s="26"/>
      <c r="AT61" s="370" t="s">
        <v>797</v>
      </c>
      <c r="AU61" s="342"/>
      <c r="AV61" s="93"/>
      <c r="AW61" s="91"/>
      <c r="AX61" s="91"/>
      <c r="AY61" s="91"/>
      <c r="AZ61" s="90"/>
      <c r="BA61" s="90"/>
      <c r="BB61" s="90"/>
      <c r="BC61" s="90"/>
      <c r="BD61" s="90"/>
      <c r="BE61" s="90"/>
      <c r="BF61" s="90"/>
      <c r="BG61" s="90"/>
      <c r="BH61" s="90"/>
      <c r="BI61" s="83"/>
      <c r="BJ61" s="83"/>
      <c r="BK61" s="83"/>
      <c r="BL61" s="83"/>
      <c r="BM61" s="83"/>
      <c r="BN61" s="83"/>
      <c r="BO61" s="83"/>
      <c r="BP61" s="83"/>
      <c r="BQ61" s="83"/>
      <c r="BR61" s="83"/>
      <c r="BS61" s="83"/>
      <c r="BT61" s="83"/>
      <c r="BU61" s="83"/>
      <c r="BV61" s="83"/>
      <c r="BW61" s="83"/>
      <c r="BX61" s="83"/>
      <c r="BY61" s="83"/>
      <c r="BZ61" s="83"/>
      <c r="CA61" s="83"/>
      <c r="CB61" s="83"/>
      <c r="CC61" s="83"/>
      <c r="CD61" s="83"/>
    </row>
    <row r="62" spans="1:82" s="10" customFormat="1" ht="34.15" hidden="1" customHeight="1" outlineLevel="1" x14ac:dyDescent="0.2">
      <c r="A62" s="738" t="s">
        <v>879</v>
      </c>
      <c r="B62" s="376"/>
      <c r="C62" s="526"/>
      <c r="D62" s="526"/>
      <c r="E62" s="377"/>
      <c r="F62" s="954"/>
      <c r="G62" s="377"/>
      <c r="H62" s="377"/>
      <c r="I62" s="356"/>
      <c r="J62" s="957"/>
      <c r="K62" s="357"/>
      <c r="L62" s="1012" t="str">
        <f t="shared" si="0"/>
        <v/>
      </c>
      <c r="M62" s="740">
        <f t="shared" si="1"/>
        <v>0</v>
      </c>
      <c r="N62" s="741"/>
      <c r="O62" s="788" t="str">
        <f t="shared" si="13"/>
        <v/>
      </c>
      <c r="P62" s="789" t="str">
        <f t="shared" si="6"/>
        <v/>
      </c>
      <c r="Q62" s="791" t="str">
        <f t="shared" si="14"/>
        <v/>
      </c>
      <c r="R62" s="789" t="str">
        <f t="shared" si="7"/>
        <v/>
      </c>
      <c r="S62" s="789" t="str">
        <f t="shared" si="8"/>
        <v/>
      </c>
      <c r="T62" s="790" t="str">
        <f t="shared" si="9"/>
        <v/>
      </c>
      <c r="U62" s="786" t="str">
        <f ca="1">IF('Extra look-up'!$H62="`Work Type","Check Work Type",IF(AND(H62="",I62="",G62="",K62="",L62=""),"",IF(OR(H62="",I62="",G62="",K62="",L62=""),"Check all fields completed correctly",IF(AND(H62="",OR(I62&lt;&gt;"",G62&lt;&gt;"",K62&lt;&gt;"")),"Check all fields completed correctly","OK"))))</f>
        <v/>
      </c>
      <c r="X62" s="778" t="str">
        <f>IF(G62="","",IF($C$7&lt;VLOOKUP(G62,'Eligible Technologies'!D:G,4,FALSE),$C$7,VLOOKUP(G62,'Eligible Technologies'!D:G,4,FALSE)))</f>
        <v/>
      </c>
      <c r="Y62" s="41" t="e">
        <f t="shared" si="10"/>
        <v>#VALUE!</v>
      </c>
      <c r="Z62" s="179" t="str">
        <f ca="1">IFERROR(IF($D$7 = "*Multi*",AVERAGE($AI$331:INDIRECT(CONCATENATE("Ai"&amp;Y62))),AVERAGE($AI$330:INDIRECT(CONCATENATE("Ai"&amp;Y62)))),"")</f>
        <v/>
      </c>
      <c r="AA62" s="23"/>
      <c r="AB62" s="739" t="str">
        <f t="shared" si="11"/>
        <v/>
      </c>
      <c r="AC62" s="23" t="str">
        <f>'Extra look-up'!F62</f>
        <v/>
      </c>
      <c r="AD62" s="23" t="str">
        <f ca="1">'Extra look-up'!H62</f>
        <v>OK</v>
      </c>
      <c r="AE62" s="23">
        <f t="shared" ca="1" si="12"/>
        <v>1</v>
      </c>
      <c r="AF62" s="23" t="str">
        <f>'Extra look-up'!F62</f>
        <v/>
      </c>
      <c r="AG62" s="32"/>
      <c r="AH62" s="32"/>
      <c r="AI62" s="32"/>
      <c r="AJ62" s="27"/>
      <c r="AK62" s="27"/>
      <c r="AL62" s="23"/>
      <c r="AM62" s="23"/>
      <c r="AN62" s="23"/>
      <c r="AO62" s="23"/>
      <c r="AR62" s="26"/>
      <c r="AS62" s="26"/>
      <c r="AT62" s="370" t="s">
        <v>797</v>
      </c>
      <c r="AU62" s="342"/>
      <c r="AV62" s="93"/>
      <c r="AW62" s="91"/>
      <c r="AX62" s="91"/>
      <c r="AY62" s="91"/>
      <c r="AZ62" s="90"/>
      <c r="BA62" s="90"/>
      <c r="BB62" s="90"/>
      <c r="BC62" s="90"/>
      <c r="BD62" s="90"/>
      <c r="BE62" s="90"/>
      <c r="BF62" s="90"/>
      <c r="BG62" s="90"/>
      <c r="BH62" s="90"/>
      <c r="BI62" s="83"/>
      <c r="BJ62" s="83"/>
      <c r="BK62" s="83"/>
      <c r="BL62" s="83"/>
      <c r="BM62" s="83"/>
      <c r="BN62" s="83"/>
      <c r="BO62" s="83"/>
      <c r="BP62" s="83"/>
      <c r="BQ62" s="83"/>
      <c r="BR62" s="83"/>
      <c r="BS62" s="83"/>
      <c r="BT62" s="83"/>
      <c r="BU62" s="83"/>
      <c r="BV62" s="83"/>
      <c r="BW62" s="83"/>
      <c r="BX62" s="83"/>
      <c r="BY62" s="83"/>
      <c r="BZ62" s="83"/>
      <c r="CA62" s="83"/>
      <c r="CB62" s="83"/>
      <c r="CC62" s="83"/>
      <c r="CD62" s="83"/>
    </row>
    <row r="63" spans="1:82" s="10" customFormat="1" ht="34.15" hidden="1" customHeight="1" outlineLevel="1" x14ac:dyDescent="0.2">
      <c r="A63" s="738" t="s">
        <v>880</v>
      </c>
      <c r="B63" s="376"/>
      <c r="C63" s="526"/>
      <c r="D63" s="526"/>
      <c r="E63" s="377"/>
      <c r="F63" s="954"/>
      <c r="G63" s="377"/>
      <c r="H63" s="377"/>
      <c r="I63" s="356"/>
      <c r="J63" s="957"/>
      <c r="K63" s="357"/>
      <c r="L63" s="1012" t="str">
        <f t="shared" si="0"/>
        <v/>
      </c>
      <c r="M63" s="740">
        <f t="shared" si="1"/>
        <v>0</v>
      </c>
      <c r="N63" s="741"/>
      <c r="O63" s="788" t="str">
        <f t="shared" si="13"/>
        <v/>
      </c>
      <c r="P63" s="789" t="str">
        <f t="shared" si="6"/>
        <v/>
      </c>
      <c r="Q63" s="791" t="str">
        <f t="shared" si="14"/>
        <v/>
      </c>
      <c r="R63" s="789" t="str">
        <f t="shared" si="7"/>
        <v/>
      </c>
      <c r="S63" s="789" t="str">
        <f t="shared" si="8"/>
        <v/>
      </c>
      <c r="T63" s="790" t="str">
        <f t="shared" si="9"/>
        <v/>
      </c>
      <c r="U63" s="786" t="str">
        <f ca="1">IF('Extra look-up'!$H63="`Work Type","Check Work Type",IF(AND(H63="",I63="",G63="",K63="",L63=""),"",IF(OR(H63="",I63="",G63="",K63="",L63=""),"Check all fields completed correctly",IF(AND(H63="",OR(I63&lt;&gt;"",G63&lt;&gt;"",K63&lt;&gt;"")),"Check all fields completed correctly","OK"))))</f>
        <v/>
      </c>
      <c r="X63" s="778" t="str">
        <f>IF(G63="","",IF($C$7&lt;VLOOKUP(G63,'Eligible Technologies'!D:G,4,FALSE),$C$7,VLOOKUP(G63,'Eligible Technologies'!D:G,4,FALSE)))</f>
        <v/>
      </c>
      <c r="Y63" s="41" t="e">
        <f t="shared" si="10"/>
        <v>#VALUE!</v>
      </c>
      <c r="Z63" s="179" t="str">
        <f ca="1">IFERROR(IF($D$7 = "*Multi*",AVERAGE($AI$331:INDIRECT(CONCATENATE("Ai"&amp;Y63))),AVERAGE($AI$330:INDIRECT(CONCATENATE("Ai"&amp;Y63)))),"")</f>
        <v/>
      </c>
      <c r="AA63" s="23"/>
      <c r="AB63" s="739" t="str">
        <f t="shared" si="11"/>
        <v/>
      </c>
      <c r="AC63" s="23" t="str">
        <f>'Extra look-up'!F63</f>
        <v/>
      </c>
      <c r="AD63" s="23" t="str">
        <f ca="1">'Extra look-up'!H63</f>
        <v>OK</v>
      </c>
      <c r="AE63" s="23">
        <f t="shared" ca="1" si="12"/>
        <v>1</v>
      </c>
      <c r="AF63" s="23" t="str">
        <f>'Extra look-up'!F63</f>
        <v/>
      </c>
      <c r="AG63" s="32"/>
      <c r="AL63" s="23"/>
      <c r="AM63" s="23"/>
      <c r="AO63" s="23"/>
      <c r="AR63" s="26"/>
      <c r="AS63" s="26"/>
      <c r="AT63" s="370" t="s">
        <v>797</v>
      </c>
      <c r="AU63" s="342"/>
      <c r="AV63" s="93"/>
      <c r="AW63" s="91"/>
      <c r="AX63" s="91"/>
      <c r="AY63" s="91"/>
      <c r="AZ63" s="90"/>
      <c r="BA63" s="90"/>
      <c r="BB63" s="90"/>
      <c r="BC63" s="90"/>
      <c r="BD63" s="90"/>
      <c r="BE63" s="90"/>
      <c r="BF63" s="90"/>
      <c r="BG63" s="90"/>
      <c r="BH63" s="90"/>
      <c r="BI63" s="83"/>
      <c r="BJ63" s="83"/>
      <c r="BK63" s="83"/>
      <c r="BL63" s="83"/>
      <c r="BM63" s="83"/>
      <c r="BN63" s="83"/>
      <c r="BO63" s="83"/>
      <c r="BP63" s="83"/>
      <c r="BQ63" s="83"/>
      <c r="BR63" s="83"/>
      <c r="BS63" s="83"/>
      <c r="BT63" s="83"/>
      <c r="BU63" s="83"/>
      <c r="BV63" s="83"/>
      <c r="BW63" s="83"/>
      <c r="BX63" s="83"/>
      <c r="BY63" s="83"/>
      <c r="BZ63" s="83"/>
      <c r="CA63" s="83"/>
      <c r="CB63" s="83"/>
      <c r="CC63" s="83"/>
      <c r="CD63" s="83"/>
    </row>
    <row r="64" spans="1:82" s="10" customFormat="1" ht="34.15" hidden="1" customHeight="1" outlineLevel="1" x14ac:dyDescent="0.2">
      <c r="A64" s="738" t="s">
        <v>881</v>
      </c>
      <c r="B64" s="376"/>
      <c r="C64" s="526"/>
      <c r="D64" s="526"/>
      <c r="E64" s="377"/>
      <c r="F64" s="954"/>
      <c r="G64" s="377"/>
      <c r="H64" s="377"/>
      <c r="I64" s="356"/>
      <c r="J64" s="957"/>
      <c r="K64" s="357"/>
      <c r="L64" s="1012" t="str">
        <f t="shared" si="0"/>
        <v/>
      </c>
      <c r="M64" s="740">
        <f t="shared" si="1"/>
        <v>0</v>
      </c>
      <c r="N64" s="741"/>
      <c r="O64" s="788" t="str">
        <f t="shared" si="13"/>
        <v/>
      </c>
      <c r="P64" s="789" t="str">
        <f t="shared" si="6"/>
        <v/>
      </c>
      <c r="Q64" s="791" t="str">
        <f t="shared" si="14"/>
        <v/>
      </c>
      <c r="R64" s="789" t="str">
        <f t="shared" si="7"/>
        <v/>
      </c>
      <c r="S64" s="789" t="str">
        <f t="shared" si="8"/>
        <v/>
      </c>
      <c r="T64" s="790" t="str">
        <f t="shared" si="9"/>
        <v/>
      </c>
      <c r="U64" s="786" t="str">
        <f ca="1">IF('Extra look-up'!$H64="`Work Type","Check Work Type",IF(AND(H64="",I64="",G64="",K64="",L64=""),"",IF(OR(H64="",I64="",G64="",K64="",L64=""),"Check all fields completed correctly",IF(AND(H64="",OR(I64&lt;&gt;"",G64&lt;&gt;"",K64&lt;&gt;"")),"Check all fields completed correctly","OK"))))</f>
        <v/>
      </c>
      <c r="X64" s="778" t="str">
        <f>IF(G64="","",IF($C$7&lt;VLOOKUP(G64,'Eligible Technologies'!D:G,4,FALSE),$C$7,VLOOKUP(G64,'Eligible Technologies'!D:G,4,FALSE)))</f>
        <v/>
      </c>
      <c r="Y64" s="41" t="e">
        <f t="shared" si="10"/>
        <v>#VALUE!</v>
      </c>
      <c r="Z64" s="179" t="str">
        <f ca="1">IFERROR(IF($D$7 = "*Multi*",AVERAGE($AI$331:INDIRECT(CONCATENATE("Ai"&amp;Y64))),AVERAGE($AI$330:INDIRECT(CONCATENATE("Ai"&amp;Y64)))),"")</f>
        <v/>
      </c>
      <c r="AA64" s="23"/>
      <c r="AB64" s="739" t="str">
        <f t="shared" si="11"/>
        <v/>
      </c>
      <c r="AC64" s="23" t="str">
        <f>'Extra look-up'!F64</f>
        <v/>
      </c>
      <c r="AD64" s="23" t="str">
        <f ca="1">'Extra look-up'!H64</f>
        <v>OK</v>
      </c>
      <c r="AE64" s="23">
        <f t="shared" ca="1" si="12"/>
        <v>1</v>
      </c>
      <c r="AF64" s="23" t="str">
        <f>'Extra look-up'!F64</f>
        <v/>
      </c>
      <c r="AG64" s="32"/>
      <c r="AL64" s="23"/>
      <c r="AM64" s="23"/>
      <c r="AO64" s="23"/>
      <c r="AR64" s="26"/>
      <c r="AS64" s="26"/>
      <c r="AT64" s="370" t="s">
        <v>797</v>
      </c>
      <c r="AU64" s="342"/>
      <c r="AV64" s="93"/>
      <c r="AW64" s="91"/>
      <c r="AX64" s="91"/>
      <c r="AY64" s="91"/>
      <c r="AZ64" s="90"/>
      <c r="BA64" s="90"/>
      <c r="BB64" s="90"/>
      <c r="BC64" s="90"/>
      <c r="BD64" s="90"/>
      <c r="BE64" s="90"/>
      <c r="BF64" s="90"/>
      <c r="BG64" s="90"/>
      <c r="BH64" s="90"/>
      <c r="BI64" s="83"/>
      <c r="BJ64" s="83"/>
      <c r="BK64" s="83"/>
      <c r="BL64" s="83"/>
      <c r="BM64" s="83"/>
      <c r="BN64" s="83"/>
      <c r="BO64" s="83"/>
      <c r="BP64" s="83"/>
      <c r="BQ64" s="83"/>
      <c r="BR64" s="83"/>
      <c r="BS64" s="83"/>
      <c r="BT64" s="83"/>
      <c r="BU64" s="83"/>
      <c r="BV64" s="83"/>
      <c r="BW64" s="83"/>
      <c r="BX64" s="83"/>
      <c r="BY64" s="83"/>
      <c r="BZ64" s="83"/>
      <c r="CA64" s="83"/>
      <c r="CB64" s="83"/>
      <c r="CC64" s="83"/>
      <c r="CD64" s="83"/>
    </row>
    <row r="65" spans="1:82" s="10" customFormat="1" ht="34.15" hidden="1" customHeight="1" outlineLevel="1" x14ac:dyDescent="0.2">
      <c r="A65" s="738" t="s">
        <v>882</v>
      </c>
      <c r="B65" s="376"/>
      <c r="C65" s="526"/>
      <c r="D65" s="526"/>
      <c r="E65" s="377"/>
      <c r="F65" s="954"/>
      <c r="G65" s="377"/>
      <c r="H65" s="377"/>
      <c r="I65" s="356"/>
      <c r="J65" s="957"/>
      <c r="K65" s="357"/>
      <c r="L65" s="1012" t="str">
        <f t="shared" si="0"/>
        <v/>
      </c>
      <c r="M65" s="740">
        <f t="shared" si="1"/>
        <v>0</v>
      </c>
      <c r="N65" s="741"/>
      <c r="O65" s="788" t="str">
        <f t="shared" si="13"/>
        <v/>
      </c>
      <c r="P65" s="789" t="str">
        <f t="shared" si="6"/>
        <v/>
      </c>
      <c r="Q65" s="791" t="str">
        <f t="shared" si="14"/>
        <v/>
      </c>
      <c r="R65" s="789" t="str">
        <f t="shared" si="7"/>
        <v/>
      </c>
      <c r="S65" s="789" t="str">
        <f t="shared" si="8"/>
        <v/>
      </c>
      <c r="T65" s="790" t="str">
        <f t="shared" si="9"/>
        <v/>
      </c>
      <c r="U65" s="786" t="str">
        <f ca="1">IF('Extra look-up'!$H65="`Work Type","Check Work Type",IF(AND(H65="",I65="",G65="",K65="",L65=""),"",IF(OR(H65="",I65="",G65="",K65="",L65=""),"Check all fields completed correctly",IF(AND(H65="",OR(I65&lt;&gt;"",G65&lt;&gt;"",K65&lt;&gt;"")),"Check all fields completed correctly","OK"))))</f>
        <v/>
      </c>
      <c r="X65" s="778" t="str">
        <f>IF(G65="","",IF($C$7&lt;VLOOKUP(G65,'Eligible Technologies'!D:G,4,FALSE),$C$7,VLOOKUP(G65,'Eligible Technologies'!D:G,4,FALSE)))</f>
        <v/>
      </c>
      <c r="Y65" s="41" t="e">
        <f t="shared" si="10"/>
        <v>#VALUE!</v>
      </c>
      <c r="Z65" s="179" t="str">
        <f ca="1">IFERROR(IF($D$7 = "*Multi*",AVERAGE($AI$331:INDIRECT(CONCATENATE("Ai"&amp;Y65))),AVERAGE($AI$330:INDIRECT(CONCATENATE("Ai"&amp;Y65)))),"")</f>
        <v/>
      </c>
      <c r="AA65" s="23"/>
      <c r="AB65" s="739" t="str">
        <f t="shared" si="11"/>
        <v/>
      </c>
      <c r="AC65" s="23" t="str">
        <f>'Extra look-up'!F65</f>
        <v/>
      </c>
      <c r="AD65" s="23" t="str">
        <f ca="1">'Extra look-up'!H65</f>
        <v>OK</v>
      </c>
      <c r="AE65" s="23">
        <f t="shared" ca="1" si="12"/>
        <v>1</v>
      </c>
      <c r="AF65" s="23" t="str">
        <f>'Extra look-up'!F65</f>
        <v/>
      </c>
      <c r="AG65" s="32"/>
      <c r="AH65" s="32"/>
      <c r="AI65" s="32"/>
      <c r="AJ65" s="27"/>
      <c r="AK65" s="27"/>
      <c r="AL65" s="23"/>
      <c r="AM65" s="23"/>
      <c r="AN65" s="23"/>
      <c r="AO65" s="23"/>
      <c r="AR65" s="26"/>
      <c r="AS65" s="26"/>
      <c r="AT65" s="370" t="s">
        <v>797</v>
      </c>
      <c r="AU65" s="342"/>
      <c r="AV65" s="93"/>
      <c r="AW65" s="91"/>
      <c r="AX65" s="91"/>
      <c r="AY65" s="91"/>
      <c r="AZ65" s="90"/>
      <c r="BA65" s="90"/>
      <c r="BB65" s="90"/>
      <c r="BC65" s="90"/>
      <c r="BD65" s="90"/>
      <c r="BE65" s="90"/>
      <c r="BF65" s="90"/>
      <c r="BG65" s="90"/>
      <c r="BH65" s="90"/>
      <c r="BI65" s="83"/>
      <c r="BJ65" s="83"/>
      <c r="BK65" s="83"/>
      <c r="BL65" s="83"/>
      <c r="BM65" s="83"/>
      <c r="BN65" s="83"/>
      <c r="BO65" s="83"/>
      <c r="BP65" s="83"/>
      <c r="BQ65" s="83"/>
      <c r="BR65" s="83"/>
      <c r="BS65" s="83"/>
      <c r="BT65" s="83"/>
      <c r="BU65" s="83"/>
      <c r="BV65" s="83"/>
      <c r="BW65" s="83"/>
      <c r="BX65" s="83"/>
      <c r="BY65" s="83"/>
      <c r="BZ65" s="83"/>
      <c r="CA65" s="83"/>
      <c r="CB65" s="83"/>
      <c r="CC65" s="83"/>
      <c r="CD65" s="83"/>
    </row>
    <row r="66" spans="1:82" s="10" customFormat="1" ht="34.15" hidden="1" customHeight="1" outlineLevel="1" x14ac:dyDescent="0.2">
      <c r="A66" s="738" t="s">
        <v>883</v>
      </c>
      <c r="B66" s="376"/>
      <c r="C66" s="526"/>
      <c r="D66" s="526"/>
      <c r="E66" s="377"/>
      <c r="F66" s="954"/>
      <c r="G66" s="377"/>
      <c r="H66" s="377"/>
      <c r="I66" s="356"/>
      <c r="J66" s="957"/>
      <c r="K66" s="357"/>
      <c r="L66" s="1012" t="str">
        <f t="shared" si="0"/>
        <v/>
      </c>
      <c r="M66" s="740">
        <f t="shared" si="1"/>
        <v>0</v>
      </c>
      <c r="N66" s="741"/>
      <c r="O66" s="788" t="str">
        <f t="shared" si="13"/>
        <v/>
      </c>
      <c r="P66" s="789" t="str">
        <f t="shared" si="6"/>
        <v/>
      </c>
      <c r="Q66" s="791" t="str">
        <f t="shared" si="14"/>
        <v/>
      </c>
      <c r="R66" s="789" t="str">
        <f t="shared" si="7"/>
        <v/>
      </c>
      <c r="S66" s="789" t="str">
        <f t="shared" si="8"/>
        <v/>
      </c>
      <c r="T66" s="790" t="str">
        <f t="shared" si="9"/>
        <v/>
      </c>
      <c r="U66" s="786" t="str">
        <f ca="1">IF('Extra look-up'!$H66="`Work Type","Check Work Type",IF(AND(H66="",I66="",G66="",K66="",L66=""),"",IF(OR(H66="",I66="",G66="",K66="",L66=""),"Check all fields completed correctly",IF(AND(H66="",OR(I66&lt;&gt;"",G66&lt;&gt;"",K66&lt;&gt;"")),"Check all fields completed correctly","OK"))))</f>
        <v/>
      </c>
      <c r="X66" s="778" t="str">
        <f>IF(G66="","",IF($C$7&lt;VLOOKUP(G66,'Eligible Technologies'!D:G,4,FALSE),$C$7,VLOOKUP(G66,'Eligible Technologies'!D:G,4,FALSE)))</f>
        <v/>
      </c>
      <c r="Y66" s="41" t="e">
        <f t="shared" si="10"/>
        <v>#VALUE!</v>
      </c>
      <c r="Z66" s="179" t="str">
        <f ca="1">IFERROR(IF($D$7 = "*Multi*",AVERAGE($AI$331:INDIRECT(CONCATENATE("Ai"&amp;Y66))),AVERAGE($AI$330:INDIRECT(CONCATENATE("Ai"&amp;Y66)))),"")</f>
        <v/>
      </c>
      <c r="AA66" s="23"/>
      <c r="AB66" s="739" t="str">
        <f t="shared" si="11"/>
        <v/>
      </c>
      <c r="AC66" s="23" t="str">
        <f>'Extra look-up'!F66</f>
        <v/>
      </c>
      <c r="AD66" s="23" t="str">
        <f ca="1">'Extra look-up'!H66</f>
        <v>OK</v>
      </c>
      <c r="AE66" s="23">
        <f t="shared" ca="1" si="12"/>
        <v>1</v>
      </c>
      <c r="AF66" s="23" t="str">
        <f>'Extra look-up'!F66</f>
        <v/>
      </c>
      <c r="AG66" s="32"/>
      <c r="AL66" s="23"/>
      <c r="AM66" s="23"/>
      <c r="AO66" s="23"/>
      <c r="AR66" s="26"/>
      <c r="AS66" s="26"/>
      <c r="AT66" s="370" t="s">
        <v>797</v>
      </c>
      <c r="AU66" s="342"/>
      <c r="AV66" s="93"/>
      <c r="AW66" s="91"/>
      <c r="AX66" s="91"/>
      <c r="AY66" s="91"/>
      <c r="AZ66" s="90"/>
      <c r="BA66" s="90"/>
      <c r="BB66" s="90"/>
      <c r="BC66" s="90"/>
      <c r="BD66" s="90"/>
      <c r="BE66" s="90"/>
      <c r="BF66" s="90"/>
      <c r="BG66" s="90"/>
      <c r="BH66" s="90"/>
      <c r="BI66" s="83"/>
      <c r="BJ66" s="83"/>
      <c r="BK66" s="83"/>
      <c r="BL66" s="83"/>
      <c r="BM66" s="83"/>
      <c r="BN66" s="83"/>
      <c r="BO66" s="83"/>
      <c r="BP66" s="83"/>
      <c r="BQ66" s="83"/>
      <c r="BR66" s="83"/>
      <c r="BS66" s="83"/>
      <c r="BT66" s="83"/>
      <c r="BU66" s="83"/>
      <c r="BV66" s="83"/>
      <c r="BW66" s="83"/>
      <c r="BX66" s="83"/>
      <c r="BY66" s="83"/>
      <c r="BZ66" s="83"/>
      <c r="CA66" s="83"/>
      <c r="CB66" s="83"/>
      <c r="CC66" s="83"/>
      <c r="CD66" s="83"/>
    </row>
    <row r="67" spans="1:82" s="10" customFormat="1" ht="34.15" hidden="1" customHeight="1" outlineLevel="1" x14ac:dyDescent="0.2">
      <c r="A67" s="738" t="s">
        <v>884</v>
      </c>
      <c r="B67" s="376"/>
      <c r="C67" s="526"/>
      <c r="D67" s="526"/>
      <c r="E67" s="377"/>
      <c r="F67" s="954"/>
      <c r="G67" s="377"/>
      <c r="H67" s="377"/>
      <c r="I67" s="356"/>
      <c r="J67" s="957"/>
      <c r="K67" s="357"/>
      <c r="L67" s="1012" t="str">
        <f t="shared" si="0"/>
        <v/>
      </c>
      <c r="M67" s="740">
        <f t="shared" si="1"/>
        <v>0</v>
      </c>
      <c r="N67" s="741"/>
      <c r="O67" s="788" t="str">
        <f t="shared" si="13"/>
        <v/>
      </c>
      <c r="P67" s="789" t="str">
        <f t="shared" si="6"/>
        <v/>
      </c>
      <c r="Q67" s="791" t="str">
        <f t="shared" si="14"/>
        <v/>
      </c>
      <c r="R67" s="789" t="str">
        <f t="shared" si="7"/>
        <v/>
      </c>
      <c r="S67" s="789" t="str">
        <f t="shared" si="8"/>
        <v/>
      </c>
      <c r="T67" s="790" t="str">
        <f t="shared" si="9"/>
        <v/>
      </c>
      <c r="U67" s="786" t="str">
        <f ca="1">IF('Extra look-up'!$H67="`Work Type","Check Work Type",IF(AND(H67="",I67="",G67="",K67="",L67=""),"",IF(OR(H67="",I67="",G67="",K67="",L67=""),"Check all fields completed correctly",IF(AND(H67="",OR(I67&lt;&gt;"",G67&lt;&gt;"",K67&lt;&gt;"")),"Check all fields completed correctly","OK"))))</f>
        <v/>
      </c>
      <c r="X67" s="778" t="str">
        <f>IF(G67="","",IF($C$7&lt;VLOOKUP(G67,'Eligible Technologies'!D:G,4,FALSE),$C$7,VLOOKUP(G67,'Eligible Technologies'!D:G,4,FALSE)))</f>
        <v/>
      </c>
      <c r="Y67" s="41" t="e">
        <f t="shared" si="10"/>
        <v>#VALUE!</v>
      </c>
      <c r="Z67" s="179" t="str">
        <f ca="1">IFERROR(IF($D$7 = "*Multi*",AVERAGE($AI$331:INDIRECT(CONCATENATE("Ai"&amp;Y67))),AVERAGE($AI$330:INDIRECT(CONCATENATE("Ai"&amp;Y67)))),"")</f>
        <v/>
      </c>
      <c r="AA67" s="23"/>
      <c r="AB67" s="739" t="str">
        <f t="shared" si="11"/>
        <v/>
      </c>
      <c r="AC67" s="23" t="str">
        <f>'Extra look-up'!F67</f>
        <v/>
      </c>
      <c r="AD67" s="23" t="str">
        <f ca="1">'Extra look-up'!H67</f>
        <v>OK</v>
      </c>
      <c r="AE67" s="23">
        <f t="shared" ca="1" si="12"/>
        <v>1</v>
      </c>
      <c r="AF67" s="23" t="str">
        <f>'Extra look-up'!F67</f>
        <v/>
      </c>
      <c r="AG67" s="32"/>
      <c r="AL67" s="23"/>
      <c r="AM67" s="23"/>
      <c r="AO67" s="23"/>
      <c r="AR67" s="26"/>
      <c r="AS67" s="26"/>
      <c r="AT67" s="370" t="s">
        <v>797</v>
      </c>
      <c r="AU67" s="342"/>
      <c r="AV67" s="93"/>
      <c r="AW67" s="91"/>
      <c r="AX67" s="91"/>
      <c r="AY67" s="91"/>
      <c r="AZ67" s="90"/>
      <c r="BA67" s="90"/>
      <c r="BB67" s="90"/>
      <c r="BC67" s="90"/>
      <c r="BD67" s="90"/>
      <c r="BE67" s="90"/>
      <c r="BF67" s="90"/>
      <c r="BG67" s="90"/>
      <c r="BH67" s="90"/>
      <c r="BI67" s="83"/>
      <c r="BJ67" s="83"/>
      <c r="BK67" s="83"/>
      <c r="BL67" s="83"/>
      <c r="BM67" s="83"/>
      <c r="BN67" s="83"/>
      <c r="BO67" s="83"/>
      <c r="BP67" s="83"/>
      <c r="BQ67" s="83"/>
      <c r="BR67" s="83"/>
      <c r="BS67" s="83"/>
      <c r="BT67" s="83"/>
      <c r="BU67" s="83"/>
      <c r="BV67" s="83"/>
      <c r="BW67" s="83"/>
      <c r="BX67" s="83"/>
      <c r="BY67" s="83"/>
      <c r="BZ67" s="83"/>
      <c r="CA67" s="83"/>
      <c r="CB67" s="83"/>
      <c r="CC67" s="83"/>
      <c r="CD67" s="83"/>
    </row>
    <row r="68" spans="1:82" s="10" customFormat="1" ht="34.15" hidden="1" customHeight="1" outlineLevel="1" x14ac:dyDescent="0.2">
      <c r="A68" s="738" t="s">
        <v>885</v>
      </c>
      <c r="B68" s="376"/>
      <c r="C68" s="526"/>
      <c r="D68" s="526"/>
      <c r="E68" s="377"/>
      <c r="F68" s="954"/>
      <c r="G68" s="377"/>
      <c r="H68" s="377"/>
      <c r="I68" s="356"/>
      <c r="J68" s="957"/>
      <c r="K68" s="357"/>
      <c r="L68" s="1012" t="str">
        <f t="shared" si="0"/>
        <v/>
      </c>
      <c r="M68" s="740">
        <f t="shared" si="1"/>
        <v>0</v>
      </c>
      <c r="N68" s="741"/>
      <c r="O68" s="788" t="str">
        <f t="shared" si="13"/>
        <v/>
      </c>
      <c r="P68" s="789" t="str">
        <f t="shared" si="6"/>
        <v/>
      </c>
      <c r="Q68" s="791" t="str">
        <f t="shared" si="14"/>
        <v/>
      </c>
      <c r="R68" s="789" t="str">
        <f t="shared" si="7"/>
        <v/>
      </c>
      <c r="S68" s="789" t="str">
        <f t="shared" si="8"/>
        <v/>
      </c>
      <c r="T68" s="790" t="str">
        <f t="shared" si="9"/>
        <v/>
      </c>
      <c r="U68" s="786" t="str">
        <f ca="1">IF('Extra look-up'!$H68="`Work Type","Check Work Type",IF(AND(H68="",I68="",G68="",K68="",L68=""),"",IF(OR(H68="",I68="",G68="",K68="",L68=""),"Check all fields completed correctly",IF(AND(H68="",OR(I68&lt;&gt;"",G68&lt;&gt;"",K68&lt;&gt;"")),"Check all fields completed correctly","OK"))))</f>
        <v/>
      </c>
      <c r="X68" s="778" t="str">
        <f>IF(G68="","",IF($C$7&lt;VLOOKUP(G68,'Eligible Technologies'!D:G,4,FALSE),$C$7,VLOOKUP(G68,'Eligible Technologies'!D:G,4,FALSE)))</f>
        <v/>
      </c>
      <c r="Y68" s="41" t="e">
        <f t="shared" si="10"/>
        <v>#VALUE!</v>
      </c>
      <c r="Z68" s="179" t="str">
        <f ca="1">IFERROR(IF($D$7 = "*Multi*",AVERAGE($AI$331:INDIRECT(CONCATENATE("Ai"&amp;Y68))),AVERAGE($AI$330:INDIRECT(CONCATENATE("Ai"&amp;Y68)))),"")</f>
        <v/>
      </c>
      <c r="AA68" s="23"/>
      <c r="AB68" s="739" t="str">
        <f t="shared" si="11"/>
        <v/>
      </c>
      <c r="AC68" s="23" t="str">
        <f>'Extra look-up'!F68</f>
        <v/>
      </c>
      <c r="AD68" s="23" t="str">
        <f ca="1">'Extra look-up'!H68</f>
        <v>OK</v>
      </c>
      <c r="AE68" s="23">
        <f t="shared" ca="1" si="12"/>
        <v>1</v>
      </c>
      <c r="AF68" s="23" t="str">
        <f>'Extra look-up'!F68</f>
        <v/>
      </c>
      <c r="AG68" s="32"/>
      <c r="AH68" s="32"/>
      <c r="AI68" s="32"/>
      <c r="AJ68" s="27"/>
      <c r="AK68" s="27"/>
      <c r="AL68" s="23"/>
      <c r="AM68" s="23"/>
      <c r="AN68" s="23"/>
      <c r="AO68" s="23"/>
      <c r="AR68" s="26"/>
      <c r="AS68" s="26"/>
      <c r="AT68" s="370" t="s">
        <v>797</v>
      </c>
      <c r="AU68" s="342"/>
      <c r="AV68" s="93"/>
      <c r="AW68" s="91"/>
      <c r="AX68" s="91"/>
      <c r="AY68" s="91"/>
      <c r="AZ68" s="90"/>
      <c r="BA68" s="90"/>
      <c r="BB68" s="90"/>
      <c r="BC68" s="90"/>
      <c r="BD68" s="90"/>
      <c r="BE68" s="90"/>
      <c r="BF68" s="90"/>
      <c r="BG68" s="90"/>
      <c r="BH68" s="90"/>
      <c r="BI68" s="83"/>
      <c r="BJ68" s="83"/>
      <c r="BK68" s="83"/>
      <c r="BL68" s="83"/>
      <c r="BM68" s="83"/>
      <c r="BN68" s="83"/>
      <c r="BO68" s="83"/>
      <c r="BP68" s="83"/>
      <c r="BQ68" s="83"/>
      <c r="BR68" s="83"/>
      <c r="BS68" s="83"/>
      <c r="BT68" s="83"/>
      <c r="BU68" s="83"/>
      <c r="BV68" s="83"/>
      <c r="BW68" s="83"/>
      <c r="BX68" s="83"/>
      <c r="BY68" s="83"/>
      <c r="BZ68" s="83"/>
      <c r="CA68" s="83"/>
      <c r="CB68" s="83"/>
      <c r="CC68" s="83"/>
      <c r="CD68" s="83"/>
    </row>
    <row r="69" spans="1:82" s="10" customFormat="1" ht="34.15" hidden="1" customHeight="1" outlineLevel="1" x14ac:dyDescent="0.2">
      <c r="A69" s="738" t="s">
        <v>886</v>
      </c>
      <c r="B69" s="376"/>
      <c r="C69" s="526"/>
      <c r="D69" s="526"/>
      <c r="E69" s="377"/>
      <c r="F69" s="954"/>
      <c r="G69" s="377"/>
      <c r="H69" s="377"/>
      <c r="I69" s="356"/>
      <c r="J69" s="957"/>
      <c r="K69" s="357"/>
      <c r="L69" s="1012" t="str">
        <f t="shared" si="0"/>
        <v/>
      </c>
      <c r="M69" s="740">
        <f t="shared" si="1"/>
        <v>0</v>
      </c>
      <c r="N69" s="741"/>
      <c r="O69" s="788" t="str">
        <f t="shared" si="13"/>
        <v/>
      </c>
      <c r="P69" s="789" t="str">
        <f t="shared" si="6"/>
        <v/>
      </c>
      <c r="Q69" s="791" t="str">
        <f t="shared" si="14"/>
        <v/>
      </c>
      <c r="R69" s="789" t="str">
        <f t="shared" si="7"/>
        <v/>
      </c>
      <c r="S69" s="789" t="str">
        <f t="shared" si="8"/>
        <v/>
      </c>
      <c r="T69" s="790" t="str">
        <f t="shared" si="9"/>
        <v/>
      </c>
      <c r="U69" s="786" t="str">
        <f ca="1">IF('Extra look-up'!$H69="`Work Type","Check Work Type",IF(AND(H69="",I69="",G69="",K69="",L69=""),"",IF(OR(H69="",I69="",G69="",K69="",L69=""),"Check all fields completed correctly",IF(AND(H69="",OR(I69&lt;&gt;"",G69&lt;&gt;"",K69&lt;&gt;"")),"Check all fields completed correctly","OK"))))</f>
        <v/>
      </c>
      <c r="X69" s="778" t="str">
        <f>IF(G69="","",IF($C$7&lt;VLOOKUP(G69,'Eligible Technologies'!D:G,4,FALSE),$C$7,VLOOKUP(G69,'Eligible Technologies'!D:G,4,FALSE)))</f>
        <v/>
      </c>
      <c r="Y69" s="41" t="e">
        <f t="shared" si="10"/>
        <v>#VALUE!</v>
      </c>
      <c r="Z69" s="179" t="str">
        <f ca="1">IFERROR(IF($D$7 = "*Multi*",AVERAGE($AI$331:INDIRECT(CONCATENATE("Ai"&amp;Y69))),AVERAGE($AI$330:INDIRECT(CONCATENATE("Ai"&amp;Y69)))),"")</f>
        <v/>
      </c>
      <c r="AA69" s="23"/>
      <c r="AB69" s="739" t="str">
        <f t="shared" si="11"/>
        <v/>
      </c>
      <c r="AC69" s="23" t="str">
        <f>'Extra look-up'!F69</f>
        <v/>
      </c>
      <c r="AD69" s="23" t="str">
        <f ca="1">'Extra look-up'!H69</f>
        <v>OK</v>
      </c>
      <c r="AE69" s="23">
        <f t="shared" ca="1" si="12"/>
        <v>1</v>
      </c>
      <c r="AF69" s="23" t="str">
        <f>'Extra look-up'!F69</f>
        <v/>
      </c>
      <c r="AG69" s="32"/>
      <c r="AL69" s="23"/>
      <c r="AM69" s="23"/>
      <c r="AO69" s="23"/>
      <c r="AR69" s="26"/>
      <c r="AS69" s="26"/>
      <c r="AT69" s="370" t="s">
        <v>797</v>
      </c>
      <c r="AU69" s="342"/>
      <c r="AV69" s="93"/>
      <c r="AW69" s="91"/>
      <c r="AX69" s="91"/>
      <c r="AY69" s="91"/>
      <c r="AZ69" s="90"/>
      <c r="BA69" s="90"/>
      <c r="BB69" s="90"/>
      <c r="BC69" s="90"/>
      <c r="BD69" s="90"/>
      <c r="BE69" s="90"/>
      <c r="BF69" s="90"/>
      <c r="BG69" s="90"/>
      <c r="BH69" s="90"/>
      <c r="BI69" s="83"/>
      <c r="BJ69" s="83"/>
      <c r="BK69" s="83"/>
      <c r="BL69" s="83"/>
      <c r="BM69" s="83"/>
      <c r="BN69" s="83"/>
      <c r="BO69" s="83"/>
      <c r="BP69" s="83"/>
      <c r="BQ69" s="83"/>
      <c r="BR69" s="83"/>
      <c r="BS69" s="83"/>
      <c r="BT69" s="83"/>
      <c r="BU69" s="83"/>
      <c r="BV69" s="83"/>
      <c r="BW69" s="83"/>
      <c r="BX69" s="83"/>
      <c r="BY69" s="83"/>
      <c r="BZ69" s="83"/>
      <c r="CA69" s="83"/>
      <c r="CB69" s="83"/>
      <c r="CC69" s="83"/>
      <c r="CD69" s="83"/>
    </row>
    <row r="70" spans="1:82" s="10" customFormat="1" ht="34.15" hidden="1" customHeight="1" outlineLevel="1" x14ac:dyDescent="0.2">
      <c r="A70" s="738" t="s">
        <v>887</v>
      </c>
      <c r="B70" s="376"/>
      <c r="C70" s="526"/>
      <c r="D70" s="526"/>
      <c r="E70" s="377"/>
      <c r="F70" s="954"/>
      <c r="G70" s="377"/>
      <c r="H70" s="377"/>
      <c r="I70" s="356"/>
      <c r="J70" s="957"/>
      <c r="K70" s="357"/>
      <c r="L70" s="1012" t="str">
        <f t="shared" si="0"/>
        <v/>
      </c>
      <c r="M70" s="740">
        <f t="shared" si="1"/>
        <v>0</v>
      </c>
      <c r="N70" s="741"/>
      <c r="O70" s="788" t="str">
        <f t="shared" si="13"/>
        <v/>
      </c>
      <c r="P70" s="789" t="str">
        <f t="shared" si="6"/>
        <v/>
      </c>
      <c r="Q70" s="791" t="str">
        <f t="shared" si="14"/>
        <v/>
      </c>
      <c r="R70" s="789" t="str">
        <f t="shared" si="7"/>
        <v/>
      </c>
      <c r="S70" s="789" t="str">
        <f t="shared" si="8"/>
        <v/>
      </c>
      <c r="T70" s="790" t="str">
        <f t="shared" si="9"/>
        <v/>
      </c>
      <c r="U70" s="786" t="str">
        <f ca="1">IF('Extra look-up'!$H70="`Work Type","Check Work Type",IF(AND(H70="",I70="",G70="",K70="",L70=""),"",IF(OR(H70="",I70="",G70="",K70="",L70=""),"Check all fields completed correctly",IF(AND(H70="",OR(I70&lt;&gt;"",G70&lt;&gt;"",K70&lt;&gt;"")),"Check all fields completed correctly","OK"))))</f>
        <v/>
      </c>
      <c r="X70" s="778" t="str">
        <f>IF(G70="","",IF($C$7&lt;VLOOKUP(G70,'Eligible Technologies'!D:G,4,FALSE),$C$7,VLOOKUP(G70,'Eligible Technologies'!D:G,4,FALSE)))</f>
        <v/>
      </c>
      <c r="Y70" s="41" t="e">
        <f t="shared" si="10"/>
        <v>#VALUE!</v>
      </c>
      <c r="Z70" s="179" t="str">
        <f ca="1">IFERROR(IF($D$7 = "*Multi*",AVERAGE($AI$331:INDIRECT(CONCATENATE("Ai"&amp;Y70))),AVERAGE($AI$330:INDIRECT(CONCATENATE("Ai"&amp;Y70)))),"")</f>
        <v/>
      </c>
      <c r="AA70" s="23"/>
      <c r="AB70" s="739" t="str">
        <f t="shared" si="11"/>
        <v/>
      </c>
      <c r="AC70" s="23" t="str">
        <f>'Extra look-up'!F70</f>
        <v/>
      </c>
      <c r="AD70" s="23" t="str">
        <f ca="1">'Extra look-up'!H70</f>
        <v>OK</v>
      </c>
      <c r="AE70" s="23">
        <f t="shared" ca="1" si="12"/>
        <v>1</v>
      </c>
      <c r="AF70" s="23" t="str">
        <f>'Extra look-up'!F70</f>
        <v/>
      </c>
      <c r="AG70" s="32"/>
      <c r="AL70" s="23"/>
      <c r="AM70" s="23"/>
      <c r="AO70" s="23"/>
      <c r="AR70" s="26"/>
      <c r="AS70" s="26"/>
      <c r="AT70" s="370" t="s">
        <v>797</v>
      </c>
      <c r="AU70" s="342"/>
      <c r="AV70" s="93"/>
      <c r="AW70" s="91"/>
      <c r="AX70" s="91"/>
      <c r="AY70" s="91"/>
      <c r="AZ70" s="90"/>
      <c r="BA70" s="90"/>
      <c r="BB70" s="90"/>
      <c r="BC70" s="90"/>
      <c r="BD70" s="90"/>
      <c r="BE70" s="90"/>
      <c r="BF70" s="90"/>
      <c r="BG70" s="90"/>
      <c r="BH70" s="90"/>
      <c r="BI70" s="83"/>
      <c r="BJ70" s="83"/>
      <c r="BK70" s="83"/>
      <c r="BL70" s="83"/>
      <c r="BM70" s="83"/>
      <c r="BN70" s="83"/>
      <c r="BO70" s="83"/>
      <c r="BP70" s="83"/>
      <c r="BQ70" s="83"/>
      <c r="BR70" s="83"/>
      <c r="BS70" s="83"/>
      <c r="BT70" s="83"/>
      <c r="BU70" s="83"/>
      <c r="BV70" s="83"/>
      <c r="BW70" s="83"/>
      <c r="BX70" s="83"/>
      <c r="BY70" s="83"/>
      <c r="BZ70" s="83"/>
      <c r="CA70" s="83"/>
      <c r="CB70" s="83"/>
      <c r="CC70" s="83"/>
      <c r="CD70" s="83"/>
    </row>
    <row r="71" spans="1:82" s="10" customFormat="1" ht="34.15" hidden="1" customHeight="1" outlineLevel="1" x14ac:dyDescent="0.2">
      <c r="A71" s="738" t="s">
        <v>888</v>
      </c>
      <c r="B71" s="376"/>
      <c r="C71" s="526"/>
      <c r="D71" s="526"/>
      <c r="E71" s="377"/>
      <c r="F71" s="954"/>
      <c r="G71" s="377"/>
      <c r="H71" s="377"/>
      <c r="I71" s="356"/>
      <c r="J71" s="957"/>
      <c r="K71" s="357"/>
      <c r="L71" s="1012" t="str">
        <f t="shared" si="0"/>
        <v/>
      </c>
      <c r="M71" s="740">
        <f t="shared" si="1"/>
        <v>0</v>
      </c>
      <c r="N71" s="741"/>
      <c r="O71" s="788" t="str">
        <f t="shared" si="13"/>
        <v/>
      </c>
      <c r="P71" s="789" t="str">
        <f t="shared" si="6"/>
        <v/>
      </c>
      <c r="Q71" s="791" t="str">
        <f t="shared" si="14"/>
        <v/>
      </c>
      <c r="R71" s="789" t="str">
        <f t="shared" si="7"/>
        <v/>
      </c>
      <c r="S71" s="789" t="str">
        <f t="shared" si="8"/>
        <v/>
      </c>
      <c r="T71" s="790" t="str">
        <f t="shared" si="9"/>
        <v/>
      </c>
      <c r="U71" s="786" t="str">
        <f ca="1">IF('Extra look-up'!$H71="`Work Type","Check Work Type",IF(AND(H71="",I71="",G71="",K71="",L71=""),"",IF(OR(H71="",I71="",G71="",K71="",L71=""),"Check all fields completed correctly",IF(AND(H71="",OR(I71&lt;&gt;"",G71&lt;&gt;"",K71&lt;&gt;"")),"Check all fields completed correctly","OK"))))</f>
        <v/>
      </c>
      <c r="X71" s="778" t="str">
        <f>IF(G71="","",IF($C$7&lt;VLOOKUP(G71,'Eligible Technologies'!D:G,4,FALSE),$C$7,VLOOKUP(G71,'Eligible Technologies'!D:G,4,FALSE)))</f>
        <v/>
      </c>
      <c r="Y71" s="41" t="e">
        <f t="shared" si="10"/>
        <v>#VALUE!</v>
      </c>
      <c r="Z71" s="179" t="str">
        <f ca="1">IFERROR(IF($D$7 = "*Multi*",AVERAGE($AI$331:INDIRECT(CONCATENATE("Ai"&amp;Y71))),AVERAGE($AI$330:INDIRECT(CONCATENATE("Ai"&amp;Y71)))),"")</f>
        <v/>
      </c>
      <c r="AA71" s="23"/>
      <c r="AB71" s="739" t="str">
        <f t="shared" si="11"/>
        <v/>
      </c>
      <c r="AC71" s="23" t="str">
        <f>'Extra look-up'!F71</f>
        <v/>
      </c>
      <c r="AD71" s="23" t="str">
        <f ca="1">'Extra look-up'!H71</f>
        <v>OK</v>
      </c>
      <c r="AE71" s="23">
        <f t="shared" ca="1" si="12"/>
        <v>1</v>
      </c>
      <c r="AF71" s="23" t="str">
        <f>'Extra look-up'!F71</f>
        <v/>
      </c>
      <c r="AG71" s="32"/>
      <c r="AH71" s="32"/>
      <c r="AI71" s="32"/>
      <c r="AJ71" s="27"/>
      <c r="AK71" s="27"/>
      <c r="AL71" s="23"/>
      <c r="AM71" s="23"/>
      <c r="AN71" s="23"/>
      <c r="AO71" s="23"/>
      <c r="AR71" s="26"/>
      <c r="AS71" s="26"/>
      <c r="AT71" s="370" t="s">
        <v>797</v>
      </c>
      <c r="AU71" s="342"/>
      <c r="AV71" s="93"/>
      <c r="AW71" s="91"/>
      <c r="AX71" s="91"/>
      <c r="AY71" s="91"/>
      <c r="AZ71" s="90"/>
      <c r="BA71" s="90"/>
      <c r="BB71" s="90"/>
      <c r="BC71" s="90"/>
      <c r="BD71" s="90"/>
      <c r="BE71" s="90"/>
      <c r="BF71" s="90"/>
      <c r="BG71" s="90"/>
      <c r="BH71" s="90"/>
      <c r="BI71" s="83"/>
      <c r="BJ71" s="83"/>
      <c r="BK71" s="83"/>
      <c r="BL71" s="83"/>
      <c r="BM71" s="83"/>
      <c r="BN71" s="83"/>
      <c r="BO71" s="83"/>
      <c r="BP71" s="83"/>
      <c r="BQ71" s="83"/>
      <c r="BR71" s="83"/>
      <c r="BS71" s="83"/>
      <c r="BT71" s="83"/>
      <c r="BU71" s="83"/>
      <c r="BV71" s="83"/>
      <c r="BW71" s="83"/>
      <c r="BX71" s="83"/>
      <c r="BY71" s="83"/>
      <c r="BZ71" s="83"/>
      <c r="CA71" s="83"/>
      <c r="CB71" s="83"/>
      <c r="CC71" s="83"/>
      <c r="CD71" s="83"/>
    </row>
    <row r="72" spans="1:82" s="10" customFormat="1" ht="34.15" hidden="1" customHeight="1" outlineLevel="1" x14ac:dyDescent="0.2">
      <c r="A72" s="738" t="s">
        <v>889</v>
      </c>
      <c r="B72" s="376"/>
      <c r="C72" s="526"/>
      <c r="D72" s="526"/>
      <c r="E72" s="377"/>
      <c r="F72" s="954"/>
      <c r="G72" s="377"/>
      <c r="H72" s="377"/>
      <c r="I72" s="356"/>
      <c r="J72" s="957"/>
      <c r="K72" s="357"/>
      <c r="L72" s="1012" t="str">
        <f t="shared" si="0"/>
        <v/>
      </c>
      <c r="M72" s="740">
        <f t="shared" si="1"/>
        <v>0</v>
      </c>
      <c r="N72" s="741"/>
      <c r="O72" s="788" t="str">
        <f t="shared" si="13"/>
        <v/>
      </c>
      <c r="P72" s="789" t="str">
        <f t="shared" si="6"/>
        <v/>
      </c>
      <c r="Q72" s="791" t="str">
        <f t="shared" si="14"/>
        <v/>
      </c>
      <c r="R72" s="789" t="str">
        <f t="shared" si="7"/>
        <v/>
      </c>
      <c r="S72" s="789" t="str">
        <f t="shared" si="8"/>
        <v/>
      </c>
      <c r="T72" s="790" t="str">
        <f t="shared" si="9"/>
        <v/>
      </c>
      <c r="U72" s="786" t="str">
        <f ca="1">IF('Extra look-up'!$H72="`Work Type","Check Work Type",IF(AND(H72="",I72="",G72="",K72="",L72=""),"",IF(OR(H72="",I72="",G72="",K72="",L72=""),"Check all fields completed correctly",IF(AND(H72="",OR(I72&lt;&gt;"",G72&lt;&gt;"",K72&lt;&gt;"")),"Check all fields completed correctly","OK"))))</f>
        <v/>
      </c>
      <c r="X72" s="778" t="str">
        <f>IF(G72="","",IF($C$7&lt;VLOOKUP(G72,'Eligible Technologies'!D:G,4,FALSE),$C$7,VLOOKUP(G72,'Eligible Technologies'!D:G,4,FALSE)))</f>
        <v/>
      </c>
      <c r="Y72" s="41" t="e">
        <f t="shared" si="10"/>
        <v>#VALUE!</v>
      </c>
      <c r="Z72" s="179" t="str">
        <f ca="1">IFERROR(IF($D$7 = "*Multi*",AVERAGE($AI$331:INDIRECT(CONCATENATE("Ai"&amp;Y72))),AVERAGE($AI$330:INDIRECT(CONCATENATE("Ai"&amp;Y72)))),"")</f>
        <v/>
      </c>
      <c r="AA72" s="23"/>
      <c r="AB72" s="739" t="str">
        <f t="shared" si="11"/>
        <v/>
      </c>
      <c r="AC72" s="23" t="str">
        <f>'Extra look-up'!F72</f>
        <v/>
      </c>
      <c r="AD72" s="23" t="str">
        <f ca="1">'Extra look-up'!H72</f>
        <v>OK</v>
      </c>
      <c r="AE72" s="23">
        <f t="shared" ca="1" si="12"/>
        <v>1</v>
      </c>
      <c r="AF72" s="23" t="str">
        <f>'Extra look-up'!F72</f>
        <v/>
      </c>
      <c r="AG72" s="32"/>
      <c r="AL72" s="23"/>
      <c r="AM72" s="23"/>
      <c r="AO72" s="23"/>
      <c r="AR72" s="26"/>
      <c r="AS72" s="26"/>
      <c r="AT72" s="370" t="s">
        <v>797</v>
      </c>
      <c r="AU72" s="342"/>
      <c r="AV72" s="93"/>
      <c r="AW72" s="91"/>
      <c r="AX72" s="91"/>
      <c r="AY72" s="91"/>
      <c r="AZ72" s="90"/>
      <c r="BA72" s="90"/>
      <c r="BB72" s="90"/>
      <c r="BC72" s="90"/>
      <c r="BD72" s="90"/>
      <c r="BE72" s="90"/>
      <c r="BF72" s="90"/>
      <c r="BG72" s="90"/>
      <c r="BH72" s="90"/>
      <c r="BI72" s="83"/>
      <c r="BJ72" s="83"/>
      <c r="BK72" s="83"/>
      <c r="BL72" s="83"/>
      <c r="BM72" s="83"/>
      <c r="BN72" s="83"/>
      <c r="BO72" s="83"/>
      <c r="BP72" s="83"/>
      <c r="BQ72" s="83"/>
      <c r="BR72" s="83"/>
      <c r="BS72" s="83"/>
      <c r="BT72" s="83"/>
      <c r="BU72" s="83"/>
      <c r="BV72" s="83"/>
      <c r="BW72" s="83"/>
      <c r="BX72" s="83"/>
      <c r="BY72" s="83"/>
      <c r="BZ72" s="83"/>
      <c r="CA72" s="83"/>
      <c r="CB72" s="83"/>
      <c r="CC72" s="83"/>
      <c r="CD72" s="83"/>
    </row>
    <row r="73" spans="1:82" s="10" customFormat="1" ht="34.15" hidden="1" customHeight="1" outlineLevel="1" x14ac:dyDescent="0.2">
      <c r="A73" s="738" t="s">
        <v>890</v>
      </c>
      <c r="B73" s="376"/>
      <c r="C73" s="526"/>
      <c r="D73" s="526"/>
      <c r="E73" s="377"/>
      <c r="F73" s="954"/>
      <c r="G73" s="377"/>
      <c r="H73" s="377"/>
      <c r="I73" s="356"/>
      <c r="J73" s="957"/>
      <c r="K73" s="357"/>
      <c r="L73" s="1012" t="str">
        <f t="shared" si="0"/>
        <v/>
      </c>
      <c r="M73" s="740">
        <f t="shared" si="1"/>
        <v>0</v>
      </c>
      <c r="N73" s="741"/>
      <c r="O73" s="788" t="str">
        <f t="shared" si="13"/>
        <v/>
      </c>
      <c r="P73" s="789" t="str">
        <f t="shared" si="6"/>
        <v/>
      </c>
      <c r="Q73" s="791" t="str">
        <f t="shared" si="14"/>
        <v/>
      </c>
      <c r="R73" s="789" t="str">
        <f t="shared" si="7"/>
        <v/>
      </c>
      <c r="S73" s="789" t="str">
        <f t="shared" si="8"/>
        <v/>
      </c>
      <c r="T73" s="790" t="str">
        <f t="shared" si="9"/>
        <v/>
      </c>
      <c r="U73" s="786" t="str">
        <f ca="1">IF('Extra look-up'!$H73="`Work Type","Check Work Type",IF(AND(H73="",I73="",G73="",K73="",L73=""),"",IF(OR(H73="",I73="",G73="",K73="",L73=""),"Check all fields completed correctly",IF(AND(H73="",OR(I73&lt;&gt;"",G73&lt;&gt;"",K73&lt;&gt;"")),"Check all fields completed correctly","OK"))))</f>
        <v/>
      </c>
      <c r="X73" s="778" t="str">
        <f>IF(G73="","",IF($C$7&lt;VLOOKUP(G73,'Eligible Technologies'!D:G,4,FALSE),$C$7,VLOOKUP(G73,'Eligible Technologies'!D:G,4,FALSE)))</f>
        <v/>
      </c>
      <c r="Y73" s="41" t="e">
        <f t="shared" si="10"/>
        <v>#VALUE!</v>
      </c>
      <c r="Z73" s="179" t="str">
        <f ca="1">IFERROR(IF($D$7 = "*Multi*",AVERAGE($AI$331:INDIRECT(CONCATENATE("Ai"&amp;Y73))),AVERAGE($AI$330:INDIRECT(CONCATENATE("Ai"&amp;Y73)))),"")</f>
        <v/>
      </c>
      <c r="AA73" s="23"/>
      <c r="AB73" s="739" t="str">
        <f t="shared" si="11"/>
        <v/>
      </c>
      <c r="AC73" s="23" t="str">
        <f>'Extra look-up'!F73</f>
        <v/>
      </c>
      <c r="AD73" s="23" t="str">
        <f ca="1">'Extra look-up'!H73</f>
        <v>OK</v>
      </c>
      <c r="AE73" s="23">
        <f t="shared" ca="1" si="12"/>
        <v>1</v>
      </c>
      <c r="AF73" s="23" t="str">
        <f>'Extra look-up'!F73</f>
        <v/>
      </c>
      <c r="AG73" s="32"/>
      <c r="AL73" s="23"/>
      <c r="AM73" s="23"/>
      <c r="AO73" s="23"/>
      <c r="AR73" s="26"/>
      <c r="AS73" s="26"/>
      <c r="AT73" s="370" t="s">
        <v>797</v>
      </c>
      <c r="AU73" s="342"/>
      <c r="AV73" s="93"/>
      <c r="AW73" s="91"/>
      <c r="AX73" s="91"/>
      <c r="AY73" s="91"/>
      <c r="AZ73" s="90"/>
      <c r="BA73" s="90"/>
      <c r="BB73" s="90"/>
      <c r="BC73" s="90"/>
      <c r="BD73" s="90"/>
      <c r="BE73" s="90"/>
      <c r="BF73" s="90"/>
      <c r="BG73" s="90"/>
      <c r="BH73" s="90"/>
      <c r="BI73" s="83"/>
      <c r="BJ73" s="83"/>
      <c r="BK73" s="83"/>
      <c r="BL73" s="83"/>
      <c r="BM73" s="83"/>
      <c r="BN73" s="83"/>
      <c r="BO73" s="83"/>
      <c r="BP73" s="83"/>
      <c r="BQ73" s="83"/>
      <c r="BR73" s="83"/>
      <c r="BS73" s="83"/>
      <c r="BT73" s="83"/>
      <c r="BU73" s="83"/>
      <c r="BV73" s="83"/>
      <c r="BW73" s="83"/>
      <c r="BX73" s="83"/>
      <c r="BY73" s="83"/>
      <c r="BZ73" s="83"/>
      <c r="CA73" s="83"/>
      <c r="CB73" s="83"/>
      <c r="CC73" s="83"/>
      <c r="CD73" s="83"/>
    </row>
    <row r="74" spans="1:82" s="10" customFormat="1" ht="34.15" hidden="1" customHeight="1" outlineLevel="1" x14ac:dyDescent="0.2">
      <c r="A74" s="738" t="s">
        <v>891</v>
      </c>
      <c r="B74" s="376"/>
      <c r="C74" s="526"/>
      <c r="D74" s="526"/>
      <c r="E74" s="377"/>
      <c r="F74" s="954"/>
      <c r="G74" s="377"/>
      <c r="H74" s="377"/>
      <c r="I74" s="356"/>
      <c r="J74" s="957"/>
      <c r="K74" s="357"/>
      <c r="L74" s="1012" t="str">
        <f t="shared" si="0"/>
        <v/>
      </c>
      <c r="M74" s="740">
        <f t="shared" si="1"/>
        <v>0</v>
      </c>
      <c r="N74" s="741"/>
      <c r="O74" s="788" t="str">
        <f t="shared" si="13"/>
        <v/>
      </c>
      <c r="P74" s="789" t="str">
        <f t="shared" si="6"/>
        <v/>
      </c>
      <c r="Q74" s="791" t="str">
        <f t="shared" si="14"/>
        <v/>
      </c>
      <c r="R74" s="789" t="str">
        <f t="shared" si="7"/>
        <v/>
      </c>
      <c r="S74" s="789" t="str">
        <f t="shared" si="8"/>
        <v/>
      </c>
      <c r="T74" s="790" t="str">
        <f t="shared" si="9"/>
        <v/>
      </c>
      <c r="U74" s="786" t="str">
        <f ca="1">IF('Extra look-up'!$H74="`Work Type","Check Work Type",IF(AND(H74="",I74="",G74="",K74="",L74=""),"",IF(OR(H74="",I74="",G74="",K74="",L74=""),"Check all fields completed correctly",IF(AND(H74="",OR(I74&lt;&gt;"",G74&lt;&gt;"",K74&lt;&gt;"")),"Check all fields completed correctly","OK"))))</f>
        <v/>
      </c>
      <c r="X74" s="778" t="str">
        <f>IF(G74="","",IF($C$7&lt;VLOOKUP(G74,'Eligible Technologies'!D:G,4,FALSE),$C$7,VLOOKUP(G74,'Eligible Technologies'!D:G,4,FALSE)))</f>
        <v/>
      </c>
      <c r="Y74" s="41" t="e">
        <f t="shared" si="10"/>
        <v>#VALUE!</v>
      </c>
      <c r="Z74" s="179" t="str">
        <f ca="1">IFERROR(IF($D$7 = "*Multi*",AVERAGE($AI$331:INDIRECT(CONCATENATE("Ai"&amp;Y74))),AVERAGE($AI$330:INDIRECT(CONCATENATE("Ai"&amp;Y74)))),"")</f>
        <v/>
      </c>
      <c r="AA74" s="23"/>
      <c r="AB74" s="739" t="str">
        <f t="shared" si="11"/>
        <v/>
      </c>
      <c r="AC74" s="23" t="str">
        <f>'Extra look-up'!F74</f>
        <v/>
      </c>
      <c r="AD74" s="23" t="str">
        <f ca="1">'Extra look-up'!H74</f>
        <v>OK</v>
      </c>
      <c r="AE74" s="23">
        <f t="shared" ca="1" si="12"/>
        <v>1</v>
      </c>
      <c r="AF74" s="23" t="str">
        <f>'Extra look-up'!F74</f>
        <v/>
      </c>
      <c r="AG74" s="32"/>
      <c r="AH74" s="32"/>
      <c r="AI74" s="32"/>
      <c r="AJ74" s="27"/>
      <c r="AK74" s="27"/>
      <c r="AL74" s="23"/>
      <c r="AM74" s="23"/>
      <c r="AN74" s="23"/>
      <c r="AO74" s="23"/>
      <c r="AR74" s="26"/>
      <c r="AS74" s="26"/>
      <c r="AT74" s="370" t="s">
        <v>797</v>
      </c>
      <c r="AU74" s="342"/>
      <c r="AV74" s="93"/>
      <c r="AW74" s="91"/>
      <c r="AX74" s="91"/>
      <c r="AY74" s="91"/>
      <c r="AZ74" s="90"/>
      <c r="BA74" s="90"/>
      <c r="BB74" s="90"/>
      <c r="BC74" s="90"/>
      <c r="BD74" s="90"/>
      <c r="BE74" s="90"/>
      <c r="BF74" s="90"/>
      <c r="BG74" s="90"/>
      <c r="BH74" s="90"/>
      <c r="BI74" s="83"/>
      <c r="BJ74" s="83"/>
      <c r="BK74" s="83"/>
      <c r="BL74" s="83"/>
      <c r="BM74" s="83"/>
      <c r="BN74" s="83"/>
      <c r="BO74" s="83"/>
      <c r="BP74" s="83"/>
      <c r="BQ74" s="83"/>
      <c r="BR74" s="83"/>
      <c r="BS74" s="83"/>
      <c r="BT74" s="83"/>
      <c r="BU74" s="83"/>
      <c r="BV74" s="83"/>
      <c r="BW74" s="83"/>
      <c r="BX74" s="83"/>
      <c r="BY74" s="83"/>
      <c r="BZ74" s="83"/>
      <c r="CA74" s="83"/>
      <c r="CB74" s="83"/>
      <c r="CC74" s="83"/>
      <c r="CD74" s="83"/>
    </row>
    <row r="75" spans="1:82" s="10" customFormat="1" ht="34.15" hidden="1" customHeight="1" outlineLevel="1" x14ac:dyDescent="0.2">
      <c r="A75" s="738" t="s">
        <v>892</v>
      </c>
      <c r="B75" s="376"/>
      <c r="C75" s="526"/>
      <c r="D75" s="526"/>
      <c r="E75" s="377"/>
      <c r="F75" s="954"/>
      <c r="G75" s="377"/>
      <c r="H75" s="377"/>
      <c r="I75" s="356"/>
      <c r="J75" s="957"/>
      <c r="K75" s="357"/>
      <c r="L75" s="1012" t="str">
        <f t="shared" si="0"/>
        <v/>
      </c>
      <c r="M75" s="740">
        <f t="shared" si="1"/>
        <v>0</v>
      </c>
      <c r="N75" s="741"/>
      <c r="O75" s="788" t="str">
        <f t="shared" si="13"/>
        <v/>
      </c>
      <c r="P75" s="789" t="str">
        <f t="shared" si="6"/>
        <v/>
      </c>
      <c r="Q75" s="791" t="str">
        <f t="shared" si="14"/>
        <v/>
      </c>
      <c r="R75" s="789" t="str">
        <f t="shared" si="7"/>
        <v/>
      </c>
      <c r="S75" s="789" t="str">
        <f t="shared" si="8"/>
        <v/>
      </c>
      <c r="T75" s="790" t="str">
        <f t="shared" si="9"/>
        <v/>
      </c>
      <c r="U75" s="786" t="str">
        <f ca="1">IF('Extra look-up'!$H75="`Work Type","Check Work Type",IF(AND(H75="",I75="",G75="",K75="",L75=""),"",IF(OR(H75="",I75="",G75="",K75="",L75=""),"Check all fields completed correctly",IF(AND(H75="",OR(I75&lt;&gt;"",G75&lt;&gt;"",K75&lt;&gt;"")),"Check all fields completed correctly","OK"))))</f>
        <v/>
      </c>
      <c r="X75" s="778" t="str">
        <f>IF(G75="","",IF($C$7&lt;VLOOKUP(G75,'Eligible Technologies'!D:G,4,FALSE),$C$7,VLOOKUP(G75,'Eligible Technologies'!D:G,4,FALSE)))</f>
        <v/>
      </c>
      <c r="Y75" s="41" t="e">
        <f t="shared" si="10"/>
        <v>#VALUE!</v>
      </c>
      <c r="Z75" s="179" t="str">
        <f ca="1">IFERROR(IF($D$7 = "*Multi*",AVERAGE($AI$331:INDIRECT(CONCATENATE("Ai"&amp;Y75))),AVERAGE($AI$330:INDIRECT(CONCATENATE("Ai"&amp;Y75)))),"")</f>
        <v/>
      </c>
      <c r="AA75" s="23"/>
      <c r="AB75" s="739" t="str">
        <f t="shared" si="11"/>
        <v/>
      </c>
      <c r="AC75" s="23" t="str">
        <f>'Extra look-up'!F75</f>
        <v/>
      </c>
      <c r="AD75" s="23" t="str">
        <f ca="1">'Extra look-up'!H75</f>
        <v>OK</v>
      </c>
      <c r="AE75" s="23">
        <f t="shared" ca="1" si="12"/>
        <v>1</v>
      </c>
      <c r="AF75" s="23" t="str">
        <f>'Extra look-up'!F75</f>
        <v/>
      </c>
      <c r="AG75" s="32"/>
      <c r="AL75" s="23"/>
      <c r="AM75" s="23"/>
      <c r="AO75" s="23"/>
      <c r="AR75" s="26"/>
      <c r="AS75" s="26"/>
      <c r="AT75" s="370" t="s">
        <v>797</v>
      </c>
      <c r="AU75" s="342"/>
      <c r="AV75" s="93"/>
      <c r="AW75" s="91"/>
      <c r="AX75" s="91"/>
      <c r="AY75" s="91"/>
      <c r="AZ75" s="90"/>
      <c r="BA75" s="90"/>
      <c r="BB75" s="90"/>
      <c r="BC75" s="90"/>
      <c r="BD75" s="90"/>
      <c r="BE75" s="90"/>
      <c r="BF75" s="90"/>
      <c r="BG75" s="90"/>
      <c r="BH75" s="90"/>
      <c r="BI75" s="83"/>
      <c r="BJ75" s="83"/>
      <c r="BK75" s="83"/>
      <c r="BL75" s="83"/>
      <c r="BM75" s="83"/>
      <c r="BN75" s="83"/>
      <c r="BO75" s="83"/>
      <c r="BP75" s="83"/>
      <c r="BQ75" s="83"/>
      <c r="BR75" s="83"/>
      <c r="BS75" s="83"/>
      <c r="BT75" s="83"/>
      <c r="BU75" s="83"/>
      <c r="BV75" s="83"/>
      <c r="BW75" s="83"/>
      <c r="BX75" s="83"/>
      <c r="BY75" s="83"/>
      <c r="BZ75" s="83"/>
      <c r="CA75" s="83"/>
      <c r="CB75" s="83"/>
      <c r="CC75" s="83"/>
      <c r="CD75" s="83"/>
    </row>
    <row r="76" spans="1:82" s="10" customFormat="1" ht="34.15" hidden="1" customHeight="1" outlineLevel="1" x14ac:dyDescent="0.2">
      <c r="A76" s="738" t="s">
        <v>893</v>
      </c>
      <c r="B76" s="376"/>
      <c r="C76" s="526"/>
      <c r="D76" s="526"/>
      <c r="E76" s="377"/>
      <c r="F76" s="954"/>
      <c r="G76" s="377"/>
      <c r="H76" s="377"/>
      <c r="I76" s="356"/>
      <c r="J76" s="957"/>
      <c r="K76" s="357"/>
      <c r="L76" s="1012" t="str">
        <f t="shared" si="0"/>
        <v/>
      </c>
      <c r="M76" s="740">
        <f t="shared" si="1"/>
        <v>0</v>
      </c>
      <c r="N76" s="741"/>
      <c r="O76" s="788" t="str">
        <f t="shared" si="13"/>
        <v/>
      </c>
      <c r="P76" s="789" t="str">
        <f t="shared" si="6"/>
        <v/>
      </c>
      <c r="Q76" s="791" t="str">
        <f t="shared" si="14"/>
        <v/>
      </c>
      <c r="R76" s="789" t="str">
        <f t="shared" si="7"/>
        <v/>
      </c>
      <c r="S76" s="789" t="str">
        <f t="shared" si="8"/>
        <v/>
      </c>
      <c r="T76" s="790" t="str">
        <f t="shared" si="9"/>
        <v/>
      </c>
      <c r="U76" s="786" t="str">
        <f ca="1">IF('Extra look-up'!$H76="`Work Type","Check Work Type",IF(AND(H76="",I76="",G76="",K76="",L76=""),"",IF(OR(H76="",I76="",G76="",K76="",L76=""),"Check all fields completed correctly",IF(AND(H76="",OR(I76&lt;&gt;"",G76&lt;&gt;"",K76&lt;&gt;"")),"Check all fields completed correctly","OK"))))</f>
        <v/>
      </c>
      <c r="X76" s="778" t="str">
        <f>IF(G76="","",IF($C$7&lt;VLOOKUP(G76,'Eligible Technologies'!D:G,4,FALSE),$C$7,VLOOKUP(G76,'Eligible Technologies'!D:G,4,FALSE)))</f>
        <v/>
      </c>
      <c r="Y76" s="41" t="e">
        <f t="shared" si="10"/>
        <v>#VALUE!</v>
      </c>
      <c r="Z76" s="179" t="str">
        <f ca="1">IFERROR(IF($D$7 = "*Multi*",AVERAGE($AI$331:INDIRECT(CONCATENATE("Ai"&amp;Y76))),AVERAGE($AI$330:INDIRECT(CONCATENATE("Ai"&amp;Y76)))),"")</f>
        <v/>
      </c>
      <c r="AA76" s="23"/>
      <c r="AB76" s="739" t="str">
        <f t="shared" si="11"/>
        <v/>
      </c>
      <c r="AC76" s="23" t="str">
        <f>'Extra look-up'!F76</f>
        <v/>
      </c>
      <c r="AD76" s="23" t="str">
        <f ca="1">'Extra look-up'!H76</f>
        <v>OK</v>
      </c>
      <c r="AE76" s="23">
        <f t="shared" ca="1" si="12"/>
        <v>1</v>
      </c>
      <c r="AF76" s="23" t="str">
        <f>'Extra look-up'!F76</f>
        <v/>
      </c>
      <c r="AG76" s="32"/>
      <c r="AL76" s="23"/>
      <c r="AM76" s="23"/>
      <c r="AO76" s="23"/>
      <c r="AR76" s="26"/>
      <c r="AS76" s="26"/>
      <c r="AT76" s="370" t="s">
        <v>797</v>
      </c>
      <c r="AU76" s="342"/>
      <c r="AV76" s="93"/>
      <c r="AW76" s="91"/>
      <c r="AX76" s="91"/>
      <c r="AY76" s="91"/>
      <c r="AZ76" s="90"/>
      <c r="BA76" s="90"/>
      <c r="BB76" s="90"/>
      <c r="BC76" s="90"/>
      <c r="BD76" s="90"/>
      <c r="BE76" s="90"/>
      <c r="BF76" s="90"/>
      <c r="BG76" s="90"/>
      <c r="BH76" s="90"/>
      <c r="BI76" s="83"/>
      <c r="BJ76" s="83"/>
      <c r="BK76" s="83"/>
      <c r="BL76" s="83"/>
      <c r="BM76" s="83"/>
      <c r="BN76" s="83"/>
      <c r="BO76" s="83"/>
      <c r="BP76" s="83"/>
      <c r="BQ76" s="83"/>
      <c r="BR76" s="83"/>
      <c r="BS76" s="83"/>
      <c r="BT76" s="83"/>
      <c r="BU76" s="83"/>
      <c r="BV76" s="83"/>
      <c r="BW76" s="83"/>
      <c r="BX76" s="83"/>
      <c r="BY76" s="83"/>
      <c r="BZ76" s="83"/>
      <c r="CA76" s="83"/>
      <c r="CB76" s="83"/>
      <c r="CC76" s="83"/>
      <c r="CD76" s="83"/>
    </row>
    <row r="77" spans="1:82" s="10" customFormat="1" ht="34.15" hidden="1" customHeight="1" outlineLevel="1" x14ac:dyDescent="0.2">
      <c r="A77" s="738" t="s">
        <v>894</v>
      </c>
      <c r="B77" s="376"/>
      <c r="C77" s="526"/>
      <c r="D77" s="526"/>
      <c r="E77" s="377"/>
      <c r="F77" s="954"/>
      <c r="G77" s="377"/>
      <c r="H77" s="377"/>
      <c r="I77" s="356"/>
      <c r="J77" s="957"/>
      <c r="K77" s="357"/>
      <c r="L77" s="1012" t="str">
        <f t="shared" si="0"/>
        <v/>
      </c>
      <c r="M77" s="740">
        <f t="shared" si="1"/>
        <v>0</v>
      </c>
      <c r="N77" s="741"/>
      <c r="O77" s="788" t="str">
        <f t="shared" si="13"/>
        <v/>
      </c>
      <c r="P77" s="789" t="str">
        <f t="shared" si="6"/>
        <v/>
      </c>
      <c r="Q77" s="791" t="str">
        <f t="shared" si="14"/>
        <v/>
      </c>
      <c r="R77" s="789" t="str">
        <f t="shared" si="7"/>
        <v/>
      </c>
      <c r="S77" s="789" t="str">
        <f t="shared" si="8"/>
        <v/>
      </c>
      <c r="T77" s="790" t="str">
        <f t="shared" si="9"/>
        <v/>
      </c>
      <c r="U77" s="786" t="str">
        <f ca="1">IF('Extra look-up'!$H77="`Work Type","Check Work Type",IF(AND(H77="",I77="",G77="",K77="",L77=""),"",IF(OR(H77="",I77="",G77="",K77="",L77=""),"Check all fields completed correctly",IF(AND(H77="",OR(I77&lt;&gt;"",G77&lt;&gt;"",K77&lt;&gt;"")),"Check all fields completed correctly","OK"))))</f>
        <v/>
      </c>
      <c r="X77" s="778" t="str">
        <f>IF(G77="","",IF($C$7&lt;VLOOKUP(G77,'Eligible Technologies'!D:G,4,FALSE),$C$7,VLOOKUP(G77,'Eligible Technologies'!D:G,4,FALSE)))</f>
        <v/>
      </c>
      <c r="Y77" s="41" t="e">
        <f t="shared" si="10"/>
        <v>#VALUE!</v>
      </c>
      <c r="Z77" s="179" t="str">
        <f ca="1">IFERROR(IF($D$7 = "*Multi*",AVERAGE($AI$331:INDIRECT(CONCATENATE("Ai"&amp;Y77))),AVERAGE($AI$330:INDIRECT(CONCATENATE("Ai"&amp;Y77)))),"")</f>
        <v/>
      </c>
      <c r="AA77" s="23"/>
      <c r="AB77" s="739" t="str">
        <f t="shared" si="11"/>
        <v/>
      </c>
      <c r="AC77" s="23" t="str">
        <f>'Extra look-up'!F77</f>
        <v/>
      </c>
      <c r="AD77" s="23" t="str">
        <f ca="1">'Extra look-up'!H77</f>
        <v>OK</v>
      </c>
      <c r="AE77" s="23">
        <f t="shared" ca="1" si="12"/>
        <v>1</v>
      </c>
      <c r="AF77" s="23" t="str">
        <f>'Extra look-up'!F77</f>
        <v/>
      </c>
      <c r="AG77" s="32"/>
      <c r="AH77" s="32"/>
      <c r="AI77" s="32"/>
      <c r="AJ77" s="27"/>
      <c r="AK77" s="27"/>
      <c r="AL77" s="23"/>
      <c r="AM77" s="23"/>
      <c r="AN77" s="23"/>
      <c r="AO77" s="23"/>
      <c r="AR77" s="26"/>
      <c r="AS77" s="26"/>
      <c r="AT77" s="370" t="s">
        <v>797</v>
      </c>
      <c r="AU77" s="342"/>
      <c r="AV77" s="93"/>
      <c r="AW77" s="91"/>
      <c r="AX77" s="91"/>
      <c r="AY77" s="91"/>
      <c r="AZ77" s="90"/>
      <c r="BA77" s="90"/>
      <c r="BB77" s="90"/>
      <c r="BC77" s="90"/>
      <c r="BD77" s="90"/>
      <c r="BE77" s="90"/>
      <c r="BF77" s="90"/>
      <c r="BG77" s="90"/>
      <c r="BH77" s="90"/>
      <c r="BI77" s="83"/>
      <c r="BJ77" s="83"/>
      <c r="BK77" s="83"/>
      <c r="BL77" s="83"/>
      <c r="BM77" s="83"/>
      <c r="BN77" s="83"/>
      <c r="BO77" s="83"/>
      <c r="BP77" s="83"/>
      <c r="BQ77" s="83"/>
      <c r="BR77" s="83"/>
      <c r="BS77" s="83"/>
      <c r="BT77" s="83"/>
      <c r="BU77" s="83"/>
      <c r="BV77" s="83"/>
      <c r="BW77" s="83"/>
      <c r="BX77" s="83"/>
      <c r="BY77" s="83"/>
      <c r="BZ77" s="83"/>
      <c r="CA77" s="83"/>
      <c r="CB77" s="83"/>
      <c r="CC77" s="83"/>
      <c r="CD77" s="83"/>
    </row>
    <row r="78" spans="1:82" s="10" customFormat="1" ht="34.15" hidden="1" customHeight="1" outlineLevel="1" x14ac:dyDescent="0.2">
      <c r="A78" s="738" t="s">
        <v>895</v>
      </c>
      <c r="B78" s="376"/>
      <c r="C78" s="526"/>
      <c r="D78" s="526"/>
      <c r="E78" s="377"/>
      <c r="F78" s="954"/>
      <c r="G78" s="377"/>
      <c r="H78" s="377"/>
      <c r="I78" s="356"/>
      <c r="J78" s="957"/>
      <c r="K78" s="357"/>
      <c r="L78" s="1012" t="str">
        <f t="shared" si="0"/>
        <v/>
      </c>
      <c r="M78" s="740">
        <f t="shared" si="1"/>
        <v>0</v>
      </c>
      <c r="N78" s="741"/>
      <c r="O78" s="788" t="str">
        <f t="shared" si="13"/>
        <v/>
      </c>
      <c r="P78" s="789" t="str">
        <f t="shared" si="6"/>
        <v/>
      </c>
      <c r="Q78" s="791" t="str">
        <f t="shared" si="14"/>
        <v/>
      </c>
      <c r="R78" s="789" t="str">
        <f t="shared" si="7"/>
        <v/>
      </c>
      <c r="S78" s="789" t="str">
        <f t="shared" si="8"/>
        <v/>
      </c>
      <c r="T78" s="790" t="str">
        <f t="shared" si="9"/>
        <v/>
      </c>
      <c r="U78" s="786" t="str">
        <f ca="1">IF('Extra look-up'!$H78="`Work Type","Check Work Type",IF(AND(H78="",I78="",G78="",K78="",L78=""),"",IF(OR(H78="",I78="",G78="",K78="",L78=""),"Check all fields completed correctly",IF(AND(H78="",OR(I78&lt;&gt;"",G78&lt;&gt;"",K78&lt;&gt;"")),"Check all fields completed correctly","OK"))))</f>
        <v/>
      </c>
      <c r="X78" s="778" t="str">
        <f>IF(G78="","",IF($C$7&lt;VLOOKUP(G78,'Eligible Technologies'!D:G,4,FALSE),$C$7,VLOOKUP(G78,'Eligible Technologies'!D:G,4,FALSE)))</f>
        <v/>
      </c>
      <c r="Y78" s="41" t="e">
        <f t="shared" si="10"/>
        <v>#VALUE!</v>
      </c>
      <c r="Z78" s="179" t="str">
        <f ca="1">IFERROR(IF($D$7 = "*Multi*",AVERAGE($AI$331:INDIRECT(CONCATENATE("Ai"&amp;Y78))),AVERAGE($AI$330:INDIRECT(CONCATENATE("Ai"&amp;Y78)))),"")</f>
        <v/>
      </c>
      <c r="AA78" s="23"/>
      <c r="AB78" s="739" t="str">
        <f t="shared" si="11"/>
        <v/>
      </c>
      <c r="AC78" s="23" t="str">
        <f>'Extra look-up'!F78</f>
        <v/>
      </c>
      <c r="AD78" s="23" t="str">
        <f ca="1">'Extra look-up'!H78</f>
        <v>OK</v>
      </c>
      <c r="AE78" s="23">
        <f t="shared" ca="1" si="12"/>
        <v>1</v>
      </c>
      <c r="AF78" s="23" t="str">
        <f>'Extra look-up'!F78</f>
        <v/>
      </c>
      <c r="AG78" s="32"/>
      <c r="AL78" s="23"/>
      <c r="AM78" s="23"/>
      <c r="AO78" s="23"/>
      <c r="AR78" s="26"/>
      <c r="AS78" s="26"/>
      <c r="AT78" s="370" t="s">
        <v>797</v>
      </c>
      <c r="AU78" s="342"/>
      <c r="AV78" s="93"/>
      <c r="AW78" s="91"/>
      <c r="AX78" s="91"/>
      <c r="AY78" s="91"/>
      <c r="AZ78" s="90"/>
      <c r="BA78" s="90"/>
      <c r="BB78" s="90"/>
      <c r="BC78" s="90"/>
      <c r="BD78" s="90"/>
      <c r="BE78" s="90"/>
      <c r="BF78" s="90"/>
      <c r="BG78" s="90"/>
      <c r="BH78" s="90"/>
      <c r="BI78" s="83"/>
      <c r="BJ78" s="83"/>
      <c r="BK78" s="83"/>
      <c r="BL78" s="83"/>
      <c r="BM78" s="83"/>
      <c r="BN78" s="83"/>
      <c r="BO78" s="83"/>
      <c r="BP78" s="83"/>
      <c r="BQ78" s="83"/>
      <c r="BR78" s="83"/>
      <c r="BS78" s="83"/>
      <c r="BT78" s="83"/>
      <c r="BU78" s="83"/>
      <c r="BV78" s="83"/>
      <c r="BW78" s="83"/>
      <c r="BX78" s="83"/>
      <c r="BY78" s="83"/>
      <c r="BZ78" s="83"/>
      <c r="CA78" s="83"/>
      <c r="CB78" s="83"/>
      <c r="CC78" s="83"/>
      <c r="CD78" s="83"/>
    </row>
    <row r="79" spans="1:82" s="10" customFormat="1" ht="34.15" hidden="1" customHeight="1" outlineLevel="1" x14ac:dyDescent="0.2">
      <c r="A79" s="738" t="s">
        <v>896</v>
      </c>
      <c r="B79" s="376"/>
      <c r="C79" s="526"/>
      <c r="D79" s="526"/>
      <c r="E79" s="377"/>
      <c r="F79" s="954"/>
      <c r="G79" s="377"/>
      <c r="H79" s="377"/>
      <c r="I79" s="356"/>
      <c r="J79" s="957"/>
      <c r="K79" s="357"/>
      <c r="L79" s="1012" t="str">
        <f t="shared" si="0"/>
        <v/>
      </c>
      <c r="M79" s="740">
        <f t="shared" si="1"/>
        <v>0</v>
      </c>
      <c r="N79" s="741"/>
      <c r="O79" s="788" t="str">
        <f t="shared" si="13"/>
        <v/>
      </c>
      <c r="P79" s="789" t="str">
        <f t="shared" si="6"/>
        <v/>
      </c>
      <c r="Q79" s="791" t="str">
        <f t="shared" si="14"/>
        <v/>
      </c>
      <c r="R79" s="789" t="str">
        <f t="shared" si="7"/>
        <v/>
      </c>
      <c r="S79" s="789" t="str">
        <f t="shared" si="8"/>
        <v/>
      </c>
      <c r="T79" s="790" t="str">
        <f t="shared" si="9"/>
        <v/>
      </c>
      <c r="U79" s="786" t="str">
        <f ca="1">IF('Extra look-up'!$H79="`Work Type","Check Work Type",IF(AND(H79="",I79="",G79="",K79="",L79=""),"",IF(OR(H79="",I79="",G79="",K79="",L79=""),"Check all fields completed correctly",IF(AND(H79="",OR(I79&lt;&gt;"",G79&lt;&gt;"",K79&lt;&gt;"")),"Check all fields completed correctly","OK"))))</f>
        <v/>
      </c>
      <c r="X79" s="778" t="str">
        <f>IF(G79="","",IF($C$7&lt;VLOOKUP(G79,'Eligible Technologies'!D:G,4,FALSE),$C$7,VLOOKUP(G79,'Eligible Technologies'!D:G,4,FALSE)))</f>
        <v/>
      </c>
      <c r="Y79" s="41" t="e">
        <f t="shared" si="10"/>
        <v>#VALUE!</v>
      </c>
      <c r="Z79" s="179" t="str">
        <f ca="1">IFERROR(IF($D$7 = "*Multi*",AVERAGE($AI$331:INDIRECT(CONCATENATE("Ai"&amp;Y79))),AVERAGE($AI$330:INDIRECT(CONCATENATE("Ai"&amp;Y79)))),"")</f>
        <v/>
      </c>
      <c r="AA79" s="23"/>
      <c r="AB79" s="739" t="str">
        <f t="shared" si="11"/>
        <v/>
      </c>
      <c r="AC79" s="23" t="str">
        <f>'Extra look-up'!F79</f>
        <v/>
      </c>
      <c r="AD79" s="23" t="str">
        <f ca="1">'Extra look-up'!H79</f>
        <v>OK</v>
      </c>
      <c r="AE79" s="23">
        <f t="shared" ca="1" si="12"/>
        <v>1</v>
      </c>
      <c r="AF79" s="23" t="str">
        <f>'Extra look-up'!F79</f>
        <v/>
      </c>
      <c r="AG79" s="32"/>
      <c r="AL79" s="23"/>
      <c r="AM79" s="23"/>
      <c r="AO79" s="23"/>
      <c r="AR79" s="26"/>
      <c r="AS79" s="26"/>
      <c r="AT79" s="370" t="s">
        <v>797</v>
      </c>
      <c r="AU79" s="342"/>
      <c r="AV79" s="93"/>
      <c r="AW79" s="91"/>
      <c r="AX79" s="91"/>
      <c r="AY79" s="91"/>
      <c r="AZ79" s="90"/>
      <c r="BA79" s="90"/>
      <c r="BB79" s="90"/>
      <c r="BC79" s="90"/>
      <c r="BD79" s="90"/>
      <c r="BE79" s="90"/>
      <c r="BF79" s="90"/>
      <c r="BG79" s="90"/>
      <c r="BH79" s="90"/>
      <c r="BI79" s="83"/>
      <c r="BJ79" s="83"/>
      <c r="BK79" s="83"/>
      <c r="BL79" s="83"/>
      <c r="BM79" s="83"/>
      <c r="BN79" s="83"/>
      <c r="BO79" s="83"/>
      <c r="BP79" s="83"/>
      <c r="BQ79" s="83"/>
      <c r="BR79" s="83"/>
      <c r="BS79" s="83"/>
      <c r="BT79" s="83"/>
      <c r="BU79" s="83"/>
      <c r="BV79" s="83"/>
      <c r="BW79" s="83"/>
      <c r="BX79" s="83"/>
      <c r="BY79" s="83"/>
      <c r="BZ79" s="83"/>
      <c r="CA79" s="83"/>
      <c r="CB79" s="83"/>
      <c r="CC79" s="83"/>
      <c r="CD79" s="83"/>
    </row>
    <row r="80" spans="1:82" s="10" customFormat="1" ht="34.15" hidden="1" customHeight="1" outlineLevel="1" x14ac:dyDescent="0.2">
      <c r="A80" s="738" t="s">
        <v>897</v>
      </c>
      <c r="B80" s="376"/>
      <c r="C80" s="526"/>
      <c r="D80" s="526"/>
      <c r="E80" s="377"/>
      <c r="F80" s="954"/>
      <c r="G80" s="377"/>
      <c r="H80" s="377"/>
      <c r="I80" s="356"/>
      <c r="J80" s="957"/>
      <c r="K80" s="357"/>
      <c r="L80" s="1012" t="str">
        <f t="shared" si="0"/>
        <v/>
      </c>
      <c r="M80" s="740">
        <f t="shared" si="1"/>
        <v>0</v>
      </c>
      <c r="N80" s="741"/>
      <c r="O80" s="788" t="str">
        <f t="shared" si="13"/>
        <v/>
      </c>
      <c r="P80" s="789" t="str">
        <f t="shared" si="6"/>
        <v/>
      </c>
      <c r="Q80" s="791" t="str">
        <f t="shared" ref="Q80:Q111" si="15">IFERROR(IF(H80="Electricity",Z80,HLOOKUP(H80,$AH$329:$AS$357,2,FALSE)),"")</f>
        <v/>
      </c>
      <c r="R80" s="789" t="str">
        <f t="shared" si="7"/>
        <v/>
      </c>
      <c r="S80" s="789" t="str">
        <f t="shared" si="8"/>
        <v/>
      </c>
      <c r="T80" s="790" t="str">
        <f t="shared" si="9"/>
        <v/>
      </c>
      <c r="U80" s="786" t="str">
        <f ca="1">IF('Extra look-up'!$H80="`Work Type","Check Work Type",IF(AND(H80="",I80="",G80="",K80="",L80=""),"",IF(OR(H80="",I80="",G80="",K80="",L80=""),"Check all fields completed correctly",IF(AND(H80="",OR(I80&lt;&gt;"",G80&lt;&gt;"",K80&lt;&gt;"")),"Check all fields completed correctly","OK"))))</f>
        <v/>
      </c>
      <c r="X80" s="778" t="str">
        <f>IF(G80="","",IF($C$7&lt;VLOOKUP(G80,'Eligible Technologies'!D:G,4,FALSE),$C$7,VLOOKUP(G80,'Eligible Technologies'!D:G,4,FALSE)))</f>
        <v/>
      </c>
      <c r="Y80" s="41" t="e">
        <f t="shared" si="10"/>
        <v>#VALUE!</v>
      </c>
      <c r="Z80" s="179" t="str">
        <f ca="1">IFERROR(IF($D$7 = "*Multi*",AVERAGE($AI$331:INDIRECT(CONCATENATE("Ai"&amp;Y80))),AVERAGE($AI$330:INDIRECT(CONCATENATE("Ai"&amp;Y80)))),"")</f>
        <v/>
      </c>
      <c r="AA80" s="23"/>
      <c r="AB80" s="739" t="str">
        <f t="shared" si="11"/>
        <v/>
      </c>
      <c r="AC80" s="23" t="str">
        <f>'Extra look-up'!F80</f>
        <v/>
      </c>
      <c r="AD80" s="23" t="str">
        <f ca="1">'Extra look-up'!H80</f>
        <v>OK</v>
      </c>
      <c r="AE80" s="23">
        <f t="shared" ca="1" si="12"/>
        <v>1</v>
      </c>
      <c r="AF80" s="23" t="str">
        <f>'Extra look-up'!F80</f>
        <v/>
      </c>
      <c r="AG80" s="32"/>
      <c r="AH80" s="32"/>
      <c r="AI80" s="32"/>
      <c r="AJ80" s="27"/>
      <c r="AK80" s="27"/>
      <c r="AL80" s="23"/>
      <c r="AM80" s="23"/>
      <c r="AN80" s="23"/>
      <c r="AO80" s="23"/>
      <c r="AR80" s="26"/>
      <c r="AS80" s="26"/>
      <c r="AT80" s="370" t="s">
        <v>797</v>
      </c>
      <c r="AU80" s="342"/>
      <c r="AV80" s="93"/>
      <c r="AW80" s="91"/>
      <c r="AX80" s="91"/>
      <c r="AY80" s="91"/>
      <c r="AZ80" s="90"/>
      <c r="BA80" s="90"/>
      <c r="BB80" s="90"/>
      <c r="BC80" s="90"/>
      <c r="BD80" s="90"/>
      <c r="BE80" s="90"/>
      <c r="BF80" s="90"/>
      <c r="BG80" s="90"/>
      <c r="BH80" s="90"/>
      <c r="BI80" s="83"/>
      <c r="BJ80" s="83"/>
      <c r="BK80" s="83"/>
      <c r="BL80" s="83"/>
      <c r="BM80" s="83"/>
      <c r="BN80" s="83"/>
      <c r="BO80" s="83"/>
      <c r="BP80" s="83"/>
      <c r="BQ80" s="83"/>
      <c r="BR80" s="83"/>
      <c r="BS80" s="83"/>
      <c r="BT80" s="83"/>
      <c r="BU80" s="83"/>
      <c r="BV80" s="83"/>
      <c r="BW80" s="83"/>
      <c r="BX80" s="83"/>
      <c r="BY80" s="83"/>
      <c r="BZ80" s="83"/>
      <c r="CA80" s="83"/>
      <c r="CB80" s="83"/>
      <c r="CC80" s="83"/>
      <c r="CD80" s="83"/>
    </row>
    <row r="81" spans="1:82" s="10" customFormat="1" ht="34.15" hidden="1" customHeight="1" outlineLevel="1" x14ac:dyDescent="0.2">
      <c r="A81" s="738" t="s">
        <v>898</v>
      </c>
      <c r="B81" s="376"/>
      <c r="C81" s="526"/>
      <c r="D81" s="526"/>
      <c r="E81" s="377"/>
      <c r="F81" s="954"/>
      <c r="G81" s="377"/>
      <c r="H81" s="377"/>
      <c r="I81" s="356"/>
      <c r="J81" s="957"/>
      <c r="K81" s="357"/>
      <c r="L81" s="1012" t="str">
        <f t="shared" si="0"/>
        <v/>
      </c>
      <c r="M81" s="740">
        <f t="shared" si="1"/>
        <v>0</v>
      </c>
      <c r="N81" s="741"/>
      <c r="O81" s="788" t="str">
        <f t="shared" si="13"/>
        <v/>
      </c>
      <c r="P81" s="789" t="str">
        <f t="shared" ref="P81:P90" si="16">IF(OR(O81&lt;=0,O81="",N81=""),"",N81/O81)</f>
        <v/>
      </c>
      <c r="Q81" s="791" t="str">
        <f t="shared" si="15"/>
        <v/>
      </c>
      <c r="R81" s="789" t="str">
        <f t="shared" si="7"/>
        <v/>
      </c>
      <c r="S81" s="789" t="str">
        <f t="shared" ref="S81:S90" si="17">IF(R81="","",R81*X81)</f>
        <v/>
      </c>
      <c r="T81" s="790" t="str">
        <f t="shared" si="9"/>
        <v/>
      </c>
      <c r="U81" s="786" t="str">
        <f ca="1">IF('Extra look-up'!$H81="`Work Type","Check Work Type",IF(AND(H81="",I81="",G81="",K81="",L81=""),"",IF(OR(H81="",I81="",G81="",K81="",L81=""),"Check all fields completed correctly",IF(AND(H81="",OR(I81&lt;&gt;"",G81&lt;&gt;"",K81&lt;&gt;"")),"Check all fields completed correctly","OK"))))</f>
        <v/>
      </c>
      <c r="X81" s="778" t="str">
        <f>IF(G81="","",IF($C$7&lt;VLOOKUP(G81,'Eligible Technologies'!D:G,4,FALSE),$C$7,VLOOKUP(G81,'Eligible Technologies'!D:G,4,FALSE)))</f>
        <v/>
      </c>
      <c r="Y81" s="41" t="e">
        <f t="shared" ref="Y81:Y144" si="18">ROUNDUP(X81,0)+329</f>
        <v>#VALUE!</v>
      </c>
      <c r="Z81" s="179" t="str">
        <f ca="1">IFERROR(IF($D$7 = "*Multi*",AVERAGE($AI$331:INDIRECT(CONCATENATE("Ai"&amp;Y81))),AVERAGE($AI$330:INDIRECT(CONCATENATE("Ai"&amp;Y81)))),"")</f>
        <v/>
      </c>
      <c r="AA81" s="23"/>
      <c r="AB81" s="739" t="str">
        <f t="shared" ref="AB81:AB144" si="19">IFERROR(IF($C$7&lt;X81,$C$7*L81,X81*L81),"")</f>
        <v/>
      </c>
      <c r="AC81" s="23" t="str">
        <f>'Extra look-up'!F81</f>
        <v/>
      </c>
      <c r="AD81" s="23" t="str">
        <f ca="1">'Extra look-up'!H81</f>
        <v>OK</v>
      </c>
      <c r="AE81" s="23">
        <f t="shared" ref="AE81:AE144" ca="1" si="20">IF(AND(U81&lt;&gt;"OK",U81&lt;&gt;""),200,1)</f>
        <v>1</v>
      </c>
      <c r="AF81" s="23" t="str">
        <f>'Extra look-up'!F81</f>
        <v/>
      </c>
      <c r="AG81" s="32"/>
      <c r="AL81" s="23"/>
      <c r="AM81" s="23"/>
      <c r="AO81" s="23"/>
      <c r="AR81" s="26"/>
      <c r="AS81" s="26"/>
      <c r="AT81" s="370" t="s">
        <v>797</v>
      </c>
      <c r="AU81" s="342"/>
      <c r="AV81" s="93"/>
      <c r="AW81" s="91"/>
      <c r="AX81" s="91"/>
      <c r="AY81" s="91"/>
      <c r="AZ81" s="90"/>
      <c r="BA81" s="90"/>
      <c r="BB81" s="90"/>
      <c r="BC81" s="90"/>
      <c r="BD81" s="90"/>
      <c r="BE81" s="90"/>
      <c r="BF81" s="90"/>
      <c r="BG81" s="90"/>
      <c r="BH81" s="90"/>
      <c r="BI81" s="83"/>
      <c r="BJ81" s="83"/>
      <c r="BK81" s="83"/>
      <c r="BL81" s="83"/>
      <c r="BM81" s="83"/>
      <c r="BN81" s="83"/>
      <c r="BO81" s="83"/>
      <c r="BP81" s="83"/>
      <c r="BQ81" s="83"/>
      <c r="BR81" s="83"/>
      <c r="BS81" s="83"/>
      <c r="BT81" s="83"/>
      <c r="BU81" s="83"/>
      <c r="BV81" s="83"/>
      <c r="BW81" s="83"/>
      <c r="BX81" s="83"/>
      <c r="BY81" s="83"/>
      <c r="BZ81" s="83"/>
      <c r="CA81" s="83"/>
      <c r="CB81" s="83"/>
      <c r="CC81" s="83"/>
      <c r="CD81" s="83"/>
    </row>
    <row r="82" spans="1:82" s="10" customFormat="1" ht="34.15" hidden="1" customHeight="1" outlineLevel="1" x14ac:dyDescent="0.2">
      <c r="A82" s="738" t="s">
        <v>899</v>
      </c>
      <c r="B82" s="376"/>
      <c r="C82" s="526"/>
      <c r="D82" s="526"/>
      <c r="E82" s="377"/>
      <c r="F82" s="954"/>
      <c r="G82" s="377"/>
      <c r="H82" s="377"/>
      <c r="I82" s="356"/>
      <c r="J82" s="957"/>
      <c r="K82" s="357"/>
      <c r="L82" s="1012" t="str">
        <f t="shared" si="0"/>
        <v/>
      </c>
      <c r="M82" s="740">
        <f t="shared" si="1"/>
        <v>0</v>
      </c>
      <c r="N82" s="741"/>
      <c r="O82" s="788" t="str">
        <f t="shared" si="13"/>
        <v/>
      </c>
      <c r="P82" s="789" t="str">
        <f t="shared" si="16"/>
        <v/>
      </c>
      <c r="Q82" s="791" t="str">
        <f t="shared" si="15"/>
        <v/>
      </c>
      <c r="R82" s="789" t="str">
        <f t="shared" si="7"/>
        <v/>
      </c>
      <c r="S82" s="789" t="str">
        <f t="shared" si="17"/>
        <v/>
      </c>
      <c r="T82" s="790" t="str">
        <f t="shared" si="9"/>
        <v/>
      </c>
      <c r="U82" s="786" t="str">
        <f ca="1">IF('Extra look-up'!$H82="`Work Type","Check Work Type",IF(AND(H82="",I82="",G82="",K82="",L82=""),"",IF(OR(H82="",I82="",G82="",K82="",L82=""),"Check all fields completed correctly",IF(AND(H82="",OR(I82&lt;&gt;"",G82&lt;&gt;"",K82&lt;&gt;"")),"Check all fields completed correctly","OK"))))</f>
        <v/>
      </c>
      <c r="X82" s="778" t="str">
        <f>IF(G82="","",IF($C$7&lt;VLOOKUP(G82,'Eligible Technologies'!D:G,4,FALSE),$C$7,VLOOKUP(G82,'Eligible Technologies'!D:G,4,FALSE)))</f>
        <v/>
      </c>
      <c r="Y82" s="41" t="e">
        <f t="shared" si="18"/>
        <v>#VALUE!</v>
      </c>
      <c r="Z82" s="179" t="str">
        <f ca="1">IFERROR(IF($D$7 = "*Multi*",AVERAGE($AI$331:INDIRECT(CONCATENATE("Ai"&amp;Y82))),AVERAGE($AI$330:INDIRECT(CONCATENATE("Ai"&amp;Y82)))),"")</f>
        <v/>
      </c>
      <c r="AA82" s="23"/>
      <c r="AB82" s="739" t="str">
        <f t="shared" si="19"/>
        <v/>
      </c>
      <c r="AC82" s="23" t="str">
        <f>'Extra look-up'!F82</f>
        <v/>
      </c>
      <c r="AD82" s="23" t="str">
        <f ca="1">'Extra look-up'!H82</f>
        <v>OK</v>
      </c>
      <c r="AE82" s="23">
        <f t="shared" ca="1" si="20"/>
        <v>1</v>
      </c>
      <c r="AF82" s="23" t="str">
        <f>'Extra look-up'!F82</f>
        <v/>
      </c>
      <c r="AG82" s="32"/>
      <c r="AL82" s="23"/>
      <c r="AM82" s="23"/>
      <c r="AO82" s="23"/>
      <c r="AR82" s="26"/>
      <c r="AS82" s="26"/>
      <c r="AT82" s="370" t="s">
        <v>797</v>
      </c>
      <c r="AU82" s="342"/>
      <c r="AV82" s="93"/>
      <c r="AW82" s="91"/>
      <c r="AX82" s="91"/>
      <c r="AY82" s="91"/>
      <c r="AZ82" s="90"/>
      <c r="BA82" s="90"/>
      <c r="BB82" s="90"/>
      <c r="BC82" s="90"/>
      <c r="BD82" s="90"/>
      <c r="BE82" s="90"/>
      <c r="BF82" s="90"/>
      <c r="BG82" s="90"/>
      <c r="BH82" s="90"/>
      <c r="BI82" s="83"/>
      <c r="BJ82" s="83"/>
      <c r="BK82" s="83"/>
      <c r="BL82" s="83"/>
      <c r="BM82" s="83"/>
      <c r="BN82" s="83"/>
      <c r="BO82" s="83"/>
      <c r="BP82" s="83"/>
      <c r="BQ82" s="83"/>
      <c r="BR82" s="83"/>
      <c r="BS82" s="83"/>
      <c r="BT82" s="83"/>
      <c r="BU82" s="83"/>
      <c r="BV82" s="83"/>
      <c r="BW82" s="83"/>
      <c r="BX82" s="83"/>
      <c r="BY82" s="83"/>
      <c r="BZ82" s="83"/>
      <c r="CA82" s="83"/>
      <c r="CB82" s="83"/>
      <c r="CC82" s="83"/>
      <c r="CD82" s="83"/>
    </row>
    <row r="83" spans="1:82" s="10" customFormat="1" ht="34.15" hidden="1" customHeight="1" outlineLevel="1" x14ac:dyDescent="0.2">
      <c r="A83" s="738" t="s">
        <v>900</v>
      </c>
      <c r="B83" s="376"/>
      <c r="C83" s="526"/>
      <c r="D83" s="526"/>
      <c r="E83" s="377"/>
      <c r="F83" s="954"/>
      <c r="G83" s="377"/>
      <c r="H83" s="377"/>
      <c r="I83" s="356"/>
      <c r="J83" s="957"/>
      <c r="K83" s="357"/>
      <c r="L83" s="1012" t="str">
        <f t="shared" si="0"/>
        <v/>
      </c>
      <c r="M83" s="740">
        <f t="shared" si="1"/>
        <v>0</v>
      </c>
      <c r="N83" s="741"/>
      <c r="O83" s="788" t="str">
        <f t="shared" si="13"/>
        <v/>
      </c>
      <c r="P83" s="789" t="str">
        <f t="shared" si="16"/>
        <v/>
      </c>
      <c r="Q83" s="791" t="str">
        <f t="shared" si="15"/>
        <v/>
      </c>
      <c r="R83" s="789" t="str">
        <f t="shared" si="7"/>
        <v/>
      </c>
      <c r="S83" s="789" t="str">
        <f t="shared" si="17"/>
        <v/>
      </c>
      <c r="T83" s="790" t="str">
        <f t="shared" si="9"/>
        <v/>
      </c>
      <c r="U83" s="786" t="str">
        <f ca="1">IF('Extra look-up'!$H83="`Work Type","Check Work Type",IF(AND(H83="",I83="",G83="",K83="",L83=""),"",IF(OR(H83="",I83="",G83="",K83="",L83=""),"Check all fields completed correctly",IF(AND(H83="",OR(I83&lt;&gt;"",G83&lt;&gt;"",K83&lt;&gt;"")),"Check all fields completed correctly","OK"))))</f>
        <v/>
      </c>
      <c r="X83" s="778" t="str">
        <f>IF(G83="","",IF($C$7&lt;VLOOKUP(G83,'Eligible Technologies'!D:G,4,FALSE),$C$7,VLOOKUP(G83,'Eligible Technologies'!D:G,4,FALSE)))</f>
        <v/>
      </c>
      <c r="Y83" s="41" t="e">
        <f t="shared" si="18"/>
        <v>#VALUE!</v>
      </c>
      <c r="Z83" s="179" t="str">
        <f ca="1">IFERROR(IF($D$7 = "*Multi*",AVERAGE($AI$331:INDIRECT(CONCATENATE("Ai"&amp;Y83))),AVERAGE($AI$330:INDIRECT(CONCATENATE("Ai"&amp;Y83)))),"")</f>
        <v/>
      </c>
      <c r="AA83" s="23"/>
      <c r="AB83" s="739" t="str">
        <f t="shared" si="19"/>
        <v/>
      </c>
      <c r="AC83" s="23" t="str">
        <f>'Extra look-up'!F83</f>
        <v/>
      </c>
      <c r="AD83" s="23" t="str">
        <f ca="1">'Extra look-up'!H83</f>
        <v>OK</v>
      </c>
      <c r="AE83" s="23">
        <f t="shared" ca="1" si="20"/>
        <v>1</v>
      </c>
      <c r="AF83" s="23" t="str">
        <f>'Extra look-up'!F83</f>
        <v/>
      </c>
      <c r="AG83" s="32"/>
      <c r="AH83" s="32"/>
      <c r="AI83" s="32"/>
      <c r="AJ83" s="27"/>
      <c r="AK83" s="27"/>
      <c r="AL83" s="23"/>
      <c r="AM83" s="23"/>
      <c r="AN83" s="23"/>
      <c r="AO83" s="23"/>
      <c r="AR83" s="26"/>
      <c r="AS83" s="26"/>
      <c r="AT83" s="370" t="s">
        <v>797</v>
      </c>
      <c r="AU83" s="342"/>
      <c r="AV83" s="93"/>
      <c r="AW83" s="91"/>
      <c r="AX83" s="91"/>
      <c r="AY83" s="91"/>
      <c r="AZ83" s="90"/>
      <c r="BA83" s="90"/>
      <c r="BB83" s="90"/>
      <c r="BC83" s="90"/>
      <c r="BD83" s="90"/>
      <c r="BE83" s="90"/>
      <c r="BF83" s="90"/>
      <c r="BG83" s="90"/>
      <c r="BH83" s="90"/>
      <c r="BI83" s="83"/>
      <c r="BJ83" s="83"/>
      <c r="BK83" s="83"/>
      <c r="BL83" s="83"/>
      <c r="BM83" s="83"/>
      <c r="BN83" s="83"/>
      <c r="BO83" s="83"/>
      <c r="BP83" s="83"/>
      <c r="BQ83" s="83"/>
      <c r="BR83" s="83"/>
      <c r="BS83" s="83"/>
      <c r="BT83" s="83"/>
      <c r="BU83" s="83"/>
      <c r="BV83" s="83"/>
      <c r="BW83" s="83"/>
      <c r="BX83" s="83"/>
      <c r="BY83" s="83"/>
      <c r="BZ83" s="83"/>
      <c r="CA83" s="83"/>
      <c r="CB83" s="83"/>
      <c r="CC83" s="83"/>
      <c r="CD83" s="83"/>
    </row>
    <row r="84" spans="1:82" s="10" customFormat="1" ht="34.15" hidden="1" customHeight="1" outlineLevel="1" x14ac:dyDescent="0.2">
      <c r="A84" s="738" t="s">
        <v>901</v>
      </c>
      <c r="B84" s="376"/>
      <c r="C84" s="526"/>
      <c r="D84" s="526"/>
      <c r="E84" s="377"/>
      <c r="F84" s="954"/>
      <c r="G84" s="377"/>
      <c r="H84" s="377"/>
      <c r="I84" s="356"/>
      <c r="J84" s="957"/>
      <c r="K84" s="357"/>
      <c r="L84" s="1012" t="str">
        <f t="shared" si="0"/>
        <v/>
      </c>
      <c r="M84" s="740">
        <f t="shared" si="1"/>
        <v>0</v>
      </c>
      <c r="N84" s="741"/>
      <c r="O84" s="788" t="str">
        <f t="shared" si="13"/>
        <v/>
      </c>
      <c r="P84" s="789" t="str">
        <f t="shared" si="16"/>
        <v/>
      </c>
      <c r="Q84" s="791" t="str">
        <f t="shared" si="15"/>
        <v/>
      </c>
      <c r="R84" s="789" t="str">
        <f t="shared" si="7"/>
        <v/>
      </c>
      <c r="S84" s="789" t="str">
        <f t="shared" si="17"/>
        <v/>
      </c>
      <c r="T84" s="790" t="str">
        <f t="shared" si="9"/>
        <v/>
      </c>
      <c r="U84" s="786" t="str">
        <f ca="1">IF('Extra look-up'!$H84="`Work Type","Check Work Type",IF(AND(H84="",I84="",G84="",K84="",L84=""),"",IF(OR(H84="",I84="",G84="",K84="",L84=""),"Check all fields completed correctly",IF(AND(H84="",OR(I84&lt;&gt;"",G84&lt;&gt;"",K84&lt;&gt;"")),"Check all fields completed correctly","OK"))))</f>
        <v/>
      </c>
      <c r="X84" s="778" t="str">
        <f>IF(G84="","",IF($C$7&lt;VLOOKUP(G84,'Eligible Technologies'!D:G,4,FALSE),$C$7,VLOOKUP(G84,'Eligible Technologies'!D:G,4,FALSE)))</f>
        <v/>
      </c>
      <c r="Y84" s="41" t="e">
        <f t="shared" si="18"/>
        <v>#VALUE!</v>
      </c>
      <c r="Z84" s="179" t="str">
        <f ca="1">IFERROR(IF($D$7 = "*Multi*",AVERAGE($AI$331:INDIRECT(CONCATENATE("Ai"&amp;Y84))),AVERAGE($AI$330:INDIRECT(CONCATENATE("Ai"&amp;Y84)))),"")</f>
        <v/>
      </c>
      <c r="AA84" s="23"/>
      <c r="AB84" s="739" t="str">
        <f t="shared" si="19"/>
        <v/>
      </c>
      <c r="AC84" s="23" t="str">
        <f>'Extra look-up'!F84</f>
        <v/>
      </c>
      <c r="AD84" s="23" t="str">
        <f ca="1">'Extra look-up'!H84</f>
        <v>OK</v>
      </c>
      <c r="AE84" s="23">
        <f t="shared" ca="1" si="20"/>
        <v>1</v>
      </c>
      <c r="AF84" s="23" t="str">
        <f>'Extra look-up'!F84</f>
        <v/>
      </c>
      <c r="AG84" s="32"/>
      <c r="AL84" s="23"/>
      <c r="AM84" s="23"/>
      <c r="AO84" s="23"/>
      <c r="AR84" s="26"/>
      <c r="AS84" s="26"/>
      <c r="AT84" s="370" t="s">
        <v>797</v>
      </c>
      <c r="AU84" s="342"/>
      <c r="AV84" s="93"/>
      <c r="AW84" s="91"/>
      <c r="AX84" s="91"/>
      <c r="AY84" s="91"/>
      <c r="AZ84" s="90"/>
      <c r="BA84" s="90"/>
      <c r="BB84" s="90"/>
      <c r="BC84" s="90"/>
      <c r="BD84" s="90"/>
      <c r="BE84" s="90"/>
      <c r="BF84" s="90"/>
      <c r="BG84" s="90"/>
      <c r="BH84" s="90"/>
      <c r="BI84" s="83"/>
      <c r="BJ84" s="83"/>
      <c r="BK84" s="83"/>
      <c r="BL84" s="83"/>
      <c r="BM84" s="83"/>
      <c r="BN84" s="83"/>
      <c r="BO84" s="83"/>
      <c r="BP84" s="83"/>
      <c r="BQ84" s="83"/>
      <c r="BR84" s="83"/>
      <c r="BS84" s="83"/>
      <c r="BT84" s="83"/>
      <c r="BU84" s="83"/>
      <c r="BV84" s="83"/>
      <c r="BW84" s="83"/>
      <c r="BX84" s="83"/>
      <c r="BY84" s="83"/>
      <c r="BZ84" s="83"/>
      <c r="CA84" s="83"/>
      <c r="CB84" s="83"/>
      <c r="CC84" s="83"/>
      <c r="CD84" s="83"/>
    </row>
    <row r="85" spans="1:82" s="10" customFormat="1" ht="34.15" hidden="1" customHeight="1" outlineLevel="1" x14ac:dyDescent="0.2">
      <c r="A85" s="738" t="s">
        <v>902</v>
      </c>
      <c r="B85" s="376"/>
      <c r="C85" s="526"/>
      <c r="D85" s="526"/>
      <c r="E85" s="377"/>
      <c r="F85" s="954"/>
      <c r="G85" s="377"/>
      <c r="H85" s="377"/>
      <c r="I85" s="356"/>
      <c r="J85" s="957"/>
      <c r="K85" s="357"/>
      <c r="L85" s="1012" t="str">
        <f t="shared" si="0"/>
        <v/>
      </c>
      <c r="M85" s="740">
        <f t="shared" si="1"/>
        <v>0</v>
      </c>
      <c r="N85" s="741"/>
      <c r="O85" s="788" t="str">
        <f t="shared" si="13"/>
        <v/>
      </c>
      <c r="P85" s="789" t="str">
        <f t="shared" si="16"/>
        <v/>
      </c>
      <c r="Q85" s="791" t="str">
        <f t="shared" si="15"/>
        <v/>
      </c>
      <c r="R85" s="789" t="str">
        <f t="shared" si="7"/>
        <v/>
      </c>
      <c r="S85" s="789" t="str">
        <f t="shared" si="17"/>
        <v/>
      </c>
      <c r="T85" s="790" t="str">
        <f t="shared" si="9"/>
        <v/>
      </c>
      <c r="U85" s="786" t="str">
        <f ca="1">IF('Extra look-up'!$H85="`Work Type","Check Work Type",IF(AND(H85="",I85="",G85="",K85="",L85=""),"",IF(OR(H85="",I85="",G85="",K85="",L85=""),"Check all fields completed correctly",IF(AND(H85="",OR(I85&lt;&gt;"",G85&lt;&gt;"",K85&lt;&gt;"")),"Check all fields completed correctly","OK"))))</f>
        <v/>
      </c>
      <c r="X85" s="778" t="str">
        <f>IF(G85="","",IF($C$7&lt;VLOOKUP(G85,'Eligible Technologies'!D:G,4,FALSE),$C$7,VLOOKUP(G85,'Eligible Technologies'!D:G,4,FALSE)))</f>
        <v/>
      </c>
      <c r="Y85" s="41" t="e">
        <f t="shared" si="18"/>
        <v>#VALUE!</v>
      </c>
      <c r="Z85" s="179" t="str">
        <f ca="1">IFERROR(IF($D$7 = "*Multi*",AVERAGE($AI$331:INDIRECT(CONCATENATE("Ai"&amp;Y85))),AVERAGE($AI$330:INDIRECT(CONCATENATE("Ai"&amp;Y85)))),"")</f>
        <v/>
      </c>
      <c r="AA85" s="23"/>
      <c r="AB85" s="739" t="str">
        <f t="shared" si="19"/>
        <v/>
      </c>
      <c r="AC85" s="23" t="str">
        <f>'Extra look-up'!F85</f>
        <v/>
      </c>
      <c r="AD85" s="23" t="str">
        <f ca="1">'Extra look-up'!H85</f>
        <v>OK</v>
      </c>
      <c r="AE85" s="23">
        <f t="shared" ca="1" si="20"/>
        <v>1</v>
      </c>
      <c r="AF85" s="23" t="str">
        <f>'Extra look-up'!F85</f>
        <v/>
      </c>
      <c r="AG85" s="32"/>
      <c r="AL85" s="23"/>
      <c r="AM85" s="23"/>
      <c r="AO85" s="23"/>
      <c r="AR85" s="26"/>
      <c r="AS85" s="26"/>
      <c r="AT85" s="370" t="s">
        <v>797</v>
      </c>
      <c r="AU85" s="342"/>
      <c r="AV85" s="93"/>
      <c r="AW85" s="91"/>
      <c r="AX85" s="91"/>
      <c r="AY85" s="91"/>
      <c r="AZ85" s="90"/>
      <c r="BA85" s="90"/>
      <c r="BB85" s="90"/>
      <c r="BC85" s="90"/>
      <c r="BD85" s="90"/>
      <c r="BE85" s="90"/>
      <c r="BF85" s="90"/>
      <c r="BG85" s="90"/>
      <c r="BH85" s="90"/>
      <c r="BI85" s="83"/>
      <c r="BJ85" s="83"/>
      <c r="BK85" s="83"/>
      <c r="BL85" s="83"/>
      <c r="BM85" s="83"/>
      <c r="BN85" s="83"/>
      <c r="BO85" s="83"/>
      <c r="BP85" s="83"/>
      <c r="BQ85" s="83"/>
      <c r="BR85" s="83"/>
      <c r="BS85" s="83"/>
      <c r="BT85" s="83"/>
      <c r="BU85" s="83"/>
      <c r="BV85" s="83"/>
      <c r="BW85" s="83"/>
      <c r="BX85" s="83"/>
      <c r="BY85" s="83"/>
      <c r="BZ85" s="83"/>
      <c r="CA85" s="83"/>
      <c r="CB85" s="83"/>
      <c r="CC85" s="83"/>
      <c r="CD85" s="83"/>
    </row>
    <row r="86" spans="1:82" s="10" customFormat="1" ht="34.15" hidden="1" customHeight="1" outlineLevel="1" x14ac:dyDescent="0.2">
      <c r="A86" s="738" t="s">
        <v>903</v>
      </c>
      <c r="B86" s="376"/>
      <c r="C86" s="526"/>
      <c r="D86" s="526"/>
      <c r="E86" s="377"/>
      <c r="F86" s="954"/>
      <c r="G86" s="377"/>
      <c r="H86" s="377"/>
      <c r="I86" s="356"/>
      <c r="J86" s="957"/>
      <c r="K86" s="357"/>
      <c r="L86" s="1012" t="str">
        <f t="shared" si="0"/>
        <v/>
      </c>
      <c r="M86" s="740">
        <f t="shared" si="1"/>
        <v>0</v>
      </c>
      <c r="N86" s="741"/>
      <c r="O86" s="788" t="str">
        <f t="shared" si="13"/>
        <v/>
      </c>
      <c r="P86" s="789" t="str">
        <f t="shared" si="16"/>
        <v/>
      </c>
      <c r="Q86" s="791" t="str">
        <f t="shared" si="15"/>
        <v/>
      </c>
      <c r="R86" s="789" t="str">
        <f t="shared" si="7"/>
        <v/>
      </c>
      <c r="S86" s="789" t="str">
        <f t="shared" si="17"/>
        <v/>
      </c>
      <c r="T86" s="790" t="str">
        <f t="shared" si="9"/>
        <v/>
      </c>
      <c r="U86" s="786" t="str">
        <f ca="1">IF('Extra look-up'!$H86="`Work Type","Check Work Type",IF(AND(H86="",I86="",G86="",K86="",L86=""),"",IF(OR(H86="",I86="",G86="",K86="",L86=""),"Check all fields completed correctly",IF(AND(H86="",OR(I86&lt;&gt;"",G86&lt;&gt;"",K86&lt;&gt;"")),"Check all fields completed correctly","OK"))))</f>
        <v/>
      </c>
      <c r="X86" s="778" t="str">
        <f>IF(G86="","",IF($C$7&lt;VLOOKUP(G86,'Eligible Technologies'!D:G,4,FALSE),$C$7,VLOOKUP(G86,'Eligible Technologies'!D:G,4,FALSE)))</f>
        <v/>
      </c>
      <c r="Y86" s="41" t="e">
        <f t="shared" si="18"/>
        <v>#VALUE!</v>
      </c>
      <c r="Z86" s="179" t="str">
        <f ca="1">IFERROR(IF($D$7 = "*Multi*",AVERAGE($AI$331:INDIRECT(CONCATENATE("Ai"&amp;Y86))),AVERAGE($AI$330:INDIRECT(CONCATENATE("Ai"&amp;Y86)))),"")</f>
        <v/>
      </c>
      <c r="AA86" s="23"/>
      <c r="AB86" s="739" t="str">
        <f t="shared" si="19"/>
        <v/>
      </c>
      <c r="AC86" s="23" t="str">
        <f>'Extra look-up'!F86</f>
        <v/>
      </c>
      <c r="AD86" s="23" t="str">
        <f ca="1">'Extra look-up'!H86</f>
        <v>OK</v>
      </c>
      <c r="AE86" s="23">
        <f t="shared" ca="1" si="20"/>
        <v>1</v>
      </c>
      <c r="AF86" s="23" t="str">
        <f>'Extra look-up'!F86</f>
        <v/>
      </c>
      <c r="AG86" s="32"/>
      <c r="AH86" s="32"/>
      <c r="AI86" s="32"/>
      <c r="AJ86" s="27"/>
      <c r="AK86" s="27"/>
      <c r="AL86" s="23"/>
      <c r="AM86" s="23"/>
      <c r="AN86" s="23"/>
      <c r="AO86" s="23"/>
      <c r="AR86" s="26"/>
      <c r="AS86" s="26"/>
      <c r="AT86" s="370" t="s">
        <v>797</v>
      </c>
      <c r="AU86" s="342"/>
      <c r="AV86" s="93"/>
      <c r="AW86" s="91"/>
      <c r="AX86" s="91"/>
      <c r="AY86" s="91"/>
      <c r="AZ86" s="90"/>
      <c r="BA86" s="90"/>
      <c r="BB86" s="90"/>
      <c r="BC86" s="90"/>
      <c r="BD86" s="90"/>
      <c r="BE86" s="90"/>
      <c r="BF86" s="90"/>
      <c r="BG86" s="90"/>
      <c r="BH86" s="90"/>
      <c r="BI86" s="83"/>
      <c r="BJ86" s="83"/>
      <c r="BK86" s="83"/>
      <c r="BL86" s="83"/>
      <c r="BM86" s="83"/>
      <c r="BN86" s="83"/>
      <c r="BO86" s="83"/>
      <c r="BP86" s="83"/>
      <c r="BQ86" s="83"/>
      <c r="BR86" s="83"/>
      <c r="BS86" s="83"/>
      <c r="BT86" s="83"/>
      <c r="BU86" s="83"/>
      <c r="BV86" s="83"/>
      <c r="BW86" s="83"/>
      <c r="BX86" s="83"/>
      <c r="BY86" s="83"/>
      <c r="BZ86" s="83"/>
      <c r="CA86" s="83"/>
      <c r="CB86" s="83"/>
      <c r="CC86" s="83"/>
      <c r="CD86" s="83"/>
    </row>
    <row r="87" spans="1:82" s="10" customFormat="1" ht="34.15" hidden="1" customHeight="1" outlineLevel="1" x14ac:dyDescent="0.2">
      <c r="A87" s="738" t="s">
        <v>904</v>
      </c>
      <c r="B87" s="376"/>
      <c r="C87" s="526"/>
      <c r="D87" s="526"/>
      <c r="E87" s="377"/>
      <c r="F87" s="954"/>
      <c r="G87" s="377"/>
      <c r="H87" s="377"/>
      <c r="I87" s="356"/>
      <c r="J87" s="957"/>
      <c r="K87" s="357"/>
      <c r="L87" s="1012" t="str">
        <f t="shared" si="0"/>
        <v/>
      </c>
      <c r="M87" s="740">
        <f t="shared" si="1"/>
        <v>0</v>
      </c>
      <c r="N87" s="741"/>
      <c r="O87" s="788" t="str">
        <f t="shared" si="13"/>
        <v/>
      </c>
      <c r="P87" s="789" t="str">
        <f t="shared" si="16"/>
        <v/>
      </c>
      <c r="Q87" s="791" t="str">
        <f t="shared" si="15"/>
        <v/>
      </c>
      <c r="R87" s="789" t="str">
        <f t="shared" si="7"/>
        <v/>
      </c>
      <c r="S87" s="789" t="str">
        <f t="shared" si="17"/>
        <v/>
      </c>
      <c r="T87" s="790" t="str">
        <f t="shared" si="9"/>
        <v/>
      </c>
      <c r="U87" s="786" t="str">
        <f ca="1">IF('Extra look-up'!$H87="`Work Type","Check Work Type",IF(AND(H87="",I87="",G87="",K87="",L87=""),"",IF(OR(H87="",I87="",G87="",K87="",L87=""),"Check all fields completed correctly",IF(AND(H87="",OR(I87&lt;&gt;"",G87&lt;&gt;"",K87&lt;&gt;"")),"Check all fields completed correctly","OK"))))</f>
        <v/>
      </c>
      <c r="X87" s="778" t="str">
        <f>IF(G87="","",IF($C$7&lt;VLOOKUP(G87,'Eligible Technologies'!D:G,4,FALSE),$C$7,VLOOKUP(G87,'Eligible Technologies'!D:G,4,FALSE)))</f>
        <v/>
      </c>
      <c r="Y87" s="41" t="e">
        <f t="shared" si="18"/>
        <v>#VALUE!</v>
      </c>
      <c r="Z87" s="179" t="str">
        <f ca="1">IFERROR(IF($D$7 = "*Multi*",AVERAGE($AI$331:INDIRECT(CONCATENATE("Ai"&amp;Y87))),AVERAGE($AI$330:INDIRECT(CONCATENATE("Ai"&amp;Y87)))),"")</f>
        <v/>
      </c>
      <c r="AA87" s="23"/>
      <c r="AB87" s="739" t="str">
        <f t="shared" si="19"/>
        <v/>
      </c>
      <c r="AC87" s="23" t="str">
        <f>'Extra look-up'!F87</f>
        <v/>
      </c>
      <c r="AD87" s="23" t="str">
        <f ca="1">'Extra look-up'!H87</f>
        <v>OK</v>
      </c>
      <c r="AE87" s="23">
        <f t="shared" ca="1" si="20"/>
        <v>1</v>
      </c>
      <c r="AF87" s="23" t="str">
        <f>'Extra look-up'!F87</f>
        <v/>
      </c>
      <c r="AG87" s="32"/>
      <c r="AL87" s="23"/>
      <c r="AM87" s="23"/>
      <c r="AO87" s="23"/>
      <c r="AR87" s="26"/>
      <c r="AS87" s="26"/>
      <c r="AT87" s="370" t="s">
        <v>797</v>
      </c>
      <c r="AU87" s="342"/>
      <c r="AV87" s="93"/>
      <c r="AW87" s="91"/>
      <c r="AX87" s="91"/>
      <c r="AY87" s="91"/>
      <c r="AZ87" s="90"/>
      <c r="BA87" s="90"/>
      <c r="BB87" s="90"/>
      <c r="BC87" s="90"/>
      <c r="BD87" s="90"/>
      <c r="BE87" s="90"/>
      <c r="BF87" s="90"/>
      <c r="BG87" s="90"/>
      <c r="BH87" s="90"/>
      <c r="BI87" s="83"/>
      <c r="BJ87" s="83"/>
      <c r="BK87" s="83"/>
      <c r="BL87" s="83"/>
      <c r="BM87" s="83"/>
      <c r="BN87" s="83"/>
      <c r="BO87" s="83"/>
      <c r="BP87" s="83"/>
      <c r="BQ87" s="83"/>
      <c r="BR87" s="83"/>
      <c r="BS87" s="83"/>
      <c r="BT87" s="83"/>
      <c r="BU87" s="83"/>
      <c r="BV87" s="83"/>
      <c r="BW87" s="83"/>
      <c r="BX87" s="83"/>
      <c r="BY87" s="83"/>
      <c r="BZ87" s="83"/>
      <c r="CA87" s="83"/>
      <c r="CB87" s="83"/>
      <c r="CC87" s="83"/>
      <c r="CD87" s="83"/>
    </row>
    <row r="88" spans="1:82" s="10" customFormat="1" ht="34.15" hidden="1" customHeight="1" outlineLevel="1" x14ac:dyDescent="0.2">
      <c r="A88" s="738" t="s">
        <v>905</v>
      </c>
      <c r="B88" s="376"/>
      <c r="C88" s="526"/>
      <c r="D88" s="526"/>
      <c r="E88" s="377"/>
      <c r="F88" s="954"/>
      <c r="G88" s="377"/>
      <c r="H88" s="377"/>
      <c r="I88" s="356"/>
      <c r="J88" s="957"/>
      <c r="K88" s="357"/>
      <c r="L88" s="1012" t="str">
        <f t="shared" si="0"/>
        <v/>
      </c>
      <c r="M88" s="740">
        <f t="shared" si="1"/>
        <v>0</v>
      </c>
      <c r="N88" s="741"/>
      <c r="O88" s="788" t="str">
        <f t="shared" si="13"/>
        <v/>
      </c>
      <c r="P88" s="789" t="str">
        <f t="shared" si="16"/>
        <v/>
      </c>
      <c r="Q88" s="791" t="str">
        <f t="shared" si="15"/>
        <v/>
      </c>
      <c r="R88" s="789" t="str">
        <f t="shared" si="7"/>
        <v/>
      </c>
      <c r="S88" s="789" t="str">
        <f t="shared" si="17"/>
        <v/>
      </c>
      <c r="T88" s="790" t="str">
        <f t="shared" si="9"/>
        <v/>
      </c>
      <c r="U88" s="786" t="str">
        <f ca="1">IF('Extra look-up'!$H88="`Work Type","Check Work Type",IF(AND(H88="",I88="",G88="",K88="",L88=""),"",IF(OR(H88="",I88="",G88="",K88="",L88=""),"Check all fields completed correctly",IF(AND(H88="",OR(I88&lt;&gt;"",G88&lt;&gt;"",K88&lt;&gt;"")),"Check all fields completed correctly","OK"))))</f>
        <v/>
      </c>
      <c r="X88" s="778" t="str">
        <f>IF(G88="","",IF($C$7&lt;VLOOKUP(G88,'Eligible Technologies'!D:G,4,FALSE),$C$7,VLOOKUP(G88,'Eligible Technologies'!D:G,4,FALSE)))</f>
        <v/>
      </c>
      <c r="Y88" s="41" t="e">
        <f t="shared" si="18"/>
        <v>#VALUE!</v>
      </c>
      <c r="Z88" s="179" t="str">
        <f ca="1">IFERROR(IF($D$7 = "*Multi*",AVERAGE($AI$331:INDIRECT(CONCATENATE("Ai"&amp;Y88))),AVERAGE($AI$330:INDIRECT(CONCATENATE("Ai"&amp;Y88)))),"")</f>
        <v/>
      </c>
      <c r="AA88" s="23"/>
      <c r="AB88" s="739" t="str">
        <f t="shared" si="19"/>
        <v/>
      </c>
      <c r="AC88" s="23" t="str">
        <f>'Extra look-up'!F88</f>
        <v/>
      </c>
      <c r="AD88" s="23" t="str">
        <f ca="1">'Extra look-up'!H88</f>
        <v>OK</v>
      </c>
      <c r="AE88" s="23">
        <f t="shared" ca="1" si="20"/>
        <v>1</v>
      </c>
      <c r="AF88" s="23" t="str">
        <f>'Extra look-up'!F88</f>
        <v/>
      </c>
      <c r="AG88" s="32"/>
      <c r="AL88" s="23"/>
      <c r="AM88" s="23"/>
      <c r="AO88" s="23"/>
      <c r="AR88" s="26"/>
      <c r="AS88" s="26"/>
      <c r="AT88" s="370" t="s">
        <v>797</v>
      </c>
      <c r="AU88" s="342"/>
      <c r="AV88" s="93"/>
      <c r="AW88" s="91"/>
      <c r="AX88" s="91"/>
      <c r="AY88" s="91"/>
      <c r="AZ88" s="90"/>
      <c r="BA88" s="90"/>
      <c r="BB88" s="90"/>
      <c r="BC88" s="90"/>
      <c r="BD88" s="90"/>
      <c r="BE88" s="90"/>
      <c r="BF88" s="90"/>
      <c r="BG88" s="90"/>
      <c r="BH88" s="90"/>
      <c r="BI88" s="83"/>
      <c r="BJ88" s="83"/>
      <c r="BK88" s="83"/>
      <c r="BL88" s="83"/>
      <c r="BM88" s="83"/>
      <c r="BN88" s="83"/>
      <c r="BO88" s="83"/>
      <c r="BP88" s="83"/>
      <c r="BQ88" s="83"/>
      <c r="BR88" s="83"/>
      <c r="BS88" s="83"/>
      <c r="BT88" s="83"/>
      <c r="BU88" s="83"/>
      <c r="BV88" s="83"/>
      <c r="BW88" s="83"/>
      <c r="BX88" s="83"/>
      <c r="BY88" s="83"/>
      <c r="BZ88" s="83"/>
      <c r="CA88" s="83"/>
      <c r="CB88" s="83"/>
      <c r="CC88" s="83"/>
      <c r="CD88" s="83"/>
    </row>
    <row r="89" spans="1:82" s="10" customFormat="1" ht="34.15" hidden="1" customHeight="1" outlineLevel="1" x14ac:dyDescent="0.2">
      <c r="A89" s="738" t="s">
        <v>906</v>
      </c>
      <c r="B89" s="376"/>
      <c r="C89" s="526"/>
      <c r="D89" s="526"/>
      <c r="E89" s="377"/>
      <c r="F89" s="954"/>
      <c r="G89" s="377"/>
      <c r="H89" s="377"/>
      <c r="I89" s="356"/>
      <c r="J89" s="957"/>
      <c r="K89" s="357"/>
      <c r="L89" s="1012" t="str">
        <f t="shared" si="0"/>
        <v/>
      </c>
      <c r="M89" s="740">
        <f t="shared" si="1"/>
        <v>0</v>
      </c>
      <c r="N89" s="741"/>
      <c r="O89" s="788" t="str">
        <f t="shared" si="13"/>
        <v/>
      </c>
      <c r="P89" s="789" t="str">
        <f t="shared" si="16"/>
        <v/>
      </c>
      <c r="Q89" s="791" t="str">
        <f t="shared" si="15"/>
        <v/>
      </c>
      <c r="R89" s="789" t="str">
        <f t="shared" si="7"/>
        <v/>
      </c>
      <c r="S89" s="789" t="str">
        <f t="shared" si="17"/>
        <v/>
      </c>
      <c r="T89" s="790" t="str">
        <f t="shared" si="9"/>
        <v/>
      </c>
      <c r="U89" s="786" t="str">
        <f ca="1">IF('Extra look-up'!$H89="`Work Type","Check Work Type",IF(AND(H89="",I89="",G89="",K89="",L89=""),"",IF(OR(H89="",I89="",G89="",K89="",L89=""),"Check all fields completed correctly",IF(AND(H89="",OR(I89&lt;&gt;"",G89&lt;&gt;"",K89&lt;&gt;"")),"Check all fields completed correctly","OK"))))</f>
        <v/>
      </c>
      <c r="X89" s="778" t="str">
        <f>IF(G89="","",IF($C$7&lt;VLOOKUP(G89,'Eligible Technologies'!D:G,4,FALSE),$C$7,VLOOKUP(G89,'Eligible Technologies'!D:G,4,FALSE)))</f>
        <v/>
      </c>
      <c r="Y89" s="41" t="e">
        <f t="shared" si="18"/>
        <v>#VALUE!</v>
      </c>
      <c r="Z89" s="179" t="str">
        <f ca="1">IFERROR(IF($D$7 = "*Multi*",AVERAGE($AI$331:INDIRECT(CONCATENATE("Ai"&amp;Y89))),AVERAGE($AI$330:INDIRECT(CONCATENATE("Ai"&amp;Y89)))),"")</f>
        <v/>
      </c>
      <c r="AA89" s="23"/>
      <c r="AB89" s="739" t="str">
        <f t="shared" si="19"/>
        <v/>
      </c>
      <c r="AC89" s="23" t="str">
        <f>'Extra look-up'!F89</f>
        <v/>
      </c>
      <c r="AD89" s="23" t="str">
        <f ca="1">'Extra look-up'!H89</f>
        <v>OK</v>
      </c>
      <c r="AE89" s="23">
        <f t="shared" ca="1" si="20"/>
        <v>1</v>
      </c>
      <c r="AF89" s="23" t="str">
        <f>'Extra look-up'!F89</f>
        <v/>
      </c>
      <c r="AG89" s="32"/>
      <c r="AH89" s="32"/>
      <c r="AI89" s="32"/>
      <c r="AJ89" s="27"/>
      <c r="AK89" s="27"/>
      <c r="AL89" s="23"/>
      <c r="AM89" s="23"/>
      <c r="AN89" s="23"/>
      <c r="AO89" s="23"/>
      <c r="AR89" s="26"/>
      <c r="AS89" s="26"/>
      <c r="AT89" s="370" t="s">
        <v>797</v>
      </c>
      <c r="AU89" s="342"/>
      <c r="AV89" s="93"/>
      <c r="AW89" s="91"/>
      <c r="AX89" s="91"/>
      <c r="AY89" s="91"/>
      <c r="AZ89" s="90"/>
      <c r="BA89" s="90"/>
      <c r="BB89" s="90"/>
      <c r="BC89" s="90"/>
      <c r="BD89" s="90"/>
      <c r="BE89" s="90"/>
      <c r="BF89" s="90"/>
      <c r="BG89" s="90"/>
      <c r="BH89" s="90"/>
      <c r="BI89" s="83"/>
      <c r="BJ89" s="83"/>
      <c r="BK89" s="83"/>
      <c r="BL89" s="83"/>
      <c r="BM89" s="83"/>
      <c r="BN89" s="83"/>
      <c r="BO89" s="83"/>
      <c r="BP89" s="83"/>
      <c r="BQ89" s="83"/>
      <c r="BR89" s="83"/>
      <c r="BS89" s="83"/>
      <c r="BT89" s="83"/>
      <c r="BU89" s="83"/>
      <c r="BV89" s="83"/>
      <c r="BW89" s="83"/>
      <c r="BX89" s="83"/>
      <c r="BY89" s="83"/>
      <c r="BZ89" s="83"/>
      <c r="CA89" s="83"/>
      <c r="CB89" s="83"/>
      <c r="CC89" s="83"/>
      <c r="CD89" s="83"/>
    </row>
    <row r="90" spans="1:82" s="10" customFormat="1" ht="34.15" hidden="1" customHeight="1" outlineLevel="1" x14ac:dyDescent="0.2">
      <c r="A90" s="738" t="s">
        <v>907</v>
      </c>
      <c r="B90" s="376"/>
      <c r="C90" s="526"/>
      <c r="D90" s="526"/>
      <c r="E90" s="377"/>
      <c r="F90" s="954"/>
      <c r="G90" s="377"/>
      <c r="H90" s="377"/>
      <c r="I90" s="356"/>
      <c r="J90" s="957"/>
      <c r="K90" s="357"/>
      <c r="L90" s="1012" t="str">
        <f t="shared" si="0"/>
        <v/>
      </c>
      <c r="M90" s="740">
        <f t="shared" si="1"/>
        <v>0</v>
      </c>
      <c r="N90" s="741"/>
      <c r="O90" s="788" t="str">
        <f t="shared" si="13"/>
        <v/>
      </c>
      <c r="P90" s="789" t="str">
        <f t="shared" si="16"/>
        <v/>
      </c>
      <c r="Q90" s="791" t="str">
        <f t="shared" si="15"/>
        <v/>
      </c>
      <c r="R90" s="789" t="str">
        <f t="shared" si="7"/>
        <v/>
      </c>
      <c r="S90" s="789" t="str">
        <f t="shared" si="17"/>
        <v/>
      </c>
      <c r="T90" s="790" t="str">
        <f t="shared" si="9"/>
        <v/>
      </c>
      <c r="U90" s="786" t="str">
        <f ca="1">IF('Extra look-up'!$H90="`Work Type","Check Work Type",IF(AND(H90="",I90="",G90="",K90="",L90=""),"",IF(OR(H90="",I90="",G90="",K90="",L90=""),"Check all fields completed correctly",IF(AND(H90="",OR(I90&lt;&gt;"",G90&lt;&gt;"",K90&lt;&gt;"")),"Check all fields completed correctly","OK"))))</f>
        <v/>
      </c>
      <c r="X90" s="778" t="str">
        <f>IF(G90="","",IF($C$7&lt;VLOOKUP(G90,'Eligible Technologies'!D:G,4,FALSE),$C$7,VLOOKUP(G90,'Eligible Technologies'!D:G,4,FALSE)))</f>
        <v/>
      </c>
      <c r="Y90" s="41" t="e">
        <f t="shared" si="18"/>
        <v>#VALUE!</v>
      </c>
      <c r="Z90" s="179" t="str">
        <f ca="1">IFERROR(IF($D$7 = "*Multi*",AVERAGE($AI$331:INDIRECT(CONCATENATE("Ai"&amp;Y90))),AVERAGE($AI$330:INDIRECT(CONCATENATE("Ai"&amp;Y90)))),"")</f>
        <v/>
      </c>
      <c r="AA90" s="23"/>
      <c r="AB90" s="739" t="str">
        <f t="shared" si="19"/>
        <v/>
      </c>
      <c r="AC90" s="23" t="str">
        <f>'Extra look-up'!F90</f>
        <v/>
      </c>
      <c r="AD90" s="23" t="str">
        <f ca="1">'Extra look-up'!H90</f>
        <v>OK</v>
      </c>
      <c r="AE90" s="23">
        <f t="shared" ca="1" si="20"/>
        <v>1</v>
      </c>
      <c r="AF90" s="23" t="str">
        <f>'Extra look-up'!F90</f>
        <v/>
      </c>
      <c r="AG90" s="32"/>
      <c r="AL90" s="23"/>
      <c r="AM90" s="23"/>
      <c r="AO90" s="23"/>
      <c r="AR90" s="26"/>
      <c r="AS90" s="26"/>
      <c r="AT90" s="370" t="s">
        <v>797</v>
      </c>
      <c r="AU90" s="342"/>
      <c r="AV90" s="93"/>
      <c r="AW90" s="91"/>
      <c r="AX90" s="91"/>
      <c r="AY90" s="91"/>
      <c r="AZ90" s="90"/>
      <c r="BA90" s="90"/>
      <c r="BB90" s="90"/>
      <c r="BC90" s="90"/>
      <c r="BD90" s="90"/>
      <c r="BE90" s="90"/>
      <c r="BF90" s="90"/>
      <c r="BG90" s="90"/>
      <c r="BH90" s="90"/>
      <c r="BI90" s="83"/>
      <c r="BJ90" s="83"/>
      <c r="BK90" s="83"/>
      <c r="BL90" s="83"/>
      <c r="BM90" s="83"/>
      <c r="BN90" s="83"/>
      <c r="BO90" s="83"/>
      <c r="BP90" s="83"/>
      <c r="BQ90" s="83"/>
      <c r="BR90" s="83"/>
      <c r="BS90" s="83"/>
      <c r="BT90" s="83"/>
      <c r="BU90" s="83"/>
      <c r="BV90" s="83"/>
      <c r="BW90" s="83"/>
      <c r="BX90" s="83"/>
      <c r="BY90" s="83"/>
      <c r="BZ90" s="83"/>
      <c r="CA90" s="83"/>
      <c r="CB90" s="83"/>
      <c r="CC90" s="83"/>
      <c r="CD90" s="83"/>
    </row>
    <row r="91" spans="1:82" s="10" customFormat="1" ht="34.5" hidden="1" customHeight="1" outlineLevel="1" x14ac:dyDescent="0.2">
      <c r="A91" s="738" t="s">
        <v>1706</v>
      </c>
      <c r="B91" s="376"/>
      <c r="C91" s="526"/>
      <c r="D91" s="526"/>
      <c r="E91" s="377"/>
      <c r="F91" s="954"/>
      <c r="G91" s="377"/>
      <c r="H91" s="377"/>
      <c r="I91" s="356"/>
      <c r="J91" s="957"/>
      <c r="K91" s="357"/>
      <c r="L91" s="1012" t="str">
        <f t="shared" si="0"/>
        <v/>
      </c>
      <c r="M91" s="740">
        <f t="shared" si="1"/>
        <v>0</v>
      </c>
      <c r="N91" s="741"/>
      <c r="O91" s="788" t="str">
        <f t="shared" ref="O91:O114" si="21">IF(L91="","",L91*I91/100)</f>
        <v/>
      </c>
      <c r="P91" s="789" t="str">
        <f t="shared" ref="P91:P114" si="22">IF(OR(O91&lt;=0,O91="",N91=""),"",N91/O91)</f>
        <v/>
      </c>
      <c r="Q91" s="791" t="str">
        <f t="shared" si="15"/>
        <v/>
      </c>
      <c r="R91" s="789" t="str">
        <f t="shared" si="3"/>
        <v/>
      </c>
      <c r="S91" s="789" t="str">
        <f t="shared" ref="S91:S114" si="23">IF(R91="","",R91*X91)</f>
        <v/>
      </c>
      <c r="T91" s="790" t="str">
        <f t="shared" si="4"/>
        <v/>
      </c>
      <c r="U91" s="786" t="str">
        <f ca="1">IF('Extra look-up'!$H91="`Work Type","Check Work Type",IF(AND(H91="",I91="",G91="",K91="",L91=""),"",IF(OR(H91="",I91="",G91="",K91="",L91=""),"Check all fields completed correctly",IF(AND(H91="",OR(I91&lt;&gt;"",G91&lt;&gt;"",K91&lt;&gt;"")),"Check all fields completed correctly","OK"))))</f>
        <v/>
      </c>
      <c r="X91" s="778" t="str">
        <f>IF(G91="","",IF($C$7&lt;VLOOKUP(G91,'Eligible Technologies'!D:G,4,FALSE),$C$7,VLOOKUP(G91,'Eligible Technologies'!D:G,4,FALSE)))</f>
        <v/>
      </c>
      <c r="Y91" s="41" t="e">
        <f t="shared" si="18"/>
        <v>#VALUE!</v>
      </c>
      <c r="Z91" s="179" t="str">
        <f ca="1">IFERROR(IF($D$7 = "*Multi*",AVERAGE($AI$331:INDIRECT(CONCATENATE("Ai"&amp;Y91))),AVERAGE($AI$330:INDIRECT(CONCATENATE("Ai"&amp;Y91)))),"")</f>
        <v/>
      </c>
      <c r="AA91" s="23"/>
      <c r="AB91" s="739" t="str">
        <f t="shared" si="19"/>
        <v/>
      </c>
      <c r="AC91" s="23" t="str">
        <f>'Extra look-up'!F91</f>
        <v/>
      </c>
      <c r="AD91" s="23" t="str">
        <f ca="1">'Extra look-up'!H91</f>
        <v>OK</v>
      </c>
      <c r="AE91" s="23">
        <f t="shared" ca="1" si="20"/>
        <v>1</v>
      </c>
      <c r="AF91" s="23" t="str">
        <f>'Extra look-up'!F91</f>
        <v/>
      </c>
      <c r="AG91" s="32"/>
      <c r="AH91" s="32"/>
      <c r="AI91" s="32"/>
      <c r="AJ91" s="27"/>
      <c r="AK91" s="27"/>
      <c r="AL91" s="23"/>
      <c r="AM91" s="23"/>
      <c r="AN91" s="23"/>
      <c r="AO91" s="23"/>
      <c r="AR91" s="26"/>
      <c r="AS91" s="26"/>
      <c r="AT91" s="370" t="s">
        <v>797</v>
      </c>
      <c r="AU91" s="342"/>
      <c r="AV91" s="93"/>
      <c r="AW91" s="91"/>
      <c r="AX91" s="91"/>
      <c r="AY91" s="91"/>
      <c r="AZ91" s="90"/>
      <c r="BA91" s="90"/>
      <c r="BB91" s="90"/>
      <c r="BC91" s="90"/>
      <c r="BD91" s="90"/>
      <c r="BE91" s="90"/>
      <c r="BF91" s="90"/>
      <c r="BG91" s="90"/>
      <c r="BH91" s="90"/>
      <c r="BI91" s="83"/>
      <c r="BJ91" s="83"/>
      <c r="BK91" s="83"/>
      <c r="BL91" s="83"/>
      <c r="BM91" s="83"/>
      <c r="BN91" s="83"/>
      <c r="BO91" s="83"/>
      <c r="BP91" s="83"/>
      <c r="BQ91" s="83"/>
      <c r="BR91" s="83"/>
      <c r="BS91" s="83"/>
      <c r="BT91" s="83"/>
      <c r="BU91" s="83"/>
      <c r="BV91" s="83"/>
      <c r="BW91" s="83"/>
      <c r="BX91" s="83"/>
      <c r="BY91" s="83"/>
      <c r="BZ91" s="83"/>
      <c r="CA91" s="83"/>
      <c r="CB91" s="83"/>
      <c r="CC91" s="83"/>
      <c r="CD91" s="83"/>
    </row>
    <row r="92" spans="1:82" s="10" customFormat="1" ht="34.5" hidden="1" customHeight="1" outlineLevel="1" x14ac:dyDescent="0.2">
      <c r="A92" s="738" t="s">
        <v>1707</v>
      </c>
      <c r="B92" s="376"/>
      <c r="C92" s="526"/>
      <c r="D92" s="526"/>
      <c r="E92" s="377"/>
      <c r="F92" s="954"/>
      <c r="G92" s="377"/>
      <c r="H92" s="377"/>
      <c r="I92" s="356"/>
      <c r="J92" s="957"/>
      <c r="K92" s="357"/>
      <c r="L92" s="1012" t="str">
        <f t="shared" si="0"/>
        <v/>
      </c>
      <c r="M92" s="740">
        <f t="shared" si="1"/>
        <v>0</v>
      </c>
      <c r="N92" s="741"/>
      <c r="O92" s="788" t="str">
        <f t="shared" si="21"/>
        <v/>
      </c>
      <c r="P92" s="789" t="str">
        <f t="shared" si="22"/>
        <v/>
      </c>
      <c r="Q92" s="791" t="str">
        <f t="shared" si="15"/>
        <v/>
      </c>
      <c r="R92" s="789" t="str">
        <f t="shared" si="3"/>
        <v/>
      </c>
      <c r="S92" s="789" t="str">
        <f t="shared" si="23"/>
        <v/>
      </c>
      <c r="T92" s="790" t="str">
        <f t="shared" si="4"/>
        <v/>
      </c>
      <c r="U92" s="786" t="str">
        <f ca="1">IF('Extra look-up'!$H92="`Work Type","Check Work Type",IF(AND(H92="",I92="",G92="",K92="",L92=""),"",IF(OR(H92="",I92="",G92="",K92="",L92=""),"Check all fields completed correctly",IF(AND(H92="",OR(I92&lt;&gt;"",G92&lt;&gt;"",K92&lt;&gt;"")),"Check all fields completed correctly","OK"))))</f>
        <v/>
      </c>
      <c r="X92" s="778" t="str">
        <f>IF(G92="","",IF($C$7&lt;VLOOKUP(G92,'Eligible Technologies'!D:G,4,FALSE),$C$7,VLOOKUP(G92,'Eligible Technologies'!D:G,4,FALSE)))</f>
        <v/>
      </c>
      <c r="Y92" s="41" t="e">
        <f t="shared" si="18"/>
        <v>#VALUE!</v>
      </c>
      <c r="Z92" s="179" t="str">
        <f ca="1">IFERROR(IF($D$7 = "*Multi*",AVERAGE($AI$331:INDIRECT(CONCATENATE("Ai"&amp;Y92))),AVERAGE($AI$330:INDIRECT(CONCATENATE("Ai"&amp;Y92)))),"")</f>
        <v/>
      </c>
      <c r="AA92" s="23"/>
      <c r="AB92" s="739" t="str">
        <f t="shared" si="19"/>
        <v/>
      </c>
      <c r="AC92" s="23" t="str">
        <f>'Extra look-up'!F92</f>
        <v/>
      </c>
      <c r="AD92" s="23" t="str">
        <f ca="1">'Extra look-up'!H92</f>
        <v>OK</v>
      </c>
      <c r="AE92" s="23">
        <f t="shared" ca="1" si="20"/>
        <v>1</v>
      </c>
      <c r="AF92" s="23" t="str">
        <f>'Extra look-up'!F92</f>
        <v/>
      </c>
      <c r="AG92" s="32"/>
      <c r="AL92" s="23"/>
      <c r="AM92" s="23"/>
      <c r="AO92" s="23"/>
      <c r="AR92" s="26"/>
      <c r="AS92" s="26"/>
      <c r="AT92" s="370" t="s">
        <v>797</v>
      </c>
      <c r="AU92" s="342"/>
      <c r="AV92" s="93"/>
      <c r="AW92" s="91"/>
      <c r="AX92" s="91"/>
      <c r="AY92" s="91"/>
      <c r="AZ92" s="90"/>
      <c r="BA92" s="90"/>
      <c r="BB92" s="90"/>
      <c r="BC92" s="90"/>
      <c r="BD92" s="90"/>
      <c r="BE92" s="90"/>
      <c r="BF92" s="90"/>
      <c r="BG92" s="90"/>
      <c r="BH92" s="90"/>
      <c r="BI92" s="83"/>
      <c r="BJ92" s="83"/>
      <c r="BK92" s="83"/>
      <c r="BL92" s="83"/>
      <c r="BM92" s="83"/>
      <c r="BN92" s="83"/>
      <c r="BO92" s="83"/>
      <c r="BP92" s="83"/>
      <c r="BQ92" s="83"/>
      <c r="BR92" s="83"/>
      <c r="BS92" s="83"/>
      <c r="BT92" s="83"/>
      <c r="BU92" s="83"/>
      <c r="BV92" s="83"/>
      <c r="BW92" s="83"/>
      <c r="BX92" s="83"/>
      <c r="BY92" s="83"/>
      <c r="BZ92" s="83"/>
      <c r="CA92" s="83"/>
      <c r="CB92" s="83"/>
      <c r="CC92" s="83"/>
      <c r="CD92" s="83"/>
    </row>
    <row r="93" spans="1:82" s="10" customFormat="1" ht="34.5" hidden="1" customHeight="1" outlineLevel="1" x14ac:dyDescent="0.2">
      <c r="A93" s="738" t="s">
        <v>1708</v>
      </c>
      <c r="B93" s="376"/>
      <c r="C93" s="526"/>
      <c r="D93" s="526"/>
      <c r="E93" s="377"/>
      <c r="F93" s="954"/>
      <c r="G93" s="377"/>
      <c r="H93" s="377"/>
      <c r="I93" s="356"/>
      <c r="J93" s="957"/>
      <c r="K93" s="357"/>
      <c r="L93" s="1012" t="str">
        <f t="shared" si="0"/>
        <v/>
      </c>
      <c r="M93" s="740">
        <f t="shared" si="1"/>
        <v>0</v>
      </c>
      <c r="N93" s="741"/>
      <c r="O93" s="788" t="str">
        <f t="shared" si="21"/>
        <v/>
      </c>
      <c r="P93" s="789" t="str">
        <f t="shared" si="22"/>
        <v/>
      </c>
      <c r="Q93" s="791" t="str">
        <f t="shared" si="15"/>
        <v/>
      </c>
      <c r="R93" s="789" t="str">
        <f t="shared" si="3"/>
        <v/>
      </c>
      <c r="S93" s="789" t="str">
        <f t="shared" si="23"/>
        <v/>
      </c>
      <c r="T93" s="790" t="str">
        <f t="shared" si="4"/>
        <v/>
      </c>
      <c r="U93" s="742" t="str">
        <f ca="1">IF('Extra look-up'!$H93="`Work Type","Check Work Type",IF(AND(H93="",I93="",G93="",K93="",L93=""),"",IF(OR(H93="",I93="",G93="",K93="",L93=""),"Check all fields completed correctly",IF(AND(H93="",OR(I93&lt;&gt;"",G93&lt;&gt;"",K93&lt;&gt;"")),"Check all fields completed correctly","OK"))))</f>
        <v/>
      </c>
      <c r="X93" s="778" t="str">
        <f>IF(G93="","",IF($C$7&lt;VLOOKUP(G93,'Eligible Technologies'!D:G,4,FALSE),$C$7,VLOOKUP(G93,'Eligible Technologies'!D:G,4,FALSE)))</f>
        <v/>
      </c>
      <c r="Y93" s="41" t="e">
        <f t="shared" si="18"/>
        <v>#VALUE!</v>
      </c>
      <c r="Z93" s="179" t="str">
        <f ca="1">IFERROR(IF($D$7 = "*Multi*",AVERAGE($AI$331:INDIRECT(CONCATENATE("Ai"&amp;Y93))),AVERAGE($AI$330:INDIRECT(CONCATENATE("Ai"&amp;Y93)))),"")</f>
        <v/>
      </c>
      <c r="AA93" s="23"/>
      <c r="AB93" s="739" t="str">
        <f t="shared" si="19"/>
        <v/>
      </c>
      <c r="AC93" s="23" t="str">
        <f>'Extra look-up'!F93</f>
        <v/>
      </c>
      <c r="AD93" s="23" t="str">
        <f ca="1">'Extra look-up'!H93</f>
        <v>OK</v>
      </c>
      <c r="AE93" s="23">
        <f t="shared" ca="1" si="20"/>
        <v>1</v>
      </c>
      <c r="AF93" s="23" t="str">
        <f>'Extra look-up'!F93</f>
        <v/>
      </c>
      <c r="AG93" s="32"/>
      <c r="AH93" s="32"/>
      <c r="AI93" s="32"/>
      <c r="AJ93" s="27"/>
      <c r="AK93" s="27"/>
      <c r="AL93" s="23"/>
      <c r="AM93" s="23"/>
      <c r="AN93" s="23"/>
      <c r="AO93" s="23"/>
      <c r="AR93" s="26"/>
      <c r="AS93" s="26"/>
      <c r="AT93" s="370" t="s">
        <v>797</v>
      </c>
      <c r="AU93" s="342"/>
      <c r="AV93" s="93"/>
      <c r="AW93" s="91"/>
      <c r="AX93" s="91"/>
      <c r="AY93" s="91"/>
      <c r="AZ93" s="90"/>
      <c r="BA93" s="90"/>
      <c r="BB93" s="90"/>
      <c r="BC93" s="90"/>
      <c r="BD93" s="90"/>
      <c r="BE93" s="90"/>
      <c r="BF93" s="90"/>
      <c r="BG93" s="90"/>
      <c r="BH93" s="90"/>
      <c r="BI93" s="83"/>
      <c r="BJ93" s="83"/>
      <c r="BK93" s="83"/>
      <c r="BL93" s="83"/>
      <c r="BM93" s="83"/>
      <c r="BN93" s="83"/>
      <c r="BO93" s="83"/>
      <c r="BP93" s="83"/>
      <c r="BQ93" s="83"/>
      <c r="BR93" s="83"/>
      <c r="BS93" s="83"/>
      <c r="BT93" s="83"/>
      <c r="BU93" s="83"/>
      <c r="BV93" s="83"/>
      <c r="BW93" s="83"/>
      <c r="BX93" s="83"/>
      <c r="BY93" s="83"/>
      <c r="BZ93" s="83"/>
      <c r="CA93" s="83"/>
      <c r="CB93" s="83"/>
      <c r="CC93" s="83"/>
      <c r="CD93" s="83"/>
    </row>
    <row r="94" spans="1:82" s="10" customFormat="1" ht="34.5" hidden="1" customHeight="1" outlineLevel="1" x14ac:dyDescent="0.2">
      <c r="A94" s="1343" t="s">
        <v>1709</v>
      </c>
      <c r="B94" s="1344"/>
      <c r="C94" s="1345"/>
      <c r="D94" s="1345"/>
      <c r="E94" s="1346"/>
      <c r="F94" s="1347"/>
      <c r="G94" s="1346"/>
      <c r="H94" s="1346"/>
      <c r="I94" s="734"/>
      <c r="J94" s="1348"/>
      <c r="K94" s="1349"/>
      <c r="L94" s="1350" t="str">
        <f t="shared" si="0"/>
        <v/>
      </c>
      <c r="M94" s="1351">
        <f t="shared" si="1"/>
        <v>0</v>
      </c>
      <c r="N94" s="1352"/>
      <c r="O94" s="1353" t="str">
        <f t="shared" si="21"/>
        <v/>
      </c>
      <c r="P94" s="1354" t="str">
        <f t="shared" si="22"/>
        <v/>
      </c>
      <c r="Q94" s="1355" t="str">
        <f t="shared" si="15"/>
        <v/>
      </c>
      <c r="R94" s="1354" t="str">
        <f t="shared" si="3"/>
        <v/>
      </c>
      <c r="S94" s="1354" t="str">
        <f t="shared" si="23"/>
        <v/>
      </c>
      <c r="T94" s="1356" t="str">
        <f t="shared" si="4"/>
        <v/>
      </c>
      <c r="U94" s="1357" t="str">
        <f ca="1">IF('Extra look-up'!$H94="`Work Type","Check Work Type",IF(AND(H94="",I94="",G94="",K94="",L94=""),"",IF(OR(H94="",I94="",G94="",K94="",L94=""),"Check all fields completed correctly",IF(AND(H94="",OR(I94&lt;&gt;"",G94&lt;&gt;"",K94&lt;&gt;"")),"Check all fields completed correctly","OK"))))</f>
        <v/>
      </c>
      <c r="X94" s="778" t="str">
        <f>IF(G94="","",IF($C$7&lt;VLOOKUP(G94,'Eligible Technologies'!D:G,4,FALSE),$C$7,VLOOKUP(G94,'Eligible Technologies'!D:G,4,FALSE)))</f>
        <v/>
      </c>
      <c r="Y94" s="41" t="e">
        <f t="shared" si="18"/>
        <v>#VALUE!</v>
      </c>
      <c r="Z94" s="179" t="str">
        <f ca="1">IFERROR(IF($D$7 = "*Multi*",AVERAGE($AI$331:INDIRECT(CONCATENATE("Ai"&amp;Y94))),AVERAGE($AI$330:INDIRECT(CONCATENATE("Ai"&amp;Y94)))),"")</f>
        <v/>
      </c>
      <c r="AA94" s="23"/>
      <c r="AB94" s="739" t="str">
        <f t="shared" si="19"/>
        <v/>
      </c>
      <c r="AC94" s="23" t="str">
        <f>'Extra look-up'!F94</f>
        <v/>
      </c>
      <c r="AD94" s="23" t="str">
        <f ca="1">'Extra look-up'!H94</f>
        <v>OK</v>
      </c>
      <c r="AE94" s="23">
        <f t="shared" ca="1" si="20"/>
        <v>1</v>
      </c>
      <c r="AF94" s="23" t="str">
        <f>'Extra look-up'!F94</f>
        <v/>
      </c>
      <c r="AG94" s="32"/>
      <c r="AL94" s="23"/>
      <c r="AM94" s="23"/>
      <c r="AO94" s="23"/>
      <c r="AR94" s="26"/>
      <c r="AS94" s="26"/>
      <c r="AT94" s="370" t="s">
        <v>797</v>
      </c>
      <c r="AU94" s="342"/>
      <c r="AV94" s="93"/>
      <c r="AW94" s="91"/>
      <c r="AX94" s="91"/>
      <c r="AY94" s="91"/>
      <c r="AZ94" s="90"/>
      <c r="BA94" s="90"/>
      <c r="BB94" s="90"/>
      <c r="BC94" s="90"/>
      <c r="BD94" s="90"/>
      <c r="BE94" s="90"/>
      <c r="BF94" s="90"/>
      <c r="BG94" s="90"/>
      <c r="BH94" s="90"/>
      <c r="BI94" s="83"/>
      <c r="BJ94" s="83"/>
      <c r="BK94" s="83"/>
      <c r="BL94" s="83"/>
      <c r="BM94" s="83"/>
      <c r="BN94" s="83"/>
      <c r="BO94" s="83"/>
      <c r="BP94" s="83"/>
      <c r="BQ94" s="83"/>
      <c r="BR94" s="83"/>
      <c r="BS94" s="83"/>
      <c r="BT94" s="83"/>
      <c r="BU94" s="83"/>
      <c r="BV94" s="83"/>
      <c r="BW94" s="83"/>
      <c r="BX94" s="83"/>
      <c r="BY94" s="83"/>
      <c r="BZ94" s="83"/>
      <c r="CA94" s="83"/>
      <c r="CB94" s="83"/>
      <c r="CC94" s="83"/>
      <c r="CD94" s="83"/>
    </row>
    <row r="95" spans="1:82" s="10" customFormat="1" ht="34.5" hidden="1" customHeight="1" outlineLevel="1" x14ac:dyDescent="0.2">
      <c r="A95" s="738" t="s">
        <v>1710</v>
      </c>
      <c r="B95" s="376"/>
      <c r="C95" s="526"/>
      <c r="D95" s="526"/>
      <c r="E95" s="377"/>
      <c r="F95" s="954"/>
      <c r="G95" s="377"/>
      <c r="H95" s="377"/>
      <c r="I95" s="356"/>
      <c r="J95" s="957"/>
      <c r="K95" s="357"/>
      <c r="L95" s="1012" t="str">
        <f t="shared" si="0"/>
        <v/>
      </c>
      <c r="M95" s="740">
        <f t="shared" si="1"/>
        <v>0</v>
      </c>
      <c r="N95" s="741"/>
      <c r="O95" s="788" t="str">
        <f t="shared" si="21"/>
        <v/>
      </c>
      <c r="P95" s="789" t="str">
        <f t="shared" si="22"/>
        <v/>
      </c>
      <c r="Q95" s="791" t="str">
        <f t="shared" si="15"/>
        <v/>
      </c>
      <c r="R95" s="789" t="str">
        <f t="shared" si="3"/>
        <v/>
      </c>
      <c r="S95" s="789" t="str">
        <f t="shared" si="23"/>
        <v/>
      </c>
      <c r="T95" s="790" t="str">
        <f t="shared" si="4"/>
        <v/>
      </c>
      <c r="U95" s="786" t="str">
        <f ca="1">IF('Extra look-up'!$H95="`Work Type","Check Work Type",IF(AND(H95="",I95="",G95="",K95="",L95=""),"",IF(OR(H95="",I95="",G95="",K95="",L95=""),"Check all fields completed correctly",IF(AND(H95="",OR(I95&lt;&gt;"",G95&lt;&gt;"",K95&lt;&gt;"")),"Check all fields completed correctly","OK"))))</f>
        <v/>
      </c>
      <c r="X95" s="778" t="str">
        <f>IF(G95="","",IF($C$7&lt;VLOOKUP(G95,'Eligible Technologies'!D:G,4,FALSE),$C$7,VLOOKUP(G95,'Eligible Technologies'!D:G,4,FALSE)))</f>
        <v/>
      </c>
      <c r="Y95" s="41" t="e">
        <f t="shared" si="18"/>
        <v>#VALUE!</v>
      </c>
      <c r="Z95" s="179" t="str">
        <f ca="1">IFERROR(IF($D$7 = "*Multi*",AVERAGE($AI$331:INDIRECT(CONCATENATE("Ai"&amp;Y95))),AVERAGE($AI$330:INDIRECT(CONCATENATE("Ai"&amp;Y95)))),"")</f>
        <v/>
      </c>
      <c r="AA95" s="23"/>
      <c r="AB95" s="739" t="str">
        <f t="shared" si="19"/>
        <v/>
      </c>
      <c r="AC95" s="23" t="str">
        <f>'Extra look-up'!F95</f>
        <v/>
      </c>
      <c r="AD95" s="23" t="str">
        <f ca="1">'Extra look-up'!H95</f>
        <v>OK</v>
      </c>
      <c r="AE95" s="23">
        <f t="shared" ca="1" si="20"/>
        <v>1</v>
      </c>
      <c r="AF95" s="23" t="str">
        <f>'Extra look-up'!F95</f>
        <v/>
      </c>
      <c r="AG95" s="32"/>
      <c r="AH95" s="32"/>
      <c r="AI95" s="32"/>
      <c r="AJ95" s="27"/>
      <c r="AK95" s="27"/>
      <c r="AL95" s="23"/>
      <c r="AM95" s="23"/>
      <c r="AN95" s="23"/>
      <c r="AO95" s="23"/>
      <c r="AR95" s="26"/>
      <c r="AS95" s="26"/>
      <c r="AT95" s="370" t="s">
        <v>797</v>
      </c>
      <c r="AU95" s="342"/>
      <c r="AV95" s="93"/>
      <c r="AW95" s="91"/>
      <c r="AX95" s="91"/>
      <c r="AY95" s="91"/>
      <c r="AZ95" s="90"/>
      <c r="BA95" s="90"/>
      <c r="BB95" s="90"/>
      <c r="BC95" s="90"/>
      <c r="BD95" s="90"/>
      <c r="BE95" s="90"/>
      <c r="BF95" s="90"/>
      <c r="BG95" s="90"/>
      <c r="BH95" s="90"/>
      <c r="BI95" s="83"/>
      <c r="BJ95" s="83"/>
      <c r="BK95" s="83"/>
      <c r="BL95" s="83"/>
      <c r="BM95" s="83"/>
      <c r="BN95" s="83"/>
      <c r="BO95" s="83"/>
      <c r="BP95" s="83"/>
      <c r="BQ95" s="83"/>
      <c r="BR95" s="83"/>
      <c r="BS95" s="83"/>
      <c r="BT95" s="83"/>
      <c r="BU95" s="83"/>
      <c r="BV95" s="83"/>
      <c r="BW95" s="83"/>
      <c r="BX95" s="83"/>
      <c r="BY95" s="83"/>
      <c r="BZ95" s="83"/>
      <c r="CA95" s="83"/>
      <c r="CB95" s="83"/>
      <c r="CC95" s="83"/>
      <c r="CD95" s="83"/>
    </row>
    <row r="96" spans="1:82" s="10" customFormat="1" ht="34.5" hidden="1" customHeight="1" outlineLevel="1" x14ac:dyDescent="0.2">
      <c r="A96" s="738" t="s">
        <v>1711</v>
      </c>
      <c r="B96" s="376"/>
      <c r="C96" s="526"/>
      <c r="D96" s="526"/>
      <c r="E96" s="377"/>
      <c r="F96" s="954"/>
      <c r="G96" s="377"/>
      <c r="H96" s="377"/>
      <c r="I96" s="356"/>
      <c r="J96" s="957"/>
      <c r="K96" s="357"/>
      <c r="L96" s="1012" t="str">
        <f t="shared" si="0"/>
        <v/>
      </c>
      <c r="M96" s="740">
        <f t="shared" si="1"/>
        <v>0</v>
      </c>
      <c r="N96" s="741"/>
      <c r="O96" s="788" t="str">
        <f t="shared" si="21"/>
        <v/>
      </c>
      <c r="P96" s="789" t="str">
        <f t="shared" si="22"/>
        <v/>
      </c>
      <c r="Q96" s="791" t="str">
        <f t="shared" si="15"/>
        <v/>
      </c>
      <c r="R96" s="789" t="str">
        <f t="shared" si="3"/>
        <v/>
      </c>
      <c r="S96" s="789" t="str">
        <f t="shared" si="23"/>
        <v/>
      </c>
      <c r="T96" s="790" t="str">
        <f t="shared" si="4"/>
        <v/>
      </c>
      <c r="U96" s="786" t="str">
        <f ca="1">IF('Extra look-up'!$H96="`Work Type","Check Work Type",IF(AND(H96="",I96="",G96="",K96="",L96=""),"",IF(OR(H96="",I96="",G96="",K96="",L96=""),"Check all fields completed correctly",IF(AND(H96="",OR(I96&lt;&gt;"",G96&lt;&gt;"",K96&lt;&gt;"")),"Check all fields completed correctly","OK"))))</f>
        <v/>
      </c>
      <c r="X96" s="778" t="str">
        <f>IF(G96="","",IF($C$7&lt;VLOOKUP(G96,'Eligible Technologies'!D:G,4,FALSE),$C$7,VLOOKUP(G96,'Eligible Technologies'!D:G,4,FALSE)))</f>
        <v/>
      </c>
      <c r="Y96" s="41" t="e">
        <f t="shared" si="18"/>
        <v>#VALUE!</v>
      </c>
      <c r="Z96" s="179" t="str">
        <f ca="1">IFERROR(IF($D$7 = "*Multi*",AVERAGE($AI$331:INDIRECT(CONCATENATE("Ai"&amp;Y96))),AVERAGE($AI$330:INDIRECT(CONCATENATE("Ai"&amp;Y96)))),"")</f>
        <v/>
      </c>
      <c r="AA96" s="23"/>
      <c r="AB96" s="739" t="str">
        <f t="shared" si="19"/>
        <v/>
      </c>
      <c r="AC96" s="23" t="str">
        <f>'Extra look-up'!F96</f>
        <v/>
      </c>
      <c r="AD96" s="23" t="str">
        <f ca="1">'Extra look-up'!H96</f>
        <v>OK</v>
      </c>
      <c r="AE96" s="23">
        <f t="shared" ca="1" si="20"/>
        <v>1</v>
      </c>
      <c r="AF96" s="23" t="str">
        <f>'Extra look-up'!F96</f>
        <v/>
      </c>
      <c r="AG96" s="32"/>
      <c r="AL96" s="23"/>
      <c r="AM96" s="23"/>
      <c r="AO96" s="23"/>
      <c r="AR96" s="26"/>
      <c r="AS96" s="26"/>
      <c r="AT96" s="370" t="s">
        <v>797</v>
      </c>
      <c r="AU96" s="342"/>
      <c r="AV96" s="93"/>
      <c r="AW96" s="91"/>
      <c r="AX96" s="91"/>
      <c r="AY96" s="91"/>
      <c r="AZ96" s="90"/>
      <c r="BA96" s="90"/>
      <c r="BB96" s="90"/>
      <c r="BC96" s="90"/>
      <c r="BD96" s="90"/>
      <c r="BE96" s="90"/>
      <c r="BF96" s="90"/>
      <c r="BG96" s="90"/>
      <c r="BH96" s="90"/>
      <c r="BI96" s="83"/>
      <c r="BJ96" s="83"/>
      <c r="BK96" s="83"/>
      <c r="BL96" s="83"/>
      <c r="BM96" s="83"/>
      <c r="BN96" s="83"/>
      <c r="BO96" s="83"/>
      <c r="BP96" s="83"/>
      <c r="BQ96" s="83"/>
      <c r="BR96" s="83"/>
      <c r="BS96" s="83"/>
      <c r="BT96" s="83"/>
      <c r="BU96" s="83"/>
      <c r="BV96" s="83"/>
      <c r="BW96" s="83"/>
      <c r="BX96" s="83"/>
      <c r="BY96" s="83"/>
      <c r="BZ96" s="83"/>
      <c r="CA96" s="83"/>
      <c r="CB96" s="83"/>
      <c r="CC96" s="83"/>
      <c r="CD96" s="83"/>
    </row>
    <row r="97" spans="1:82" s="10" customFormat="1" ht="34.5" hidden="1" customHeight="1" outlineLevel="1" x14ac:dyDescent="0.2">
      <c r="A97" s="738" t="s">
        <v>1712</v>
      </c>
      <c r="B97" s="376"/>
      <c r="C97" s="526"/>
      <c r="D97" s="526"/>
      <c r="E97" s="377"/>
      <c r="F97" s="954"/>
      <c r="G97" s="377"/>
      <c r="H97" s="377"/>
      <c r="I97" s="356"/>
      <c r="J97" s="957"/>
      <c r="K97" s="357"/>
      <c r="L97" s="1012" t="str">
        <f t="shared" si="0"/>
        <v/>
      </c>
      <c r="M97" s="740">
        <f t="shared" si="1"/>
        <v>0</v>
      </c>
      <c r="N97" s="741"/>
      <c r="O97" s="788" t="str">
        <f t="shared" si="21"/>
        <v/>
      </c>
      <c r="P97" s="789" t="str">
        <f t="shared" si="22"/>
        <v/>
      </c>
      <c r="Q97" s="791" t="str">
        <f t="shared" si="15"/>
        <v/>
      </c>
      <c r="R97" s="789" t="str">
        <f t="shared" si="3"/>
        <v/>
      </c>
      <c r="S97" s="789" t="str">
        <f t="shared" si="23"/>
        <v/>
      </c>
      <c r="T97" s="790" t="str">
        <f t="shared" si="4"/>
        <v/>
      </c>
      <c r="U97" s="786" t="str">
        <f ca="1">IF('Extra look-up'!$H97="`Work Type","Check Work Type",IF(AND(H97="",I97="",G97="",K97="",L97=""),"",IF(OR(H97="",I97="",G97="",K97="",L97=""),"Check all fields completed correctly",IF(AND(H97="",OR(I97&lt;&gt;"",G97&lt;&gt;"",K97&lt;&gt;"")),"Check all fields completed correctly","OK"))))</f>
        <v/>
      </c>
      <c r="X97" s="778" t="str">
        <f>IF(G97="","",IF($C$7&lt;VLOOKUP(G97,'Eligible Technologies'!D:G,4,FALSE),$C$7,VLOOKUP(G97,'Eligible Technologies'!D:G,4,FALSE)))</f>
        <v/>
      </c>
      <c r="Y97" s="41" t="e">
        <f t="shared" si="18"/>
        <v>#VALUE!</v>
      </c>
      <c r="Z97" s="179" t="str">
        <f ca="1">IFERROR(IF($D$7 = "*Multi*",AVERAGE($AI$331:INDIRECT(CONCATENATE("Ai"&amp;Y97))),AVERAGE($AI$330:INDIRECT(CONCATENATE("Ai"&amp;Y97)))),"")</f>
        <v/>
      </c>
      <c r="AA97" s="23"/>
      <c r="AB97" s="739" t="str">
        <f t="shared" si="19"/>
        <v/>
      </c>
      <c r="AC97" s="23" t="str">
        <f>'Extra look-up'!F97</f>
        <v/>
      </c>
      <c r="AD97" s="23" t="str">
        <f ca="1">'Extra look-up'!H97</f>
        <v>OK</v>
      </c>
      <c r="AE97" s="23">
        <f t="shared" ca="1" si="20"/>
        <v>1</v>
      </c>
      <c r="AF97" s="23" t="str">
        <f>'Extra look-up'!F97</f>
        <v/>
      </c>
      <c r="AG97" s="32"/>
      <c r="AH97" s="32"/>
      <c r="AI97" s="32"/>
      <c r="AJ97" s="27"/>
      <c r="AK97" s="27"/>
      <c r="AL97" s="23"/>
      <c r="AM97" s="23"/>
      <c r="AN97" s="23"/>
      <c r="AO97" s="23"/>
      <c r="AR97" s="26"/>
      <c r="AS97" s="26"/>
      <c r="AT97" s="370" t="s">
        <v>797</v>
      </c>
      <c r="AU97" s="342"/>
      <c r="AV97" s="93"/>
      <c r="AW97" s="91"/>
      <c r="AX97" s="91"/>
      <c r="AY97" s="91"/>
      <c r="AZ97" s="90"/>
      <c r="BA97" s="90"/>
      <c r="BB97" s="90"/>
      <c r="BC97" s="90"/>
      <c r="BD97" s="90"/>
      <c r="BE97" s="90"/>
      <c r="BF97" s="90"/>
      <c r="BG97" s="90"/>
      <c r="BH97" s="90"/>
      <c r="BI97" s="83"/>
      <c r="BJ97" s="83"/>
      <c r="BK97" s="83"/>
      <c r="BL97" s="83"/>
      <c r="BM97" s="83"/>
      <c r="BN97" s="83"/>
      <c r="BO97" s="83"/>
      <c r="BP97" s="83"/>
      <c r="BQ97" s="83"/>
      <c r="BR97" s="83"/>
      <c r="BS97" s="83"/>
      <c r="BT97" s="83"/>
      <c r="BU97" s="83"/>
      <c r="BV97" s="83"/>
      <c r="BW97" s="83"/>
      <c r="BX97" s="83"/>
      <c r="BY97" s="83"/>
      <c r="BZ97" s="83"/>
      <c r="CA97" s="83"/>
      <c r="CB97" s="83"/>
      <c r="CC97" s="83"/>
      <c r="CD97" s="83"/>
    </row>
    <row r="98" spans="1:82" s="10" customFormat="1" ht="34.5" hidden="1" customHeight="1" outlineLevel="1" x14ac:dyDescent="0.2">
      <c r="A98" s="738" t="s">
        <v>1713</v>
      </c>
      <c r="B98" s="376"/>
      <c r="C98" s="526"/>
      <c r="D98" s="526"/>
      <c r="E98" s="377"/>
      <c r="F98" s="954"/>
      <c r="G98" s="377"/>
      <c r="H98" s="377"/>
      <c r="I98" s="356"/>
      <c r="J98" s="957"/>
      <c r="K98" s="357"/>
      <c r="L98" s="1012" t="str">
        <f t="shared" si="0"/>
        <v/>
      </c>
      <c r="M98" s="740">
        <f t="shared" si="1"/>
        <v>0</v>
      </c>
      <c r="N98" s="741"/>
      <c r="O98" s="788" t="str">
        <f t="shared" si="21"/>
        <v/>
      </c>
      <c r="P98" s="789" t="str">
        <f t="shared" si="22"/>
        <v/>
      </c>
      <c r="Q98" s="791" t="str">
        <f t="shared" si="15"/>
        <v/>
      </c>
      <c r="R98" s="789" t="str">
        <f t="shared" si="3"/>
        <v/>
      </c>
      <c r="S98" s="789" t="str">
        <f t="shared" si="23"/>
        <v/>
      </c>
      <c r="T98" s="790" t="str">
        <f t="shared" si="4"/>
        <v/>
      </c>
      <c r="U98" s="786" t="str">
        <f ca="1">IF('Extra look-up'!$H98="`Work Type","Check Work Type",IF(AND(H98="",I98="",G98="",K98="",L98=""),"",IF(OR(H98="",I98="",G98="",K98="",L98=""),"Check all fields completed correctly",IF(AND(H98="",OR(I98&lt;&gt;"",G98&lt;&gt;"",K98&lt;&gt;"")),"Check all fields completed correctly","OK"))))</f>
        <v/>
      </c>
      <c r="X98" s="778" t="str">
        <f>IF(G98="","",IF($C$7&lt;VLOOKUP(G98,'Eligible Technologies'!D:G,4,FALSE),$C$7,VLOOKUP(G98,'Eligible Technologies'!D:G,4,FALSE)))</f>
        <v/>
      </c>
      <c r="Y98" s="41" t="e">
        <f t="shared" si="18"/>
        <v>#VALUE!</v>
      </c>
      <c r="Z98" s="179" t="str">
        <f ca="1">IFERROR(IF($D$7 = "*Multi*",AVERAGE($AI$331:INDIRECT(CONCATENATE("Ai"&amp;Y98))),AVERAGE($AI$330:INDIRECT(CONCATENATE("Ai"&amp;Y98)))),"")</f>
        <v/>
      </c>
      <c r="AA98" s="23"/>
      <c r="AB98" s="739" t="str">
        <f t="shared" si="19"/>
        <v/>
      </c>
      <c r="AC98" s="23" t="str">
        <f>'Extra look-up'!F98</f>
        <v/>
      </c>
      <c r="AD98" s="23" t="str">
        <f ca="1">'Extra look-up'!H98</f>
        <v>OK</v>
      </c>
      <c r="AE98" s="23">
        <f t="shared" ca="1" si="20"/>
        <v>1</v>
      </c>
      <c r="AF98" s="23" t="str">
        <f>'Extra look-up'!F98</f>
        <v/>
      </c>
      <c r="AG98" s="32"/>
      <c r="AL98" s="23"/>
      <c r="AM98" s="23"/>
      <c r="AO98" s="23"/>
      <c r="AR98" s="26"/>
      <c r="AS98" s="26"/>
      <c r="AT98" s="370" t="s">
        <v>797</v>
      </c>
      <c r="AU98" s="342"/>
      <c r="AV98" s="93"/>
      <c r="AW98" s="91"/>
      <c r="AX98" s="91"/>
      <c r="AY98" s="91"/>
      <c r="AZ98" s="90"/>
      <c r="BA98" s="90"/>
      <c r="BB98" s="90"/>
      <c r="BC98" s="90"/>
      <c r="BD98" s="90"/>
      <c r="BE98" s="90"/>
      <c r="BF98" s="90"/>
      <c r="BG98" s="90"/>
      <c r="BH98" s="90"/>
      <c r="BI98" s="83"/>
      <c r="BJ98" s="83"/>
      <c r="BK98" s="83"/>
      <c r="BL98" s="83"/>
      <c r="BM98" s="83"/>
      <c r="BN98" s="83"/>
      <c r="BO98" s="83"/>
      <c r="BP98" s="83"/>
      <c r="BQ98" s="83"/>
      <c r="BR98" s="83"/>
      <c r="BS98" s="83"/>
      <c r="BT98" s="83"/>
      <c r="BU98" s="83"/>
      <c r="BV98" s="83"/>
      <c r="BW98" s="83"/>
      <c r="BX98" s="83"/>
      <c r="BY98" s="83"/>
      <c r="BZ98" s="83"/>
      <c r="CA98" s="83"/>
      <c r="CB98" s="83"/>
      <c r="CC98" s="83"/>
      <c r="CD98" s="83"/>
    </row>
    <row r="99" spans="1:82" s="10" customFormat="1" ht="34.9" hidden="1" customHeight="1" outlineLevel="1" x14ac:dyDescent="0.2">
      <c r="A99" s="738" t="s">
        <v>1714</v>
      </c>
      <c r="B99" s="376"/>
      <c r="C99" s="526"/>
      <c r="D99" s="526"/>
      <c r="E99" s="377"/>
      <c r="F99" s="954"/>
      <c r="G99" s="377"/>
      <c r="H99" s="377"/>
      <c r="I99" s="356"/>
      <c r="J99" s="957"/>
      <c r="K99" s="357"/>
      <c r="L99" s="1012" t="str">
        <f t="shared" si="0"/>
        <v/>
      </c>
      <c r="M99" s="740">
        <f t="shared" si="1"/>
        <v>0</v>
      </c>
      <c r="N99" s="741"/>
      <c r="O99" s="788" t="str">
        <f t="shared" si="21"/>
        <v/>
      </c>
      <c r="P99" s="789" t="str">
        <f t="shared" si="22"/>
        <v/>
      </c>
      <c r="Q99" s="791" t="str">
        <f t="shared" si="15"/>
        <v/>
      </c>
      <c r="R99" s="789" t="str">
        <f t="shared" si="3"/>
        <v/>
      </c>
      <c r="S99" s="789" t="str">
        <f t="shared" si="23"/>
        <v/>
      </c>
      <c r="T99" s="790" t="str">
        <f t="shared" si="4"/>
        <v/>
      </c>
      <c r="U99" s="786" t="str">
        <f ca="1">IF('Extra look-up'!$H99="`Work Type","Check Work Type",IF(AND(H99="",I99="",G99="",K99="",L99=""),"",IF(OR(H99="",I99="",G99="",K99="",L99=""),"Check all fields completed correctly",IF(AND(H99="",OR(I99&lt;&gt;"",G99&lt;&gt;"",K99&lt;&gt;"")),"Check all fields completed correctly","OK"))))</f>
        <v/>
      </c>
      <c r="X99" s="778" t="str">
        <f>IF(G99="","",IF($C$7&lt;VLOOKUP(G99,'Eligible Technologies'!D:G,4,FALSE),$C$7,VLOOKUP(G99,'Eligible Technologies'!D:G,4,FALSE)))</f>
        <v/>
      </c>
      <c r="Y99" s="41" t="e">
        <f t="shared" si="18"/>
        <v>#VALUE!</v>
      </c>
      <c r="Z99" s="179" t="str">
        <f ca="1">IFERROR(IF($D$7 = "*Multi*",AVERAGE($AI$331:INDIRECT(CONCATENATE("Ai"&amp;Y99))),AVERAGE($AI$330:INDIRECT(CONCATENATE("Ai"&amp;Y99)))),"")</f>
        <v/>
      </c>
      <c r="AA99" s="23"/>
      <c r="AB99" s="739" t="str">
        <f t="shared" si="19"/>
        <v/>
      </c>
      <c r="AC99" s="23" t="str">
        <f>'Extra look-up'!F99</f>
        <v/>
      </c>
      <c r="AD99" s="23" t="str">
        <f ca="1">'Extra look-up'!H99</f>
        <v>OK</v>
      </c>
      <c r="AE99" s="23">
        <f t="shared" ca="1" si="20"/>
        <v>1</v>
      </c>
      <c r="AF99" s="23" t="str">
        <f>'Extra look-up'!F99</f>
        <v/>
      </c>
      <c r="AG99" s="32"/>
      <c r="AL99" s="23"/>
      <c r="AM99" s="23"/>
      <c r="AO99" s="23"/>
      <c r="AR99" s="26"/>
      <c r="AS99" s="26"/>
      <c r="AT99" s="370" t="s">
        <v>797</v>
      </c>
      <c r="AU99" s="342"/>
      <c r="AV99" s="93"/>
      <c r="AW99" s="91"/>
      <c r="AX99" s="91"/>
      <c r="AY99" s="91"/>
      <c r="AZ99" s="90"/>
      <c r="BA99" s="90"/>
      <c r="BB99" s="90"/>
      <c r="BC99" s="90"/>
      <c r="BD99" s="90"/>
      <c r="BE99" s="90"/>
      <c r="BF99" s="90"/>
      <c r="BG99" s="90"/>
      <c r="BH99" s="90"/>
      <c r="BI99" s="83"/>
      <c r="BJ99" s="83"/>
      <c r="BK99" s="83"/>
      <c r="BL99" s="83"/>
      <c r="BM99" s="83"/>
      <c r="BN99" s="83"/>
      <c r="BO99" s="83"/>
      <c r="BP99" s="83"/>
      <c r="BQ99" s="83"/>
      <c r="BR99" s="83"/>
      <c r="BS99" s="83"/>
      <c r="BT99" s="83"/>
      <c r="BU99" s="83"/>
      <c r="BV99" s="83"/>
      <c r="BW99" s="83"/>
      <c r="BX99" s="83"/>
      <c r="BY99" s="83"/>
      <c r="BZ99" s="83"/>
      <c r="CA99" s="83"/>
      <c r="CB99" s="83"/>
      <c r="CC99" s="83"/>
      <c r="CD99" s="83"/>
    </row>
    <row r="100" spans="1:82" s="10" customFormat="1" ht="34.9" hidden="1" customHeight="1" outlineLevel="1" x14ac:dyDescent="0.2">
      <c r="A100" s="738" t="s">
        <v>1715</v>
      </c>
      <c r="B100" s="376"/>
      <c r="C100" s="526"/>
      <c r="D100" s="526"/>
      <c r="E100" s="377"/>
      <c r="F100" s="954"/>
      <c r="G100" s="377"/>
      <c r="H100" s="377"/>
      <c r="I100" s="356"/>
      <c r="J100" s="957"/>
      <c r="K100" s="357"/>
      <c r="L100" s="1012" t="str">
        <f t="shared" si="0"/>
        <v/>
      </c>
      <c r="M100" s="740">
        <f t="shared" si="1"/>
        <v>0</v>
      </c>
      <c r="N100" s="741"/>
      <c r="O100" s="788" t="str">
        <f t="shared" si="21"/>
        <v/>
      </c>
      <c r="P100" s="789" t="str">
        <f t="shared" si="22"/>
        <v/>
      </c>
      <c r="Q100" s="791" t="str">
        <f t="shared" si="15"/>
        <v/>
      </c>
      <c r="R100" s="789" t="str">
        <f t="shared" si="3"/>
        <v/>
      </c>
      <c r="S100" s="789" t="str">
        <f t="shared" si="23"/>
        <v/>
      </c>
      <c r="T100" s="790" t="str">
        <f t="shared" si="4"/>
        <v/>
      </c>
      <c r="U100" s="786" t="str">
        <f ca="1">IF('Extra look-up'!$H100="`Work Type","Check Work Type",IF(AND(H100="",I100="",G100="",K100="",L100=""),"",IF(OR(H100="",I100="",G100="",K100="",L100=""),"Check all fields completed correctly",IF(AND(H100="",OR(I100&lt;&gt;"",G100&lt;&gt;"",K100&lt;&gt;"")),"Check all fields completed correctly","OK"))))</f>
        <v/>
      </c>
      <c r="X100" s="778" t="str">
        <f>IF(G100="","",IF($C$7&lt;VLOOKUP(G100,'Eligible Technologies'!D:G,4,FALSE),$C$7,VLOOKUP(G100,'Eligible Technologies'!D:G,4,FALSE)))</f>
        <v/>
      </c>
      <c r="Y100" s="41" t="e">
        <f t="shared" si="18"/>
        <v>#VALUE!</v>
      </c>
      <c r="Z100" s="179" t="str">
        <f ca="1">IFERROR(IF($D$7 = "*Multi*",AVERAGE($AI$331:INDIRECT(CONCATENATE("Ai"&amp;Y100))),AVERAGE($AI$330:INDIRECT(CONCATENATE("Ai"&amp;Y100)))),"")</f>
        <v/>
      </c>
      <c r="AA100" s="23"/>
      <c r="AB100" s="739" t="str">
        <f t="shared" si="19"/>
        <v/>
      </c>
      <c r="AC100" s="23" t="str">
        <f>'Extra look-up'!F100</f>
        <v/>
      </c>
      <c r="AD100" s="23" t="str">
        <f ca="1">'Extra look-up'!H100</f>
        <v>OK</v>
      </c>
      <c r="AE100" s="23">
        <f t="shared" ca="1" si="20"/>
        <v>1</v>
      </c>
      <c r="AF100" s="23" t="str">
        <f>'Extra look-up'!F100</f>
        <v/>
      </c>
      <c r="AG100" s="32"/>
      <c r="AH100" s="32"/>
      <c r="AI100" s="32"/>
      <c r="AJ100" s="27"/>
      <c r="AK100" s="27"/>
      <c r="AL100" s="23"/>
      <c r="AM100" s="23"/>
      <c r="AN100" s="23"/>
      <c r="AO100" s="23"/>
      <c r="AR100" s="26"/>
      <c r="AS100" s="26"/>
      <c r="AT100" s="370" t="s">
        <v>797</v>
      </c>
      <c r="AU100" s="342"/>
      <c r="AV100" s="93"/>
      <c r="AW100" s="91"/>
      <c r="AX100" s="91"/>
      <c r="AY100" s="91"/>
      <c r="AZ100" s="90"/>
      <c r="BA100" s="90"/>
      <c r="BB100" s="90"/>
      <c r="BC100" s="90"/>
      <c r="BD100" s="90"/>
      <c r="BE100" s="90"/>
      <c r="BF100" s="90"/>
      <c r="BG100" s="90"/>
      <c r="BH100" s="90"/>
      <c r="BI100" s="83"/>
      <c r="BJ100" s="83"/>
      <c r="BK100" s="83"/>
      <c r="BL100" s="83"/>
      <c r="BM100" s="83"/>
      <c r="BN100" s="83"/>
      <c r="BO100" s="83"/>
      <c r="BP100" s="83"/>
      <c r="BQ100" s="83"/>
      <c r="BR100" s="83"/>
      <c r="BS100" s="83"/>
      <c r="BT100" s="83"/>
      <c r="BU100" s="83"/>
      <c r="BV100" s="83"/>
      <c r="BW100" s="83"/>
      <c r="BX100" s="83"/>
      <c r="BY100" s="83"/>
      <c r="BZ100" s="83"/>
      <c r="CA100" s="83"/>
      <c r="CB100" s="83"/>
      <c r="CC100" s="83"/>
      <c r="CD100" s="83"/>
    </row>
    <row r="101" spans="1:82" s="10" customFormat="1" ht="34.9" hidden="1" customHeight="1" outlineLevel="1" x14ac:dyDescent="0.2">
      <c r="A101" s="738" t="s">
        <v>1716</v>
      </c>
      <c r="B101" s="376"/>
      <c r="C101" s="526"/>
      <c r="D101" s="526"/>
      <c r="E101" s="377"/>
      <c r="F101" s="954"/>
      <c r="G101" s="377"/>
      <c r="H101" s="377"/>
      <c r="I101" s="356"/>
      <c r="J101" s="957"/>
      <c r="K101" s="357"/>
      <c r="L101" s="1012" t="str">
        <f t="shared" si="0"/>
        <v/>
      </c>
      <c r="M101" s="740">
        <f t="shared" si="1"/>
        <v>0</v>
      </c>
      <c r="N101" s="741"/>
      <c r="O101" s="788" t="str">
        <f t="shared" si="21"/>
        <v/>
      </c>
      <c r="P101" s="789" t="str">
        <f t="shared" si="22"/>
        <v/>
      </c>
      <c r="Q101" s="791" t="str">
        <f t="shared" si="15"/>
        <v/>
      </c>
      <c r="R101" s="789" t="str">
        <f t="shared" si="3"/>
        <v/>
      </c>
      <c r="S101" s="789" t="str">
        <f t="shared" si="23"/>
        <v/>
      </c>
      <c r="T101" s="790" t="str">
        <f t="shared" si="4"/>
        <v/>
      </c>
      <c r="U101" s="786" t="str">
        <f ca="1">IF('Extra look-up'!$H101="`Work Type","Check Work Type",IF(AND(H101="",I101="",G101="",K101="",L101=""),"",IF(OR(H101="",I101="",G101="",K101="",L101=""),"Check all fields completed correctly",IF(AND(H101="",OR(I101&lt;&gt;"",G101&lt;&gt;"",K101&lt;&gt;"")),"Check all fields completed correctly","OK"))))</f>
        <v/>
      </c>
      <c r="X101" s="778" t="str">
        <f>IF(G101="","",IF($C$7&lt;VLOOKUP(G101,'Eligible Technologies'!D:G,4,FALSE),$C$7,VLOOKUP(G101,'Eligible Technologies'!D:G,4,FALSE)))</f>
        <v/>
      </c>
      <c r="Y101" s="41" t="e">
        <f t="shared" si="18"/>
        <v>#VALUE!</v>
      </c>
      <c r="Z101" s="179" t="str">
        <f ca="1">IFERROR(IF($D$7 = "*Multi*",AVERAGE($AI$331:INDIRECT(CONCATENATE("Ai"&amp;Y101))),AVERAGE($AI$330:INDIRECT(CONCATENATE("Ai"&amp;Y101)))),"")</f>
        <v/>
      </c>
      <c r="AA101" s="23"/>
      <c r="AB101" s="739" t="str">
        <f t="shared" si="19"/>
        <v/>
      </c>
      <c r="AC101" s="23" t="str">
        <f>'Extra look-up'!F101</f>
        <v/>
      </c>
      <c r="AD101" s="23" t="str">
        <f ca="1">'Extra look-up'!H101</f>
        <v>OK</v>
      </c>
      <c r="AE101" s="23">
        <f t="shared" ca="1" si="20"/>
        <v>1</v>
      </c>
      <c r="AF101" s="23" t="str">
        <f>'Extra look-up'!F101</f>
        <v/>
      </c>
      <c r="AG101" s="32"/>
      <c r="AL101" s="23"/>
      <c r="AM101" s="23"/>
      <c r="AO101" s="23"/>
      <c r="AR101" s="26"/>
      <c r="AS101" s="26"/>
      <c r="AT101" s="370" t="s">
        <v>797</v>
      </c>
      <c r="AU101" s="342"/>
      <c r="AV101" s="93"/>
      <c r="AW101" s="91"/>
      <c r="AX101" s="91"/>
      <c r="AY101" s="91"/>
      <c r="AZ101" s="90"/>
      <c r="BA101" s="90"/>
      <c r="BB101" s="90"/>
      <c r="BC101" s="90"/>
      <c r="BD101" s="90"/>
      <c r="BE101" s="90"/>
      <c r="BF101" s="90"/>
      <c r="BG101" s="90"/>
      <c r="BH101" s="90"/>
      <c r="BI101" s="83"/>
      <c r="BJ101" s="83"/>
      <c r="BK101" s="83"/>
      <c r="BL101" s="83"/>
      <c r="BM101" s="83"/>
      <c r="BN101" s="83"/>
      <c r="BO101" s="83"/>
      <c r="BP101" s="83"/>
      <c r="BQ101" s="83"/>
      <c r="BR101" s="83"/>
      <c r="BS101" s="83"/>
      <c r="BT101" s="83"/>
      <c r="BU101" s="83"/>
      <c r="BV101" s="83"/>
      <c r="BW101" s="83"/>
      <c r="BX101" s="83"/>
      <c r="BY101" s="83"/>
      <c r="BZ101" s="83"/>
      <c r="CA101" s="83"/>
      <c r="CB101" s="83"/>
      <c r="CC101" s="83"/>
      <c r="CD101" s="83"/>
    </row>
    <row r="102" spans="1:82" s="10" customFormat="1" ht="34.9" hidden="1" customHeight="1" outlineLevel="1" x14ac:dyDescent="0.2">
      <c r="A102" s="738" t="s">
        <v>1717</v>
      </c>
      <c r="B102" s="376"/>
      <c r="C102" s="526"/>
      <c r="D102" s="526"/>
      <c r="E102" s="377"/>
      <c r="F102" s="954"/>
      <c r="G102" s="377"/>
      <c r="H102" s="377"/>
      <c r="I102" s="356"/>
      <c r="J102" s="957"/>
      <c r="K102" s="357"/>
      <c r="L102" s="1012" t="str">
        <f t="shared" si="0"/>
        <v/>
      </c>
      <c r="M102" s="740">
        <f t="shared" si="1"/>
        <v>0</v>
      </c>
      <c r="N102" s="741"/>
      <c r="O102" s="788" t="str">
        <f t="shared" si="21"/>
        <v/>
      </c>
      <c r="P102" s="789" t="str">
        <f t="shared" si="22"/>
        <v/>
      </c>
      <c r="Q102" s="791" t="str">
        <f t="shared" si="15"/>
        <v/>
      </c>
      <c r="R102" s="789" t="str">
        <f t="shared" si="3"/>
        <v/>
      </c>
      <c r="S102" s="789" t="str">
        <f t="shared" si="23"/>
        <v/>
      </c>
      <c r="T102" s="790" t="str">
        <f t="shared" si="4"/>
        <v/>
      </c>
      <c r="U102" s="786" t="str">
        <f ca="1">IF('Extra look-up'!$H102="`Work Type","Check Work Type",IF(AND(H102="",I102="",G102="",K102="",L102=""),"",IF(OR(H102="",I102="",G102="",K102="",L102=""),"Check all fields completed correctly",IF(AND(H102="",OR(I102&lt;&gt;"",G102&lt;&gt;"",K102&lt;&gt;"")),"Check all fields completed correctly","OK"))))</f>
        <v/>
      </c>
      <c r="X102" s="778" t="str">
        <f>IF(G102="","",IF($C$7&lt;VLOOKUP(G102,'Eligible Technologies'!D:G,4,FALSE),$C$7,VLOOKUP(G102,'Eligible Technologies'!D:G,4,FALSE)))</f>
        <v/>
      </c>
      <c r="Y102" s="41" t="e">
        <f t="shared" si="18"/>
        <v>#VALUE!</v>
      </c>
      <c r="Z102" s="179" t="str">
        <f ca="1">IFERROR(IF($D$7 = "*Multi*",AVERAGE($AI$331:INDIRECT(CONCATENATE("Ai"&amp;Y102))),AVERAGE($AI$330:INDIRECT(CONCATENATE("Ai"&amp;Y102)))),"")</f>
        <v/>
      </c>
      <c r="AA102" s="23"/>
      <c r="AB102" s="739" t="str">
        <f t="shared" si="19"/>
        <v/>
      </c>
      <c r="AC102" s="23" t="str">
        <f>'Extra look-up'!F102</f>
        <v/>
      </c>
      <c r="AD102" s="23" t="str">
        <f ca="1">'Extra look-up'!H102</f>
        <v>OK</v>
      </c>
      <c r="AE102" s="23">
        <f t="shared" ca="1" si="20"/>
        <v>1</v>
      </c>
      <c r="AF102" s="23" t="str">
        <f>'Extra look-up'!F102</f>
        <v/>
      </c>
      <c r="AG102" s="32"/>
      <c r="AL102" s="23"/>
      <c r="AM102" s="23"/>
      <c r="AO102" s="23"/>
      <c r="AR102" s="26"/>
      <c r="AS102" s="26"/>
      <c r="AT102" s="370" t="s">
        <v>797</v>
      </c>
      <c r="AU102" s="342"/>
      <c r="AV102" s="93"/>
      <c r="AW102" s="91"/>
      <c r="AX102" s="91"/>
      <c r="AY102" s="91"/>
      <c r="AZ102" s="90"/>
      <c r="BA102" s="90"/>
      <c r="BB102" s="90"/>
      <c r="BC102" s="90"/>
      <c r="BD102" s="90"/>
      <c r="BE102" s="90"/>
      <c r="BF102" s="90"/>
      <c r="BG102" s="90"/>
      <c r="BH102" s="90"/>
      <c r="BI102" s="83"/>
      <c r="BJ102" s="83"/>
      <c r="BK102" s="83"/>
      <c r="BL102" s="83"/>
      <c r="BM102" s="83"/>
      <c r="BN102" s="83"/>
      <c r="BO102" s="83"/>
      <c r="BP102" s="83"/>
      <c r="BQ102" s="83"/>
      <c r="BR102" s="83"/>
      <c r="BS102" s="83"/>
      <c r="BT102" s="83"/>
      <c r="BU102" s="83"/>
      <c r="BV102" s="83"/>
      <c r="BW102" s="83"/>
      <c r="BX102" s="83"/>
      <c r="BY102" s="83"/>
      <c r="BZ102" s="83"/>
      <c r="CA102" s="83"/>
      <c r="CB102" s="83"/>
      <c r="CC102" s="83"/>
      <c r="CD102" s="83"/>
    </row>
    <row r="103" spans="1:82" s="10" customFormat="1" ht="34.9" hidden="1" customHeight="1" outlineLevel="1" x14ac:dyDescent="0.2">
      <c r="A103" s="738" t="s">
        <v>1718</v>
      </c>
      <c r="B103" s="376"/>
      <c r="C103" s="526"/>
      <c r="D103" s="526"/>
      <c r="E103" s="377"/>
      <c r="F103" s="954"/>
      <c r="G103" s="377"/>
      <c r="H103" s="377"/>
      <c r="I103" s="356"/>
      <c r="J103" s="957"/>
      <c r="K103" s="357"/>
      <c r="L103" s="1012" t="str">
        <f t="shared" si="0"/>
        <v/>
      </c>
      <c r="M103" s="740">
        <f t="shared" si="1"/>
        <v>0</v>
      </c>
      <c r="N103" s="741"/>
      <c r="O103" s="788" t="str">
        <f t="shared" si="21"/>
        <v/>
      </c>
      <c r="P103" s="789" t="str">
        <f t="shared" si="22"/>
        <v/>
      </c>
      <c r="Q103" s="791" t="str">
        <f t="shared" si="15"/>
        <v/>
      </c>
      <c r="R103" s="789" t="str">
        <f t="shared" si="3"/>
        <v/>
      </c>
      <c r="S103" s="789" t="str">
        <f t="shared" si="23"/>
        <v/>
      </c>
      <c r="T103" s="790" t="str">
        <f t="shared" si="4"/>
        <v/>
      </c>
      <c r="U103" s="786" t="str">
        <f ca="1">IF('Extra look-up'!$H103="`Work Type","Check Work Type",IF(AND(H103="",I103="",G103="",K103="",L103=""),"",IF(OR(H103="",I103="",G103="",K103="",L103=""),"Check all fields completed correctly",IF(AND(H103="",OR(I103&lt;&gt;"",G103&lt;&gt;"",K103&lt;&gt;"")),"Check all fields completed correctly","OK"))))</f>
        <v/>
      </c>
      <c r="X103" s="778" t="str">
        <f>IF(G103="","",IF($C$7&lt;VLOOKUP(G103,'Eligible Technologies'!D:G,4,FALSE),$C$7,VLOOKUP(G103,'Eligible Technologies'!D:G,4,FALSE)))</f>
        <v/>
      </c>
      <c r="Y103" s="41" t="e">
        <f t="shared" si="18"/>
        <v>#VALUE!</v>
      </c>
      <c r="Z103" s="179" t="str">
        <f ca="1">IFERROR(IF($D$7 = "*Multi*",AVERAGE($AI$331:INDIRECT(CONCATENATE("Ai"&amp;Y103))),AVERAGE($AI$330:INDIRECT(CONCATENATE("Ai"&amp;Y103)))),"")</f>
        <v/>
      </c>
      <c r="AA103" s="23"/>
      <c r="AB103" s="739" t="str">
        <f t="shared" si="19"/>
        <v/>
      </c>
      <c r="AC103" s="23" t="str">
        <f>'Extra look-up'!F103</f>
        <v/>
      </c>
      <c r="AD103" s="23" t="str">
        <f ca="1">'Extra look-up'!H103</f>
        <v>OK</v>
      </c>
      <c r="AE103" s="23">
        <f t="shared" ca="1" si="20"/>
        <v>1</v>
      </c>
      <c r="AF103" s="23" t="str">
        <f>'Extra look-up'!F103</f>
        <v/>
      </c>
      <c r="AG103" s="32"/>
      <c r="AH103" s="32"/>
      <c r="AI103" s="32"/>
      <c r="AJ103" s="27"/>
      <c r="AK103" s="27"/>
      <c r="AL103" s="23"/>
      <c r="AM103" s="23"/>
      <c r="AN103" s="23"/>
      <c r="AO103" s="23"/>
      <c r="AR103" s="26"/>
      <c r="AS103" s="26"/>
      <c r="AT103" s="370" t="s">
        <v>797</v>
      </c>
      <c r="AU103" s="342"/>
      <c r="AV103" s="93"/>
      <c r="AW103" s="91"/>
      <c r="AX103" s="91"/>
      <c r="AY103" s="91"/>
      <c r="AZ103" s="90"/>
      <c r="BA103" s="90"/>
      <c r="BB103" s="90"/>
      <c r="BC103" s="90"/>
      <c r="BD103" s="90"/>
      <c r="BE103" s="90"/>
      <c r="BF103" s="90"/>
      <c r="BG103" s="90"/>
      <c r="BH103" s="90"/>
      <c r="BI103" s="83"/>
      <c r="BJ103" s="83"/>
      <c r="BK103" s="83"/>
      <c r="BL103" s="83"/>
      <c r="BM103" s="83"/>
      <c r="BN103" s="83"/>
      <c r="BO103" s="83"/>
      <c r="BP103" s="83"/>
      <c r="BQ103" s="83"/>
      <c r="BR103" s="83"/>
      <c r="BS103" s="83"/>
      <c r="BT103" s="83"/>
      <c r="BU103" s="83"/>
      <c r="BV103" s="83"/>
      <c r="BW103" s="83"/>
      <c r="BX103" s="83"/>
      <c r="BY103" s="83"/>
      <c r="BZ103" s="83"/>
      <c r="CA103" s="83"/>
      <c r="CB103" s="83"/>
      <c r="CC103" s="83"/>
      <c r="CD103" s="83"/>
    </row>
    <row r="104" spans="1:82" s="10" customFormat="1" ht="34.9" hidden="1" customHeight="1" outlineLevel="1" x14ac:dyDescent="0.2">
      <c r="A104" s="738" t="s">
        <v>1719</v>
      </c>
      <c r="B104" s="376"/>
      <c r="C104" s="526"/>
      <c r="D104" s="526"/>
      <c r="E104" s="377"/>
      <c r="F104" s="954"/>
      <c r="G104" s="377"/>
      <c r="H104" s="377"/>
      <c r="I104" s="356"/>
      <c r="J104" s="957"/>
      <c r="K104" s="357"/>
      <c r="L104" s="1012" t="str">
        <f t="shared" si="0"/>
        <v/>
      </c>
      <c r="M104" s="740">
        <f t="shared" si="1"/>
        <v>0</v>
      </c>
      <c r="N104" s="741"/>
      <c r="O104" s="788" t="str">
        <f>IF(L104="","",L104*I104/100)</f>
        <v/>
      </c>
      <c r="P104" s="789" t="str">
        <f t="shared" si="22"/>
        <v/>
      </c>
      <c r="Q104" s="791" t="str">
        <f t="shared" si="15"/>
        <v/>
      </c>
      <c r="R104" s="789" t="str">
        <f t="shared" si="3"/>
        <v/>
      </c>
      <c r="S104" s="789" t="str">
        <f t="shared" si="23"/>
        <v/>
      </c>
      <c r="T104" s="790" t="str">
        <f t="shared" si="4"/>
        <v/>
      </c>
      <c r="U104" s="786" t="str">
        <f ca="1">IF('Extra look-up'!$H104="`Work Type","Check Work Type",IF(AND(H104="",I104="",G104="",K104="",L104=""),"",IF(OR(H104="",I104="",G104="",K104="",L104=""),"Check all fields completed correctly",IF(AND(H104="",OR(I104&lt;&gt;"",G104&lt;&gt;"",K104&lt;&gt;"")),"Check all fields completed correctly","OK"))))</f>
        <v/>
      </c>
      <c r="X104" s="778" t="str">
        <f>IF(G104="","",IF($C$7&lt;VLOOKUP(G104,'Eligible Technologies'!D:G,4,FALSE),$C$7,VLOOKUP(G104,'Eligible Technologies'!D:G,4,FALSE)))</f>
        <v/>
      </c>
      <c r="Y104" s="41" t="e">
        <f t="shared" si="18"/>
        <v>#VALUE!</v>
      </c>
      <c r="Z104" s="179" t="str">
        <f ca="1">IFERROR(IF($D$7 = "*Multi*",AVERAGE($AI$331:INDIRECT(CONCATENATE("Ai"&amp;Y104))),AVERAGE($AI$330:INDIRECT(CONCATENATE("Ai"&amp;Y104)))),"")</f>
        <v/>
      </c>
      <c r="AA104" s="23"/>
      <c r="AB104" s="739" t="str">
        <f t="shared" si="19"/>
        <v/>
      </c>
      <c r="AC104" s="23" t="str">
        <f>'Extra look-up'!F104</f>
        <v/>
      </c>
      <c r="AD104" s="23" t="str">
        <f ca="1">'Extra look-up'!H104</f>
        <v>OK</v>
      </c>
      <c r="AE104" s="23">
        <f t="shared" ca="1" si="20"/>
        <v>1</v>
      </c>
      <c r="AF104" s="23" t="str">
        <f>'Extra look-up'!F104</f>
        <v/>
      </c>
      <c r="AG104" s="32"/>
      <c r="AL104" s="23"/>
      <c r="AM104" s="23"/>
      <c r="AO104" s="23"/>
      <c r="AR104" s="26"/>
      <c r="AS104" s="26"/>
      <c r="AT104" s="370" t="s">
        <v>797</v>
      </c>
      <c r="AU104" s="342"/>
      <c r="AV104" s="93"/>
      <c r="AW104" s="91"/>
      <c r="AX104" s="91"/>
      <c r="AY104" s="91"/>
      <c r="AZ104" s="90"/>
      <c r="BA104" s="90"/>
      <c r="BB104" s="90"/>
      <c r="BC104" s="90"/>
      <c r="BD104" s="90"/>
      <c r="BE104" s="90"/>
      <c r="BF104" s="90"/>
      <c r="BG104" s="90"/>
      <c r="BH104" s="90"/>
      <c r="BI104" s="83"/>
      <c r="BJ104" s="83"/>
      <c r="BK104" s="83"/>
      <c r="BL104" s="83"/>
      <c r="BM104" s="83"/>
      <c r="BN104" s="83"/>
      <c r="BO104" s="83"/>
      <c r="BP104" s="83"/>
      <c r="BQ104" s="83"/>
      <c r="BR104" s="83"/>
      <c r="BS104" s="83"/>
      <c r="BT104" s="83"/>
      <c r="BU104" s="83"/>
      <c r="BV104" s="83"/>
      <c r="BW104" s="83"/>
      <c r="BX104" s="83"/>
      <c r="BY104" s="83"/>
      <c r="BZ104" s="83"/>
      <c r="CA104" s="83"/>
      <c r="CB104" s="83"/>
      <c r="CC104" s="83"/>
      <c r="CD104" s="83"/>
    </row>
    <row r="105" spans="1:82" s="10" customFormat="1" ht="34.9" hidden="1" customHeight="1" outlineLevel="1" x14ac:dyDescent="0.2">
      <c r="A105" s="738" t="s">
        <v>1720</v>
      </c>
      <c r="B105" s="376"/>
      <c r="C105" s="526"/>
      <c r="D105" s="526"/>
      <c r="E105" s="377"/>
      <c r="F105" s="954"/>
      <c r="G105" s="377"/>
      <c r="H105" s="377"/>
      <c r="I105" s="356"/>
      <c r="J105" s="957"/>
      <c r="K105" s="357"/>
      <c r="L105" s="1012" t="str">
        <f t="shared" si="0"/>
        <v/>
      </c>
      <c r="M105" s="740">
        <f t="shared" si="1"/>
        <v>0</v>
      </c>
      <c r="N105" s="741"/>
      <c r="O105" s="788" t="str">
        <f t="shared" si="21"/>
        <v/>
      </c>
      <c r="P105" s="789" t="str">
        <f t="shared" si="22"/>
        <v/>
      </c>
      <c r="Q105" s="791" t="str">
        <f t="shared" si="15"/>
        <v/>
      </c>
      <c r="R105" s="789" t="str">
        <f t="shared" si="3"/>
        <v/>
      </c>
      <c r="S105" s="789" t="str">
        <f t="shared" si="23"/>
        <v/>
      </c>
      <c r="T105" s="790" t="str">
        <f t="shared" si="4"/>
        <v/>
      </c>
      <c r="U105" s="786" t="str">
        <f ca="1">IF('Extra look-up'!$H105="`Work Type","Check Work Type",IF(AND(H105="",I105="",G105="",K105="",L105=""),"",IF(OR(H105="",I105="",G105="",K105="",L105=""),"Check all fields completed correctly",IF(AND(H105="",OR(I105&lt;&gt;"",G105&lt;&gt;"",K105&lt;&gt;"")),"Check all fields completed correctly","OK"))))</f>
        <v/>
      </c>
      <c r="X105" s="778" t="str">
        <f>IF(G105="","",IF($C$7&lt;VLOOKUP(G105,'Eligible Technologies'!D:G,4,FALSE),$C$7,VLOOKUP(G105,'Eligible Technologies'!D:G,4,FALSE)))</f>
        <v/>
      </c>
      <c r="Y105" s="41" t="e">
        <f t="shared" si="18"/>
        <v>#VALUE!</v>
      </c>
      <c r="Z105" s="179" t="str">
        <f ca="1">IFERROR(IF($D$7 = "*Multi*",AVERAGE($AI$331:INDIRECT(CONCATENATE("Ai"&amp;Y105))),AVERAGE($AI$330:INDIRECT(CONCATENATE("Ai"&amp;Y105)))),"")</f>
        <v/>
      </c>
      <c r="AA105" s="23"/>
      <c r="AB105" s="739" t="str">
        <f t="shared" si="19"/>
        <v/>
      </c>
      <c r="AC105" s="23" t="str">
        <f>'Extra look-up'!F105</f>
        <v/>
      </c>
      <c r="AD105" s="23" t="str">
        <f ca="1">'Extra look-up'!H105</f>
        <v>OK</v>
      </c>
      <c r="AE105" s="23">
        <f t="shared" ca="1" si="20"/>
        <v>1</v>
      </c>
      <c r="AF105" s="23" t="str">
        <f>'Extra look-up'!F105</f>
        <v/>
      </c>
      <c r="AG105" s="32"/>
      <c r="AL105" s="23"/>
      <c r="AM105" s="23"/>
      <c r="AO105" s="23"/>
      <c r="AR105" s="26"/>
      <c r="AS105" s="26"/>
      <c r="AT105" s="370" t="s">
        <v>797</v>
      </c>
      <c r="AU105" s="342"/>
      <c r="AV105" s="93"/>
      <c r="AW105" s="91"/>
      <c r="AX105" s="91"/>
      <c r="AY105" s="91"/>
      <c r="AZ105" s="90"/>
      <c r="BA105" s="90"/>
      <c r="BB105" s="90"/>
      <c r="BC105" s="90"/>
      <c r="BD105" s="90"/>
      <c r="BE105" s="90"/>
      <c r="BF105" s="90"/>
      <c r="BG105" s="90"/>
      <c r="BH105" s="90"/>
      <c r="BI105" s="83"/>
      <c r="BJ105" s="83"/>
      <c r="BK105" s="83"/>
      <c r="BL105" s="83"/>
      <c r="BM105" s="83"/>
      <c r="BN105" s="83"/>
      <c r="BO105" s="83"/>
      <c r="BP105" s="83"/>
      <c r="BQ105" s="83"/>
      <c r="BR105" s="83"/>
      <c r="BS105" s="83"/>
      <c r="BT105" s="83"/>
      <c r="BU105" s="83"/>
      <c r="BV105" s="83"/>
      <c r="BW105" s="83"/>
      <c r="BX105" s="83"/>
      <c r="BY105" s="83"/>
      <c r="BZ105" s="83"/>
      <c r="CA105" s="83"/>
      <c r="CB105" s="83"/>
      <c r="CC105" s="83"/>
      <c r="CD105" s="83"/>
    </row>
    <row r="106" spans="1:82" s="10" customFormat="1" ht="34.9" hidden="1" customHeight="1" outlineLevel="1" x14ac:dyDescent="0.2">
      <c r="A106" s="738" t="s">
        <v>1721</v>
      </c>
      <c r="B106" s="376"/>
      <c r="C106" s="526"/>
      <c r="D106" s="526"/>
      <c r="E106" s="377"/>
      <c r="F106" s="954"/>
      <c r="G106" s="377"/>
      <c r="H106" s="377"/>
      <c r="I106" s="356"/>
      <c r="J106" s="957"/>
      <c r="K106" s="357"/>
      <c r="L106" s="1012" t="str">
        <f t="shared" si="0"/>
        <v/>
      </c>
      <c r="M106" s="740">
        <f t="shared" si="1"/>
        <v>0</v>
      </c>
      <c r="N106" s="741"/>
      <c r="O106" s="788" t="str">
        <f t="shared" si="21"/>
        <v/>
      </c>
      <c r="P106" s="789" t="str">
        <f t="shared" si="22"/>
        <v/>
      </c>
      <c r="Q106" s="791" t="str">
        <f t="shared" si="15"/>
        <v/>
      </c>
      <c r="R106" s="789" t="str">
        <f t="shared" si="3"/>
        <v/>
      </c>
      <c r="S106" s="789" t="str">
        <f t="shared" si="23"/>
        <v/>
      </c>
      <c r="T106" s="790" t="str">
        <f t="shared" si="4"/>
        <v/>
      </c>
      <c r="U106" s="786" t="str">
        <f ca="1">IF('Extra look-up'!$H106="`Work Type","Check Work Type",IF(AND(H106="",I106="",G106="",K106="",L106=""),"",IF(OR(H106="",I106="",G106="",K106="",L106=""),"Check all fields completed correctly",IF(AND(H106="",OR(I106&lt;&gt;"",G106&lt;&gt;"",K106&lt;&gt;"")),"Check all fields completed correctly","OK"))))</f>
        <v/>
      </c>
      <c r="X106" s="778" t="str">
        <f>IF(G106="","",IF($C$7&lt;VLOOKUP(G106,'Eligible Technologies'!D:G,4,FALSE),$C$7,VLOOKUP(G106,'Eligible Technologies'!D:G,4,FALSE)))</f>
        <v/>
      </c>
      <c r="Y106" s="41" t="e">
        <f t="shared" si="18"/>
        <v>#VALUE!</v>
      </c>
      <c r="Z106" s="179" t="str">
        <f ca="1">IFERROR(IF($D$7 = "*Multi*",AVERAGE($AI$331:INDIRECT(CONCATENATE("Ai"&amp;Y106))),AVERAGE($AI$330:INDIRECT(CONCATENATE("Ai"&amp;Y106)))),"")</f>
        <v/>
      </c>
      <c r="AA106" s="23"/>
      <c r="AB106" s="739" t="str">
        <f t="shared" si="19"/>
        <v/>
      </c>
      <c r="AC106" s="23" t="str">
        <f>'Extra look-up'!F106</f>
        <v/>
      </c>
      <c r="AD106" s="23" t="str">
        <f ca="1">'Extra look-up'!H106</f>
        <v>OK</v>
      </c>
      <c r="AE106" s="23">
        <f t="shared" ca="1" si="20"/>
        <v>1</v>
      </c>
      <c r="AF106" s="23" t="str">
        <f>'Extra look-up'!F106</f>
        <v/>
      </c>
      <c r="AG106" s="32"/>
      <c r="AH106" s="32"/>
      <c r="AI106" s="32"/>
      <c r="AJ106" s="27"/>
      <c r="AK106" s="27"/>
      <c r="AL106" s="23"/>
      <c r="AM106" s="23"/>
      <c r="AN106" s="23"/>
      <c r="AO106" s="23"/>
      <c r="AR106" s="26"/>
      <c r="AS106" s="26"/>
      <c r="AT106" s="370" t="s">
        <v>797</v>
      </c>
      <c r="AU106" s="342"/>
      <c r="AV106" s="93"/>
      <c r="AW106" s="91"/>
      <c r="AX106" s="91"/>
      <c r="AY106" s="91"/>
      <c r="AZ106" s="90"/>
      <c r="BA106" s="90"/>
      <c r="BB106" s="90"/>
      <c r="BC106" s="90"/>
      <c r="BD106" s="90"/>
      <c r="BE106" s="90"/>
      <c r="BF106" s="90"/>
      <c r="BG106" s="90"/>
      <c r="BH106" s="90"/>
      <c r="BI106" s="83"/>
      <c r="BJ106" s="83"/>
      <c r="BK106" s="83"/>
      <c r="BL106" s="83"/>
      <c r="BM106" s="83"/>
      <c r="BN106" s="83"/>
      <c r="BO106" s="83"/>
      <c r="BP106" s="83"/>
      <c r="BQ106" s="83"/>
      <c r="BR106" s="83"/>
      <c r="BS106" s="83"/>
      <c r="BT106" s="83"/>
      <c r="BU106" s="83"/>
      <c r="BV106" s="83"/>
      <c r="BW106" s="83"/>
      <c r="BX106" s="83"/>
      <c r="BY106" s="83"/>
      <c r="BZ106" s="83"/>
      <c r="CA106" s="83"/>
      <c r="CB106" s="83"/>
      <c r="CC106" s="83"/>
      <c r="CD106" s="83"/>
    </row>
    <row r="107" spans="1:82" s="10" customFormat="1" ht="34.9" hidden="1" customHeight="1" outlineLevel="1" x14ac:dyDescent="0.2">
      <c r="A107" s="738" t="s">
        <v>1722</v>
      </c>
      <c r="B107" s="376"/>
      <c r="C107" s="526"/>
      <c r="D107" s="526"/>
      <c r="E107" s="377"/>
      <c r="F107" s="954"/>
      <c r="G107" s="377"/>
      <c r="H107" s="377"/>
      <c r="I107" s="356"/>
      <c r="J107" s="957"/>
      <c r="K107" s="357"/>
      <c r="L107" s="1012" t="str">
        <f t="shared" si="0"/>
        <v/>
      </c>
      <c r="M107" s="740">
        <f t="shared" si="1"/>
        <v>0</v>
      </c>
      <c r="N107" s="741"/>
      <c r="O107" s="788" t="str">
        <f t="shared" si="21"/>
        <v/>
      </c>
      <c r="P107" s="789" t="str">
        <f t="shared" si="22"/>
        <v/>
      </c>
      <c r="Q107" s="791" t="str">
        <f t="shared" si="15"/>
        <v/>
      </c>
      <c r="R107" s="789" t="str">
        <f t="shared" si="3"/>
        <v/>
      </c>
      <c r="S107" s="789" t="str">
        <f t="shared" si="23"/>
        <v/>
      </c>
      <c r="T107" s="790" t="str">
        <f t="shared" si="4"/>
        <v/>
      </c>
      <c r="U107" s="786" t="str">
        <f ca="1">IF('Extra look-up'!$H107="`Work Type","Check Work Type",IF(AND(H107="",I107="",G107="",K107="",L107=""),"",IF(OR(H107="",I107="",G107="",K107="",L107=""),"Check all fields completed correctly",IF(AND(H107="",OR(I107&lt;&gt;"",G107&lt;&gt;"",K107&lt;&gt;"")),"Check all fields completed correctly","OK"))))</f>
        <v/>
      </c>
      <c r="X107" s="778" t="str">
        <f>IF(G107="","",IF($C$7&lt;VLOOKUP(G107,'Eligible Technologies'!D:G,4,FALSE),$C$7,VLOOKUP(G107,'Eligible Technologies'!D:G,4,FALSE)))</f>
        <v/>
      </c>
      <c r="Y107" s="41" t="e">
        <f t="shared" si="18"/>
        <v>#VALUE!</v>
      </c>
      <c r="Z107" s="179" t="str">
        <f ca="1">IFERROR(IF($D$7 = "*Multi*",AVERAGE($AI$331:INDIRECT(CONCATENATE("Ai"&amp;Y107))),AVERAGE($AI$330:INDIRECT(CONCATENATE("Ai"&amp;Y107)))),"")</f>
        <v/>
      </c>
      <c r="AA107" s="23"/>
      <c r="AB107" s="739" t="str">
        <f t="shared" si="19"/>
        <v/>
      </c>
      <c r="AC107" s="23" t="str">
        <f>'Extra look-up'!F107</f>
        <v/>
      </c>
      <c r="AD107" s="23" t="str">
        <f ca="1">'Extra look-up'!H107</f>
        <v>OK</v>
      </c>
      <c r="AE107" s="23">
        <f t="shared" ca="1" si="20"/>
        <v>1</v>
      </c>
      <c r="AF107" s="23" t="str">
        <f>'Extra look-up'!F107</f>
        <v/>
      </c>
      <c r="AG107" s="32"/>
      <c r="AL107" s="23"/>
      <c r="AM107" s="23"/>
      <c r="AO107" s="23"/>
      <c r="AR107" s="26"/>
      <c r="AS107" s="26"/>
      <c r="AT107" s="370" t="s">
        <v>797</v>
      </c>
      <c r="AU107" s="342"/>
      <c r="AV107" s="93"/>
      <c r="AW107" s="91"/>
      <c r="AX107" s="91"/>
      <c r="AY107" s="91"/>
      <c r="AZ107" s="90"/>
      <c r="BA107" s="90"/>
      <c r="BB107" s="90"/>
      <c r="BC107" s="90"/>
      <c r="BD107" s="90"/>
      <c r="BE107" s="90"/>
      <c r="BF107" s="90"/>
      <c r="BG107" s="90"/>
      <c r="BH107" s="90"/>
      <c r="BI107" s="83"/>
      <c r="BJ107" s="83"/>
      <c r="BK107" s="83"/>
      <c r="BL107" s="83"/>
      <c r="BM107" s="83"/>
      <c r="BN107" s="83"/>
      <c r="BO107" s="83"/>
      <c r="BP107" s="83"/>
      <c r="BQ107" s="83"/>
      <c r="BR107" s="83"/>
      <c r="BS107" s="83"/>
      <c r="BT107" s="83"/>
      <c r="BU107" s="83"/>
      <c r="BV107" s="83"/>
      <c r="BW107" s="83"/>
      <c r="BX107" s="83"/>
      <c r="BY107" s="83"/>
      <c r="BZ107" s="83"/>
      <c r="CA107" s="83"/>
      <c r="CB107" s="83"/>
      <c r="CC107" s="83"/>
      <c r="CD107" s="83"/>
    </row>
    <row r="108" spans="1:82" s="10" customFormat="1" ht="34.9" hidden="1" customHeight="1" outlineLevel="1" x14ac:dyDescent="0.2">
      <c r="A108" s="738" t="s">
        <v>1723</v>
      </c>
      <c r="B108" s="376"/>
      <c r="C108" s="526"/>
      <c r="D108" s="526"/>
      <c r="E108" s="377"/>
      <c r="F108" s="954"/>
      <c r="G108" s="377"/>
      <c r="H108" s="377"/>
      <c r="I108" s="356"/>
      <c r="J108" s="957"/>
      <c r="K108" s="357"/>
      <c r="L108" s="1012" t="str">
        <f t="shared" si="0"/>
        <v/>
      </c>
      <c r="M108" s="740">
        <f t="shared" si="1"/>
        <v>0</v>
      </c>
      <c r="N108" s="741"/>
      <c r="O108" s="788" t="str">
        <f t="shared" si="21"/>
        <v/>
      </c>
      <c r="P108" s="789" t="str">
        <f t="shared" si="22"/>
        <v/>
      </c>
      <c r="Q108" s="791" t="str">
        <f t="shared" si="15"/>
        <v/>
      </c>
      <c r="R108" s="789" t="str">
        <f t="shared" si="3"/>
        <v/>
      </c>
      <c r="S108" s="789" t="str">
        <f t="shared" si="23"/>
        <v/>
      </c>
      <c r="T108" s="790" t="str">
        <f t="shared" si="4"/>
        <v/>
      </c>
      <c r="U108" s="786" t="str">
        <f ca="1">IF('Extra look-up'!$H108="`Work Type","Check Work Type",IF(AND(H108="",I108="",G108="",K108="",L108=""),"",IF(OR(H108="",I108="",G108="",K108="",L108=""),"Check all fields completed correctly",IF(AND(H108="",OR(I108&lt;&gt;"",G108&lt;&gt;"",K108&lt;&gt;"")),"Check all fields completed correctly","OK"))))</f>
        <v/>
      </c>
      <c r="X108" s="778" t="str">
        <f>IF(G108="","",IF($C$7&lt;VLOOKUP(G108,'Eligible Technologies'!D:G,4,FALSE),$C$7,VLOOKUP(G108,'Eligible Technologies'!D:G,4,FALSE)))</f>
        <v/>
      </c>
      <c r="Y108" s="41" t="e">
        <f t="shared" si="18"/>
        <v>#VALUE!</v>
      </c>
      <c r="Z108" s="179" t="str">
        <f ca="1">IFERROR(IF($D$7 = "*Multi*",AVERAGE($AI$331:INDIRECT(CONCATENATE("Ai"&amp;Y108))),AVERAGE($AI$330:INDIRECT(CONCATENATE("Ai"&amp;Y108)))),"")</f>
        <v/>
      </c>
      <c r="AA108" s="23"/>
      <c r="AB108" s="739" t="str">
        <f t="shared" si="19"/>
        <v/>
      </c>
      <c r="AC108" s="23" t="str">
        <f>'Extra look-up'!F108</f>
        <v/>
      </c>
      <c r="AD108" s="23" t="str">
        <f ca="1">'Extra look-up'!H108</f>
        <v>OK</v>
      </c>
      <c r="AE108" s="23">
        <f t="shared" ca="1" si="20"/>
        <v>1</v>
      </c>
      <c r="AF108" s="23" t="str">
        <f>'Extra look-up'!F108</f>
        <v/>
      </c>
      <c r="AG108" s="32"/>
      <c r="AL108" s="23"/>
      <c r="AM108" s="23"/>
      <c r="AO108" s="23"/>
      <c r="AR108" s="26"/>
      <c r="AS108" s="26"/>
      <c r="AT108" s="370" t="s">
        <v>797</v>
      </c>
      <c r="AU108" s="342"/>
      <c r="AV108" s="93"/>
      <c r="AW108" s="91"/>
      <c r="AX108" s="91"/>
      <c r="AY108" s="91"/>
      <c r="AZ108" s="90"/>
      <c r="BA108" s="90"/>
      <c r="BB108" s="90"/>
      <c r="BC108" s="90"/>
      <c r="BD108" s="90"/>
      <c r="BE108" s="90"/>
      <c r="BF108" s="90"/>
      <c r="BG108" s="90"/>
      <c r="BH108" s="90"/>
      <c r="BI108" s="83"/>
      <c r="BJ108" s="83"/>
      <c r="BK108" s="83"/>
      <c r="BL108" s="83"/>
      <c r="BM108" s="83"/>
      <c r="BN108" s="83"/>
      <c r="BO108" s="83"/>
      <c r="BP108" s="83"/>
      <c r="BQ108" s="83"/>
      <c r="BR108" s="83"/>
      <c r="BS108" s="83"/>
      <c r="BT108" s="83"/>
      <c r="BU108" s="83"/>
      <c r="BV108" s="83"/>
      <c r="BW108" s="83"/>
      <c r="BX108" s="83"/>
      <c r="BY108" s="83"/>
      <c r="BZ108" s="83"/>
      <c r="CA108" s="83"/>
      <c r="CB108" s="83"/>
      <c r="CC108" s="83"/>
      <c r="CD108" s="83"/>
    </row>
    <row r="109" spans="1:82" s="10" customFormat="1" ht="34.9" hidden="1" customHeight="1" outlineLevel="1" x14ac:dyDescent="0.2">
      <c r="A109" s="738" t="s">
        <v>1724</v>
      </c>
      <c r="B109" s="376"/>
      <c r="C109" s="526"/>
      <c r="D109" s="526"/>
      <c r="E109" s="377"/>
      <c r="F109" s="954"/>
      <c r="G109" s="377"/>
      <c r="H109" s="377"/>
      <c r="I109" s="356"/>
      <c r="J109" s="957"/>
      <c r="K109" s="357"/>
      <c r="L109" s="1012" t="str">
        <f t="shared" si="0"/>
        <v/>
      </c>
      <c r="M109" s="740">
        <f t="shared" si="1"/>
        <v>0</v>
      </c>
      <c r="N109" s="741"/>
      <c r="O109" s="788" t="str">
        <f t="shared" si="21"/>
        <v/>
      </c>
      <c r="P109" s="789" t="str">
        <f t="shared" si="22"/>
        <v/>
      </c>
      <c r="Q109" s="791" t="str">
        <f t="shared" si="15"/>
        <v/>
      </c>
      <c r="R109" s="789" t="str">
        <f t="shared" si="3"/>
        <v/>
      </c>
      <c r="S109" s="789" t="str">
        <f t="shared" si="23"/>
        <v/>
      </c>
      <c r="T109" s="790" t="str">
        <f t="shared" si="4"/>
        <v/>
      </c>
      <c r="U109" s="786" t="str">
        <f ca="1">IF('Extra look-up'!$H109="`Work Type","Check Work Type",IF(AND(H109="",I109="",G109="",K109="",L109=""),"",IF(OR(H109="",I109="",G109="",K109="",L109=""),"Check all fields completed correctly",IF(AND(H109="",OR(I109&lt;&gt;"",G109&lt;&gt;"",K109&lt;&gt;"")),"Check all fields completed correctly","OK"))))</f>
        <v/>
      </c>
      <c r="X109" s="778" t="str">
        <f>IF(G109="","",IF($C$7&lt;VLOOKUP(G109,'Eligible Technologies'!D:G,4,FALSE),$C$7,VLOOKUP(G109,'Eligible Technologies'!D:G,4,FALSE)))</f>
        <v/>
      </c>
      <c r="Y109" s="41" t="e">
        <f t="shared" si="18"/>
        <v>#VALUE!</v>
      </c>
      <c r="Z109" s="179" t="str">
        <f ca="1">IFERROR(IF($D$7 = "*Multi*",AVERAGE($AI$331:INDIRECT(CONCATENATE("Ai"&amp;Y109))),AVERAGE($AI$330:INDIRECT(CONCATENATE("Ai"&amp;Y109)))),"")</f>
        <v/>
      </c>
      <c r="AA109" s="23"/>
      <c r="AB109" s="739" t="str">
        <f t="shared" si="19"/>
        <v/>
      </c>
      <c r="AC109" s="23" t="str">
        <f>'Extra look-up'!F109</f>
        <v/>
      </c>
      <c r="AD109" s="23" t="str">
        <f ca="1">'Extra look-up'!H109</f>
        <v>OK</v>
      </c>
      <c r="AE109" s="23">
        <f t="shared" ca="1" si="20"/>
        <v>1</v>
      </c>
      <c r="AF109" s="23" t="str">
        <f>'Extra look-up'!F109</f>
        <v/>
      </c>
      <c r="AG109" s="32"/>
      <c r="AH109" s="32"/>
      <c r="AI109" s="32"/>
      <c r="AJ109" s="27"/>
      <c r="AK109" s="27"/>
      <c r="AL109" s="23"/>
      <c r="AM109" s="23"/>
      <c r="AN109" s="23"/>
      <c r="AO109" s="23"/>
      <c r="AR109" s="26"/>
      <c r="AS109" s="26"/>
      <c r="AT109" s="370" t="s">
        <v>797</v>
      </c>
      <c r="AU109" s="342"/>
      <c r="AV109" s="93"/>
      <c r="AW109" s="91"/>
      <c r="AX109" s="91"/>
      <c r="AY109" s="91"/>
      <c r="AZ109" s="90"/>
      <c r="BA109" s="90"/>
      <c r="BB109" s="90"/>
      <c r="BC109" s="90"/>
      <c r="BD109" s="90"/>
      <c r="BE109" s="90"/>
      <c r="BF109" s="90"/>
      <c r="BG109" s="90"/>
      <c r="BH109" s="90"/>
      <c r="BI109" s="83"/>
      <c r="BJ109" s="83"/>
      <c r="BK109" s="83"/>
      <c r="BL109" s="83"/>
      <c r="BM109" s="83"/>
      <c r="BN109" s="83"/>
      <c r="BO109" s="83"/>
      <c r="BP109" s="83"/>
      <c r="BQ109" s="83"/>
      <c r="BR109" s="83"/>
      <c r="BS109" s="83"/>
      <c r="BT109" s="83"/>
      <c r="BU109" s="83"/>
      <c r="BV109" s="83"/>
      <c r="BW109" s="83"/>
      <c r="BX109" s="83"/>
      <c r="BY109" s="83"/>
      <c r="BZ109" s="83"/>
      <c r="CA109" s="83"/>
      <c r="CB109" s="83"/>
      <c r="CC109" s="83"/>
      <c r="CD109" s="83"/>
    </row>
    <row r="110" spans="1:82" s="10" customFormat="1" ht="34.9" hidden="1" customHeight="1" outlineLevel="1" x14ac:dyDescent="0.2">
      <c r="A110" s="738" t="s">
        <v>1725</v>
      </c>
      <c r="B110" s="376"/>
      <c r="C110" s="526"/>
      <c r="D110" s="526"/>
      <c r="E110" s="377"/>
      <c r="F110" s="954"/>
      <c r="G110" s="377"/>
      <c r="H110" s="377"/>
      <c r="I110" s="356"/>
      <c r="J110" s="957"/>
      <c r="K110" s="357"/>
      <c r="L110" s="1012" t="str">
        <f t="shared" si="0"/>
        <v/>
      </c>
      <c r="M110" s="740">
        <f t="shared" si="1"/>
        <v>0</v>
      </c>
      <c r="N110" s="741"/>
      <c r="O110" s="788" t="str">
        <f t="shared" si="21"/>
        <v/>
      </c>
      <c r="P110" s="789" t="str">
        <f t="shared" si="22"/>
        <v/>
      </c>
      <c r="Q110" s="791" t="str">
        <f t="shared" si="15"/>
        <v/>
      </c>
      <c r="R110" s="789" t="str">
        <f t="shared" si="3"/>
        <v/>
      </c>
      <c r="S110" s="789" t="str">
        <f t="shared" si="23"/>
        <v/>
      </c>
      <c r="T110" s="790" t="str">
        <f t="shared" si="4"/>
        <v/>
      </c>
      <c r="U110" s="786" t="str">
        <f ca="1">IF('Extra look-up'!$H110="`Work Type","Check Work Type",IF(AND(H110="",I110="",G110="",K110="",L110=""),"",IF(OR(H110="",I110="",G110="",K110="",L110=""),"Check all fields completed correctly",IF(AND(H110="",OR(I110&lt;&gt;"",G110&lt;&gt;"",K110&lt;&gt;"")),"Check all fields completed correctly","OK"))))</f>
        <v/>
      </c>
      <c r="X110" s="778" t="str">
        <f>IF(G110="","",IF($C$7&lt;VLOOKUP(G110,'Eligible Technologies'!D:G,4,FALSE),$C$7,VLOOKUP(G110,'Eligible Technologies'!D:G,4,FALSE)))</f>
        <v/>
      </c>
      <c r="Y110" s="41" t="e">
        <f t="shared" si="18"/>
        <v>#VALUE!</v>
      </c>
      <c r="Z110" s="179" t="str">
        <f ca="1">IFERROR(IF($D$7 = "*Multi*",AVERAGE($AI$331:INDIRECT(CONCATENATE("Ai"&amp;Y110))),AVERAGE($AI$330:INDIRECT(CONCATENATE("Ai"&amp;Y110)))),"")</f>
        <v/>
      </c>
      <c r="AA110" s="23"/>
      <c r="AB110" s="739" t="str">
        <f t="shared" si="19"/>
        <v/>
      </c>
      <c r="AC110" s="23" t="str">
        <f>'Extra look-up'!F110</f>
        <v/>
      </c>
      <c r="AD110" s="23" t="str">
        <f ca="1">'Extra look-up'!H110</f>
        <v>OK</v>
      </c>
      <c r="AE110" s="23">
        <f t="shared" ca="1" si="20"/>
        <v>1</v>
      </c>
      <c r="AF110" s="23" t="str">
        <f>'Extra look-up'!F110</f>
        <v/>
      </c>
      <c r="AG110" s="32"/>
      <c r="AL110" s="23"/>
      <c r="AM110" s="23"/>
      <c r="AO110" s="23"/>
      <c r="AR110" s="26"/>
      <c r="AS110" s="26"/>
      <c r="AT110" s="370" t="s">
        <v>797</v>
      </c>
      <c r="AU110" s="342"/>
      <c r="AV110" s="93"/>
      <c r="AW110" s="91"/>
      <c r="AX110" s="91"/>
      <c r="AY110" s="91"/>
      <c r="AZ110" s="90"/>
      <c r="BA110" s="90"/>
      <c r="BB110" s="90"/>
      <c r="BC110" s="90"/>
      <c r="BD110" s="90"/>
      <c r="BE110" s="90"/>
      <c r="BF110" s="90"/>
      <c r="BG110" s="90"/>
      <c r="BH110" s="90"/>
      <c r="BI110" s="83"/>
      <c r="BJ110" s="83"/>
      <c r="BK110" s="83"/>
      <c r="BL110" s="83"/>
      <c r="BM110" s="83"/>
      <c r="BN110" s="83"/>
      <c r="BO110" s="83"/>
      <c r="BP110" s="83"/>
      <c r="BQ110" s="83"/>
      <c r="BR110" s="83"/>
      <c r="BS110" s="83"/>
      <c r="BT110" s="83"/>
      <c r="BU110" s="83"/>
      <c r="BV110" s="83"/>
      <c r="BW110" s="83"/>
      <c r="BX110" s="83"/>
      <c r="BY110" s="83"/>
      <c r="BZ110" s="83"/>
      <c r="CA110" s="83"/>
      <c r="CB110" s="83"/>
      <c r="CC110" s="83"/>
      <c r="CD110" s="83"/>
    </row>
    <row r="111" spans="1:82" s="10" customFormat="1" ht="34.9" hidden="1" customHeight="1" outlineLevel="1" x14ac:dyDescent="0.2">
      <c r="A111" s="738" t="s">
        <v>1726</v>
      </c>
      <c r="B111" s="376"/>
      <c r="C111" s="526"/>
      <c r="D111" s="526"/>
      <c r="E111" s="377"/>
      <c r="F111" s="954"/>
      <c r="G111" s="377"/>
      <c r="H111" s="377"/>
      <c r="I111" s="356"/>
      <c r="J111" s="957"/>
      <c r="K111" s="357"/>
      <c r="L111" s="1012" t="str">
        <f t="shared" si="0"/>
        <v/>
      </c>
      <c r="M111" s="740">
        <f t="shared" si="1"/>
        <v>0</v>
      </c>
      <c r="N111" s="741"/>
      <c r="O111" s="788" t="str">
        <f t="shared" si="21"/>
        <v/>
      </c>
      <c r="P111" s="789" t="str">
        <f t="shared" si="22"/>
        <v/>
      </c>
      <c r="Q111" s="791" t="str">
        <f t="shared" si="15"/>
        <v/>
      </c>
      <c r="R111" s="789" t="str">
        <f t="shared" si="3"/>
        <v/>
      </c>
      <c r="S111" s="789" t="str">
        <f t="shared" si="23"/>
        <v/>
      </c>
      <c r="T111" s="790" t="str">
        <f t="shared" si="4"/>
        <v/>
      </c>
      <c r="U111" s="786" t="str">
        <f ca="1">IF('Extra look-up'!$H111="`Work Type","Check Work Type",IF(AND(H111="",I111="",G111="",K111="",L111=""),"",IF(OR(H111="",I111="",G111="",K111="",L111=""),"Check all fields completed correctly",IF(AND(H111="",OR(I111&lt;&gt;"",G111&lt;&gt;"",K111&lt;&gt;"")),"Check all fields completed correctly","OK"))))</f>
        <v/>
      </c>
      <c r="X111" s="778" t="str">
        <f>IF(G111="","",IF($C$7&lt;VLOOKUP(G111,'Eligible Technologies'!D:G,4,FALSE),$C$7,VLOOKUP(G111,'Eligible Technologies'!D:G,4,FALSE)))</f>
        <v/>
      </c>
      <c r="Y111" s="41" t="e">
        <f t="shared" si="18"/>
        <v>#VALUE!</v>
      </c>
      <c r="Z111" s="179" t="str">
        <f ca="1">IFERROR(IF($D$7 = "*Multi*",AVERAGE($AI$331:INDIRECT(CONCATENATE("Ai"&amp;Y111))),AVERAGE($AI$330:INDIRECT(CONCATENATE("Ai"&amp;Y111)))),"")</f>
        <v/>
      </c>
      <c r="AA111" s="23"/>
      <c r="AB111" s="739" t="str">
        <f t="shared" si="19"/>
        <v/>
      </c>
      <c r="AC111" s="23" t="str">
        <f>'Extra look-up'!F111</f>
        <v/>
      </c>
      <c r="AD111" s="23" t="str">
        <f ca="1">'Extra look-up'!H111</f>
        <v>OK</v>
      </c>
      <c r="AE111" s="23">
        <f t="shared" ca="1" si="20"/>
        <v>1</v>
      </c>
      <c r="AF111" s="23" t="str">
        <f>'Extra look-up'!F111</f>
        <v/>
      </c>
      <c r="AG111" s="32"/>
      <c r="AL111" s="23"/>
      <c r="AM111" s="23"/>
      <c r="AO111" s="23"/>
      <c r="AR111" s="26"/>
      <c r="AS111" s="26"/>
      <c r="AT111" s="370" t="s">
        <v>797</v>
      </c>
      <c r="AU111" s="342"/>
      <c r="AV111" s="93"/>
      <c r="AW111" s="91"/>
      <c r="AX111" s="91"/>
      <c r="AY111" s="91"/>
      <c r="AZ111" s="90"/>
      <c r="BA111" s="90"/>
      <c r="BB111" s="90"/>
      <c r="BC111" s="90"/>
      <c r="BD111" s="90"/>
      <c r="BE111" s="90"/>
      <c r="BF111" s="90"/>
      <c r="BG111" s="90"/>
      <c r="BH111" s="90"/>
      <c r="BI111" s="83"/>
      <c r="BJ111" s="83"/>
      <c r="BK111" s="83"/>
      <c r="BL111" s="83"/>
      <c r="BM111" s="83"/>
      <c r="BN111" s="83"/>
      <c r="BO111" s="83"/>
      <c r="BP111" s="83"/>
      <c r="BQ111" s="83"/>
      <c r="BR111" s="83"/>
      <c r="BS111" s="83"/>
      <c r="BT111" s="83"/>
      <c r="BU111" s="83"/>
      <c r="BV111" s="83"/>
      <c r="BW111" s="83"/>
      <c r="BX111" s="83"/>
      <c r="BY111" s="83"/>
      <c r="BZ111" s="83"/>
      <c r="CA111" s="83"/>
      <c r="CB111" s="83"/>
      <c r="CC111" s="83"/>
      <c r="CD111" s="83"/>
    </row>
    <row r="112" spans="1:82" s="10" customFormat="1" ht="34.9" hidden="1" customHeight="1" outlineLevel="1" x14ac:dyDescent="0.2">
      <c r="A112" s="738" t="s">
        <v>1727</v>
      </c>
      <c r="B112" s="376"/>
      <c r="C112" s="526"/>
      <c r="D112" s="526"/>
      <c r="E112" s="377"/>
      <c r="F112" s="954"/>
      <c r="G112" s="377"/>
      <c r="H112" s="377"/>
      <c r="I112" s="356"/>
      <c r="J112" s="957"/>
      <c r="K112" s="357"/>
      <c r="L112" s="1012" t="str">
        <f t="shared" si="0"/>
        <v/>
      </c>
      <c r="M112" s="740">
        <f t="shared" si="1"/>
        <v>0</v>
      </c>
      <c r="N112" s="741"/>
      <c r="O112" s="788" t="str">
        <f t="shared" si="21"/>
        <v/>
      </c>
      <c r="P112" s="789" t="str">
        <f t="shared" si="22"/>
        <v/>
      </c>
      <c r="Q112" s="791" t="str">
        <f t="shared" ref="Q112:Q143" si="24">IFERROR(IF(H112="Electricity",Z112,HLOOKUP(H112,$AH$329:$AS$357,2,FALSE)),"")</f>
        <v/>
      </c>
      <c r="R112" s="789" t="str">
        <f t="shared" si="3"/>
        <v/>
      </c>
      <c r="S112" s="789" t="str">
        <f t="shared" si="23"/>
        <v/>
      </c>
      <c r="T112" s="790" t="str">
        <f t="shared" si="4"/>
        <v/>
      </c>
      <c r="U112" s="786" t="str">
        <f ca="1">IF('Extra look-up'!$H112="`Work Type","Check Work Type",IF(AND(H112="",I112="",G112="",K112="",L112=""),"",IF(OR(H112="",I112="",G112="",K112="",L112=""),"Check all fields completed correctly",IF(AND(H112="",OR(I112&lt;&gt;"",G112&lt;&gt;"",K112&lt;&gt;"")),"Check all fields completed correctly","OK"))))</f>
        <v/>
      </c>
      <c r="X112" s="778" t="str">
        <f>IF(G112="","",IF($C$7&lt;VLOOKUP(G112,'Eligible Technologies'!D:G,4,FALSE),$C$7,VLOOKUP(G112,'Eligible Technologies'!D:G,4,FALSE)))</f>
        <v/>
      </c>
      <c r="Y112" s="41" t="e">
        <f t="shared" si="18"/>
        <v>#VALUE!</v>
      </c>
      <c r="Z112" s="179" t="str">
        <f ca="1">IFERROR(IF($D$7 = "*Multi*",AVERAGE($AI$331:INDIRECT(CONCATENATE("Ai"&amp;Y112))),AVERAGE($AI$330:INDIRECT(CONCATENATE("Ai"&amp;Y112)))),"")</f>
        <v/>
      </c>
      <c r="AA112" s="23"/>
      <c r="AB112" s="739" t="str">
        <f t="shared" si="19"/>
        <v/>
      </c>
      <c r="AC112" s="23" t="str">
        <f>'Extra look-up'!F112</f>
        <v/>
      </c>
      <c r="AD112" s="23" t="str">
        <f ca="1">'Extra look-up'!H112</f>
        <v>OK</v>
      </c>
      <c r="AE112" s="23">
        <f t="shared" ca="1" si="20"/>
        <v>1</v>
      </c>
      <c r="AF112" s="23" t="str">
        <f>'Extra look-up'!F112</f>
        <v/>
      </c>
      <c r="AG112" s="32"/>
      <c r="AH112" s="32"/>
      <c r="AI112" s="32"/>
      <c r="AJ112" s="27"/>
      <c r="AK112" s="27"/>
      <c r="AL112" s="23"/>
      <c r="AM112" s="23"/>
      <c r="AN112" s="23"/>
      <c r="AO112" s="23"/>
      <c r="AR112" s="26"/>
      <c r="AS112" s="26"/>
      <c r="AT112" s="370" t="s">
        <v>797</v>
      </c>
      <c r="AU112" s="342"/>
      <c r="AV112" s="93"/>
      <c r="AW112" s="91"/>
      <c r="AX112" s="91"/>
      <c r="AY112" s="91"/>
      <c r="AZ112" s="90"/>
      <c r="BA112" s="90"/>
      <c r="BB112" s="90"/>
      <c r="BC112" s="90"/>
      <c r="BD112" s="90"/>
      <c r="BE112" s="90"/>
      <c r="BF112" s="90"/>
      <c r="BG112" s="90"/>
      <c r="BH112" s="90"/>
      <c r="BI112" s="83"/>
      <c r="BJ112" s="83"/>
      <c r="BK112" s="83"/>
      <c r="BL112" s="83"/>
      <c r="BM112" s="83"/>
      <c r="BN112" s="83"/>
      <c r="BO112" s="83"/>
      <c r="BP112" s="83"/>
      <c r="BQ112" s="83"/>
      <c r="BR112" s="83"/>
      <c r="BS112" s="83"/>
      <c r="BT112" s="83"/>
      <c r="BU112" s="83"/>
      <c r="BV112" s="83"/>
      <c r="BW112" s="83"/>
      <c r="BX112" s="83"/>
      <c r="BY112" s="83"/>
      <c r="BZ112" s="83"/>
      <c r="CA112" s="83"/>
      <c r="CB112" s="83"/>
      <c r="CC112" s="83"/>
      <c r="CD112" s="83"/>
    </row>
    <row r="113" spans="1:82" s="10" customFormat="1" ht="34.9" hidden="1" customHeight="1" outlineLevel="1" x14ac:dyDescent="0.2">
      <c r="A113" s="738" t="s">
        <v>1728</v>
      </c>
      <c r="B113" s="376"/>
      <c r="C113" s="526"/>
      <c r="D113" s="526"/>
      <c r="E113" s="377"/>
      <c r="F113" s="954"/>
      <c r="G113" s="377"/>
      <c r="H113" s="377"/>
      <c r="I113" s="356"/>
      <c r="J113" s="957"/>
      <c r="K113" s="357"/>
      <c r="L113" s="1012" t="str">
        <f t="shared" si="0"/>
        <v/>
      </c>
      <c r="M113" s="740">
        <f t="shared" si="1"/>
        <v>0</v>
      </c>
      <c r="N113" s="741"/>
      <c r="O113" s="788" t="str">
        <f t="shared" si="21"/>
        <v/>
      </c>
      <c r="P113" s="789" t="str">
        <f t="shared" si="22"/>
        <v/>
      </c>
      <c r="Q113" s="791" t="str">
        <f t="shared" si="24"/>
        <v/>
      </c>
      <c r="R113" s="789" t="str">
        <f t="shared" si="3"/>
        <v/>
      </c>
      <c r="S113" s="789" t="str">
        <f t="shared" si="23"/>
        <v/>
      </c>
      <c r="T113" s="790" t="str">
        <f t="shared" si="4"/>
        <v/>
      </c>
      <c r="U113" s="786" t="str">
        <f ca="1">IF('Extra look-up'!$H113="`Work Type","Check Work Type",IF(AND(H113="",I113="",G113="",K113="",L113=""),"",IF(OR(H113="",I113="",G113="",K113="",L113=""),"Check all fields completed correctly",IF(AND(H113="",OR(I113&lt;&gt;"",G113&lt;&gt;"",K113&lt;&gt;"")),"Check all fields completed correctly","OK"))))</f>
        <v/>
      </c>
      <c r="X113" s="778" t="str">
        <f>IF(G113="","",IF($C$7&lt;VLOOKUP(G113,'Eligible Technologies'!D:G,4,FALSE),$C$7,VLOOKUP(G113,'Eligible Technologies'!D:G,4,FALSE)))</f>
        <v/>
      </c>
      <c r="Y113" s="41" t="e">
        <f t="shared" si="18"/>
        <v>#VALUE!</v>
      </c>
      <c r="Z113" s="179" t="str">
        <f ca="1">IFERROR(IF($D$7 = "*Multi*",AVERAGE($AI$331:INDIRECT(CONCATENATE("Ai"&amp;Y113))),AVERAGE($AI$330:INDIRECT(CONCATENATE("Ai"&amp;Y113)))),"")</f>
        <v/>
      </c>
      <c r="AA113" s="23"/>
      <c r="AB113" s="739" t="str">
        <f t="shared" si="19"/>
        <v/>
      </c>
      <c r="AC113" s="23" t="str">
        <f>'Extra look-up'!F113</f>
        <v/>
      </c>
      <c r="AD113" s="23" t="str">
        <f ca="1">'Extra look-up'!H113</f>
        <v>OK</v>
      </c>
      <c r="AE113" s="23">
        <f t="shared" ca="1" si="20"/>
        <v>1</v>
      </c>
      <c r="AF113" s="23" t="str">
        <f>'Extra look-up'!F113</f>
        <v/>
      </c>
      <c r="AG113" s="32"/>
      <c r="AL113" s="23"/>
      <c r="AM113" s="23"/>
      <c r="AO113" s="23"/>
      <c r="AR113" s="26"/>
      <c r="AS113" s="26"/>
      <c r="AT113" s="370" t="s">
        <v>797</v>
      </c>
      <c r="AU113" s="342"/>
      <c r="AV113" s="93"/>
      <c r="AW113" s="91"/>
      <c r="AX113" s="91"/>
      <c r="AY113" s="91"/>
      <c r="AZ113" s="90"/>
      <c r="BA113" s="90"/>
      <c r="BB113" s="90"/>
      <c r="BC113" s="90"/>
      <c r="BD113" s="90"/>
      <c r="BE113" s="90"/>
      <c r="BF113" s="90"/>
      <c r="BG113" s="90"/>
      <c r="BH113" s="90"/>
      <c r="BI113" s="83"/>
      <c r="BJ113" s="83"/>
      <c r="BK113" s="83"/>
      <c r="BL113" s="83"/>
      <c r="BM113" s="83"/>
      <c r="BN113" s="83"/>
      <c r="BO113" s="83"/>
      <c r="BP113" s="83"/>
      <c r="BQ113" s="83"/>
      <c r="BR113" s="83"/>
      <c r="BS113" s="83"/>
      <c r="BT113" s="83"/>
      <c r="BU113" s="83"/>
      <c r="BV113" s="83"/>
      <c r="BW113" s="83"/>
      <c r="BX113" s="83"/>
      <c r="BY113" s="83"/>
      <c r="BZ113" s="83"/>
      <c r="CA113" s="83"/>
      <c r="CB113" s="83"/>
      <c r="CC113" s="83"/>
      <c r="CD113" s="83"/>
    </row>
    <row r="114" spans="1:82" s="10" customFormat="1" ht="34.9" hidden="1" customHeight="1" outlineLevel="1" x14ac:dyDescent="0.2">
      <c r="A114" s="738" t="s">
        <v>1729</v>
      </c>
      <c r="B114" s="376"/>
      <c r="C114" s="526"/>
      <c r="D114" s="526"/>
      <c r="E114" s="377"/>
      <c r="F114" s="954"/>
      <c r="G114" s="377"/>
      <c r="H114" s="377"/>
      <c r="I114" s="356"/>
      <c r="J114" s="957"/>
      <c r="K114" s="357"/>
      <c r="L114" s="1012" t="str">
        <f t="shared" si="0"/>
        <v/>
      </c>
      <c r="M114" s="740">
        <f t="shared" si="1"/>
        <v>0</v>
      </c>
      <c r="N114" s="741"/>
      <c r="O114" s="788" t="str">
        <f t="shared" si="21"/>
        <v/>
      </c>
      <c r="P114" s="789" t="str">
        <f t="shared" si="22"/>
        <v/>
      </c>
      <c r="Q114" s="791" t="str">
        <f t="shared" si="24"/>
        <v/>
      </c>
      <c r="R114" s="789" t="str">
        <f t="shared" si="3"/>
        <v/>
      </c>
      <c r="S114" s="789" t="str">
        <f t="shared" si="23"/>
        <v/>
      </c>
      <c r="T114" s="790" t="str">
        <f t="shared" si="4"/>
        <v/>
      </c>
      <c r="U114" s="786" t="str">
        <f ca="1">IF('Extra look-up'!$H114="`Work Type","Check Work Type",IF(AND(H114="",I114="",G114="",K114="",L114=""),"",IF(OR(H114="",I114="",G114="",K114="",L114=""),"Check all fields completed correctly",IF(AND(H114="",OR(I114&lt;&gt;"",G114&lt;&gt;"",K114&lt;&gt;"")),"Check all fields completed correctly","OK"))))</f>
        <v/>
      </c>
      <c r="X114" s="778" t="str">
        <f>IF(G114="","",IF($C$7&lt;VLOOKUP(G114,'Eligible Technologies'!D:G,4,FALSE),$C$7,VLOOKUP(G114,'Eligible Technologies'!D:G,4,FALSE)))</f>
        <v/>
      </c>
      <c r="Y114" s="41" t="e">
        <f t="shared" si="18"/>
        <v>#VALUE!</v>
      </c>
      <c r="Z114" s="179" t="str">
        <f ca="1">IFERROR(IF($D$7 = "*Multi*",AVERAGE($AI$331:INDIRECT(CONCATENATE("Ai"&amp;Y114))),AVERAGE($AI$330:INDIRECT(CONCATENATE("Ai"&amp;Y114)))),"")</f>
        <v/>
      </c>
      <c r="AA114" s="23"/>
      <c r="AB114" s="739" t="str">
        <f t="shared" si="19"/>
        <v/>
      </c>
      <c r="AC114" s="23" t="str">
        <f>'Extra look-up'!F114</f>
        <v/>
      </c>
      <c r="AD114" s="23" t="str">
        <f ca="1">'Extra look-up'!H114</f>
        <v>OK</v>
      </c>
      <c r="AE114" s="23">
        <f t="shared" ca="1" si="20"/>
        <v>1</v>
      </c>
      <c r="AF114" s="23" t="str">
        <f>'Extra look-up'!F114</f>
        <v/>
      </c>
      <c r="AG114" s="32"/>
      <c r="AL114" s="23"/>
      <c r="AM114" s="23"/>
      <c r="AO114" s="23"/>
      <c r="AR114" s="26"/>
      <c r="AS114" s="26"/>
      <c r="AT114" s="370" t="s">
        <v>797</v>
      </c>
      <c r="AU114" s="342"/>
      <c r="AV114" s="93"/>
      <c r="AW114" s="91"/>
      <c r="AX114" s="91"/>
      <c r="AY114" s="91"/>
      <c r="AZ114" s="90"/>
      <c r="BA114" s="90"/>
      <c r="BB114" s="90"/>
      <c r="BC114" s="90"/>
      <c r="BD114" s="90"/>
      <c r="BE114" s="90"/>
      <c r="BF114" s="90"/>
      <c r="BG114" s="90"/>
      <c r="BH114" s="90"/>
      <c r="BI114" s="83"/>
      <c r="BJ114" s="83"/>
      <c r="BK114" s="83"/>
      <c r="BL114" s="83"/>
      <c r="BM114" s="83"/>
      <c r="BN114" s="83"/>
      <c r="BO114" s="83"/>
      <c r="BP114" s="83"/>
      <c r="BQ114" s="83"/>
      <c r="BR114" s="83"/>
      <c r="BS114" s="83"/>
      <c r="BT114" s="83"/>
      <c r="BU114" s="83"/>
      <c r="BV114" s="83"/>
      <c r="BW114" s="83"/>
      <c r="BX114" s="83"/>
      <c r="BY114" s="83"/>
      <c r="BZ114" s="83"/>
      <c r="CA114" s="83"/>
      <c r="CB114" s="83"/>
      <c r="CC114" s="83"/>
      <c r="CD114" s="83"/>
    </row>
    <row r="115" spans="1:82" s="10" customFormat="1" ht="34.9" hidden="1" customHeight="1" outlineLevel="1" x14ac:dyDescent="0.2">
      <c r="A115" s="738" t="s">
        <v>1730</v>
      </c>
      <c r="B115" s="376"/>
      <c r="C115" s="526"/>
      <c r="D115" s="526"/>
      <c r="E115" s="377"/>
      <c r="F115" s="954"/>
      <c r="G115" s="377"/>
      <c r="H115" s="377"/>
      <c r="I115" s="356"/>
      <c r="J115" s="957"/>
      <c r="K115" s="357"/>
      <c r="L115" s="1012" t="str">
        <f t="shared" ref="L115:L178" si="25">IF(J115="","",J115-K115)</f>
        <v/>
      </c>
      <c r="M115" s="740">
        <f t="shared" ref="M115:M178" si="26">IFERROR(L115/J115,0)</f>
        <v>0</v>
      </c>
      <c r="N115" s="741"/>
      <c r="O115" s="788" t="str">
        <f t="shared" ref="O115:O178" si="27">IF(L115="","",L115*I115/100)</f>
        <v/>
      </c>
      <c r="P115" s="789" t="str">
        <f t="shared" ref="P115:P178" si="28">IF(OR(O115&lt;=0,O115="",N115=""),"",N115/O115)</f>
        <v/>
      </c>
      <c r="Q115" s="791" t="str">
        <f t="shared" si="24"/>
        <v/>
      </c>
      <c r="R115" s="789" t="str">
        <f t="shared" ref="R115:R178" si="29">IFERROR(IF(H115="Electricity","",IF(L115="","",L115*Q115/1000)),"")</f>
        <v/>
      </c>
      <c r="S115" s="789" t="str">
        <f t="shared" ref="S115:S178" si="30">IF(R115="","",R115*X115)</f>
        <v/>
      </c>
      <c r="T115" s="790" t="str">
        <f t="shared" ref="T115:T178" si="31">IF(H115="Electricity",IF(L115="","",L115*Q115/1000),"")</f>
        <v/>
      </c>
      <c r="U115" s="786" t="str">
        <f ca="1">IF('Extra look-up'!$H115="`Work Type","Check Work Type",IF(AND(H115="",I115="",G115="",K115="",L115=""),"",IF(OR(H115="",I115="",G115="",K115="",L115=""),"Check all fields completed correctly",IF(AND(H115="",OR(I115&lt;&gt;"",G115&lt;&gt;"",K115&lt;&gt;"")),"Check all fields completed correctly","OK"))))</f>
        <v/>
      </c>
      <c r="X115" s="778" t="str">
        <f>IF(G115="","",IF($C$7&lt;VLOOKUP(G115,'Eligible Technologies'!D:G,4,FALSE),$C$7,VLOOKUP(G115,'Eligible Technologies'!D:G,4,FALSE)))</f>
        <v/>
      </c>
      <c r="Y115" s="41" t="e">
        <f t="shared" si="18"/>
        <v>#VALUE!</v>
      </c>
      <c r="Z115" s="179" t="str">
        <f ca="1">IFERROR(IF($D$7 = "*Multi*",AVERAGE($AI$331:INDIRECT(CONCATENATE("Ai"&amp;Y115))),AVERAGE($AI$330:INDIRECT(CONCATENATE("Ai"&amp;Y115)))),"")</f>
        <v/>
      </c>
      <c r="AA115" s="23"/>
      <c r="AB115" s="739" t="str">
        <f t="shared" si="19"/>
        <v/>
      </c>
      <c r="AC115" s="23" t="str">
        <f>'Extra look-up'!F115</f>
        <v/>
      </c>
      <c r="AD115" s="23" t="str">
        <f ca="1">'Extra look-up'!H115</f>
        <v>OK</v>
      </c>
      <c r="AE115" s="23">
        <f t="shared" ca="1" si="20"/>
        <v>1</v>
      </c>
      <c r="AF115" s="23" t="str">
        <f>'Extra look-up'!F115</f>
        <v/>
      </c>
      <c r="AG115" s="32"/>
      <c r="AL115" s="23"/>
      <c r="AM115" s="23"/>
      <c r="AO115" s="23"/>
      <c r="AR115" s="26"/>
      <c r="AS115" s="26"/>
      <c r="AT115" s="370"/>
      <c r="AU115" s="342"/>
      <c r="AV115" s="93"/>
      <c r="AW115" s="91"/>
      <c r="AX115" s="91"/>
      <c r="AY115" s="91"/>
      <c r="AZ115" s="90"/>
      <c r="BA115" s="90"/>
      <c r="BB115" s="90"/>
      <c r="BC115" s="90"/>
      <c r="BD115" s="90"/>
      <c r="BE115" s="90"/>
      <c r="BF115" s="90"/>
      <c r="BG115" s="90"/>
      <c r="BH115" s="90"/>
      <c r="BI115" s="83"/>
      <c r="BJ115" s="83"/>
      <c r="BK115" s="83"/>
      <c r="BL115" s="83"/>
      <c r="BM115" s="83"/>
      <c r="BN115" s="83"/>
      <c r="BO115" s="83"/>
      <c r="BP115" s="83"/>
      <c r="BQ115" s="83"/>
      <c r="BR115" s="83"/>
      <c r="BS115" s="83"/>
      <c r="BT115" s="83"/>
      <c r="BU115" s="83"/>
      <c r="BV115" s="83"/>
      <c r="BW115" s="83"/>
      <c r="BX115" s="83"/>
      <c r="BY115" s="83"/>
      <c r="BZ115" s="83"/>
      <c r="CA115" s="83"/>
      <c r="CB115" s="83"/>
      <c r="CC115" s="83"/>
      <c r="CD115" s="83"/>
    </row>
    <row r="116" spans="1:82" s="10" customFormat="1" ht="34.9" hidden="1" customHeight="1" outlineLevel="1" x14ac:dyDescent="0.2">
      <c r="A116" s="738" t="s">
        <v>1731</v>
      </c>
      <c r="B116" s="376"/>
      <c r="C116" s="526"/>
      <c r="D116" s="526"/>
      <c r="E116" s="377"/>
      <c r="F116" s="954"/>
      <c r="G116" s="377"/>
      <c r="H116" s="377"/>
      <c r="I116" s="356"/>
      <c r="J116" s="957"/>
      <c r="K116" s="357"/>
      <c r="L116" s="1012" t="str">
        <f t="shared" si="25"/>
        <v/>
      </c>
      <c r="M116" s="740">
        <f t="shared" si="26"/>
        <v>0</v>
      </c>
      <c r="N116" s="741"/>
      <c r="O116" s="788" t="str">
        <f t="shared" si="27"/>
        <v/>
      </c>
      <c r="P116" s="789" t="str">
        <f t="shared" si="28"/>
        <v/>
      </c>
      <c r="Q116" s="791" t="str">
        <f t="shared" si="24"/>
        <v/>
      </c>
      <c r="R116" s="789" t="str">
        <f t="shared" si="29"/>
        <v/>
      </c>
      <c r="S116" s="789" t="str">
        <f t="shared" si="30"/>
        <v/>
      </c>
      <c r="T116" s="790" t="str">
        <f t="shared" si="31"/>
        <v/>
      </c>
      <c r="U116" s="786" t="str">
        <f ca="1">IF('Extra look-up'!$H116="`Work Type","Check Work Type",IF(AND(H116="",I116="",G116="",K116="",L116=""),"",IF(OR(H116="",I116="",G116="",K116="",L116=""),"Check all fields completed correctly",IF(AND(H116="",OR(I116&lt;&gt;"",G116&lt;&gt;"",K116&lt;&gt;"")),"Check all fields completed correctly","OK"))))</f>
        <v/>
      </c>
      <c r="X116" s="778" t="str">
        <f>IF(G116="","",IF($C$7&lt;VLOOKUP(G116,'Eligible Technologies'!D:G,4,FALSE),$C$7,VLOOKUP(G116,'Eligible Technologies'!D:G,4,FALSE)))</f>
        <v/>
      </c>
      <c r="Y116" s="41" t="e">
        <f t="shared" si="18"/>
        <v>#VALUE!</v>
      </c>
      <c r="Z116" s="179" t="str">
        <f ca="1">IFERROR(IF($D$7 = "*Multi*",AVERAGE($AI$331:INDIRECT(CONCATENATE("Ai"&amp;Y116))),AVERAGE($AI$330:INDIRECT(CONCATENATE("Ai"&amp;Y116)))),"")</f>
        <v/>
      </c>
      <c r="AA116" s="23"/>
      <c r="AB116" s="739" t="str">
        <f t="shared" si="19"/>
        <v/>
      </c>
      <c r="AC116" s="23" t="str">
        <f>'Extra look-up'!F116</f>
        <v/>
      </c>
      <c r="AD116" s="23" t="str">
        <f ca="1">'Extra look-up'!H116</f>
        <v>OK</v>
      </c>
      <c r="AE116" s="23">
        <f t="shared" ca="1" si="20"/>
        <v>1</v>
      </c>
      <c r="AF116" s="23" t="str">
        <f>'Extra look-up'!F116</f>
        <v/>
      </c>
      <c r="AG116" s="32"/>
      <c r="AL116" s="23"/>
      <c r="AM116" s="23"/>
      <c r="AO116" s="23"/>
      <c r="AR116" s="26"/>
      <c r="AS116" s="26"/>
      <c r="AT116" s="370"/>
      <c r="AU116" s="342"/>
      <c r="AV116" s="93"/>
      <c r="AW116" s="91"/>
      <c r="AX116" s="91"/>
      <c r="AY116" s="91"/>
      <c r="AZ116" s="90"/>
      <c r="BA116" s="90"/>
      <c r="BB116" s="90"/>
      <c r="BC116" s="90"/>
      <c r="BD116" s="90"/>
      <c r="BE116" s="90"/>
      <c r="BF116" s="90"/>
      <c r="BG116" s="90"/>
      <c r="BH116" s="90"/>
      <c r="BI116" s="83"/>
      <c r="BJ116" s="83"/>
      <c r="BK116" s="83"/>
      <c r="BL116" s="83"/>
      <c r="BM116" s="83"/>
      <c r="BN116" s="83"/>
      <c r="BO116" s="83"/>
      <c r="BP116" s="83"/>
      <c r="BQ116" s="83"/>
      <c r="BR116" s="83"/>
      <c r="BS116" s="83"/>
      <c r="BT116" s="83"/>
      <c r="BU116" s="83"/>
      <c r="BV116" s="83"/>
      <c r="BW116" s="83"/>
      <c r="BX116" s="83"/>
      <c r="BY116" s="83"/>
      <c r="BZ116" s="83"/>
      <c r="CA116" s="83"/>
      <c r="CB116" s="83"/>
      <c r="CC116" s="83"/>
      <c r="CD116" s="83"/>
    </row>
    <row r="117" spans="1:82" s="10" customFormat="1" ht="34.9" hidden="1" customHeight="1" outlineLevel="1" x14ac:dyDescent="0.2">
      <c r="A117" s="738" t="s">
        <v>1732</v>
      </c>
      <c r="B117" s="376"/>
      <c r="C117" s="526"/>
      <c r="D117" s="526"/>
      <c r="E117" s="377"/>
      <c r="F117" s="954"/>
      <c r="G117" s="377"/>
      <c r="H117" s="377"/>
      <c r="I117" s="356"/>
      <c r="J117" s="957"/>
      <c r="K117" s="357"/>
      <c r="L117" s="1012" t="str">
        <f t="shared" si="25"/>
        <v/>
      </c>
      <c r="M117" s="740">
        <f t="shared" si="26"/>
        <v>0</v>
      </c>
      <c r="N117" s="741"/>
      <c r="O117" s="788" t="str">
        <f t="shared" si="27"/>
        <v/>
      </c>
      <c r="P117" s="789" t="str">
        <f t="shared" si="28"/>
        <v/>
      </c>
      <c r="Q117" s="791" t="str">
        <f t="shared" si="24"/>
        <v/>
      </c>
      <c r="R117" s="789" t="str">
        <f t="shared" si="29"/>
        <v/>
      </c>
      <c r="S117" s="789" t="str">
        <f t="shared" si="30"/>
        <v/>
      </c>
      <c r="T117" s="790" t="str">
        <f t="shared" si="31"/>
        <v/>
      </c>
      <c r="U117" s="786" t="str">
        <f ca="1">IF('Extra look-up'!$H117="`Work Type","Check Work Type",IF(AND(H117="",I117="",G117="",K117="",L117=""),"",IF(OR(H117="",I117="",G117="",K117="",L117=""),"Check all fields completed correctly",IF(AND(H117="",OR(I117&lt;&gt;"",G117&lt;&gt;"",K117&lt;&gt;"")),"Check all fields completed correctly","OK"))))</f>
        <v/>
      </c>
      <c r="X117" s="778" t="str">
        <f>IF(G117="","",IF($C$7&lt;VLOOKUP(G117,'Eligible Technologies'!D:G,4,FALSE),$C$7,VLOOKUP(G117,'Eligible Technologies'!D:G,4,FALSE)))</f>
        <v/>
      </c>
      <c r="Y117" s="41" t="e">
        <f t="shared" si="18"/>
        <v>#VALUE!</v>
      </c>
      <c r="Z117" s="179" t="str">
        <f ca="1">IFERROR(IF($D$7 = "*Multi*",AVERAGE($AI$331:INDIRECT(CONCATENATE("Ai"&amp;Y117))),AVERAGE($AI$330:INDIRECT(CONCATENATE("Ai"&amp;Y117)))),"")</f>
        <v/>
      </c>
      <c r="AA117" s="23"/>
      <c r="AB117" s="739" t="str">
        <f t="shared" si="19"/>
        <v/>
      </c>
      <c r="AC117" s="23" t="str">
        <f>'Extra look-up'!F117</f>
        <v/>
      </c>
      <c r="AD117" s="23" t="str">
        <f ca="1">'Extra look-up'!H117</f>
        <v>OK</v>
      </c>
      <c r="AE117" s="23">
        <f t="shared" ca="1" si="20"/>
        <v>1</v>
      </c>
      <c r="AF117" s="23" t="str">
        <f>'Extra look-up'!F117</f>
        <v/>
      </c>
      <c r="AG117" s="32"/>
      <c r="AL117" s="23"/>
      <c r="AM117" s="23"/>
      <c r="AO117" s="23"/>
      <c r="AR117" s="26"/>
      <c r="AS117" s="26"/>
      <c r="AT117" s="370"/>
      <c r="AU117" s="342"/>
      <c r="AV117" s="93"/>
      <c r="AW117" s="91"/>
      <c r="AX117" s="91"/>
      <c r="AY117" s="91"/>
      <c r="AZ117" s="90"/>
      <c r="BA117" s="90"/>
      <c r="BB117" s="90"/>
      <c r="BC117" s="90"/>
      <c r="BD117" s="90"/>
      <c r="BE117" s="90"/>
      <c r="BF117" s="90"/>
      <c r="BG117" s="90"/>
      <c r="BH117" s="90"/>
      <c r="BI117" s="83"/>
      <c r="BJ117" s="83"/>
      <c r="BK117" s="83"/>
      <c r="BL117" s="83"/>
      <c r="BM117" s="83"/>
      <c r="BN117" s="83"/>
      <c r="BO117" s="83"/>
      <c r="BP117" s="83"/>
      <c r="BQ117" s="83"/>
      <c r="BR117" s="83"/>
      <c r="BS117" s="83"/>
      <c r="BT117" s="83"/>
      <c r="BU117" s="83"/>
      <c r="BV117" s="83"/>
      <c r="BW117" s="83"/>
      <c r="BX117" s="83"/>
      <c r="BY117" s="83"/>
      <c r="BZ117" s="83"/>
      <c r="CA117" s="83"/>
      <c r="CB117" s="83"/>
      <c r="CC117" s="83"/>
      <c r="CD117" s="83"/>
    </row>
    <row r="118" spans="1:82" s="10" customFormat="1" ht="34.9" hidden="1" customHeight="1" outlineLevel="1" x14ac:dyDescent="0.2">
      <c r="A118" s="738" t="s">
        <v>1733</v>
      </c>
      <c r="B118" s="376"/>
      <c r="C118" s="526"/>
      <c r="D118" s="526"/>
      <c r="E118" s="377"/>
      <c r="F118" s="954"/>
      <c r="G118" s="377"/>
      <c r="H118" s="377"/>
      <c r="I118" s="356"/>
      <c r="J118" s="957"/>
      <c r="K118" s="357"/>
      <c r="L118" s="1012" t="str">
        <f t="shared" si="25"/>
        <v/>
      </c>
      <c r="M118" s="740">
        <f t="shared" si="26"/>
        <v>0</v>
      </c>
      <c r="N118" s="741"/>
      <c r="O118" s="788" t="str">
        <f t="shared" si="27"/>
        <v/>
      </c>
      <c r="P118" s="789" t="str">
        <f t="shared" si="28"/>
        <v/>
      </c>
      <c r="Q118" s="791" t="str">
        <f t="shared" si="24"/>
        <v/>
      </c>
      <c r="R118" s="789" t="str">
        <f t="shared" si="29"/>
        <v/>
      </c>
      <c r="S118" s="789" t="str">
        <f t="shared" si="30"/>
        <v/>
      </c>
      <c r="T118" s="790" t="str">
        <f t="shared" si="31"/>
        <v/>
      </c>
      <c r="U118" s="786" t="str">
        <f ca="1">IF('Extra look-up'!$H118="`Work Type","Check Work Type",IF(AND(H118="",I118="",G118="",K118="",L118=""),"",IF(OR(H118="",I118="",G118="",K118="",L118=""),"Check all fields completed correctly",IF(AND(H118="",OR(I118&lt;&gt;"",G118&lt;&gt;"",K118&lt;&gt;"")),"Check all fields completed correctly","OK"))))</f>
        <v/>
      </c>
      <c r="X118" s="778" t="str">
        <f>IF(G118="","",IF($C$7&lt;VLOOKUP(G118,'Eligible Technologies'!D:G,4,FALSE),$C$7,VLOOKUP(G118,'Eligible Technologies'!D:G,4,FALSE)))</f>
        <v/>
      </c>
      <c r="Y118" s="41" t="e">
        <f t="shared" si="18"/>
        <v>#VALUE!</v>
      </c>
      <c r="Z118" s="179" t="str">
        <f ca="1">IFERROR(IF($D$7 = "*Multi*",AVERAGE($AI$331:INDIRECT(CONCATENATE("Ai"&amp;Y118))),AVERAGE($AI$330:INDIRECT(CONCATENATE("Ai"&amp;Y118)))),"")</f>
        <v/>
      </c>
      <c r="AA118" s="23"/>
      <c r="AB118" s="739" t="str">
        <f t="shared" si="19"/>
        <v/>
      </c>
      <c r="AC118" s="23" t="str">
        <f>'Extra look-up'!F118</f>
        <v/>
      </c>
      <c r="AD118" s="23" t="str">
        <f ca="1">'Extra look-up'!H118</f>
        <v>OK</v>
      </c>
      <c r="AE118" s="23">
        <f t="shared" ca="1" si="20"/>
        <v>1</v>
      </c>
      <c r="AF118" s="23" t="str">
        <f>'Extra look-up'!F118</f>
        <v/>
      </c>
      <c r="AG118" s="32"/>
      <c r="AL118" s="23"/>
      <c r="AM118" s="23"/>
      <c r="AO118" s="23"/>
      <c r="AR118" s="26"/>
      <c r="AS118" s="26"/>
      <c r="AT118" s="370"/>
      <c r="AU118" s="342"/>
      <c r="AV118" s="93"/>
      <c r="AW118" s="91"/>
      <c r="AX118" s="91"/>
      <c r="AY118" s="91"/>
      <c r="AZ118" s="90"/>
      <c r="BA118" s="90"/>
      <c r="BB118" s="90"/>
      <c r="BC118" s="90"/>
      <c r="BD118" s="90"/>
      <c r="BE118" s="90"/>
      <c r="BF118" s="90"/>
      <c r="BG118" s="90"/>
      <c r="BH118" s="90"/>
      <c r="BI118" s="83"/>
      <c r="BJ118" s="83"/>
      <c r="BK118" s="83"/>
      <c r="BL118" s="83"/>
      <c r="BM118" s="83"/>
      <c r="BN118" s="83"/>
      <c r="BO118" s="83"/>
      <c r="BP118" s="83"/>
      <c r="BQ118" s="83"/>
      <c r="BR118" s="83"/>
      <c r="BS118" s="83"/>
      <c r="BT118" s="83"/>
      <c r="BU118" s="83"/>
      <c r="BV118" s="83"/>
      <c r="BW118" s="83"/>
      <c r="BX118" s="83"/>
      <c r="BY118" s="83"/>
      <c r="BZ118" s="83"/>
      <c r="CA118" s="83"/>
      <c r="CB118" s="83"/>
      <c r="CC118" s="83"/>
      <c r="CD118" s="83"/>
    </row>
    <row r="119" spans="1:82" s="10" customFormat="1" ht="34.9" hidden="1" customHeight="1" outlineLevel="1" x14ac:dyDescent="0.2">
      <c r="A119" s="738" t="s">
        <v>1734</v>
      </c>
      <c r="B119" s="376"/>
      <c r="C119" s="526"/>
      <c r="D119" s="526"/>
      <c r="E119" s="377"/>
      <c r="F119" s="954"/>
      <c r="G119" s="377"/>
      <c r="H119" s="377"/>
      <c r="I119" s="356"/>
      <c r="J119" s="957"/>
      <c r="K119" s="357"/>
      <c r="L119" s="1012" t="str">
        <f t="shared" si="25"/>
        <v/>
      </c>
      <c r="M119" s="740">
        <f t="shared" si="26"/>
        <v>0</v>
      </c>
      <c r="N119" s="741"/>
      <c r="O119" s="788" t="str">
        <f t="shared" si="27"/>
        <v/>
      </c>
      <c r="P119" s="789" t="str">
        <f t="shared" si="28"/>
        <v/>
      </c>
      <c r="Q119" s="791" t="str">
        <f t="shared" si="24"/>
        <v/>
      </c>
      <c r="R119" s="789" t="str">
        <f t="shared" si="29"/>
        <v/>
      </c>
      <c r="S119" s="789" t="str">
        <f t="shared" si="30"/>
        <v/>
      </c>
      <c r="T119" s="790" t="str">
        <f t="shared" si="31"/>
        <v/>
      </c>
      <c r="U119" s="786" t="str">
        <f ca="1">IF('Extra look-up'!$H119="`Work Type","Check Work Type",IF(AND(H119="",I119="",G119="",K119="",L119=""),"",IF(OR(H119="",I119="",G119="",K119="",L119=""),"Check all fields completed correctly",IF(AND(H119="",OR(I119&lt;&gt;"",G119&lt;&gt;"",K119&lt;&gt;"")),"Check all fields completed correctly","OK"))))</f>
        <v/>
      </c>
      <c r="X119" s="778" t="str">
        <f>IF(G119="","",IF($C$7&lt;VLOOKUP(G119,'Eligible Technologies'!D:G,4,FALSE),$C$7,VLOOKUP(G119,'Eligible Technologies'!D:G,4,FALSE)))</f>
        <v/>
      </c>
      <c r="Y119" s="41" t="e">
        <f t="shared" si="18"/>
        <v>#VALUE!</v>
      </c>
      <c r="Z119" s="179" t="str">
        <f ca="1">IFERROR(IF($D$7 = "*Multi*",AVERAGE($AI$331:INDIRECT(CONCATENATE("Ai"&amp;Y119))),AVERAGE($AI$330:INDIRECT(CONCATENATE("Ai"&amp;Y119)))),"")</f>
        <v/>
      </c>
      <c r="AA119" s="23"/>
      <c r="AB119" s="739" t="str">
        <f t="shared" si="19"/>
        <v/>
      </c>
      <c r="AC119" s="23" t="str">
        <f>'Extra look-up'!F119</f>
        <v/>
      </c>
      <c r="AD119" s="23" t="str">
        <f ca="1">'Extra look-up'!H119</f>
        <v>OK</v>
      </c>
      <c r="AE119" s="23">
        <f t="shared" ca="1" si="20"/>
        <v>1</v>
      </c>
      <c r="AF119" s="23" t="str">
        <f>'Extra look-up'!F119</f>
        <v/>
      </c>
      <c r="AG119" s="32"/>
      <c r="AL119" s="23"/>
      <c r="AM119" s="23"/>
      <c r="AO119" s="23"/>
      <c r="AR119" s="26"/>
      <c r="AS119" s="26"/>
      <c r="AT119" s="370"/>
      <c r="AU119" s="342"/>
      <c r="AV119" s="93"/>
      <c r="AW119" s="91"/>
      <c r="AX119" s="91"/>
      <c r="AY119" s="91"/>
      <c r="AZ119" s="90"/>
      <c r="BA119" s="90"/>
      <c r="BB119" s="90"/>
      <c r="BC119" s="90"/>
      <c r="BD119" s="90"/>
      <c r="BE119" s="90"/>
      <c r="BF119" s="90"/>
      <c r="BG119" s="90"/>
      <c r="BH119" s="90"/>
      <c r="BI119" s="83"/>
      <c r="BJ119" s="83"/>
      <c r="BK119" s="83"/>
      <c r="BL119" s="83"/>
      <c r="BM119" s="83"/>
      <c r="BN119" s="83"/>
      <c r="BO119" s="83"/>
      <c r="BP119" s="83"/>
      <c r="BQ119" s="83"/>
      <c r="BR119" s="83"/>
      <c r="BS119" s="83"/>
      <c r="BT119" s="83"/>
      <c r="BU119" s="83"/>
      <c r="BV119" s="83"/>
      <c r="BW119" s="83"/>
      <c r="BX119" s="83"/>
      <c r="BY119" s="83"/>
      <c r="BZ119" s="83"/>
      <c r="CA119" s="83"/>
      <c r="CB119" s="83"/>
      <c r="CC119" s="83"/>
      <c r="CD119" s="83"/>
    </row>
    <row r="120" spans="1:82" s="10" customFormat="1" ht="34.9" hidden="1" customHeight="1" outlineLevel="1" x14ac:dyDescent="0.2">
      <c r="A120" s="738" t="s">
        <v>1735</v>
      </c>
      <c r="B120" s="376"/>
      <c r="C120" s="526"/>
      <c r="D120" s="526"/>
      <c r="E120" s="377"/>
      <c r="F120" s="954"/>
      <c r="G120" s="377"/>
      <c r="H120" s="377"/>
      <c r="I120" s="356"/>
      <c r="J120" s="957"/>
      <c r="K120" s="357"/>
      <c r="L120" s="1012" t="str">
        <f t="shared" si="25"/>
        <v/>
      </c>
      <c r="M120" s="740">
        <f t="shared" si="26"/>
        <v>0</v>
      </c>
      <c r="N120" s="741"/>
      <c r="O120" s="788" t="str">
        <f t="shared" si="27"/>
        <v/>
      </c>
      <c r="P120" s="789" t="str">
        <f t="shared" si="28"/>
        <v/>
      </c>
      <c r="Q120" s="791" t="str">
        <f t="shared" si="24"/>
        <v/>
      </c>
      <c r="R120" s="789" t="str">
        <f t="shared" si="29"/>
        <v/>
      </c>
      <c r="S120" s="789" t="str">
        <f t="shared" si="30"/>
        <v/>
      </c>
      <c r="T120" s="790" t="str">
        <f t="shared" si="31"/>
        <v/>
      </c>
      <c r="U120" s="786" t="str">
        <f ca="1">IF('Extra look-up'!$H120="`Work Type","Check Work Type",IF(AND(H120="",I120="",G120="",K120="",L120=""),"",IF(OR(H120="",I120="",G120="",K120="",L120=""),"Check all fields completed correctly",IF(AND(H120="",OR(I120&lt;&gt;"",G120&lt;&gt;"",K120&lt;&gt;"")),"Check all fields completed correctly","OK"))))</f>
        <v/>
      </c>
      <c r="X120" s="778" t="str">
        <f>IF(G120="","",IF($C$7&lt;VLOOKUP(G120,'Eligible Technologies'!D:G,4,FALSE),$C$7,VLOOKUP(G120,'Eligible Technologies'!D:G,4,FALSE)))</f>
        <v/>
      </c>
      <c r="Y120" s="41" t="e">
        <f t="shared" si="18"/>
        <v>#VALUE!</v>
      </c>
      <c r="Z120" s="179" t="str">
        <f ca="1">IFERROR(IF($D$7 = "*Multi*",AVERAGE($AI$331:INDIRECT(CONCATENATE("Ai"&amp;Y120))),AVERAGE($AI$330:INDIRECT(CONCATENATE("Ai"&amp;Y120)))),"")</f>
        <v/>
      </c>
      <c r="AA120" s="23"/>
      <c r="AB120" s="739" t="str">
        <f t="shared" si="19"/>
        <v/>
      </c>
      <c r="AC120" s="23" t="str">
        <f>'Extra look-up'!F120</f>
        <v/>
      </c>
      <c r="AD120" s="23" t="str">
        <f ca="1">'Extra look-up'!H120</f>
        <v>OK</v>
      </c>
      <c r="AE120" s="23">
        <f t="shared" ca="1" si="20"/>
        <v>1</v>
      </c>
      <c r="AF120" s="23" t="str">
        <f>'Extra look-up'!F120</f>
        <v/>
      </c>
      <c r="AG120" s="32"/>
      <c r="AL120" s="23"/>
      <c r="AM120" s="23"/>
      <c r="AO120" s="23"/>
      <c r="AR120" s="26"/>
      <c r="AS120" s="26"/>
      <c r="AT120" s="370"/>
      <c r="AU120" s="342"/>
      <c r="AV120" s="93"/>
      <c r="AW120" s="91"/>
      <c r="AX120" s="91"/>
      <c r="AY120" s="91"/>
      <c r="AZ120" s="90"/>
      <c r="BA120" s="90"/>
      <c r="BB120" s="90"/>
      <c r="BC120" s="90"/>
      <c r="BD120" s="90"/>
      <c r="BE120" s="90"/>
      <c r="BF120" s="90"/>
      <c r="BG120" s="90"/>
      <c r="BH120" s="90"/>
      <c r="BI120" s="83"/>
      <c r="BJ120" s="83"/>
      <c r="BK120" s="83"/>
      <c r="BL120" s="83"/>
      <c r="BM120" s="83"/>
      <c r="BN120" s="83"/>
      <c r="BO120" s="83"/>
      <c r="BP120" s="83"/>
      <c r="BQ120" s="83"/>
      <c r="BR120" s="83"/>
      <c r="BS120" s="83"/>
      <c r="BT120" s="83"/>
      <c r="BU120" s="83"/>
      <c r="BV120" s="83"/>
      <c r="BW120" s="83"/>
      <c r="BX120" s="83"/>
      <c r="BY120" s="83"/>
      <c r="BZ120" s="83"/>
      <c r="CA120" s="83"/>
      <c r="CB120" s="83"/>
      <c r="CC120" s="83"/>
      <c r="CD120" s="83"/>
    </row>
    <row r="121" spans="1:82" s="10" customFormat="1" ht="34.9" hidden="1" customHeight="1" outlineLevel="1" x14ac:dyDescent="0.2">
      <c r="A121" s="738" t="s">
        <v>1736</v>
      </c>
      <c r="B121" s="376"/>
      <c r="C121" s="526"/>
      <c r="D121" s="526"/>
      <c r="E121" s="377"/>
      <c r="F121" s="954"/>
      <c r="G121" s="377"/>
      <c r="H121" s="377"/>
      <c r="I121" s="356"/>
      <c r="J121" s="957"/>
      <c r="K121" s="357"/>
      <c r="L121" s="1012" t="str">
        <f t="shared" si="25"/>
        <v/>
      </c>
      <c r="M121" s="740">
        <f t="shared" si="26"/>
        <v>0</v>
      </c>
      <c r="N121" s="741"/>
      <c r="O121" s="788" t="str">
        <f t="shared" si="27"/>
        <v/>
      </c>
      <c r="P121" s="789" t="str">
        <f t="shared" si="28"/>
        <v/>
      </c>
      <c r="Q121" s="791" t="str">
        <f t="shared" si="24"/>
        <v/>
      </c>
      <c r="R121" s="789" t="str">
        <f t="shared" si="29"/>
        <v/>
      </c>
      <c r="S121" s="789" t="str">
        <f t="shared" si="30"/>
        <v/>
      </c>
      <c r="T121" s="790" t="str">
        <f t="shared" si="31"/>
        <v/>
      </c>
      <c r="U121" s="786" t="str">
        <f ca="1">IF('Extra look-up'!$H121="`Work Type","Check Work Type",IF(AND(H121="",I121="",G121="",K121="",L121=""),"",IF(OR(H121="",I121="",G121="",K121="",L121=""),"Check all fields completed correctly",IF(AND(H121="",OR(I121&lt;&gt;"",G121&lt;&gt;"",K121&lt;&gt;"")),"Check all fields completed correctly","OK"))))</f>
        <v/>
      </c>
      <c r="X121" s="778" t="str">
        <f>IF(G121="","",IF($C$7&lt;VLOOKUP(G121,'Eligible Technologies'!D:G,4,FALSE),$C$7,VLOOKUP(G121,'Eligible Technologies'!D:G,4,FALSE)))</f>
        <v/>
      </c>
      <c r="Y121" s="41" t="e">
        <f t="shared" si="18"/>
        <v>#VALUE!</v>
      </c>
      <c r="Z121" s="179" t="str">
        <f ca="1">IFERROR(IF($D$7 = "*Multi*",AVERAGE($AI$331:INDIRECT(CONCATENATE("Ai"&amp;Y121))),AVERAGE($AI$330:INDIRECT(CONCATENATE("Ai"&amp;Y121)))),"")</f>
        <v/>
      </c>
      <c r="AA121" s="23"/>
      <c r="AB121" s="739" t="str">
        <f t="shared" si="19"/>
        <v/>
      </c>
      <c r="AC121" s="23" t="str">
        <f>'Extra look-up'!F121</f>
        <v/>
      </c>
      <c r="AD121" s="23" t="str">
        <f ca="1">'Extra look-up'!H121</f>
        <v>OK</v>
      </c>
      <c r="AE121" s="23">
        <f t="shared" ca="1" si="20"/>
        <v>1</v>
      </c>
      <c r="AF121" s="23" t="str">
        <f>'Extra look-up'!F121</f>
        <v/>
      </c>
      <c r="AG121" s="32"/>
      <c r="AL121" s="23"/>
      <c r="AM121" s="23"/>
      <c r="AO121" s="23"/>
      <c r="AR121" s="26"/>
      <c r="AS121" s="26"/>
      <c r="AT121" s="370"/>
      <c r="AU121" s="342"/>
      <c r="AV121" s="93"/>
      <c r="AW121" s="91"/>
      <c r="AX121" s="91"/>
      <c r="AY121" s="91"/>
      <c r="AZ121" s="90"/>
      <c r="BA121" s="90"/>
      <c r="BB121" s="90"/>
      <c r="BC121" s="90"/>
      <c r="BD121" s="90"/>
      <c r="BE121" s="90"/>
      <c r="BF121" s="90"/>
      <c r="BG121" s="90"/>
      <c r="BH121" s="90"/>
      <c r="BI121" s="83"/>
      <c r="BJ121" s="83"/>
      <c r="BK121" s="83"/>
      <c r="BL121" s="83"/>
      <c r="BM121" s="83"/>
      <c r="BN121" s="83"/>
      <c r="BO121" s="83"/>
      <c r="BP121" s="83"/>
      <c r="BQ121" s="83"/>
      <c r="BR121" s="83"/>
      <c r="BS121" s="83"/>
      <c r="BT121" s="83"/>
      <c r="BU121" s="83"/>
      <c r="BV121" s="83"/>
      <c r="BW121" s="83"/>
      <c r="BX121" s="83"/>
      <c r="BY121" s="83"/>
      <c r="BZ121" s="83"/>
      <c r="CA121" s="83"/>
      <c r="CB121" s="83"/>
      <c r="CC121" s="83"/>
      <c r="CD121" s="83"/>
    </row>
    <row r="122" spans="1:82" s="10" customFormat="1" ht="34.9" hidden="1" customHeight="1" outlineLevel="1" x14ac:dyDescent="0.2">
      <c r="A122" s="738" t="s">
        <v>1737</v>
      </c>
      <c r="B122" s="376"/>
      <c r="C122" s="526"/>
      <c r="D122" s="526"/>
      <c r="E122" s="377"/>
      <c r="F122" s="954"/>
      <c r="G122" s="377"/>
      <c r="H122" s="377"/>
      <c r="I122" s="356"/>
      <c r="J122" s="957"/>
      <c r="K122" s="357"/>
      <c r="L122" s="1012" t="str">
        <f t="shared" si="25"/>
        <v/>
      </c>
      <c r="M122" s="740">
        <f t="shared" si="26"/>
        <v>0</v>
      </c>
      <c r="N122" s="741"/>
      <c r="O122" s="788" t="str">
        <f t="shared" si="27"/>
        <v/>
      </c>
      <c r="P122" s="789" t="str">
        <f t="shared" si="28"/>
        <v/>
      </c>
      <c r="Q122" s="791" t="str">
        <f t="shared" si="24"/>
        <v/>
      </c>
      <c r="R122" s="789" t="str">
        <f t="shared" si="29"/>
        <v/>
      </c>
      <c r="S122" s="789" t="str">
        <f t="shared" si="30"/>
        <v/>
      </c>
      <c r="T122" s="790" t="str">
        <f t="shared" si="31"/>
        <v/>
      </c>
      <c r="U122" s="786" t="str">
        <f ca="1">IF('Extra look-up'!$H122="`Work Type","Check Work Type",IF(AND(H122="",I122="",G122="",K122="",L122=""),"",IF(OR(H122="",I122="",G122="",K122="",L122=""),"Check all fields completed correctly",IF(AND(H122="",OR(I122&lt;&gt;"",G122&lt;&gt;"",K122&lt;&gt;"")),"Check all fields completed correctly","OK"))))</f>
        <v/>
      </c>
      <c r="X122" s="778" t="str">
        <f>IF(G122="","",IF($C$7&lt;VLOOKUP(G122,'Eligible Technologies'!D:G,4,FALSE),$C$7,VLOOKUP(G122,'Eligible Technologies'!D:G,4,FALSE)))</f>
        <v/>
      </c>
      <c r="Y122" s="41" t="e">
        <f t="shared" si="18"/>
        <v>#VALUE!</v>
      </c>
      <c r="Z122" s="179" t="str">
        <f ca="1">IFERROR(IF($D$7 = "*Multi*",AVERAGE($AI$331:INDIRECT(CONCATENATE("Ai"&amp;Y122))),AVERAGE($AI$330:INDIRECT(CONCATENATE("Ai"&amp;Y122)))),"")</f>
        <v/>
      </c>
      <c r="AA122" s="23"/>
      <c r="AB122" s="739" t="str">
        <f t="shared" si="19"/>
        <v/>
      </c>
      <c r="AC122" s="23" t="str">
        <f>'Extra look-up'!F122</f>
        <v/>
      </c>
      <c r="AD122" s="23" t="str">
        <f ca="1">'Extra look-up'!H122</f>
        <v>OK</v>
      </c>
      <c r="AE122" s="23">
        <f t="shared" ca="1" si="20"/>
        <v>1</v>
      </c>
      <c r="AF122" s="23" t="str">
        <f>'Extra look-up'!F122</f>
        <v/>
      </c>
      <c r="AG122" s="32"/>
      <c r="AL122" s="23"/>
      <c r="AM122" s="23"/>
      <c r="AO122" s="23"/>
      <c r="AR122" s="26"/>
      <c r="AS122" s="26"/>
      <c r="AT122" s="370"/>
      <c r="AU122" s="342"/>
      <c r="AV122" s="93"/>
      <c r="AW122" s="91"/>
      <c r="AX122" s="91"/>
      <c r="AY122" s="91"/>
      <c r="AZ122" s="90"/>
      <c r="BA122" s="90"/>
      <c r="BB122" s="90"/>
      <c r="BC122" s="90"/>
      <c r="BD122" s="90"/>
      <c r="BE122" s="90"/>
      <c r="BF122" s="90"/>
      <c r="BG122" s="90"/>
      <c r="BH122" s="90"/>
      <c r="BI122" s="83"/>
      <c r="BJ122" s="83"/>
      <c r="BK122" s="83"/>
      <c r="BL122" s="83"/>
      <c r="BM122" s="83"/>
      <c r="BN122" s="83"/>
      <c r="BO122" s="83"/>
      <c r="BP122" s="83"/>
      <c r="BQ122" s="83"/>
      <c r="BR122" s="83"/>
      <c r="BS122" s="83"/>
      <c r="BT122" s="83"/>
      <c r="BU122" s="83"/>
      <c r="BV122" s="83"/>
      <c r="BW122" s="83"/>
      <c r="BX122" s="83"/>
      <c r="BY122" s="83"/>
      <c r="BZ122" s="83"/>
      <c r="CA122" s="83"/>
      <c r="CB122" s="83"/>
      <c r="CC122" s="83"/>
      <c r="CD122" s="83"/>
    </row>
    <row r="123" spans="1:82" s="10" customFormat="1" ht="34.9" hidden="1" customHeight="1" outlineLevel="1" x14ac:dyDescent="0.2">
      <c r="A123" s="738" t="s">
        <v>1738</v>
      </c>
      <c r="B123" s="376"/>
      <c r="C123" s="526"/>
      <c r="D123" s="526"/>
      <c r="E123" s="377"/>
      <c r="F123" s="954"/>
      <c r="G123" s="377"/>
      <c r="H123" s="377"/>
      <c r="I123" s="356"/>
      <c r="J123" s="957"/>
      <c r="K123" s="357"/>
      <c r="L123" s="1012" t="str">
        <f t="shared" si="25"/>
        <v/>
      </c>
      <c r="M123" s="740">
        <f t="shared" si="26"/>
        <v>0</v>
      </c>
      <c r="N123" s="741"/>
      <c r="O123" s="788" t="str">
        <f t="shared" si="27"/>
        <v/>
      </c>
      <c r="P123" s="789" t="str">
        <f t="shared" si="28"/>
        <v/>
      </c>
      <c r="Q123" s="791" t="str">
        <f t="shared" si="24"/>
        <v/>
      </c>
      <c r="R123" s="789" t="str">
        <f t="shared" si="29"/>
        <v/>
      </c>
      <c r="S123" s="789" t="str">
        <f t="shared" si="30"/>
        <v/>
      </c>
      <c r="T123" s="790" t="str">
        <f t="shared" si="31"/>
        <v/>
      </c>
      <c r="U123" s="786" t="str">
        <f ca="1">IF('Extra look-up'!$H123="`Work Type","Check Work Type",IF(AND(H123="",I123="",G123="",K123="",L123=""),"",IF(OR(H123="",I123="",G123="",K123="",L123=""),"Check all fields completed correctly",IF(AND(H123="",OR(I123&lt;&gt;"",G123&lt;&gt;"",K123&lt;&gt;"")),"Check all fields completed correctly","OK"))))</f>
        <v/>
      </c>
      <c r="X123" s="778" t="str">
        <f>IF(G123="","",IF($C$7&lt;VLOOKUP(G123,'Eligible Technologies'!D:G,4,FALSE),$C$7,VLOOKUP(G123,'Eligible Technologies'!D:G,4,FALSE)))</f>
        <v/>
      </c>
      <c r="Y123" s="41" t="e">
        <f t="shared" si="18"/>
        <v>#VALUE!</v>
      </c>
      <c r="Z123" s="179" t="str">
        <f ca="1">IFERROR(IF($D$7 = "*Multi*",AVERAGE($AI$331:INDIRECT(CONCATENATE("Ai"&amp;Y123))),AVERAGE($AI$330:INDIRECT(CONCATENATE("Ai"&amp;Y123)))),"")</f>
        <v/>
      </c>
      <c r="AA123" s="23"/>
      <c r="AB123" s="739" t="str">
        <f t="shared" si="19"/>
        <v/>
      </c>
      <c r="AC123" s="23" t="str">
        <f>'Extra look-up'!F123</f>
        <v/>
      </c>
      <c r="AD123" s="23" t="str">
        <f ca="1">'Extra look-up'!H123</f>
        <v>OK</v>
      </c>
      <c r="AE123" s="23">
        <f t="shared" ca="1" si="20"/>
        <v>1</v>
      </c>
      <c r="AF123" s="23" t="str">
        <f>'Extra look-up'!F123</f>
        <v/>
      </c>
      <c r="AG123" s="32"/>
      <c r="AL123" s="23"/>
      <c r="AM123" s="23"/>
      <c r="AO123" s="23"/>
      <c r="AR123" s="26"/>
      <c r="AS123" s="26"/>
      <c r="AT123" s="370"/>
      <c r="AU123" s="342"/>
      <c r="AV123" s="93"/>
      <c r="AW123" s="91"/>
      <c r="AX123" s="91"/>
      <c r="AY123" s="91"/>
      <c r="AZ123" s="90"/>
      <c r="BA123" s="90"/>
      <c r="BB123" s="90"/>
      <c r="BC123" s="90"/>
      <c r="BD123" s="90"/>
      <c r="BE123" s="90"/>
      <c r="BF123" s="90"/>
      <c r="BG123" s="90"/>
      <c r="BH123" s="90"/>
      <c r="BI123" s="83"/>
      <c r="BJ123" s="83"/>
      <c r="BK123" s="83"/>
      <c r="BL123" s="83"/>
      <c r="BM123" s="83"/>
      <c r="BN123" s="83"/>
      <c r="BO123" s="83"/>
      <c r="BP123" s="83"/>
      <c r="BQ123" s="83"/>
      <c r="BR123" s="83"/>
      <c r="BS123" s="83"/>
      <c r="BT123" s="83"/>
      <c r="BU123" s="83"/>
      <c r="BV123" s="83"/>
      <c r="BW123" s="83"/>
      <c r="BX123" s="83"/>
      <c r="BY123" s="83"/>
      <c r="BZ123" s="83"/>
      <c r="CA123" s="83"/>
      <c r="CB123" s="83"/>
      <c r="CC123" s="83"/>
      <c r="CD123" s="83"/>
    </row>
    <row r="124" spans="1:82" s="10" customFormat="1" ht="34.9" hidden="1" customHeight="1" outlineLevel="1" x14ac:dyDescent="0.2">
      <c r="A124" s="738" t="s">
        <v>1739</v>
      </c>
      <c r="B124" s="376"/>
      <c r="C124" s="526"/>
      <c r="D124" s="526"/>
      <c r="E124" s="377"/>
      <c r="F124" s="954"/>
      <c r="G124" s="377"/>
      <c r="H124" s="377"/>
      <c r="I124" s="356"/>
      <c r="J124" s="957"/>
      <c r="K124" s="357"/>
      <c r="L124" s="1012" t="str">
        <f t="shared" si="25"/>
        <v/>
      </c>
      <c r="M124" s="740">
        <f t="shared" si="26"/>
        <v>0</v>
      </c>
      <c r="N124" s="741"/>
      <c r="O124" s="788" t="str">
        <f t="shared" si="27"/>
        <v/>
      </c>
      <c r="P124" s="789" t="str">
        <f t="shared" si="28"/>
        <v/>
      </c>
      <c r="Q124" s="791" t="str">
        <f t="shared" si="24"/>
        <v/>
      </c>
      <c r="R124" s="789" t="str">
        <f t="shared" si="29"/>
        <v/>
      </c>
      <c r="S124" s="789" t="str">
        <f t="shared" si="30"/>
        <v/>
      </c>
      <c r="T124" s="790" t="str">
        <f t="shared" si="31"/>
        <v/>
      </c>
      <c r="U124" s="786" t="str">
        <f ca="1">IF('Extra look-up'!$H124="`Work Type","Check Work Type",IF(AND(H124="",I124="",G124="",K124="",L124=""),"",IF(OR(H124="",I124="",G124="",K124="",L124=""),"Check all fields completed correctly",IF(AND(H124="",OR(I124&lt;&gt;"",G124&lt;&gt;"",K124&lt;&gt;"")),"Check all fields completed correctly","OK"))))</f>
        <v/>
      </c>
      <c r="X124" s="778" t="str">
        <f>IF(G124="","",IF($C$7&lt;VLOOKUP(G124,'Eligible Technologies'!D:G,4,FALSE),$C$7,VLOOKUP(G124,'Eligible Technologies'!D:G,4,FALSE)))</f>
        <v/>
      </c>
      <c r="Y124" s="41" t="e">
        <f t="shared" si="18"/>
        <v>#VALUE!</v>
      </c>
      <c r="Z124" s="179" t="str">
        <f ca="1">IFERROR(IF($D$7 = "*Multi*",AVERAGE($AI$331:INDIRECT(CONCATENATE("Ai"&amp;Y124))),AVERAGE($AI$330:INDIRECT(CONCATENATE("Ai"&amp;Y124)))),"")</f>
        <v/>
      </c>
      <c r="AA124" s="23"/>
      <c r="AB124" s="739" t="str">
        <f t="shared" si="19"/>
        <v/>
      </c>
      <c r="AC124" s="23" t="str">
        <f>'Extra look-up'!F124</f>
        <v/>
      </c>
      <c r="AD124" s="23" t="str">
        <f ca="1">'Extra look-up'!H124</f>
        <v>OK</v>
      </c>
      <c r="AE124" s="23">
        <f t="shared" ca="1" si="20"/>
        <v>1</v>
      </c>
      <c r="AF124" s="23" t="str">
        <f>'Extra look-up'!F124</f>
        <v/>
      </c>
      <c r="AG124" s="32"/>
      <c r="AL124" s="23"/>
      <c r="AM124" s="23"/>
      <c r="AO124" s="23"/>
      <c r="AR124" s="26"/>
      <c r="AS124" s="26"/>
      <c r="AT124" s="370"/>
      <c r="AU124" s="342"/>
      <c r="AV124" s="93"/>
      <c r="AW124" s="91"/>
      <c r="AX124" s="91"/>
      <c r="AY124" s="91"/>
      <c r="AZ124" s="90"/>
      <c r="BA124" s="90"/>
      <c r="BB124" s="90"/>
      <c r="BC124" s="90"/>
      <c r="BD124" s="90"/>
      <c r="BE124" s="90"/>
      <c r="BF124" s="90"/>
      <c r="BG124" s="90"/>
      <c r="BH124" s="90"/>
      <c r="BI124" s="83"/>
      <c r="BJ124" s="83"/>
      <c r="BK124" s="83"/>
      <c r="BL124" s="83"/>
      <c r="BM124" s="83"/>
      <c r="BN124" s="83"/>
      <c r="BO124" s="83"/>
      <c r="BP124" s="83"/>
      <c r="BQ124" s="83"/>
      <c r="BR124" s="83"/>
      <c r="BS124" s="83"/>
      <c r="BT124" s="83"/>
      <c r="BU124" s="83"/>
      <c r="BV124" s="83"/>
      <c r="BW124" s="83"/>
      <c r="BX124" s="83"/>
      <c r="BY124" s="83"/>
      <c r="BZ124" s="83"/>
      <c r="CA124" s="83"/>
      <c r="CB124" s="83"/>
      <c r="CC124" s="83"/>
      <c r="CD124" s="83"/>
    </row>
    <row r="125" spans="1:82" s="10" customFormat="1" ht="34.9" hidden="1" customHeight="1" outlineLevel="1" x14ac:dyDescent="0.2">
      <c r="A125" s="738" t="s">
        <v>1740</v>
      </c>
      <c r="B125" s="376"/>
      <c r="C125" s="526"/>
      <c r="D125" s="526"/>
      <c r="E125" s="377"/>
      <c r="F125" s="954"/>
      <c r="G125" s="377"/>
      <c r="H125" s="377"/>
      <c r="I125" s="356"/>
      <c r="J125" s="957"/>
      <c r="K125" s="357"/>
      <c r="L125" s="1012" t="str">
        <f t="shared" si="25"/>
        <v/>
      </c>
      <c r="M125" s="740">
        <f t="shared" si="26"/>
        <v>0</v>
      </c>
      <c r="N125" s="741"/>
      <c r="O125" s="788" t="str">
        <f t="shared" si="27"/>
        <v/>
      </c>
      <c r="P125" s="789" t="str">
        <f t="shared" si="28"/>
        <v/>
      </c>
      <c r="Q125" s="791" t="str">
        <f t="shared" si="24"/>
        <v/>
      </c>
      <c r="R125" s="789" t="str">
        <f t="shared" si="29"/>
        <v/>
      </c>
      <c r="S125" s="789" t="str">
        <f t="shared" si="30"/>
        <v/>
      </c>
      <c r="T125" s="790" t="str">
        <f t="shared" si="31"/>
        <v/>
      </c>
      <c r="U125" s="786" t="str">
        <f ca="1">IF('Extra look-up'!$H125="`Work Type","Check Work Type",IF(AND(H125="",I125="",G125="",K125="",L125=""),"",IF(OR(H125="",I125="",G125="",K125="",L125=""),"Check all fields completed correctly",IF(AND(H125="",OR(I125&lt;&gt;"",G125&lt;&gt;"",K125&lt;&gt;"")),"Check all fields completed correctly","OK"))))</f>
        <v/>
      </c>
      <c r="X125" s="778" t="str">
        <f>IF(G125="","",IF($C$7&lt;VLOOKUP(G125,'Eligible Technologies'!D:G,4,FALSE),$C$7,VLOOKUP(G125,'Eligible Technologies'!D:G,4,FALSE)))</f>
        <v/>
      </c>
      <c r="Y125" s="41" t="e">
        <f t="shared" si="18"/>
        <v>#VALUE!</v>
      </c>
      <c r="Z125" s="179" t="str">
        <f ca="1">IFERROR(IF($D$7 = "*Multi*",AVERAGE($AI$331:INDIRECT(CONCATENATE("Ai"&amp;Y125))),AVERAGE($AI$330:INDIRECT(CONCATENATE("Ai"&amp;Y125)))),"")</f>
        <v/>
      </c>
      <c r="AA125" s="23"/>
      <c r="AB125" s="739" t="str">
        <f t="shared" si="19"/>
        <v/>
      </c>
      <c r="AC125" s="23" t="str">
        <f>'Extra look-up'!F125</f>
        <v/>
      </c>
      <c r="AD125" s="23" t="str">
        <f ca="1">'Extra look-up'!H125</f>
        <v>OK</v>
      </c>
      <c r="AE125" s="23">
        <f t="shared" ca="1" si="20"/>
        <v>1</v>
      </c>
      <c r="AF125" s="23" t="str">
        <f>'Extra look-up'!F125</f>
        <v/>
      </c>
      <c r="AG125" s="32"/>
      <c r="AL125" s="23"/>
      <c r="AM125" s="23"/>
      <c r="AO125" s="23"/>
      <c r="AR125" s="26"/>
      <c r="AS125" s="26"/>
      <c r="AT125" s="370"/>
      <c r="AU125" s="342"/>
      <c r="AV125" s="93"/>
      <c r="AW125" s="91"/>
      <c r="AX125" s="91"/>
      <c r="AY125" s="91"/>
      <c r="AZ125" s="90"/>
      <c r="BA125" s="90"/>
      <c r="BB125" s="90"/>
      <c r="BC125" s="90"/>
      <c r="BD125" s="90"/>
      <c r="BE125" s="90"/>
      <c r="BF125" s="90"/>
      <c r="BG125" s="90"/>
      <c r="BH125" s="90"/>
      <c r="BI125" s="83"/>
      <c r="BJ125" s="83"/>
      <c r="BK125" s="83"/>
      <c r="BL125" s="83"/>
      <c r="BM125" s="83"/>
      <c r="BN125" s="83"/>
      <c r="BO125" s="83"/>
      <c r="BP125" s="83"/>
      <c r="BQ125" s="83"/>
      <c r="BR125" s="83"/>
      <c r="BS125" s="83"/>
      <c r="BT125" s="83"/>
      <c r="BU125" s="83"/>
      <c r="BV125" s="83"/>
      <c r="BW125" s="83"/>
      <c r="BX125" s="83"/>
      <c r="BY125" s="83"/>
      <c r="BZ125" s="83"/>
      <c r="CA125" s="83"/>
      <c r="CB125" s="83"/>
      <c r="CC125" s="83"/>
      <c r="CD125" s="83"/>
    </row>
    <row r="126" spans="1:82" s="10" customFormat="1" ht="34.9" hidden="1" customHeight="1" outlineLevel="1" x14ac:dyDescent="0.2">
      <c r="A126" s="738" t="s">
        <v>1741</v>
      </c>
      <c r="B126" s="376"/>
      <c r="C126" s="526"/>
      <c r="D126" s="526"/>
      <c r="E126" s="377"/>
      <c r="F126" s="954"/>
      <c r="G126" s="377"/>
      <c r="H126" s="377"/>
      <c r="I126" s="356"/>
      <c r="J126" s="957"/>
      <c r="K126" s="357"/>
      <c r="L126" s="1012" t="str">
        <f t="shared" si="25"/>
        <v/>
      </c>
      <c r="M126" s="740">
        <f t="shared" si="26"/>
        <v>0</v>
      </c>
      <c r="N126" s="741"/>
      <c r="O126" s="788" t="str">
        <f t="shared" si="27"/>
        <v/>
      </c>
      <c r="P126" s="789" t="str">
        <f t="shared" si="28"/>
        <v/>
      </c>
      <c r="Q126" s="791" t="str">
        <f t="shared" si="24"/>
        <v/>
      </c>
      <c r="R126" s="789" t="str">
        <f t="shared" si="29"/>
        <v/>
      </c>
      <c r="S126" s="789" t="str">
        <f t="shared" si="30"/>
        <v/>
      </c>
      <c r="T126" s="790" t="str">
        <f t="shared" si="31"/>
        <v/>
      </c>
      <c r="U126" s="786" t="str">
        <f ca="1">IF('Extra look-up'!$H126="`Work Type","Check Work Type",IF(AND(H126="",I126="",G126="",K126="",L126=""),"",IF(OR(H126="",I126="",G126="",K126="",L126=""),"Check all fields completed correctly",IF(AND(H126="",OR(I126&lt;&gt;"",G126&lt;&gt;"",K126&lt;&gt;"")),"Check all fields completed correctly","OK"))))</f>
        <v/>
      </c>
      <c r="X126" s="778" t="str">
        <f>IF(G126="","",IF($C$7&lt;VLOOKUP(G126,'Eligible Technologies'!D:G,4,FALSE),$C$7,VLOOKUP(G126,'Eligible Technologies'!D:G,4,FALSE)))</f>
        <v/>
      </c>
      <c r="Y126" s="41" t="e">
        <f t="shared" si="18"/>
        <v>#VALUE!</v>
      </c>
      <c r="Z126" s="179" t="str">
        <f ca="1">IFERROR(IF($D$7 = "*Multi*",AVERAGE($AI$331:INDIRECT(CONCATENATE("Ai"&amp;Y126))),AVERAGE($AI$330:INDIRECT(CONCATENATE("Ai"&amp;Y126)))),"")</f>
        <v/>
      </c>
      <c r="AA126" s="23"/>
      <c r="AB126" s="739" t="str">
        <f t="shared" si="19"/>
        <v/>
      </c>
      <c r="AC126" s="23" t="str">
        <f>'Extra look-up'!F126</f>
        <v/>
      </c>
      <c r="AD126" s="23" t="str">
        <f ca="1">'Extra look-up'!H126</f>
        <v>OK</v>
      </c>
      <c r="AE126" s="23">
        <f t="shared" ca="1" si="20"/>
        <v>1</v>
      </c>
      <c r="AF126" s="23" t="str">
        <f>'Extra look-up'!F126</f>
        <v/>
      </c>
      <c r="AG126" s="32"/>
      <c r="AL126" s="23"/>
      <c r="AM126" s="23"/>
      <c r="AO126" s="23"/>
      <c r="AR126" s="26"/>
      <c r="AS126" s="26"/>
      <c r="AT126" s="370"/>
      <c r="AU126" s="342"/>
      <c r="AV126" s="93"/>
      <c r="AW126" s="91"/>
      <c r="AX126" s="91"/>
      <c r="AY126" s="91"/>
      <c r="AZ126" s="90"/>
      <c r="BA126" s="90"/>
      <c r="BB126" s="90"/>
      <c r="BC126" s="90"/>
      <c r="BD126" s="90"/>
      <c r="BE126" s="90"/>
      <c r="BF126" s="90"/>
      <c r="BG126" s="90"/>
      <c r="BH126" s="90"/>
      <c r="BI126" s="83"/>
      <c r="BJ126" s="83"/>
      <c r="BK126" s="83"/>
      <c r="BL126" s="83"/>
      <c r="BM126" s="83"/>
      <c r="BN126" s="83"/>
      <c r="BO126" s="83"/>
      <c r="BP126" s="83"/>
      <c r="BQ126" s="83"/>
      <c r="BR126" s="83"/>
      <c r="BS126" s="83"/>
      <c r="BT126" s="83"/>
      <c r="BU126" s="83"/>
      <c r="BV126" s="83"/>
      <c r="BW126" s="83"/>
      <c r="BX126" s="83"/>
      <c r="BY126" s="83"/>
      <c r="BZ126" s="83"/>
      <c r="CA126" s="83"/>
      <c r="CB126" s="83"/>
      <c r="CC126" s="83"/>
      <c r="CD126" s="83"/>
    </row>
    <row r="127" spans="1:82" s="10" customFormat="1" ht="34.9" hidden="1" customHeight="1" outlineLevel="1" x14ac:dyDescent="0.2">
      <c r="A127" s="738" t="s">
        <v>1742</v>
      </c>
      <c r="B127" s="376"/>
      <c r="C127" s="526"/>
      <c r="D127" s="526"/>
      <c r="E127" s="377"/>
      <c r="F127" s="954"/>
      <c r="G127" s="377"/>
      <c r="H127" s="377"/>
      <c r="I127" s="356"/>
      <c r="J127" s="957"/>
      <c r="K127" s="357"/>
      <c r="L127" s="1012" t="str">
        <f t="shared" si="25"/>
        <v/>
      </c>
      <c r="M127" s="740">
        <f t="shared" si="26"/>
        <v>0</v>
      </c>
      <c r="N127" s="741"/>
      <c r="O127" s="788" t="str">
        <f t="shared" si="27"/>
        <v/>
      </c>
      <c r="P127" s="789" t="str">
        <f t="shared" si="28"/>
        <v/>
      </c>
      <c r="Q127" s="791" t="str">
        <f t="shared" si="24"/>
        <v/>
      </c>
      <c r="R127" s="789" t="str">
        <f t="shared" si="29"/>
        <v/>
      </c>
      <c r="S127" s="789" t="str">
        <f t="shared" si="30"/>
        <v/>
      </c>
      <c r="T127" s="790" t="str">
        <f t="shared" si="31"/>
        <v/>
      </c>
      <c r="U127" s="786" t="str">
        <f ca="1">IF('Extra look-up'!$H127="`Work Type","Check Work Type",IF(AND(H127="",I127="",G127="",K127="",L127=""),"",IF(OR(H127="",I127="",G127="",K127="",L127=""),"Check all fields completed correctly",IF(AND(H127="",OR(I127&lt;&gt;"",G127&lt;&gt;"",K127&lt;&gt;"")),"Check all fields completed correctly","OK"))))</f>
        <v/>
      </c>
      <c r="X127" s="778" t="str">
        <f>IF(G127="","",IF($C$7&lt;VLOOKUP(G127,'Eligible Technologies'!D:G,4,FALSE),$C$7,VLOOKUP(G127,'Eligible Technologies'!D:G,4,FALSE)))</f>
        <v/>
      </c>
      <c r="Y127" s="41" t="e">
        <f t="shared" si="18"/>
        <v>#VALUE!</v>
      </c>
      <c r="Z127" s="179" t="str">
        <f ca="1">IFERROR(IF($D$7 = "*Multi*",AVERAGE($AI$331:INDIRECT(CONCATENATE("Ai"&amp;Y127))),AVERAGE($AI$330:INDIRECT(CONCATENATE("Ai"&amp;Y127)))),"")</f>
        <v/>
      </c>
      <c r="AA127" s="23"/>
      <c r="AB127" s="739" t="str">
        <f t="shared" si="19"/>
        <v/>
      </c>
      <c r="AC127" s="23" t="str">
        <f>'Extra look-up'!F127</f>
        <v/>
      </c>
      <c r="AD127" s="23" t="str">
        <f ca="1">'Extra look-up'!H127</f>
        <v>OK</v>
      </c>
      <c r="AE127" s="23">
        <f t="shared" ca="1" si="20"/>
        <v>1</v>
      </c>
      <c r="AF127" s="23" t="str">
        <f>'Extra look-up'!F127</f>
        <v/>
      </c>
      <c r="AG127" s="32"/>
      <c r="AL127" s="23"/>
      <c r="AM127" s="23"/>
      <c r="AO127" s="23"/>
      <c r="AR127" s="26"/>
      <c r="AS127" s="26"/>
      <c r="AT127" s="370"/>
      <c r="AU127" s="342"/>
      <c r="AV127" s="93"/>
      <c r="AW127" s="91"/>
      <c r="AX127" s="91"/>
      <c r="AY127" s="91"/>
      <c r="AZ127" s="90"/>
      <c r="BA127" s="90"/>
      <c r="BB127" s="90"/>
      <c r="BC127" s="90"/>
      <c r="BD127" s="90"/>
      <c r="BE127" s="90"/>
      <c r="BF127" s="90"/>
      <c r="BG127" s="90"/>
      <c r="BH127" s="90"/>
      <c r="BI127" s="83"/>
      <c r="BJ127" s="83"/>
      <c r="BK127" s="83"/>
      <c r="BL127" s="83"/>
      <c r="BM127" s="83"/>
      <c r="BN127" s="83"/>
      <c r="BO127" s="83"/>
      <c r="BP127" s="83"/>
      <c r="BQ127" s="83"/>
      <c r="BR127" s="83"/>
      <c r="BS127" s="83"/>
      <c r="BT127" s="83"/>
      <c r="BU127" s="83"/>
      <c r="BV127" s="83"/>
      <c r="BW127" s="83"/>
      <c r="BX127" s="83"/>
      <c r="BY127" s="83"/>
      <c r="BZ127" s="83"/>
      <c r="CA127" s="83"/>
      <c r="CB127" s="83"/>
      <c r="CC127" s="83"/>
      <c r="CD127" s="83"/>
    </row>
    <row r="128" spans="1:82" s="10" customFormat="1" ht="34.9" hidden="1" customHeight="1" outlineLevel="1" x14ac:dyDescent="0.2">
      <c r="A128" s="738" t="s">
        <v>1743</v>
      </c>
      <c r="B128" s="376"/>
      <c r="C128" s="526"/>
      <c r="D128" s="526"/>
      <c r="E128" s="377"/>
      <c r="F128" s="954"/>
      <c r="G128" s="377"/>
      <c r="H128" s="377"/>
      <c r="I128" s="356"/>
      <c r="J128" s="957"/>
      <c r="K128" s="357"/>
      <c r="L128" s="1012" t="str">
        <f t="shared" si="25"/>
        <v/>
      </c>
      <c r="M128" s="740">
        <f t="shared" si="26"/>
        <v>0</v>
      </c>
      <c r="N128" s="741"/>
      <c r="O128" s="788" t="str">
        <f t="shared" si="27"/>
        <v/>
      </c>
      <c r="P128" s="789" t="str">
        <f t="shared" si="28"/>
        <v/>
      </c>
      <c r="Q128" s="791" t="str">
        <f t="shared" si="24"/>
        <v/>
      </c>
      <c r="R128" s="789" t="str">
        <f t="shared" si="29"/>
        <v/>
      </c>
      <c r="S128" s="789" t="str">
        <f t="shared" si="30"/>
        <v/>
      </c>
      <c r="T128" s="790" t="str">
        <f t="shared" si="31"/>
        <v/>
      </c>
      <c r="U128" s="786" t="str">
        <f ca="1">IF('Extra look-up'!$H128="`Work Type","Check Work Type",IF(AND(H128="",I128="",G128="",K128="",L128=""),"",IF(OR(H128="",I128="",G128="",K128="",L128=""),"Check all fields completed correctly",IF(AND(H128="",OR(I128&lt;&gt;"",G128&lt;&gt;"",K128&lt;&gt;"")),"Check all fields completed correctly","OK"))))</f>
        <v/>
      </c>
      <c r="X128" s="778" t="str">
        <f>IF(G128="","",IF($C$7&lt;VLOOKUP(G128,'Eligible Technologies'!D:G,4,FALSE),$C$7,VLOOKUP(G128,'Eligible Technologies'!D:G,4,FALSE)))</f>
        <v/>
      </c>
      <c r="Y128" s="41" t="e">
        <f t="shared" si="18"/>
        <v>#VALUE!</v>
      </c>
      <c r="Z128" s="179" t="str">
        <f ca="1">IFERROR(IF($D$7 = "*Multi*",AVERAGE($AI$331:INDIRECT(CONCATENATE("Ai"&amp;Y128))),AVERAGE($AI$330:INDIRECT(CONCATENATE("Ai"&amp;Y128)))),"")</f>
        <v/>
      </c>
      <c r="AA128" s="23"/>
      <c r="AB128" s="739" t="str">
        <f t="shared" si="19"/>
        <v/>
      </c>
      <c r="AC128" s="23" t="str">
        <f>'Extra look-up'!F128</f>
        <v/>
      </c>
      <c r="AD128" s="23" t="str">
        <f ca="1">'Extra look-up'!H128</f>
        <v>OK</v>
      </c>
      <c r="AE128" s="23">
        <f t="shared" ca="1" si="20"/>
        <v>1</v>
      </c>
      <c r="AF128" s="23" t="str">
        <f>'Extra look-up'!F128</f>
        <v/>
      </c>
      <c r="AG128" s="32"/>
      <c r="AL128" s="23"/>
      <c r="AM128" s="23"/>
      <c r="AO128" s="23"/>
      <c r="AR128" s="26"/>
      <c r="AS128" s="26"/>
      <c r="AT128" s="370"/>
      <c r="AU128" s="342"/>
      <c r="AV128" s="93"/>
      <c r="AW128" s="91"/>
      <c r="AX128" s="91"/>
      <c r="AY128" s="91"/>
      <c r="AZ128" s="90"/>
      <c r="BA128" s="90"/>
      <c r="BB128" s="90"/>
      <c r="BC128" s="90"/>
      <c r="BD128" s="90"/>
      <c r="BE128" s="90"/>
      <c r="BF128" s="90"/>
      <c r="BG128" s="90"/>
      <c r="BH128" s="90"/>
      <c r="BI128" s="83"/>
      <c r="BJ128" s="83"/>
      <c r="BK128" s="83"/>
      <c r="BL128" s="83"/>
      <c r="BM128" s="83"/>
      <c r="BN128" s="83"/>
      <c r="BO128" s="83"/>
      <c r="BP128" s="83"/>
      <c r="BQ128" s="83"/>
      <c r="BR128" s="83"/>
      <c r="BS128" s="83"/>
      <c r="BT128" s="83"/>
      <c r="BU128" s="83"/>
      <c r="BV128" s="83"/>
      <c r="BW128" s="83"/>
      <c r="BX128" s="83"/>
      <c r="BY128" s="83"/>
      <c r="BZ128" s="83"/>
      <c r="CA128" s="83"/>
      <c r="CB128" s="83"/>
      <c r="CC128" s="83"/>
      <c r="CD128" s="83"/>
    </row>
    <row r="129" spans="1:82" s="10" customFormat="1" ht="34.9" hidden="1" customHeight="1" outlineLevel="1" x14ac:dyDescent="0.2">
      <c r="A129" s="738" t="s">
        <v>1744</v>
      </c>
      <c r="B129" s="376"/>
      <c r="C129" s="526"/>
      <c r="D129" s="526"/>
      <c r="E129" s="377"/>
      <c r="F129" s="954"/>
      <c r="G129" s="377"/>
      <c r="H129" s="377"/>
      <c r="I129" s="356"/>
      <c r="J129" s="957"/>
      <c r="K129" s="357"/>
      <c r="L129" s="1012" t="str">
        <f t="shared" si="25"/>
        <v/>
      </c>
      <c r="M129" s="740">
        <f t="shared" si="26"/>
        <v>0</v>
      </c>
      <c r="N129" s="741"/>
      <c r="O129" s="788" t="str">
        <f t="shared" si="27"/>
        <v/>
      </c>
      <c r="P129" s="789" t="str">
        <f t="shared" si="28"/>
        <v/>
      </c>
      <c r="Q129" s="791" t="str">
        <f t="shared" si="24"/>
        <v/>
      </c>
      <c r="R129" s="789" t="str">
        <f t="shared" si="29"/>
        <v/>
      </c>
      <c r="S129" s="789" t="str">
        <f t="shared" si="30"/>
        <v/>
      </c>
      <c r="T129" s="790" t="str">
        <f t="shared" si="31"/>
        <v/>
      </c>
      <c r="U129" s="786" t="str">
        <f ca="1">IF('Extra look-up'!$H129="`Work Type","Check Work Type",IF(AND(H129="",I129="",G129="",K129="",L129=""),"",IF(OR(H129="",I129="",G129="",K129="",L129=""),"Check all fields completed correctly",IF(AND(H129="",OR(I129&lt;&gt;"",G129&lt;&gt;"",K129&lt;&gt;"")),"Check all fields completed correctly","OK"))))</f>
        <v/>
      </c>
      <c r="X129" s="778" t="str">
        <f>IF(G129="","",IF($C$7&lt;VLOOKUP(G129,'Eligible Technologies'!D:G,4,FALSE),$C$7,VLOOKUP(G129,'Eligible Technologies'!D:G,4,FALSE)))</f>
        <v/>
      </c>
      <c r="Y129" s="41" t="e">
        <f t="shared" si="18"/>
        <v>#VALUE!</v>
      </c>
      <c r="Z129" s="179" t="str">
        <f ca="1">IFERROR(IF($D$7 = "*Multi*",AVERAGE($AI$331:INDIRECT(CONCATENATE("Ai"&amp;Y129))),AVERAGE($AI$330:INDIRECT(CONCATENATE("Ai"&amp;Y129)))),"")</f>
        <v/>
      </c>
      <c r="AA129" s="23"/>
      <c r="AB129" s="739" t="str">
        <f t="shared" si="19"/>
        <v/>
      </c>
      <c r="AC129" s="23" t="str">
        <f>'Extra look-up'!F129</f>
        <v/>
      </c>
      <c r="AD129" s="23" t="str">
        <f ca="1">'Extra look-up'!H129</f>
        <v>OK</v>
      </c>
      <c r="AE129" s="23">
        <f t="shared" ca="1" si="20"/>
        <v>1</v>
      </c>
      <c r="AF129" s="23" t="str">
        <f>'Extra look-up'!F129</f>
        <v/>
      </c>
      <c r="AG129" s="32"/>
      <c r="AL129" s="23"/>
      <c r="AM129" s="23"/>
      <c r="AO129" s="23"/>
      <c r="AR129" s="26"/>
      <c r="AS129" s="26"/>
      <c r="AT129" s="370"/>
      <c r="AU129" s="342"/>
      <c r="AV129" s="93"/>
      <c r="AW129" s="91"/>
      <c r="AX129" s="91"/>
      <c r="AY129" s="91"/>
      <c r="AZ129" s="90"/>
      <c r="BA129" s="90"/>
      <c r="BB129" s="90"/>
      <c r="BC129" s="90"/>
      <c r="BD129" s="90"/>
      <c r="BE129" s="90"/>
      <c r="BF129" s="90"/>
      <c r="BG129" s="90"/>
      <c r="BH129" s="90"/>
      <c r="BI129" s="83"/>
      <c r="BJ129" s="83"/>
      <c r="BK129" s="83"/>
      <c r="BL129" s="83"/>
      <c r="BM129" s="83"/>
      <c r="BN129" s="83"/>
      <c r="BO129" s="83"/>
      <c r="BP129" s="83"/>
      <c r="BQ129" s="83"/>
      <c r="BR129" s="83"/>
      <c r="BS129" s="83"/>
      <c r="BT129" s="83"/>
      <c r="BU129" s="83"/>
      <c r="BV129" s="83"/>
      <c r="BW129" s="83"/>
      <c r="BX129" s="83"/>
      <c r="BY129" s="83"/>
      <c r="BZ129" s="83"/>
      <c r="CA129" s="83"/>
      <c r="CB129" s="83"/>
      <c r="CC129" s="83"/>
      <c r="CD129" s="83"/>
    </row>
    <row r="130" spans="1:82" s="10" customFormat="1" ht="34.9" hidden="1" customHeight="1" outlineLevel="1" x14ac:dyDescent="0.2">
      <c r="A130" s="738" t="s">
        <v>1745</v>
      </c>
      <c r="B130" s="376"/>
      <c r="C130" s="526"/>
      <c r="D130" s="526"/>
      <c r="E130" s="377"/>
      <c r="F130" s="954"/>
      <c r="G130" s="377"/>
      <c r="H130" s="377"/>
      <c r="I130" s="356"/>
      <c r="J130" s="957"/>
      <c r="K130" s="357"/>
      <c r="L130" s="1012" t="str">
        <f t="shared" si="25"/>
        <v/>
      </c>
      <c r="M130" s="740">
        <f t="shared" si="26"/>
        <v>0</v>
      </c>
      <c r="N130" s="741"/>
      <c r="O130" s="788" t="str">
        <f t="shared" si="27"/>
        <v/>
      </c>
      <c r="P130" s="789" t="str">
        <f t="shared" si="28"/>
        <v/>
      </c>
      <c r="Q130" s="791" t="str">
        <f t="shared" si="24"/>
        <v/>
      </c>
      <c r="R130" s="789" t="str">
        <f t="shared" si="29"/>
        <v/>
      </c>
      <c r="S130" s="789" t="str">
        <f t="shared" si="30"/>
        <v/>
      </c>
      <c r="T130" s="790" t="str">
        <f t="shared" si="31"/>
        <v/>
      </c>
      <c r="U130" s="786" t="str">
        <f ca="1">IF('Extra look-up'!$H130="`Work Type","Check Work Type",IF(AND(H130="",I130="",G130="",K130="",L130=""),"",IF(OR(H130="",I130="",G130="",K130="",L130=""),"Check all fields completed correctly",IF(AND(H130="",OR(I130&lt;&gt;"",G130&lt;&gt;"",K130&lt;&gt;"")),"Check all fields completed correctly","OK"))))</f>
        <v/>
      </c>
      <c r="X130" s="778" t="str">
        <f>IF(G130="","",IF($C$7&lt;VLOOKUP(G130,'Eligible Technologies'!D:G,4,FALSE),$C$7,VLOOKUP(G130,'Eligible Technologies'!D:G,4,FALSE)))</f>
        <v/>
      </c>
      <c r="Y130" s="41" t="e">
        <f t="shared" si="18"/>
        <v>#VALUE!</v>
      </c>
      <c r="Z130" s="179" t="str">
        <f ca="1">IFERROR(IF($D$7 = "*Multi*",AVERAGE($AI$331:INDIRECT(CONCATENATE("Ai"&amp;Y130))),AVERAGE($AI$330:INDIRECT(CONCATENATE("Ai"&amp;Y130)))),"")</f>
        <v/>
      </c>
      <c r="AA130" s="23"/>
      <c r="AB130" s="739" t="str">
        <f t="shared" si="19"/>
        <v/>
      </c>
      <c r="AC130" s="23" t="str">
        <f>'Extra look-up'!F130</f>
        <v/>
      </c>
      <c r="AD130" s="23" t="str">
        <f ca="1">'Extra look-up'!H130</f>
        <v>OK</v>
      </c>
      <c r="AE130" s="23">
        <f t="shared" ca="1" si="20"/>
        <v>1</v>
      </c>
      <c r="AF130" s="23" t="str">
        <f>'Extra look-up'!F130</f>
        <v/>
      </c>
      <c r="AG130" s="32"/>
      <c r="AL130" s="23"/>
      <c r="AM130" s="23"/>
      <c r="AO130" s="23"/>
      <c r="AR130" s="26"/>
      <c r="AS130" s="26"/>
      <c r="AT130" s="370"/>
      <c r="AU130" s="342"/>
      <c r="AV130" s="93"/>
      <c r="AW130" s="91"/>
      <c r="AX130" s="91"/>
      <c r="AY130" s="91"/>
      <c r="AZ130" s="90"/>
      <c r="BA130" s="90"/>
      <c r="BB130" s="90"/>
      <c r="BC130" s="90"/>
      <c r="BD130" s="90"/>
      <c r="BE130" s="90"/>
      <c r="BF130" s="90"/>
      <c r="BG130" s="90"/>
      <c r="BH130" s="90"/>
      <c r="BI130" s="83"/>
      <c r="BJ130" s="83"/>
      <c r="BK130" s="83"/>
      <c r="BL130" s="83"/>
      <c r="BM130" s="83"/>
      <c r="BN130" s="83"/>
      <c r="BO130" s="83"/>
      <c r="BP130" s="83"/>
      <c r="BQ130" s="83"/>
      <c r="BR130" s="83"/>
      <c r="BS130" s="83"/>
      <c r="BT130" s="83"/>
      <c r="BU130" s="83"/>
      <c r="BV130" s="83"/>
      <c r="BW130" s="83"/>
      <c r="BX130" s="83"/>
      <c r="BY130" s="83"/>
      <c r="BZ130" s="83"/>
      <c r="CA130" s="83"/>
      <c r="CB130" s="83"/>
      <c r="CC130" s="83"/>
      <c r="CD130" s="83"/>
    </row>
    <row r="131" spans="1:82" s="10" customFormat="1" ht="34.9" hidden="1" customHeight="1" outlineLevel="1" x14ac:dyDescent="0.2">
      <c r="A131" s="738" t="s">
        <v>1746</v>
      </c>
      <c r="B131" s="376"/>
      <c r="C131" s="526"/>
      <c r="D131" s="526"/>
      <c r="E131" s="377"/>
      <c r="F131" s="954"/>
      <c r="G131" s="377"/>
      <c r="H131" s="377"/>
      <c r="I131" s="356"/>
      <c r="J131" s="957"/>
      <c r="K131" s="357"/>
      <c r="L131" s="1012" t="str">
        <f t="shared" si="25"/>
        <v/>
      </c>
      <c r="M131" s="740">
        <f t="shared" si="26"/>
        <v>0</v>
      </c>
      <c r="N131" s="741"/>
      <c r="O131" s="788" t="str">
        <f t="shared" si="27"/>
        <v/>
      </c>
      <c r="P131" s="789" t="str">
        <f t="shared" si="28"/>
        <v/>
      </c>
      <c r="Q131" s="791" t="str">
        <f t="shared" si="24"/>
        <v/>
      </c>
      <c r="R131" s="789" t="str">
        <f t="shared" si="29"/>
        <v/>
      </c>
      <c r="S131" s="789" t="str">
        <f t="shared" si="30"/>
        <v/>
      </c>
      <c r="T131" s="790" t="str">
        <f t="shared" si="31"/>
        <v/>
      </c>
      <c r="U131" s="786" t="str">
        <f ca="1">IF('Extra look-up'!$H131="`Work Type","Check Work Type",IF(AND(H131="",I131="",G131="",K131="",L131=""),"",IF(OR(H131="",I131="",G131="",K131="",L131=""),"Check all fields completed correctly",IF(AND(H131="",OR(I131&lt;&gt;"",G131&lt;&gt;"",K131&lt;&gt;"")),"Check all fields completed correctly","OK"))))</f>
        <v/>
      </c>
      <c r="X131" s="778" t="str">
        <f>IF(G131="","",IF($C$7&lt;VLOOKUP(G131,'Eligible Technologies'!D:G,4,FALSE),$C$7,VLOOKUP(G131,'Eligible Technologies'!D:G,4,FALSE)))</f>
        <v/>
      </c>
      <c r="Y131" s="41" t="e">
        <f t="shared" si="18"/>
        <v>#VALUE!</v>
      </c>
      <c r="Z131" s="179" t="str">
        <f ca="1">IFERROR(IF($D$7 = "*Multi*",AVERAGE($AI$331:INDIRECT(CONCATENATE("Ai"&amp;Y131))),AVERAGE($AI$330:INDIRECT(CONCATENATE("Ai"&amp;Y131)))),"")</f>
        <v/>
      </c>
      <c r="AA131" s="23"/>
      <c r="AB131" s="739" t="str">
        <f t="shared" si="19"/>
        <v/>
      </c>
      <c r="AC131" s="23" t="str">
        <f>'Extra look-up'!F131</f>
        <v/>
      </c>
      <c r="AD131" s="23" t="str">
        <f ca="1">'Extra look-up'!H131</f>
        <v>OK</v>
      </c>
      <c r="AE131" s="23">
        <f t="shared" ca="1" si="20"/>
        <v>1</v>
      </c>
      <c r="AF131" s="23" t="str">
        <f>'Extra look-up'!F131</f>
        <v/>
      </c>
      <c r="AG131" s="32"/>
      <c r="AL131" s="23"/>
      <c r="AM131" s="23"/>
      <c r="AO131" s="23"/>
      <c r="AR131" s="26"/>
      <c r="AS131" s="26"/>
      <c r="AT131" s="370"/>
      <c r="AU131" s="342"/>
      <c r="AV131" s="93"/>
      <c r="AW131" s="91"/>
      <c r="AX131" s="91"/>
      <c r="AY131" s="91"/>
      <c r="AZ131" s="90"/>
      <c r="BA131" s="90"/>
      <c r="BB131" s="90"/>
      <c r="BC131" s="90"/>
      <c r="BD131" s="90"/>
      <c r="BE131" s="90"/>
      <c r="BF131" s="90"/>
      <c r="BG131" s="90"/>
      <c r="BH131" s="90"/>
      <c r="BI131" s="83"/>
      <c r="BJ131" s="83"/>
      <c r="BK131" s="83"/>
      <c r="BL131" s="83"/>
      <c r="BM131" s="83"/>
      <c r="BN131" s="83"/>
      <c r="BO131" s="83"/>
      <c r="BP131" s="83"/>
      <c r="BQ131" s="83"/>
      <c r="BR131" s="83"/>
      <c r="BS131" s="83"/>
      <c r="BT131" s="83"/>
      <c r="BU131" s="83"/>
      <c r="BV131" s="83"/>
      <c r="BW131" s="83"/>
      <c r="BX131" s="83"/>
      <c r="BY131" s="83"/>
      <c r="BZ131" s="83"/>
      <c r="CA131" s="83"/>
      <c r="CB131" s="83"/>
      <c r="CC131" s="83"/>
      <c r="CD131" s="83"/>
    </row>
    <row r="132" spans="1:82" s="10" customFormat="1" ht="34.9" hidden="1" customHeight="1" outlineLevel="1" x14ac:dyDescent="0.2">
      <c r="A132" s="738" t="s">
        <v>1747</v>
      </c>
      <c r="B132" s="376"/>
      <c r="C132" s="526"/>
      <c r="D132" s="526"/>
      <c r="E132" s="377"/>
      <c r="F132" s="954"/>
      <c r="G132" s="377"/>
      <c r="H132" s="377"/>
      <c r="I132" s="356"/>
      <c r="J132" s="957"/>
      <c r="K132" s="357"/>
      <c r="L132" s="1012" t="str">
        <f t="shared" si="25"/>
        <v/>
      </c>
      <c r="M132" s="740">
        <f t="shared" si="26"/>
        <v>0</v>
      </c>
      <c r="N132" s="741"/>
      <c r="O132" s="788" t="str">
        <f t="shared" si="27"/>
        <v/>
      </c>
      <c r="P132" s="789" t="str">
        <f t="shared" si="28"/>
        <v/>
      </c>
      <c r="Q132" s="791" t="str">
        <f t="shared" si="24"/>
        <v/>
      </c>
      <c r="R132" s="789" t="str">
        <f t="shared" si="29"/>
        <v/>
      </c>
      <c r="S132" s="789" t="str">
        <f t="shared" si="30"/>
        <v/>
      </c>
      <c r="T132" s="790" t="str">
        <f t="shared" si="31"/>
        <v/>
      </c>
      <c r="U132" s="786" t="str">
        <f ca="1">IF('Extra look-up'!$H132="`Work Type","Check Work Type",IF(AND(H132="",I132="",G132="",K132="",L132=""),"",IF(OR(H132="",I132="",G132="",K132="",L132=""),"Check all fields completed correctly",IF(AND(H132="",OR(I132&lt;&gt;"",G132&lt;&gt;"",K132&lt;&gt;"")),"Check all fields completed correctly","OK"))))</f>
        <v/>
      </c>
      <c r="X132" s="778" t="str">
        <f>IF(G132="","",IF($C$7&lt;VLOOKUP(G132,'Eligible Technologies'!D:G,4,FALSE),$C$7,VLOOKUP(G132,'Eligible Technologies'!D:G,4,FALSE)))</f>
        <v/>
      </c>
      <c r="Y132" s="41" t="e">
        <f t="shared" si="18"/>
        <v>#VALUE!</v>
      </c>
      <c r="Z132" s="179" t="str">
        <f ca="1">IFERROR(IF($D$7 = "*Multi*",AVERAGE($AI$331:INDIRECT(CONCATENATE("Ai"&amp;Y132))),AVERAGE($AI$330:INDIRECT(CONCATENATE("Ai"&amp;Y132)))),"")</f>
        <v/>
      </c>
      <c r="AA132" s="23"/>
      <c r="AB132" s="739" t="str">
        <f t="shared" si="19"/>
        <v/>
      </c>
      <c r="AC132" s="23" t="str">
        <f>'Extra look-up'!F132</f>
        <v/>
      </c>
      <c r="AD132" s="23" t="str">
        <f ca="1">'Extra look-up'!H132</f>
        <v>OK</v>
      </c>
      <c r="AE132" s="23">
        <f t="shared" ca="1" si="20"/>
        <v>1</v>
      </c>
      <c r="AF132" s="23" t="str">
        <f>'Extra look-up'!F132</f>
        <v/>
      </c>
      <c r="AG132" s="32"/>
      <c r="AL132" s="23"/>
      <c r="AM132" s="23"/>
      <c r="AO132" s="23"/>
      <c r="AR132" s="26"/>
      <c r="AS132" s="26"/>
      <c r="AT132" s="370"/>
      <c r="AU132" s="342"/>
      <c r="AV132" s="93"/>
      <c r="AW132" s="91"/>
      <c r="AX132" s="91"/>
      <c r="AY132" s="91"/>
      <c r="AZ132" s="90"/>
      <c r="BA132" s="90"/>
      <c r="BB132" s="90"/>
      <c r="BC132" s="90"/>
      <c r="BD132" s="90"/>
      <c r="BE132" s="90"/>
      <c r="BF132" s="90"/>
      <c r="BG132" s="90"/>
      <c r="BH132" s="90"/>
      <c r="BI132" s="83"/>
      <c r="BJ132" s="83"/>
      <c r="BK132" s="83"/>
      <c r="BL132" s="83"/>
      <c r="BM132" s="83"/>
      <c r="BN132" s="83"/>
      <c r="BO132" s="83"/>
      <c r="BP132" s="83"/>
      <c r="BQ132" s="83"/>
      <c r="BR132" s="83"/>
      <c r="BS132" s="83"/>
      <c r="BT132" s="83"/>
      <c r="BU132" s="83"/>
      <c r="BV132" s="83"/>
      <c r="BW132" s="83"/>
      <c r="BX132" s="83"/>
      <c r="BY132" s="83"/>
      <c r="BZ132" s="83"/>
      <c r="CA132" s="83"/>
      <c r="CB132" s="83"/>
      <c r="CC132" s="83"/>
      <c r="CD132" s="83"/>
    </row>
    <row r="133" spans="1:82" s="10" customFormat="1" ht="34.9" hidden="1" customHeight="1" outlineLevel="1" x14ac:dyDescent="0.2">
      <c r="A133" s="738" t="s">
        <v>1748</v>
      </c>
      <c r="B133" s="376"/>
      <c r="C133" s="526"/>
      <c r="D133" s="526"/>
      <c r="E133" s="377"/>
      <c r="F133" s="954"/>
      <c r="G133" s="377"/>
      <c r="H133" s="377"/>
      <c r="I133" s="356"/>
      <c r="J133" s="957"/>
      <c r="K133" s="357"/>
      <c r="L133" s="1012" t="str">
        <f t="shared" si="25"/>
        <v/>
      </c>
      <c r="M133" s="740">
        <f t="shared" si="26"/>
        <v>0</v>
      </c>
      <c r="N133" s="741"/>
      <c r="O133" s="788" t="str">
        <f t="shared" si="27"/>
        <v/>
      </c>
      <c r="P133" s="789" t="str">
        <f t="shared" si="28"/>
        <v/>
      </c>
      <c r="Q133" s="791" t="str">
        <f t="shared" si="24"/>
        <v/>
      </c>
      <c r="R133" s="789" t="str">
        <f t="shared" si="29"/>
        <v/>
      </c>
      <c r="S133" s="789" t="str">
        <f t="shared" si="30"/>
        <v/>
      </c>
      <c r="T133" s="790" t="str">
        <f t="shared" si="31"/>
        <v/>
      </c>
      <c r="U133" s="786" t="str">
        <f ca="1">IF('Extra look-up'!$H133="`Work Type","Check Work Type",IF(AND(H133="",I133="",G133="",K133="",L133=""),"",IF(OR(H133="",I133="",G133="",K133="",L133=""),"Check all fields completed correctly",IF(AND(H133="",OR(I133&lt;&gt;"",G133&lt;&gt;"",K133&lt;&gt;"")),"Check all fields completed correctly","OK"))))</f>
        <v/>
      </c>
      <c r="X133" s="778" t="str">
        <f>IF(G133="","",IF($C$7&lt;VLOOKUP(G133,'Eligible Technologies'!D:G,4,FALSE),$C$7,VLOOKUP(G133,'Eligible Technologies'!D:G,4,FALSE)))</f>
        <v/>
      </c>
      <c r="Y133" s="41" t="e">
        <f t="shared" si="18"/>
        <v>#VALUE!</v>
      </c>
      <c r="Z133" s="179" t="str">
        <f ca="1">IFERROR(IF($D$7 = "*Multi*",AVERAGE($AI$331:INDIRECT(CONCATENATE("Ai"&amp;Y133))),AVERAGE($AI$330:INDIRECT(CONCATENATE("Ai"&amp;Y133)))),"")</f>
        <v/>
      </c>
      <c r="AA133" s="23"/>
      <c r="AB133" s="739" t="str">
        <f t="shared" si="19"/>
        <v/>
      </c>
      <c r="AC133" s="23" t="str">
        <f>'Extra look-up'!F133</f>
        <v/>
      </c>
      <c r="AD133" s="23" t="str">
        <f ca="1">'Extra look-up'!H133</f>
        <v>OK</v>
      </c>
      <c r="AE133" s="23">
        <f t="shared" ca="1" si="20"/>
        <v>1</v>
      </c>
      <c r="AF133" s="23" t="str">
        <f>'Extra look-up'!F133</f>
        <v/>
      </c>
      <c r="AG133" s="32"/>
      <c r="AL133" s="23"/>
      <c r="AM133" s="23"/>
      <c r="AO133" s="23"/>
      <c r="AR133" s="26"/>
      <c r="AS133" s="26"/>
      <c r="AT133" s="370"/>
      <c r="AU133" s="342"/>
      <c r="AV133" s="93"/>
      <c r="AW133" s="91"/>
      <c r="AX133" s="91"/>
      <c r="AY133" s="91"/>
      <c r="AZ133" s="90"/>
      <c r="BA133" s="90"/>
      <c r="BB133" s="90"/>
      <c r="BC133" s="90"/>
      <c r="BD133" s="90"/>
      <c r="BE133" s="90"/>
      <c r="BF133" s="90"/>
      <c r="BG133" s="90"/>
      <c r="BH133" s="90"/>
      <c r="BI133" s="83"/>
      <c r="BJ133" s="83"/>
      <c r="BK133" s="83"/>
      <c r="BL133" s="83"/>
      <c r="BM133" s="83"/>
      <c r="BN133" s="83"/>
      <c r="BO133" s="83"/>
      <c r="BP133" s="83"/>
      <c r="BQ133" s="83"/>
      <c r="BR133" s="83"/>
      <c r="BS133" s="83"/>
      <c r="BT133" s="83"/>
      <c r="BU133" s="83"/>
      <c r="BV133" s="83"/>
      <c r="BW133" s="83"/>
      <c r="BX133" s="83"/>
      <c r="BY133" s="83"/>
      <c r="BZ133" s="83"/>
      <c r="CA133" s="83"/>
      <c r="CB133" s="83"/>
      <c r="CC133" s="83"/>
      <c r="CD133" s="83"/>
    </row>
    <row r="134" spans="1:82" s="10" customFormat="1" ht="34.9" hidden="1" customHeight="1" outlineLevel="1" x14ac:dyDescent="0.2">
      <c r="A134" s="738" t="s">
        <v>1749</v>
      </c>
      <c r="B134" s="376"/>
      <c r="C134" s="526"/>
      <c r="D134" s="526"/>
      <c r="E134" s="377"/>
      <c r="F134" s="954"/>
      <c r="G134" s="377"/>
      <c r="H134" s="377"/>
      <c r="I134" s="356"/>
      <c r="J134" s="957"/>
      <c r="K134" s="357"/>
      <c r="L134" s="1012" t="str">
        <f t="shared" si="25"/>
        <v/>
      </c>
      <c r="M134" s="740">
        <f t="shared" si="26"/>
        <v>0</v>
      </c>
      <c r="N134" s="741"/>
      <c r="O134" s="788" t="str">
        <f t="shared" si="27"/>
        <v/>
      </c>
      <c r="P134" s="789" t="str">
        <f t="shared" si="28"/>
        <v/>
      </c>
      <c r="Q134" s="791" t="str">
        <f t="shared" si="24"/>
        <v/>
      </c>
      <c r="R134" s="789" t="str">
        <f t="shared" si="29"/>
        <v/>
      </c>
      <c r="S134" s="789" t="str">
        <f t="shared" si="30"/>
        <v/>
      </c>
      <c r="T134" s="790" t="str">
        <f t="shared" si="31"/>
        <v/>
      </c>
      <c r="U134" s="786" t="str">
        <f ca="1">IF('Extra look-up'!$H134="`Work Type","Check Work Type",IF(AND(H134="",I134="",G134="",K134="",L134=""),"",IF(OR(H134="",I134="",G134="",K134="",L134=""),"Check all fields completed correctly",IF(AND(H134="",OR(I134&lt;&gt;"",G134&lt;&gt;"",K134&lt;&gt;"")),"Check all fields completed correctly","OK"))))</f>
        <v/>
      </c>
      <c r="X134" s="778" t="str">
        <f>IF(G134="","",IF($C$7&lt;VLOOKUP(G134,'Eligible Technologies'!D:G,4,FALSE),$C$7,VLOOKUP(G134,'Eligible Technologies'!D:G,4,FALSE)))</f>
        <v/>
      </c>
      <c r="Y134" s="41" t="e">
        <f t="shared" si="18"/>
        <v>#VALUE!</v>
      </c>
      <c r="Z134" s="179" t="str">
        <f ca="1">IFERROR(IF($D$7 = "*Multi*",AVERAGE($AI$331:INDIRECT(CONCATENATE("Ai"&amp;Y134))),AVERAGE($AI$330:INDIRECT(CONCATENATE("Ai"&amp;Y134)))),"")</f>
        <v/>
      </c>
      <c r="AA134" s="23"/>
      <c r="AB134" s="739" t="str">
        <f t="shared" si="19"/>
        <v/>
      </c>
      <c r="AC134" s="23" t="str">
        <f>'Extra look-up'!F134</f>
        <v/>
      </c>
      <c r="AD134" s="23" t="str">
        <f ca="1">'Extra look-up'!H134</f>
        <v>OK</v>
      </c>
      <c r="AE134" s="23">
        <f t="shared" ca="1" si="20"/>
        <v>1</v>
      </c>
      <c r="AF134" s="23" t="str">
        <f>'Extra look-up'!F134</f>
        <v/>
      </c>
      <c r="AG134" s="32"/>
      <c r="AL134" s="23"/>
      <c r="AM134" s="23"/>
      <c r="AO134" s="23"/>
      <c r="AR134" s="26"/>
      <c r="AS134" s="26"/>
      <c r="AT134" s="370"/>
      <c r="AU134" s="342"/>
      <c r="AV134" s="93"/>
      <c r="AW134" s="91"/>
      <c r="AX134" s="91"/>
      <c r="AY134" s="91"/>
      <c r="AZ134" s="90"/>
      <c r="BA134" s="90"/>
      <c r="BB134" s="90"/>
      <c r="BC134" s="90"/>
      <c r="BD134" s="90"/>
      <c r="BE134" s="90"/>
      <c r="BF134" s="90"/>
      <c r="BG134" s="90"/>
      <c r="BH134" s="90"/>
      <c r="BI134" s="83"/>
      <c r="BJ134" s="83"/>
      <c r="BK134" s="83"/>
      <c r="BL134" s="83"/>
      <c r="BM134" s="83"/>
      <c r="BN134" s="83"/>
      <c r="BO134" s="83"/>
      <c r="BP134" s="83"/>
      <c r="BQ134" s="83"/>
      <c r="BR134" s="83"/>
      <c r="BS134" s="83"/>
      <c r="BT134" s="83"/>
      <c r="BU134" s="83"/>
      <c r="BV134" s="83"/>
      <c r="BW134" s="83"/>
      <c r="BX134" s="83"/>
      <c r="BY134" s="83"/>
      <c r="BZ134" s="83"/>
      <c r="CA134" s="83"/>
      <c r="CB134" s="83"/>
      <c r="CC134" s="83"/>
      <c r="CD134" s="83"/>
    </row>
    <row r="135" spans="1:82" s="10" customFormat="1" ht="34.9" hidden="1" customHeight="1" outlineLevel="1" x14ac:dyDescent="0.2">
      <c r="A135" s="738" t="s">
        <v>1750</v>
      </c>
      <c r="B135" s="376"/>
      <c r="C135" s="526"/>
      <c r="D135" s="526"/>
      <c r="E135" s="377"/>
      <c r="F135" s="954"/>
      <c r="G135" s="377"/>
      <c r="H135" s="377"/>
      <c r="I135" s="356"/>
      <c r="J135" s="957"/>
      <c r="K135" s="357"/>
      <c r="L135" s="1012" t="str">
        <f t="shared" si="25"/>
        <v/>
      </c>
      <c r="M135" s="740">
        <f t="shared" si="26"/>
        <v>0</v>
      </c>
      <c r="N135" s="741"/>
      <c r="O135" s="788" t="str">
        <f t="shared" si="27"/>
        <v/>
      </c>
      <c r="P135" s="789" t="str">
        <f t="shared" si="28"/>
        <v/>
      </c>
      <c r="Q135" s="791" t="str">
        <f t="shared" si="24"/>
        <v/>
      </c>
      <c r="R135" s="789" t="str">
        <f t="shared" si="29"/>
        <v/>
      </c>
      <c r="S135" s="789" t="str">
        <f t="shared" si="30"/>
        <v/>
      </c>
      <c r="T135" s="790" t="str">
        <f t="shared" si="31"/>
        <v/>
      </c>
      <c r="U135" s="786" t="str">
        <f ca="1">IF('Extra look-up'!$H135="`Work Type","Check Work Type",IF(AND(H135="",I135="",G135="",K135="",L135=""),"",IF(OR(H135="",I135="",G135="",K135="",L135=""),"Check all fields completed correctly",IF(AND(H135="",OR(I135&lt;&gt;"",G135&lt;&gt;"",K135&lt;&gt;"")),"Check all fields completed correctly","OK"))))</f>
        <v/>
      </c>
      <c r="X135" s="778" t="str">
        <f>IF(G135="","",IF($C$7&lt;VLOOKUP(G135,'Eligible Technologies'!D:G,4,FALSE),$C$7,VLOOKUP(G135,'Eligible Technologies'!D:G,4,FALSE)))</f>
        <v/>
      </c>
      <c r="Y135" s="41" t="e">
        <f t="shared" si="18"/>
        <v>#VALUE!</v>
      </c>
      <c r="Z135" s="179" t="str">
        <f ca="1">IFERROR(IF($D$7 = "*Multi*",AVERAGE($AI$331:INDIRECT(CONCATENATE("Ai"&amp;Y135))),AVERAGE($AI$330:INDIRECT(CONCATENATE("Ai"&amp;Y135)))),"")</f>
        <v/>
      </c>
      <c r="AA135" s="23"/>
      <c r="AB135" s="739" t="str">
        <f t="shared" si="19"/>
        <v/>
      </c>
      <c r="AC135" s="23" t="str">
        <f>'Extra look-up'!F135</f>
        <v/>
      </c>
      <c r="AD135" s="23" t="str">
        <f ca="1">'Extra look-up'!H135</f>
        <v>OK</v>
      </c>
      <c r="AE135" s="23">
        <f t="shared" ca="1" si="20"/>
        <v>1</v>
      </c>
      <c r="AF135" s="23" t="str">
        <f>'Extra look-up'!F135</f>
        <v/>
      </c>
      <c r="AG135" s="32"/>
      <c r="AL135" s="23"/>
      <c r="AM135" s="23"/>
      <c r="AO135" s="23"/>
      <c r="AR135" s="26"/>
      <c r="AS135" s="26"/>
      <c r="AT135" s="370"/>
      <c r="AU135" s="342"/>
      <c r="AV135" s="93"/>
      <c r="AW135" s="91"/>
      <c r="AX135" s="91"/>
      <c r="AY135" s="91"/>
      <c r="AZ135" s="90"/>
      <c r="BA135" s="90"/>
      <c r="BB135" s="90"/>
      <c r="BC135" s="90"/>
      <c r="BD135" s="90"/>
      <c r="BE135" s="90"/>
      <c r="BF135" s="90"/>
      <c r="BG135" s="90"/>
      <c r="BH135" s="90"/>
      <c r="BI135" s="83"/>
      <c r="BJ135" s="83"/>
      <c r="BK135" s="83"/>
      <c r="BL135" s="83"/>
      <c r="BM135" s="83"/>
      <c r="BN135" s="83"/>
      <c r="BO135" s="83"/>
      <c r="BP135" s="83"/>
      <c r="BQ135" s="83"/>
      <c r="BR135" s="83"/>
      <c r="BS135" s="83"/>
      <c r="BT135" s="83"/>
      <c r="BU135" s="83"/>
      <c r="BV135" s="83"/>
      <c r="BW135" s="83"/>
      <c r="BX135" s="83"/>
      <c r="BY135" s="83"/>
      <c r="BZ135" s="83"/>
      <c r="CA135" s="83"/>
      <c r="CB135" s="83"/>
      <c r="CC135" s="83"/>
      <c r="CD135" s="83"/>
    </row>
    <row r="136" spans="1:82" s="10" customFormat="1" ht="34.9" hidden="1" customHeight="1" outlineLevel="1" x14ac:dyDescent="0.2">
      <c r="A136" s="738" t="s">
        <v>1751</v>
      </c>
      <c r="B136" s="376"/>
      <c r="C136" s="526"/>
      <c r="D136" s="526"/>
      <c r="E136" s="377"/>
      <c r="F136" s="954"/>
      <c r="G136" s="377"/>
      <c r="H136" s="377"/>
      <c r="I136" s="356"/>
      <c r="J136" s="957"/>
      <c r="K136" s="357"/>
      <c r="L136" s="1012" t="str">
        <f t="shared" si="25"/>
        <v/>
      </c>
      <c r="M136" s="740">
        <f t="shared" si="26"/>
        <v>0</v>
      </c>
      <c r="N136" s="741"/>
      <c r="O136" s="788" t="str">
        <f t="shared" si="27"/>
        <v/>
      </c>
      <c r="P136" s="789" t="str">
        <f t="shared" si="28"/>
        <v/>
      </c>
      <c r="Q136" s="791" t="str">
        <f t="shared" si="24"/>
        <v/>
      </c>
      <c r="R136" s="789" t="str">
        <f t="shared" si="29"/>
        <v/>
      </c>
      <c r="S136" s="789" t="str">
        <f t="shared" si="30"/>
        <v/>
      </c>
      <c r="T136" s="790" t="str">
        <f t="shared" si="31"/>
        <v/>
      </c>
      <c r="U136" s="786" t="str">
        <f ca="1">IF('Extra look-up'!$H136="`Work Type","Check Work Type",IF(AND(H136="",I136="",G136="",K136="",L136=""),"",IF(OR(H136="",I136="",G136="",K136="",L136=""),"Check all fields completed correctly",IF(AND(H136="",OR(I136&lt;&gt;"",G136&lt;&gt;"",K136&lt;&gt;"")),"Check all fields completed correctly","OK"))))</f>
        <v/>
      </c>
      <c r="X136" s="778" t="str">
        <f>IF(G136="","",IF($C$7&lt;VLOOKUP(G136,'Eligible Technologies'!D:G,4,FALSE),$C$7,VLOOKUP(G136,'Eligible Technologies'!D:G,4,FALSE)))</f>
        <v/>
      </c>
      <c r="Y136" s="41" t="e">
        <f t="shared" si="18"/>
        <v>#VALUE!</v>
      </c>
      <c r="Z136" s="179" t="str">
        <f ca="1">IFERROR(IF($D$7 = "*Multi*",AVERAGE($AI$331:INDIRECT(CONCATENATE("Ai"&amp;Y136))),AVERAGE($AI$330:INDIRECT(CONCATENATE("Ai"&amp;Y136)))),"")</f>
        <v/>
      </c>
      <c r="AA136" s="23"/>
      <c r="AB136" s="739" t="str">
        <f t="shared" si="19"/>
        <v/>
      </c>
      <c r="AC136" s="23" t="str">
        <f>'Extra look-up'!F136</f>
        <v/>
      </c>
      <c r="AD136" s="23" t="str">
        <f ca="1">'Extra look-up'!H136</f>
        <v>OK</v>
      </c>
      <c r="AE136" s="23">
        <f t="shared" ca="1" si="20"/>
        <v>1</v>
      </c>
      <c r="AF136" s="23" t="str">
        <f>'Extra look-up'!F136</f>
        <v/>
      </c>
      <c r="AG136" s="32"/>
      <c r="AL136" s="23"/>
      <c r="AM136" s="23"/>
      <c r="AO136" s="23"/>
      <c r="AR136" s="26"/>
      <c r="AS136" s="26"/>
      <c r="AT136" s="370"/>
      <c r="AU136" s="342"/>
      <c r="AV136" s="93"/>
      <c r="AW136" s="91"/>
      <c r="AX136" s="91"/>
      <c r="AY136" s="91"/>
      <c r="AZ136" s="90"/>
      <c r="BA136" s="90"/>
      <c r="BB136" s="90"/>
      <c r="BC136" s="90"/>
      <c r="BD136" s="90"/>
      <c r="BE136" s="90"/>
      <c r="BF136" s="90"/>
      <c r="BG136" s="90"/>
      <c r="BH136" s="90"/>
      <c r="BI136" s="83"/>
      <c r="BJ136" s="83"/>
      <c r="BK136" s="83"/>
      <c r="BL136" s="83"/>
      <c r="BM136" s="83"/>
      <c r="BN136" s="83"/>
      <c r="BO136" s="83"/>
      <c r="BP136" s="83"/>
      <c r="BQ136" s="83"/>
      <c r="BR136" s="83"/>
      <c r="BS136" s="83"/>
      <c r="BT136" s="83"/>
      <c r="BU136" s="83"/>
      <c r="BV136" s="83"/>
      <c r="BW136" s="83"/>
      <c r="BX136" s="83"/>
      <c r="BY136" s="83"/>
      <c r="BZ136" s="83"/>
      <c r="CA136" s="83"/>
      <c r="CB136" s="83"/>
      <c r="CC136" s="83"/>
      <c r="CD136" s="83"/>
    </row>
    <row r="137" spans="1:82" s="10" customFormat="1" ht="34.9" hidden="1" customHeight="1" outlineLevel="1" x14ac:dyDescent="0.2">
      <c r="A137" s="738" t="s">
        <v>1752</v>
      </c>
      <c r="B137" s="376"/>
      <c r="C137" s="526"/>
      <c r="D137" s="526"/>
      <c r="E137" s="377"/>
      <c r="F137" s="954"/>
      <c r="G137" s="377"/>
      <c r="H137" s="377"/>
      <c r="I137" s="356"/>
      <c r="J137" s="957"/>
      <c r="K137" s="357"/>
      <c r="L137" s="1012" t="str">
        <f t="shared" si="25"/>
        <v/>
      </c>
      <c r="M137" s="740">
        <f t="shared" si="26"/>
        <v>0</v>
      </c>
      <c r="N137" s="741"/>
      <c r="O137" s="788" t="str">
        <f t="shared" si="27"/>
        <v/>
      </c>
      <c r="P137" s="789" t="str">
        <f t="shared" si="28"/>
        <v/>
      </c>
      <c r="Q137" s="791" t="str">
        <f t="shared" si="24"/>
        <v/>
      </c>
      <c r="R137" s="789" t="str">
        <f t="shared" si="29"/>
        <v/>
      </c>
      <c r="S137" s="789" t="str">
        <f t="shared" si="30"/>
        <v/>
      </c>
      <c r="T137" s="790" t="str">
        <f t="shared" si="31"/>
        <v/>
      </c>
      <c r="U137" s="786" t="str">
        <f ca="1">IF('Extra look-up'!$H137="`Work Type","Check Work Type",IF(AND(H137="",I137="",G137="",K137="",L137=""),"",IF(OR(H137="",I137="",G137="",K137="",L137=""),"Check all fields completed correctly",IF(AND(H137="",OR(I137&lt;&gt;"",G137&lt;&gt;"",K137&lt;&gt;"")),"Check all fields completed correctly","OK"))))</f>
        <v/>
      </c>
      <c r="X137" s="778" t="str">
        <f>IF(G137="","",IF($C$7&lt;VLOOKUP(G137,'Eligible Technologies'!D:G,4,FALSE),$C$7,VLOOKUP(G137,'Eligible Technologies'!D:G,4,FALSE)))</f>
        <v/>
      </c>
      <c r="Y137" s="41" t="e">
        <f t="shared" si="18"/>
        <v>#VALUE!</v>
      </c>
      <c r="Z137" s="179" t="str">
        <f ca="1">IFERROR(IF($D$7 = "*Multi*",AVERAGE($AI$331:INDIRECT(CONCATENATE("Ai"&amp;Y137))),AVERAGE($AI$330:INDIRECT(CONCATENATE("Ai"&amp;Y137)))),"")</f>
        <v/>
      </c>
      <c r="AA137" s="23"/>
      <c r="AB137" s="739" t="str">
        <f t="shared" si="19"/>
        <v/>
      </c>
      <c r="AC137" s="23" t="str">
        <f>'Extra look-up'!F137</f>
        <v/>
      </c>
      <c r="AD137" s="23" t="str">
        <f ca="1">'Extra look-up'!H137</f>
        <v>OK</v>
      </c>
      <c r="AE137" s="23">
        <f t="shared" ca="1" si="20"/>
        <v>1</v>
      </c>
      <c r="AF137" s="23" t="str">
        <f>'Extra look-up'!F137</f>
        <v/>
      </c>
      <c r="AG137" s="32"/>
      <c r="AL137" s="23"/>
      <c r="AM137" s="23"/>
      <c r="AO137" s="23"/>
      <c r="AR137" s="26"/>
      <c r="AS137" s="26"/>
      <c r="AT137" s="370"/>
      <c r="AU137" s="342"/>
      <c r="AV137" s="93"/>
      <c r="AW137" s="91"/>
      <c r="AX137" s="91"/>
      <c r="AY137" s="91"/>
      <c r="AZ137" s="90"/>
      <c r="BA137" s="90"/>
      <c r="BB137" s="90"/>
      <c r="BC137" s="90"/>
      <c r="BD137" s="90"/>
      <c r="BE137" s="90"/>
      <c r="BF137" s="90"/>
      <c r="BG137" s="90"/>
      <c r="BH137" s="90"/>
      <c r="BI137" s="83"/>
      <c r="BJ137" s="83"/>
      <c r="BK137" s="83"/>
      <c r="BL137" s="83"/>
      <c r="BM137" s="83"/>
      <c r="BN137" s="83"/>
      <c r="BO137" s="83"/>
      <c r="BP137" s="83"/>
      <c r="BQ137" s="83"/>
      <c r="BR137" s="83"/>
      <c r="BS137" s="83"/>
      <c r="BT137" s="83"/>
      <c r="BU137" s="83"/>
      <c r="BV137" s="83"/>
      <c r="BW137" s="83"/>
      <c r="BX137" s="83"/>
      <c r="BY137" s="83"/>
      <c r="BZ137" s="83"/>
      <c r="CA137" s="83"/>
      <c r="CB137" s="83"/>
      <c r="CC137" s="83"/>
      <c r="CD137" s="83"/>
    </row>
    <row r="138" spans="1:82" s="10" customFormat="1" ht="34.9" hidden="1" customHeight="1" outlineLevel="1" x14ac:dyDescent="0.2">
      <c r="A138" s="738" t="s">
        <v>1753</v>
      </c>
      <c r="B138" s="376"/>
      <c r="C138" s="526"/>
      <c r="D138" s="526"/>
      <c r="E138" s="377"/>
      <c r="F138" s="954"/>
      <c r="G138" s="377"/>
      <c r="H138" s="377"/>
      <c r="I138" s="356"/>
      <c r="J138" s="957"/>
      <c r="K138" s="357"/>
      <c r="L138" s="1012" t="str">
        <f t="shared" si="25"/>
        <v/>
      </c>
      <c r="M138" s="740">
        <f t="shared" si="26"/>
        <v>0</v>
      </c>
      <c r="N138" s="741"/>
      <c r="O138" s="788" t="str">
        <f t="shared" si="27"/>
        <v/>
      </c>
      <c r="P138" s="789" t="str">
        <f t="shared" si="28"/>
        <v/>
      </c>
      <c r="Q138" s="791" t="str">
        <f t="shared" si="24"/>
        <v/>
      </c>
      <c r="R138" s="789" t="str">
        <f t="shared" si="29"/>
        <v/>
      </c>
      <c r="S138" s="789" t="str">
        <f t="shared" si="30"/>
        <v/>
      </c>
      <c r="T138" s="790" t="str">
        <f t="shared" si="31"/>
        <v/>
      </c>
      <c r="U138" s="786" t="str">
        <f ca="1">IF('Extra look-up'!$H138="`Work Type","Check Work Type",IF(AND(H138="",I138="",G138="",K138="",L138=""),"",IF(OR(H138="",I138="",G138="",K138="",L138=""),"Check all fields completed correctly",IF(AND(H138="",OR(I138&lt;&gt;"",G138&lt;&gt;"",K138&lt;&gt;"")),"Check all fields completed correctly","OK"))))</f>
        <v/>
      </c>
      <c r="X138" s="778" t="str">
        <f>IF(G138="","",IF($C$7&lt;VLOOKUP(G138,'Eligible Technologies'!D:G,4,FALSE),$C$7,VLOOKUP(G138,'Eligible Technologies'!D:G,4,FALSE)))</f>
        <v/>
      </c>
      <c r="Y138" s="41" t="e">
        <f t="shared" si="18"/>
        <v>#VALUE!</v>
      </c>
      <c r="Z138" s="179" t="str">
        <f ca="1">IFERROR(IF($D$7 = "*Multi*",AVERAGE($AI$331:INDIRECT(CONCATENATE("Ai"&amp;Y138))),AVERAGE($AI$330:INDIRECT(CONCATENATE("Ai"&amp;Y138)))),"")</f>
        <v/>
      </c>
      <c r="AA138" s="23"/>
      <c r="AB138" s="739" t="str">
        <f t="shared" si="19"/>
        <v/>
      </c>
      <c r="AC138" s="23" t="str">
        <f>'Extra look-up'!F138</f>
        <v/>
      </c>
      <c r="AD138" s="23" t="str">
        <f ca="1">'Extra look-up'!H138</f>
        <v>OK</v>
      </c>
      <c r="AE138" s="23">
        <f t="shared" ca="1" si="20"/>
        <v>1</v>
      </c>
      <c r="AF138" s="23" t="str">
        <f>'Extra look-up'!F138</f>
        <v/>
      </c>
      <c r="AG138" s="32"/>
      <c r="AL138" s="23"/>
      <c r="AM138" s="23"/>
      <c r="AO138" s="23"/>
      <c r="AR138" s="26"/>
      <c r="AS138" s="26"/>
      <c r="AT138" s="370"/>
      <c r="AU138" s="342"/>
      <c r="AV138" s="93"/>
      <c r="AW138" s="91"/>
      <c r="AX138" s="91"/>
      <c r="AY138" s="91"/>
      <c r="AZ138" s="90"/>
      <c r="BA138" s="90"/>
      <c r="BB138" s="90"/>
      <c r="BC138" s="90"/>
      <c r="BD138" s="90"/>
      <c r="BE138" s="90"/>
      <c r="BF138" s="90"/>
      <c r="BG138" s="90"/>
      <c r="BH138" s="90"/>
      <c r="BI138" s="83"/>
      <c r="BJ138" s="83"/>
      <c r="BK138" s="83"/>
      <c r="BL138" s="83"/>
      <c r="BM138" s="83"/>
      <c r="BN138" s="83"/>
      <c r="BO138" s="83"/>
      <c r="BP138" s="83"/>
      <c r="BQ138" s="83"/>
      <c r="BR138" s="83"/>
      <c r="BS138" s="83"/>
      <c r="BT138" s="83"/>
      <c r="BU138" s="83"/>
      <c r="BV138" s="83"/>
      <c r="BW138" s="83"/>
      <c r="BX138" s="83"/>
      <c r="BY138" s="83"/>
      <c r="BZ138" s="83"/>
      <c r="CA138" s="83"/>
      <c r="CB138" s="83"/>
      <c r="CC138" s="83"/>
      <c r="CD138" s="83"/>
    </row>
    <row r="139" spans="1:82" s="10" customFormat="1" ht="34.9" hidden="1" customHeight="1" outlineLevel="1" x14ac:dyDescent="0.2">
      <c r="A139" s="738" t="s">
        <v>1754</v>
      </c>
      <c r="B139" s="376"/>
      <c r="C139" s="526"/>
      <c r="D139" s="526"/>
      <c r="E139" s="377"/>
      <c r="F139" s="954"/>
      <c r="G139" s="377"/>
      <c r="H139" s="377"/>
      <c r="I139" s="356"/>
      <c r="J139" s="957"/>
      <c r="K139" s="357"/>
      <c r="L139" s="1012" t="str">
        <f t="shared" si="25"/>
        <v/>
      </c>
      <c r="M139" s="740">
        <f t="shared" si="26"/>
        <v>0</v>
      </c>
      <c r="N139" s="741"/>
      <c r="O139" s="788" t="str">
        <f t="shared" si="27"/>
        <v/>
      </c>
      <c r="P139" s="789" t="str">
        <f t="shared" si="28"/>
        <v/>
      </c>
      <c r="Q139" s="791" t="str">
        <f t="shared" si="24"/>
        <v/>
      </c>
      <c r="R139" s="789" t="str">
        <f t="shared" si="29"/>
        <v/>
      </c>
      <c r="S139" s="789" t="str">
        <f t="shared" si="30"/>
        <v/>
      </c>
      <c r="T139" s="790" t="str">
        <f t="shared" si="31"/>
        <v/>
      </c>
      <c r="U139" s="786" t="str">
        <f ca="1">IF('Extra look-up'!$H139="`Work Type","Check Work Type",IF(AND(H139="",I139="",G139="",K139="",L139=""),"",IF(OR(H139="",I139="",G139="",K139="",L139=""),"Check all fields completed correctly",IF(AND(H139="",OR(I139&lt;&gt;"",G139&lt;&gt;"",K139&lt;&gt;"")),"Check all fields completed correctly","OK"))))</f>
        <v/>
      </c>
      <c r="X139" s="778" t="str">
        <f>IF(G139="","",IF($C$7&lt;VLOOKUP(G139,'Eligible Technologies'!D:G,4,FALSE),$C$7,VLOOKUP(G139,'Eligible Technologies'!D:G,4,FALSE)))</f>
        <v/>
      </c>
      <c r="Y139" s="41" t="e">
        <f t="shared" si="18"/>
        <v>#VALUE!</v>
      </c>
      <c r="Z139" s="179" t="str">
        <f ca="1">IFERROR(IF($D$7 = "*Multi*",AVERAGE($AI$331:INDIRECT(CONCATENATE("Ai"&amp;Y139))),AVERAGE($AI$330:INDIRECT(CONCATENATE("Ai"&amp;Y139)))),"")</f>
        <v/>
      </c>
      <c r="AA139" s="23"/>
      <c r="AB139" s="739" t="str">
        <f t="shared" si="19"/>
        <v/>
      </c>
      <c r="AC139" s="23" t="str">
        <f>'Extra look-up'!F139</f>
        <v/>
      </c>
      <c r="AD139" s="23" t="str">
        <f ca="1">'Extra look-up'!H139</f>
        <v>OK</v>
      </c>
      <c r="AE139" s="23">
        <f t="shared" ca="1" si="20"/>
        <v>1</v>
      </c>
      <c r="AF139" s="23" t="str">
        <f>'Extra look-up'!F139</f>
        <v/>
      </c>
      <c r="AG139" s="32"/>
      <c r="AL139" s="23"/>
      <c r="AM139" s="23"/>
      <c r="AO139" s="23"/>
      <c r="AR139" s="26"/>
      <c r="AS139" s="26"/>
      <c r="AT139" s="370"/>
      <c r="AU139" s="342"/>
      <c r="AV139" s="93"/>
      <c r="AW139" s="91"/>
      <c r="AX139" s="91"/>
      <c r="AY139" s="91"/>
      <c r="AZ139" s="90"/>
      <c r="BA139" s="90"/>
      <c r="BB139" s="90"/>
      <c r="BC139" s="90"/>
      <c r="BD139" s="90"/>
      <c r="BE139" s="90"/>
      <c r="BF139" s="90"/>
      <c r="BG139" s="90"/>
      <c r="BH139" s="90"/>
      <c r="BI139" s="83"/>
      <c r="BJ139" s="83"/>
      <c r="BK139" s="83"/>
      <c r="BL139" s="83"/>
      <c r="BM139" s="83"/>
      <c r="BN139" s="83"/>
      <c r="BO139" s="83"/>
      <c r="BP139" s="83"/>
      <c r="BQ139" s="83"/>
      <c r="BR139" s="83"/>
      <c r="BS139" s="83"/>
      <c r="BT139" s="83"/>
      <c r="BU139" s="83"/>
      <c r="BV139" s="83"/>
      <c r="BW139" s="83"/>
      <c r="BX139" s="83"/>
      <c r="BY139" s="83"/>
      <c r="BZ139" s="83"/>
      <c r="CA139" s="83"/>
      <c r="CB139" s="83"/>
      <c r="CC139" s="83"/>
      <c r="CD139" s="83"/>
    </row>
    <row r="140" spans="1:82" s="10" customFormat="1" ht="34.9" hidden="1" customHeight="1" outlineLevel="1" x14ac:dyDescent="0.2">
      <c r="A140" s="738" t="s">
        <v>1755</v>
      </c>
      <c r="B140" s="376"/>
      <c r="C140" s="526"/>
      <c r="D140" s="526"/>
      <c r="E140" s="377"/>
      <c r="F140" s="954"/>
      <c r="G140" s="377"/>
      <c r="H140" s="377"/>
      <c r="I140" s="356"/>
      <c r="J140" s="957"/>
      <c r="K140" s="357"/>
      <c r="L140" s="1012" t="str">
        <f t="shared" si="25"/>
        <v/>
      </c>
      <c r="M140" s="740">
        <f t="shared" si="26"/>
        <v>0</v>
      </c>
      <c r="N140" s="741"/>
      <c r="O140" s="788" t="str">
        <f t="shared" si="27"/>
        <v/>
      </c>
      <c r="P140" s="789" t="str">
        <f t="shared" si="28"/>
        <v/>
      </c>
      <c r="Q140" s="791" t="str">
        <f t="shared" si="24"/>
        <v/>
      </c>
      <c r="R140" s="789" t="str">
        <f t="shared" si="29"/>
        <v/>
      </c>
      <c r="S140" s="789" t="str">
        <f t="shared" si="30"/>
        <v/>
      </c>
      <c r="T140" s="790" t="str">
        <f t="shared" si="31"/>
        <v/>
      </c>
      <c r="U140" s="786" t="str">
        <f ca="1">IF('Extra look-up'!$H140="`Work Type","Check Work Type",IF(AND(H140="",I140="",G140="",K140="",L140=""),"",IF(OR(H140="",I140="",G140="",K140="",L140=""),"Check all fields completed correctly",IF(AND(H140="",OR(I140&lt;&gt;"",G140&lt;&gt;"",K140&lt;&gt;"")),"Check all fields completed correctly","OK"))))</f>
        <v/>
      </c>
      <c r="X140" s="778" t="str">
        <f>IF(G140="","",IF($C$7&lt;VLOOKUP(G140,'Eligible Technologies'!D:G,4,FALSE),$C$7,VLOOKUP(G140,'Eligible Technologies'!D:G,4,FALSE)))</f>
        <v/>
      </c>
      <c r="Y140" s="41" t="e">
        <f t="shared" si="18"/>
        <v>#VALUE!</v>
      </c>
      <c r="Z140" s="179" t="str">
        <f ca="1">IFERROR(IF($D$7 = "*Multi*",AVERAGE($AI$331:INDIRECT(CONCATENATE("Ai"&amp;Y140))),AVERAGE($AI$330:INDIRECT(CONCATENATE("Ai"&amp;Y140)))),"")</f>
        <v/>
      </c>
      <c r="AA140" s="23"/>
      <c r="AB140" s="739" t="str">
        <f t="shared" si="19"/>
        <v/>
      </c>
      <c r="AC140" s="23" t="str">
        <f>'Extra look-up'!F140</f>
        <v/>
      </c>
      <c r="AD140" s="23" t="str">
        <f ca="1">'Extra look-up'!H140</f>
        <v>OK</v>
      </c>
      <c r="AE140" s="23">
        <f t="shared" ca="1" si="20"/>
        <v>1</v>
      </c>
      <c r="AF140" s="23" t="str">
        <f>'Extra look-up'!F140</f>
        <v/>
      </c>
      <c r="AG140" s="32"/>
      <c r="AL140" s="23"/>
      <c r="AM140" s="23"/>
      <c r="AO140" s="23"/>
      <c r="AR140" s="26"/>
      <c r="AS140" s="26"/>
      <c r="AT140" s="370"/>
      <c r="AU140" s="342"/>
      <c r="AV140" s="93"/>
      <c r="AW140" s="91"/>
      <c r="AX140" s="91"/>
      <c r="AY140" s="91"/>
      <c r="AZ140" s="90"/>
      <c r="BA140" s="90"/>
      <c r="BB140" s="90"/>
      <c r="BC140" s="90"/>
      <c r="BD140" s="90"/>
      <c r="BE140" s="90"/>
      <c r="BF140" s="90"/>
      <c r="BG140" s="90"/>
      <c r="BH140" s="90"/>
      <c r="BI140" s="83"/>
      <c r="BJ140" s="83"/>
      <c r="BK140" s="83"/>
      <c r="BL140" s="83"/>
      <c r="BM140" s="83"/>
      <c r="BN140" s="83"/>
      <c r="BO140" s="83"/>
      <c r="BP140" s="83"/>
      <c r="BQ140" s="83"/>
      <c r="BR140" s="83"/>
      <c r="BS140" s="83"/>
      <c r="BT140" s="83"/>
      <c r="BU140" s="83"/>
      <c r="BV140" s="83"/>
      <c r="BW140" s="83"/>
      <c r="BX140" s="83"/>
      <c r="BY140" s="83"/>
      <c r="BZ140" s="83"/>
      <c r="CA140" s="83"/>
      <c r="CB140" s="83"/>
      <c r="CC140" s="83"/>
      <c r="CD140" s="83"/>
    </row>
    <row r="141" spans="1:82" s="10" customFormat="1" ht="34.9" hidden="1" customHeight="1" outlineLevel="1" x14ac:dyDescent="0.2">
      <c r="A141" s="738" t="s">
        <v>1756</v>
      </c>
      <c r="B141" s="376"/>
      <c r="C141" s="526"/>
      <c r="D141" s="526"/>
      <c r="E141" s="377"/>
      <c r="F141" s="954"/>
      <c r="G141" s="377"/>
      <c r="H141" s="377"/>
      <c r="I141" s="356"/>
      <c r="J141" s="957"/>
      <c r="K141" s="357"/>
      <c r="L141" s="1012" t="str">
        <f t="shared" si="25"/>
        <v/>
      </c>
      <c r="M141" s="740">
        <f t="shared" si="26"/>
        <v>0</v>
      </c>
      <c r="N141" s="741"/>
      <c r="O141" s="788" t="str">
        <f t="shared" si="27"/>
        <v/>
      </c>
      <c r="P141" s="789" t="str">
        <f t="shared" si="28"/>
        <v/>
      </c>
      <c r="Q141" s="791" t="str">
        <f t="shared" si="24"/>
        <v/>
      </c>
      <c r="R141" s="789" t="str">
        <f t="shared" si="29"/>
        <v/>
      </c>
      <c r="S141" s="789" t="str">
        <f t="shared" si="30"/>
        <v/>
      </c>
      <c r="T141" s="790" t="str">
        <f t="shared" si="31"/>
        <v/>
      </c>
      <c r="U141" s="786" t="str">
        <f ca="1">IF('Extra look-up'!$H141="`Work Type","Check Work Type",IF(AND(H141="",I141="",G141="",K141="",L141=""),"",IF(OR(H141="",I141="",G141="",K141="",L141=""),"Check all fields completed correctly",IF(AND(H141="",OR(I141&lt;&gt;"",G141&lt;&gt;"",K141&lt;&gt;"")),"Check all fields completed correctly","OK"))))</f>
        <v/>
      </c>
      <c r="X141" s="778" t="str">
        <f>IF(G141="","",IF($C$7&lt;VLOOKUP(G141,'Eligible Technologies'!D:G,4,FALSE),$C$7,VLOOKUP(G141,'Eligible Technologies'!D:G,4,FALSE)))</f>
        <v/>
      </c>
      <c r="Y141" s="41" t="e">
        <f t="shared" si="18"/>
        <v>#VALUE!</v>
      </c>
      <c r="Z141" s="179" t="str">
        <f ca="1">IFERROR(IF($D$7 = "*Multi*",AVERAGE($AI$331:INDIRECT(CONCATENATE("Ai"&amp;Y141))),AVERAGE($AI$330:INDIRECT(CONCATENATE("Ai"&amp;Y141)))),"")</f>
        <v/>
      </c>
      <c r="AA141" s="23"/>
      <c r="AB141" s="739" t="str">
        <f t="shared" si="19"/>
        <v/>
      </c>
      <c r="AC141" s="23" t="str">
        <f>'Extra look-up'!F141</f>
        <v/>
      </c>
      <c r="AD141" s="23" t="str">
        <f ca="1">'Extra look-up'!H141</f>
        <v>OK</v>
      </c>
      <c r="AE141" s="23">
        <f t="shared" ca="1" si="20"/>
        <v>1</v>
      </c>
      <c r="AF141" s="23" t="str">
        <f>'Extra look-up'!F141</f>
        <v/>
      </c>
      <c r="AG141" s="32"/>
      <c r="AL141" s="23"/>
      <c r="AM141" s="23"/>
      <c r="AO141" s="23"/>
      <c r="AR141" s="26"/>
      <c r="AS141" s="26"/>
      <c r="AT141" s="370"/>
      <c r="AU141" s="342"/>
      <c r="AV141" s="93"/>
      <c r="AW141" s="91"/>
      <c r="AX141" s="91"/>
      <c r="AY141" s="91"/>
      <c r="AZ141" s="90"/>
      <c r="BA141" s="90"/>
      <c r="BB141" s="90"/>
      <c r="BC141" s="90"/>
      <c r="BD141" s="90"/>
      <c r="BE141" s="90"/>
      <c r="BF141" s="90"/>
      <c r="BG141" s="90"/>
      <c r="BH141" s="90"/>
      <c r="BI141" s="83"/>
      <c r="BJ141" s="83"/>
      <c r="BK141" s="83"/>
      <c r="BL141" s="83"/>
      <c r="BM141" s="83"/>
      <c r="BN141" s="83"/>
      <c r="BO141" s="83"/>
      <c r="BP141" s="83"/>
      <c r="BQ141" s="83"/>
      <c r="BR141" s="83"/>
      <c r="BS141" s="83"/>
      <c r="BT141" s="83"/>
      <c r="BU141" s="83"/>
      <c r="BV141" s="83"/>
      <c r="BW141" s="83"/>
      <c r="BX141" s="83"/>
      <c r="BY141" s="83"/>
      <c r="BZ141" s="83"/>
      <c r="CA141" s="83"/>
      <c r="CB141" s="83"/>
      <c r="CC141" s="83"/>
      <c r="CD141" s="83"/>
    </row>
    <row r="142" spans="1:82" s="10" customFormat="1" ht="34.9" hidden="1" customHeight="1" outlineLevel="1" x14ac:dyDescent="0.2">
      <c r="A142" s="738" t="s">
        <v>1757</v>
      </c>
      <c r="B142" s="376"/>
      <c r="C142" s="526"/>
      <c r="D142" s="526"/>
      <c r="E142" s="377"/>
      <c r="F142" s="954"/>
      <c r="G142" s="377"/>
      <c r="H142" s="377"/>
      <c r="I142" s="356"/>
      <c r="J142" s="957"/>
      <c r="K142" s="357"/>
      <c r="L142" s="1012" t="str">
        <f t="shared" si="25"/>
        <v/>
      </c>
      <c r="M142" s="740">
        <f t="shared" si="26"/>
        <v>0</v>
      </c>
      <c r="N142" s="741"/>
      <c r="O142" s="788" t="str">
        <f t="shared" si="27"/>
        <v/>
      </c>
      <c r="P142" s="789" t="str">
        <f t="shared" si="28"/>
        <v/>
      </c>
      <c r="Q142" s="791" t="str">
        <f t="shared" si="24"/>
        <v/>
      </c>
      <c r="R142" s="789" t="str">
        <f t="shared" si="29"/>
        <v/>
      </c>
      <c r="S142" s="789" t="str">
        <f t="shared" si="30"/>
        <v/>
      </c>
      <c r="T142" s="790" t="str">
        <f t="shared" si="31"/>
        <v/>
      </c>
      <c r="U142" s="786" t="str">
        <f ca="1">IF('Extra look-up'!$H142="`Work Type","Check Work Type",IF(AND(H142="",I142="",G142="",K142="",L142=""),"",IF(OR(H142="",I142="",G142="",K142="",L142=""),"Check all fields completed correctly",IF(AND(H142="",OR(I142&lt;&gt;"",G142&lt;&gt;"",K142&lt;&gt;"")),"Check all fields completed correctly","OK"))))</f>
        <v/>
      </c>
      <c r="X142" s="778" t="str">
        <f>IF(G142="","",IF($C$7&lt;VLOOKUP(G142,'Eligible Technologies'!D:G,4,FALSE),$C$7,VLOOKUP(G142,'Eligible Technologies'!D:G,4,FALSE)))</f>
        <v/>
      </c>
      <c r="Y142" s="41" t="e">
        <f t="shared" si="18"/>
        <v>#VALUE!</v>
      </c>
      <c r="Z142" s="179" t="str">
        <f ca="1">IFERROR(IF($D$7 = "*Multi*",AVERAGE($AI$331:INDIRECT(CONCATENATE("Ai"&amp;Y142))),AVERAGE($AI$330:INDIRECT(CONCATENATE("Ai"&amp;Y142)))),"")</f>
        <v/>
      </c>
      <c r="AA142" s="23"/>
      <c r="AB142" s="739" t="str">
        <f t="shared" si="19"/>
        <v/>
      </c>
      <c r="AC142" s="23" t="str">
        <f>'Extra look-up'!F142</f>
        <v/>
      </c>
      <c r="AD142" s="23" t="str">
        <f ca="1">'Extra look-up'!H142</f>
        <v>OK</v>
      </c>
      <c r="AE142" s="23">
        <f t="shared" ca="1" si="20"/>
        <v>1</v>
      </c>
      <c r="AF142" s="23" t="str">
        <f>'Extra look-up'!F142</f>
        <v/>
      </c>
      <c r="AG142" s="32"/>
      <c r="AL142" s="23"/>
      <c r="AM142" s="23"/>
      <c r="AO142" s="23"/>
      <c r="AR142" s="26"/>
      <c r="AS142" s="26"/>
      <c r="AT142" s="370"/>
      <c r="AU142" s="342"/>
      <c r="AV142" s="93"/>
      <c r="AW142" s="91"/>
      <c r="AX142" s="91"/>
      <c r="AY142" s="91"/>
      <c r="AZ142" s="90"/>
      <c r="BA142" s="90"/>
      <c r="BB142" s="90"/>
      <c r="BC142" s="90"/>
      <c r="BD142" s="90"/>
      <c r="BE142" s="90"/>
      <c r="BF142" s="90"/>
      <c r="BG142" s="90"/>
      <c r="BH142" s="90"/>
      <c r="BI142" s="83"/>
      <c r="BJ142" s="83"/>
      <c r="BK142" s="83"/>
      <c r="BL142" s="83"/>
      <c r="BM142" s="83"/>
      <c r="BN142" s="83"/>
      <c r="BO142" s="83"/>
      <c r="BP142" s="83"/>
      <c r="BQ142" s="83"/>
      <c r="BR142" s="83"/>
      <c r="BS142" s="83"/>
      <c r="BT142" s="83"/>
      <c r="BU142" s="83"/>
      <c r="BV142" s="83"/>
      <c r="BW142" s="83"/>
      <c r="BX142" s="83"/>
      <c r="BY142" s="83"/>
      <c r="BZ142" s="83"/>
      <c r="CA142" s="83"/>
      <c r="CB142" s="83"/>
      <c r="CC142" s="83"/>
      <c r="CD142" s="83"/>
    </row>
    <row r="143" spans="1:82" s="10" customFormat="1" ht="34.9" hidden="1" customHeight="1" outlineLevel="1" x14ac:dyDescent="0.2">
      <c r="A143" s="738" t="s">
        <v>1758</v>
      </c>
      <c r="B143" s="376"/>
      <c r="C143" s="526"/>
      <c r="D143" s="526"/>
      <c r="E143" s="377"/>
      <c r="F143" s="954"/>
      <c r="G143" s="377"/>
      <c r="H143" s="377"/>
      <c r="I143" s="356"/>
      <c r="J143" s="957"/>
      <c r="K143" s="357"/>
      <c r="L143" s="1012" t="str">
        <f t="shared" si="25"/>
        <v/>
      </c>
      <c r="M143" s="740">
        <f t="shared" si="26"/>
        <v>0</v>
      </c>
      <c r="N143" s="741"/>
      <c r="O143" s="788" t="str">
        <f t="shared" si="27"/>
        <v/>
      </c>
      <c r="P143" s="789" t="str">
        <f t="shared" si="28"/>
        <v/>
      </c>
      <c r="Q143" s="791" t="str">
        <f t="shared" si="24"/>
        <v/>
      </c>
      <c r="R143" s="789" t="str">
        <f t="shared" si="29"/>
        <v/>
      </c>
      <c r="S143" s="789" t="str">
        <f t="shared" si="30"/>
        <v/>
      </c>
      <c r="T143" s="790" t="str">
        <f t="shared" si="31"/>
        <v/>
      </c>
      <c r="U143" s="786" t="str">
        <f ca="1">IF('Extra look-up'!$H143="`Work Type","Check Work Type",IF(AND(H143="",I143="",G143="",K143="",L143=""),"",IF(OR(H143="",I143="",G143="",K143="",L143=""),"Check all fields completed correctly",IF(AND(H143="",OR(I143&lt;&gt;"",G143&lt;&gt;"",K143&lt;&gt;"")),"Check all fields completed correctly","OK"))))</f>
        <v/>
      </c>
      <c r="X143" s="778" t="str">
        <f>IF(G143="","",IF($C$7&lt;VLOOKUP(G143,'Eligible Technologies'!D:G,4,FALSE),$C$7,VLOOKUP(G143,'Eligible Technologies'!D:G,4,FALSE)))</f>
        <v/>
      </c>
      <c r="Y143" s="41" t="e">
        <f t="shared" si="18"/>
        <v>#VALUE!</v>
      </c>
      <c r="Z143" s="179" t="str">
        <f ca="1">IFERROR(IF($D$7 = "*Multi*",AVERAGE($AI$331:INDIRECT(CONCATENATE("Ai"&amp;Y143))),AVERAGE($AI$330:INDIRECT(CONCATENATE("Ai"&amp;Y143)))),"")</f>
        <v/>
      </c>
      <c r="AA143" s="23"/>
      <c r="AB143" s="739" t="str">
        <f t="shared" si="19"/>
        <v/>
      </c>
      <c r="AC143" s="23" t="str">
        <f>'Extra look-up'!F143</f>
        <v/>
      </c>
      <c r="AD143" s="23" t="str">
        <f ca="1">'Extra look-up'!H143</f>
        <v>OK</v>
      </c>
      <c r="AE143" s="23">
        <f t="shared" ca="1" si="20"/>
        <v>1</v>
      </c>
      <c r="AF143" s="23" t="str">
        <f>'Extra look-up'!F143</f>
        <v/>
      </c>
      <c r="AG143" s="32"/>
      <c r="AL143" s="23"/>
      <c r="AM143" s="23"/>
      <c r="AO143" s="23"/>
      <c r="AR143" s="26"/>
      <c r="AS143" s="26"/>
      <c r="AT143" s="370"/>
      <c r="AU143" s="342"/>
      <c r="AV143" s="93"/>
      <c r="AW143" s="91"/>
      <c r="AX143" s="91"/>
      <c r="AY143" s="91"/>
      <c r="AZ143" s="90"/>
      <c r="BA143" s="90"/>
      <c r="BB143" s="90"/>
      <c r="BC143" s="90"/>
      <c r="BD143" s="90"/>
      <c r="BE143" s="90"/>
      <c r="BF143" s="90"/>
      <c r="BG143" s="90"/>
      <c r="BH143" s="90"/>
      <c r="BI143" s="83"/>
      <c r="BJ143" s="83"/>
      <c r="BK143" s="83"/>
      <c r="BL143" s="83"/>
      <c r="BM143" s="83"/>
      <c r="BN143" s="83"/>
      <c r="BO143" s="83"/>
      <c r="BP143" s="83"/>
      <c r="BQ143" s="83"/>
      <c r="BR143" s="83"/>
      <c r="BS143" s="83"/>
      <c r="BT143" s="83"/>
      <c r="BU143" s="83"/>
      <c r="BV143" s="83"/>
      <c r="BW143" s="83"/>
      <c r="BX143" s="83"/>
      <c r="BY143" s="83"/>
      <c r="BZ143" s="83"/>
      <c r="CA143" s="83"/>
      <c r="CB143" s="83"/>
      <c r="CC143" s="83"/>
      <c r="CD143" s="83"/>
    </row>
    <row r="144" spans="1:82" s="10" customFormat="1" ht="34.9" hidden="1" customHeight="1" outlineLevel="1" x14ac:dyDescent="0.2">
      <c r="A144" s="738" t="s">
        <v>1759</v>
      </c>
      <c r="B144" s="376"/>
      <c r="C144" s="526"/>
      <c r="D144" s="526"/>
      <c r="E144" s="377"/>
      <c r="F144" s="954"/>
      <c r="G144" s="377"/>
      <c r="H144" s="377"/>
      <c r="I144" s="356"/>
      <c r="J144" s="957"/>
      <c r="K144" s="357"/>
      <c r="L144" s="1012" t="str">
        <f t="shared" si="25"/>
        <v/>
      </c>
      <c r="M144" s="740">
        <f t="shared" si="26"/>
        <v>0</v>
      </c>
      <c r="N144" s="741"/>
      <c r="O144" s="788" t="str">
        <f t="shared" si="27"/>
        <v/>
      </c>
      <c r="P144" s="789" t="str">
        <f t="shared" si="28"/>
        <v/>
      </c>
      <c r="Q144" s="791" t="str">
        <f t="shared" ref="Q144:Q175" si="32">IFERROR(IF(H144="Electricity",Z144,HLOOKUP(H144,$AH$329:$AS$357,2,FALSE)),"")</f>
        <v/>
      </c>
      <c r="R144" s="789" t="str">
        <f t="shared" si="29"/>
        <v/>
      </c>
      <c r="S144" s="789" t="str">
        <f t="shared" si="30"/>
        <v/>
      </c>
      <c r="T144" s="790" t="str">
        <f t="shared" si="31"/>
        <v/>
      </c>
      <c r="U144" s="786" t="str">
        <f ca="1">IF('Extra look-up'!$H144="`Work Type","Check Work Type",IF(AND(H144="",I144="",G144="",K144="",L144=""),"",IF(OR(H144="",I144="",G144="",K144="",L144=""),"Check all fields completed correctly",IF(AND(H144="",OR(I144&lt;&gt;"",G144&lt;&gt;"",K144&lt;&gt;"")),"Check all fields completed correctly","OK"))))</f>
        <v/>
      </c>
      <c r="X144" s="778" t="str">
        <f>IF(G144="","",IF($C$7&lt;VLOOKUP(G144,'Eligible Technologies'!D:G,4,FALSE),$C$7,VLOOKUP(G144,'Eligible Technologies'!D:G,4,FALSE)))</f>
        <v/>
      </c>
      <c r="Y144" s="41" t="e">
        <f t="shared" si="18"/>
        <v>#VALUE!</v>
      </c>
      <c r="Z144" s="179" t="str">
        <f ca="1">IFERROR(IF($D$7 = "*Multi*",AVERAGE($AI$331:INDIRECT(CONCATENATE("Ai"&amp;Y144))),AVERAGE($AI$330:INDIRECT(CONCATENATE("Ai"&amp;Y144)))),"")</f>
        <v/>
      </c>
      <c r="AA144" s="23"/>
      <c r="AB144" s="739" t="str">
        <f t="shared" si="19"/>
        <v/>
      </c>
      <c r="AC144" s="23" t="str">
        <f>'Extra look-up'!F144</f>
        <v/>
      </c>
      <c r="AD144" s="23" t="str">
        <f ca="1">'Extra look-up'!H144</f>
        <v>OK</v>
      </c>
      <c r="AE144" s="23">
        <f t="shared" ca="1" si="20"/>
        <v>1</v>
      </c>
      <c r="AF144" s="23" t="str">
        <f>'Extra look-up'!F144</f>
        <v/>
      </c>
      <c r="AG144" s="32"/>
      <c r="AL144" s="23"/>
      <c r="AM144" s="23"/>
      <c r="AO144" s="23"/>
      <c r="AR144" s="26"/>
      <c r="AS144" s="26"/>
      <c r="AT144" s="370"/>
      <c r="AU144" s="342"/>
      <c r="AV144" s="93"/>
      <c r="AW144" s="91"/>
      <c r="AX144" s="91"/>
      <c r="AY144" s="91"/>
      <c r="AZ144" s="90"/>
      <c r="BA144" s="90"/>
      <c r="BB144" s="90"/>
      <c r="BC144" s="90"/>
      <c r="BD144" s="90"/>
      <c r="BE144" s="90"/>
      <c r="BF144" s="90"/>
      <c r="BG144" s="90"/>
      <c r="BH144" s="90"/>
      <c r="BI144" s="83"/>
      <c r="BJ144" s="83"/>
      <c r="BK144" s="83"/>
      <c r="BL144" s="83"/>
      <c r="BM144" s="83"/>
      <c r="BN144" s="83"/>
      <c r="BO144" s="83"/>
      <c r="BP144" s="83"/>
      <c r="BQ144" s="83"/>
      <c r="BR144" s="83"/>
      <c r="BS144" s="83"/>
      <c r="BT144" s="83"/>
      <c r="BU144" s="83"/>
      <c r="BV144" s="83"/>
      <c r="BW144" s="83"/>
      <c r="BX144" s="83"/>
      <c r="BY144" s="83"/>
      <c r="BZ144" s="83"/>
      <c r="CA144" s="83"/>
      <c r="CB144" s="83"/>
      <c r="CC144" s="83"/>
      <c r="CD144" s="83"/>
    </row>
    <row r="145" spans="1:82" s="10" customFormat="1" ht="34.9" hidden="1" customHeight="1" outlineLevel="1" x14ac:dyDescent="0.2">
      <c r="A145" s="738" t="s">
        <v>1760</v>
      </c>
      <c r="B145" s="376"/>
      <c r="C145" s="526"/>
      <c r="D145" s="526"/>
      <c r="E145" s="377"/>
      <c r="F145" s="954"/>
      <c r="G145" s="377"/>
      <c r="H145" s="377"/>
      <c r="I145" s="356"/>
      <c r="J145" s="957"/>
      <c r="K145" s="357"/>
      <c r="L145" s="1012" t="str">
        <f t="shared" si="25"/>
        <v/>
      </c>
      <c r="M145" s="740">
        <f t="shared" si="26"/>
        <v>0</v>
      </c>
      <c r="N145" s="741"/>
      <c r="O145" s="788" t="str">
        <f t="shared" si="27"/>
        <v/>
      </c>
      <c r="P145" s="789" t="str">
        <f t="shared" si="28"/>
        <v/>
      </c>
      <c r="Q145" s="791" t="str">
        <f t="shared" si="32"/>
        <v/>
      </c>
      <c r="R145" s="789" t="str">
        <f t="shared" si="29"/>
        <v/>
      </c>
      <c r="S145" s="789" t="str">
        <f t="shared" si="30"/>
        <v/>
      </c>
      <c r="T145" s="790" t="str">
        <f t="shared" si="31"/>
        <v/>
      </c>
      <c r="U145" s="786" t="str">
        <f ca="1">IF('Extra look-up'!$H145="`Work Type","Check Work Type",IF(AND(H145="",I145="",G145="",K145="",L145=""),"",IF(OR(H145="",I145="",G145="",K145="",L145=""),"Check all fields completed correctly",IF(AND(H145="",OR(I145&lt;&gt;"",G145&lt;&gt;"",K145&lt;&gt;"")),"Check all fields completed correctly","OK"))))</f>
        <v/>
      </c>
      <c r="X145" s="778" t="str">
        <f>IF(G145="","",IF($C$7&lt;VLOOKUP(G145,'Eligible Technologies'!D:G,4,FALSE),$C$7,VLOOKUP(G145,'Eligible Technologies'!D:G,4,FALSE)))</f>
        <v/>
      </c>
      <c r="Y145" s="41" t="e">
        <f t="shared" ref="Y145:Y208" si="33">ROUNDUP(X145,0)+329</f>
        <v>#VALUE!</v>
      </c>
      <c r="Z145" s="179" t="str">
        <f ca="1">IFERROR(IF($D$7 = "*Multi*",AVERAGE($AI$331:INDIRECT(CONCATENATE("Ai"&amp;Y145))),AVERAGE($AI$330:INDIRECT(CONCATENATE("Ai"&amp;Y145)))),"")</f>
        <v/>
      </c>
      <c r="AA145" s="23"/>
      <c r="AB145" s="739" t="str">
        <f t="shared" ref="AB145:AB208" si="34">IFERROR(IF($C$7&lt;X145,$C$7*L145,X145*L145),"")</f>
        <v/>
      </c>
      <c r="AC145" s="23" t="str">
        <f>'Extra look-up'!F145</f>
        <v/>
      </c>
      <c r="AD145" s="23" t="str">
        <f ca="1">'Extra look-up'!H145</f>
        <v>OK</v>
      </c>
      <c r="AE145" s="23">
        <f t="shared" ref="AE145:AE208" ca="1" si="35">IF(AND(U145&lt;&gt;"OK",U145&lt;&gt;""),200,1)</f>
        <v>1</v>
      </c>
      <c r="AF145" s="23" t="str">
        <f>'Extra look-up'!F145</f>
        <v/>
      </c>
      <c r="AG145" s="32"/>
      <c r="AL145" s="23"/>
      <c r="AM145" s="23"/>
      <c r="AO145" s="23"/>
      <c r="AR145" s="26"/>
      <c r="AS145" s="26"/>
      <c r="AT145" s="370"/>
      <c r="AU145" s="342"/>
      <c r="AV145" s="93"/>
      <c r="AW145" s="91"/>
      <c r="AX145" s="91"/>
      <c r="AY145" s="91"/>
      <c r="AZ145" s="90"/>
      <c r="BA145" s="90"/>
      <c r="BB145" s="90"/>
      <c r="BC145" s="90"/>
      <c r="BD145" s="90"/>
      <c r="BE145" s="90"/>
      <c r="BF145" s="90"/>
      <c r="BG145" s="90"/>
      <c r="BH145" s="90"/>
      <c r="BI145" s="83"/>
      <c r="BJ145" s="83"/>
      <c r="BK145" s="83"/>
      <c r="BL145" s="83"/>
      <c r="BM145" s="83"/>
      <c r="BN145" s="83"/>
      <c r="BO145" s="83"/>
      <c r="BP145" s="83"/>
      <c r="BQ145" s="83"/>
      <c r="BR145" s="83"/>
      <c r="BS145" s="83"/>
      <c r="BT145" s="83"/>
      <c r="BU145" s="83"/>
      <c r="BV145" s="83"/>
      <c r="BW145" s="83"/>
      <c r="BX145" s="83"/>
      <c r="BY145" s="83"/>
      <c r="BZ145" s="83"/>
      <c r="CA145" s="83"/>
      <c r="CB145" s="83"/>
      <c r="CC145" s="83"/>
      <c r="CD145" s="83"/>
    </row>
    <row r="146" spans="1:82" s="10" customFormat="1" ht="34.9" hidden="1" customHeight="1" outlineLevel="1" x14ac:dyDescent="0.2">
      <c r="A146" s="738" t="s">
        <v>1761</v>
      </c>
      <c r="B146" s="376"/>
      <c r="C146" s="526"/>
      <c r="D146" s="526"/>
      <c r="E146" s="377"/>
      <c r="F146" s="954"/>
      <c r="G146" s="377"/>
      <c r="H146" s="377"/>
      <c r="I146" s="356"/>
      <c r="J146" s="957"/>
      <c r="K146" s="357"/>
      <c r="L146" s="1012" t="str">
        <f t="shared" si="25"/>
        <v/>
      </c>
      <c r="M146" s="740">
        <f t="shared" si="26"/>
        <v>0</v>
      </c>
      <c r="N146" s="741"/>
      <c r="O146" s="788" t="str">
        <f t="shared" si="27"/>
        <v/>
      </c>
      <c r="P146" s="789" t="str">
        <f t="shared" si="28"/>
        <v/>
      </c>
      <c r="Q146" s="791" t="str">
        <f t="shared" si="32"/>
        <v/>
      </c>
      <c r="R146" s="789" t="str">
        <f t="shared" si="29"/>
        <v/>
      </c>
      <c r="S146" s="789" t="str">
        <f t="shared" si="30"/>
        <v/>
      </c>
      <c r="T146" s="790" t="str">
        <f t="shared" si="31"/>
        <v/>
      </c>
      <c r="U146" s="786" t="str">
        <f ca="1">IF('Extra look-up'!$H146="`Work Type","Check Work Type",IF(AND(H146="",I146="",G146="",K146="",L146=""),"",IF(OR(H146="",I146="",G146="",K146="",L146=""),"Check all fields completed correctly",IF(AND(H146="",OR(I146&lt;&gt;"",G146&lt;&gt;"",K146&lt;&gt;"")),"Check all fields completed correctly","OK"))))</f>
        <v/>
      </c>
      <c r="X146" s="778" t="str">
        <f>IF(G146="","",IF($C$7&lt;VLOOKUP(G146,'Eligible Technologies'!D:G,4,FALSE),$C$7,VLOOKUP(G146,'Eligible Technologies'!D:G,4,FALSE)))</f>
        <v/>
      </c>
      <c r="Y146" s="41" t="e">
        <f t="shared" si="33"/>
        <v>#VALUE!</v>
      </c>
      <c r="Z146" s="179" t="str">
        <f ca="1">IFERROR(IF($D$7 = "*Multi*",AVERAGE($AI$331:INDIRECT(CONCATENATE("Ai"&amp;Y146))),AVERAGE($AI$330:INDIRECT(CONCATENATE("Ai"&amp;Y146)))),"")</f>
        <v/>
      </c>
      <c r="AA146" s="23"/>
      <c r="AB146" s="739" t="str">
        <f t="shared" si="34"/>
        <v/>
      </c>
      <c r="AC146" s="23" t="str">
        <f>'Extra look-up'!F146</f>
        <v/>
      </c>
      <c r="AD146" s="23" t="str">
        <f ca="1">'Extra look-up'!H146</f>
        <v>OK</v>
      </c>
      <c r="AE146" s="23">
        <f t="shared" ca="1" si="35"/>
        <v>1</v>
      </c>
      <c r="AF146" s="23" t="str">
        <f>'Extra look-up'!F146</f>
        <v/>
      </c>
      <c r="AG146" s="32"/>
      <c r="AL146" s="23"/>
      <c r="AM146" s="23"/>
      <c r="AO146" s="23"/>
      <c r="AR146" s="26"/>
      <c r="AS146" s="26"/>
      <c r="AT146" s="370"/>
      <c r="AU146" s="342"/>
      <c r="AV146" s="93"/>
      <c r="AW146" s="91"/>
      <c r="AX146" s="91"/>
      <c r="AY146" s="91"/>
      <c r="AZ146" s="90"/>
      <c r="BA146" s="90"/>
      <c r="BB146" s="90"/>
      <c r="BC146" s="90"/>
      <c r="BD146" s="90"/>
      <c r="BE146" s="90"/>
      <c r="BF146" s="90"/>
      <c r="BG146" s="90"/>
      <c r="BH146" s="90"/>
      <c r="BI146" s="83"/>
      <c r="BJ146" s="83"/>
      <c r="BK146" s="83"/>
      <c r="BL146" s="83"/>
      <c r="BM146" s="83"/>
      <c r="BN146" s="83"/>
      <c r="BO146" s="83"/>
      <c r="BP146" s="83"/>
      <c r="BQ146" s="83"/>
      <c r="BR146" s="83"/>
      <c r="BS146" s="83"/>
      <c r="BT146" s="83"/>
      <c r="BU146" s="83"/>
      <c r="BV146" s="83"/>
      <c r="BW146" s="83"/>
      <c r="BX146" s="83"/>
      <c r="BY146" s="83"/>
      <c r="BZ146" s="83"/>
      <c r="CA146" s="83"/>
      <c r="CB146" s="83"/>
      <c r="CC146" s="83"/>
      <c r="CD146" s="83"/>
    </row>
    <row r="147" spans="1:82" s="10" customFormat="1" ht="34.9" hidden="1" customHeight="1" outlineLevel="1" x14ac:dyDescent="0.2">
      <c r="A147" s="738" t="s">
        <v>1762</v>
      </c>
      <c r="B147" s="376"/>
      <c r="C147" s="526"/>
      <c r="D147" s="526"/>
      <c r="E147" s="377"/>
      <c r="F147" s="954"/>
      <c r="G147" s="377"/>
      <c r="H147" s="377"/>
      <c r="I147" s="356"/>
      <c r="J147" s="957"/>
      <c r="K147" s="357"/>
      <c r="L147" s="1012" t="str">
        <f t="shared" si="25"/>
        <v/>
      </c>
      <c r="M147" s="740">
        <f t="shared" si="26"/>
        <v>0</v>
      </c>
      <c r="N147" s="741"/>
      <c r="O147" s="788" t="str">
        <f t="shared" si="27"/>
        <v/>
      </c>
      <c r="P147" s="789" t="str">
        <f t="shared" si="28"/>
        <v/>
      </c>
      <c r="Q147" s="791" t="str">
        <f t="shared" si="32"/>
        <v/>
      </c>
      <c r="R147" s="789" t="str">
        <f t="shared" si="29"/>
        <v/>
      </c>
      <c r="S147" s="789" t="str">
        <f t="shared" si="30"/>
        <v/>
      </c>
      <c r="T147" s="790" t="str">
        <f t="shared" si="31"/>
        <v/>
      </c>
      <c r="U147" s="786" t="str">
        <f ca="1">IF('Extra look-up'!$H147="`Work Type","Check Work Type",IF(AND(H147="",I147="",G147="",K147="",L147=""),"",IF(OR(H147="",I147="",G147="",K147="",L147=""),"Check all fields completed correctly",IF(AND(H147="",OR(I147&lt;&gt;"",G147&lt;&gt;"",K147&lt;&gt;"")),"Check all fields completed correctly","OK"))))</f>
        <v/>
      </c>
      <c r="X147" s="778" t="str">
        <f>IF(G147="","",IF($C$7&lt;VLOOKUP(G147,'Eligible Technologies'!D:G,4,FALSE),$C$7,VLOOKUP(G147,'Eligible Technologies'!D:G,4,FALSE)))</f>
        <v/>
      </c>
      <c r="Y147" s="41" t="e">
        <f t="shared" si="33"/>
        <v>#VALUE!</v>
      </c>
      <c r="Z147" s="179" t="str">
        <f ca="1">IFERROR(IF($D$7 = "*Multi*",AVERAGE($AI$331:INDIRECT(CONCATENATE("Ai"&amp;Y147))),AVERAGE($AI$330:INDIRECT(CONCATENATE("Ai"&amp;Y147)))),"")</f>
        <v/>
      </c>
      <c r="AA147" s="23"/>
      <c r="AB147" s="739" t="str">
        <f t="shared" si="34"/>
        <v/>
      </c>
      <c r="AC147" s="23" t="str">
        <f>'Extra look-up'!F147</f>
        <v/>
      </c>
      <c r="AD147" s="23" t="str">
        <f ca="1">'Extra look-up'!H147</f>
        <v>OK</v>
      </c>
      <c r="AE147" s="23">
        <f t="shared" ca="1" si="35"/>
        <v>1</v>
      </c>
      <c r="AF147" s="23" t="str">
        <f>'Extra look-up'!F147</f>
        <v/>
      </c>
      <c r="AG147" s="32"/>
      <c r="AL147" s="23"/>
      <c r="AM147" s="23"/>
      <c r="AO147" s="23"/>
      <c r="AR147" s="26"/>
      <c r="AS147" s="26"/>
      <c r="AT147" s="370"/>
      <c r="AU147" s="342"/>
      <c r="AV147" s="93"/>
      <c r="AW147" s="91"/>
      <c r="AX147" s="91"/>
      <c r="AY147" s="91"/>
      <c r="AZ147" s="90"/>
      <c r="BA147" s="90"/>
      <c r="BB147" s="90"/>
      <c r="BC147" s="90"/>
      <c r="BD147" s="90"/>
      <c r="BE147" s="90"/>
      <c r="BF147" s="90"/>
      <c r="BG147" s="90"/>
      <c r="BH147" s="90"/>
      <c r="BI147" s="83"/>
      <c r="BJ147" s="83"/>
      <c r="BK147" s="83"/>
      <c r="BL147" s="83"/>
      <c r="BM147" s="83"/>
      <c r="BN147" s="83"/>
      <c r="BO147" s="83"/>
      <c r="BP147" s="83"/>
      <c r="BQ147" s="83"/>
      <c r="BR147" s="83"/>
      <c r="BS147" s="83"/>
      <c r="BT147" s="83"/>
      <c r="BU147" s="83"/>
      <c r="BV147" s="83"/>
      <c r="BW147" s="83"/>
      <c r="BX147" s="83"/>
      <c r="BY147" s="83"/>
      <c r="BZ147" s="83"/>
      <c r="CA147" s="83"/>
      <c r="CB147" s="83"/>
      <c r="CC147" s="83"/>
      <c r="CD147" s="83"/>
    </row>
    <row r="148" spans="1:82" s="10" customFormat="1" ht="34.9" hidden="1" customHeight="1" outlineLevel="1" x14ac:dyDescent="0.2">
      <c r="A148" s="738" t="s">
        <v>1763</v>
      </c>
      <c r="B148" s="376"/>
      <c r="C148" s="526"/>
      <c r="D148" s="526"/>
      <c r="E148" s="377"/>
      <c r="F148" s="954"/>
      <c r="G148" s="377"/>
      <c r="H148" s="377"/>
      <c r="I148" s="356"/>
      <c r="J148" s="957"/>
      <c r="K148" s="357"/>
      <c r="L148" s="1012" t="str">
        <f t="shared" si="25"/>
        <v/>
      </c>
      <c r="M148" s="740">
        <f t="shared" si="26"/>
        <v>0</v>
      </c>
      <c r="N148" s="741"/>
      <c r="O148" s="788" t="str">
        <f t="shared" si="27"/>
        <v/>
      </c>
      <c r="P148" s="789" t="str">
        <f t="shared" si="28"/>
        <v/>
      </c>
      <c r="Q148" s="791" t="str">
        <f t="shared" si="32"/>
        <v/>
      </c>
      <c r="R148" s="789" t="str">
        <f t="shared" si="29"/>
        <v/>
      </c>
      <c r="S148" s="789" t="str">
        <f t="shared" si="30"/>
        <v/>
      </c>
      <c r="T148" s="790" t="str">
        <f t="shared" si="31"/>
        <v/>
      </c>
      <c r="U148" s="786" t="str">
        <f ca="1">IF('Extra look-up'!$H148="`Work Type","Check Work Type",IF(AND(H148="",I148="",G148="",K148="",L148=""),"",IF(OR(H148="",I148="",G148="",K148="",L148=""),"Check all fields completed correctly",IF(AND(H148="",OR(I148&lt;&gt;"",G148&lt;&gt;"",K148&lt;&gt;"")),"Check all fields completed correctly","OK"))))</f>
        <v/>
      </c>
      <c r="X148" s="778" t="str">
        <f>IF(G148="","",IF($C$7&lt;VLOOKUP(G148,'Eligible Technologies'!D:G,4,FALSE),$C$7,VLOOKUP(G148,'Eligible Technologies'!D:G,4,FALSE)))</f>
        <v/>
      </c>
      <c r="Y148" s="41" t="e">
        <f t="shared" si="33"/>
        <v>#VALUE!</v>
      </c>
      <c r="Z148" s="179" t="str">
        <f ca="1">IFERROR(IF($D$7 = "*Multi*",AVERAGE($AI$331:INDIRECT(CONCATENATE("Ai"&amp;Y148))),AVERAGE($AI$330:INDIRECT(CONCATENATE("Ai"&amp;Y148)))),"")</f>
        <v/>
      </c>
      <c r="AA148" s="23"/>
      <c r="AB148" s="739" t="str">
        <f t="shared" si="34"/>
        <v/>
      </c>
      <c r="AC148" s="23" t="str">
        <f>'Extra look-up'!F148</f>
        <v/>
      </c>
      <c r="AD148" s="23" t="str">
        <f ca="1">'Extra look-up'!H148</f>
        <v>OK</v>
      </c>
      <c r="AE148" s="23">
        <f t="shared" ca="1" si="35"/>
        <v>1</v>
      </c>
      <c r="AF148" s="23" t="str">
        <f>'Extra look-up'!F148</f>
        <v/>
      </c>
      <c r="AG148" s="32"/>
      <c r="AL148" s="23"/>
      <c r="AM148" s="23"/>
      <c r="AO148" s="23"/>
      <c r="AR148" s="26"/>
      <c r="AS148" s="26"/>
      <c r="AT148" s="370"/>
      <c r="AU148" s="342"/>
      <c r="AV148" s="93"/>
      <c r="AW148" s="91"/>
      <c r="AX148" s="91"/>
      <c r="AY148" s="91"/>
      <c r="AZ148" s="90"/>
      <c r="BA148" s="90"/>
      <c r="BB148" s="90"/>
      <c r="BC148" s="90"/>
      <c r="BD148" s="90"/>
      <c r="BE148" s="90"/>
      <c r="BF148" s="90"/>
      <c r="BG148" s="90"/>
      <c r="BH148" s="90"/>
      <c r="BI148" s="83"/>
      <c r="BJ148" s="83"/>
      <c r="BK148" s="83"/>
      <c r="BL148" s="83"/>
      <c r="BM148" s="83"/>
      <c r="BN148" s="83"/>
      <c r="BO148" s="83"/>
      <c r="BP148" s="83"/>
      <c r="BQ148" s="83"/>
      <c r="BR148" s="83"/>
      <c r="BS148" s="83"/>
      <c r="BT148" s="83"/>
      <c r="BU148" s="83"/>
      <c r="BV148" s="83"/>
      <c r="BW148" s="83"/>
      <c r="BX148" s="83"/>
      <c r="BY148" s="83"/>
      <c r="BZ148" s="83"/>
      <c r="CA148" s="83"/>
      <c r="CB148" s="83"/>
      <c r="CC148" s="83"/>
      <c r="CD148" s="83"/>
    </row>
    <row r="149" spans="1:82" s="10" customFormat="1" ht="34.9" hidden="1" customHeight="1" outlineLevel="1" x14ac:dyDescent="0.2">
      <c r="A149" s="738" t="s">
        <v>1764</v>
      </c>
      <c r="B149" s="376"/>
      <c r="C149" s="526"/>
      <c r="D149" s="526"/>
      <c r="E149" s="377"/>
      <c r="F149" s="954"/>
      <c r="G149" s="377"/>
      <c r="H149" s="377"/>
      <c r="I149" s="356"/>
      <c r="J149" s="957"/>
      <c r="K149" s="357"/>
      <c r="L149" s="1012" t="str">
        <f t="shared" si="25"/>
        <v/>
      </c>
      <c r="M149" s="740">
        <f t="shared" si="26"/>
        <v>0</v>
      </c>
      <c r="N149" s="741"/>
      <c r="O149" s="788" t="str">
        <f t="shared" si="27"/>
        <v/>
      </c>
      <c r="P149" s="789" t="str">
        <f t="shared" si="28"/>
        <v/>
      </c>
      <c r="Q149" s="791" t="str">
        <f t="shared" si="32"/>
        <v/>
      </c>
      <c r="R149" s="789" t="str">
        <f t="shared" si="29"/>
        <v/>
      </c>
      <c r="S149" s="789" t="str">
        <f t="shared" si="30"/>
        <v/>
      </c>
      <c r="T149" s="790" t="str">
        <f t="shared" si="31"/>
        <v/>
      </c>
      <c r="U149" s="786" t="str">
        <f ca="1">IF('Extra look-up'!$H149="`Work Type","Check Work Type",IF(AND(H149="",I149="",G149="",K149="",L149=""),"",IF(OR(H149="",I149="",G149="",K149="",L149=""),"Check all fields completed correctly",IF(AND(H149="",OR(I149&lt;&gt;"",G149&lt;&gt;"",K149&lt;&gt;"")),"Check all fields completed correctly","OK"))))</f>
        <v/>
      </c>
      <c r="X149" s="778" t="str">
        <f>IF(G149="","",IF($C$7&lt;VLOOKUP(G149,'Eligible Technologies'!D:G,4,FALSE),$C$7,VLOOKUP(G149,'Eligible Technologies'!D:G,4,FALSE)))</f>
        <v/>
      </c>
      <c r="Y149" s="41" t="e">
        <f t="shared" si="33"/>
        <v>#VALUE!</v>
      </c>
      <c r="Z149" s="179" t="str">
        <f ca="1">IFERROR(IF($D$7 = "*Multi*",AVERAGE($AI$331:INDIRECT(CONCATENATE("Ai"&amp;Y149))),AVERAGE($AI$330:INDIRECT(CONCATENATE("Ai"&amp;Y149)))),"")</f>
        <v/>
      </c>
      <c r="AA149" s="23"/>
      <c r="AB149" s="739" t="str">
        <f t="shared" si="34"/>
        <v/>
      </c>
      <c r="AC149" s="23" t="str">
        <f>'Extra look-up'!F149</f>
        <v/>
      </c>
      <c r="AD149" s="23" t="str">
        <f ca="1">'Extra look-up'!H149</f>
        <v>OK</v>
      </c>
      <c r="AE149" s="23">
        <f t="shared" ca="1" si="35"/>
        <v>1</v>
      </c>
      <c r="AF149" s="23" t="str">
        <f>'Extra look-up'!F149</f>
        <v/>
      </c>
      <c r="AG149" s="32"/>
      <c r="AL149" s="23"/>
      <c r="AM149" s="23"/>
      <c r="AO149" s="23"/>
      <c r="AR149" s="26"/>
      <c r="AS149" s="26"/>
      <c r="AT149" s="370"/>
      <c r="AU149" s="342"/>
      <c r="AV149" s="93"/>
      <c r="AW149" s="91"/>
      <c r="AX149" s="91"/>
      <c r="AY149" s="91"/>
      <c r="AZ149" s="90"/>
      <c r="BA149" s="90"/>
      <c r="BB149" s="90"/>
      <c r="BC149" s="90"/>
      <c r="BD149" s="90"/>
      <c r="BE149" s="90"/>
      <c r="BF149" s="90"/>
      <c r="BG149" s="90"/>
      <c r="BH149" s="90"/>
      <c r="BI149" s="83"/>
      <c r="BJ149" s="83"/>
      <c r="BK149" s="83"/>
      <c r="BL149" s="83"/>
      <c r="BM149" s="83"/>
      <c r="BN149" s="83"/>
      <c r="BO149" s="83"/>
      <c r="BP149" s="83"/>
      <c r="BQ149" s="83"/>
      <c r="BR149" s="83"/>
      <c r="BS149" s="83"/>
      <c r="BT149" s="83"/>
      <c r="BU149" s="83"/>
      <c r="BV149" s="83"/>
      <c r="BW149" s="83"/>
      <c r="BX149" s="83"/>
      <c r="BY149" s="83"/>
      <c r="BZ149" s="83"/>
      <c r="CA149" s="83"/>
      <c r="CB149" s="83"/>
      <c r="CC149" s="83"/>
      <c r="CD149" s="83"/>
    </row>
    <row r="150" spans="1:82" s="10" customFormat="1" ht="34.9" hidden="1" customHeight="1" outlineLevel="1" x14ac:dyDescent="0.2">
      <c r="A150" s="738" t="s">
        <v>1765</v>
      </c>
      <c r="B150" s="376"/>
      <c r="C150" s="526"/>
      <c r="D150" s="526"/>
      <c r="E150" s="377"/>
      <c r="F150" s="954"/>
      <c r="G150" s="377"/>
      <c r="H150" s="377"/>
      <c r="I150" s="356"/>
      <c r="J150" s="957"/>
      <c r="K150" s="357"/>
      <c r="L150" s="1012" t="str">
        <f t="shared" si="25"/>
        <v/>
      </c>
      <c r="M150" s="740">
        <f t="shared" si="26"/>
        <v>0</v>
      </c>
      <c r="N150" s="741"/>
      <c r="O150" s="788" t="str">
        <f t="shared" si="27"/>
        <v/>
      </c>
      <c r="P150" s="789" t="str">
        <f t="shared" si="28"/>
        <v/>
      </c>
      <c r="Q150" s="791" t="str">
        <f t="shared" si="32"/>
        <v/>
      </c>
      <c r="R150" s="789" t="str">
        <f t="shared" si="29"/>
        <v/>
      </c>
      <c r="S150" s="789" t="str">
        <f t="shared" si="30"/>
        <v/>
      </c>
      <c r="T150" s="790" t="str">
        <f t="shared" si="31"/>
        <v/>
      </c>
      <c r="U150" s="786" t="str">
        <f ca="1">IF('Extra look-up'!$H150="`Work Type","Check Work Type",IF(AND(H150="",I150="",G150="",K150="",L150=""),"",IF(OR(H150="",I150="",G150="",K150="",L150=""),"Check all fields completed correctly",IF(AND(H150="",OR(I150&lt;&gt;"",G150&lt;&gt;"",K150&lt;&gt;"")),"Check all fields completed correctly","OK"))))</f>
        <v/>
      </c>
      <c r="X150" s="778" t="str">
        <f>IF(G150="","",IF($C$7&lt;VLOOKUP(G150,'Eligible Technologies'!D:G,4,FALSE),$C$7,VLOOKUP(G150,'Eligible Technologies'!D:G,4,FALSE)))</f>
        <v/>
      </c>
      <c r="Y150" s="41" t="e">
        <f t="shared" si="33"/>
        <v>#VALUE!</v>
      </c>
      <c r="Z150" s="179" t="str">
        <f ca="1">IFERROR(IF($D$7 = "*Multi*",AVERAGE($AI$331:INDIRECT(CONCATENATE("Ai"&amp;Y150))),AVERAGE($AI$330:INDIRECT(CONCATENATE("Ai"&amp;Y150)))),"")</f>
        <v/>
      </c>
      <c r="AA150" s="23"/>
      <c r="AB150" s="739" t="str">
        <f t="shared" si="34"/>
        <v/>
      </c>
      <c r="AC150" s="23" t="str">
        <f>'Extra look-up'!F150</f>
        <v/>
      </c>
      <c r="AD150" s="23" t="str">
        <f ca="1">'Extra look-up'!H150</f>
        <v>OK</v>
      </c>
      <c r="AE150" s="23">
        <f t="shared" ca="1" si="35"/>
        <v>1</v>
      </c>
      <c r="AF150" s="23" t="str">
        <f>'Extra look-up'!F150</f>
        <v/>
      </c>
      <c r="AG150" s="32"/>
      <c r="AL150" s="23"/>
      <c r="AM150" s="23"/>
      <c r="AO150" s="23"/>
      <c r="AR150" s="26"/>
      <c r="AS150" s="26"/>
      <c r="AT150" s="370"/>
      <c r="AU150" s="342"/>
      <c r="AV150" s="93"/>
      <c r="AW150" s="91"/>
      <c r="AX150" s="91"/>
      <c r="AY150" s="91"/>
      <c r="AZ150" s="90"/>
      <c r="BA150" s="90"/>
      <c r="BB150" s="90"/>
      <c r="BC150" s="90"/>
      <c r="BD150" s="90"/>
      <c r="BE150" s="90"/>
      <c r="BF150" s="90"/>
      <c r="BG150" s="90"/>
      <c r="BH150" s="90"/>
      <c r="BI150" s="83"/>
      <c r="BJ150" s="83"/>
      <c r="BK150" s="83"/>
      <c r="BL150" s="83"/>
      <c r="BM150" s="83"/>
      <c r="BN150" s="83"/>
      <c r="BO150" s="83"/>
      <c r="BP150" s="83"/>
      <c r="BQ150" s="83"/>
      <c r="BR150" s="83"/>
      <c r="BS150" s="83"/>
      <c r="BT150" s="83"/>
      <c r="BU150" s="83"/>
      <c r="BV150" s="83"/>
      <c r="BW150" s="83"/>
      <c r="BX150" s="83"/>
      <c r="BY150" s="83"/>
      <c r="BZ150" s="83"/>
      <c r="CA150" s="83"/>
      <c r="CB150" s="83"/>
      <c r="CC150" s="83"/>
      <c r="CD150" s="83"/>
    </row>
    <row r="151" spans="1:82" s="10" customFormat="1" ht="34.9" hidden="1" customHeight="1" outlineLevel="1" x14ac:dyDescent="0.2">
      <c r="A151" s="738" t="s">
        <v>1766</v>
      </c>
      <c r="B151" s="376"/>
      <c r="C151" s="526"/>
      <c r="D151" s="526"/>
      <c r="E151" s="377"/>
      <c r="F151" s="954"/>
      <c r="G151" s="377"/>
      <c r="H151" s="377"/>
      <c r="I151" s="356"/>
      <c r="J151" s="957"/>
      <c r="K151" s="357"/>
      <c r="L151" s="1012" t="str">
        <f t="shared" si="25"/>
        <v/>
      </c>
      <c r="M151" s="740">
        <f t="shared" si="26"/>
        <v>0</v>
      </c>
      <c r="N151" s="741"/>
      <c r="O151" s="788" t="str">
        <f t="shared" si="27"/>
        <v/>
      </c>
      <c r="P151" s="789" t="str">
        <f t="shared" si="28"/>
        <v/>
      </c>
      <c r="Q151" s="791" t="str">
        <f t="shared" si="32"/>
        <v/>
      </c>
      <c r="R151" s="789" t="str">
        <f t="shared" si="29"/>
        <v/>
      </c>
      <c r="S151" s="789" t="str">
        <f t="shared" si="30"/>
        <v/>
      </c>
      <c r="T151" s="790" t="str">
        <f t="shared" si="31"/>
        <v/>
      </c>
      <c r="U151" s="786" t="str">
        <f ca="1">IF('Extra look-up'!$H151="`Work Type","Check Work Type",IF(AND(H151="",I151="",G151="",K151="",L151=""),"",IF(OR(H151="",I151="",G151="",K151="",L151=""),"Check all fields completed correctly",IF(AND(H151="",OR(I151&lt;&gt;"",G151&lt;&gt;"",K151&lt;&gt;"")),"Check all fields completed correctly","OK"))))</f>
        <v/>
      </c>
      <c r="X151" s="778" t="str">
        <f>IF(G151="","",IF($C$7&lt;VLOOKUP(G151,'Eligible Technologies'!D:G,4,FALSE),$C$7,VLOOKUP(G151,'Eligible Technologies'!D:G,4,FALSE)))</f>
        <v/>
      </c>
      <c r="Y151" s="41" t="e">
        <f t="shared" si="33"/>
        <v>#VALUE!</v>
      </c>
      <c r="Z151" s="179" t="str">
        <f ca="1">IFERROR(IF($D$7 = "*Multi*",AVERAGE($AI$331:INDIRECT(CONCATENATE("Ai"&amp;Y151))),AVERAGE($AI$330:INDIRECT(CONCATENATE("Ai"&amp;Y151)))),"")</f>
        <v/>
      </c>
      <c r="AA151" s="23"/>
      <c r="AB151" s="739" t="str">
        <f t="shared" si="34"/>
        <v/>
      </c>
      <c r="AC151" s="23" t="str">
        <f>'Extra look-up'!F151</f>
        <v/>
      </c>
      <c r="AD151" s="23" t="str">
        <f ca="1">'Extra look-up'!H151</f>
        <v>OK</v>
      </c>
      <c r="AE151" s="23">
        <f t="shared" ca="1" si="35"/>
        <v>1</v>
      </c>
      <c r="AF151" s="23" t="str">
        <f>'Extra look-up'!F151</f>
        <v/>
      </c>
      <c r="AG151" s="32"/>
      <c r="AL151" s="23"/>
      <c r="AM151" s="23"/>
      <c r="AO151" s="23"/>
      <c r="AR151" s="26"/>
      <c r="AS151" s="26"/>
      <c r="AT151" s="370"/>
      <c r="AU151" s="342"/>
      <c r="AV151" s="93"/>
      <c r="AW151" s="91"/>
      <c r="AX151" s="91"/>
      <c r="AY151" s="91"/>
      <c r="AZ151" s="90"/>
      <c r="BA151" s="90"/>
      <c r="BB151" s="90"/>
      <c r="BC151" s="90"/>
      <c r="BD151" s="90"/>
      <c r="BE151" s="90"/>
      <c r="BF151" s="90"/>
      <c r="BG151" s="90"/>
      <c r="BH151" s="90"/>
      <c r="BI151" s="83"/>
      <c r="BJ151" s="83"/>
      <c r="BK151" s="83"/>
      <c r="BL151" s="83"/>
      <c r="BM151" s="83"/>
      <c r="BN151" s="83"/>
      <c r="BO151" s="83"/>
      <c r="BP151" s="83"/>
      <c r="BQ151" s="83"/>
      <c r="BR151" s="83"/>
      <c r="BS151" s="83"/>
      <c r="BT151" s="83"/>
      <c r="BU151" s="83"/>
      <c r="BV151" s="83"/>
      <c r="BW151" s="83"/>
      <c r="BX151" s="83"/>
      <c r="BY151" s="83"/>
      <c r="BZ151" s="83"/>
      <c r="CA151" s="83"/>
      <c r="CB151" s="83"/>
      <c r="CC151" s="83"/>
      <c r="CD151" s="83"/>
    </row>
    <row r="152" spans="1:82" s="10" customFormat="1" ht="34.9" hidden="1" customHeight="1" outlineLevel="1" x14ac:dyDescent="0.2">
      <c r="A152" s="738" t="s">
        <v>1767</v>
      </c>
      <c r="B152" s="376"/>
      <c r="C152" s="526"/>
      <c r="D152" s="526"/>
      <c r="E152" s="377"/>
      <c r="F152" s="954"/>
      <c r="G152" s="377"/>
      <c r="H152" s="377"/>
      <c r="I152" s="356"/>
      <c r="J152" s="957"/>
      <c r="K152" s="357"/>
      <c r="L152" s="1012" t="str">
        <f t="shared" si="25"/>
        <v/>
      </c>
      <c r="M152" s="740">
        <f t="shared" si="26"/>
        <v>0</v>
      </c>
      <c r="N152" s="741"/>
      <c r="O152" s="788" t="str">
        <f t="shared" si="27"/>
        <v/>
      </c>
      <c r="P152" s="789" t="str">
        <f t="shared" si="28"/>
        <v/>
      </c>
      <c r="Q152" s="791" t="str">
        <f t="shared" si="32"/>
        <v/>
      </c>
      <c r="R152" s="789" t="str">
        <f t="shared" si="29"/>
        <v/>
      </c>
      <c r="S152" s="789" t="str">
        <f t="shared" si="30"/>
        <v/>
      </c>
      <c r="T152" s="790" t="str">
        <f t="shared" si="31"/>
        <v/>
      </c>
      <c r="U152" s="786" t="str">
        <f ca="1">IF('Extra look-up'!$H152="`Work Type","Check Work Type",IF(AND(H152="",I152="",G152="",K152="",L152=""),"",IF(OR(H152="",I152="",G152="",K152="",L152=""),"Check all fields completed correctly",IF(AND(H152="",OR(I152&lt;&gt;"",G152&lt;&gt;"",K152&lt;&gt;"")),"Check all fields completed correctly","OK"))))</f>
        <v/>
      </c>
      <c r="X152" s="778" t="str">
        <f>IF(G152="","",IF($C$7&lt;VLOOKUP(G152,'Eligible Technologies'!D:G,4,FALSE),$C$7,VLOOKUP(G152,'Eligible Technologies'!D:G,4,FALSE)))</f>
        <v/>
      </c>
      <c r="Y152" s="41" t="e">
        <f t="shared" si="33"/>
        <v>#VALUE!</v>
      </c>
      <c r="Z152" s="179" t="str">
        <f ca="1">IFERROR(IF($D$7 = "*Multi*",AVERAGE($AI$331:INDIRECT(CONCATENATE("Ai"&amp;Y152))),AVERAGE($AI$330:INDIRECT(CONCATENATE("Ai"&amp;Y152)))),"")</f>
        <v/>
      </c>
      <c r="AA152" s="23"/>
      <c r="AB152" s="739" t="str">
        <f t="shared" si="34"/>
        <v/>
      </c>
      <c r="AC152" s="23" t="str">
        <f>'Extra look-up'!F152</f>
        <v/>
      </c>
      <c r="AD152" s="23" t="str">
        <f ca="1">'Extra look-up'!H152</f>
        <v>OK</v>
      </c>
      <c r="AE152" s="23">
        <f t="shared" ca="1" si="35"/>
        <v>1</v>
      </c>
      <c r="AF152" s="23" t="str">
        <f>'Extra look-up'!F152</f>
        <v/>
      </c>
      <c r="AG152" s="32"/>
      <c r="AL152" s="23"/>
      <c r="AM152" s="23"/>
      <c r="AO152" s="23"/>
      <c r="AR152" s="26"/>
      <c r="AS152" s="26"/>
      <c r="AT152" s="370"/>
      <c r="AU152" s="342"/>
      <c r="AV152" s="93"/>
      <c r="AW152" s="91"/>
      <c r="AX152" s="91"/>
      <c r="AY152" s="91"/>
      <c r="AZ152" s="90"/>
      <c r="BA152" s="90"/>
      <c r="BB152" s="90"/>
      <c r="BC152" s="90"/>
      <c r="BD152" s="90"/>
      <c r="BE152" s="90"/>
      <c r="BF152" s="90"/>
      <c r="BG152" s="90"/>
      <c r="BH152" s="90"/>
      <c r="BI152" s="83"/>
      <c r="BJ152" s="83"/>
      <c r="BK152" s="83"/>
      <c r="BL152" s="83"/>
      <c r="BM152" s="83"/>
      <c r="BN152" s="83"/>
      <c r="BO152" s="83"/>
      <c r="BP152" s="83"/>
      <c r="BQ152" s="83"/>
      <c r="BR152" s="83"/>
      <c r="BS152" s="83"/>
      <c r="BT152" s="83"/>
      <c r="BU152" s="83"/>
      <c r="BV152" s="83"/>
      <c r="BW152" s="83"/>
      <c r="BX152" s="83"/>
      <c r="BY152" s="83"/>
      <c r="BZ152" s="83"/>
      <c r="CA152" s="83"/>
      <c r="CB152" s="83"/>
      <c r="CC152" s="83"/>
      <c r="CD152" s="83"/>
    </row>
    <row r="153" spans="1:82" s="10" customFormat="1" ht="34.9" hidden="1" customHeight="1" outlineLevel="1" x14ac:dyDescent="0.2">
      <c r="A153" s="738" t="s">
        <v>1768</v>
      </c>
      <c r="B153" s="376"/>
      <c r="C153" s="526"/>
      <c r="D153" s="526"/>
      <c r="E153" s="377"/>
      <c r="F153" s="954"/>
      <c r="G153" s="377"/>
      <c r="H153" s="377"/>
      <c r="I153" s="356"/>
      <c r="J153" s="957"/>
      <c r="K153" s="357"/>
      <c r="L153" s="1012" t="str">
        <f t="shared" si="25"/>
        <v/>
      </c>
      <c r="M153" s="740">
        <f t="shared" si="26"/>
        <v>0</v>
      </c>
      <c r="N153" s="741"/>
      <c r="O153" s="788" t="str">
        <f t="shared" si="27"/>
        <v/>
      </c>
      <c r="P153" s="789" t="str">
        <f t="shared" si="28"/>
        <v/>
      </c>
      <c r="Q153" s="791" t="str">
        <f t="shared" si="32"/>
        <v/>
      </c>
      <c r="R153" s="789" t="str">
        <f t="shared" si="29"/>
        <v/>
      </c>
      <c r="S153" s="789" t="str">
        <f t="shared" si="30"/>
        <v/>
      </c>
      <c r="T153" s="790" t="str">
        <f t="shared" si="31"/>
        <v/>
      </c>
      <c r="U153" s="786" t="str">
        <f ca="1">IF('Extra look-up'!$H153="`Work Type","Check Work Type",IF(AND(H153="",I153="",G153="",K153="",L153=""),"",IF(OR(H153="",I153="",G153="",K153="",L153=""),"Check all fields completed correctly",IF(AND(H153="",OR(I153&lt;&gt;"",G153&lt;&gt;"",K153&lt;&gt;"")),"Check all fields completed correctly","OK"))))</f>
        <v/>
      </c>
      <c r="X153" s="778" t="str">
        <f>IF(G153="","",IF($C$7&lt;VLOOKUP(G153,'Eligible Technologies'!D:G,4,FALSE),$C$7,VLOOKUP(G153,'Eligible Technologies'!D:G,4,FALSE)))</f>
        <v/>
      </c>
      <c r="Y153" s="41" t="e">
        <f t="shared" si="33"/>
        <v>#VALUE!</v>
      </c>
      <c r="Z153" s="179" t="str">
        <f ca="1">IFERROR(IF($D$7 = "*Multi*",AVERAGE($AI$331:INDIRECT(CONCATENATE("Ai"&amp;Y153))),AVERAGE($AI$330:INDIRECT(CONCATENATE("Ai"&amp;Y153)))),"")</f>
        <v/>
      </c>
      <c r="AA153" s="23"/>
      <c r="AB153" s="739" t="str">
        <f t="shared" si="34"/>
        <v/>
      </c>
      <c r="AC153" s="23" t="str">
        <f>'Extra look-up'!F153</f>
        <v/>
      </c>
      <c r="AD153" s="23" t="str">
        <f ca="1">'Extra look-up'!H153</f>
        <v>OK</v>
      </c>
      <c r="AE153" s="23">
        <f t="shared" ca="1" si="35"/>
        <v>1</v>
      </c>
      <c r="AF153" s="23" t="str">
        <f>'Extra look-up'!F153</f>
        <v/>
      </c>
      <c r="AG153" s="32"/>
      <c r="AL153" s="23"/>
      <c r="AM153" s="23"/>
      <c r="AO153" s="23"/>
      <c r="AR153" s="26"/>
      <c r="AS153" s="26"/>
      <c r="AT153" s="370"/>
      <c r="AU153" s="342"/>
      <c r="AV153" s="93"/>
      <c r="AW153" s="91"/>
      <c r="AX153" s="91"/>
      <c r="AY153" s="91"/>
      <c r="AZ153" s="90"/>
      <c r="BA153" s="90"/>
      <c r="BB153" s="90"/>
      <c r="BC153" s="90"/>
      <c r="BD153" s="90"/>
      <c r="BE153" s="90"/>
      <c r="BF153" s="90"/>
      <c r="BG153" s="90"/>
      <c r="BH153" s="90"/>
      <c r="BI153" s="83"/>
      <c r="BJ153" s="83"/>
      <c r="BK153" s="83"/>
      <c r="BL153" s="83"/>
      <c r="BM153" s="83"/>
      <c r="BN153" s="83"/>
      <c r="BO153" s="83"/>
      <c r="BP153" s="83"/>
      <c r="BQ153" s="83"/>
      <c r="BR153" s="83"/>
      <c r="BS153" s="83"/>
      <c r="BT153" s="83"/>
      <c r="BU153" s="83"/>
      <c r="BV153" s="83"/>
      <c r="BW153" s="83"/>
      <c r="BX153" s="83"/>
      <c r="BY153" s="83"/>
      <c r="BZ153" s="83"/>
      <c r="CA153" s="83"/>
      <c r="CB153" s="83"/>
      <c r="CC153" s="83"/>
      <c r="CD153" s="83"/>
    </row>
    <row r="154" spans="1:82" s="10" customFormat="1" ht="34.9" hidden="1" customHeight="1" outlineLevel="1" x14ac:dyDescent="0.2">
      <c r="A154" s="738" t="s">
        <v>1769</v>
      </c>
      <c r="B154" s="376"/>
      <c r="C154" s="526"/>
      <c r="D154" s="526"/>
      <c r="E154" s="377"/>
      <c r="F154" s="954"/>
      <c r="G154" s="377"/>
      <c r="H154" s="377"/>
      <c r="I154" s="356"/>
      <c r="J154" s="957"/>
      <c r="K154" s="357"/>
      <c r="L154" s="1012" t="str">
        <f t="shared" si="25"/>
        <v/>
      </c>
      <c r="M154" s="740">
        <f t="shared" si="26"/>
        <v>0</v>
      </c>
      <c r="N154" s="741"/>
      <c r="O154" s="788" t="str">
        <f t="shared" si="27"/>
        <v/>
      </c>
      <c r="P154" s="789" t="str">
        <f t="shared" si="28"/>
        <v/>
      </c>
      <c r="Q154" s="791" t="str">
        <f t="shared" si="32"/>
        <v/>
      </c>
      <c r="R154" s="789" t="str">
        <f t="shared" si="29"/>
        <v/>
      </c>
      <c r="S154" s="789" t="str">
        <f t="shared" si="30"/>
        <v/>
      </c>
      <c r="T154" s="790" t="str">
        <f t="shared" si="31"/>
        <v/>
      </c>
      <c r="U154" s="786" t="str">
        <f ca="1">IF('Extra look-up'!$H154="`Work Type","Check Work Type",IF(AND(H154="",I154="",G154="",K154="",L154=""),"",IF(OR(H154="",I154="",G154="",K154="",L154=""),"Check all fields completed correctly",IF(AND(H154="",OR(I154&lt;&gt;"",G154&lt;&gt;"",K154&lt;&gt;"")),"Check all fields completed correctly","OK"))))</f>
        <v/>
      </c>
      <c r="X154" s="778" t="str">
        <f>IF(G154="","",IF($C$7&lt;VLOOKUP(G154,'Eligible Technologies'!D:G,4,FALSE),$C$7,VLOOKUP(G154,'Eligible Technologies'!D:G,4,FALSE)))</f>
        <v/>
      </c>
      <c r="Y154" s="41" t="e">
        <f t="shared" si="33"/>
        <v>#VALUE!</v>
      </c>
      <c r="Z154" s="179" t="str">
        <f ca="1">IFERROR(IF($D$7 = "*Multi*",AVERAGE($AI$331:INDIRECT(CONCATENATE("Ai"&amp;Y154))),AVERAGE($AI$330:INDIRECT(CONCATENATE("Ai"&amp;Y154)))),"")</f>
        <v/>
      </c>
      <c r="AA154" s="23"/>
      <c r="AB154" s="739" t="str">
        <f t="shared" si="34"/>
        <v/>
      </c>
      <c r="AC154" s="23" t="str">
        <f>'Extra look-up'!F154</f>
        <v/>
      </c>
      <c r="AD154" s="23" t="str">
        <f ca="1">'Extra look-up'!H154</f>
        <v>OK</v>
      </c>
      <c r="AE154" s="23">
        <f t="shared" ca="1" si="35"/>
        <v>1</v>
      </c>
      <c r="AF154" s="23" t="str">
        <f>'Extra look-up'!F154</f>
        <v/>
      </c>
      <c r="AG154" s="32"/>
      <c r="AL154" s="23"/>
      <c r="AM154" s="23"/>
      <c r="AO154" s="23"/>
      <c r="AR154" s="26"/>
      <c r="AS154" s="26"/>
      <c r="AT154" s="370"/>
      <c r="AU154" s="342"/>
      <c r="AV154" s="93"/>
      <c r="AW154" s="91"/>
      <c r="AX154" s="91"/>
      <c r="AY154" s="91"/>
      <c r="AZ154" s="90"/>
      <c r="BA154" s="90"/>
      <c r="BB154" s="90"/>
      <c r="BC154" s="90"/>
      <c r="BD154" s="90"/>
      <c r="BE154" s="90"/>
      <c r="BF154" s="90"/>
      <c r="BG154" s="90"/>
      <c r="BH154" s="90"/>
      <c r="BI154" s="83"/>
      <c r="BJ154" s="83"/>
      <c r="BK154" s="83"/>
      <c r="BL154" s="83"/>
      <c r="BM154" s="83"/>
      <c r="BN154" s="83"/>
      <c r="BO154" s="83"/>
      <c r="BP154" s="83"/>
      <c r="BQ154" s="83"/>
      <c r="BR154" s="83"/>
      <c r="BS154" s="83"/>
      <c r="BT154" s="83"/>
      <c r="BU154" s="83"/>
      <c r="BV154" s="83"/>
      <c r="BW154" s="83"/>
      <c r="BX154" s="83"/>
      <c r="BY154" s="83"/>
      <c r="BZ154" s="83"/>
      <c r="CA154" s="83"/>
      <c r="CB154" s="83"/>
      <c r="CC154" s="83"/>
      <c r="CD154" s="83"/>
    </row>
    <row r="155" spans="1:82" s="10" customFormat="1" ht="34.9" hidden="1" customHeight="1" outlineLevel="1" x14ac:dyDescent="0.2">
      <c r="A155" s="738" t="s">
        <v>1770</v>
      </c>
      <c r="B155" s="376"/>
      <c r="C155" s="526"/>
      <c r="D155" s="526"/>
      <c r="E155" s="377"/>
      <c r="F155" s="954"/>
      <c r="G155" s="377"/>
      <c r="H155" s="377"/>
      <c r="I155" s="356"/>
      <c r="J155" s="957"/>
      <c r="K155" s="357"/>
      <c r="L155" s="1012" t="str">
        <f t="shared" si="25"/>
        <v/>
      </c>
      <c r="M155" s="740">
        <f t="shared" si="26"/>
        <v>0</v>
      </c>
      <c r="N155" s="741"/>
      <c r="O155" s="788" t="str">
        <f t="shared" si="27"/>
        <v/>
      </c>
      <c r="P155" s="789" t="str">
        <f t="shared" si="28"/>
        <v/>
      </c>
      <c r="Q155" s="791" t="str">
        <f t="shared" si="32"/>
        <v/>
      </c>
      <c r="R155" s="789" t="str">
        <f t="shared" si="29"/>
        <v/>
      </c>
      <c r="S155" s="789" t="str">
        <f t="shared" si="30"/>
        <v/>
      </c>
      <c r="T155" s="790" t="str">
        <f t="shared" si="31"/>
        <v/>
      </c>
      <c r="U155" s="786" t="str">
        <f ca="1">IF('Extra look-up'!$H155="`Work Type","Check Work Type",IF(AND(H155="",I155="",G155="",K155="",L155=""),"",IF(OR(H155="",I155="",G155="",K155="",L155=""),"Check all fields completed correctly",IF(AND(H155="",OR(I155&lt;&gt;"",G155&lt;&gt;"",K155&lt;&gt;"")),"Check all fields completed correctly","OK"))))</f>
        <v/>
      </c>
      <c r="X155" s="778" t="str">
        <f>IF(G155="","",IF($C$7&lt;VLOOKUP(G155,'Eligible Technologies'!D:G,4,FALSE),$C$7,VLOOKUP(G155,'Eligible Technologies'!D:G,4,FALSE)))</f>
        <v/>
      </c>
      <c r="Y155" s="41" t="e">
        <f t="shared" si="33"/>
        <v>#VALUE!</v>
      </c>
      <c r="Z155" s="179" t="str">
        <f ca="1">IFERROR(IF($D$7 = "*Multi*",AVERAGE($AI$331:INDIRECT(CONCATENATE("Ai"&amp;Y155))),AVERAGE($AI$330:INDIRECT(CONCATENATE("Ai"&amp;Y155)))),"")</f>
        <v/>
      </c>
      <c r="AA155" s="23"/>
      <c r="AB155" s="739" t="str">
        <f t="shared" si="34"/>
        <v/>
      </c>
      <c r="AC155" s="23" t="str">
        <f>'Extra look-up'!F155</f>
        <v/>
      </c>
      <c r="AD155" s="23" t="str">
        <f ca="1">'Extra look-up'!H155</f>
        <v>OK</v>
      </c>
      <c r="AE155" s="23">
        <f t="shared" ca="1" si="35"/>
        <v>1</v>
      </c>
      <c r="AF155" s="23" t="str">
        <f>'Extra look-up'!F155</f>
        <v/>
      </c>
      <c r="AG155" s="32"/>
      <c r="AL155" s="23"/>
      <c r="AM155" s="23"/>
      <c r="AO155" s="23"/>
      <c r="AR155" s="26"/>
      <c r="AS155" s="26"/>
      <c r="AT155" s="370"/>
      <c r="AU155" s="342"/>
      <c r="AV155" s="93"/>
      <c r="AW155" s="91"/>
      <c r="AX155" s="91"/>
      <c r="AY155" s="91"/>
      <c r="AZ155" s="90"/>
      <c r="BA155" s="90"/>
      <c r="BB155" s="90"/>
      <c r="BC155" s="90"/>
      <c r="BD155" s="90"/>
      <c r="BE155" s="90"/>
      <c r="BF155" s="90"/>
      <c r="BG155" s="90"/>
      <c r="BH155" s="90"/>
      <c r="BI155" s="83"/>
      <c r="BJ155" s="83"/>
      <c r="BK155" s="83"/>
      <c r="BL155" s="83"/>
      <c r="BM155" s="83"/>
      <c r="BN155" s="83"/>
      <c r="BO155" s="83"/>
      <c r="BP155" s="83"/>
      <c r="BQ155" s="83"/>
      <c r="BR155" s="83"/>
      <c r="BS155" s="83"/>
      <c r="BT155" s="83"/>
      <c r="BU155" s="83"/>
      <c r="BV155" s="83"/>
      <c r="BW155" s="83"/>
      <c r="BX155" s="83"/>
      <c r="BY155" s="83"/>
      <c r="BZ155" s="83"/>
      <c r="CA155" s="83"/>
      <c r="CB155" s="83"/>
      <c r="CC155" s="83"/>
      <c r="CD155" s="83"/>
    </row>
    <row r="156" spans="1:82" s="10" customFormat="1" ht="34.9" hidden="1" customHeight="1" outlineLevel="1" x14ac:dyDescent="0.2">
      <c r="A156" s="738" t="s">
        <v>1771</v>
      </c>
      <c r="B156" s="376"/>
      <c r="C156" s="526"/>
      <c r="D156" s="526"/>
      <c r="E156" s="377"/>
      <c r="F156" s="954"/>
      <c r="G156" s="377"/>
      <c r="H156" s="377"/>
      <c r="I156" s="356"/>
      <c r="J156" s="957"/>
      <c r="K156" s="357"/>
      <c r="L156" s="1012" t="str">
        <f t="shared" si="25"/>
        <v/>
      </c>
      <c r="M156" s="740">
        <f t="shared" si="26"/>
        <v>0</v>
      </c>
      <c r="N156" s="741"/>
      <c r="O156" s="788" t="str">
        <f t="shared" si="27"/>
        <v/>
      </c>
      <c r="P156" s="789" t="str">
        <f t="shared" si="28"/>
        <v/>
      </c>
      <c r="Q156" s="791" t="str">
        <f t="shared" si="32"/>
        <v/>
      </c>
      <c r="R156" s="789" t="str">
        <f t="shared" si="29"/>
        <v/>
      </c>
      <c r="S156" s="789" t="str">
        <f t="shared" si="30"/>
        <v/>
      </c>
      <c r="T156" s="790" t="str">
        <f t="shared" si="31"/>
        <v/>
      </c>
      <c r="U156" s="786" t="str">
        <f ca="1">IF('Extra look-up'!$H156="`Work Type","Check Work Type",IF(AND(H156="",I156="",G156="",K156="",L156=""),"",IF(OR(H156="",I156="",G156="",K156="",L156=""),"Check all fields completed correctly",IF(AND(H156="",OR(I156&lt;&gt;"",G156&lt;&gt;"",K156&lt;&gt;"")),"Check all fields completed correctly","OK"))))</f>
        <v/>
      </c>
      <c r="X156" s="778" t="str">
        <f>IF(G156="","",IF($C$7&lt;VLOOKUP(G156,'Eligible Technologies'!D:G,4,FALSE),$C$7,VLOOKUP(G156,'Eligible Technologies'!D:G,4,FALSE)))</f>
        <v/>
      </c>
      <c r="Y156" s="41" t="e">
        <f t="shared" si="33"/>
        <v>#VALUE!</v>
      </c>
      <c r="Z156" s="179" t="str">
        <f ca="1">IFERROR(IF($D$7 = "*Multi*",AVERAGE($AI$331:INDIRECT(CONCATENATE("Ai"&amp;Y156))),AVERAGE($AI$330:INDIRECT(CONCATENATE("Ai"&amp;Y156)))),"")</f>
        <v/>
      </c>
      <c r="AA156" s="23"/>
      <c r="AB156" s="739" t="str">
        <f t="shared" si="34"/>
        <v/>
      </c>
      <c r="AC156" s="23" t="str">
        <f>'Extra look-up'!F156</f>
        <v/>
      </c>
      <c r="AD156" s="23" t="str">
        <f ca="1">'Extra look-up'!H156</f>
        <v>OK</v>
      </c>
      <c r="AE156" s="23">
        <f t="shared" ca="1" si="35"/>
        <v>1</v>
      </c>
      <c r="AF156" s="23" t="str">
        <f>'Extra look-up'!F156</f>
        <v/>
      </c>
      <c r="AG156" s="32"/>
      <c r="AL156" s="23"/>
      <c r="AM156" s="23"/>
      <c r="AO156" s="23"/>
      <c r="AR156" s="26"/>
      <c r="AS156" s="26"/>
      <c r="AT156" s="370"/>
      <c r="AU156" s="342"/>
      <c r="AV156" s="93"/>
      <c r="AW156" s="91"/>
      <c r="AX156" s="91"/>
      <c r="AY156" s="91"/>
      <c r="AZ156" s="90"/>
      <c r="BA156" s="90"/>
      <c r="BB156" s="90"/>
      <c r="BC156" s="90"/>
      <c r="BD156" s="90"/>
      <c r="BE156" s="90"/>
      <c r="BF156" s="90"/>
      <c r="BG156" s="90"/>
      <c r="BH156" s="90"/>
      <c r="BI156" s="83"/>
      <c r="BJ156" s="83"/>
      <c r="BK156" s="83"/>
      <c r="BL156" s="83"/>
      <c r="BM156" s="83"/>
      <c r="BN156" s="83"/>
      <c r="BO156" s="83"/>
      <c r="BP156" s="83"/>
      <c r="BQ156" s="83"/>
      <c r="BR156" s="83"/>
      <c r="BS156" s="83"/>
      <c r="BT156" s="83"/>
      <c r="BU156" s="83"/>
      <c r="BV156" s="83"/>
      <c r="BW156" s="83"/>
      <c r="BX156" s="83"/>
      <c r="BY156" s="83"/>
      <c r="BZ156" s="83"/>
      <c r="CA156" s="83"/>
      <c r="CB156" s="83"/>
      <c r="CC156" s="83"/>
      <c r="CD156" s="83"/>
    </row>
    <row r="157" spans="1:82" s="10" customFormat="1" ht="34.9" hidden="1" customHeight="1" outlineLevel="1" x14ac:dyDescent="0.2">
      <c r="A157" s="738" t="s">
        <v>1772</v>
      </c>
      <c r="B157" s="376"/>
      <c r="C157" s="526"/>
      <c r="D157" s="526"/>
      <c r="E157" s="377"/>
      <c r="F157" s="954"/>
      <c r="G157" s="377"/>
      <c r="H157" s="377"/>
      <c r="I157" s="356"/>
      <c r="J157" s="957"/>
      <c r="K157" s="357"/>
      <c r="L157" s="1012" t="str">
        <f t="shared" si="25"/>
        <v/>
      </c>
      <c r="M157" s="740">
        <f t="shared" si="26"/>
        <v>0</v>
      </c>
      <c r="N157" s="741"/>
      <c r="O157" s="788" t="str">
        <f t="shared" si="27"/>
        <v/>
      </c>
      <c r="P157" s="789" t="str">
        <f t="shared" si="28"/>
        <v/>
      </c>
      <c r="Q157" s="791" t="str">
        <f t="shared" si="32"/>
        <v/>
      </c>
      <c r="R157" s="789" t="str">
        <f t="shared" si="29"/>
        <v/>
      </c>
      <c r="S157" s="789" t="str">
        <f t="shared" si="30"/>
        <v/>
      </c>
      <c r="T157" s="790" t="str">
        <f t="shared" si="31"/>
        <v/>
      </c>
      <c r="U157" s="786" t="str">
        <f ca="1">IF('Extra look-up'!$H157="`Work Type","Check Work Type",IF(AND(H157="",I157="",G157="",K157="",L157=""),"",IF(OR(H157="",I157="",G157="",K157="",L157=""),"Check all fields completed correctly",IF(AND(H157="",OR(I157&lt;&gt;"",G157&lt;&gt;"",K157&lt;&gt;"")),"Check all fields completed correctly","OK"))))</f>
        <v/>
      </c>
      <c r="X157" s="778" t="str">
        <f>IF(G157="","",IF($C$7&lt;VLOOKUP(G157,'Eligible Technologies'!D:G,4,FALSE),$C$7,VLOOKUP(G157,'Eligible Technologies'!D:G,4,FALSE)))</f>
        <v/>
      </c>
      <c r="Y157" s="41" t="e">
        <f t="shared" si="33"/>
        <v>#VALUE!</v>
      </c>
      <c r="Z157" s="179" t="str">
        <f ca="1">IFERROR(IF($D$7 = "*Multi*",AVERAGE($AI$331:INDIRECT(CONCATENATE("Ai"&amp;Y157))),AVERAGE($AI$330:INDIRECT(CONCATENATE("Ai"&amp;Y157)))),"")</f>
        <v/>
      </c>
      <c r="AA157" s="23"/>
      <c r="AB157" s="739" t="str">
        <f t="shared" si="34"/>
        <v/>
      </c>
      <c r="AC157" s="23" t="str">
        <f>'Extra look-up'!F157</f>
        <v/>
      </c>
      <c r="AD157" s="23" t="str">
        <f ca="1">'Extra look-up'!H157</f>
        <v>OK</v>
      </c>
      <c r="AE157" s="23">
        <f t="shared" ca="1" si="35"/>
        <v>1</v>
      </c>
      <c r="AF157" s="23" t="str">
        <f>'Extra look-up'!F157</f>
        <v/>
      </c>
      <c r="AG157" s="32"/>
      <c r="AL157" s="23"/>
      <c r="AM157" s="23"/>
      <c r="AO157" s="23"/>
      <c r="AR157" s="26"/>
      <c r="AS157" s="26"/>
      <c r="AT157" s="370"/>
      <c r="AU157" s="342"/>
      <c r="AV157" s="93"/>
      <c r="AW157" s="91"/>
      <c r="AX157" s="91"/>
      <c r="AY157" s="91"/>
      <c r="AZ157" s="90"/>
      <c r="BA157" s="90"/>
      <c r="BB157" s="90"/>
      <c r="BC157" s="90"/>
      <c r="BD157" s="90"/>
      <c r="BE157" s="90"/>
      <c r="BF157" s="90"/>
      <c r="BG157" s="90"/>
      <c r="BH157" s="90"/>
      <c r="BI157" s="83"/>
      <c r="BJ157" s="83"/>
      <c r="BK157" s="83"/>
      <c r="BL157" s="83"/>
      <c r="BM157" s="83"/>
      <c r="BN157" s="83"/>
      <c r="BO157" s="83"/>
      <c r="BP157" s="83"/>
      <c r="BQ157" s="83"/>
      <c r="BR157" s="83"/>
      <c r="BS157" s="83"/>
      <c r="BT157" s="83"/>
      <c r="BU157" s="83"/>
      <c r="BV157" s="83"/>
      <c r="BW157" s="83"/>
      <c r="BX157" s="83"/>
      <c r="BY157" s="83"/>
      <c r="BZ157" s="83"/>
      <c r="CA157" s="83"/>
      <c r="CB157" s="83"/>
      <c r="CC157" s="83"/>
      <c r="CD157" s="83"/>
    </row>
    <row r="158" spans="1:82" s="10" customFormat="1" ht="34.9" hidden="1" customHeight="1" outlineLevel="1" x14ac:dyDescent="0.2">
      <c r="A158" s="738" t="s">
        <v>1773</v>
      </c>
      <c r="B158" s="376"/>
      <c r="C158" s="526"/>
      <c r="D158" s="526"/>
      <c r="E158" s="377"/>
      <c r="F158" s="954"/>
      <c r="G158" s="377"/>
      <c r="H158" s="377"/>
      <c r="I158" s="356"/>
      <c r="J158" s="957"/>
      <c r="K158" s="357"/>
      <c r="L158" s="1012" t="str">
        <f t="shared" si="25"/>
        <v/>
      </c>
      <c r="M158" s="740">
        <f t="shared" si="26"/>
        <v>0</v>
      </c>
      <c r="N158" s="741"/>
      <c r="O158" s="788" t="str">
        <f t="shared" si="27"/>
        <v/>
      </c>
      <c r="P158" s="789" t="str">
        <f t="shared" si="28"/>
        <v/>
      </c>
      <c r="Q158" s="791" t="str">
        <f t="shared" si="32"/>
        <v/>
      </c>
      <c r="R158" s="789" t="str">
        <f t="shared" si="29"/>
        <v/>
      </c>
      <c r="S158" s="789" t="str">
        <f t="shared" si="30"/>
        <v/>
      </c>
      <c r="T158" s="790" t="str">
        <f t="shared" si="31"/>
        <v/>
      </c>
      <c r="U158" s="786" t="str">
        <f ca="1">IF('Extra look-up'!$H158="`Work Type","Check Work Type",IF(AND(H158="",I158="",G158="",K158="",L158=""),"",IF(OR(H158="",I158="",G158="",K158="",L158=""),"Check all fields completed correctly",IF(AND(H158="",OR(I158&lt;&gt;"",G158&lt;&gt;"",K158&lt;&gt;"")),"Check all fields completed correctly","OK"))))</f>
        <v/>
      </c>
      <c r="X158" s="778" t="str">
        <f>IF(G158="","",IF($C$7&lt;VLOOKUP(G158,'Eligible Technologies'!D:G,4,FALSE),$C$7,VLOOKUP(G158,'Eligible Technologies'!D:G,4,FALSE)))</f>
        <v/>
      </c>
      <c r="Y158" s="41" t="e">
        <f t="shared" si="33"/>
        <v>#VALUE!</v>
      </c>
      <c r="Z158" s="179" t="str">
        <f ca="1">IFERROR(IF($D$7 = "*Multi*",AVERAGE($AI$331:INDIRECT(CONCATENATE("Ai"&amp;Y158))),AVERAGE($AI$330:INDIRECT(CONCATENATE("Ai"&amp;Y158)))),"")</f>
        <v/>
      </c>
      <c r="AA158" s="23"/>
      <c r="AB158" s="739" t="str">
        <f t="shared" si="34"/>
        <v/>
      </c>
      <c r="AC158" s="23" t="str">
        <f>'Extra look-up'!F158</f>
        <v/>
      </c>
      <c r="AD158" s="23" t="str">
        <f ca="1">'Extra look-up'!H158</f>
        <v>OK</v>
      </c>
      <c r="AE158" s="23">
        <f t="shared" ca="1" si="35"/>
        <v>1</v>
      </c>
      <c r="AF158" s="23" t="str">
        <f>'Extra look-up'!F158</f>
        <v/>
      </c>
      <c r="AG158" s="32"/>
      <c r="AL158" s="23"/>
      <c r="AM158" s="23"/>
      <c r="AO158" s="23"/>
      <c r="AR158" s="26"/>
      <c r="AS158" s="26"/>
      <c r="AT158" s="370"/>
      <c r="AU158" s="342"/>
      <c r="AV158" s="93"/>
      <c r="AW158" s="91"/>
      <c r="AX158" s="91"/>
      <c r="AY158" s="91"/>
      <c r="AZ158" s="90"/>
      <c r="BA158" s="90"/>
      <c r="BB158" s="90"/>
      <c r="BC158" s="90"/>
      <c r="BD158" s="90"/>
      <c r="BE158" s="90"/>
      <c r="BF158" s="90"/>
      <c r="BG158" s="90"/>
      <c r="BH158" s="90"/>
      <c r="BI158" s="83"/>
      <c r="BJ158" s="83"/>
      <c r="BK158" s="83"/>
      <c r="BL158" s="83"/>
      <c r="BM158" s="83"/>
      <c r="BN158" s="83"/>
      <c r="BO158" s="83"/>
      <c r="BP158" s="83"/>
      <c r="BQ158" s="83"/>
      <c r="BR158" s="83"/>
      <c r="BS158" s="83"/>
      <c r="BT158" s="83"/>
      <c r="BU158" s="83"/>
      <c r="BV158" s="83"/>
      <c r="BW158" s="83"/>
      <c r="BX158" s="83"/>
      <c r="BY158" s="83"/>
      <c r="BZ158" s="83"/>
      <c r="CA158" s="83"/>
      <c r="CB158" s="83"/>
      <c r="CC158" s="83"/>
      <c r="CD158" s="83"/>
    </row>
    <row r="159" spans="1:82" s="10" customFormat="1" ht="34.9" hidden="1" customHeight="1" outlineLevel="1" x14ac:dyDescent="0.2">
      <c r="A159" s="738" t="s">
        <v>1774</v>
      </c>
      <c r="B159" s="376"/>
      <c r="C159" s="526"/>
      <c r="D159" s="526"/>
      <c r="E159" s="377"/>
      <c r="F159" s="954"/>
      <c r="G159" s="377"/>
      <c r="H159" s="377"/>
      <c r="I159" s="356"/>
      <c r="J159" s="957"/>
      <c r="K159" s="357"/>
      <c r="L159" s="1012" t="str">
        <f t="shared" si="25"/>
        <v/>
      </c>
      <c r="M159" s="740">
        <f t="shared" si="26"/>
        <v>0</v>
      </c>
      <c r="N159" s="741"/>
      <c r="O159" s="788" t="str">
        <f t="shared" si="27"/>
        <v/>
      </c>
      <c r="P159" s="789" t="str">
        <f t="shared" si="28"/>
        <v/>
      </c>
      <c r="Q159" s="791" t="str">
        <f t="shared" si="32"/>
        <v/>
      </c>
      <c r="R159" s="789" t="str">
        <f t="shared" si="29"/>
        <v/>
      </c>
      <c r="S159" s="789" t="str">
        <f t="shared" si="30"/>
        <v/>
      </c>
      <c r="T159" s="790" t="str">
        <f t="shared" si="31"/>
        <v/>
      </c>
      <c r="U159" s="786" t="str">
        <f ca="1">IF('Extra look-up'!$H159="`Work Type","Check Work Type",IF(AND(H159="",I159="",G159="",K159="",L159=""),"",IF(OR(H159="",I159="",G159="",K159="",L159=""),"Check all fields completed correctly",IF(AND(H159="",OR(I159&lt;&gt;"",G159&lt;&gt;"",K159&lt;&gt;"")),"Check all fields completed correctly","OK"))))</f>
        <v/>
      </c>
      <c r="X159" s="778" t="str">
        <f>IF(G159="","",IF($C$7&lt;VLOOKUP(G159,'Eligible Technologies'!D:G,4,FALSE),$C$7,VLOOKUP(G159,'Eligible Technologies'!D:G,4,FALSE)))</f>
        <v/>
      </c>
      <c r="Y159" s="41" t="e">
        <f t="shared" si="33"/>
        <v>#VALUE!</v>
      </c>
      <c r="Z159" s="179" t="str">
        <f ca="1">IFERROR(IF($D$7 = "*Multi*",AVERAGE($AI$331:INDIRECT(CONCATENATE("Ai"&amp;Y159))),AVERAGE($AI$330:INDIRECT(CONCATENATE("Ai"&amp;Y159)))),"")</f>
        <v/>
      </c>
      <c r="AA159" s="23"/>
      <c r="AB159" s="739" t="str">
        <f t="shared" si="34"/>
        <v/>
      </c>
      <c r="AC159" s="23" t="str">
        <f>'Extra look-up'!F159</f>
        <v/>
      </c>
      <c r="AD159" s="23" t="str">
        <f ca="1">'Extra look-up'!H159</f>
        <v>OK</v>
      </c>
      <c r="AE159" s="23">
        <f t="shared" ca="1" si="35"/>
        <v>1</v>
      </c>
      <c r="AF159" s="23" t="str">
        <f>'Extra look-up'!F159</f>
        <v/>
      </c>
      <c r="AG159" s="32"/>
      <c r="AL159" s="23"/>
      <c r="AM159" s="23"/>
      <c r="AO159" s="23"/>
      <c r="AR159" s="26"/>
      <c r="AS159" s="26"/>
      <c r="AT159" s="370"/>
      <c r="AU159" s="342"/>
      <c r="AV159" s="93"/>
      <c r="AW159" s="91"/>
      <c r="AX159" s="91"/>
      <c r="AY159" s="91"/>
      <c r="AZ159" s="90"/>
      <c r="BA159" s="90"/>
      <c r="BB159" s="90"/>
      <c r="BC159" s="90"/>
      <c r="BD159" s="90"/>
      <c r="BE159" s="90"/>
      <c r="BF159" s="90"/>
      <c r="BG159" s="90"/>
      <c r="BH159" s="90"/>
      <c r="BI159" s="83"/>
      <c r="BJ159" s="83"/>
      <c r="BK159" s="83"/>
      <c r="BL159" s="83"/>
      <c r="BM159" s="83"/>
      <c r="BN159" s="83"/>
      <c r="BO159" s="83"/>
      <c r="BP159" s="83"/>
      <c r="BQ159" s="83"/>
      <c r="BR159" s="83"/>
      <c r="BS159" s="83"/>
      <c r="BT159" s="83"/>
      <c r="BU159" s="83"/>
      <c r="BV159" s="83"/>
      <c r="BW159" s="83"/>
      <c r="BX159" s="83"/>
      <c r="BY159" s="83"/>
      <c r="BZ159" s="83"/>
      <c r="CA159" s="83"/>
      <c r="CB159" s="83"/>
      <c r="CC159" s="83"/>
      <c r="CD159" s="83"/>
    </row>
    <row r="160" spans="1:82" s="10" customFormat="1" ht="34.9" hidden="1" customHeight="1" outlineLevel="1" x14ac:dyDescent="0.2">
      <c r="A160" s="738" t="s">
        <v>1775</v>
      </c>
      <c r="B160" s="376"/>
      <c r="C160" s="526"/>
      <c r="D160" s="526"/>
      <c r="E160" s="377"/>
      <c r="F160" s="954"/>
      <c r="G160" s="377"/>
      <c r="H160" s="377"/>
      <c r="I160" s="356"/>
      <c r="J160" s="957"/>
      <c r="K160" s="357"/>
      <c r="L160" s="1012" t="str">
        <f t="shared" si="25"/>
        <v/>
      </c>
      <c r="M160" s="740">
        <f t="shared" si="26"/>
        <v>0</v>
      </c>
      <c r="N160" s="741"/>
      <c r="O160" s="788" t="str">
        <f t="shared" si="27"/>
        <v/>
      </c>
      <c r="P160" s="789" t="str">
        <f t="shared" si="28"/>
        <v/>
      </c>
      <c r="Q160" s="791" t="str">
        <f t="shared" si="32"/>
        <v/>
      </c>
      <c r="R160" s="789" t="str">
        <f t="shared" si="29"/>
        <v/>
      </c>
      <c r="S160" s="789" t="str">
        <f t="shared" si="30"/>
        <v/>
      </c>
      <c r="T160" s="790" t="str">
        <f t="shared" si="31"/>
        <v/>
      </c>
      <c r="U160" s="786" t="str">
        <f ca="1">IF('Extra look-up'!$H160="`Work Type","Check Work Type",IF(AND(H160="",I160="",G160="",K160="",L160=""),"",IF(OR(H160="",I160="",G160="",K160="",L160=""),"Check all fields completed correctly",IF(AND(H160="",OR(I160&lt;&gt;"",G160&lt;&gt;"",K160&lt;&gt;"")),"Check all fields completed correctly","OK"))))</f>
        <v/>
      </c>
      <c r="X160" s="778" t="str">
        <f>IF(G160="","",IF($C$7&lt;VLOOKUP(G160,'Eligible Technologies'!D:G,4,FALSE),$C$7,VLOOKUP(G160,'Eligible Technologies'!D:G,4,FALSE)))</f>
        <v/>
      </c>
      <c r="Y160" s="41" t="e">
        <f t="shared" si="33"/>
        <v>#VALUE!</v>
      </c>
      <c r="Z160" s="179" t="str">
        <f ca="1">IFERROR(IF($D$7 = "*Multi*",AVERAGE($AI$331:INDIRECT(CONCATENATE("Ai"&amp;Y160))),AVERAGE($AI$330:INDIRECT(CONCATENATE("Ai"&amp;Y160)))),"")</f>
        <v/>
      </c>
      <c r="AA160" s="23"/>
      <c r="AB160" s="739" t="str">
        <f t="shared" si="34"/>
        <v/>
      </c>
      <c r="AC160" s="23" t="str">
        <f>'Extra look-up'!F160</f>
        <v/>
      </c>
      <c r="AD160" s="23" t="str">
        <f ca="1">'Extra look-up'!H160</f>
        <v>OK</v>
      </c>
      <c r="AE160" s="23">
        <f t="shared" ca="1" si="35"/>
        <v>1</v>
      </c>
      <c r="AF160" s="23" t="str">
        <f>'Extra look-up'!F160</f>
        <v/>
      </c>
      <c r="AG160" s="32"/>
      <c r="AL160" s="23"/>
      <c r="AM160" s="23"/>
      <c r="AO160" s="23"/>
      <c r="AR160" s="26"/>
      <c r="AS160" s="26"/>
      <c r="AT160" s="370"/>
      <c r="AU160" s="342"/>
      <c r="AV160" s="93"/>
      <c r="AW160" s="91"/>
      <c r="AX160" s="91"/>
      <c r="AY160" s="91"/>
      <c r="AZ160" s="90"/>
      <c r="BA160" s="90"/>
      <c r="BB160" s="90"/>
      <c r="BC160" s="90"/>
      <c r="BD160" s="90"/>
      <c r="BE160" s="90"/>
      <c r="BF160" s="90"/>
      <c r="BG160" s="90"/>
      <c r="BH160" s="90"/>
      <c r="BI160" s="83"/>
      <c r="BJ160" s="83"/>
      <c r="BK160" s="83"/>
      <c r="BL160" s="83"/>
      <c r="BM160" s="83"/>
      <c r="BN160" s="83"/>
      <c r="BO160" s="83"/>
      <c r="BP160" s="83"/>
      <c r="BQ160" s="83"/>
      <c r="BR160" s="83"/>
      <c r="BS160" s="83"/>
      <c r="BT160" s="83"/>
      <c r="BU160" s="83"/>
      <c r="BV160" s="83"/>
      <c r="BW160" s="83"/>
      <c r="BX160" s="83"/>
      <c r="BY160" s="83"/>
      <c r="BZ160" s="83"/>
      <c r="CA160" s="83"/>
      <c r="CB160" s="83"/>
      <c r="CC160" s="83"/>
      <c r="CD160" s="83"/>
    </row>
    <row r="161" spans="1:82" s="10" customFormat="1" ht="34.9" hidden="1" customHeight="1" outlineLevel="1" x14ac:dyDescent="0.2">
      <c r="A161" s="738" t="s">
        <v>1776</v>
      </c>
      <c r="B161" s="376"/>
      <c r="C161" s="526"/>
      <c r="D161" s="526"/>
      <c r="E161" s="377"/>
      <c r="F161" s="954"/>
      <c r="G161" s="377"/>
      <c r="H161" s="377"/>
      <c r="I161" s="356"/>
      <c r="J161" s="957"/>
      <c r="K161" s="357"/>
      <c r="L161" s="1012" t="str">
        <f t="shared" si="25"/>
        <v/>
      </c>
      <c r="M161" s="740">
        <f t="shared" si="26"/>
        <v>0</v>
      </c>
      <c r="N161" s="741"/>
      <c r="O161" s="788" t="str">
        <f t="shared" si="27"/>
        <v/>
      </c>
      <c r="P161" s="789" t="str">
        <f t="shared" si="28"/>
        <v/>
      </c>
      <c r="Q161" s="791" t="str">
        <f t="shared" si="32"/>
        <v/>
      </c>
      <c r="R161" s="789" t="str">
        <f t="shared" si="29"/>
        <v/>
      </c>
      <c r="S161" s="789" t="str">
        <f t="shared" si="30"/>
        <v/>
      </c>
      <c r="T161" s="790" t="str">
        <f t="shared" si="31"/>
        <v/>
      </c>
      <c r="U161" s="786" t="str">
        <f ca="1">IF('Extra look-up'!$H161="`Work Type","Check Work Type",IF(AND(H161="",I161="",G161="",K161="",L161=""),"",IF(OR(H161="",I161="",G161="",K161="",L161=""),"Check all fields completed correctly",IF(AND(H161="",OR(I161&lt;&gt;"",G161&lt;&gt;"",K161&lt;&gt;"")),"Check all fields completed correctly","OK"))))</f>
        <v/>
      </c>
      <c r="X161" s="778" t="str">
        <f>IF(G161="","",IF($C$7&lt;VLOOKUP(G161,'Eligible Technologies'!D:G,4,FALSE),$C$7,VLOOKUP(G161,'Eligible Technologies'!D:G,4,FALSE)))</f>
        <v/>
      </c>
      <c r="Y161" s="41" t="e">
        <f t="shared" si="33"/>
        <v>#VALUE!</v>
      </c>
      <c r="Z161" s="179" t="str">
        <f ca="1">IFERROR(IF($D$7 = "*Multi*",AVERAGE($AI$331:INDIRECT(CONCATENATE("Ai"&amp;Y161))),AVERAGE($AI$330:INDIRECT(CONCATENATE("Ai"&amp;Y161)))),"")</f>
        <v/>
      </c>
      <c r="AA161" s="23"/>
      <c r="AB161" s="739" t="str">
        <f t="shared" si="34"/>
        <v/>
      </c>
      <c r="AC161" s="23" t="str">
        <f>'Extra look-up'!F161</f>
        <v/>
      </c>
      <c r="AD161" s="23" t="str">
        <f ca="1">'Extra look-up'!H161</f>
        <v>OK</v>
      </c>
      <c r="AE161" s="23">
        <f t="shared" ca="1" si="35"/>
        <v>1</v>
      </c>
      <c r="AF161" s="23" t="str">
        <f>'Extra look-up'!F161</f>
        <v/>
      </c>
      <c r="AG161" s="32"/>
      <c r="AL161" s="23"/>
      <c r="AM161" s="23"/>
      <c r="AO161" s="23"/>
      <c r="AR161" s="26"/>
      <c r="AS161" s="26"/>
      <c r="AT161" s="370"/>
      <c r="AU161" s="342"/>
      <c r="AV161" s="93"/>
      <c r="AW161" s="91"/>
      <c r="AX161" s="91"/>
      <c r="AY161" s="91"/>
      <c r="AZ161" s="90"/>
      <c r="BA161" s="90"/>
      <c r="BB161" s="90"/>
      <c r="BC161" s="90"/>
      <c r="BD161" s="90"/>
      <c r="BE161" s="90"/>
      <c r="BF161" s="90"/>
      <c r="BG161" s="90"/>
      <c r="BH161" s="90"/>
      <c r="BI161" s="83"/>
      <c r="BJ161" s="83"/>
      <c r="BK161" s="83"/>
      <c r="BL161" s="83"/>
      <c r="BM161" s="83"/>
      <c r="BN161" s="83"/>
      <c r="BO161" s="83"/>
      <c r="BP161" s="83"/>
      <c r="BQ161" s="83"/>
      <c r="BR161" s="83"/>
      <c r="BS161" s="83"/>
      <c r="BT161" s="83"/>
      <c r="BU161" s="83"/>
      <c r="BV161" s="83"/>
      <c r="BW161" s="83"/>
      <c r="BX161" s="83"/>
      <c r="BY161" s="83"/>
      <c r="BZ161" s="83"/>
      <c r="CA161" s="83"/>
      <c r="CB161" s="83"/>
      <c r="CC161" s="83"/>
      <c r="CD161" s="83"/>
    </row>
    <row r="162" spans="1:82" s="10" customFormat="1" ht="34.9" hidden="1" customHeight="1" outlineLevel="1" x14ac:dyDescent="0.2">
      <c r="A162" s="738" t="s">
        <v>1777</v>
      </c>
      <c r="B162" s="376"/>
      <c r="C162" s="526"/>
      <c r="D162" s="526"/>
      <c r="E162" s="377"/>
      <c r="F162" s="954"/>
      <c r="G162" s="377"/>
      <c r="H162" s="377"/>
      <c r="I162" s="356"/>
      <c r="J162" s="957"/>
      <c r="K162" s="357"/>
      <c r="L162" s="1012" t="str">
        <f t="shared" si="25"/>
        <v/>
      </c>
      <c r="M162" s="740">
        <f t="shared" si="26"/>
        <v>0</v>
      </c>
      <c r="N162" s="741"/>
      <c r="O162" s="788" t="str">
        <f t="shared" si="27"/>
        <v/>
      </c>
      <c r="P162" s="789" t="str">
        <f t="shared" si="28"/>
        <v/>
      </c>
      <c r="Q162" s="791" t="str">
        <f t="shared" si="32"/>
        <v/>
      </c>
      <c r="R162" s="789" t="str">
        <f t="shared" si="29"/>
        <v/>
      </c>
      <c r="S162" s="789" t="str">
        <f t="shared" si="30"/>
        <v/>
      </c>
      <c r="T162" s="790" t="str">
        <f t="shared" si="31"/>
        <v/>
      </c>
      <c r="U162" s="786" t="str">
        <f ca="1">IF('Extra look-up'!$H162="`Work Type","Check Work Type",IF(AND(H162="",I162="",G162="",K162="",L162=""),"",IF(OR(H162="",I162="",G162="",K162="",L162=""),"Check all fields completed correctly",IF(AND(H162="",OR(I162&lt;&gt;"",G162&lt;&gt;"",K162&lt;&gt;"")),"Check all fields completed correctly","OK"))))</f>
        <v/>
      </c>
      <c r="X162" s="778" t="str">
        <f>IF(G162="","",IF($C$7&lt;VLOOKUP(G162,'Eligible Technologies'!D:G,4,FALSE),$C$7,VLOOKUP(G162,'Eligible Technologies'!D:G,4,FALSE)))</f>
        <v/>
      </c>
      <c r="Y162" s="41" t="e">
        <f t="shared" si="33"/>
        <v>#VALUE!</v>
      </c>
      <c r="Z162" s="179" t="str">
        <f ca="1">IFERROR(IF($D$7 = "*Multi*",AVERAGE($AI$331:INDIRECT(CONCATENATE("Ai"&amp;Y162))),AVERAGE($AI$330:INDIRECT(CONCATENATE("Ai"&amp;Y162)))),"")</f>
        <v/>
      </c>
      <c r="AA162" s="23"/>
      <c r="AB162" s="739" t="str">
        <f t="shared" si="34"/>
        <v/>
      </c>
      <c r="AC162" s="23" t="str">
        <f>'Extra look-up'!F162</f>
        <v/>
      </c>
      <c r="AD162" s="23" t="str">
        <f ca="1">'Extra look-up'!H162</f>
        <v>OK</v>
      </c>
      <c r="AE162" s="23">
        <f t="shared" ca="1" si="35"/>
        <v>1</v>
      </c>
      <c r="AF162" s="23" t="str">
        <f>'Extra look-up'!F162</f>
        <v/>
      </c>
      <c r="AG162" s="32"/>
      <c r="AL162" s="23"/>
      <c r="AM162" s="23"/>
      <c r="AO162" s="23"/>
      <c r="AR162" s="26"/>
      <c r="AS162" s="26"/>
      <c r="AT162" s="370"/>
      <c r="AU162" s="342"/>
      <c r="AV162" s="93"/>
      <c r="AW162" s="91"/>
      <c r="AX162" s="91"/>
      <c r="AY162" s="91"/>
      <c r="AZ162" s="90"/>
      <c r="BA162" s="90"/>
      <c r="BB162" s="90"/>
      <c r="BC162" s="90"/>
      <c r="BD162" s="90"/>
      <c r="BE162" s="90"/>
      <c r="BF162" s="90"/>
      <c r="BG162" s="90"/>
      <c r="BH162" s="90"/>
      <c r="BI162" s="83"/>
      <c r="BJ162" s="83"/>
      <c r="BK162" s="83"/>
      <c r="BL162" s="83"/>
      <c r="BM162" s="83"/>
      <c r="BN162" s="83"/>
      <c r="BO162" s="83"/>
      <c r="BP162" s="83"/>
      <c r="BQ162" s="83"/>
      <c r="BR162" s="83"/>
      <c r="BS162" s="83"/>
      <c r="BT162" s="83"/>
      <c r="BU162" s="83"/>
      <c r="BV162" s="83"/>
      <c r="BW162" s="83"/>
      <c r="BX162" s="83"/>
      <c r="BY162" s="83"/>
      <c r="BZ162" s="83"/>
      <c r="CA162" s="83"/>
      <c r="CB162" s="83"/>
      <c r="CC162" s="83"/>
      <c r="CD162" s="83"/>
    </row>
    <row r="163" spans="1:82" s="10" customFormat="1" ht="34.9" hidden="1" customHeight="1" outlineLevel="1" x14ac:dyDescent="0.2">
      <c r="A163" s="738" t="s">
        <v>1778</v>
      </c>
      <c r="B163" s="376"/>
      <c r="C163" s="526"/>
      <c r="D163" s="526"/>
      <c r="E163" s="377"/>
      <c r="F163" s="954"/>
      <c r="G163" s="377"/>
      <c r="H163" s="377"/>
      <c r="I163" s="356"/>
      <c r="J163" s="957"/>
      <c r="K163" s="357"/>
      <c r="L163" s="1012" t="str">
        <f t="shared" si="25"/>
        <v/>
      </c>
      <c r="M163" s="740">
        <f t="shared" si="26"/>
        <v>0</v>
      </c>
      <c r="N163" s="741"/>
      <c r="O163" s="788" t="str">
        <f t="shared" si="27"/>
        <v/>
      </c>
      <c r="P163" s="789" t="str">
        <f t="shared" si="28"/>
        <v/>
      </c>
      <c r="Q163" s="791" t="str">
        <f t="shared" si="32"/>
        <v/>
      </c>
      <c r="R163" s="789" t="str">
        <f t="shared" si="29"/>
        <v/>
      </c>
      <c r="S163" s="789" t="str">
        <f t="shared" si="30"/>
        <v/>
      </c>
      <c r="T163" s="790" t="str">
        <f t="shared" si="31"/>
        <v/>
      </c>
      <c r="U163" s="786" t="str">
        <f ca="1">IF('Extra look-up'!$H163="`Work Type","Check Work Type",IF(AND(H163="",I163="",G163="",K163="",L163=""),"",IF(OR(H163="",I163="",G163="",K163="",L163=""),"Check all fields completed correctly",IF(AND(H163="",OR(I163&lt;&gt;"",G163&lt;&gt;"",K163&lt;&gt;"")),"Check all fields completed correctly","OK"))))</f>
        <v/>
      </c>
      <c r="X163" s="778" t="str">
        <f>IF(G163="","",IF($C$7&lt;VLOOKUP(G163,'Eligible Technologies'!D:G,4,FALSE),$C$7,VLOOKUP(G163,'Eligible Technologies'!D:G,4,FALSE)))</f>
        <v/>
      </c>
      <c r="Y163" s="41" t="e">
        <f t="shared" si="33"/>
        <v>#VALUE!</v>
      </c>
      <c r="Z163" s="179" t="str">
        <f ca="1">IFERROR(IF($D$7 = "*Multi*",AVERAGE($AI$331:INDIRECT(CONCATENATE("Ai"&amp;Y163))),AVERAGE($AI$330:INDIRECT(CONCATENATE("Ai"&amp;Y163)))),"")</f>
        <v/>
      </c>
      <c r="AA163" s="23"/>
      <c r="AB163" s="739" t="str">
        <f t="shared" si="34"/>
        <v/>
      </c>
      <c r="AC163" s="23" t="str">
        <f>'Extra look-up'!F163</f>
        <v/>
      </c>
      <c r="AD163" s="23" t="str">
        <f ca="1">'Extra look-up'!H163</f>
        <v>OK</v>
      </c>
      <c r="AE163" s="23">
        <f t="shared" ca="1" si="35"/>
        <v>1</v>
      </c>
      <c r="AF163" s="23" t="str">
        <f>'Extra look-up'!F163</f>
        <v/>
      </c>
      <c r="AG163" s="32"/>
      <c r="AL163" s="23"/>
      <c r="AM163" s="23"/>
      <c r="AO163" s="23"/>
      <c r="AR163" s="26"/>
      <c r="AS163" s="26"/>
      <c r="AT163" s="370"/>
      <c r="AU163" s="342"/>
      <c r="AV163" s="93"/>
      <c r="AW163" s="91"/>
      <c r="AX163" s="91"/>
      <c r="AY163" s="91"/>
      <c r="AZ163" s="90"/>
      <c r="BA163" s="90"/>
      <c r="BB163" s="90"/>
      <c r="BC163" s="90"/>
      <c r="BD163" s="90"/>
      <c r="BE163" s="90"/>
      <c r="BF163" s="90"/>
      <c r="BG163" s="90"/>
      <c r="BH163" s="90"/>
      <c r="BI163" s="83"/>
      <c r="BJ163" s="83"/>
      <c r="BK163" s="83"/>
      <c r="BL163" s="83"/>
      <c r="BM163" s="83"/>
      <c r="BN163" s="83"/>
      <c r="BO163" s="83"/>
      <c r="BP163" s="83"/>
      <c r="BQ163" s="83"/>
      <c r="BR163" s="83"/>
      <c r="BS163" s="83"/>
      <c r="BT163" s="83"/>
      <c r="BU163" s="83"/>
      <c r="BV163" s="83"/>
      <c r="BW163" s="83"/>
      <c r="BX163" s="83"/>
      <c r="BY163" s="83"/>
      <c r="BZ163" s="83"/>
      <c r="CA163" s="83"/>
      <c r="CB163" s="83"/>
      <c r="CC163" s="83"/>
      <c r="CD163" s="83"/>
    </row>
    <row r="164" spans="1:82" s="10" customFormat="1" ht="34.9" hidden="1" customHeight="1" outlineLevel="1" x14ac:dyDescent="0.2">
      <c r="A164" s="738" t="s">
        <v>1779</v>
      </c>
      <c r="B164" s="376"/>
      <c r="C164" s="526"/>
      <c r="D164" s="526"/>
      <c r="E164" s="377"/>
      <c r="F164" s="954"/>
      <c r="G164" s="377"/>
      <c r="H164" s="377"/>
      <c r="I164" s="356"/>
      <c r="J164" s="957"/>
      <c r="K164" s="357"/>
      <c r="L164" s="1012" t="str">
        <f t="shared" si="25"/>
        <v/>
      </c>
      <c r="M164" s="740">
        <f t="shared" si="26"/>
        <v>0</v>
      </c>
      <c r="N164" s="741"/>
      <c r="O164" s="788" t="str">
        <f t="shared" si="27"/>
        <v/>
      </c>
      <c r="P164" s="789" t="str">
        <f t="shared" si="28"/>
        <v/>
      </c>
      <c r="Q164" s="791" t="str">
        <f t="shared" si="32"/>
        <v/>
      </c>
      <c r="R164" s="789" t="str">
        <f t="shared" si="29"/>
        <v/>
      </c>
      <c r="S164" s="789" t="str">
        <f t="shared" si="30"/>
        <v/>
      </c>
      <c r="T164" s="790" t="str">
        <f t="shared" si="31"/>
        <v/>
      </c>
      <c r="U164" s="786" t="str">
        <f ca="1">IF('Extra look-up'!$H164="`Work Type","Check Work Type",IF(AND(H164="",I164="",G164="",K164="",L164=""),"",IF(OR(H164="",I164="",G164="",K164="",L164=""),"Check all fields completed correctly",IF(AND(H164="",OR(I164&lt;&gt;"",G164&lt;&gt;"",K164&lt;&gt;"")),"Check all fields completed correctly","OK"))))</f>
        <v/>
      </c>
      <c r="X164" s="778" t="str">
        <f>IF(G164="","",IF($C$7&lt;VLOOKUP(G164,'Eligible Technologies'!D:G,4,FALSE),$C$7,VLOOKUP(G164,'Eligible Technologies'!D:G,4,FALSE)))</f>
        <v/>
      </c>
      <c r="Y164" s="41" t="e">
        <f t="shared" si="33"/>
        <v>#VALUE!</v>
      </c>
      <c r="Z164" s="179" t="str">
        <f ca="1">IFERROR(IF($D$7 = "*Multi*",AVERAGE($AI$331:INDIRECT(CONCATENATE("Ai"&amp;Y164))),AVERAGE($AI$330:INDIRECT(CONCATENATE("Ai"&amp;Y164)))),"")</f>
        <v/>
      </c>
      <c r="AA164" s="23"/>
      <c r="AB164" s="739" t="str">
        <f t="shared" si="34"/>
        <v/>
      </c>
      <c r="AC164" s="23" t="str">
        <f>'Extra look-up'!F164</f>
        <v/>
      </c>
      <c r="AD164" s="23" t="str">
        <f ca="1">'Extra look-up'!H164</f>
        <v>OK</v>
      </c>
      <c r="AE164" s="23">
        <f t="shared" ca="1" si="35"/>
        <v>1</v>
      </c>
      <c r="AF164" s="23" t="str">
        <f>'Extra look-up'!F164</f>
        <v/>
      </c>
      <c r="AG164" s="32"/>
      <c r="AL164" s="23"/>
      <c r="AM164" s="23"/>
      <c r="AO164" s="23"/>
      <c r="AR164" s="26"/>
      <c r="AS164" s="26"/>
      <c r="AT164" s="370"/>
      <c r="AU164" s="342"/>
      <c r="AV164" s="93"/>
      <c r="AW164" s="91"/>
      <c r="AX164" s="91"/>
      <c r="AY164" s="91"/>
      <c r="AZ164" s="90"/>
      <c r="BA164" s="90"/>
      <c r="BB164" s="90"/>
      <c r="BC164" s="90"/>
      <c r="BD164" s="90"/>
      <c r="BE164" s="90"/>
      <c r="BF164" s="90"/>
      <c r="BG164" s="90"/>
      <c r="BH164" s="90"/>
      <c r="BI164" s="83"/>
      <c r="BJ164" s="83"/>
      <c r="BK164" s="83"/>
      <c r="BL164" s="83"/>
      <c r="BM164" s="83"/>
      <c r="BN164" s="83"/>
      <c r="BO164" s="83"/>
      <c r="BP164" s="83"/>
      <c r="BQ164" s="83"/>
      <c r="BR164" s="83"/>
      <c r="BS164" s="83"/>
      <c r="BT164" s="83"/>
      <c r="BU164" s="83"/>
      <c r="BV164" s="83"/>
      <c r="BW164" s="83"/>
      <c r="BX164" s="83"/>
      <c r="BY164" s="83"/>
      <c r="BZ164" s="83"/>
      <c r="CA164" s="83"/>
      <c r="CB164" s="83"/>
      <c r="CC164" s="83"/>
      <c r="CD164" s="83"/>
    </row>
    <row r="165" spans="1:82" s="10" customFormat="1" ht="34.9" hidden="1" customHeight="1" outlineLevel="1" x14ac:dyDescent="0.2">
      <c r="A165" s="738" t="s">
        <v>1780</v>
      </c>
      <c r="B165" s="376"/>
      <c r="C165" s="526"/>
      <c r="D165" s="526"/>
      <c r="E165" s="377"/>
      <c r="F165" s="954"/>
      <c r="G165" s="377"/>
      <c r="H165" s="377"/>
      <c r="I165" s="356"/>
      <c r="J165" s="957"/>
      <c r="K165" s="357"/>
      <c r="L165" s="1012" t="str">
        <f t="shared" si="25"/>
        <v/>
      </c>
      <c r="M165" s="740">
        <f t="shared" si="26"/>
        <v>0</v>
      </c>
      <c r="N165" s="741"/>
      <c r="O165" s="788" t="str">
        <f t="shared" si="27"/>
        <v/>
      </c>
      <c r="P165" s="789" t="str">
        <f t="shared" si="28"/>
        <v/>
      </c>
      <c r="Q165" s="791" t="str">
        <f t="shared" si="32"/>
        <v/>
      </c>
      <c r="R165" s="789" t="str">
        <f t="shared" si="29"/>
        <v/>
      </c>
      <c r="S165" s="789" t="str">
        <f t="shared" si="30"/>
        <v/>
      </c>
      <c r="T165" s="790" t="str">
        <f t="shared" si="31"/>
        <v/>
      </c>
      <c r="U165" s="786" t="str">
        <f ca="1">IF('Extra look-up'!$H165="`Work Type","Check Work Type",IF(AND(H165="",I165="",G165="",K165="",L165=""),"",IF(OR(H165="",I165="",G165="",K165="",L165=""),"Check all fields completed correctly",IF(AND(H165="",OR(I165&lt;&gt;"",G165&lt;&gt;"",K165&lt;&gt;"")),"Check all fields completed correctly","OK"))))</f>
        <v/>
      </c>
      <c r="X165" s="778" t="str">
        <f>IF(G165="","",IF($C$7&lt;VLOOKUP(G165,'Eligible Technologies'!D:G,4,FALSE),$C$7,VLOOKUP(G165,'Eligible Technologies'!D:G,4,FALSE)))</f>
        <v/>
      </c>
      <c r="Y165" s="41" t="e">
        <f t="shared" si="33"/>
        <v>#VALUE!</v>
      </c>
      <c r="Z165" s="179" t="str">
        <f ca="1">IFERROR(IF($D$7 = "*Multi*",AVERAGE($AI$331:INDIRECT(CONCATENATE("Ai"&amp;Y165))),AVERAGE($AI$330:INDIRECT(CONCATENATE("Ai"&amp;Y165)))),"")</f>
        <v/>
      </c>
      <c r="AA165" s="23"/>
      <c r="AB165" s="739" t="str">
        <f t="shared" si="34"/>
        <v/>
      </c>
      <c r="AC165" s="23" t="str">
        <f>'Extra look-up'!F165</f>
        <v/>
      </c>
      <c r="AD165" s="23" t="str">
        <f ca="1">'Extra look-up'!H165</f>
        <v>OK</v>
      </c>
      <c r="AE165" s="23">
        <f t="shared" ca="1" si="35"/>
        <v>1</v>
      </c>
      <c r="AF165" s="23" t="str">
        <f>'Extra look-up'!F165</f>
        <v/>
      </c>
      <c r="AG165" s="32"/>
      <c r="AL165" s="23"/>
      <c r="AM165" s="23"/>
      <c r="AO165" s="23"/>
      <c r="AR165" s="26"/>
      <c r="AS165" s="26"/>
      <c r="AT165" s="370"/>
      <c r="AU165" s="342"/>
      <c r="AV165" s="93"/>
      <c r="AW165" s="91"/>
      <c r="AX165" s="91"/>
      <c r="AY165" s="91"/>
      <c r="AZ165" s="90"/>
      <c r="BA165" s="90"/>
      <c r="BB165" s="90"/>
      <c r="BC165" s="90"/>
      <c r="BD165" s="90"/>
      <c r="BE165" s="90"/>
      <c r="BF165" s="90"/>
      <c r="BG165" s="90"/>
      <c r="BH165" s="90"/>
      <c r="BI165" s="83"/>
      <c r="BJ165" s="83"/>
      <c r="BK165" s="83"/>
      <c r="BL165" s="83"/>
      <c r="BM165" s="83"/>
      <c r="BN165" s="83"/>
      <c r="BO165" s="83"/>
      <c r="BP165" s="83"/>
      <c r="BQ165" s="83"/>
      <c r="BR165" s="83"/>
      <c r="BS165" s="83"/>
      <c r="BT165" s="83"/>
      <c r="BU165" s="83"/>
      <c r="BV165" s="83"/>
      <c r="BW165" s="83"/>
      <c r="BX165" s="83"/>
      <c r="BY165" s="83"/>
      <c r="BZ165" s="83"/>
      <c r="CA165" s="83"/>
      <c r="CB165" s="83"/>
      <c r="CC165" s="83"/>
      <c r="CD165" s="83"/>
    </row>
    <row r="166" spans="1:82" s="10" customFormat="1" ht="34.9" hidden="1" customHeight="1" outlineLevel="1" x14ac:dyDescent="0.2">
      <c r="A166" s="738" t="s">
        <v>1781</v>
      </c>
      <c r="B166" s="376"/>
      <c r="C166" s="526"/>
      <c r="D166" s="526"/>
      <c r="E166" s="377"/>
      <c r="F166" s="954"/>
      <c r="G166" s="377"/>
      <c r="H166" s="377"/>
      <c r="I166" s="356"/>
      <c r="J166" s="957"/>
      <c r="K166" s="357"/>
      <c r="L166" s="1012" t="str">
        <f t="shared" si="25"/>
        <v/>
      </c>
      <c r="M166" s="740">
        <f t="shared" si="26"/>
        <v>0</v>
      </c>
      <c r="N166" s="741"/>
      <c r="O166" s="788" t="str">
        <f t="shared" si="27"/>
        <v/>
      </c>
      <c r="P166" s="789" t="str">
        <f t="shared" si="28"/>
        <v/>
      </c>
      <c r="Q166" s="791" t="str">
        <f t="shared" si="32"/>
        <v/>
      </c>
      <c r="R166" s="789" t="str">
        <f t="shared" si="29"/>
        <v/>
      </c>
      <c r="S166" s="789" t="str">
        <f t="shared" si="30"/>
        <v/>
      </c>
      <c r="T166" s="790" t="str">
        <f t="shared" si="31"/>
        <v/>
      </c>
      <c r="U166" s="786" t="str">
        <f ca="1">IF('Extra look-up'!$H166="`Work Type","Check Work Type",IF(AND(H166="",I166="",G166="",K166="",L166=""),"",IF(OR(H166="",I166="",G166="",K166="",L166=""),"Check all fields completed correctly",IF(AND(H166="",OR(I166&lt;&gt;"",G166&lt;&gt;"",K166&lt;&gt;"")),"Check all fields completed correctly","OK"))))</f>
        <v/>
      </c>
      <c r="X166" s="778" t="str">
        <f>IF(G166="","",IF($C$7&lt;VLOOKUP(G166,'Eligible Technologies'!D:G,4,FALSE),$C$7,VLOOKUP(G166,'Eligible Technologies'!D:G,4,FALSE)))</f>
        <v/>
      </c>
      <c r="Y166" s="41" t="e">
        <f t="shared" si="33"/>
        <v>#VALUE!</v>
      </c>
      <c r="Z166" s="179" t="str">
        <f ca="1">IFERROR(IF($D$7 = "*Multi*",AVERAGE($AI$331:INDIRECT(CONCATENATE("Ai"&amp;Y166))),AVERAGE($AI$330:INDIRECT(CONCATENATE("Ai"&amp;Y166)))),"")</f>
        <v/>
      </c>
      <c r="AA166" s="23"/>
      <c r="AB166" s="739" t="str">
        <f t="shared" si="34"/>
        <v/>
      </c>
      <c r="AC166" s="23" t="str">
        <f>'Extra look-up'!F166</f>
        <v/>
      </c>
      <c r="AD166" s="23" t="str">
        <f ca="1">'Extra look-up'!H166</f>
        <v>OK</v>
      </c>
      <c r="AE166" s="23">
        <f t="shared" ca="1" si="35"/>
        <v>1</v>
      </c>
      <c r="AF166" s="23" t="str">
        <f>'Extra look-up'!F166</f>
        <v/>
      </c>
      <c r="AG166" s="32"/>
      <c r="AH166" s="32"/>
      <c r="AI166" s="32"/>
      <c r="AJ166" s="27"/>
      <c r="AK166" s="27"/>
      <c r="AL166" s="23"/>
      <c r="AM166" s="23"/>
      <c r="AN166" s="23"/>
      <c r="AO166" s="23"/>
      <c r="AR166" s="26"/>
      <c r="AS166" s="26"/>
      <c r="AT166" s="370" t="s">
        <v>797</v>
      </c>
      <c r="AU166" s="342"/>
      <c r="AV166" s="93"/>
      <c r="AW166" s="91"/>
      <c r="AX166" s="91"/>
      <c r="AY166" s="91"/>
      <c r="AZ166" s="90"/>
      <c r="BA166" s="90"/>
      <c r="BB166" s="90"/>
      <c r="BC166" s="90"/>
      <c r="BD166" s="90"/>
      <c r="BE166" s="90"/>
      <c r="BF166" s="90"/>
      <c r="BG166" s="90"/>
      <c r="BH166" s="90"/>
      <c r="BI166" s="83"/>
      <c r="BJ166" s="83"/>
      <c r="BK166" s="83"/>
      <c r="BL166" s="83"/>
      <c r="BM166" s="83"/>
      <c r="BN166" s="83"/>
      <c r="BO166" s="83"/>
      <c r="BP166" s="83"/>
      <c r="BQ166" s="83"/>
      <c r="BR166" s="83"/>
      <c r="BS166" s="83"/>
      <c r="BT166" s="83"/>
      <c r="BU166" s="83"/>
      <c r="BV166" s="83"/>
      <c r="BW166" s="83"/>
      <c r="BX166" s="83"/>
      <c r="BY166" s="83"/>
      <c r="BZ166" s="83"/>
      <c r="CA166" s="83"/>
      <c r="CB166" s="83"/>
      <c r="CC166" s="83"/>
      <c r="CD166" s="83"/>
    </row>
    <row r="167" spans="1:82" s="10" customFormat="1" ht="34.9" hidden="1" customHeight="1" outlineLevel="1" x14ac:dyDescent="0.2">
      <c r="A167" s="738" t="s">
        <v>1782</v>
      </c>
      <c r="B167" s="376"/>
      <c r="C167" s="526"/>
      <c r="D167" s="526"/>
      <c r="E167" s="377"/>
      <c r="F167" s="954"/>
      <c r="G167" s="377"/>
      <c r="H167" s="377"/>
      <c r="I167" s="356"/>
      <c r="J167" s="957"/>
      <c r="K167" s="357"/>
      <c r="L167" s="1012" t="str">
        <f t="shared" si="25"/>
        <v/>
      </c>
      <c r="M167" s="740">
        <f t="shared" si="26"/>
        <v>0</v>
      </c>
      <c r="N167" s="741"/>
      <c r="O167" s="788" t="str">
        <f t="shared" si="27"/>
        <v/>
      </c>
      <c r="P167" s="789" t="str">
        <f t="shared" si="28"/>
        <v/>
      </c>
      <c r="Q167" s="791" t="str">
        <f t="shared" si="32"/>
        <v/>
      </c>
      <c r="R167" s="789" t="str">
        <f t="shared" si="29"/>
        <v/>
      </c>
      <c r="S167" s="789" t="str">
        <f t="shared" si="30"/>
        <v/>
      </c>
      <c r="T167" s="790" t="str">
        <f t="shared" si="31"/>
        <v/>
      </c>
      <c r="U167" s="786" t="str">
        <f ca="1">IF('Extra look-up'!$H167="`Work Type","Check Work Type",IF(AND(H167="",I167="",G167="",K167="",L167=""),"",IF(OR(H167="",I167="",G167="",K167="",L167=""),"Check all fields completed correctly",IF(AND(H167="",OR(I167&lt;&gt;"",G167&lt;&gt;"",K167&lt;&gt;"")),"Check all fields completed correctly","OK"))))</f>
        <v/>
      </c>
      <c r="X167" s="778" t="str">
        <f>IF(G167="","",IF($C$7&lt;VLOOKUP(G167,'Eligible Technologies'!D:G,4,FALSE),$C$7,VLOOKUP(G167,'Eligible Technologies'!D:G,4,FALSE)))</f>
        <v/>
      </c>
      <c r="Y167" s="41" t="e">
        <f t="shared" si="33"/>
        <v>#VALUE!</v>
      </c>
      <c r="Z167" s="179" t="str">
        <f ca="1">IFERROR(IF($D$7 = "*Multi*",AVERAGE($AI$331:INDIRECT(CONCATENATE("Ai"&amp;Y167))),AVERAGE($AI$330:INDIRECT(CONCATENATE("Ai"&amp;Y167)))),"")</f>
        <v/>
      </c>
      <c r="AA167" s="23"/>
      <c r="AB167" s="739" t="str">
        <f t="shared" si="34"/>
        <v/>
      </c>
      <c r="AC167" s="23" t="str">
        <f>'Extra look-up'!F167</f>
        <v/>
      </c>
      <c r="AD167" s="23" t="str">
        <f ca="1">'Extra look-up'!H167</f>
        <v>OK</v>
      </c>
      <c r="AE167" s="23">
        <f t="shared" ca="1" si="35"/>
        <v>1</v>
      </c>
      <c r="AF167" s="23" t="str">
        <f>'Extra look-up'!F167</f>
        <v/>
      </c>
      <c r="AG167" s="32"/>
      <c r="AL167" s="23"/>
      <c r="AM167" s="23"/>
      <c r="AO167" s="23"/>
      <c r="AR167" s="26"/>
      <c r="AS167" s="26"/>
      <c r="AT167" s="370" t="s">
        <v>797</v>
      </c>
      <c r="AU167" s="342"/>
      <c r="AV167" s="93"/>
      <c r="AW167" s="91"/>
      <c r="AX167" s="91"/>
      <c r="AY167" s="91"/>
      <c r="AZ167" s="90"/>
      <c r="BA167" s="90"/>
      <c r="BB167" s="90"/>
      <c r="BC167" s="90"/>
      <c r="BD167" s="90"/>
      <c r="BE167" s="90"/>
      <c r="BF167" s="90"/>
      <c r="BG167" s="90"/>
      <c r="BH167" s="90"/>
      <c r="BI167" s="83"/>
      <c r="BJ167" s="83"/>
      <c r="BK167" s="83"/>
      <c r="BL167" s="83"/>
      <c r="BM167" s="83"/>
      <c r="BN167" s="83"/>
      <c r="BO167" s="83"/>
      <c r="BP167" s="83"/>
      <c r="BQ167" s="83"/>
      <c r="BR167" s="83"/>
      <c r="BS167" s="83"/>
      <c r="BT167" s="83"/>
      <c r="BU167" s="83"/>
      <c r="BV167" s="83"/>
      <c r="BW167" s="83"/>
      <c r="BX167" s="83"/>
      <c r="BY167" s="83"/>
      <c r="BZ167" s="83"/>
      <c r="CA167" s="83"/>
      <c r="CB167" s="83"/>
      <c r="CC167" s="83"/>
      <c r="CD167" s="83"/>
    </row>
    <row r="168" spans="1:82" s="10" customFormat="1" ht="34.9" hidden="1" customHeight="1" outlineLevel="1" x14ac:dyDescent="0.2">
      <c r="A168" s="738" t="s">
        <v>1783</v>
      </c>
      <c r="B168" s="376"/>
      <c r="C168" s="526"/>
      <c r="D168" s="526"/>
      <c r="E168" s="377"/>
      <c r="F168" s="954"/>
      <c r="G168" s="377"/>
      <c r="H168" s="377"/>
      <c r="I168" s="356"/>
      <c r="J168" s="957"/>
      <c r="K168" s="357"/>
      <c r="L168" s="1012" t="str">
        <f t="shared" si="25"/>
        <v/>
      </c>
      <c r="M168" s="740">
        <f t="shared" si="26"/>
        <v>0</v>
      </c>
      <c r="N168" s="741"/>
      <c r="O168" s="788" t="str">
        <f t="shared" si="27"/>
        <v/>
      </c>
      <c r="P168" s="789" t="str">
        <f t="shared" si="28"/>
        <v/>
      </c>
      <c r="Q168" s="791" t="str">
        <f t="shared" si="32"/>
        <v/>
      </c>
      <c r="R168" s="789" t="str">
        <f t="shared" si="29"/>
        <v/>
      </c>
      <c r="S168" s="789" t="str">
        <f t="shared" si="30"/>
        <v/>
      </c>
      <c r="T168" s="790" t="str">
        <f t="shared" si="31"/>
        <v/>
      </c>
      <c r="U168" s="786" t="str">
        <f ca="1">IF('Extra look-up'!$H168="`Work Type","Check Work Type",IF(AND(H168="",I168="",G168="",K168="",L168=""),"",IF(OR(H168="",I168="",G168="",K168="",L168=""),"Check all fields completed correctly",IF(AND(H168="",OR(I168&lt;&gt;"",G168&lt;&gt;"",K168&lt;&gt;"")),"Check all fields completed correctly","OK"))))</f>
        <v/>
      </c>
      <c r="X168" s="778" t="str">
        <f>IF(G168="","",IF($C$7&lt;VLOOKUP(G168,'Eligible Technologies'!D:G,4,FALSE),$C$7,VLOOKUP(G168,'Eligible Technologies'!D:G,4,FALSE)))</f>
        <v/>
      </c>
      <c r="Y168" s="41" t="e">
        <f t="shared" si="33"/>
        <v>#VALUE!</v>
      </c>
      <c r="Z168" s="179" t="str">
        <f ca="1">IFERROR(IF($D$7 = "*Multi*",AVERAGE($AI$331:INDIRECT(CONCATENATE("Ai"&amp;Y168))),AVERAGE($AI$330:INDIRECT(CONCATENATE("Ai"&amp;Y168)))),"")</f>
        <v/>
      </c>
      <c r="AA168" s="23"/>
      <c r="AB168" s="739" t="str">
        <f t="shared" si="34"/>
        <v/>
      </c>
      <c r="AC168" s="23" t="str">
        <f>'Extra look-up'!F168</f>
        <v/>
      </c>
      <c r="AD168" s="23" t="str">
        <f ca="1">'Extra look-up'!H168</f>
        <v>OK</v>
      </c>
      <c r="AE168" s="23">
        <f t="shared" ca="1" si="35"/>
        <v>1</v>
      </c>
      <c r="AF168" s="23" t="str">
        <f>'Extra look-up'!F168</f>
        <v/>
      </c>
      <c r="AG168" s="32"/>
      <c r="AL168" s="23"/>
      <c r="AM168" s="23"/>
      <c r="AO168" s="23"/>
      <c r="AR168" s="26"/>
      <c r="AS168" s="26"/>
      <c r="AT168" s="370" t="s">
        <v>797</v>
      </c>
      <c r="AU168" s="342"/>
      <c r="AV168" s="93"/>
      <c r="AW168" s="91"/>
      <c r="AX168" s="91"/>
      <c r="AY168" s="91"/>
      <c r="AZ168" s="90"/>
      <c r="BA168" s="90"/>
      <c r="BB168" s="90"/>
      <c r="BC168" s="90"/>
      <c r="BD168" s="90"/>
      <c r="BE168" s="90"/>
      <c r="BF168" s="90"/>
      <c r="BG168" s="90"/>
      <c r="BH168" s="90"/>
      <c r="BI168" s="83"/>
      <c r="BJ168" s="83"/>
      <c r="BK168" s="83"/>
      <c r="BL168" s="83"/>
      <c r="BM168" s="83"/>
      <c r="BN168" s="83"/>
      <c r="BO168" s="83"/>
      <c r="BP168" s="83"/>
      <c r="BQ168" s="83"/>
      <c r="BR168" s="83"/>
      <c r="BS168" s="83"/>
      <c r="BT168" s="83"/>
      <c r="BU168" s="83"/>
      <c r="BV168" s="83"/>
      <c r="BW168" s="83"/>
      <c r="BX168" s="83"/>
      <c r="BY168" s="83"/>
      <c r="BZ168" s="83"/>
      <c r="CA168" s="83"/>
      <c r="CB168" s="83"/>
      <c r="CC168" s="83"/>
      <c r="CD168" s="83"/>
    </row>
    <row r="169" spans="1:82" s="10" customFormat="1" ht="34.9" hidden="1" customHeight="1" outlineLevel="1" x14ac:dyDescent="0.2">
      <c r="A169" s="738" t="s">
        <v>1784</v>
      </c>
      <c r="B169" s="376"/>
      <c r="C169" s="526"/>
      <c r="D169" s="526"/>
      <c r="E169" s="377"/>
      <c r="F169" s="954"/>
      <c r="G169" s="377"/>
      <c r="H169" s="377"/>
      <c r="I169" s="356"/>
      <c r="J169" s="957"/>
      <c r="K169" s="357"/>
      <c r="L169" s="1012" t="str">
        <f t="shared" si="25"/>
        <v/>
      </c>
      <c r="M169" s="740">
        <f t="shared" si="26"/>
        <v>0</v>
      </c>
      <c r="N169" s="741"/>
      <c r="O169" s="788" t="str">
        <f t="shared" si="27"/>
        <v/>
      </c>
      <c r="P169" s="789" t="str">
        <f t="shared" si="28"/>
        <v/>
      </c>
      <c r="Q169" s="791" t="str">
        <f t="shared" si="32"/>
        <v/>
      </c>
      <c r="R169" s="789" t="str">
        <f t="shared" si="29"/>
        <v/>
      </c>
      <c r="S169" s="789" t="str">
        <f t="shared" si="30"/>
        <v/>
      </c>
      <c r="T169" s="790" t="str">
        <f t="shared" si="31"/>
        <v/>
      </c>
      <c r="U169" s="786" t="str">
        <f ca="1">IF('Extra look-up'!$H169="`Work Type","Check Work Type",IF(AND(H169="",I169="",G169="",K169="",L169=""),"",IF(OR(H169="",I169="",G169="",K169="",L169=""),"Check all fields completed correctly",IF(AND(H169="",OR(I169&lt;&gt;"",G169&lt;&gt;"",K169&lt;&gt;"")),"Check all fields completed correctly","OK"))))</f>
        <v/>
      </c>
      <c r="X169" s="778" t="str">
        <f>IF(G169="","",IF($C$7&lt;VLOOKUP(G169,'Eligible Technologies'!D:G,4,FALSE),$C$7,VLOOKUP(G169,'Eligible Technologies'!D:G,4,FALSE)))</f>
        <v/>
      </c>
      <c r="Y169" s="41" t="e">
        <f t="shared" si="33"/>
        <v>#VALUE!</v>
      </c>
      <c r="Z169" s="179" t="str">
        <f ca="1">IFERROR(IF($D$7 = "*Multi*",AVERAGE($AI$331:INDIRECT(CONCATENATE("Ai"&amp;Y169))),AVERAGE($AI$330:INDIRECT(CONCATENATE("Ai"&amp;Y169)))),"")</f>
        <v/>
      </c>
      <c r="AA169" s="23"/>
      <c r="AB169" s="739" t="str">
        <f t="shared" si="34"/>
        <v/>
      </c>
      <c r="AC169" s="23" t="str">
        <f>'Extra look-up'!F169</f>
        <v/>
      </c>
      <c r="AD169" s="23" t="str">
        <f ca="1">'Extra look-up'!H169</f>
        <v>OK</v>
      </c>
      <c r="AE169" s="23">
        <f t="shared" ca="1" si="35"/>
        <v>1</v>
      </c>
      <c r="AF169" s="23" t="str">
        <f>'Extra look-up'!F169</f>
        <v/>
      </c>
      <c r="AG169" s="32"/>
      <c r="AH169" s="32"/>
      <c r="AI169" s="32"/>
      <c r="AJ169" s="27"/>
      <c r="AK169" s="27"/>
      <c r="AL169" s="23"/>
      <c r="AM169" s="23"/>
      <c r="AN169" s="23"/>
      <c r="AO169" s="23"/>
      <c r="AR169" s="26"/>
      <c r="AS169" s="26"/>
      <c r="AT169" s="370" t="s">
        <v>797</v>
      </c>
      <c r="AU169" s="342"/>
      <c r="AV169" s="93"/>
      <c r="AW169" s="91"/>
      <c r="AX169" s="91"/>
      <c r="AY169" s="91"/>
      <c r="AZ169" s="90"/>
      <c r="BA169" s="90"/>
      <c r="BB169" s="90"/>
      <c r="BC169" s="90"/>
      <c r="BD169" s="90"/>
      <c r="BE169" s="90"/>
      <c r="BF169" s="90"/>
      <c r="BG169" s="90"/>
      <c r="BH169" s="90"/>
      <c r="BI169" s="83"/>
      <c r="BJ169" s="83"/>
      <c r="BK169" s="83"/>
      <c r="BL169" s="83"/>
      <c r="BM169" s="83"/>
      <c r="BN169" s="83"/>
      <c r="BO169" s="83"/>
      <c r="BP169" s="83"/>
      <c r="BQ169" s="83"/>
      <c r="BR169" s="83"/>
      <c r="BS169" s="83"/>
      <c r="BT169" s="83"/>
      <c r="BU169" s="83"/>
      <c r="BV169" s="83"/>
      <c r="BW169" s="83"/>
      <c r="BX169" s="83"/>
      <c r="BY169" s="83"/>
      <c r="BZ169" s="83"/>
      <c r="CA169" s="83"/>
      <c r="CB169" s="83"/>
      <c r="CC169" s="83"/>
      <c r="CD169" s="83"/>
    </row>
    <row r="170" spans="1:82" s="10" customFormat="1" ht="34.9" hidden="1" customHeight="1" outlineLevel="1" x14ac:dyDescent="0.2">
      <c r="A170" s="738" t="s">
        <v>1785</v>
      </c>
      <c r="B170" s="376"/>
      <c r="C170" s="526"/>
      <c r="D170" s="526"/>
      <c r="E170" s="377"/>
      <c r="F170" s="954"/>
      <c r="G170" s="377"/>
      <c r="H170" s="377"/>
      <c r="I170" s="356"/>
      <c r="J170" s="957"/>
      <c r="K170" s="357"/>
      <c r="L170" s="1012" t="str">
        <f t="shared" si="25"/>
        <v/>
      </c>
      <c r="M170" s="740">
        <f t="shared" si="26"/>
        <v>0</v>
      </c>
      <c r="N170" s="741"/>
      <c r="O170" s="788" t="str">
        <f t="shared" si="27"/>
        <v/>
      </c>
      <c r="P170" s="789" t="str">
        <f t="shared" si="28"/>
        <v/>
      </c>
      <c r="Q170" s="791" t="str">
        <f t="shared" si="32"/>
        <v/>
      </c>
      <c r="R170" s="789" t="str">
        <f t="shared" si="29"/>
        <v/>
      </c>
      <c r="S170" s="789" t="str">
        <f t="shared" si="30"/>
        <v/>
      </c>
      <c r="T170" s="790" t="str">
        <f t="shared" si="31"/>
        <v/>
      </c>
      <c r="U170" s="786" t="str">
        <f ca="1">IF('Extra look-up'!$H170="`Work Type","Check Work Type",IF(AND(H170="",I170="",G170="",K170="",L170=""),"",IF(OR(H170="",I170="",G170="",K170="",L170=""),"Check all fields completed correctly",IF(AND(H170="",OR(I170&lt;&gt;"",G170&lt;&gt;"",K170&lt;&gt;"")),"Check all fields completed correctly","OK"))))</f>
        <v/>
      </c>
      <c r="X170" s="778" t="str">
        <f>IF(G170="","",IF($C$7&lt;VLOOKUP(G170,'Eligible Technologies'!D:G,4,FALSE),$C$7,VLOOKUP(G170,'Eligible Technologies'!D:G,4,FALSE)))</f>
        <v/>
      </c>
      <c r="Y170" s="41" t="e">
        <f t="shared" si="33"/>
        <v>#VALUE!</v>
      </c>
      <c r="Z170" s="179" t="str">
        <f ca="1">IFERROR(IF($D$7 = "*Multi*",AVERAGE($AI$331:INDIRECT(CONCATENATE("Ai"&amp;Y170))),AVERAGE($AI$330:INDIRECT(CONCATENATE("Ai"&amp;Y170)))),"")</f>
        <v/>
      </c>
      <c r="AA170" s="23"/>
      <c r="AB170" s="739" t="str">
        <f t="shared" si="34"/>
        <v/>
      </c>
      <c r="AC170" s="23" t="str">
        <f>'Extra look-up'!F170</f>
        <v/>
      </c>
      <c r="AD170" s="23" t="str">
        <f ca="1">'Extra look-up'!H170</f>
        <v>OK</v>
      </c>
      <c r="AE170" s="23">
        <f t="shared" ca="1" si="35"/>
        <v>1</v>
      </c>
      <c r="AF170" s="23" t="str">
        <f>'Extra look-up'!F170</f>
        <v/>
      </c>
      <c r="AG170" s="32"/>
      <c r="AL170" s="23"/>
      <c r="AM170" s="23"/>
      <c r="AO170" s="23"/>
      <c r="AR170" s="26"/>
      <c r="AS170" s="26"/>
      <c r="AT170" s="370" t="s">
        <v>797</v>
      </c>
      <c r="AU170" s="342"/>
      <c r="AV170" s="93"/>
      <c r="AW170" s="91"/>
      <c r="AX170" s="91"/>
      <c r="AY170" s="91"/>
      <c r="AZ170" s="90"/>
      <c r="BA170" s="90"/>
      <c r="BB170" s="90"/>
      <c r="BC170" s="90"/>
      <c r="BD170" s="90"/>
      <c r="BE170" s="90"/>
      <c r="BF170" s="90"/>
      <c r="BG170" s="90"/>
      <c r="BH170" s="90"/>
      <c r="BI170" s="83"/>
      <c r="BJ170" s="83"/>
      <c r="BK170" s="83"/>
      <c r="BL170" s="83"/>
      <c r="BM170" s="83"/>
      <c r="BN170" s="83"/>
      <c r="BO170" s="83"/>
      <c r="BP170" s="83"/>
      <c r="BQ170" s="83"/>
      <c r="BR170" s="83"/>
      <c r="BS170" s="83"/>
      <c r="BT170" s="83"/>
      <c r="BU170" s="83"/>
      <c r="BV170" s="83"/>
      <c r="BW170" s="83"/>
      <c r="BX170" s="83"/>
      <c r="BY170" s="83"/>
      <c r="BZ170" s="83"/>
      <c r="CA170" s="83"/>
      <c r="CB170" s="83"/>
      <c r="CC170" s="83"/>
      <c r="CD170" s="83"/>
    </row>
    <row r="171" spans="1:82" s="10" customFormat="1" ht="34.9" hidden="1" customHeight="1" outlineLevel="1" x14ac:dyDescent="0.2">
      <c r="A171" s="738" t="s">
        <v>1786</v>
      </c>
      <c r="B171" s="376"/>
      <c r="C171" s="526"/>
      <c r="D171" s="526"/>
      <c r="E171" s="377"/>
      <c r="F171" s="954"/>
      <c r="G171" s="377"/>
      <c r="H171" s="377"/>
      <c r="I171" s="356"/>
      <c r="J171" s="957"/>
      <c r="K171" s="357"/>
      <c r="L171" s="1012" t="str">
        <f t="shared" si="25"/>
        <v/>
      </c>
      <c r="M171" s="740">
        <f t="shared" si="26"/>
        <v>0</v>
      </c>
      <c r="N171" s="741"/>
      <c r="O171" s="788" t="str">
        <f t="shared" si="27"/>
        <v/>
      </c>
      <c r="P171" s="789" t="str">
        <f t="shared" si="28"/>
        <v/>
      </c>
      <c r="Q171" s="791" t="str">
        <f t="shared" si="32"/>
        <v/>
      </c>
      <c r="R171" s="789" t="str">
        <f t="shared" si="29"/>
        <v/>
      </c>
      <c r="S171" s="789" t="str">
        <f t="shared" si="30"/>
        <v/>
      </c>
      <c r="T171" s="790" t="str">
        <f t="shared" si="31"/>
        <v/>
      </c>
      <c r="U171" s="786" t="str">
        <f ca="1">IF('Extra look-up'!$H171="`Work Type","Check Work Type",IF(AND(H171="",I171="",G171="",K171="",L171=""),"",IF(OR(H171="",I171="",G171="",K171="",L171=""),"Check all fields completed correctly",IF(AND(H171="",OR(I171&lt;&gt;"",G171&lt;&gt;"",K171&lt;&gt;"")),"Check all fields completed correctly","OK"))))</f>
        <v/>
      </c>
      <c r="X171" s="778" t="str">
        <f>IF(G171="","",IF($C$7&lt;VLOOKUP(G171,'Eligible Technologies'!D:G,4,FALSE),$C$7,VLOOKUP(G171,'Eligible Technologies'!D:G,4,FALSE)))</f>
        <v/>
      </c>
      <c r="Y171" s="41" t="e">
        <f t="shared" si="33"/>
        <v>#VALUE!</v>
      </c>
      <c r="Z171" s="179" t="str">
        <f ca="1">IFERROR(IF($D$7 = "*Multi*",AVERAGE($AI$331:INDIRECT(CONCATENATE("Ai"&amp;Y171))),AVERAGE($AI$330:INDIRECT(CONCATENATE("Ai"&amp;Y171)))),"")</f>
        <v/>
      </c>
      <c r="AA171" s="23"/>
      <c r="AB171" s="739" t="str">
        <f t="shared" si="34"/>
        <v/>
      </c>
      <c r="AC171" s="23" t="str">
        <f>'Extra look-up'!F171</f>
        <v/>
      </c>
      <c r="AD171" s="23" t="str">
        <f ca="1">'Extra look-up'!H171</f>
        <v>OK</v>
      </c>
      <c r="AE171" s="23">
        <f t="shared" ca="1" si="35"/>
        <v>1</v>
      </c>
      <c r="AF171" s="23" t="str">
        <f>'Extra look-up'!F171</f>
        <v/>
      </c>
      <c r="AG171" s="32"/>
      <c r="AL171" s="23"/>
      <c r="AM171" s="23"/>
      <c r="AO171" s="23"/>
      <c r="AR171" s="26"/>
      <c r="AS171" s="26"/>
      <c r="AT171" s="370" t="s">
        <v>797</v>
      </c>
      <c r="AU171" s="342"/>
      <c r="AV171" s="93"/>
      <c r="AW171" s="91"/>
      <c r="AX171" s="91"/>
      <c r="AY171" s="91"/>
      <c r="AZ171" s="90"/>
      <c r="BA171" s="90"/>
      <c r="BB171" s="90"/>
      <c r="BC171" s="90"/>
      <c r="BD171" s="90"/>
      <c r="BE171" s="90"/>
      <c r="BF171" s="90"/>
      <c r="BG171" s="90"/>
      <c r="BH171" s="90"/>
      <c r="BI171" s="83"/>
      <c r="BJ171" s="83"/>
      <c r="BK171" s="83"/>
      <c r="BL171" s="83"/>
      <c r="BM171" s="83"/>
      <c r="BN171" s="83"/>
      <c r="BO171" s="83"/>
      <c r="BP171" s="83"/>
      <c r="BQ171" s="83"/>
      <c r="BR171" s="83"/>
      <c r="BS171" s="83"/>
      <c r="BT171" s="83"/>
      <c r="BU171" s="83"/>
      <c r="BV171" s="83"/>
      <c r="BW171" s="83"/>
      <c r="BX171" s="83"/>
      <c r="BY171" s="83"/>
      <c r="BZ171" s="83"/>
      <c r="CA171" s="83"/>
      <c r="CB171" s="83"/>
      <c r="CC171" s="83"/>
      <c r="CD171" s="83"/>
    </row>
    <row r="172" spans="1:82" s="10" customFormat="1" ht="34.9" hidden="1" customHeight="1" outlineLevel="1" x14ac:dyDescent="0.2">
      <c r="A172" s="738" t="s">
        <v>1787</v>
      </c>
      <c r="B172" s="376"/>
      <c r="C172" s="526"/>
      <c r="D172" s="526"/>
      <c r="E172" s="377"/>
      <c r="F172" s="954"/>
      <c r="G172" s="377"/>
      <c r="H172" s="377"/>
      <c r="I172" s="356"/>
      <c r="J172" s="957"/>
      <c r="K172" s="357"/>
      <c r="L172" s="1012" t="str">
        <f t="shared" si="25"/>
        <v/>
      </c>
      <c r="M172" s="740">
        <f t="shared" si="26"/>
        <v>0</v>
      </c>
      <c r="N172" s="741"/>
      <c r="O172" s="788" t="str">
        <f t="shared" si="27"/>
        <v/>
      </c>
      <c r="P172" s="789" t="str">
        <f t="shared" si="28"/>
        <v/>
      </c>
      <c r="Q172" s="791" t="str">
        <f t="shared" si="32"/>
        <v/>
      </c>
      <c r="R172" s="789" t="str">
        <f t="shared" si="29"/>
        <v/>
      </c>
      <c r="S172" s="789" t="str">
        <f t="shared" si="30"/>
        <v/>
      </c>
      <c r="T172" s="790" t="str">
        <f t="shared" si="31"/>
        <v/>
      </c>
      <c r="U172" s="786" t="str">
        <f ca="1">IF('Extra look-up'!$H172="`Work Type","Check Work Type",IF(AND(H172="",I172="",G172="",K172="",L172=""),"",IF(OR(H172="",I172="",G172="",K172="",L172=""),"Check all fields completed correctly",IF(AND(H172="",OR(I172&lt;&gt;"",G172&lt;&gt;"",K172&lt;&gt;"")),"Check all fields completed correctly","OK"))))</f>
        <v/>
      </c>
      <c r="X172" s="778" t="str">
        <f>IF(G172="","",IF($C$7&lt;VLOOKUP(G172,'Eligible Technologies'!D:G,4,FALSE),$C$7,VLOOKUP(G172,'Eligible Technologies'!D:G,4,FALSE)))</f>
        <v/>
      </c>
      <c r="Y172" s="41" t="e">
        <f t="shared" si="33"/>
        <v>#VALUE!</v>
      </c>
      <c r="Z172" s="179" t="str">
        <f ca="1">IFERROR(IF($D$7 = "*Multi*",AVERAGE($AI$331:INDIRECT(CONCATENATE("Ai"&amp;Y172))),AVERAGE($AI$330:INDIRECT(CONCATENATE("Ai"&amp;Y172)))),"")</f>
        <v/>
      </c>
      <c r="AA172" s="23"/>
      <c r="AB172" s="739" t="str">
        <f t="shared" si="34"/>
        <v/>
      </c>
      <c r="AC172" s="23" t="str">
        <f>'Extra look-up'!F172</f>
        <v/>
      </c>
      <c r="AD172" s="23" t="str">
        <f ca="1">'Extra look-up'!H172</f>
        <v>OK</v>
      </c>
      <c r="AE172" s="23">
        <f t="shared" ca="1" si="35"/>
        <v>1</v>
      </c>
      <c r="AF172" s="23" t="str">
        <f>'Extra look-up'!F172</f>
        <v/>
      </c>
      <c r="AG172" s="32"/>
      <c r="AH172" s="32"/>
      <c r="AI172" s="32"/>
      <c r="AJ172" s="27"/>
      <c r="AK172" s="27"/>
      <c r="AL172" s="23"/>
      <c r="AM172" s="23"/>
      <c r="AN172" s="23"/>
      <c r="AO172" s="23"/>
      <c r="AR172" s="26"/>
      <c r="AS172" s="26"/>
      <c r="AT172" s="370" t="s">
        <v>797</v>
      </c>
      <c r="AU172" s="342"/>
      <c r="AV172" s="93"/>
      <c r="AW172" s="91"/>
      <c r="AX172" s="91"/>
      <c r="AY172" s="91"/>
      <c r="AZ172" s="90"/>
      <c r="BA172" s="90"/>
      <c r="BB172" s="90"/>
      <c r="BC172" s="90"/>
      <c r="BD172" s="90"/>
      <c r="BE172" s="90"/>
      <c r="BF172" s="90"/>
      <c r="BG172" s="90"/>
      <c r="BH172" s="90"/>
      <c r="BI172" s="83"/>
      <c r="BJ172" s="83"/>
      <c r="BK172" s="83"/>
      <c r="BL172" s="83"/>
      <c r="BM172" s="83"/>
      <c r="BN172" s="83"/>
      <c r="BO172" s="83"/>
      <c r="BP172" s="83"/>
      <c r="BQ172" s="83"/>
      <c r="BR172" s="83"/>
      <c r="BS172" s="83"/>
      <c r="BT172" s="83"/>
      <c r="BU172" s="83"/>
      <c r="BV172" s="83"/>
      <c r="BW172" s="83"/>
      <c r="BX172" s="83"/>
      <c r="BY172" s="83"/>
      <c r="BZ172" s="83"/>
      <c r="CA172" s="83"/>
      <c r="CB172" s="83"/>
      <c r="CC172" s="83"/>
      <c r="CD172" s="83"/>
    </row>
    <row r="173" spans="1:82" s="10" customFormat="1" ht="34.9" hidden="1" customHeight="1" outlineLevel="1" x14ac:dyDescent="0.2">
      <c r="A173" s="738" t="s">
        <v>1788</v>
      </c>
      <c r="B173" s="376"/>
      <c r="C173" s="526"/>
      <c r="D173" s="526"/>
      <c r="E173" s="377"/>
      <c r="F173" s="954"/>
      <c r="G173" s="377"/>
      <c r="H173" s="377"/>
      <c r="I173" s="356"/>
      <c r="J173" s="957"/>
      <c r="K173" s="357"/>
      <c r="L173" s="1012" t="str">
        <f t="shared" si="25"/>
        <v/>
      </c>
      <c r="M173" s="740">
        <f t="shared" si="26"/>
        <v>0</v>
      </c>
      <c r="N173" s="741"/>
      <c r="O173" s="788" t="str">
        <f t="shared" si="27"/>
        <v/>
      </c>
      <c r="P173" s="789" t="str">
        <f t="shared" si="28"/>
        <v/>
      </c>
      <c r="Q173" s="791" t="str">
        <f t="shared" si="32"/>
        <v/>
      </c>
      <c r="R173" s="789" t="str">
        <f t="shared" si="29"/>
        <v/>
      </c>
      <c r="S173" s="789" t="str">
        <f t="shared" si="30"/>
        <v/>
      </c>
      <c r="T173" s="790" t="str">
        <f t="shared" si="31"/>
        <v/>
      </c>
      <c r="U173" s="786" t="str">
        <f ca="1">IF('Extra look-up'!$H173="`Work Type","Check Work Type",IF(AND(H173="",I173="",G173="",K173="",L173=""),"",IF(OR(H173="",I173="",G173="",K173="",L173=""),"Check all fields completed correctly",IF(AND(H173="",OR(I173&lt;&gt;"",G173&lt;&gt;"",K173&lt;&gt;"")),"Check all fields completed correctly","OK"))))</f>
        <v/>
      </c>
      <c r="X173" s="778" t="str">
        <f>IF(G173="","",IF($C$7&lt;VLOOKUP(G173,'Eligible Technologies'!D:G,4,FALSE),$C$7,VLOOKUP(G173,'Eligible Technologies'!D:G,4,FALSE)))</f>
        <v/>
      </c>
      <c r="Y173" s="41" t="e">
        <f t="shared" si="33"/>
        <v>#VALUE!</v>
      </c>
      <c r="Z173" s="179" t="str">
        <f ca="1">IFERROR(IF($D$7 = "*Multi*",AVERAGE($AI$331:INDIRECT(CONCATENATE("Ai"&amp;Y173))),AVERAGE($AI$330:INDIRECT(CONCATENATE("Ai"&amp;Y173)))),"")</f>
        <v/>
      </c>
      <c r="AA173" s="23"/>
      <c r="AB173" s="739" t="str">
        <f t="shared" si="34"/>
        <v/>
      </c>
      <c r="AC173" s="23" t="str">
        <f>'Extra look-up'!F173</f>
        <v/>
      </c>
      <c r="AD173" s="23" t="str">
        <f ca="1">'Extra look-up'!H173</f>
        <v>OK</v>
      </c>
      <c r="AE173" s="23">
        <f t="shared" ca="1" si="35"/>
        <v>1</v>
      </c>
      <c r="AF173" s="23" t="str">
        <f>'Extra look-up'!F173</f>
        <v/>
      </c>
      <c r="AG173" s="32"/>
      <c r="AL173" s="23"/>
      <c r="AM173" s="23"/>
      <c r="AO173" s="23"/>
      <c r="AR173" s="26"/>
      <c r="AS173" s="26"/>
      <c r="AT173" s="370" t="s">
        <v>797</v>
      </c>
      <c r="AU173" s="342"/>
      <c r="AV173" s="93"/>
      <c r="AW173" s="91"/>
      <c r="AX173" s="91"/>
      <c r="AY173" s="91"/>
      <c r="AZ173" s="90"/>
      <c r="BA173" s="90"/>
      <c r="BB173" s="90"/>
      <c r="BC173" s="90"/>
      <c r="BD173" s="90"/>
      <c r="BE173" s="90"/>
      <c r="BF173" s="90"/>
      <c r="BG173" s="90"/>
      <c r="BH173" s="90"/>
      <c r="BI173" s="83"/>
      <c r="BJ173" s="83"/>
      <c r="BK173" s="83"/>
      <c r="BL173" s="83"/>
      <c r="BM173" s="83"/>
      <c r="BN173" s="83"/>
      <c r="BO173" s="83"/>
      <c r="BP173" s="83"/>
      <c r="BQ173" s="83"/>
      <c r="BR173" s="83"/>
      <c r="BS173" s="83"/>
      <c r="BT173" s="83"/>
      <c r="BU173" s="83"/>
      <c r="BV173" s="83"/>
      <c r="BW173" s="83"/>
      <c r="BX173" s="83"/>
      <c r="BY173" s="83"/>
      <c r="BZ173" s="83"/>
      <c r="CA173" s="83"/>
      <c r="CB173" s="83"/>
      <c r="CC173" s="83"/>
      <c r="CD173" s="83"/>
    </row>
    <row r="174" spans="1:82" s="10" customFormat="1" ht="34.9" hidden="1" customHeight="1" outlineLevel="1" x14ac:dyDescent="0.2">
      <c r="A174" s="738" t="s">
        <v>1789</v>
      </c>
      <c r="B174" s="376"/>
      <c r="C174" s="526"/>
      <c r="D174" s="526"/>
      <c r="E174" s="377"/>
      <c r="F174" s="954"/>
      <c r="G174" s="377"/>
      <c r="H174" s="377"/>
      <c r="I174" s="356"/>
      <c r="J174" s="957"/>
      <c r="K174" s="357"/>
      <c r="L174" s="1012" t="str">
        <f t="shared" si="25"/>
        <v/>
      </c>
      <c r="M174" s="740">
        <f t="shared" si="26"/>
        <v>0</v>
      </c>
      <c r="N174" s="741"/>
      <c r="O174" s="788" t="str">
        <f t="shared" si="27"/>
        <v/>
      </c>
      <c r="P174" s="789" t="str">
        <f t="shared" si="28"/>
        <v/>
      </c>
      <c r="Q174" s="791" t="str">
        <f t="shared" si="32"/>
        <v/>
      </c>
      <c r="R174" s="789" t="str">
        <f t="shared" si="29"/>
        <v/>
      </c>
      <c r="S174" s="789" t="str">
        <f t="shared" si="30"/>
        <v/>
      </c>
      <c r="T174" s="790" t="str">
        <f t="shared" si="31"/>
        <v/>
      </c>
      <c r="U174" s="786" t="str">
        <f ca="1">IF('Extra look-up'!$H174="`Work Type","Check Work Type",IF(AND(H174="",I174="",G174="",K174="",L174=""),"",IF(OR(H174="",I174="",G174="",K174="",L174=""),"Check all fields completed correctly",IF(AND(H174="",OR(I174&lt;&gt;"",G174&lt;&gt;"",K174&lt;&gt;"")),"Check all fields completed correctly","OK"))))</f>
        <v/>
      </c>
      <c r="X174" s="778" t="str">
        <f>IF(G174="","",IF($C$7&lt;VLOOKUP(G174,'Eligible Technologies'!D:G,4,FALSE),$C$7,VLOOKUP(G174,'Eligible Technologies'!D:G,4,FALSE)))</f>
        <v/>
      </c>
      <c r="Y174" s="41" t="e">
        <f t="shared" si="33"/>
        <v>#VALUE!</v>
      </c>
      <c r="Z174" s="179" t="str">
        <f ca="1">IFERROR(IF($D$7 = "*Multi*",AVERAGE($AI$331:INDIRECT(CONCATENATE("Ai"&amp;Y174))),AVERAGE($AI$330:INDIRECT(CONCATENATE("Ai"&amp;Y174)))),"")</f>
        <v/>
      </c>
      <c r="AA174" s="23"/>
      <c r="AB174" s="739" t="str">
        <f t="shared" si="34"/>
        <v/>
      </c>
      <c r="AC174" s="23" t="str">
        <f>'Extra look-up'!F174</f>
        <v/>
      </c>
      <c r="AD174" s="23" t="str">
        <f ca="1">'Extra look-up'!H174</f>
        <v>OK</v>
      </c>
      <c r="AE174" s="23">
        <f t="shared" ca="1" si="35"/>
        <v>1</v>
      </c>
      <c r="AF174" s="23" t="str">
        <f>'Extra look-up'!F174</f>
        <v/>
      </c>
      <c r="AG174" s="32"/>
      <c r="AL174" s="23"/>
      <c r="AM174" s="23"/>
      <c r="AO174" s="23"/>
      <c r="AR174" s="26"/>
      <c r="AS174" s="26"/>
      <c r="AT174" s="370" t="s">
        <v>797</v>
      </c>
      <c r="AU174" s="342"/>
      <c r="AV174" s="93"/>
      <c r="AW174" s="91"/>
      <c r="AX174" s="91"/>
      <c r="AY174" s="91"/>
      <c r="AZ174" s="90"/>
      <c r="BA174" s="90"/>
      <c r="BB174" s="90"/>
      <c r="BC174" s="90"/>
      <c r="BD174" s="90"/>
      <c r="BE174" s="90"/>
      <c r="BF174" s="90"/>
      <c r="BG174" s="90"/>
      <c r="BH174" s="90"/>
      <c r="BI174" s="83"/>
      <c r="BJ174" s="83"/>
      <c r="BK174" s="83"/>
      <c r="BL174" s="83"/>
      <c r="BM174" s="83"/>
      <c r="BN174" s="83"/>
      <c r="BO174" s="83"/>
      <c r="BP174" s="83"/>
      <c r="BQ174" s="83"/>
      <c r="BR174" s="83"/>
      <c r="BS174" s="83"/>
      <c r="BT174" s="83"/>
      <c r="BU174" s="83"/>
      <c r="BV174" s="83"/>
      <c r="BW174" s="83"/>
      <c r="BX174" s="83"/>
      <c r="BY174" s="83"/>
      <c r="BZ174" s="83"/>
      <c r="CA174" s="83"/>
      <c r="CB174" s="83"/>
      <c r="CC174" s="83"/>
      <c r="CD174" s="83"/>
    </row>
    <row r="175" spans="1:82" s="10" customFormat="1" ht="34.9" hidden="1" customHeight="1" outlineLevel="1" x14ac:dyDescent="0.2">
      <c r="A175" s="738" t="s">
        <v>1790</v>
      </c>
      <c r="B175" s="376"/>
      <c r="C175" s="526"/>
      <c r="D175" s="526"/>
      <c r="E175" s="377"/>
      <c r="F175" s="954"/>
      <c r="G175" s="377"/>
      <c r="H175" s="377"/>
      <c r="I175" s="356"/>
      <c r="J175" s="957"/>
      <c r="K175" s="357"/>
      <c r="L175" s="1012" t="str">
        <f t="shared" si="25"/>
        <v/>
      </c>
      <c r="M175" s="740">
        <f t="shared" si="26"/>
        <v>0</v>
      </c>
      <c r="N175" s="741"/>
      <c r="O175" s="788" t="str">
        <f t="shared" si="27"/>
        <v/>
      </c>
      <c r="P175" s="789" t="str">
        <f t="shared" si="28"/>
        <v/>
      </c>
      <c r="Q175" s="791" t="str">
        <f t="shared" si="32"/>
        <v/>
      </c>
      <c r="R175" s="789" t="str">
        <f t="shared" si="29"/>
        <v/>
      </c>
      <c r="S175" s="789" t="str">
        <f t="shared" si="30"/>
        <v/>
      </c>
      <c r="T175" s="790" t="str">
        <f t="shared" si="31"/>
        <v/>
      </c>
      <c r="U175" s="786" t="str">
        <f ca="1">IF('Extra look-up'!$H175="`Work Type","Check Work Type",IF(AND(H175="",I175="",G175="",K175="",L175=""),"",IF(OR(H175="",I175="",G175="",K175="",L175=""),"Check all fields completed correctly",IF(AND(H175="",OR(I175&lt;&gt;"",G175&lt;&gt;"",K175&lt;&gt;"")),"Check all fields completed correctly","OK"))))</f>
        <v/>
      </c>
      <c r="X175" s="778" t="str">
        <f>IF(G175="","",IF($C$7&lt;VLOOKUP(G175,'Eligible Technologies'!D:G,4,FALSE),$C$7,VLOOKUP(G175,'Eligible Technologies'!D:G,4,FALSE)))</f>
        <v/>
      </c>
      <c r="Y175" s="41" t="e">
        <f t="shared" si="33"/>
        <v>#VALUE!</v>
      </c>
      <c r="Z175" s="179" t="str">
        <f ca="1">IFERROR(IF($D$7 = "*Multi*",AVERAGE($AI$331:INDIRECT(CONCATENATE("Ai"&amp;Y175))),AVERAGE($AI$330:INDIRECT(CONCATENATE("Ai"&amp;Y175)))),"")</f>
        <v/>
      </c>
      <c r="AA175" s="23"/>
      <c r="AB175" s="739" t="str">
        <f t="shared" si="34"/>
        <v/>
      </c>
      <c r="AC175" s="23" t="str">
        <f>'Extra look-up'!F175</f>
        <v/>
      </c>
      <c r="AD175" s="23" t="str">
        <f ca="1">'Extra look-up'!H175</f>
        <v>OK</v>
      </c>
      <c r="AE175" s="23">
        <f t="shared" ca="1" si="35"/>
        <v>1</v>
      </c>
      <c r="AF175" s="23" t="str">
        <f>'Extra look-up'!F175</f>
        <v/>
      </c>
      <c r="AG175" s="32"/>
      <c r="AH175" s="32"/>
      <c r="AI175" s="32"/>
      <c r="AJ175" s="27"/>
      <c r="AK175" s="27"/>
      <c r="AL175" s="23"/>
      <c r="AM175" s="23"/>
      <c r="AN175" s="23"/>
      <c r="AO175" s="23"/>
      <c r="AR175" s="26"/>
      <c r="AS175" s="26"/>
      <c r="AT175" s="370" t="s">
        <v>797</v>
      </c>
      <c r="AU175" s="342"/>
      <c r="AV175" s="93"/>
      <c r="AW175" s="91"/>
      <c r="AX175" s="91"/>
      <c r="AY175" s="91"/>
      <c r="AZ175" s="90"/>
      <c r="BA175" s="90"/>
      <c r="BB175" s="90"/>
      <c r="BC175" s="90"/>
      <c r="BD175" s="90"/>
      <c r="BE175" s="90"/>
      <c r="BF175" s="90"/>
      <c r="BG175" s="90"/>
      <c r="BH175" s="90"/>
      <c r="BI175" s="83"/>
      <c r="BJ175" s="83"/>
      <c r="BK175" s="83"/>
      <c r="BL175" s="83"/>
      <c r="BM175" s="83"/>
      <c r="BN175" s="83"/>
      <c r="BO175" s="83"/>
      <c r="BP175" s="83"/>
      <c r="BQ175" s="83"/>
      <c r="BR175" s="83"/>
      <c r="BS175" s="83"/>
      <c r="BT175" s="83"/>
      <c r="BU175" s="83"/>
      <c r="BV175" s="83"/>
      <c r="BW175" s="83"/>
      <c r="BX175" s="83"/>
      <c r="BY175" s="83"/>
      <c r="BZ175" s="83"/>
      <c r="CA175" s="83"/>
      <c r="CB175" s="83"/>
      <c r="CC175" s="83"/>
      <c r="CD175" s="83"/>
    </row>
    <row r="176" spans="1:82" s="10" customFormat="1" ht="34.9" hidden="1" customHeight="1" outlineLevel="1" x14ac:dyDescent="0.2">
      <c r="A176" s="738" t="s">
        <v>1791</v>
      </c>
      <c r="B176" s="376"/>
      <c r="C176" s="526"/>
      <c r="D176" s="526"/>
      <c r="E176" s="377"/>
      <c r="F176" s="954"/>
      <c r="G176" s="377"/>
      <c r="H176" s="377"/>
      <c r="I176" s="356"/>
      <c r="J176" s="957"/>
      <c r="K176" s="357"/>
      <c r="L176" s="1012" t="str">
        <f t="shared" si="25"/>
        <v/>
      </c>
      <c r="M176" s="740">
        <f t="shared" si="26"/>
        <v>0</v>
      </c>
      <c r="N176" s="741"/>
      <c r="O176" s="788" t="str">
        <f t="shared" si="27"/>
        <v/>
      </c>
      <c r="P176" s="789" t="str">
        <f t="shared" si="28"/>
        <v/>
      </c>
      <c r="Q176" s="791" t="str">
        <f t="shared" ref="Q176:Q207" si="36">IFERROR(IF(H176="Electricity",Z176,HLOOKUP(H176,$AH$329:$AS$357,2,FALSE)),"")</f>
        <v/>
      </c>
      <c r="R176" s="789" t="str">
        <f t="shared" si="29"/>
        <v/>
      </c>
      <c r="S176" s="789" t="str">
        <f t="shared" si="30"/>
        <v/>
      </c>
      <c r="T176" s="790" t="str">
        <f t="shared" si="31"/>
        <v/>
      </c>
      <c r="U176" s="786" t="str">
        <f ca="1">IF('Extra look-up'!$H176="`Work Type","Check Work Type",IF(AND(H176="",I176="",G176="",K176="",L176=""),"",IF(OR(H176="",I176="",G176="",K176="",L176=""),"Check all fields completed correctly",IF(AND(H176="",OR(I176&lt;&gt;"",G176&lt;&gt;"",K176&lt;&gt;"")),"Check all fields completed correctly","OK"))))</f>
        <v/>
      </c>
      <c r="X176" s="778" t="str">
        <f>IF(G176="","",IF($C$7&lt;VLOOKUP(G176,'Eligible Technologies'!D:G,4,FALSE),$C$7,VLOOKUP(G176,'Eligible Technologies'!D:G,4,FALSE)))</f>
        <v/>
      </c>
      <c r="Y176" s="41" t="e">
        <f t="shared" si="33"/>
        <v>#VALUE!</v>
      </c>
      <c r="Z176" s="179" t="str">
        <f ca="1">IFERROR(IF($D$7 = "*Multi*",AVERAGE($AI$331:INDIRECT(CONCATENATE("Ai"&amp;Y176))),AVERAGE($AI$330:INDIRECT(CONCATENATE("Ai"&amp;Y176)))),"")</f>
        <v/>
      </c>
      <c r="AA176" s="23"/>
      <c r="AB176" s="739" t="str">
        <f t="shared" si="34"/>
        <v/>
      </c>
      <c r="AC176" s="23" t="str">
        <f>'Extra look-up'!F176</f>
        <v/>
      </c>
      <c r="AD176" s="23" t="str">
        <f ca="1">'Extra look-up'!H176</f>
        <v>OK</v>
      </c>
      <c r="AE176" s="23">
        <f t="shared" ca="1" si="35"/>
        <v>1</v>
      </c>
      <c r="AF176" s="23" t="str">
        <f>'Extra look-up'!F176</f>
        <v/>
      </c>
      <c r="AG176" s="32"/>
      <c r="AL176" s="23"/>
      <c r="AM176" s="23"/>
      <c r="AO176" s="23"/>
      <c r="AR176" s="26"/>
      <c r="AS176" s="26"/>
      <c r="AT176" s="370" t="s">
        <v>797</v>
      </c>
      <c r="AU176" s="342"/>
      <c r="AV176" s="93"/>
      <c r="AW176" s="91"/>
      <c r="AX176" s="91"/>
      <c r="AY176" s="91"/>
      <c r="AZ176" s="90"/>
      <c r="BA176" s="90"/>
      <c r="BB176" s="90"/>
      <c r="BC176" s="90"/>
      <c r="BD176" s="90"/>
      <c r="BE176" s="90"/>
      <c r="BF176" s="90"/>
      <c r="BG176" s="90"/>
      <c r="BH176" s="90"/>
      <c r="BI176" s="83"/>
      <c r="BJ176" s="83"/>
      <c r="BK176" s="83"/>
      <c r="BL176" s="83"/>
      <c r="BM176" s="83"/>
      <c r="BN176" s="83"/>
      <c r="BO176" s="83"/>
      <c r="BP176" s="83"/>
      <c r="BQ176" s="83"/>
      <c r="BR176" s="83"/>
      <c r="BS176" s="83"/>
      <c r="BT176" s="83"/>
      <c r="BU176" s="83"/>
      <c r="BV176" s="83"/>
      <c r="BW176" s="83"/>
      <c r="BX176" s="83"/>
      <c r="BY176" s="83"/>
      <c r="BZ176" s="83"/>
      <c r="CA176" s="83"/>
      <c r="CB176" s="83"/>
      <c r="CC176" s="83"/>
      <c r="CD176" s="83"/>
    </row>
    <row r="177" spans="1:82" s="10" customFormat="1" ht="34.9" hidden="1" customHeight="1" outlineLevel="1" x14ac:dyDescent="0.2">
      <c r="A177" s="738" t="s">
        <v>1792</v>
      </c>
      <c r="B177" s="376"/>
      <c r="C177" s="526"/>
      <c r="D177" s="526"/>
      <c r="E177" s="377"/>
      <c r="F177" s="954"/>
      <c r="G177" s="377"/>
      <c r="H177" s="377"/>
      <c r="I177" s="356"/>
      <c r="J177" s="957"/>
      <c r="K177" s="357"/>
      <c r="L177" s="1012" t="str">
        <f t="shared" si="25"/>
        <v/>
      </c>
      <c r="M177" s="740">
        <f t="shared" si="26"/>
        <v>0</v>
      </c>
      <c r="N177" s="741"/>
      <c r="O177" s="788" t="str">
        <f t="shared" si="27"/>
        <v/>
      </c>
      <c r="P177" s="789" t="str">
        <f t="shared" si="28"/>
        <v/>
      </c>
      <c r="Q177" s="791" t="str">
        <f t="shared" si="36"/>
        <v/>
      </c>
      <c r="R177" s="789" t="str">
        <f t="shared" si="29"/>
        <v/>
      </c>
      <c r="S177" s="789" t="str">
        <f t="shared" si="30"/>
        <v/>
      </c>
      <c r="T177" s="790" t="str">
        <f t="shared" si="31"/>
        <v/>
      </c>
      <c r="U177" s="786" t="str">
        <f ca="1">IF('Extra look-up'!$H177="`Work Type","Check Work Type",IF(AND(H177="",I177="",G177="",K177="",L177=""),"",IF(OR(H177="",I177="",G177="",K177="",L177=""),"Check all fields completed correctly",IF(AND(H177="",OR(I177&lt;&gt;"",G177&lt;&gt;"",K177&lt;&gt;"")),"Check all fields completed correctly","OK"))))</f>
        <v/>
      </c>
      <c r="X177" s="778" t="str">
        <f>IF(G177="","",IF($C$7&lt;VLOOKUP(G177,'Eligible Technologies'!D:G,4,FALSE),$C$7,VLOOKUP(G177,'Eligible Technologies'!D:G,4,FALSE)))</f>
        <v/>
      </c>
      <c r="Y177" s="41" t="e">
        <f t="shared" si="33"/>
        <v>#VALUE!</v>
      </c>
      <c r="Z177" s="179" t="str">
        <f ca="1">IFERROR(IF($D$7 = "*Multi*",AVERAGE($AI$331:INDIRECT(CONCATENATE("Ai"&amp;Y177))),AVERAGE($AI$330:INDIRECT(CONCATENATE("Ai"&amp;Y177)))),"")</f>
        <v/>
      </c>
      <c r="AA177" s="23"/>
      <c r="AB177" s="739" t="str">
        <f t="shared" si="34"/>
        <v/>
      </c>
      <c r="AC177" s="23" t="str">
        <f>'Extra look-up'!F177</f>
        <v/>
      </c>
      <c r="AD177" s="23" t="str">
        <f ca="1">'Extra look-up'!H177</f>
        <v>OK</v>
      </c>
      <c r="AE177" s="23">
        <f t="shared" ca="1" si="35"/>
        <v>1</v>
      </c>
      <c r="AF177" s="23" t="str">
        <f>'Extra look-up'!F177</f>
        <v/>
      </c>
      <c r="AG177" s="32"/>
      <c r="AL177" s="23"/>
      <c r="AM177" s="23"/>
      <c r="AO177" s="23"/>
      <c r="AR177" s="26"/>
      <c r="AS177" s="26"/>
      <c r="AT177" s="370" t="s">
        <v>797</v>
      </c>
      <c r="AU177" s="342"/>
      <c r="AV177" s="93"/>
      <c r="AW177" s="91"/>
      <c r="AX177" s="91"/>
      <c r="AY177" s="91"/>
      <c r="AZ177" s="90"/>
      <c r="BA177" s="90"/>
      <c r="BB177" s="90"/>
      <c r="BC177" s="90"/>
      <c r="BD177" s="90"/>
      <c r="BE177" s="90"/>
      <c r="BF177" s="90"/>
      <c r="BG177" s="90"/>
      <c r="BH177" s="90"/>
      <c r="BI177" s="83"/>
      <c r="BJ177" s="83"/>
      <c r="BK177" s="83"/>
      <c r="BL177" s="83"/>
      <c r="BM177" s="83"/>
      <c r="BN177" s="83"/>
      <c r="BO177" s="83"/>
      <c r="BP177" s="83"/>
      <c r="BQ177" s="83"/>
      <c r="BR177" s="83"/>
      <c r="BS177" s="83"/>
      <c r="BT177" s="83"/>
      <c r="BU177" s="83"/>
      <c r="BV177" s="83"/>
      <c r="BW177" s="83"/>
      <c r="BX177" s="83"/>
      <c r="BY177" s="83"/>
      <c r="BZ177" s="83"/>
      <c r="CA177" s="83"/>
      <c r="CB177" s="83"/>
      <c r="CC177" s="83"/>
      <c r="CD177" s="83"/>
    </row>
    <row r="178" spans="1:82" s="10" customFormat="1" ht="34.9" hidden="1" customHeight="1" outlineLevel="1" x14ac:dyDescent="0.2">
      <c r="A178" s="738" t="s">
        <v>1793</v>
      </c>
      <c r="B178" s="376"/>
      <c r="C178" s="526"/>
      <c r="D178" s="526"/>
      <c r="E178" s="377"/>
      <c r="F178" s="954"/>
      <c r="G178" s="377"/>
      <c r="H178" s="377"/>
      <c r="I178" s="356"/>
      <c r="J178" s="957"/>
      <c r="K178" s="357"/>
      <c r="L178" s="1012" t="str">
        <f t="shared" si="25"/>
        <v/>
      </c>
      <c r="M178" s="740">
        <f t="shared" si="26"/>
        <v>0</v>
      </c>
      <c r="N178" s="741"/>
      <c r="O178" s="788" t="str">
        <f t="shared" si="27"/>
        <v/>
      </c>
      <c r="P178" s="789" t="str">
        <f t="shared" si="28"/>
        <v/>
      </c>
      <c r="Q178" s="791" t="str">
        <f t="shared" si="36"/>
        <v/>
      </c>
      <c r="R178" s="789" t="str">
        <f t="shared" si="29"/>
        <v/>
      </c>
      <c r="S178" s="789" t="str">
        <f t="shared" si="30"/>
        <v/>
      </c>
      <c r="T178" s="790" t="str">
        <f t="shared" si="31"/>
        <v/>
      </c>
      <c r="U178" s="786" t="str">
        <f ca="1">IF('Extra look-up'!$H178="`Work Type","Check Work Type",IF(AND(H178="",I178="",G178="",K178="",L178=""),"",IF(OR(H178="",I178="",G178="",K178="",L178=""),"Check all fields completed correctly",IF(AND(H178="",OR(I178&lt;&gt;"",G178&lt;&gt;"",K178&lt;&gt;"")),"Check all fields completed correctly","OK"))))</f>
        <v/>
      </c>
      <c r="X178" s="778" t="str">
        <f>IF(G178="","",IF($C$7&lt;VLOOKUP(G178,'Eligible Technologies'!D:G,4,FALSE),$C$7,VLOOKUP(G178,'Eligible Technologies'!D:G,4,FALSE)))</f>
        <v/>
      </c>
      <c r="Y178" s="41" t="e">
        <f t="shared" si="33"/>
        <v>#VALUE!</v>
      </c>
      <c r="Z178" s="179" t="str">
        <f ca="1">IFERROR(IF($D$7 = "*Multi*",AVERAGE($AI$331:INDIRECT(CONCATENATE("Ai"&amp;Y178))),AVERAGE($AI$330:INDIRECT(CONCATENATE("Ai"&amp;Y178)))),"")</f>
        <v/>
      </c>
      <c r="AA178" s="23"/>
      <c r="AB178" s="739" t="str">
        <f t="shared" si="34"/>
        <v/>
      </c>
      <c r="AC178" s="23" t="str">
        <f>'Extra look-up'!F178</f>
        <v/>
      </c>
      <c r="AD178" s="23" t="str">
        <f ca="1">'Extra look-up'!H178</f>
        <v>OK</v>
      </c>
      <c r="AE178" s="23">
        <f t="shared" ca="1" si="35"/>
        <v>1</v>
      </c>
      <c r="AF178" s="23" t="str">
        <f>'Extra look-up'!F178</f>
        <v/>
      </c>
      <c r="AG178" s="32"/>
      <c r="AH178" s="32"/>
      <c r="AI178" s="32"/>
      <c r="AJ178" s="27"/>
      <c r="AK178" s="27"/>
      <c r="AL178" s="23"/>
      <c r="AM178" s="23"/>
      <c r="AN178" s="23"/>
      <c r="AO178" s="23"/>
      <c r="AR178" s="26"/>
      <c r="AS178" s="26"/>
      <c r="AT178" s="370" t="s">
        <v>797</v>
      </c>
      <c r="AU178" s="342"/>
      <c r="AV178" s="93"/>
      <c r="AW178" s="91"/>
      <c r="AX178" s="91"/>
      <c r="AY178" s="91"/>
      <c r="AZ178" s="90"/>
      <c r="BA178" s="90"/>
      <c r="BB178" s="90"/>
      <c r="BC178" s="90"/>
      <c r="BD178" s="90"/>
      <c r="BE178" s="90"/>
      <c r="BF178" s="90"/>
      <c r="BG178" s="90"/>
      <c r="BH178" s="90"/>
      <c r="BI178" s="83"/>
      <c r="BJ178" s="83"/>
      <c r="BK178" s="83"/>
      <c r="BL178" s="83"/>
      <c r="BM178" s="83"/>
      <c r="BN178" s="83"/>
      <c r="BO178" s="83"/>
      <c r="BP178" s="83"/>
      <c r="BQ178" s="83"/>
      <c r="BR178" s="83"/>
      <c r="BS178" s="83"/>
      <c r="BT178" s="83"/>
      <c r="BU178" s="83"/>
      <c r="BV178" s="83"/>
      <c r="BW178" s="83"/>
      <c r="BX178" s="83"/>
      <c r="BY178" s="83"/>
      <c r="BZ178" s="83"/>
      <c r="CA178" s="83"/>
      <c r="CB178" s="83"/>
      <c r="CC178" s="83"/>
      <c r="CD178" s="83"/>
    </row>
    <row r="179" spans="1:82" s="10" customFormat="1" ht="34.9" hidden="1" customHeight="1" outlineLevel="1" x14ac:dyDescent="0.2">
      <c r="A179" s="738" t="s">
        <v>1794</v>
      </c>
      <c r="B179" s="376"/>
      <c r="C179" s="526"/>
      <c r="D179" s="526"/>
      <c r="E179" s="377"/>
      <c r="F179" s="954"/>
      <c r="G179" s="377"/>
      <c r="H179" s="377"/>
      <c r="I179" s="356"/>
      <c r="J179" s="957"/>
      <c r="K179" s="357"/>
      <c r="L179" s="1012" t="str">
        <f t="shared" ref="L179:L215" si="37">IF(J179="","",J179-K179)</f>
        <v/>
      </c>
      <c r="M179" s="740">
        <f t="shared" ref="M179:M215" si="38">IFERROR(L179/J179,0)</f>
        <v>0</v>
      </c>
      <c r="N179" s="741"/>
      <c r="O179" s="788" t="str">
        <f t="shared" ref="O179:O215" si="39">IF(L179="","",L179*I179/100)</f>
        <v/>
      </c>
      <c r="P179" s="789" t="str">
        <f t="shared" ref="P179:P215" si="40">IF(OR(O179&lt;=0,O179="",N179=""),"",N179/O179)</f>
        <v/>
      </c>
      <c r="Q179" s="791" t="str">
        <f t="shared" si="36"/>
        <v/>
      </c>
      <c r="R179" s="789" t="str">
        <f t="shared" ref="R179:R215" si="41">IFERROR(IF(H179="Electricity","",IF(L179="","",L179*Q179/1000)),"")</f>
        <v/>
      </c>
      <c r="S179" s="789" t="str">
        <f t="shared" ref="S179:S215" si="42">IF(R179="","",R179*X179)</f>
        <v/>
      </c>
      <c r="T179" s="790" t="str">
        <f t="shared" ref="T179:T215" si="43">IF(H179="Electricity",IF(L179="","",L179*Q179/1000),"")</f>
        <v/>
      </c>
      <c r="U179" s="786" t="str">
        <f ca="1">IF('Extra look-up'!$H179="`Work Type","Check Work Type",IF(AND(H179="",I179="",G179="",K179="",L179=""),"",IF(OR(H179="",I179="",G179="",K179="",L179=""),"Check all fields completed correctly",IF(AND(H179="",OR(I179&lt;&gt;"",G179&lt;&gt;"",K179&lt;&gt;"")),"Check all fields completed correctly","OK"))))</f>
        <v/>
      </c>
      <c r="X179" s="778" t="str">
        <f>IF(G179="","",IF($C$7&lt;VLOOKUP(G179,'Eligible Technologies'!D:G,4,FALSE),$C$7,VLOOKUP(G179,'Eligible Technologies'!D:G,4,FALSE)))</f>
        <v/>
      </c>
      <c r="Y179" s="41" t="e">
        <f t="shared" si="33"/>
        <v>#VALUE!</v>
      </c>
      <c r="Z179" s="179" t="str">
        <f ca="1">IFERROR(IF($D$7 = "*Multi*",AVERAGE($AI$331:INDIRECT(CONCATENATE("Ai"&amp;Y179))),AVERAGE($AI$330:INDIRECT(CONCATENATE("Ai"&amp;Y179)))),"")</f>
        <v/>
      </c>
      <c r="AA179" s="23"/>
      <c r="AB179" s="739" t="str">
        <f t="shared" si="34"/>
        <v/>
      </c>
      <c r="AC179" s="23" t="str">
        <f>'Extra look-up'!F179</f>
        <v/>
      </c>
      <c r="AD179" s="23" t="str">
        <f ca="1">'Extra look-up'!H179</f>
        <v>OK</v>
      </c>
      <c r="AE179" s="23">
        <f t="shared" ca="1" si="35"/>
        <v>1</v>
      </c>
      <c r="AF179" s="23" t="str">
        <f>'Extra look-up'!F179</f>
        <v/>
      </c>
      <c r="AG179" s="32"/>
      <c r="AL179" s="23"/>
      <c r="AM179" s="23"/>
      <c r="AO179" s="23"/>
      <c r="AR179" s="26"/>
      <c r="AS179" s="26"/>
      <c r="AT179" s="370" t="s">
        <v>797</v>
      </c>
      <c r="AU179" s="342"/>
      <c r="AV179" s="93"/>
      <c r="AW179" s="91"/>
      <c r="AX179" s="91"/>
      <c r="AY179" s="91"/>
      <c r="AZ179" s="90"/>
      <c r="BA179" s="90"/>
      <c r="BB179" s="90"/>
      <c r="BC179" s="90"/>
      <c r="BD179" s="90"/>
      <c r="BE179" s="90"/>
      <c r="BF179" s="90"/>
      <c r="BG179" s="90"/>
      <c r="BH179" s="90"/>
      <c r="BI179" s="83"/>
      <c r="BJ179" s="83"/>
      <c r="BK179" s="83"/>
      <c r="BL179" s="83"/>
      <c r="BM179" s="83"/>
      <c r="BN179" s="83"/>
      <c r="BO179" s="83"/>
      <c r="BP179" s="83"/>
      <c r="BQ179" s="83"/>
      <c r="BR179" s="83"/>
      <c r="BS179" s="83"/>
      <c r="BT179" s="83"/>
      <c r="BU179" s="83"/>
      <c r="BV179" s="83"/>
      <c r="BW179" s="83"/>
      <c r="BX179" s="83"/>
      <c r="BY179" s="83"/>
      <c r="BZ179" s="83"/>
      <c r="CA179" s="83"/>
      <c r="CB179" s="83"/>
      <c r="CC179" s="83"/>
      <c r="CD179" s="83"/>
    </row>
    <row r="180" spans="1:82" s="10" customFormat="1" ht="34.9" hidden="1" customHeight="1" outlineLevel="1" x14ac:dyDescent="0.2">
      <c r="A180" s="738" t="s">
        <v>1795</v>
      </c>
      <c r="B180" s="376"/>
      <c r="C180" s="526"/>
      <c r="D180" s="526"/>
      <c r="E180" s="377"/>
      <c r="F180" s="954"/>
      <c r="G180" s="377"/>
      <c r="H180" s="377"/>
      <c r="I180" s="356"/>
      <c r="J180" s="957"/>
      <c r="K180" s="357"/>
      <c r="L180" s="1012" t="str">
        <f t="shared" si="37"/>
        <v/>
      </c>
      <c r="M180" s="740">
        <f t="shared" si="38"/>
        <v>0</v>
      </c>
      <c r="N180" s="741"/>
      <c r="O180" s="788" t="str">
        <f t="shared" si="39"/>
        <v/>
      </c>
      <c r="P180" s="789" t="str">
        <f t="shared" si="40"/>
        <v/>
      </c>
      <c r="Q180" s="791" t="str">
        <f t="shared" si="36"/>
        <v/>
      </c>
      <c r="R180" s="789" t="str">
        <f t="shared" si="41"/>
        <v/>
      </c>
      <c r="S180" s="789" t="str">
        <f t="shared" si="42"/>
        <v/>
      </c>
      <c r="T180" s="790" t="str">
        <f t="shared" si="43"/>
        <v/>
      </c>
      <c r="U180" s="786" t="str">
        <f ca="1">IF('Extra look-up'!$H180="`Work Type","Check Work Type",IF(AND(H180="",I180="",G180="",K180="",L180=""),"",IF(OR(H180="",I180="",G180="",K180="",L180=""),"Check all fields completed correctly",IF(AND(H180="",OR(I180&lt;&gt;"",G180&lt;&gt;"",K180&lt;&gt;"")),"Check all fields completed correctly","OK"))))</f>
        <v/>
      </c>
      <c r="X180" s="778" t="str">
        <f>IF(G180="","",IF($C$7&lt;VLOOKUP(G180,'Eligible Technologies'!D:G,4,FALSE),$C$7,VLOOKUP(G180,'Eligible Technologies'!D:G,4,FALSE)))</f>
        <v/>
      </c>
      <c r="Y180" s="41" t="e">
        <f t="shared" si="33"/>
        <v>#VALUE!</v>
      </c>
      <c r="Z180" s="179" t="str">
        <f ca="1">IFERROR(IF($D$7 = "*Multi*",AVERAGE($AI$331:INDIRECT(CONCATENATE("Ai"&amp;Y180))),AVERAGE($AI$330:INDIRECT(CONCATENATE("Ai"&amp;Y180)))),"")</f>
        <v/>
      </c>
      <c r="AA180" s="23"/>
      <c r="AB180" s="739" t="str">
        <f t="shared" si="34"/>
        <v/>
      </c>
      <c r="AC180" s="23" t="str">
        <f>'Extra look-up'!F180</f>
        <v/>
      </c>
      <c r="AD180" s="23" t="str">
        <f ca="1">'Extra look-up'!H180</f>
        <v>OK</v>
      </c>
      <c r="AE180" s="23">
        <f t="shared" ca="1" si="35"/>
        <v>1</v>
      </c>
      <c r="AF180" s="23" t="str">
        <f>'Extra look-up'!F180</f>
        <v/>
      </c>
      <c r="AG180" s="32"/>
      <c r="AL180" s="23"/>
      <c r="AM180" s="23"/>
      <c r="AO180" s="23"/>
      <c r="AR180" s="26"/>
      <c r="AS180" s="26"/>
      <c r="AT180" s="370" t="s">
        <v>797</v>
      </c>
      <c r="AU180" s="342"/>
      <c r="AV180" s="93"/>
      <c r="AW180" s="91"/>
      <c r="AX180" s="91"/>
      <c r="AY180" s="91"/>
      <c r="AZ180" s="90"/>
      <c r="BA180" s="90"/>
      <c r="BB180" s="90"/>
      <c r="BC180" s="90"/>
      <c r="BD180" s="90"/>
      <c r="BE180" s="90"/>
      <c r="BF180" s="90"/>
      <c r="BG180" s="90"/>
      <c r="BH180" s="90"/>
      <c r="BI180" s="83"/>
      <c r="BJ180" s="83"/>
      <c r="BK180" s="83"/>
      <c r="BL180" s="83"/>
      <c r="BM180" s="83"/>
      <c r="BN180" s="83"/>
      <c r="BO180" s="83"/>
      <c r="BP180" s="83"/>
      <c r="BQ180" s="83"/>
      <c r="BR180" s="83"/>
      <c r="BS180" s="83"/>
      <c r="BT180" s="83"/>
      <c r="BU180" s="83"/>
      <c r="BV180" s="83"/>
      <c r="BW180" s="83"/>
      <c r="BX180" s="83"/>
      <c r="BY180" s="83"/>
      <c r="BZ180" s="83"/>
      <c r="CA180" s="83"/>
      <c r="CB180" s="83"/>
      <c r="CC180" s="83"/>
      <c r="CD180" s="83"/>
    </row>
    <row r="181" spans="1:82" s="10" customFormat="1" ht="34.9" hidden="1" customHeight="1" outlineLevel="1" x14ac:dyDescent="0.2">
      <c r="A181" s="738" t="s">
        <v>1796</v>
      </c>
      <c r="B181" s="376"/>
      <c r="C181" s="526"/>
      <c r="D181" s="526"/>
      <c r="E181" s="377"/>
      <c r="F181" s="954"/>
      <c r="G181" s="377"/>
      <c r="H181" s="377"/>
      <c r="I181" s="356"/>
      <c r="J181" s="957"/>
      <c r="K181" s="357"/>
      <c r="L181" s="1012" t="str">
        <f t="shared" si="37"/>
        <v/>
      </c>
      <c r="M181" s="740">
        <f t="shared" si="38"/>
        <v>0</v>
      </c>
      <c r="N181" s="741"/>
      <c r="O181" s="788" t="str">
        <f t="shared" si="39"/>
        <v/>
      </c>
      <c r="P181" s="789" t="str">
        <f t="shared" si="40"/>
        <v/>
      </c>
      <c r="Q181" s="791" t="str">
        <f t="shared" si="36"/>
        <v/>
      </c>
      <c r="R181" s="789" t="str">
        <f t="shared" si="41"/>
        <v/>
      </c>
      <c r="S181" s="789" t="str">
        <f t="shared" si="42"/>
        <v/>
      </c>
      <c r="T181" s="790" t="str">
        <f t="shared" si="43"/>
        <v/>
      </c>
      <c r="U181" s="786" t="str">
        <f ca="1">IF('Extra look-up'!$H181="`Work Type","Check Work Type",IF(AND(H181="",I181="",G181="",K181="",L181=""),"",IF(OR(H181="",I181="",G181="",K181="",L181=""),"Check all fields completed correctly",IF(AND(H181="",OR(I181&lt;&gt;"",G181&lt;&gt;"",K181&lt;&gt;"")),"Check all fields completed correctly","OK"))))</f>
        <v/>
      </c>
      <c r="X181" s="778" t="str">
        <f>IF(G181="","",IF($C$7&lt;VLOOKUP(G181,'Eligible Technologies'!D:G,4,FALSE),$C$7,VLOOKUP(G181,'Eligible Technologies'!D:G,4,FALSE)))</f>
        <v/>
      </c>
      <c r="Y181" s="41" t="e">
        <f t="shared" si="33"/>
        <v>#VALUE!</v>
      </c>
      <c r="Z181" s="179" t="str">
        <f ca="1">IFERROR(IF($D$7 = "*Multi*",AVERAGE($AI$331:INDIRECT(CONCATENATE("Ai"&amp;Y181))),AVERAGE($AI$330:INDIRECT(CONCATENATE("Ai"&amp;Y181)))),"")</f>
        <v/>
      </c>
      <c r="AA181" s="23"/>
      <c r="AB181" s="739" t="str">
        <f t="shared" si="34"/>
        <v/>
      </c>
      <c r="AC181" s="23" t="str">
        <f>'Extra look-up'!F181</f>
        <v/>
      </c>
      <c r="AD181" s="23" t="str">
        <f ca="1">'Extra look-up'!H181</f>
        <v>OK</v>
      </c>
      <c r="AE181" s="23">
        <f t="shared" ca="1" si="35"/>
        <v>1</v>
      </c>
      <c r="AF181" s="23" t="str">
        <f>'Extra look-up'!F181</f>
        <v/>
      </c>
      <c r="AG181" s="32"/>
      <c r="AH181" s="32"/>
      <c r="AI181" s="32"/>
      <c r="AJ181" s="27"/>
      <c r="AK181" s="27"/>
      <c r="AL181" s="23"/>
      <c r="AM181" s="23"/>
      <c r="AN181" s="23"/>
      <c r="AO181" s="23"/>
      <c r="AR181" s="26"/>
      <c r="AS181" s="26"/>
      <c r="AT181" s="370" t="s">
        <v>797</v>
      </c>
      <c r="AU181" s="342"/>
      <c r="AV181" s="93"/>
      <c r="AW181" s="91"/>
      <c r="AX181" s="91"/>
      <c r="AY181" s="91"/>
      <c r="AZ181" s="90"/>
      <c r="BA181" s="90"/>
      <c r="BB181" s="90"/>
      <c r="BC181" s="90"/>
      <c r="BD181" s="90"/>
      <c r="BE181" s="90"/>
      <c r="BF181" s="90"/>
      <c r="BG181" s="90"/>
      <c r="BH181" s="90"/>
      <c r="BI181" s="83"/>
      <c r="BJ181" s="83"/>
      <c r="BK181" s="83"/>
      <c r="BL181" s="83"/>
      <c r="BM181" s="83"/>
      <c r="BN181" s="83"/>
      <c r="BO181" s="83"/>
      <c r="BP181" s="83"/>
      <c r="BQ181" s="83"/>
      <c r="BR181" s="83"/>
      <c r="BS181" s="83"/>
      <c r="BT181" s="83"/>
      <c r="BU181" s="83"/>
      <c r="BV181" s="83"/>
      <c r="BW181" s="83"/>
      <c r="BX181" s="83"/>
      <c r="BY181" s="83"/>
      <c r="BZ181" s="83"/>
      <c r="CA181" s="83"/>
      <c r="CB181" s="83"/>
      <c r="CC181" s="83"/>
      <c r="CD181" s="83"/>
    </row>
    <row r="182" spans="1:82" s="10" customFormat="1" ht="34.9" hidden="1" customHeight="1" outlineLevel="1" x14ac:dyDescent="0.2">
      <c r="A182" s="738" t="s">
        <v>1797</v>
      </c>
      <c r="B182" s="376"/>
      <c r="C182" s="526"/>
      <c r="D182" s="526"/>
      <c r="E182" s="377"/>
      <c r="F182" s="954"/>
      <c r="G182" s="377"/>
      <c r="H182" s="377"/>
      <c r="I182" s="356"/>
      <c r="J182" s="957"/>
      <c r="K182" s="357"/>
      <c r="L182" s="1012" t="str">
        <f t="shared" si="37"/>
        <v/>
      </c>
      <c r="M182" s="740">
        <f t="shared" si="38"/>
        <v>0</v>
      </c>
      <c r="N182" s="741"/>
      <c r="O182" s="788" t="str">
        <f t="shared" si="39"/>
        <v/>
      </c>
      <c r="P182" s="789" t="str">
        <f t="shared" si="40"/>
        <v/>
      </c>
      <c r="Q182" s="791" t="str">
        <f t="shared" si="36"/>
        <v/>
      </c>
      <c r="R182" s="789" t="str">
        <f t="shared" si="41"/>
        <v/>
      </c>
      <c r="S182" s="789" t="str">
        <f t="shared" si="42"/>
        <v/>
      </c>
      <c r="T182" s="790" t="str">
        <f t="shared" si="43"/>
        <v/>
      </c>
      <c r="U182" s="786" t="str">
        <f ca="1">IF('Extra look-up'!$H182="`Work Type","Check Work Type",IF(AND(H182="",I182="",G182="",K182="",L182=""),"",IF(OR(H182="",I182="",G182="",K182="",L182=""),"Check all fields completed correctly",IF(AND(H182="",OR(I182&lt;&gt;"",G182&lt;&gt;"",K182&lt;&gt;"")),"Check all fields completed correctly","OK"))))</f>
        <v/>
      </c>
      <c r="X182" s="778" t="str">
        <f>IF(G182="","",IF($C$7&lt;VLOOKUP(G182,'Eligible Technologies'!D:G,4,FALSE),$C$7,VLOOKUP(G182,'Eligible Technologies'!D:G,4,FALSE)))</f>
        <v/>
      </c>
      <c r="Y182" s="41" t="e">
        <f t="shared" si="33"/>
        <v>#VALUE!</v>
      </c>
      <c r="Z182" s="179" t="str">
        <f ca="1">IFERROR(IF($D$7 = "*Multi*",AVERAGE($AI$331:INDIRECT(CONCATENATE("Ai"&amp;Y182))),AVERAGE($AI$330:INDIRECT(CONCATENATE("Ai"&amp;Y182)))),"")</f>
        <v/>
      </c>
      <c r="AA182" s="23"/>
      <c r="AB182" s="739" t="str">
        <f t="shared" si="34"/>
        <v/>
      </c>
      <c r="AC182" s="23" t="str">
        <f>'Extra look-up'!F182</f>
        <v/>
      </c>
      <c r="AD182" s="23" t="str">
        <f ca="1">'Extra look-up'!H182</f>
        <v>OK</v>
      </c>
      <c r="AE182" s="23">
        <f t="shared" ca="1" si="35"/>
        <v>1</v>
      </c>
      <c r="AF182" s="23" t="str">
        <f>'Extra look-up'!F182</f>
        <v/>
      </c>
      <c r="AG182" s="32"/>
      <c r="AL182" s="23"/>
      <c r="AM182" s="23"/>
      <c r="AO182" s="23"/>
      <c r="AR182" s="26"/>
      <c r="AS182" s="26"/>
      <c r="AT182" s="370" t="s">
        <v>797</v>
      </c>
      <c r="AU182" s="342"/>
      <c r="AV182" s="93"/>
      <c r="AW182" s="91"/>
      <c r="AX182" s="91"/>
      <c r="AY182" s="91"/>
      <c r="AZ182" s="90"/>
      <c r="BA182" s="90"/>
      <c r="BB182" s="90"/>
      <c r="BC182" s="90"/>
      <c r="BD182" s="90"/>
      <c r="BE182" s="90"/>
      <c r="BF182" s="90"/>
      <c r="BG182" s="90"/>
      <c r="BH182" s="90"/>
      <c r="BI182" s="83"/>
      <c r="BJ182" s="83"/>
      <c r="BK182" s="83"/>
      <c r="BL182" s="83"/>
      <c r="BM182" s="83"/>
      <c r="BN182" s="83"/>
      <c r="BO182" s="83"/>
      <c r="BP182" s="83"/>
      <c r="BQ182" s="83"/>
      <c r="BR182" s="83"/>
      <c r="BS182" s="83"/>
      <c r="BT182" s="83"/>
      <c r="BU182" s="83"/>
      <c r="BV182" s="83"/>
      <c r="BW182" s="83"/>
      <c r="BX182" s="83"/>
      <c r="BY182" s="83"/>
      <c r="BZ182" s="83"/>
      <c r="CA182" s="83"/>
      <c r="CB182" s="83"/>
      <c r="CC182" s="83"/>
      <c r="CD182" s="83"/>
    </row>
    <row r="183" spans="1:82" s="10" customFormat="1" ht="34.9" hidden="1" customHeight="1" outlineLevel="1" x14ac:dyDescent="0.2">
      <c r="A183" s="738" t="s">
        <v>1798</v>
      </c>
      <c r="B183" s="376"/>
      <c r="C183" s="526"/>
      <c r="D183" s="526"/>
      <c r="E183" s="377"/>
      <c r="F183" s="954"/>
      <c r="G183" s="377"/>
      <c r="H183" s="377"/>
      <c r="I183" s="356"/>
      <c r="J183" s="957"/>
      <c r="K183" s="357"/>
      <c r="L183" s="1012" t="str">
        <f t="shared" si="37"/>
        <v/>
      </c>
      <c r="M183" s="740">
        <f t="shared" si="38"/>
        <v>0</v>
      </c>
      <c r="N183" s="741"/>
      <c r="O183" s="788" t="str">
        <f t="shared" si="39"/>
        <v/>
      </c>
      <c r="P183" s="789" t="str">
        <f t="shared" si="40"/>
        <v/>
      </c>
      <c r="Q183" s="791" t="str">
        <f t="shared" si="36"/>
        <v/>
      </c>
      <c r="R183" s="789" t="str">
        <f t="shared" si="41"/>
        <v/>
      </c>
      <c r="S183" s="789" t="str">
        <f t="shared" si="42"/>
        <v/>
      </c>
      <c r="T183" s="790" t="str">
        <f t="shared" si="43"/>
        <v/>
      </c>
      <c r="U183" s="786" t="str">
        <f ca="1">IF('Extra look-up'!$H183="`Work Type","Check Work Type",IF(AND(H183="",I183="",G183="",K183="",L183=""),"",IF(OR(H183="",I183="",G183="",K183="",L183=""),"Check all fields completed correctly",IF(AND(H183="",OR(I183&lt;&gt;"",G183&lt;&gt;"",K183&lt;&gt;"")),"Check all fields completed correctly","OK"))))</f>
        <v/>
      </c>
      <c r="X183" s="778" t="str">
        <f>IF(G183="","",IF($C$7&lt;VLOOKUP(G183,'Eligible Technologies'!D:G,4,FALSE),$C$7,VLOOKUP(G183,'Eligible Technologies'!D:G,4,FALSE)))</f>
        <v/>
      </c>
      <c r="Y183" s="41" t="e">
        <f t="shared" si="33"/>
        <v>#VALUE!</v>
      </c>
      <c r="Z183" s="179" t="str">
        <f ca="1">IFERROR(IF($D$7 = "*Multi*",AVERAGE($AI$331:INDIRECT(CONCATENATE("Ai"&amp;Y183))),AVERAGE($AI$330:INDIRECT(CONCATENATE("Ai"&amp;Y183)))),"")</f>
        <v/>
      </c>
      <c r="AA183" s="23"/>
      <c r="AB183" s="739" t="str">
        <f t="shared" si="34"/>
        <v/>
      </c>
      <c r="AC183" s="23" t="str">
        <f>'Extra look-up'!F183</f>
        <v/>
      </c>
      <c r="AD183" s="23" t="str">
        <f ca="1">'Extra look-up'!H183</f>
        <v>OK</v>
      </c>
      <c r="AE183" s="23">
        <f t="shared" ca="1" si="35"/>
        <v>1</v>
      </c>
      <c r="AF183" s="23" t="str">
        <f>'Extra look-up'!F183</f>
        <v/>
      </c>
      <c r="AG183" s="32"/>
      <c r="AL183" s="23"/>
      <c r="AM183" s="23"/>
      <c r="AO183" s="23"/>
      <c r="AR183" s="26"/>
      <c r="AS183" s="26"/>
      <c r="AT183" s="370" t="s">
        <v>797</v>
      </c>
      <c r="AU183" s="342"/>
      <c r="AV183" s="93"/>
      <c r="AW183" s="91"/>
      <c r="AX183" s="91"/>
      <c r="AY183" s="91"/>
      <c r="AZ183" s="90"/>
      <c r="BA183" s="90"/>
      <c r="BB183" s="90"/>
      <c r="BC183" s="90"/>
      <c r="BD183" s="90"/>
      <c r="BE183" s="90"/>
      <c r="BF183" s="90"/>
      <c r="BG183" s="90"/>
      <c r="BH183" s="90"/>
      <c r="BI183" s="83"/>
      <c r="BJ183" s="83"/>
      <c r="BK183" s="83"/>
      <c r="BL183" s="83"/>
      <c r="BM183" s="83"/>
      <c r="BN183" s="83"/>
      <c r="BO183" s="83"/>
      <c r="BP183" s="83"/>
      <c r="BQ183" s="83"/>
      <c r="BR183" s="83"/>
      <c r="BS183" s="83"/>
      <c r="BT183" s="83"/>
      <c r="BU183" s="83"/>
      <c r="BV183" s="83"/>
      <c r="BW183" s="83"/>
      <c r="BX183" s="83"/>
      <c r="BY183" s="83"/>
      <c r="BZ183" s="83"/>
      <c r="CA183" s="83"/>
      <c r="CB183" s="83"/>
      <c r="CC183" s="83"/>
      <c r="CD183" s="83"/>
    </row>
    <row r="184" spans="1:82" s="10" customFormat="1" ht="34.9" hidden="1" customHeight="1" outlineLevel="1" x14ac:dyDescent="0.2">
      <c r="A184" s="738" t="s">
        <v>1799</v>
      </c>
      <c r="B184" s="376"/>
      <c r="C184" s="526"/>
      <c r="D184" s="526"/>
      <c r="E184" s="377"/>
      <c r="F184" s="954"/>
      <c r="G184" s="377"/>
      <c r="H184" s="377"/>
      <c r="I184" s="356"/>
      <c r="J184" s="957"/>
      <c r="K184" s="357"/>
      <c r="L184" s="1012" t="str">
        <f t="shared" si="37"/>
        <v/>
      </c>
      <c r="M184" s="740">
        <f t="shared" si="38"/>
        <v>0</v>
      </c>
      <c r="N184" s="741"/>
      <c r="O184" s="788" t="str">
        <f t="shared" si="39"/>
        <v/>
      </c>
      <c r="P184" s="789" t="str">
        <f t="shared" si="40"/>
        <v/>
      </c>
      <c r="Q184" s="791" t="str">
        <f t="shared" si="36"/>
        <v/>
      </c>
      <c r="R184" s="789" t="str">
        <f t="shared" si="41"/>
        <v/>
      </c>
      <c r="S184" s="789" t="str">
        <f t="shared" si="42"/>
        <v/>
      </c>
      <c r="T184" s="790" t="str">
        <f t="shared" si="43"/>
        <v/>
      </c>
      <c r="U184" s="786" t="str">
        <f ca="1">IF('Extra look-up'!$H184="`Work Type","Check Work Type",IF(AND(H184="",I184="",G184="",K184="",L184=""),"",IF(OR(H184="",I184="",G184="",K184="",L184=""),"Check all fields completed correctly",IF(AND(H184="",OR(I184&lt;&gt;"",G184&lt;&gt;"",K184&lt;&gt;"")),"Check all fields completed correctly","OK"))))</f>
        <v/>
      </c>
      <c r="X184" s="778" t="str">
        <f>IF(G184="","",IF($C$7&lt;VLOOKUP(G184,'Eligible Technologies'!D:G,4,FALSE),$C$7,VLOOKUP(G184,'Eligible Technologies'!D:G,4,FALSE)))</f>
        <v/>
      </c>
      <c r="Y184" s="41" t="e">
        <f t="shared" si="33"/>
        <v>#VALUE!</v>
      </c>
      <c r="Z184" s="179" t="str">
        <f ca="1">IFERROR(IF($D$7 = "*Multi*",AVERAGE($AI$331:INDIRECT(CONCATENATE("Ai"&amp;Y184))),AVERAGE($AI$330:INDIRECT(CONCATENATE("Ai"&amp;Y184)))),"")</f>
        <v/>
      </c>
      <c r="AA184" s="23"/>
      <c r="AB184" s="739" t="str">
        <f t="shared" si="34"/>
        <v/>
      </c>
      <c r="AC184" s="23" t="str">
        <f>'Extra look-up'!F184</f>
        <v/>
      </c>
      <c r="AD184" s="23" t="str">
        <f ca="1">'Extra look-up'!H184</f>
        <v>OK</v>
      </c>
      <c r="AE184" s="23">
        <f t="shared" ca="1" si="35"/>
        <v>1</v>
      </c>
      <c r="AF184" s="23" t="str">
        <f>'Extra look-up'!F184</f>
        <v/>
      </c>
      <c r="AG184" s="32"/>
      <c r="AH184" s="32"/>
      <c r="AI184" s="32"/>
      <c r="AJ184" s="27"/>
      <c r="AK184" s="27"/>
      <c r="AL184" s="23"/>
      <c r="AM184" s="23"/>
      <c r="AN184" s="23"/>
      <c r="AO184" s="23"/>
      <c r="AR184" s="26"/>
      <c r="AS184" s="26"/>
      <c r="AT184" s="370" t="s">
        <v>797</v>
      </c>
      <c r="AU184" s="342"/>
      <c r="AV184" s="93"/>
      <c r="AW184" s="91"/>
      <c r="AX184" s="91"/>
      <c r="AY184" s="91"/>
      <c r="AZ184" s="90"/>
      <c r="BA184" s="90"/>
      <c r="BB184" s="90"/>
      <c r="BC184" s="90"/>
      <c r="BD184" s="90"/>
      <c r="BE184" s="90"/>
      <c r="BF184" s="90"/>
      <c r="BG184" s="90"/>
      <c r="BH184" s="90"/>
      <c r="BI184" s="83"/>
      <c r="BJ184" s="83"/>
      <c r="BK184" s="83"/>
      <c r="BL184" s="83"/>
      <c r="BM184" s="83"/>
      <c r="BN184" s="83"/>
      <c r="BO184" s="83"/>
      <c r="BP184" s="83"/>
      <c r="BQ184" s="83"/>
      <c r="BR184" s="83"/>
      <c r="BS184" s="83"/>
      <c r="BT184" s="83"/>
      <c r="BU184" s="83"/>
      <c r="BV184" s="83"/>
      <c r="BW184" s="83"/>
      <c r="BX184" s="83"/>
      <c r="BY184" s="83"/>
      <c r="BZ184" s="83"/>
      <c r="CA184" s="83"/>
      <c r="CB184" s="83"/>
      <c r="CC184" s="83"/>
      <c r="CD184" s="83"/>
    </row>
    <row r="185" spans="1:82" s="10" customFormat="1" ht="34.9" hidden="1" customHeight="1" outlineLevel="1" x14ac:dyDescent="0.2">
      <c r="A185" s="738" t="s">
        <v>1800</v>
      </c>
      <c r="B185" s="376"/>
      <c r="C185" s="526"/>
      <c r="D185" s="526"/>
      <c r="E185" s="377"/>
      <c r="F185" s="954"/>
      <c r="G185" s="377"/>
      <c r="H185" s="377"/>
      <c r="I185" s="356"/>
      <c r="J185" s="957"/>
      <c r="K185" s="357"/>
      <c r="L185" s="1012" t="str">
        <f t="shared" si="37"/>
        <v/>
      </c>
      <c r="M185" s="740">
        <f t="shared" si="38"/>
        <v>0</v>
      </c>
      <c r="N185" s="741"/>
      <c r="O185" s="788" t="str">
        <f t="shared" si="39"/>
        <v/>
      </c>
      <c r="P185" s="789" t="str">
        <f t="shared" si="40"/>
        <v/>
      </c>
      <c r="Q185" s="791" t="str">
        <f t="shared" si="36"/>
        <v/>
      </c>
      <c r="R185" s="789" t="str">
        <f t="shared" si="41"/>
        <v/>
      </c>
      <c r="S185" s="789" t="str">
        <f t="shared" si="42"/>
        <v/>
      </c>
      <c r="T185" s="790" t="str">
        <f t="shared" si="43"/>
        <v/>
      </c>
      <c r="U185" s="786" t="str">
        <f ca="1">IF('Extra look-up'!$H185="`Work Type","Check Work Type",IF(AND(H185="",I185="",G185="",K185="",L185=""),"",IF(OR(H185="",I185="",G185="",K185="",L185=""),"Check all fields completed correctly",IF(AND(H185="",OR(I185&lt;&gt;"",G185&lt;&gt;"",K185&lt;&gt;"")),"Check all fields completed correctly","OK"))))</f>
        <v/>
      </c>
      <c r="X185" s="778" t="str">
        <f>IF(G185="","",IF($C$7&lt;VLOOKUP(G185,'Eligible Technologies'!D:G,4,FALSE),$C$7,VLOOKUP(G185,'Eligible Technologies'!D:G,4,FALSE)))</f>
        <v/>
      </c>
      <c r="Y185" s="41" t="e">
        <f t="shared" si="33"/>
        <v>#VALUE!</v>
      </c>
      <c r="Z185" s="179" t="str">
        <f ca="1">IFERROR(IF($D$7 = "*Multi*",AVERAGE($AI$331:INDIRECT(CONCATENATE("Ai"&amp;Y185))),AVERAGE($AI$330:INDIRECT(CONCATENATE("Ai"&amp;Y185)))),"")</f>
        <v/>
      </c>
      <c r="AA185" s="23"/>
      <c r="AB185" s="739" t="str">
        <f t="shared" si="34"/>
        <v/>
      </c>
      <c r="AC185" s="23" t="str">
        <f>'Extra look-up'!F185</f>
        <v/>
      </c>
      <c r="AD185" s="23" t="str">
        <f ca="1">'Extra look-up'!H185</f>
        <v>OK</v>
      </c>
      <c r="AE185" s="23">
        <f t="shared" ca="1" si="35"/>
        <v>1</v>
      </c>
      <c r="AF185" s="23" t="str">
        <f>'Extra look-up'!F185</f>
        <v/>
      </c>
      <c r="AG185" s="32"/>
      <c r="AL185" s="23"/>
      <c r="AM185" s="23"/>
      <c r="AO185" s="23"/>
      <c r="AR185" s="26"/>
      <c r="AS185" s="26"/>
      <c r="AT185" s="370" t="s">
        <v>797</v>
      </c>
      <c r="AU185" s="342"/>
      <c r="AV185" s="93"/>
      <c r="AW185" s="91"/>
      <c r="AX185" s="91"/>
      <c r="AY185" s="91"/>
      <c r="AZ185" s="90"/>
      <c r="BA185" s="90"/>
      <c r="BB185" s="90"/>
      <c r="BC185" s="90"/>
      <c r="BD185" s="90"/>
      <c r="BE185" s="90"/>
      <c r="BF185" s="90"/>
      <c r="BG185" s="90"/>
      <c r="BH185" s="90"/>
      <c r="BI185" s="83"/>
      <c r="BJ185" s="83"/>
      <c r="BK185" s="83"/>
      <c r="BL185" s="83"/>
      <c r="BM185" s="83"/>
      <c r="BN185" s="83"/>
      <c r="BO185" s="83"/>
      <c r="BP185" s="83"/>
      <c r="BQ185" s="83"/>
      <c r="BR185" s="83"/>
      <c r="BS185" s="83"/>
      <c r="BT185" s="83"/>
      <c r="BU185" s="83"/>
      <c r="BV185" s="83"/>
      <c r="BW185" s="83"/>
      <c r="BX185" s="83"/>
      <c r="BY185" s="83"/>
      <c r="BZ185" s="83"/>
      <c r="CA185" s="83"/>
      <c r="CB185" s="83"/>
      <c r="CC185" s="83"/>
      <c r="CD185" s="83"/>
    </row>
    <row r="186" spans="1:82" s="10" customFormat="1" ht="34.9" hidden="1" customHeight="1" outlineLevel="1" x14ac:dyDescent="0.2">
      <c r="A186" s="738" t="s">
        <v>1801</v>
      </c>
      <c r="B186" s="376"/>
      <c r="C186" s="526"/>
      <c r="D186" s="526"/>
      <c r="E186" s="377"/>
      <c r="F186" s="954"/>
      <c r="G186" s="377"/>
      <c r="H186" s="377"/>
      <c r="I186" s="356"/>
      <c r="J186" s="957"/>
      <c r="K186" s="357"/>
      <c r="L186" s="1012" t="str">
        <f t="shared" si="37"/>
        <v/>
      </c>
      <c r="M186" s="740">
        <f t="shared" si="38"/>
        <v>0</v>
      </c>
      <c r="N186" s="741"/>
      <c r="O186" s="788" t="str">
        <f t="shared" si="39"/>
        <v/>
      </c>
      <c r="P186" s="789" t="str">
        <f t="shared" si="40"/>
        <v/>
      </c>
      <c r="Q186" s="791" t="str">
        <f t="shared" si="36"/>
        <v/>
      </c>
      <c r="R186" s="789" t="str">
        <f t="shared" si="41"/>
        <v/>
      </c>
      <c r="S186" s="789" t="str">
        <f t="shared" si="42"/>
        <v/>
      </c>
      <c r="T186" s="790" t="str">
        <f t="shared" si="43"/>
        <v/>
      </c>
      <c r="U186" s="786" t="str">
        <f ca="1">IF('Extra look-up'!$H186="`Work Type","Check Work Type",IF(AND(H186="",I186="",G186="",K186="",L186=""),"",IF(OR(H186="",I186="",G186="",K186="",L186=""),"Check all fields completed correctly",IF(AND(H186="",OR(I186&lt;&gt;"",G186&lt;&gt;"",K186&lt;&gt;"")),"Check all fields completed correctly","OK"))))</f>
        <v/>
      </c>
      <c r="X186" s="778" t="str">
        <f>IF(G186="","",IF($C$7&lt;VLOOKUP(G186,'Eligible Technologies'!D:G,4,FALSE),$C$7,VLOOKUP(G186,'Eligible Technologies'!D:G,4,FALSE)))</f>
        <v/>
      </c>
      <c r="Y186" s="41" t="e">
        <f t="shared" si="33"/>
        <v>#VALUE!</v>
      </c>
      <c r="Z186" s="179" t="str">
        <f ca="1">IFERROR(IF($D$7 = "*Multi*",AVERAGE($AI$331:INDIRECT(CONCATENATE("Ai"&amp;Y186))),AVERAGE($AI$330:INDIRECT(CONCATENATE("Ai"&amp;Y186)))),"")</f>
        <v/>
      </c>
      <c r="AA186" s="23"/>
      <c r="AB186" s="739" t="str">
        <f t="shared" si="34"/>
        <v/>
      </c>
      <c r="AC186" s="23" t="str">
        <f>'Extra look-up'!F186</f>
        <v/>
      </c>
      <c r="AD186" s="23" t="str">
        <f ca="1">'Extra look-up'!H186</f>
        <v>OK</v>
      </c>
      <c r="AE186" s="23">
        <f t="shared" ca="1" si="35"/>
        <v>1</v>
      </c>
      <c r="AF186" s="23" t="str">
        <f>'Extra look-up'!F186</f>
        <v/>
      </c>
      <c r="AG186" s="32"/>
      <c r="AL186" s="23"/>
      <c r="AM186" s="23"/>
      <c r="AO186" s="23"/>
      <c r="AR186" s="26"/>
      <c r="AS186" s="26"/>
      <c r="AT186" s="370" t="s">
        <v>797</v>
      </c>
      <c r="AU186" s="342"/>
      <c r="AV186" s="93"/>
      <c r="AW186" s="91"/>
      <c r="AX186" s="91"/>
      <c r="AY186" s="91"/>
      <c r="AZ186" s="90"/>
      <c r="BA186" s="90"/>
      <c r="BB186" s="90"/>
      <c r="BC186" s="90"/>
      <c r="BD186" s="90"/>
      <c r="BE186" s="90"/>
      <c r="BF186" s="90"/>
      <c r="BG186" s="90"/>
      <c r="BH186" s="90"/>
      <c r="BI186" s="83"/>
      <c r="BJ186" s="83"/>
      <c r="BK186" s="83"/>
      <c r="BL186" s="83"/>
      <c r="BM186" s="83"/>
      <c r="BN186" s="83"/>
      <c r="BO186" s="83"/>
      <c r="BP186" s="83"/>
      <c r="BQ186" s="83"/>
      <c r="BR186" s="83"/>
      <c r="BS186" s="83"/>
      <c r="BT186" s="83"/>
      <c r="BU186" s="83"/>
      <c r="BV186" s="83"/>
      <c r="BW186" s="83"/>
      <c r="BX186" s="83"/>
      <c r="BY186" s="83"/>
      <c r="BZ186" s="83"/>
      <c r="CA186" s="83"/>
      <c r="CB186" s="83"/>
      <c r="CC186" s="83"/>
      <c r="CD186" s="83"/>
    </row>
    <row r="187" spans="1:82" s="10" customFormat="1" ht="34.9" hidden="1" customHeight="1" outlineLevel="1" x14ac:dyDescent="0.2">
      <c r="A187" s="738" t="s">
        <v>1802</v>
      </c>
      <c r="B187" s="376"/>
      <c r="C187" s="526"/>
      <c r="D187" s="526"/>
      <c r="E187" s="377"/>
      <c r="F187" s="954"/>
      <c r="G187" s="377"/>
      <c r="H187" s="377"/>
      <c r="I187" s="356"/>
      <c r="J187" s="957"/>
      <c r="K187" s="357"/>
      <c r="L187" s="1012" t="str">
        <f t="shared" si="37"/>
        <v/>
      </c>
      <c r="M187" s="740">
        <f t="shared" si="38"/>
        <v>0</v>
      </c>
      <c r="N187" s="741"/>
      <c r="O187" s="788" t="str">
        <f t="shared" si="39"/>
        <v/>
      </c>
      <c r="P187" s="789" t="str">
        <f t="shared" si="40"/>
        <v/>
      </c>
      <c r="Q187" s="791" t="str">
        <f t="shared" si="36"/>
        <v/>
      </c>
      <c r="R187" s="789" t="str">
        <f t="shared" si="41"/>
        <v/>
      </c>
      <c r="S187" s="789" t="str">
        <f t="shared" si="42"/>
        <v/>
      </c>
      <c r="T187" s="790" t="str">
        <f t="shared" si="43"/>
        <v/>
      </c>
      <c r="U187" s="786" t="str">
        <f ca="1">IF('Extra look-up'!$H187="`Work Type","Check Work Type",IF(AND(H187="",I187="",G187="",K187="",L187=""),"",IF(OR(H187="",I187="",G187="",K187="",L187=""),"Check all fields completed correctly",IF(AND(H187="",OR(I187&lt;&gt;"",G187&lt;&gt;"",K187&lt;&gt;"")),"Check all fields completed correctly","OK"))))</f>
        <v/>
      </c>
      <c r="X187" s="778" t="str">
        <f>IF(G187="","",IF($C$7&lt;VLOOKUP(G187,'Eligible Technologies'!D:G,4,FALSE),$C$7,VLOOKUP(G187,'Eligible Technologies'!D:G,4,FALSE)))</f>
        <v/>
      </c>
      <c r="Y187" s="41" t="e">
        <f t="shared" si="33"/>
        <v>#VALUE!</v>
      </c>
      <c r="Z187" s="179" t="str">
        <f ca="1">IFERROR(IF($D$7 = "*Multi*",AVERAGE($AI$331:INDIRECT(CONCATENATE("Ai"&amp;Y187))),AVERAGE($AI$330:INDIRECT(CONCATENATE("Ai"&amp;Y187)))),"")</f>
        <v/>
      </c>
      <c r="AA187" s="23"/>
      <c r="AB187" s="739" t="str">
        <f t="shared" si="34"/>
        <v/>
      </c>
      <c r="AC187" s="23" t="str">
        <f>'Extra look-up'!F187</f>
        <v/>
      </c>
      <c r="AD187" s="23" t="str">
        <f ca="1">'Extra look-up'!H187</f>
        <v>OK</v>
      </c>
      <c r="AE187" s="23">
        <f t="shared" ca="1" si="35"/>
        <v>1</v>
      </c>
      <c r="AF187" s="23" t="str">
        <f>'Extra look-up'!F187</f>
        <v/>
      </c>
      <c r="AG187" s="32"/>
      <c r="AH187" s="32"/>
      <c r="AI187" s="32"/>
      <c r="AJ187" s="27"/>
      <c r="AK187" s="27"/>
      <c r="AL187" s="23"/>
      <c r="AM187" s="23"/>
      <c r="AN187" s="23"/>
      <c r="AO187" s="23"/>
      <c r="AR187" s="26"/>
      <c r="AS187" s="26"/>
      <c r="AT187" s="370" t="s">
        <v>797</v>
      </c>
      <c r="AU187" s="342"/>
      <c r="AV187" s="93"/>
      <c r="AW187" s="91"/>
      <c r="AX187" s="91"/>
      <c r="AY187" s="91"/>
      <c r="AZ187" s="90"/>
      <c r="BA187" s="90"/>
      <c r="BB187" s="90"/>
      <c r="BC187" s="90"/>
      <c r="BD187" s="90"/>
      <c r="BE187" s="90"/>
      <c r="BF187" s="90"/>
      <c r="BG187" s="90"/>
      <c r="BH187" s="90"/>
      <c r="BI187" s="83"/>
      <c r="BJ187" s="83"/>
      <c r="BK187" s="83"/>
      <c r="BL187" s="83"/>
      <c r="BM187" s="83"/>
      <c r="BN187" s="83"/>
      <c r="BO187" s="83"/>
      <c r="BP187" s="83"/>
      <c r="BQ187" s="83"/>
      <c r="BR187" s="83"/>
      <c r="BS187" s="83"/>
      <c r="BT187" s="83"/>
      <c r="BU187" s="83"/>
      <c r="BV187" s="83"/>
      <c r="BW187" s="83"/>
      <c r="BX187" s="83"/>
      <c r="BY187" s="83"/>
      <c r="BZ187" s="83"/>
      <c r="CA187" s="83"/>
      <c r="CB187" s="83"/>
      <c r="CC187" s="83"/>
      <c r="CD187" s="83"/>
    </row>
    <row r="188" spans="1:82" s="10" customFormat="1" ht="34.9" hidden="1" customHeight="1" outlineLevel="1" x14ac:dyDescent="0.2">
      <c r="A188" s="738" t="s">
        <v>1803</v>
      </c>
      <c r="B188" s="376"/>
      <c r="C188" s="526"/>
      <c r="D188" s="526"/>
      <c r="E188" s="377"/>
      <c r="F188" s="954"/>
      <c r="G188" s="377"/>
      <c r="H188" s="377"/>
      <c r="I188" s="356"/>
      <c r="J188" s="957"/>
      <c r="K188" s="357"/>
      <c r="L188" s="1012" t="str">
        <f t="shared" si="37"/>
        <v/>
      </c>
      <c r="M188" s="740">
        <f t="shared" si="38"/>
        <v>0</v>
      </c>
      <c r="N188" s="741"/>
      <c r="O188" s="788" t="str">
        <f t="shared" si="39"/>
        <v/>
      </c>
      <c r="P188" s="789" t="str">
        <f t="shared" si="40"/>
        <v/>
      </c>
      <c r="Q188" s="791" t="str">
        <f t="shared" si="36"/>
        <v/>
      </c>
      <c r="R188" s="789" t="str">
        <f t="shared" si="41"/>
        <v/>
      </c>
      <c r="S188" s="789" t="str">
        <f t="shared" si="42"/>
        <v/>
      </c>
      <c r="T188" s="790" t="str">
        <f t="shared" si="43"/>
        <v/>
      </c>
      <c r="U188" s="786" t="str">
        <f ca="1">IF('Extra look-up'!$H188="`Work Type","Check Work Type",IF(AND(H188="",I188="",G188="",K188="",L188=""),"",IF(OR(H188="",I188="",G188="",K188="",L188=""),"Check all fields completed correctly",IF(AND(H188="",OR(I188&lt;&gt;"",G188&lt;&gt;"",K188&lt;&gt;"")),"Check all fields completed correctly","OK"))))</f>
        <v/>
      </c>
      <c r="X188" s="778" t="str">
        <f>IF(G188="","",IF($C$7&lt;VLOOKUP(G188,'Eligible Technologies'!D:G,4,FALSE),$C$7,VLOOKUP(G188,'Eligible Technologies'!D:G,4,FALSE)))</f>
        <v/>
      </c>
      <c r="Y188" s="41" t="e">
        <f t="shared" si="33"/>
        <v>#VALUE!</v>
      </c>
      <c r="Z188" s="179" t="str">
        <f ca="1">IFERROR(IF($D$7 = "*Multi*",AVERAGE($AI$331:INDIRECT(CONCATENATE("Ai"&amp;Y188))),AVERAGE($AI$330:INDIRECT(CONCATENATE("Ai"&amp;Y188)))),"")</f>
        <v/>
      </c>
      <c r="AA188" s="23"/>
      <c r="AB188" s="739" t="str">
        <f t="shared" si="34"/>
        <v/>
      </c>
      <c r="AC188" s="23" t="str">
        <f>'Extra look-up'!F188</f>
        <v/>
      </c>
      <c r="AD188" s="23" t="str">
        <f ca="1">'Extra look-up'!H188</f>
        <v>OK</v>
      </c>
      <c r="AE188" s="23">
        <f t="shared" ca="1" si="35"/>
        <v>1</v>
      </c>
      <c r="AF188" s="23" t="str">
        <f>'Extra look-up'!F188</f>
        <v/>
      </c>
      <c r="AG188" s="32"/>
      <c r="AL188" s="23"/>
      <c r="AM188" s="23"/>
      <c r="AO188" s="23"/>
      <c r="AR188" s="26"/>
      <c r="AS188" s="26"/>
      <c r="AT188" s="370" t="s">
        <v>797</v>
      </c>
      <c r="AU188" s="342"/>
      <c r="AV188" s="93"/>
      <c r="AW188" s="91"/>
      <c r="AX188" s="91"/>
      <c r="AY188" s="91"/>
      <c r="AZ188" s="90"/>
      <c r="BA188" s="90"/>
      <c r="BB188" s="90"/>
      <c r="BC188" s="90"/>
      <c r="BD188" s="90"/>
      <c r="BE188" s="90"/>
      <c r="BF188" s="90"/>
      <c r="BG188" s="90"/>
      <c r="BH188" s="90"/>
      <c r="BI188" s="83"/>
      <c r="BJ188" s="83"/>
      <c r="BK188" s="83"/>
      <c r="BL188" s="83"/>
      <c r="BM188" s="83"/>
      <c r="BN188" s="83"/>
      <c r="BO188" s="83"/>
      <c r="BP188" s="83"/>
      <c r="BQ188" s="83"/>
      <c r="BR188" s="83"/>
      <c r="BS188" s="83"/>
      <c r="BT188" s="83"/>
      <c r="BU188" s="83"/>
      <c r="BV188" s="83"/>
      <c r="BW188" s="83"/>
      <c r="BX188" s="83"/>
      <c r="BY188" s="83"/>
      <c r="BZ188" s="83"/>
      <c r="CA188" s="83"/>
      <c r="CB188" s="83"/>
      <c r="CC188" s="83"/>
      <c r="CD188" s="83"/>
    </row>
    <row r="189" spans="1:82" s="10" customFormat="1" ht="34.9" hidden="1" customHeight="1" outlineLevel="1" x14ac:dyDescent="0.2">
      <c r="A189" s="738" t="s">
        <v>1804</v>
      </c>
      <c r="B189" s="376"/>
      <c r="C189" s="526"/>
      <c r="D189" s="526"/>
      <c r="E189" s="377"/>
      <c r="F189" s="954"/>
      <c r="G189" s="377"/>
      <c r="H189" s="377"/>
      <c r="I189" s="356"/>
      <c r="J189" s="957"/>
      <c r="K189" s="357"/>
      <c r="L189" s="1012" t="str">
        <f t="shared" si="37"/>
        <v/>
      </c>
      <c r="M189" s="740">
        <f t="shared" si="38"/>
        <v>0</v>
      </c>
      <c r="N189" s="741"/>
      <c r="O189" s="788" t="str">
        <f t="shared" si="39"/>
        <v/>
      </c>
      <c r="P189" s="789" t="str">
        <f t="shared" si="40"/>
        <v/>
      </c>
      <c r="Q189" s="791" t="str">
        <f t="shared" si="36"/>
        <v/>
      </c>
      <c r="R189" s="789" t="str">
        <f t="shared" si="41"/>
        <v/>
      </c>
      <c r="S189" s="789" t="str">
        <f t="shared" si="42"/>
        <v/>
      </c>
      <c r="T189" s="790" t="str">
        <f t="shared" si="43"/>
        <v/>
      </c>
      <c r="U189" s="786" t="str">
        <f ca="1">IF('Extra look-up'!$H189="`Work Type","Check Work Type",IF(AND(H189="",I189="",G189="",K189="",L189=""),"",IF(OR(H189="",I189="",G189="",K189="",L189=""),"Check all fields completed correctly",IF(AND(H189="",OR(I189&lt;&gt;"",G189&lt;&gt;"",K189&lt;&gt;"")),"Check all fields completed correctly","OK"))))</f>
        <v/>
      </c>
      <c r="X189" s="778" t="str">
        <f>IF(G189="","",IF($C$7&lt;VLOOKUP(G189,'Eligible Technologies'!D:G,4,FALSE),$C$7,VLOOKUP(G189,'Eligible Technologies'!D:G,4,FALSE)))</f>
        <v/>
      </c>
      <c r="Y189" s="41" t="e">
        <f t="shared" si="33"/>
        <v>#VALUE!</v>
      </c>
      <c r="Z189" s="179" t="str">
        <f ca="1">IFERROR(IF($D$7 = "*Multi*",AVERAGE($AI$331:INDIRECT(CONCATENATE("Ai"&amp;Y189))),AVERAGE($AI$330:INDIRECT(CONCATENATE("Ai"&amp;Y189)))),"")</f>
        <v/>
      </c>
      <c r="AA189" s="23"/>
      <c r="AB189" s="739" t="str">
        <f t="shared" si="34"/>
        <v/>
      </c>
      <c r="AC189" s="23" t="str">
        <f>'Extra look-up'!F189</f>
        <v/>
      </c>
      <c r="AD189" s="23" t="str">
        <f ca="1">'Extra look-up'!H189</f>
        <v>OK</v>
      </c>
      <c r="AE189" s="23">
        <f t="shared" ca="1" si="35"/>
        <v>1</v>
      </c>
      <c r="AF189" s="23" t="str">
        <f>'Extra look-up'!F189</f>
        <v/>
      </c>
      <c r="AG189" s="32"/>
      <c r="AL189" s="23"/>
      <c r="AM189" s="23"/>
      <c r="AO189" s="23"/>
      <c r="AR189" s="26"/>
      <c r="AS189" s="26"/>
      <c r="AT189" s="370" t="s">
        <v>797</v>
      </c>
      <c r="AU189" s="342"/>
      <c r="AV189" s="93"/>
      <c r="AW189" s="91"/>
      <c r="AX189" s="91"/>
      <c r="AY189" s="91"/>
      <c r="AZ189" s="90"/>
      <c r="BA189" s="90"/>
      <c r="BB189" s="90"/>
      <c r="BC189" s="90"/>
      <c r="BD189" s="90"/>
      <c r="BE189" s="90"/>
      <c r="BF189" s="90"/>
      <c r="BG189" s="90"/>
      <c r="BH189" s="90"/>
      <c r="BI189" s="83"/>
      <c r="BJ189" s="83"/>
      <c r="BK189" s="83"/>
      <c r="BL189" s="83"/>
      <c r="BM189" s="83"/>
      <c r="BN189" s="83"/>
      <c r="BO189" s="83"/>
      <c r="BP189" s="83"/>
      <c r="BQ189" s="83"/>
      <c r="BR189" s="83"/>
      <c r="BS189" s="83"/>
      <c r="BT189" s="83"/>
      <c r="BU189" s="83"/>
      <c r="BV189" s="83"/>
      <c r="BW189" s="83"/>
      <c r="BX189" s="83"/>
      <c r="BY189" s="83"/>
      <c r="BZ189" s="83"/>
      <c r="CA189" s="83"/>
      <c r="CB189" s="83"/>
      <c r="CC189" s="83"/>
      <c r="CD189" s="83"/>
    </row>
    <row r="190" spans="1:82" s="10" customFormat="1" ht="34.9" hidden="1" customHeight="1" outlineLevel="1" x14ac:dyDescent="0.2">
      <c r="A190" s="738" t="s">
        <v>1805</v>
      </c>
      <c r="B190" s="376"/>
      <c r="C190" s="526"/>
      <c r="D190" s="526"/>
      <c r="E190" s="377"/>
      <c r="F190" s="954"/>
      <c r="G190" s="377"/>
      <c r="H190" s="377"/>
      <c r="I190" s="356"/>
      <c r="J190" s="957"/>
      <c r="K190" s="357"/>
      <c r="L190" s="1012" t="str">
        <f t="shared" si="37"/>
        <v/>
      </c>
      <c r="M190" s="740">
        <f t="shared" si="38"/>
        <v>0</v>
      </c>
      <c r="N190" s="741"/>
      <c r="O190" s="788" t="str">
        <f t="shared" si="39"/>
        <v/>
      </c>
      <c r="P190" s="789" t="str">
        <f t="shared" si="40"/>
        <v/>
      </c>
      <c r="Q190" s="791" t="str">
        <f t="shared" si="36"/>
        <v/>
      </c>
      <c r="R190" s="789" t="str">
        <f t="shared" si="41"/>
        <v/>
      </c>
      <c r="S190" s="789" t="str">
        <f t="shared" si="42"/>
        <v/>
      </c>
      <c r="T190" s="790" t="str">
        <f t="shared" si="43"/>
        <v/>
      </c>
      <c r="U190" s="786" t="str">
        <f ca="1">IF('Extra look-up'!$H190="`Work Type","Check Work Type",IF(AND(H190="",I190="",G190="",K190="",L190=""),"",IF(OR(H190="",I190="",G190="",K190="",L190=""),"Check all fields completed correctly",IF(AND(H190="",OR(I190&lt;&gt;"",G190&lt;&gt;"",K190&lt;&gt;"")),"Check all fields completed correctly","OK"))))</f>
        <v/>
      </c>
      <c r="X190" s="778" t="str">
        <f>IF(G190="","",IF($C$7&lt;VLOOKUP(G190,'Eligible Technologies'!D:G,4,FALSE),$C$7,VLOOKUP(G190,'Eligible Technologies'!D:G,4,FALSE)))</f>
        <v/>
      </c>
      <c r="Y190" s="41" t="e">
        <f t="shared" si="33"/>
        <v>#VALUE!</v>
      </c>
      <c r="Z190" s="179" t="str">
        <f ca="1">IFERROR(IF($D$7 = "*Multi*",AVERAGE($AI$331:INDIRECT(CONCATENATE("Ai"&amp;Y190))),AVERAGE($AI$330:INDIRECT(CONCATENATE("Ai"&amp;Y190)))),"")</f>
        <v/>
      </c>
      <c r="AA190" s="23"/>
      <c r="AB190" s="739" t="str">
        <f t="shared" si="34"/>
        <v/>
      </c>
      <c r="AC190" s="23" t="str">
        <f>'Extra look-up'!F190</f>
        <v/>
      </c>
      <c r="AD190" s="23" t="str">
        <f ca="1">'Extra look-up'!H190</f>
        <v>OK</v>
      </c>
      <c r="AE190" s="23">
        <f t="shared" ca="1" si="35"/>
        <v>1</v>
      </c>
      <c r="AF190" s="23" t="str">
        <f>'Extra look-up'!F190</f>
        <v/>
      </c>
      <c r="AG190" s="32"/>
      <c r="AH190" s="32"/>
      <c r="AI190" s="32"/>
      <c r="AJ190" s="27"/>
      <c r="AK190" s="27"/>
      <c r="AL190" s="23"/>
      <c r="AM190" s="23"/>
      <c r="AN190" s="23"/>
      <c r="AO190" s="23"/>
      <c r="AR190" s="26"/>
      <c r="AS190" s="26"/>
      <c r="AT190" s="370" t="s">
        <v>797</v>
      </c>
      <c r="AU190" s="342"/>
      <c r="AV190" s="93"/>
      <c r="AW190" s="91"/>
      <c r="AX190" s="91"/>
      <c r="AY190" s="91"/>
      <c r="AZ190" s="90"/>
      <c r="BA190" s="90"/>
      <c r="BB190" s="90"/>
      <c r="BC190" s="90"/>
      <c r="BD190" s="90"/>
      <c r="BE190" s="90"/>
      <c r="BF190" s="90"/>
      <c r="BG190" s="90"/>
      <c r="BH190" s="90"/>
      <c r="BI190" s="83"/>
      <c r="BJ190" s="83"/>
      <c r="BK190" s="83"/>
      <c r="BL190" s="83"/>
      <c r="BM190" s="83"/>
      <c r="BN190" s="83"/>
      <c r="BO190" s="83"/>
      <c r="BP190" s="83"/>
      <c r="BQ190" s="83"/>
      <c r="BR190" s="83"/>
      <c r="BS190" s="83"/>
      <c r="BT190" s="83"/>
      <c r="BU190" s="83"/>
      <c r="BV190" s="83"/>
      <c r="BW190" s="83"/>
      <c r="BX190" s="83"/>
      <c r="BY190" s="83"/>
      <c r="BZ190" s="83"/>
      <c r="CA190" s="83"/>
      <c r="CB190" s="83"/>
      <c r="CC190" s="83"/>
      <c r="CD190" s="83"/>
    </row>
    <row r="191" spans="1:82" s="10" customFormat="1" ht="34.9" hidden="1" customHeight="1" outlineLevel="1" x14ac:dyDescent="0.2">
      <c r="A191" s="738" t="s">
        <v>1806</v>
      </c>
      <c r="B191" s="376"/>
      <c r="C191" s="526"/>
      <c r="D191" s="526"/>
      <c r="E191" s="377"/>
      <c r="F191" s="954"/>
      <c r="G191" s="377"/>
      <c r="H191" s="377"/>
      <c r="I191" s="356"/>
      <c r="J191" s="957"/>
      <c r="K191" s="357"/>
      <c r="L191" s="1012" t="str">
        <f t="shared" si="37"/>
        <v/>
      </c>
      <c r="M191" s="740">
        <f t="shared" si="38"/>
        <v>0</v>
      </c>
      <c r="N191" s="741"/>
      <c r="O191" s="788" t="str">
        <f t="shared" si="39"/>
        <v/>
      </c>
      <c r="P191" s="789" t="str">
        <f t="shared" si="40"/>
        <v/>
      </c>
      <c r="Q191" s="791" t="str">
        <f t="shared" si="36"/>
        <v/>
      </c>
      <c r="R191" s="789" t="str">
        <f t="shared" si="41"/>
        <v/>
      </c>
      <c r="S191" s="789" t="str">
        <f t="shared" si="42"/>
        <v/>
      </c>
      <c r="T191" s="790" t="str">
        <f t="shared" si="43"/>
        <v/>
      </c>
      <c r="U191" s="786" t="str">
        <f ca="1">IF('Extra look-up'!$H191="`Work Type","Check Work Type",IF(AND(H191="",I191="",G191="",K191="",L191=""),"",IF(OR(H191="",I191="",G191="",K191="",L191=""),"Check all fields completed correctly",IF(AND(H191="",OR(I191&lt;&gt;"",G191&lt;&gt;"",K191&lt;&gt;"")),"Check all fields completed correctly","OK"))))</f>
        <v/>
      </c>
      <c r="X191" s="778" t="str">
        <f>IF(G191="","",IF($C$7&lt;VLOOKUP(G191,'Eligible Technologies'!D:G,4,FALSE),$C$7,VLOOKUP(G191,'Eligible Technologies'!D:G,4,FALSE)))</f>
        <v/>
      </c>
      <c r="Y191" s="41" t="e">
        <f t="shared" si="33"/>
        <v>#VALUE!</v>
      </c>
      <c r="Z191" s="179" t="str">
        <f ca="1">IFERROR(IF($D$7 = "*Multi*",AVERAGE($AI$331:INDIRECT(CONCATENATE("Ai"&amp;Y191))),AVERAGE($AI$330:INDIRECT(CONCATENATE("Ai"&amp;Y191)))),"")</f>
        <v/>
      </c>
      <c r="AA191" s="23"/>
      <c r="AB191" s="739" t="str">
        <f t="shared" si="34"/>
        <v/>
      </c>
      <c r="AC191" s="23" t="str">
        <f>'Extra look-up'!F191</f>
        <v/>
      </c>
      <c r="AD191" s="23" t="str">
        <f ca="1">'Extra look-up'!H191</f>
        <v>OK</v>
      </c>
      <c r="AE191" s="23">
        <f t="shared" ca="1" si="35"/>
        <v>1</v>
      </c>
      <c r="AF191" s="23" t="str">
        <f>'Extra look-up'!F191</f>
        <v/>
      </c>
      <c r="AG191" s="32"/>
      <c r="AL191" s="23"/>
      <c r="AM191" s="23"/>
      <c r="AO191" s="23"/>
      <c r="AR191" s="26"/>
      <c r="AS191" s="26"/>
      <c r="AT191" s="370" t="s">
        <v>797</v>
      </c>
      <c r="AU191" s="342"/>
      <c r="AV191" s="93"/>
      <c r="AW191" s="91"/>
      <c r="AX191" s="91"/>
      <c r="AY191" s="91"/>
      <c r="AZ191" s="90"/>
      <c r="BA191" s="90"/>
      <c r="BB191" s="90"/>
      <c r="BC191" s="90"/>
      <c r="BD191" s="90"/>
      <c r="BE191" s="90"/>
      <c r="BF191" s="90"/>
      <c r="BG191" s="90"/>
      <c r="BH191" s="90"/>
      <c r="BI191" s="83"/>
      <c r="BJ191" s="83"/>
      <c r="BK191" s="83"/>
      <c r="BL191" s="83"/>
      <c r="BM191" s="83"/>
      <c r="BN191" s="83"/>
      <c r="BO191" s="83"/>
      <c r="BP191" s="83"/>
      <c r="BQ191" s="83"/>
      <c r="BR191" s="83"/>
      <c r="BS191" s="83"/>
      <c r="BT191" s="83"/>
      <c r="BU191" s="83"/>
      <c r="BV191" s="83"/>
      <c r="BW191" s="83"/>
      <c r="BX191" s="83"/>
      <c r="BY191" s="83"/>
      <c r="BZ191" s="83"/>
      <c r="CA191" s="83"/>
      <c r="CB191" s="83"/>
      <c r="CC191" s="83"/>
      <c r="CD191" s="83"/>
    </row>
    <row r="192" spans="1:82" s="10" customFormat="1" ht="34.9" hidden="1" customHeight="1" outlineLevel="1" x14ac:dyDescent="0.2">
      <c r="A192" s="738" t="s">
        <v>1807</v>
      </c>
      <c r="B192" s="376"/>
      <c r="C192" s="526"/>
      <c r="D192" s="526"/>
      <c r="E192" s="377"/>
      <c r="F192" s="954"/>
      <c r="G192" s="377"/>
      <c r="H192" s="377"/>
      <c r="I192" s="356"/>
      <c r="J192" s="957"/>
      <c r="K192" s="357"/>
      <c r="L192" s="1012" t="str">
        <f t="shared" si="37"/>
        <v/>
      </c>
      <c r="M192" s="740">
        <f t="shared" si="38"/>
        <v>0</v>
      </c>
      <c r="N192" s="741"/>
      <c r="O192" s="788" t="str">
        <f t="shared" si="39"/>
        <v/>
      </c>
      <c r="P192" s="789" t="str">
        <f t="shared" si="40"/>
        <v/>
      </c>
      <c r="Q192" s="791" t="str">
        <f t="shared" si="36"/>
        <v/>
      </c>
      <c r="R192" s="789" t="str">
        <f t="shared" si="41"/>
        <v/>
      </c>
      <c r="S192" s="789" t="str">
        <f t="shared" si="42"/>
        <v/>
      </c>
      <c r="T192" s="790" t="str">
        <f t="shared" si="43"/>
        <v/>
      </c>
      <c r="U192" s="786" t="str">
        <f ca="1">IF('Extra look-up'!$H192="`Work Type","Check Work Type",IF(AND(H192="",I192="",G192="",K192="",L192=""),"",IF(OR(H192="",I192="",G192="",K192="",L192=""),"Check all fields completed correctly",IF(AND(H192="",OR(I192&lt;&gt;"",G192&lt;&gt;"",K192&lt;&gt;"")),"Check all fields completed correctly","OK"))))</f>
        <v/>
      </c>
      <c r="X192" s="778" t="str">
        <f>IF(G192="","",IF($C$7&lt;VLOOKUP(G192,'Eligible Technologies'!D:G,4,FALSE),$C$7,VLOOKUP(G192,'Eligible Technologies'!D:G,4,FALSE)))</f>
        <v/>
      </c>
      <c r="Y192" s="41" t="e">
        <f t="shared" si="33"/>
        <v>#VALUE!</v>
      </c>
      <c r="Z192" s="179" t="str">
        <f ca="1">IFERROR(IF($D$7 = "*Multi*",AVERAGE($AI$331:INDIRECT(CONCATENATE("Ai"&amp;Y192))),AVERAGE($AI$330:INDIRECT(CONCATENATE("Ai"&amp;Y192)))),"")</f>
        <v/>
      </c>
      <c r="AA192" s="23"/>
      <c r="AB192" s="739" t="str">
        <f t="shared" si="34"/>
        <v/>
      </c>
      <c r="AC192" s="23" t="str">
        <f>'Extra look-up'!F192</f>
        <v/>
      </c>
      <c r="AD192" s="23" t="str">
        <f ca="1">'Extra look-up'!H192</f>
        <v>OK</v>
      </c>
      <c r="AE192" s="23">
        <f t="shared" ca="1" si="35"/>
        <v>1</v>
      </c>
      <c r="AF192" s="23" t="str">
        <f>'Extra look-up'!F192</f>
        <v/>
      </c>
      <c r="AG192" s="32"/>
      <c r="AL192" s="23"/>
      <c r="AM192" s="23"/>
      <c r="AO192" s="23"/>
      <c r="AR192" s="26"/>
      <c r="AS192" s="26"/>
      <c r="AT192" s="370" t="s">
        <v>797</v>
      </c>
      <c r="AU192" s="342"/>
      <c r="AV192" s="93"/>
      <c r="AW192" s="91"/>
      <c r="AX192" s="91"/>
      <c r="AY192" s="91"/>
      <c r="AZ192" s="90"/>
      <c r="BA192" s="90"/>
      <c r="BB192" s="90"/>
      <c r="BC192" s="90"/>
      <c r="BD192" s="90"/>
      <c r="BE192" s="90"/>
      <c r="BF192" s="90"/>
      <c r="BG192" s="90"/>
      <c r="BH192" s="90"/>
      <c r="BI192" s="83"/>
      <c r="BJ192" s="83"/>
      <c r="BK192" s="83"/>
      <c r="BL192" s="83"/>
      <c r="BM192" s="83"/>
      <c r="BN192" s="83"/>
      <c r="BO192" s="83"/>
      <c r="BP192" s="83"/>
      <c r="BQ192" s="83"/>
      <c r="BR192" s="83"/>
      <c r="BS192" s="83"/>
      <c r="BT192" s="83"/>
      <c r="BU192" s="83"/>
      <c r="BV192" s="83"/>
      <c r="BW192" s="83"/>
      <c r="BX192" s="83"/>
      <c r="BY192" s="83"/>
      <c r="BZ192" s="83"/>
      <c r="CA192" s="83"/>
      <c r="CB192" s="83"/>
      <c r="CC192" s="83"/>
      <c r="CD192" s="83"/>
    </row>
    <row r="193" spans="1:82" s="10" customFormat="1" ht="34.9" hidden="1" customHeight="1" outlineLevel="1" x14ac:dyDescent="0.2">
      <c r="A193" s="738" t="s">
        <v>1808</v>
      </c>
      <c r="B193" s="376"/>
      <c r="C193" s="526"/>
      <c r="D193" s="526"/>
      <c r="E193" s="377"/>
      <c r="F193" s="954"/>
      <c r="G193" s="377"/>
      <c r="H193" s="377"/>
      <c r="I193" s="356"/>
      <c r="J193" s="957"/>
      <c r="K193" s="357"/>
      <c r="L193" s="1012" t="str">
        <f t="shared" si="37"/>
        <v/>
      </c>
      <c r="M193" s="740">
        <f t="shared" si="38"/>
        <v>0</v>
      </c>
      <c r="N193" s="741"/>
      <c r="O193" s="788" t="str">
        <f t="shared" si="39"/>
        <v/>
      </c>
      <c r="P193" s="789" t="str">
        <f t="shared" si="40"/>
        <v/>
      </c>
      <c r="Q193" s="791" t="str">
        <f t="shared" si="36"/>
        <v/>
      </c>
      <c r="R193" s="789" t="str">
        <f t="shared" si="41"/>
        <v/>
      </c>
      <c r="S193" s="789" t="str">
        <f t="shared" si="42"/>
        <v/>
      </c>
      <c r="T193" s="790" t="str">
        <f t="shared" si="43"/>
        <v/>
      </c>
      <c r="U193" s="786" t="str">
        <f ca="1">IF('Extra look-up'!$H193="`Work Type","Check Work Type",IF(AND(H193="",I193="",G193="",K193="",L193=""),"",IF(OR(H193="",I193="",G193="",K193="",L193=""),"Check all fields completed correctly",IF(AND(H193="",OR(I193&lt;&gt;"",G193&lt;&gt;"",K193&lt;&gt;"")),"Check all fields completed correctly","OK"))))</f>
        <v/>
      </c>
      <c r="X193" s="778" t="str">
        <f>IF(G193="","",IF($C$7&lt;VLOOKUP(G193,'Eligible Technologies'!D:G,4,FALSE),$C$7,VLOOKUP(G193,'Eligible Technologies'!D:G,4,FALSE)))</f>
        <v/>
      </c>
      <c r="Y193" s="41" t="e">
        <f t="shared" si="33"/>
        <v>#VALUE!</v>
      </c>
      <c r="Z193" s="179" t="str">
        <f ca="1">IFERROR(IF($D$7 = "*Multi*",AVERAGE($AI$331:INDIRECT(CONCATENATE("Ai"&amp;Y193))),AVERAGE($AI$330:INDIRECT(CONCATENATE("Ai"&amp;Y193)))),"")</f>
        <v/>
      </c>
      <c r="AA193" s="23"/>
      <c r="AB193" s="739" t="str">
        <f t="shared" si="34"/>
        <v/>
      </c>
      <c r="AC193" s="23" t="str">
        <f>'Extra look-up'!F193</f>
        <v/>
      </c>
      <c r="AD193" s="23" t="str">
        <f ca="1">'Extra look-up'!H193</f>
        <v>OK</v>
      </c>
      <c r="AE193" s="23">
        <f t="shared" ca="1" si="35"/>
        <v>1</v>
      </c>
      <c r="AF193" s="23" t="str">
        <f>'Extra look-up'!F193</f>
        <v/>
      </c>
      <c r="AG193" s="32"/>
      <c r="AH193" s="32"/>
      <c r="AI193" s="32"/>
      <c r="AJ193" s="27"/>
      <c r="AK193" s="27"/>
      <c r="AL193" s="23"/>
      <c r="AM193" s="23"/>
      <c r="AN193" s="23"/>
      <c r="AO193" s="23"/>
      <c r="AR193" s="26"/>
      <c r="AS193" s="26"/>
      <c r="AT193" s="370" t="s">
        <v>797</v>
      </c>
      <c r="AU193" s="342"/>
      <c r="AV193" s="93"/>
      <c r="AW193" s="91"/>
      <c r="AX193" s="91"/>
      <c r="AY193" s="91"/>
      <c r="AZ193" s="90"/>
      <c r="BA193" s="90"/>
      <c r="BB193" s="90"/>
      <c r="BC193" s="90"/>
      <c r="BD193" s="90"/>
      <c r="BE193" s="90"/>
      <c r="BF193" s="90"/>
      <c r="BG193" s="90"/>
      <c r="BH193" s="90"/>
      <c r="BI193" s="83"/>
      <c r="BJ193" s="83"/>
      <c r="BK193" s="83"/>
      <c r="BL193" s="83"/>
      <c r="BM193" s="83"/>
      <c r="BN193" s="83"/>
      <c r="BO193" s="83"/>
      <c r="BP193" s="83"/>
      <c r="BQ193" s="83"/>
      <c r="BR193" s="83"/>
      <c r="BS193" s="83"/>
      <c r="BT193" s="83"/>
      <c r="BU193" s="83"/>
      <c r="BV193" s="83"/>
      <c r="BW193" s="83"/>
      <c r="BX193" s="83"/>
      <c r="BY193" s="83"/>
      <c r="BZ193" s="83"/>
      <c r="CA193" s="83"/>
      <c r="CB193" s="83"/>
      <c r="CC193" s="83"/>
      <c r="CD193" s="83"/>
    </row>
    <row r="194" spans="1:82" s="10" customFormat="1" ht="34.9" hidden="1" customHeight="1" outlineLevel="1" x14ac:dyDescent="0.2">
      <c r="A194" s="738" t="s">
        <v>1809</v>
      </c>
      <c r="B194" s="376"/>
      <c r="C194" s="526"/>
      <c r="D194" s="526"/>
      <c r="E194" s="377"/>
      <c r="F194" s="954"/>
      <c r="G194" s="377"/>
      <c r="H194" s="377"/>
      <c r="I194" s="356"/>
      <c r="J194" s="957"/>
      <c r="K194" s="357"/>
      <c r="L194" s="1012" t="str">
        <f t="shared" si="37"/>
        <v/>
      </c>
      <c r="M194" s="740">
        <f t="shared" si="38"/>
        <v>0</v>
      </c>
      <c r="N194" s="741"/>
      <c r="O194" s="788" t="str">
        <f t="shared" si="39"/>
        <v/>
      </c>
      <c r="P194" s="789" t="str">
        <f t="shared" si="40"/>
        <v/>
      </c>
      <c r="Q194" s="791" t="str">
        <f t="shared" si="36"/>
        <v/>
      </c>
      <c r="R194" s="789" t="str">
        <f t="shared" si="41"/>
        <v/>
      </c>
      <c r="S194" s="789" t="str">
        <f t="shared" si="42"/>
        <v/>
      </c>
      <c r="T194" s="790" t="str">
        <f t="shared" si="43"/>
        <v/>
      </c>
      <c r="U194" s="786" t="str">
        <f ca="1">IF('Extra look-up'!$H194="`Work Type","Check Work Type",IF(AND(H194="",I194="",G194="",K194="",L194=""),"",IF(OR(H194="",I194="",G194="",K194="",L194=""),"Check all fields completed correctly",IF(AND(H194="",OR(I194&lt;&gt;"",G194&lt;&gt;"",K194&lt;&gt;"")),"Check all fields completed correctly","OK"))))</f>
        <v/>
      </c>
      <c r="X194" s="778" t="str">
        <f>IF(G194="","",IF($C$7&lt;VLOOKUP(G194,'Eligible Technologies'!D:G,4,FALSE),$C$7,VLOOKUP(G194,'Eligible Technologies'!D:G,4,FALSE)))</f>
        <v/>
      </c>
      <c r="Y194" s="41" t="e">
        <f t="shared" si="33"/>
        <v>#VALUE!</v>
      </c>
      <c r="Z194" s="179" t="str">
        <f ca="1">IFERROR(IF($D$7 = "*Multi*",AVERAGE($AI$331:INDIRECT(CONCATENATE("Ai"&amp;Y194))),AVERAGE($AI$330:INDIRECT(CONCATENATE("Ai"&amp;Y194)))),"")</f>
        <v/>
      </c>
      <c r="AA194" s="23"/>
      <c r="AB194" s="739" t="str">
        <f t="shared" si="34"/>
        <v/>
      </c>
      <c r="AC194" s="23" t="str">
        <f>'Extra look-up'!F194</f>
        <v/>
      </c>
      <c r="AD194" s="23" t="str">
        <f ca="1">'Extra look-up'!H194</f>
        <v>OK</v>
      </c>
      <c r="AE194" s="23">
        <f t="shared" ca="1" si="35"/>
        <v>1</v>
      </c>
      <c r="AF194" s="23" t="str">
        <f>'Extra look-up'!F194</f>
        <v/>
      </c>
      <c r="AG194" s="32"/>
      <c r="AL194" s="23"/>
      <c r="AM194" s="23"/>
      <c r="AO194" s="23"/>
      <c r="AR194" s="26"/>
      <c r="AS194" s="26"/>
      <c r="AT194" s="370" t="s">
        <v>797</v>
      </c>
      <c r="AU194" s="342"/>
      <c r="AV194" s="93"/>
      <c r="AW194" s="91"/>
      <c r="AX194" s="91"/>
      <c r="AY194" s="91"/>
      <c r="AZ194" s="90"/>
      <c r="BA194" s="90"/>
      <c r="BB194" s="90"/>
      <c r="BC194" s="90"/>
      <c r="BD194" s="90"/>
      <c r="BE194" s="90"/>
      <c r="BF194" s="90"/>
      <c r="BG194" s="90"/>
      <c r="BH194" s="90"/>
      <c r="BI194" s="83"/>
      <c r="BJ194" s="83"/>
      <c r="BK194" s="83"/>
      <c r="BL194" s="83"/>
      <c r="BM194" s="83"/>
      <c r="BN194" s="83"/>
      <c r="BO194" s="83"/>
      <c r="BP194" s="83"/>
      <c r="BQ194" s="83"/>
      <c r="BR194" s="83"/>
      <c r="BS194" s="83"/>
      <c r="BT194" s="83"/>
      <c r="BU194" s="83"/>
      <c r="BV194" s="83"/>
      <c r="BW194" s="83"/>
      <c r="BX194" s="83"/>
      <c r="BY194" s="83"/>
      <c r="BZ194" s="83"/>
      <c r="CA194" s="83"/>
      <c r="CB194" s="83"/>
      <c r="CC194" s="83"/>
      <c r="CD194" s="83"/>
    </row>
    <row r="195" spans="1:82" s="10" customFormat="1" ht="34.9" hidden="1" customHeight="1" outlineLevel="1" x14ac:dyDescent="0.2">
      <c r="A195" s="738" t="s">
        <v>1810</v>
      </c>
      <c r="B195" s="376"/>
      <c r="C195" s="526"/>
      <c r="D195" s="526"/>
      <c r="E195" s="377"/>
      <c r="F195" s="954"/>
      <c r="G195" s="377"/>
      <c r="H195" s="377"/>
      <c r="I195" s="356"/>
      <c r="J195" s="957"/>
      <c r="K195" s="357"/>
      <c r="L195" s="1012" t="str">
        <f t="shared" si="37"/>
        <v/>
      </c>
      <c r="M195" s="740">
        <f t="shared" si="38"/>
        <v>0</v>
      </c>
      <c r="N195" s="741"/>
      <c r="O195" s="788" t="str">
        <f t="shared" si="39"/>
        <v/>
      </c>
      <c r="P195" s="789" t="str">
        <f t="shared" si="40"/>
        <v/>
      </c>
      <c r="Q195" s="791" t="str">
        <f t="shared" si="36"/>
        <v/>
      </c>
      <c r="R195" s="789" t="str">
        <f t="shared" si="41"/>
        <v/>
      </c>
      <c r="S195" s="789" t="str">
        <f t="shared" si="42"/>
        <v/>
      </c>
      <c r="T195" s="790" t="str">
        <f t="shared" si="43"/>
        <v/>
      </c>
      <c r="U195" s="786" t="str">
        <f ca="1">IF('Extra look-up'!$H195="`Work Type","Check Work Type",IF(AND(H195="",I195="",G195="",K195="",L195=""),"",IF(OR(H195="",I195="",G195="",K195="",L195=""),"Check all fields completed correctly",IF(AND(H195="",OR(I195&lt;&gt;"",G195&lt;&gt;"",K195&lt;&gt;"")),"Check all fields completed correctly","OK"))))</f>
        <v/>
      </c>
      <c r="X195" s="778" t="str">
        <f>IF(G195="","",IF($C$7&lt;VLOOKUP(G195,'Eligible Technologies'!D:G,4,FALSE),$C$7,VLOOKUP(G195,'Eligible Technologies'!D:G,4,FALSE)))</f>
        <v/>
      </c>
      <c r="Y195" s="41" t="e">
        <f t="shared" si="33"/>
        <v>#VALUE!</v>
      </c>
      <c r="Z195" s="179" t="str">
        <f ca="1">IFERROR(IF($D$7 = "*Multi*",AVERAGE($AI$331:INDIRECT(CONCATENATE("Ai"&amp;Y195))),AVERAGE($AI$330:INDIRECT(CONCATENATE("Ai"&amp;Y195)))),"")</f>
        <v/>
      </c>
      <c r="AA195" s="23"/>
      <c r="AB195" s="739" t="str">
        <f t="shared" si="34"/>
        <v/>
      </c>
      <c r="AC195" s="23" t="str">
        <f>'Extra look-up'!F195</f>
        <v/>
      </c>
      <c r="AD195" s="23" t="str">
        <f ca="1">'Extra look-up'!H195</f>
        <v>OK</v>
      </c>
      <c r="AE195" s="23">
        <f t="shared" ca="1" si="35"/>
        <v>1</v>
      </c>
      <c r="AF195" s="23" t="str">
        <f>'Extra look-up'!F195</f>
        <v/>
      </c>
      <c r="AG195" s="32"/>
      <c r="AL195" s="23"/>
      <c r="AM195" s="23"/>
      <c r="AO195" s="23"/>
      <c r="AR195" s="26"/>
      <c r="AS195" s="26"/>
      <c r="AT195" s="370" t="s">
        <v>797</v>
      </c>
      <c r="AU195" s="342"/>
      <c r="AV195" s="93"/>
      <c r="AW195" s="91"/>
      <c r="AX195" s="91"/>
      <c r="AY195" s="91"/>
      <c r="AZ195" s="90"/>
      <c r="BA195" s="90"/>
      <c r="BB195" s="90"/>
      <c r="BC195" s="90"/>
      <c r="BD195" s="90"/>
      <c r="BE195" s="90"/>
      <c r="BF195" s="90"/>
      <c r="BG195" s="90"/>
      <c r="BH195" s="90"/>
      <c r="BI195" s="83"/>
      <c r="BJ195" s="83"/>
      <c r="BK195" s="83"/>
      <c r="BL195" s="83"/>
      <c r="BM195" s="83"/>
      <c r="BN195" s="83"/>
      <c r="BO195" s="83"/>
      <c r="BP195" s="83"/>
      <c r="BQ195" s="83"/>
      <c r="BR195" s="83"/>
      <c r="BS195" s="83"/>
      <c r="BT195" s="83"/>
      <c r="BU195" s="83"/>
      <c r="BV195" s="83"/>
      <c r="BW195" s="83"/>
      <c r="BX195" s="83"/>
      <c r="BY195" s="83"/>
      <c r="BZ195" s="83"/>
      <c r="CA195" s="83"/>
      <c r="CB195" s="83"/>
      <c r="CC195" s="83"/>
      <c r="CD195" s="83"/>
    </row>
    <row r="196" spans="1:82" s="10" customFormat="1" ht="34.9" hidden="1" customHeight="1" outlineLevel="1" x14ac:dyDescent="0.2">
      <c r="A196" s="738" t="s">
        <v>1811</v>
      </c>
      <c r="B196" s="376"/>
      <c r="C196" s="526"/>
      <c r="D196" s="526"/>
      <c r="E196" s="377"/>
      <c r="F196" s="954"/>
      <c r="G196" s="377"/>
      <c r="H196" s="377"/>
      <c r="I196" s="356"/>
      <c r="J196" s="957"/>
      <c r="K196" s="357"/>
      <c r="L196" s="1012" t="str">
        <f t="shared" si="37"/>
        <v/>
      </c>
      <c r="M196" s="740">
        <f t="shared" si="38"/>
        <v>0</v>
      </c>
      <c r="N196" s="741"/>
      <c r="O196" s="788" t="str">
        <f t="shared" si="39"/>
        <v/>
      </c>
      <c r="P196" s="789" t="str">
        <f t="shared" si="40"/>
        <v/>
      </c>
      <c r="Q196" s="791" t="str">
        <f t="shared" si="36"/>
        <v/>
      </c>
      <c r="R196" s="789" t="str">
        <f t="shared" si="41"/>
        <v/>
      </c>
      <c r="S196" s="789" t="str">
        <f t="shared" si="42"/>
        <v/>
      </c>
      <c r="T196" s="790" t="str">
        <f t="shared" si="43"/>
        <v/>
      </c>
      <c r="U196" s="786" t="str">
        <f ca="1">IF('Extra look-up'!$H196="`Work Type","Check Work Type",IF(AND(H196="",I196="",G196="",K196="",L196=""),"",IF(OR(H196="",I196="",G196="",K196="",L196=""),"Check all fields completed correctly",IF(AND(H196="",OR(I196&lt;&gt;"",G196&lt;&gt;"",K196&lt;&gt;"")),"Check all fields completed correctly","OK"))))</f>
        <v/>
      </c>
      <c r="X196" s="778" t="str">
        <f>IF(G196="","",IF($C$7&lt;VLOOKUP(G196,'Eligible Technologies'!D:G,4,FALSE),$C$7,VLOOKUP(G196,'Eligible Technologies'!D:G,4,FALSE)))</f>
        <v/>
      </c>
      <c r="Y196" s="41" t="e">
        <f t="shared" si="33"/>
        <v>#VALUE!</v>
      </c>
      <c r="Z196" s="179" t="str">
        <f ca="1">IFERROR(IF($D$7 = "*Multi*",AVERAGE($AI$331:INDIRECT(CONCATENATE("Ai"&amp;Y196))),AVERAGE($AI$330:INDIRECT(CONCATENATE("Ai"&amp;Y196)))),"")</f>
        <v/>
      </c>
      <c r="AA196" s="23"/>
      <c r="AB196" s="739" t="str">
        <f t="shared" si="34"/>
        <v/>
      </c>
      <c r="AC196" s="23" t="str">
        <f>'Extra look-up'!F196</f>
        <v/>
      </c>
      <c r="AD196" s="23" t="str">
        <f ca="1">'Extra look-up'!H196</f>
        <v>OK</v>
      </c>
      <c r="AE196" s="23">
        <f t="shared" ca="1" si="35"/>
        <v>1</v>
      </c>
      <c r="AF196" s="23" t="str">
        <f>'Extra look-up'!F196</f>
        <v/>
      </c>
      <c r="AG196" s="32"/>
      <c r="AH196" s="32"/>
      <c r="AI196" s="32"/>
      <c r="AJ196" s="27"/>
      <c r="AK196" s="27"/>
      <c r="AL196" s="23"/>
      <c r="AM196" s="23"/>
      <c r="AN196" s="23"/>
      <c r="AO196" s="23"/>
      <c r="AR196" s="26"/>
      <c r="AS196" s="26"/>
      <c r="AT196" s="370" t="s">
        <v>797</v>
      </c>
      <c r="AU196" s="342"/>
      <c r="AV196" s="93"/>
      <c r="AW196" s="91"/>
      <c r="AX196" s="91"/>
      <c r="AY196" s="91"/>
      <c r="AZ196" s="90"/>
      <c r="BA196" s="90"/>
      <c r="BB196" s="90"/>
      <c r="BC196" s="90"/>
      <c r="BD196" s="90"/>
      <c r="BE196" s="90"/>
      <c r="BF196" s="90"/>
      <c r="BG196" s="90"/>
      <c r="BH196" s="90"/>
      <c r="BI196" s="83"/>
      <c r="BJ196" s="83"/>
      <c r="BK196" s="83"/>
      <c r="BL196" s="83"/>
      <c r="BM196" s="83"/>
      <c r="BN196" s="83"/>
      <c r="BO196" s="83"/>
      <c r="BP196" s="83"/>
      <c r="BQ196" s="83"/>
      <c r="BR196" s="83"/>
      <c r="BS196" s="83"/>
      <c r="BT196" s="83"/>
      <c r="BU196" s="83"/>
      <c r="BV196" s="83"/>
      <c r="BW196" s="83"/>
      <c r="BX196" s="83"/>
      <c r="BY196" s="83"/>
      <c r="BZ196" s="83"/>
      <c r="CA196" s="83"/>
      <c r="CB196" s="83"/>
      <c r="CC196" s="83"/>
      <c r="CD196" s="83"/>
    </row>
    <row r="197" spans="1:82" s="10" customFormat="1" ht="34.9" hidden="1" customHeight="1" outlineLevel="1" x14ac:dyDescent="0.2">
      <c r="A197" s="738" t="s">
        <v>1812</v>
      </c>
      <c r="B197" s="376"/>
      <c r="C197" s="526"/>
      <c r="D197" s="526"/>
      <c r="E197" s="377"/>
      <c r="F197" s="954"/>
      <c r="G197" s="377"/>
      <c r="H197" s="377"/>
      <c r="I197" s="356"/>
      <c r="J197" s="957"/>
      <c r="K197" s="357"/>
      <c r="L197" s="1012" t="str">
        <f t="shared" si="37"/>
        <v/>
      </c>
      <c r="M197" s="740">
        <f t="shared" si="38"/>
        <v>0</v>
      </c>
      <c r="N197" s="741"/>
      <c r="O197" s="788" t="str">
        <f t="shared" si="39"/>
        <v/>
      </c>
      <c r="P197" s="789" t="str">
        <f t="shared" si="40"/>
        <v/>
      </c>
      <c r="Q197" s="791" t="str">
        <f t="shared" si="36"/>
        <v/>
      </c>
      <c r="R197" s="789" t="str">
        <f t="shared" si="41"/>
        <v/>
      </c>
      <c r="S197" s="789" t="str">
        <f t="shared" si="42"/>
        <v/>
      </c>
      <c r="T197" s="790" t="str">
        <f t="shared" si="43"/>
        <v/>
      </c>
      <c r="U197" s="786" t="str">
        <f ca="1">IF('Extra look-up'!$H197="`Work Type","Check Work Type",IF(AND(H197="",I197="",G197="",K197="",L197=""),"",IF(OR(H197="",I197="",G197="",K197="",L197=""),"Check all fields completed correctly",IF(AND(H197="",OR(I197&lt;&gt;"",G197&lt;&gt;"",K197&lt;&gt;"")),"Check all fields completed correctly","OK"))))</f>
        <v/>
      </c>
      <c r="X197" s="778" t="str">
        <f>IF(G197="","",IF($C$7&lt;VLOOKUP(G197,'Eligible Technologies'!D:G,4,FALSE),$C$7,VLOOKUP(G197,'Eligible Technologies'!D:G,4,FALSE)))</f>
        <v/>
      </c>
      <c r="Y197" s="41" t="e">
        <f t="shared" si="33"/>
        <v>#VALUE!</v>
      </c>
      <c r="Z197" s="179" t="str">
        <f ca="1">IFERROR(IF($D$7 = "*Multi*",AVERAGE($AI$331:INDIRECT(CONCATENATE("Ai"&amp;Y197))),AVERAGE($AI$330:INDIRECT(CONCATENATE("Ai"&amp;Y197)))),"")</f>
        <v/>
      </c>
      <c r="AA197" s="23"/>
      <c r="AB197" s="739" t="str">
        <f t="shared" si="34"/>
        <v/>
      </c>
      <c r="AC197" s="23" t="str">
        <f>'Extra look-up'!F197</f>
        <v/>
      </c>
      <c r="AD197" s="23" t="str">
        <f ca="1">'Extra look-up'!H197</f>
        <v>OK</v>
      </c>
      <c r="AE197" s="23">
        <f t="shared" ca="1" si="35"/>
        <v>1</v>
      </c>
      <c r="AF197" s="23" t="str">
        <f>'Extra look-up'!F197</f>
        <v/>
      </c>
      <c r="AG197" s="32"/>
      <c r="AL197" s="23"/>
      <c r="AM197" s="23"/>
      <c r="AO197" s="23"/>
      <c r="AR197" s="26"/>
      <c r="AS197" s="26"/>
      <c r="AT197" s="370" t="s">
        <v>797</v>
      </c>
      <c r="AU197" s="342"/>
      <c r="AV197" s="93"/>
      <c r="AW197" s="91"/>
      <c r="AX197" s="91"/>
      <c r="AY197" s="91"/>
      <c r="AZ197" s="90"/>
      <c r="BA197" s="90"/>
      <c r="BB197" s="90"/>
      <c r="BC197" s="90"/>
      <c r="BD197" s="90"/>
      <c r="BE197" s="90"/>
      <c r="BF197" s="90"/>
      <c r="BG197" s="90"/>
      <c r="BH197" s="90"/>
      <c r="BI197" s="83"/>
      <c r="BJ197" s="83"/>
      <c r="BK197" s="83"/>
      <c r="BL197" s="83"/>
      <c r="BM197" s="83"/>
      <c r="BN197" s="83"/>
      <c r="BO197" s="83"/>
      <c r="BP197" s="83"/>
      <c r="BQ197" s="83"/>
      <c r="BR197" s="83"/>
      <c r="BS197" s="83"/>
      <c r="BT197" s="83"/>
      <c r="BU197" s="83"/>
      <c r="BV197" s="83"/>
      <c r="BW197" s="83"/>
      <c r="BX197" s="83"/>
      <c r="BY197" s="83"/>
      <c r="BZ197" s="83"/>
      <c r="CA197" s="83"/>
      <c r="CB197" s="83"/>
      <c r="CC197" s="83"/>
      <c r="CD197" s="83"/>
    </row>
    <row r="198" spans="1:82" s="10" customFormat="1" ht="34.9" hidden="1" customHeight="1" outlineLevel="1" x14ac:dyDescent="0.2">
      <c r="A198" s="738" t="s">
        <v>1813</v>
      </c>
      <c r="B198" s="376"/>
      <c r="C198" s="526"/>
      <c r="D198" s="526"/>
      <c r="E198" s="377"/>
      <c r="F198" s="954"/>
      <c r="G198" s="377"/>
      <c r="H198" s="377"/>
      <c r="I198" s="356"/>
      <c r="J198" s="957"/>
      <c r="K198" s="357"/>
      <c r="L198" s="1012" t="str">
        <f t="shared" si="37"/>
        <v/>
      </c>
      <c r="M198" s="740">
        <f t="shared" si="38"/>
        <v>0</v>
      </c>
      <c r="N198" s="741"/>
      <c r="O198" s="788" t="str">
        <f t="shared" si="39"/>
        <v/>
      </c>
      <c r="P198" s="789" t="str">
        <f t="shared" si="40"/>
        <v/>
      </c>
      <c r="Q198" s="791" t="str">
        <f t="shared" si="36"/>
        <v/>
      </c>
      <c r="R198" s="789" t="str">
        <f t="shared" si="41"/>
        <v/>
      </c>
      <c r="S198" s="789" t="str">
        <f t="shared" si="42"/>
        <v/>
      </c>
      <c r="T198" s="790" t="str">
        <f t="shared" si="43"/>
        <v/>
      </c>
      <c r="U198" s="786" t="str">
        <f ca="1">IF('Extra look-up'!$H198="`Work Type","Check Work Type",IF(AND(H198="",I198="",G198="",K198="",L198=""),"",IF(OR(H198="",I198="",G198="",K198="",L198=""),"Check all fields completed correctly",IF(AND(H198="",OR(I198&lt;&gt;"",G198&lt;&gt;"",K198&lt;&gt;"")),"Check all fields completed correctly","OK"))))</f>
        <v/>
      </c>
      <c r="X198" s="778" t="str">
        <f>IF(G198="","",IF($C$7&lt;VLOOKUP(G198,'Eligible Technologies'!D:G,4,FALSE),$C$7,VLOOKUP(G198,'Eligible Technologies'!D:G,4,FALSE)))</f>
        <v/>
      </c>
      <c r="Y198" s="41" t="e">
        <f t="shared" si="33"/>
        <v>#VALUE!</v>
      </c>
      <c r="Z198" s="179" t="str">
        <f ca="1">IFERROR(IF($D$7 = "*Multi*",AVERAGE($AI$331:INDIRECT(CONCATENATE("Ai"&amp;Y198))),AVERAGE($AI$330:INDIRECT(CONCATENATE("Ai"&amp;Y198)))),"")</f>
        <v/>
      </c>
      <c r="AA198" s="23"/>
      <c r="AB198" s="739" t="str">
        <f t="shared" si="34"/>
        <v/>
      </c>
      <c r="AC198" s="23" t="str">
        <f>'Extra look-up'!F198</f>
        <v/>
      </c>
      <c r="AD198" s="23" t="str">
        <f ca="1">'Extra look-up'!H198</f>
        <v>OK</v>
      </c>
      <c r="AE198" s="23">
        <f t="shared" ca="1" si="35"/>
        <v>1</v>
      </c>
      <c r="AF198" s="23" t="str">
        <f>'Extra look-up'!F198</f>
        <v/>
      </c>
      <c r="AG198" s="32"/>
      <c r="AL198" s="23"/>
      <c r="AM198" s="23"/>
      <c r="AO198" s="23"/>
      <c r="AR198" s="26"/>
      <c r="AS198" s="26"/>
      <c r="AT198" s="370" t="s">
        <v>797</v>
      </c>
      <c r="AU198" s="342"/>
      <c r="AV198" s="93"/>
      <c r="AW198" s="91"/>
      <c r="AX198" s="91"/>
      <c r="AY198" s="91"/>
      <c r="AZ198" s="90"/>
      <c r="BA198" s="90"/>
      <c r="BB198" s="90"/>
      <c r="BC198" s="90"/>
      <c r="BD198" s="90"/>
      <c r="BE198" s="90"/>
      <c r="BF198" s="90"/>
      <c r="BG198" s="90"/>
      <c r="BH198" s="90"/>
      <c r="BI198" s="83"/>
      <c r="BJ198" s="83"/>
      <c r="BK198" s="83"/>
      <c r="BL198" s="83"/>
      <c r="BM198" s="83"/>
      <c r="BN198" s="83"/>
      <c r="BO198" s="83"/>
      <c r="BP198" s="83"/>
      <c r="BQ198" s="83"/>
      <c r="BR198" s="83"/>
      <c r="BS198" s="83"/>
      <c r="BT198" s="83"/>
      <c r="BU198" s="83"/>
      <c r="BV198" s="83"/>
      <c r="BW198" s="83"/>
      <c r="BX198" s="83"/>
      <c r="BY198" s="83"/>
      <c r="BZ198" s="83"/>
      <c r="CA198" s="83"/>
      <c r="CB198" s="83"/>
      <c r="CC198" s="83"/>
      <c r="CD198" s="83"/>
    </row>
    <row r="199" spans="1:82" s="10" customFormat="1" ht="34.9" hidden="1" customHeight="1" outlineLevel="1" x14ac:dyDescent="0.2">
      <c r="A199" s="738" t="s">
        <v>1814</v>
      </c>
      <c r="B199" s="376"/>
      <c r="C199" s="526"/>
      <c r="D199" s="526"/>
      <c r="E199" s="377"/>
      <c r="F199" s="954"/>
      <c r="G199" s="377"/>
      <c r="H199" s="377"/>
      <c r="I199" s="356"/>
      <c r="J199" s="957"/>
      <c r="K199" s="357"/>
      <c r="L199" s="1012" t="str">
        <f t="shared" si="37"/>
        <v/>
      </c>
      <c r="M199" s="740">
        <f t="shared" si="38"/>
        <v>0</v>
      </c>
      <c r="N199" s="741"/>
      <c r="O199" s="788" t="str">
        <f t="shared" si="39"/>
        <v/>
      </c>
      <c r="P199" s="789" t="str">
        <f t="shared" si="40"/>
        <v/>
      </c>
      <c r="Q199" s="791" t="str">
        <f t="shared" si="36"/>
        <v/>
      </c>
      <c r="R199" s="789" t="str">
        <f t="shared" si="41"/>
        <v/>
      </c>
      <c r="S199" s="789" t="str">
        <f t="shared" si="42"/>
        <v/>
      </c>
      <c r="T199" s="790" t="str">
        <f t="shared" si="43"/>
        <v/>
      </c>
      <c r="U199" s="786" t="str">
        <f ca="1">IF('Extra look-up'!$H199="`Work Type","Check Work Type",IF(AND(H199="",I199="",G199="",K199="",L199=""),"",IF(OR(H199="",I199="",G199="",K199="",L199=""),"Check all fields completed correctly",IF(AND(H199="",OR(I199&lt;&gt;"",G199&lt;&gt;"",K199&lt;&gt;"")),"Check all fields completed correctly","OK"))))</f>
        <v/>
      </c>
      <c r="X199" s="778" t="str">
        <f>IF(G199="","",IF($C$7&lt;VLOOKUP(G199,'Eligible Technologies'!D:G,4,FALSE),$C$7,VLOOKUP(G199,'Eligible Technologies'!D:G,4,FALSE)))</f>
        <v/>
      </c>
      <c r="Y199" s="41" t="e">
        <f t="shared" si="33"/>
        <v>#VALUE!</v>
      </c>
      <c r="Z199" s="179" t="str">
        <f ca="1">IFERROR(IF($D$7 = "*Multi*",AVERAGE($AI$331:INDIRECT(CONCATENATE("Ai"&amp;Y199))),AVERAGE($AI$330:INDIRECT(CONCATENATE("Ai"&amp;Y199)))),"")</f>
        <v/>
      </c>
      <c r="AA199" s="23"/>
      <c r="AB199" s="739" t="str">
        <f t="shared" si="34"/>
        <v/>
      </c>
      <c r="AC199" s="23" t="str">
        <f>'Extra look-up'!F199</f>
        <v/>
      </c>
      <c r="AD199" s="23" t="str">
        <f ca="1">'Extra look-up'!H199</f>
        <v>OK</v>
      </c>
      <c r="AE199" s="23">
        <f t="shared" ca="1" si="35"/>
        <v>1</v>
      </c>
      <c r="AF199" s="23" t="str">
        <f>'Extra look-up'!F199</f>
        <v/>
      </c>
      <c r="AG199" s="32"/>
      <c r="AH199" s="32"/>
      <c r="AI199" s="32"/>
      <c r="AJ199" s="27"/>
      <c r="AK199" s="27"/>
      <c r="AL199" s="23"/>
      <c r="AM199" s="23"/>
      <c r="AN199" s="23"/>
      <c r="AO199" s="23"/>
      <c r="AR199" s="26"/>
      <c r="AS199" s="26"/>
      <c r="AT199" s="370" t="s">
        <v>797</v>
      </c>
      <c r="AU199" s="342"/>
      <c r="AV199" s="93"/>
      <c r="AW199" s="91"/>
      <c r="AX199" s="91"/>
      <c r="AY199" s="91"/>
      <c r="AZ199" s="90"/>
      <c r="BA199" s="90"/>
      <c r="BB199" s="90"/>
      <c r="BC199" s="90"/>
      <c r="BD199" s="90"/>
      <c r="BE199" s="90"/>
      <c r="BF199" s="90"/>
      <c r="BG199" s="90"/>
      <c r="BH199" s="90"/>
      <c r="BI199" s="83"/>
      <c r="BJ199" s="83"/>
      <c r="BK199" s="83"/>
      <c r="BL199" s="83"/>
      <c r="BM199" s="83"/>
      <c r="BN199" s="83"/>
      <c r="BO199" s="83"/>
      <c r="BP199" s="83"/>
      <c r="BQ199" s="83"/>
      <c r="BR199" s="83"/>
      <c r="BS199" s="83"/>
      <c r="BT199" s="83"/>
      <c r="BU199" s="83"/>
      <c r="BV199" s="83"/>
      <c r="BW199" s="83"/>
      <c r="BX199" s="83"/>
      <c r="BY199" s="83"/>
      <c r="BZ199" s="83"/>
      <c r="CA199" s="83"/>
      <c r="CB199" s="83"/>
      <c r="CC199" s="83"/>
      <c r="CD199" s="83"/>
    </row>
    <row r="200" spans="1:82" s="10" customFormat="1" ht="34.9" hidden="1" customHeight="1" outlineLevel="1" x14ac:dyDescent="0.2">
      <c r="A200" s="738" t="s">
        <v>1815</v>
      </c>
      <c r="B200" s="376"/>
      <c r="C200" s="526"/>
      <c r="D200" s="526"/>
      <c r="E200" s="377"/>
      <c r="F200" s="954"/>
      <c r="G200" s="377"/>
      <c r="H200" s="377"/>
      <c r="I200" s="356"/>
      <c r="J200" s="957"/>
      <c r="K200" s="357"/>
      <c r="L200" s="1012" t="str">
        <f t="shared" si="37"/>
        <v/>
      </c>
      <c r="M200" s="740">
        <f t="shared" si="38"/>
        <v>0</v>
      </c>
      <c r="N200" s="741"/>
      <c r="O200" s="788" t="str">
        <f t="shared" si="39"/>
        <v/>
      </c>
      <c r="P200" s="789" t="str">
        <f t="shared" si="40"/>
        <v/>
      </c>
      <c r="Q200" s="791" t="str">
        <f t="shared" si="36"/>
        <v/>
      </c>
      <c r="R200" s="789" t="str">
        <f t="shared" si="41"/>
        <v/>
      </c>
      <c r="S200" s="789" t="str">
        <f t="shared" si="42"/>
        <v/>
      </c>
      <c r="T200" s="790" t="str">
        <f t="shared" si="43"/>
        <v/>
      </c>
      <c r="U200" s="786" t="str">
        <f ca="1">IF('Extra look-up'!$H200="`Work Type","Check Work Type",IF(AND(H200="",I200="",G200="",K200="",L200=""),"",IF(OR(H200="",I200="",G200="",K200="",L200=""),"Check all fields completed correctly",IF(AND(H200="",OR(I200&lt;&gt;"",G200&lt;&gt;"",K200&lt;&gt;"")),"Check all fields completed correctly","OK"))))</f>
        <v/>
      </c>
      <c r="X200" s="778" t="str">
        <f>IF(G200="","",IF($C$7&lt;VLOOKUP(G200,'Eligible Technologies'!D:G,4,FALSE),$C$7,VLOOKUP(G200,'Eligible Technologies'!D:G,4,FALSE)))</f>
        <v/>
      </c>
      <c r="Y200" s="41" t="e">
        <f t="shared" si="33"/>
        <v>#VALUE!</v>
      </c>
      <c r="Z200" s="179" t="str">
        <f ca="1">IFERROR(IF($D$7 = "*Multi*",AVERAGE($AI$331:INDIRECT(CONCATENATE("Ai"&amp;Y200))),AVERAGE($AI$330:INDIRECT(CONCATENATE("Ai"&amp;Y200)))),"")</f>
        <v/>
      </c>
      <c r="AA200" s="23"/>
      <c r="AB200" s="739" t="str">
        <f t="shared" si="34"/>
        <v/>
      </c>
      <c r="AC200" s="23" t="str">
        <f>'Extra look-up'!F200</f>
        <v/>
      </c>
      <c r="AD200" s="23" t="str">
        <f ca="1">'Extra look-up'!H200</f>
        <v>OK</v>
      </c>
      <c r="AE200" s="23">
        <f t="shared" ca="1" si="35"/>
        <v>1</v>
      </c>
      <c r="AF200" s="23" t="str">
        <f>'Extra look-up'!F200</f>
        <v/>
      </c>
      <c r="AG200" s="32"/>
      <c r="AL200" s="23"/>
      <c r="AM200" s="23"/>
      <c r="AO200" s="23"/>
      <c r="AR200" s="26"/>
      <c r="AS200" s="26"/>
      <c r="AT200" s="370" t="s">
        <v>797</v>
      </c>
      <c r="AU200" s="342"/>
      <c r="AV200" s="93"/>
      <c r="AW200" s="91"/>
      <c r="AX200" s="91"/>
      <c r="AY200" s="91"/>
      <c r="AZ200" s="90"/>
      <c r="BA200" s="90"/>
      <c r="BB200" s="90"/>
      <c r="BC200" s="90"/>
      <c r="BD200" s="90"/>
      <c r="BE200" s="90"/>
      <c r="BF200" s="90"/>
      <c r="BG200" s="90"/>
      <c r="BH200" s="90"/>
      <c r="BI200" s="83"/>
      <c r="BJ200" s="83"/>
      <c r="BK200" s="83"/>
      <c r="BL200" s="83"/>
      <c r="BM200" s="83"/>
      <c r="BN200" s="83"/>
      <c r="BO200" s="83"/>
      <c r="BP200" s="83"/>
      <c r="BQ200" s="83"/>
      <c r="BR200" s="83"/>
      <c r="BS200" s="83"/>
      <c r="BT200" s="83"/>
      <c r="BU200" s="83"/>
      <c r="BV200" s="83"/>
      <c r="BW200" s="83"/>
      <c r="BX200" s="83"/>
      <c r="BY200" s="83"/>
      <c r="BZ200" s="83"/>
      <c r="CA200" s="83"/>
      <c r="CB200" s="83"/>
      <c r="CC200" s="83"/>
      <c r="CD200" s="83"/>
    </row>
    <row r="201" spans="1:82" s="10" customFormat="1" ht="34.9" hidden="1" customHeight="1" outlineLevel="1" x14ac:dyDescent="0.2">
      <c r="A201" s="738" t="s">
        <v>1816</v>
      </c>
      <c r="B201" s="376"/>
      <c r="C201" s="526"/>
      <c r="D201" s="526"/>
      <c r="E201" s="377"/>
      <c r="F201" s="954"/>
      <c r="G201" s="377"/>
      <c r="H201" s="377"/>
      <c r="I201" s="356"/>
      <c r="J201" s="957"/>
      <c r="K201" s="357"/>
      <c r="L201" s="1012" t="str">
        <f t="shared" si="37"/>
        <v/>
      </c>
      <c r="M201" s="740">
        <f t="shared" si="38"/>
        <v>0</v>
      </c>
      <c r="N201" s="741"/>
      <c r="O201" s="788" t="str">
        <f t="shared" si="39"/>
        <v/>
      </c>
      <c r="P201" s="789" t="str">
        <f t="shared" si="40"/>
        <v/>
      </c>
      <c r="Q201" s="791" t="str">
        <f t="shared" si="36"/>
        <v/>
      </c>
      <c r="R201" s="789" t="str">
        <f t="shared" si="41"/>
        <v/>
      </c>
      <c r="S201" s="789" t="str">
        <f t="shared" si="42"/>
        <v/>
      </c>
      <c r="T201" s="790" t="str">
        <f t="shared" si="43"/>
        <v/>
      </c>
      <c r="U201" s="786" t="str">
        <f ca="1">IF('Extra look-up'!$H201="`Work Type","Check Work Type",IF(AND(H201="",I201="",G201="",K201="",L201=""),"",IF(OR(H201="",I201="",G201="",K201="",L201=""),"Check all fields completed correctly",IF(AND(H201="",OR(I201&lt;&gt;"",G201&lt;&gt;"",K201&lt;&gt;"")),"Check all fields completed correctly","OK"))))</f>
        <v/>
      </c>
      <c r="X201" s="778" t="str">
        <f>IF(G201="","",IF($C$7&lt;VLOOKUP(G201,'Eligible Technologies'!D:G,4,FALSE),$C$7,VLOOKUP(G201,'Eligible Technologies'!D:G,4,FALSE)))</f>
        <v/>
      </c>
      <c r="Y201" s="41" t="e">
        <f t="shared" si="33"/>
        <v>#VALUE!</v>
      </c>
      <c r="Z201" s="179" t="str">
        <f ca="1">IFERROR(IF($D$7 = "*Multi*",AVERAGE($AI$331:INDIRECT(CONCATENATE("Ai"&amp;Y201))),AVERAGE($AI$330:INDIRECT(CONCATENATE("Ai"&amp;Y201)))),"")</f>
        <v/>
      </c>
      <c r="AA201" s="23"/>
      <c r="AB201" s="739" t="str">
        <f t="shared" si="34"/>
        <v/>
      </c>
      <c r="AC201" s="23" t="str">
        <f>'Extra look-up'!F201</f>
        <v/>
      </c>
      <c r="AD201" s="23" t="str">
        <f ca="1">'Extra look-up'!H201</f>
        <v>OK</v>
      </c>
      <c r="AE201" s="23">
        <f t="shared" ca="1" si="35"/>
        <v>1</v>
      </c>
      <c r="AF201" s="23" t="str">
        <f>'Extra look-up'!F201</f>
        <v/>
      </c>
      <c r="AG201" s="32"/>
      <c r="AL201" s="23"/>
      <c r="AM201" s="23"/>
      <c r="AO201" s="23"/>
      <c r="AR201" s="26"/>
      <c r="AS201" s="26"/>
      <c r="AT201" s="370" t="s">
        <v>797</v>
      </c>
      <c r="AU201" s="342"/>
      <c r="AV201" s="93"/>
      <c r="AW201" s="91"/>
      <c r="AX201" s="91"/>
      <c r="AY201" s="91"/>
      <c r="AZ201" s="90"/>
      <c r="BA201" s="90"/>
      <c r="BB201" s="90"/>
      <c r="BC201" s="90"/>
      <c r="BD201" s="90"/>
      <c r="BE201" s="90"/>
      <c r="BF201" s="90"/>
      <c r="BG201" s="90"/>
      <c r="BH201" s="90"/>
      <c r="BI201" s="83"/>
      <c r="BJ201" s="83"/>
      <c r="BK201" s="83"/>
      <c r="BL201" s="83"/>
      <c r="BM201" s="83"/>
      <c r="BN201" s="83"/>
      <c r="BO201" s="83"/>
      <c r="BP201" s="83"/>
      <c r="BQ201" s="83"/>
      <c r="BR201" s="83"/>
      <c r="BS201" s="83"/>
      <c r="BT201" s="83"/>
      <c r="BU201" s="83"/>
      <c r="BV201" s="83"/>
      <c r="BW201" s="83"/>
      <c r="BX201" s="83"/>
      <c r="BY201" s="83"/>
      <c r="BZ201" s="83"/>
      <c r="CA201" s="83"/>
      <c r="CB201" s="83"/>
      <c r="CC201" s="83"/>
      <c r="CD201" s="83"/>
    </row>
    <row r="202" spans="1:82" s="10" customFormat="1" ht="34.9" hidden="1" customHeight="1" outlineLevel="1" x14ac:dyDescent="0.2">
      <c r="A202" s="738" t="s">
        <v>1817</v>
      </c>
      <c r="B202" s="376"/>
      <c r="C202" s="526"/>
      <c r="D202" s="526"/>
      <c r="E202" s="377"/>
      <c r="F202" s="954"/>
      <c r="G202" s="377"/>
      <c r="H202" s="377"/>
      <c r="I202" s="356"/>
      <c r="J202" s="957"/>
      <c r="K202" s="357"/>
      <c r="L202" s="1012" t="str">
        <f t="shared" si="37"/>
        <v/>
      </c>
      <c r="M202" s="740">
        <f t="shared" si="38"/>
        <v>0</v>
      </c>
      <c r="N202" s="741"/>
      <c r="O202" s="788" t="str">
        <f t="shared" si="39"/>
        <v/>
      </c>
      <c r="P202" s="789" t="str">
        <f t="shared" si="40"/>
        <v/>
      </c>
      <c r="Q202" s="791" t="str">
        <f t="shared" si="36"/>
        <v/>
      </c>
      <c r="R202" s="789" t="str">
        <f t="shared" si="41"/>
        <v/>
      </c>
      <c r="S202" s="789" t="str">
        <f t="shared" si="42"/>
        <v/>
      </c>
      <c r="T202" s="790" t="str">
        <f t="shared" si="43"/>
        <v/>
      </c>
      <c r="U202" s="786" t="str">
        <f ca="1">IF('Extra look-up'!$H202="`Work Type","Check Work Type",IF(AND(H202="",I202="",G202="",K202="",L202=""),"",IF(OR(H202="",I202="",G202="",K202="",L202=""),"Check all fields completed correctly",IF(AND(H202="",OR(I202&lt;&gt;"",G202&lt;&gt;"",K202&lt;&gt;"")),"Check all fields completed correctly","OK"))))</f>
        <v/>
      </c>
      <c r="X202" s="778" t="str">
        <f>IF(G202="","",IF($C$7&lt;VLOOKUP(G202,'Eligible Technologies'!D:G,4,FALSE),$C$7,VLOOKUP(G202,'Eligible Technologies'!D:G,4,FALSE)))</f>
        <v/>
      </c>
      <c r="Y202" s="41" t="e">
        <f t="shared" si="33"/>
        <v>#VALUE!</v>
      </c>
      <c r="Z202" s="179" t="str">
        <f ca="1">IFERROR(IF($D$7 = "*Multi*",AVERAGE($AI$331:INDIRECT(CONCATENATE("Ai"&amp;Y202))),AVERAGE($AI$330:INDIRECT(CONCATENATE("Ai"&amp;Y202)))),"")</f>
        <v/>
      </c>
      <c r="AA202" s="23"/>
      <c r="AB202" s="739" t="str">
        <f t="shared" si="34"/>
        <v/>
      </c>
      <c r="AC202" s="23" t="str">
        <f>'Extra look-up'!F202</f>
        <v/>
      </c>
      <c r="AD202" s="23" t="str">
        <f ca="1">'Extra look-up'!H202</f>
        <v>OK</v>
      </c>
      <c r="AE202" s="23">
        <f t="shared" ca="1" si="35"/>
        <v>1</v>
      </c>
      <c r="AF202" s="23" t="str">
        <f>'Extra look-up'!F202</f>
        <v/>
      </c>
      <c r="AG202" s="32"/>
      <c r="AH202" s="32"/>
      <c r="AI202" s="32"/>
      <c r="AJ202" s="27"/>
      <c r="AK202" s="27"/>
      <c r="AL202" s="23"/>
      <c r="AM202" s="23"/>
      <c r="AN202" s="23"/>
      <c r="AO202" s="23"/>
      <c r="AR202" s="26"/>
      <c r="AS202" s="26"/>
      <c r="AT202" s="370" t="s">
        <v>797</v>
      </c>
      <c r="AU202" s="342"/>
      <c r="AV202" s="93"/>
      <c r="AW202" s="91"/>
      <c r="AX202" s="91"/>
      <c r="AY202" s="91"/>
      <c r="AZ202" s="90"/>
      <c r="BA202" s="90"/>
      <c r="BB202" s="90"/>
      <c r="BC202" s="90"/>
      <c r="BD202" s="90"/>
      <c r="BE202" s="90"/>
      <c r="BF202" s="90"/>
      <c r="BG202" s="90"/>
      <c r="BH202" s="90"/>
      <c r="BI202" s="83"/>
      <c r="BJ202" s="83"/>
      <c r="BK202" s="83"/>
      <c r="BL202" s="83"/>
      <c r="BM202" s="83"/>
      <c r="BN202" s="83"/>
      <c r="BO202" s="83"/>
      <c r="BP202" s="83"/>
      <c r="BQ202" s="83"/>
      <c r="BR202" s="83"/>
      <c r="BS202" s="83"/>
      <c r="BT202" s="83"/>
      <c r="BU202" s="83"/>
      <c r="BV202" s="83"/>
      <c r="BW202" s="83"/>
      <c r="BX202" s="83"/>
      <c r="BY202" s="83"/>
      <c r="BZ202" s="83"/>
      <c r="CA202" s="83"/>
      <c r="CB202" s="83"/>
      <c r="CC202" s="83"/>
      <c r="CD202" s="83"/>
    </row>
    <row r="203" spans="1:82" s="10" customFormat="1" ht="34.9" hidden="1" customHeight="1" outlineLevel="1" x14ac:dyDescent="0.2">
      <c r="A203" s="738" t="s">
        <v>1818</v>
      </c>
      <c r="B203" s="376"/>
      <c r="C203" s="526"/>
      <c r="D203" s="526"/>
      <c r="E203" s="377"/>
      <c r="F203" s="954"/>
      <c r="G203" s="377"/>
      <c r="H203" s="377"/>
      <c r="I203" s="356"/>
      <c r="J203" s="957"/>
      <c r="K203" s="357"/>
      <c r="L203" s="1012" t="str">
        <f t="shared" si="37"/>
        <v/>
      </c>
      <c r="M203" s="740">
        <f t="shared" si="38"/>
        <v>0</v>
      </c>
      <c r="N203" s="741"/>
      <c r="O203" s="788" t="str">
        <f t="shared" si="39"/>
        <v/>
      </c>
      <c r="P203" s="789" t="str">
        <f t="shared" si="40"/>
        <v/>
      </c>
      <c r="Q203" s="791" t="str">
        <f t="shared" si="36"/>
        <v/>
      </c>
      <c r="R203" s="789" t="str">
        <f t="shared" si="41"/>
        <v/>
      </c>
      <c r="S203" s="789" t="str">
        <f t="shared" si="42"/>
        <v/>
      </c>
      <c r="T203" s="790" t="str">
        <f t="shared" si="43"/>
        <v/>
      </c>
      <c r="U203" s="786" t="str">
        <f ca="1">IF('Extra look-up'!$H203="`Work Type","Check Work Type",IF(AND(H203="",I203="",G203="",K203="",L203=""),"",IF(OR(H203="",I203="",G203="",K203="",L203=""),"Check all fields completed correctly",IF(AND(H203="",OR(I203&lt;&gt;"",G203&lt;&gt;"",K203&lt;&gt;"")),"Check all fields completed correctly","OK"))))</f>
        <v/>
      </c>
      <c r="X203" s="778" t="str">
        <f>IF(G203="","",IF($C$7&lt;VLOOKUP(G203,'Eligible Technologies'!D:G,4,FALSE),$C$7,VLOOKUP(G203,'Eligible Technologies'!D:G,4,FALSE)))</f>
        <v/>
      </c>
      <c r="Y203" s="41" t="e">
        <f t="shared" si="33"/>
        <v>#VALUE!</v>
      </c>
      <c r="Z203" s="179" t="str">
        <f ca="1">IFERROR(IF($D$7 = "*Multi*",AVERAGE($AI$331:INDIRECT(CONCATENATE("Ai"&amp;Y203))),AVERAGE($AI$330:INDIRECT(CONCATENATE("Ai"&amp;Y203)))),"")</f>
        <v/>
      </c>
      <c r="AA203" s="23"/>
      <c r="AB203" s="739" t="str">
        <f t="shared" si="34"/>
        <v/>
      </c>
      <c r="AC203" s="23" t="str">
        <f>'Extra look-up'!F203</f>
        <v/>
      </c>
      <c r="AD203" s="23" t="str">
        <f ca="1">'Extra look-up'!H203</f>
        <v>OK</v>
      </c>
      <c r="AE203" s="23">
        <f t="shared" ca="1" si="35"/>
        <v>1</v>
      </c>
      <c r="AF203" s="23" t="str">
        <f>'Extra look-up'!F203</f>
        <v/>
      </c>
      <c r="AG203" s="32"/>
      <c r="AL203" s="23"/>
      <c r="AM203" s="23"/>
      <c r="AO203" s="23"/>
      <c r="AR203" s="26"/>
      <c r="AS203" s="26"/>
      <c r="AT203" s="370" t="s">
        <v>797</v>
      </c>
      <c r="AU203" s="342"/>
      <c r="AV203" s="93"/>
      <c r="AW203" s="91"/>
      <c r="AX203" s="91"/>
      <c r="AY203" s="91"/>
      <c r="AZ203" s="90"/>
      <c r="BA203" s="90"/>
      <c r="BB203" s="90"/>
      <c r="BC203" s="90"/>
      <c r="BD203" s="90"/>
      <c r="BE203" s="90"/>
      <c r="BF203" s="90"/>
      <c r="BG203" s="90"/>
      <c r="BH203" s="90"/>
      <c r="BI203" s="83"/>
      <c r="BJ203" s="83"/>
      <c r="BK203" s="83"/>
      <c r="BL203" s="83"/>
      <c r="BM203" s="83"/>
      <c r="BN203" s="83"/>
      <c r="BO203" s="83"/>
      <c r="BP203" s="83"/>
      <c r="BQ203" s="83"/>
      <c r="BR203" s="83"/>
      <c r="BS203" s="83"/>
      <c r="BT203" s="83"/>
      <c r="BU203" s="83"/>
      <c r="BV203" s="83"/>
      <c r="BW203" s="83"/>
      <c r="BX203" s="83"/>
      <c r="BY203" s="83"/>
      <c r="BZ203" s="83"/>
      <c r="CA203" s="83"/>
      <c r="CB203" s="83"/>
      <c r="CC203" s="83"/>
      <c r="CD203" s="83"/>
    </row>
    <row r="204" spans="1:82" s="10" customFormat="1" ht="34.9" hidden="1" customHeight="1" outlineLevel="1" x14ac:dyDescent="0.2">
      <c r="A204" s="738" t="s">
        <v>1819</v>
      </c>
      <c r="B204" s="376"/>
      <c r="C204" s="526"/>
      <c r="D204" s="526"/>
      <c r="E204" s="377"/>
      <c r="F204" s="954"/>
      <c r="G204" s="377"/>
      <c r="H204" s="377"/>
      <c r="I204" s="356"/>
      <c r="J204" s="957"/>
      <c r="K204" s="357"/>
      <c r="L204" s="1012" t="str">
        <f t="shared" si="37"/>
        <v/>
      </c>
      <c r="M204" s="740">
        <f t="shared" si="38"/>
        <v>0</v>
      </c>
      <c r="N204" s="741"/>
      <c r="O204" s="788" t="str">
        <f t="shared" si="39"/>
        <v/>
      </c>
      <c r="P204" s="789" t="str">
        <f t="shared" si="40"/>
        <v/>
      </c>
      <c r="Q204" s="791" t="str">
        <f t="shared" si="36"/>
        <v/>
      </c>
      <c r="R204" s="789" t="str">
        <f t="shared" si="41"/>
        <v/>
      </c>
      <c r="S204" s="789" t="str">
        <f t="shared" si="42"/>
        <v/>
      </c>
      <c r="T204" s="790" t="str">
        <f t="shared" si="43"/>
        <v/>
      </c>
      <c r="U204" s="786" t="str">
        <f ca="1">IF('Extra look-up'!$H204="`Work Type","Check Work Type",IF(AND(H204="",I204="",G204="",K204="",L204=""),"",IF(OR(H204="",I204="",G204="",K204="",L204=""),"Check all fields completed correctly",IF(AND(H204="",OR(I204&lt;&gt;"",G204&lt;&gt;"",K204&lt;&gt;"")),"Check all fields completed correctly","OK"))))</f>
        <v/>
      </c>
      <c r="X204" s="778" t="str">
        <f>IF(G204="","",IF($C$7&lt;VLOOKUP(G204,'Eligible Technologies'!D:G,4,FALSE),$C$7,VLOOKUP(G204,'Eligible Technologies'!D:G,4,FALSE)))</f>
        <v/>
      </c>
      <c r="Y204" s="41" t="e">
        <f t="shared" si="33"/>
        <v>#VALUE!</v>
      </c>
      <c r="Z204" s="179" t="str">
        <f ca="1">IFERROR(IF($D$7 = "*Multi*",AVERAGE($AI$331:INDIRECT(CONCATENATE("Ai"&amp;Y204))),AVERAGE($AI$330:INDIRECT(CONCATENATE("Ai"&amp;Y204)))),"")</f>
        <v/>
      </c>
      <c r="AA204" s="23"/>
      <c r="AB204" s="739" t="str">
        <f t="shared" si="34"/>
        <v/>
      </c>
      <c r="AC204" s="23" t="str">
        <f>'Extra look-up'!F204</f>
        <v/>
      </c>
      <c r="AD204" s="23" t="str">
        <f ca="1">'Extra look-up'!H204</f>
        <v>OK</v>
      </c>
      <c r="AE204" s="23">
        <f t="shared" ca="1" si="35"/>
        <v>1</v>
      </c>
      <c r="AF204" s="23" t="str">
        <f>'Extra look-up'!F204</f>
        <v/>
      </c>
      <c r="AG204" s="32"/>
      <c r="AL204" s="23"/>
      <c r="AM204" s="23"/>
      <c r="AO204" s="23"/>
      <c r="AR204" s="26"/>
      <c r="AS204" s="26"/>
      <c r="AT204" s="370" t="s">
        <v>797</v>
      </c>
      <c r="AU204" s="342"/>
      <c r="AV204" s="93"/>
      <c r="AW204" s="91"/>
      <c r="AX204" s="91"/>
      <c r="AY204" s="91"/>
      <c r="AZ204" s="90"/>
      <c r="BA204" s="90"/>
      <c r="BB204" s="90"/>
      <c r="BC204" s="90"/>
      <c r="BD204" s="90"/>
      <c r="BE204" s="90"/>
      <c r="BF204" s="90"/>
      <c r="BG204" s="90"/>
      <c r="BH204" s="90"/>
      <c r="BI204" s="83"/>
      <c r="BJ204" s="83"/>
      <c r="BK204" s="83"/>
      <c r="BL204" s="83"/>
      <c r="BM204" s="83"/>
      <c r="BN204" s="83"/>
      <c r="BO204" s="83"/>
      <c r="BP204" s="83"/>
      <c r="BQ204" s="83"/>
      <c r="BR204" s="83"/>
      <c r="BS204" s="83"/>
      <c r="BT204" s="83"/>
      <c r="BU204" s="83"/>
      <c r="BV204" s="83"/>
      <c r="BW204" s="83"/>
      <c r="BX204" s="83"/>
      <c r="BY204" s="83"/>
      <c r="BZ204" s="83"/>
      <c r="CA204" s="83"/>
      <c r="CB204" s="83"/>
      <c r="CC204" s="83"/>
      <c r="CD204" s="83"/>
    </row>
    <row r="205" spans="1:82" s="10" customFormat="1" ht="34.9" hidden="1" customHeight="1" outlineLevel="1" x14ac:dyDescent="0.2">
      <c r="A205" s="738" t="s">
        <v>1820</v>
      </c>
      <c r="B205" s="376"/>
      <c r="C205" s="526"/>
      <c r="D205" s="526"/>
      <c r="E205" s="377"/>
      <c r="F205" s="954"/>
      <c r="G205" s="377"/>
      <c r="H205" s="377"/>
      <c r="I205" s="356"/>
      <c r="J205" s="957"/>
      <c r="K205" s="357"/>
      <c r="L205" s="1012" t="str">
        <f t="shared" si="37"/>
        <v/>
      </c>
      <c r="M205" s="740">
        <f t="shared" si="38"/>
        <v>0</v>
      </c>
      <c r="N205" s="741"/>
      <c r="O205" s="788" t="str">
        <f t="shared" si="39"/>
        <v/>
      </c>
      <c r="P205" s="789" t="str">
        <f t="shared" si="40"/>
        <v/>
      </c>
      <c r="Q205" s="791" t="str">
        <f t="shared" si="36"/>
        <v/>
      </c>
      <c r="R205" s="789" t="str">
        <f t="shared" si="41"/>
        <v/>
      </c>
      <c r="S205" s="789" t="str">
        <f t="shared" si="42"/>
        <v/>
      </c>
      <c r="T205" s="790" t="str">
        <f t="shared" si="43"/>
        <v/>
      </c>
      <c r="U205" s="786" t="str">
        <f ca="1">IF('Extra look-up'!$H205="`Work Type","Check Work Type",IF(AND(H205="",I205="",G205="",K205="",L205=""),"",IF(OR(H205="",I205="",G205="",K205="",L205=""),"Check all fields completed correctly",IF(AND(H205="",OR(I205&lt;&gt;"",G205&lt;&gt;"",K205&lt;&gt;"")),"Check all fields completed correctly","OK"))))</f>
        <v/>
      </c>
      <c r="X205" s="778" t="str">
        <f>IF(G205="","",IF($C$7&lt;VLOOKUP(G205,'Eligible Technologies'!D:G,4,FALSE),$C$7,VLOOKUP(G205,'Eligible Technologies'!D:G,4,FALSE)))</f>
        <v/>
      </c>
      <c r="Y205" s="41" t="e">
        <f t="shared" si="33"/>
        <v>#VALUE!</v>
      </c>
      <c r="Z205" s="179" t="str">
        <f ca="1">IFERROR(IF($D$7 = "*Multi*",AVERAGE($AI$331:INDIRECT(CONCATENATE("Ai"&amp;Y205))),AVERAGE($AI$330:INDIRECT(CONCATENATE("Ai"&amp;Y205)))),"")</f>
        <v/>
      </c>
      <c r="AA205" s="23"/>
      <c r="AB205" s="739" t="str">
        <f t="shared" si="34"/>
        <v/>
      </c>
      <c r="AC205" s="23" t="str">
        <f>'Extra look-up'!F205</f>
        <v/>
      </c>
      <c r="AD205" s="23" t="str">
        <f ca="1">'Extra look-up'!H205</f>
        <v>OK</v>
      </c>
      <c r="AE205" s="23">
        <f t="shared" ca="1" si="35"/>
        <v>1</v>
      </c>
      <c r="AF205" s="23" t="str">
        <f>'Extra look-up'!F205</f>
        <v/>
      </c>
      <c r="AG205" s="32"/>
      <c r="AH205" s="32"/>
      <c r="AI205" s="32"/>
      <c r="AJ205" s="27"/>
      <c r="AK205" s="27"/>
      <c r="AL205" s="23"/>
      <c r="AM205" s="23"/>
      <c r="AN205" s="23"/>
      <c r="AO205" s="23"/>
      <c r="AR205" s="26"/>
      <c r="AS205" s="26"/>
      <c r="AT205" s="370" t="s">
        <v>797</v>
      </c>
      <c r="AU205" s="342"/>
      <c r="AV205" s="93"/>
      <c r="AW205" s="91"/>
      <c r="AX205" s="91"/>
      <c r="AY205" s="91"/>
      <c r="AZ205" s="90"/>
      <c r="BA205" s="90"/>
      <c r="BB205" s="90"/>
      <c r="BC205" s="90"/>
      <c r="BD205" s="90"/>
      <c r="BE205" s="90"/>
      <c r="BF205" s="90"/>
      <c r="BG205" s="90"/>
      <c r="BH205" s="90"/>
      <c r="BI205" s="83"/>
      <c r="BJ205" s="83"/>
      <c r="BK205" s="83"/>
      <c r="BL205" s="83"/>
      <c r="BM205" s="83"/>
      <c r="BN205" s="83"/>
      <c r="BO205" s="83"/>
      <c r="BP205" s="83"/>
      <c r="BQ205" s="83"/>
      <c r="BR205" s="83"/>
      <c r="BS205" s="83"/>
      <c r="BT205" s="83"/>
      <c r="BU205" s="83"/>
      <c r="BV205" s="83"/>
      <c r="BW205" s="83"/>
      <c r="BX205" s="83"/>
      <c r="BY205" s="83"/>
      <c r="BZ205" s="83"/>
      <c r="CA205" s="83"/>
      <c r="CB205" s="83"/>
      <c r="CC205" s="83"/>
      <c r="CD205" s="83"/>
    </row>
    <row r="206" spans="1:82" s="10" customFormat="1" ht="34.9" hidden="1" customHeight="1" outlineLevel="1" x14ac:dyDescent="0.2">
      <c r="A206" s="738" t="s">
        <v>1821</v>
      </c>
      <c r="B206" s="376"/>
      <c r="C206" s="526"/>
      <c r="D206" s="526"/>
      <c r="E206" s="377"/>
      <c r="F206" s="954"/>
      <c r="G206" s="377"/>
      <c r="H206" s="377"/>
      <c r="I206" s="356"/>
      <c r="J206" s="957"/>
      <c r="K206" s="357"/>
      <c r="L206" s="1012" t="str">
        <f t="shared" si="37"/>
        <v/>
      </c>
      <c r="M206" s="740">
        <f t="shared" si="38"/>
        <v>0</v>
      </c>
      <c r="N206" s="741"/>
      <c r="O206" s="788" t="str">
        <f t="shared" si="39"/>
        <v/>
      </c>
      <c r="P206" s="789" t="str">
        <f t="shared" si="40"/>
        <v/>
      </c>
      <c r="Q206" s="791" t="str">
        <f t="shared" si="36"/>
        <v/>
      </c>
      <c r="R206" s="789" t="str">
        <f t="shared" si="41"/>
        <v/>
      </c>
      <c r="S206" s="789" t="str">
        <f t="shared" si="42"/>
        <v/>
      </c>
      <c r="T206" s="790" t="str">
        <f t="shared" si="43"/>
        <v/>
      </c>
      <c r="U206" s="786" t="str">
        <f ca="1">IF('Extra look-up'!$H206="`Work Type","Check Work Type",IF(AND(H206="",I206="",G206="",K206="",L206=""),"",IF(OR(H206="",I206="",G206="",K206="",L206=""),"Check all fields completed correctly",IF(AND(H206="",OR(I206&lt;&gt;"",G206&lt;&gt;"",K206&lt;&gt;"")),"Check all fields completed correctly","OK"))))</f>
        <v/>
      </c>
      <c r="X206" s="778" t="str">
        <f>IF(G206="","",IF($C$7&lt;VLOOKUP(G206,'Eligible Technologies'!D:G,4,FALSE),$C$7,VLOOKUP(G206,'Eligible Technologies'!D:G,4,FALSE)))</f>
        <v/>
      </c>
      <c r="Y206" s="41" t="e">
        <f t="shared" si="33"/>
        <v>#VALUE!</v>
      </c>
      <c r="Z206" s="179" t="str">
        <f ca="1">IFERROR(IF($D$7 = "*Multi*",AVERAGE($AI$331:INDIRECT(CONCATENATE("Ai"&amp;Y206))),AVERAGE($AI$330:INDIRECT(CONCATENATE("Ai"&amp;Y206)))),"")</f>
        <v/>
      </c>
      <c r="AA206" s="23"/>
      <c r="AB206" s="739" t="str">
        <f t="shared" si="34"/>
        <v/>
      </c>
      <c r="AC206" s="23" t="str">
        <f>'Extra look-up'!F206</f>
        <v/>
      </c>
      <c r="AD206" s="23" t="str">
        <f ca="1">'Extra look-up'!H206</f>
        <v>OK</v>
      </c>
      <c r="AE206" s="23">
        <f t="shared" ca="1" si="35"/>
        <v>1</v>
      </c>
      <c r="AF206" s="23" t="str">
        <f>'Extra look-up'!F206</f>
        <v/>
      </c>
      <c r="AG206" s="32"/>
      <c r="AL206" s="23"/>
      <c r="AM206" s="23"/>
      <c r="AO206" s="23"/>
      <c r="AR206" s="26"/>
      <c r="AS206" s="26"/>
      <c r="AT206" s="370" t="s">
        <v>797</v>
      </c>
      <c r="AU206" s="342"/>
      <c r="AV206" s="93"/>
      <c r="AW206" s="91"/>
      <c r="AX206" s="91"/>
      <c r="AY206" s="91"/>
      <c r="AZ206" s="90"/>
      <c r="BA206" s="90"/>
      <c r="BB206" s="90"/>
      <c r="BC206" s="90"/>
      <c r="BD206" s="90"/>
      <c r="BE206" s="90"/>
      <c r="BF206" s="90"/>
      <c r="BG206" s="90"/>
      <c r="BH206" s="90"/>
      <c r="BI206" s="83"/>
      <c r="BJ206" s="83"/>
      <c r="BK206" s="83"/>
      <c r="BL206" s="83"/>
      <c r="BM206" s="83"/>
      <c r="BN206" s="83"/>
      <c r="BO206" s="83"/>
      <c r="BP206" s="83"/>
      <c r="BQ206" s="83"/>
      <c r="BR206" s="83"/>
      <c r="BS206" s="83"/>
      <c r="BT206" s="83"/>
      <c r="BU206" s="83"/>
      <c r="BV206" s="83"/>
      <c r="BW206" s="83"/>
      <c r="BX206" s="83"/>
      <c r="BY206" s="83"/>
      <c r="BZ206" s="83"/>
      <c r="CA206" s="83"/>
      <c r="CB206" s="83"/>
      <c r="CC206" s="83"/>
      <c r="CD206" s="83"/>
    </row>
    <row r="207" spans="1:82" s="10" customFormat="1" ht="34.9" hidden="1" customHeight="1" outlineLevel="1" x14ac:dyDescent="0.2">
      <c r="A207" s="738" t="s">
        <v>1822</v>
      </c>
      <c r="B207" s="376"/>
      <c r="C207" s="526"/>
      <c r="D207" s="526"/>
      <c r="E207" s="377"/>
      <c r="F207" s="954"/>
      <c r="G207" s="377"/>
      <c r="H207" s="377"/>
      <c r="I207" s="356"/>
      <c r="J207" s="957"/>
      <c r="K207" s="357"/>
      <c r="L207" s="1012" t="str">
        <f t="shared" si="37"/>
        <v/>
      </c>
      <c r="M207" s="740">
        <f t="shared" si="38"/>
        <v>0</v>
      </c>
      <c r="N207" s="741"/>
      <c r="O207" s="788" t="str">
        <f t="shared" si="39"/>
        <v/>
      </c>
      <c r="P207" s="789" t="str">
        <f t="shared" si="40"/>
        <v/>
      </c>
      <c r="Q207" s="791" t="str">
        <f t="shared" si="36"/>
        <v/>
      </c>
      <c r="R207" s="789" t="str">
        <f t="shared" si="41"/>
        <v/>
      </c>
      <c r="S207" s="789" t="str">
        <f t="shared" si="42"/>
        <v/>
      </c>
      <c r="T207" s="790" t="str">
        <f t="shared" si="43"/>
        <v/>
      </c>
      <c r="U207" s="786" t="str">
        <f ca="1">IF('Extra look-up'!$H207="`Work Type","Check Work Type",IF(AND(H207="",I207="",G207="",K207="",L207=""),"",IF(OR(H207="",I207="",G207="",K207="",L207=""),"Check all fields completed correctly",IF(AND(H207="",OR(I207&lt;&gt;"",G207&lt;&gt;"",K207&lt;&gt;"")),"Check all fields completed correctly","OK"))))</f>
        <v/>
      </c>
      <c r="X207" s="778" t="str">
        <f>IF(G207="","",IF($C$7&lt;VLOOKUP(G207,'Eligible Technologies'!D:G,4,FALSE),$C$7,VLOOKUP(G207,'Eligible Technologies'!D:G,4,FALSE)))</f>
        <v/>
      </c>
      <c r="Y207" s="41" t="e">
        <f t="shared" si="33"/>
        <v>#VALUE!</v>
      </c>
      <c r="Z207" s="179" t="str">
        <f ca="1">IFERROR(IF($D$7 = "*Multi*",AVERAGE($AI$331:INDIRECT(CONCATENATE("Ai"&amp;Y207))),AVERAGE($AI$330:INDIRECT(CONCATENATE("Ai"&amp;Y207)))),"")</f>
        <v/>
      </c>
      <c r="AA207" s="23"/>
      <c r="AB207" s="739" t="str">
        <f t="shared" si="34"/>
        <v/>
      </c>
      <c r="AC207" s="23" t="str">
        <f>'Extra look-up'!F207</f>
        <v/>
      </c>
      <c r="AD207" s="23" t="str">
        <f ca="1">'Extra look-up'!H207</f>
        <v>OK</v>
      </c>
      <c r="AE207" s="23">
        <f t="shared" ca="1" si="35"/>
        <v>1</v>
      </c>
      <c r="AF207" s="23" t="str">
        <f>'Extra look-up'!F207</f>
        <v/>
      </c>
      <c r="AG207" s="32"/>
      <c r="AL207" s="23"/>
      <c r="AM207" s="23"/>
      <c r="AO207" s="23"/>
      <c r="AR207" s="26"/>
      <c r="AS207" s="26"/>
      <c r="AT207" s="370" t="s">
        <v>797</v>
      </c>
      <c r="AU207" s="342"/>
      <c r="AV207" s="93"/>
      <c r="AW207" s="91"/>
      <c r="AX207" s="91"/>
      <c r="AY207" s="91"/>
      <c r="AZ207" s="90"/>
      <c r="BA207" s="90"/>
      <c r="BB207" s="90"/>
      <c r="BC207" s="90"/>
      <c r="BD207" s="90"/>
      <c r="BE207" s="90"/>
      <c r="BF207" s="90"/>
      <c r="BG207" s="90"/>
      <c r="BH207" s="90"/>
      <c r="BI207" s="83"/>
      <c r="BJ207" s="83"/>
      <c r="BK207" s="83"/>
      <c r="BL207" s="83"/>
      <c r="BM207" s="83"/>
      <c r="BN207" s="83"/>
      <c r="BO207" s="83"/>
      <c r="BP207" s="83"/>
      <c r="BQ207" s="83"/>
      <c r="BR207" s="83"/>
      <c r="BS207" s="83"/>
      <c r="BT207" s="83"/>
      <c r="BU207" s="83"/>
      <c r="BV207" s="83"/>
      <c r="BW207" s="83"/>
      <c r="BX207" s="83"/>
      <c r="BY207" s="83"/>
      <c r="BZ207" s="83"/>
      <c r="CA207" s="83"/>
      <c r="CB207" s="83"/>
      <c r="CC207" s="83"/>
      <c r="CD207" s="83"/>
    </row>
    <row r="208" spans="1:82" s="10" customFormat="1" ht="34.9" hidden="1" customHeight="1" outlineLevel="1" x14ac:dyDescent="0.2">
      <c r="A208" s="738" t="s">
        <v>1823</v>
      </c>
      <c r="B208" s="376"/>
      <c r="C208" s="526"/>
      <c r="D208" s="526"/>
      <c r="E208" s="377"/>
      <c r="F208" s="954"/>
      <c r="G208" s="377"/>
      <c r="H208" s="377"/>
      <c r="I208" s="356"/>
      <c r="J208" s="957"/>
      <c r="K208" s="357"/>
      <c r="L208" s="1012" t="str">
        <f t="shared" si="37"/>
        <v/>
      </c>
      <c r="M208" s="740">
        <f t="shared" si="38"/>
        <v>0</v>
      </c>
      <c r="N208" s="741"/>
      <c r="O208" s="788" t="str">
        <f t="shared" si="39"/>
        <v/>
      </c>
      <c r="P208" s="789" t="str">
        <f t="shared" si="40"/>
        <v/>
      </c>
      <c r="Q208" s="791" t="str">
        <f t="shared" ref="Q208:Q215" si="44">IFERROR(IF(H208="Electricity",Z208,HLOOKUP(H208,$AH$329:$AS$357,2,FALSE)),"")</f>
        <v/>
      </c>
      <c r="R208" s="789" t="str">
        <f t="shared" si="41"/>
        <v/>
      </c>
      <c r="S208" s="789" t="str">
        <f t="shared" si="42"/>
        <v/>
      </c>
      <c r="T208" s="790" t="str">
        <f t="shared" si="43"/>
        <v/>
      </c>
      <c r="U208" s="786" t="str">
        <f ca="1">IF('Extra look-up'!$H208="`Work Type","Check Work Type",IF(AND(H208="",I208="",G208="",K208="",L208=""),"",IF(OR(H208="",I208="",G208="",K208="",L208=""),"Check all fields completed correctly",IF(AND(H208="",OR(I208&lt;&gt;"",G208&lt;&gt;"",K208&lt;&gt;"")),"Check all fields completed correctly","OK"))))</f>
        <v/>
      </c>
      <c r="X208" s="778" t="str">
        <f>IF(G208="","",IF($C$7&lt;VLOOKUP(G208,'Eligible Technologies'!D:G,4,FALSE),$C$7,VLOOKUP(G208,'Eligible Technologies'!D:G,4,FALSE)))</f>
        <v/>
      </c>
      <c r="Y208" s="41" t="e">
        <f t="shared" si="33"/>
        <v>#VALUE!</v>
      </c>
      <c r="Z208" s="179" t="str">
        <f ca="1">IFERROR(IF($D$7 = "*Multi*",AVERAGE($AI$331:INDIRECT(CONCATENATE("Ai"&amp;Y208))),AVERAGE($AI$330:INDIRECT(CONCATENATE("Ai"&amp;Y208)))),"")</f>
        <v/>
      </c>
      <c r="AA208" s="23"/>
      <c r="AB208" s="739" t="str">
        <f t="shared" si="34"/>
        <v/>
      </c>
      <c r="AC208" s="23" t="str">
        <f>'Extra look-up'!F208</f>
        <v/>
      </c>
      <c r="AD208" s="23" t="str">
        <f ca="1">'Extra look-up'!H208</f>
        <v>OK</v>
      </c>
      <c r="AE208" s="23">
        <f t="shared" ca="1" si="35"/>
        <v>1</v>
      </c>
      <c r="AF208" s="23" t="str">
        <f>'Extra look-up'!F208</f>
        <v/>
      </c>
      <c r="AG208" s="32"/>
      <c r="AH208" s="32"/>
      <c r="AI208" s="32"/>
      <c r="AJ208" s="27"/>
      <c r="AK208" s="27"/>
      <c r="AL208" s="23"/>
      <c r="AM208" s="23"/>
      <c r="AN208" s="23"/>
      <c r="AO208" s="23"/>
      <c r="AR208" s="26"/>
      <c r="AS208" s="26"/>
      <c r="AT208" s="370" t="s">
        <v>797</v>
      </c>
      <c r="AU208" s="342"/>
      <c r="AV208" s="93"/>
      <c r="AW208" s="91"/>
      <c r="AX208" s="91"/>
      <c r="AY208" s="91"/>
      <c r="AZ208" s="90"/>
      <c r="BA208" s="90"/>
      <c r="BB208" s="90"/>
      <c r="BC208" s="90"/>
      <c r="BD208" s="90"/>
      <c r="BE208" s="90"/>
      <c r="BF208" s="90"/>
      <c r="BG208" s="90"/>
      <c r="BH208" s="90"/>
      <c r="BI208" s="83"/>
      <c r="BJ208" s="83"/>
      <c r="BK208" s="83"/>
      <c r="BL208" s="83"/>
      <c r="BM208" s="83"/>
      <c r="BN208" s="83"/>
      <c r="BO208" s="83"/>
      <c r="BP208" s="83"/>
      <c r="BQ208" s="83"/>
      <c r="BR208" s="83"/>
      <c r="BS208" s="83"/>
      <c r="BT208" s="83"/>
      <c r="BU208" s="83"/>
      <c r="BV208" s="83"/>
      <c r="BW208" s="83"/>
      <c r="BX208" s="83"/>
      <c r="BY208" s="83"/>
      <c r="BZ208" s="83"/>
      <c r="CA208" s="83"/>
      <c r="CB208" s="83"/>
      <c r="CC208" s="83"/>
      <c r="CD208" s="83"/>
    </row>
    <row r="209" spans="1:82" s="10" customFormat="1" ht="34.9" hidden="1" customHeight="1" outlineLevel="1" x14ac:dyDescent="0.2">
      <c r="A209" s="738" t="s">
        <v>1824</v>
      </c>
      <c r="B209" s="376"/>
      <c r="C209" s="526"/>
      <c r="D209" s="526"/>
      <c r="E209" s="377"/>
      <c r="F209" s="954"/>
      <c r="G209" s="377"/>
      <c r="H209" s="377"/>
      <c r="I209" s="356"/>
      <c r="J209" s="957"/>
      <c r="K209" s="357"/>
      <c r="L209" s="1012" t="str">
        <f t="shared" si="37"/>
        <v/>
      </c>
      <c r="M209" s="740">
        <f t="shared" si="38"/>
        <v>0</v>
      </c>
      <c r="N209" s="741"/>
      <c r="O209" s="788" t="str">
        <f t="shared" si="39"/>
        <v/>
      </c>
      <c r="P209" s="789" t="str">
        <f t="shared" si="40"/>
        <v/>
      </c>
      <c r="Q209" s="791" t="str">
        <f t="shared" si="44"/>
        <v/>
      </c>
      <c r="R209" s="789" t="str">
        <f t="shared" si="41"/>
        <v/>
      </c>
      <c r="S209" s="789" t="str">
        <f t="shared" si="42"/>
        <v/>
      </c>
      <c r="T209" s="790" t="str">
        <f t="shared" si="43"/>
        <v/>
      </c>
      <c r="U209" s="786" t="str">
        <f ca="1">IF('Extra look-up'!$H209="`Work Type","Check Work Type",IF(AND(H209="",I209="",G209="",K209="",L209=""),"",IF(OR(H209="",I209="",G209="",K209="",L209=""),"Check all fields completed correctly",IF(AND(H209="",OR(I209&lt;&gt;"",G209&lt;&gt;"",K209&lt;&gt;"")),"Check all fields completed correctly","OK"))))</f>
        <v/>
      </c>
      <c r="X209" s="778" t="str">
        <f>IF(G209="","",IF($C$7&lt;VLOOKUP(G209,'Eligible Technologies'!D:G,4,FALSE),$C$7,VLOOKUP(G209,'Eligible Technologies'!D:G,4,FALSE)))</f>
        <v/>
      </c>
      <c r="Y209" s="41" t="e">
        <f t="shared" ref="Y209:Y215" si="45">ROUNDUP(X209,0)+329</f>
        <v>#VALUE!</v>
      </c>
      <c r="Z209" s="179" t="str">
        <f ca="1">IFERROR(IF($D$7 = "*Multi*",AVERAGE($AI$331:INDIRECT(CONCATENATE("Ai"&amp;Y209))),AVERAGE($AI$330:INDIRECT(CONCATENATE("Ai"&amp;Y209)))),"")</f>
        <v/>
      </c>
      <c r="AA209" s="23"/>
      <c r="AB209" s="739" t="str">
        <f t="shared" ref="AB209:AB215" si="46">IFERROR(IF($C$7&lt;X209,$C$7*L209,X209*L209),"")</f>
        <v/>
      </c>
      <c r="AC209" s="23" t="str">
        <f>'Extra look-up'!F209</f>
        <v/>
      </c>
      <c r="AD209" s="23" t="str">
        <f ca="1">'Extra look-up'!H209</f>
        <v>OK</v>
      </c>
      <c r="AE209" s="23">
        <f t="shared" ref="AE209:AE215" ca="1" si="47">IF(AND(U209&lt;&gt;"OK",U209&lt;&gt;""),200,1)</f>
        <v>1</v>
      </c>
      <c r="AF209" s="23" t="str">
        <f>'Extra look-up'!F209</f>
        <v/>
      </c>
      <c r="AG209" s="32"/>
      <c r="AL209" s="23"/>
      <c r="AM209" s="23"/>
      <c r="AO209" s="23"/>
      <c r="AR209" s="26"/>
      <c r="AS209" s="26"/>
      <c r="AT209" s="370" t="s">
        <v>797</v>
      </c>
      <c r="AU209" s="342"/>
      <c r="AV209" s="93"/>
      <c r="AW209" s="91"/>
      <c r="AX209" s="91"/>
      <c r="AY209" s="91"/>
      <c r="AZ209" s="90"/>
      <c r="BA209" s="90"/>
      <c r="BB209" s="90"/>
      <c r="BC209" s="90"/>
      <c r="BD209" s="90"/>
      <c r="BE209" s="90"/>
      <c r="BF209" s="90"/>
      <c r="BG209" s="90"/>
      <c r="BH209" s="90"/>
      <c r="BI209" s="83"/>
      <c r="BJ209" s="83"/>
      <c r="BK209" s="83"/>
      <c r="BL209" s="83"/>
      <c r="BM209" s="83"/>
      <c r="BN209" s="83"/>
      <c r="BO209" s="83"/>
      <c r="BP209" s="83"/>
      <c r="BQ209" s="83"/>
      <c r="BR209" s="83"/>
      <c r="BS209" s="83"/>
      <c r="BT209" s="83"/>
      <c r="BU209" s="83"/>
      <c r="BV209" s="83"/>
      <c r="BW209" s="83"/>
      <c r="BX209" s="83"/>
      <c r="BY209" s="83"/>
      <c r="BZ209" s="83"/>
      <c r="CA209" s="83"/>
      <c r="CB209" s="83"/>
      <c r="CC209" s="83"/>
      <c r="CD209" s="83"/>
    </row>
    <row r="210" spans="1:82" s="10" customFormat="1" ht="34.9" hidden="1" customHeight="1" outlineLevel="1" x14ac:dyDescent="0.2">
      <c r="A210" s="738" t="s">
        <v>1825</v>
      </c>
      <c r="B210" s="376"/>
      <c r="C210" s="526"/>
      <c r="D210" s="526"/>
      <c r="E210" s="377"/>
      <c r="F210" s="954"/>
      <c r="G210" s="377"/>
      <c r="H210" s="377"/>
      <c r="I210" s="356"/>
      <c r="J210" s="957"/>
      <c r="K210" s="357"/>
      <c r="L210" s="1012" t="str">
        <f t="shared" si="37"/>
        <v/>
      </c>
      <c r="M210" s="740">
        <f t="shared" si="38"/>
        <v>0</v>
      </c>
      <c r="N210" s="741"/>
      <c r="O210" s="788" t="str">
        <f t="shared" si="39"/>
        <v/>
      </c>
      <c r="P210" s="789" t="str">
        <f t="shared" si="40"/>
        <v/>
      </c>
      <c r="Q210" s="791" t="str">
        <f t="shared" si="44"/>
        <v/>
      </c>
      <c r="R210" s="789" t="str">
        <f t="shared" si="41"/>
        <v/>
      </c>
      <c r="S210" s="789" t="str">
        <f t="shared" si="42"/>
        <v/>
      </c>
      <c r="T210" s="790" t="str">
        <f t="shared" si="43"/>
        <v/>
      </c>
      <c r="U210" s="786" t="str">
        <f ca="1">IF('Extra look-up'!$H210="`Work Type","Check Work Type",IF(AND(H210="",I210="",G210="",K210="",L210=""),"",IF(OR(H210="",I210="",G210="",K210="",L210=""),"Check all fields completed correctly",IF(AND(H210="",OR(I210&lt;&gt;"",G210&lt;&gt;"",K210&lt;&gt;"")),"Check all fields completed correctly","OK"))))</f>
        <v/>
      </c>
      <c r="X210" s="778" t="str">
        <f>IF(G210="","",IF($C$7&lt;VLOOKUP(G210,'Eligible Technologies'!D:G,4,FALSE),$C$7,VLOOKUP(G210,'Eligible Technologies'!D:G,4,FALSE)))</f>
        <v/>
      </c>
      <c r="Y210" s="41" t="e">
        <f t="shared" si="45"/>
        <v>#VALUE!</v>
      </c>
      <c r="Z210" s="179" t="str">
        <f ca="1">IFERROR(IF($D$7 = "*Multi*",AVERAGE($AI$331:INDIRECT(CONCATENATE("Ai"&amp;Y210))),AVERAGE($AI$330:INDIRECT(CONCATENATE("Ai"&amp;Y210)))),"")</f>
        <v/>
      </c>
      <c r="AA210" s="23"/>
      <c r="AB210" s="739" t="str">
        <f t="shared" si="46"/>
        <v/>
      </c>
      <c r="AC210" s="23" t="str">
        <f>'Extra look-up'!F210</f>
        <v/>
      </c>
      <c r="AD210" s="23" t="str">
        <f ca="1">'Extra look-up'!H210</f>
        <v>OK</v>
      </c>
      <c r="AE210" s="23">
        <f t="shared" ca="1" si="47"/>
        <v>1</v>
      </c>
      <c r="AF210" s="23" t="str">
        <f>'Extra look-up'!F210</f>
        <v/>
      </c>
      <c r="AG210" s="32"/>
      <c r="AL210" s="23"/>
      <c r="AM210" s="23"/>
      <c r="AO210" s="23"/>
      <c r="AR210" s="26"/>
      <c r="AS210" s="26"/>
      <c r="AT210" s="370" t="s">
        <v>797</v>
      </c>
      <c r="AU210" s="342"/>
      <c r="AV210" s="93"/>
      <c r="AW210" s="91"/>
      <c r="AX210" s="91"/>
      <c r="AY210" s="91"/>
      <c r="AZ210" s="90"/>
      <c r="BA210" s="90"/>
      <c r="BB210" s="90"/>
      <c r="BC210" s="90"/>
      <c r="BD210" s="90"/>
      <c r="BE210" s="90"/>
      <c r="BF210" s="90"/>
      <c r="BG210" s="90"/>
      <c r="BH210" s="90"/>
      <c r="BI210" s="83"/>
      <c r="BJ210" s="83"/>
      <c r="BK210" s="83"/>
      <c r="BL210" s="83"/>
      <c r="BM210" s="83"/>
      <c r="BN210" s="83"/>
      <c r="BO210" s="83"/>
      <c r="BP210" s="83"/>
      <c r="BQ210" s="83"/>
      <c r="BR210" s="83"/>
      <c r="BS210" s="83"/>
      <c r="BT210" s="83"/>
      <c r="BU210" s="83"/>
      <c r="BV210" s="83"/>
      <c r="BW210" s="83"/>
      <c r="BX210" s="83"/>
      <c r="BY210" s="83"/>
      <c r="BZ210" s="83"/>
      <c r="CA210" s="83"/>
      <c r="CB210" s="83"/>
      <c r="CC210" s="83"/>
      <c r="CD210" s="83"/>
    </row>
    <row r="211" spans="1:82" s="10" customFormat="1" ht="34.9" hidden="1" customHeight="1" outlineLevel="1" x14ac:dyDescent="0.2">
      <c r="A211" s="738" t="s">
        <v>1826</v>
      </c>
      <c r="B211" s="376"/>
      <c r="C211" s="526"/>
      <c r="D211" s="526"/>
      <c r="E211" s="377"/>
      <c r="F211" s="954"/>
      <c r="G211" s="377"/>
      <c r="H211" s="377"/>
      <c r="I211" s="356"/>
      <c r="J211" s="957"/>
      <c r="K211" s="357"/>
      <c r="L211" s="1012" t="str">
        <f t="shared" si="37"/>
        <v/>
      </c>
      <c r="M211" s="740">
        <f t="shared" si="38"/>
        <v>0</v>
      </c>
      <c r="N211" s="741"/>
      <c r="O211" s="788" t="str">
        <f t="shared" si="39"/>
        <v/>
      </c>
      <c r="P211" s="789" t="str">
        <f t="shared" si="40"/>
        <v/>
      </c>
      <c r="Q211" s="791" t="str">
        <f t="shared" si="44"/>
        <v/>
      </c>
      <c r="R211" s="789" t="str">
        <f t="shared" si="41"/>
        <v/>
      </c>
      <c r="S211" s="789" t="str">
        <f t="shared" si="42"/>
        <v/>
      </c>
      <c r="T211" s="790" t="str">
        <f t="shared" si="43"/>
        <v/>
      </c>
      <c r="U211" s="786" t="str">
        <f ca="1">IF('Extra look-up'!$H211="`Work Type","Check Work Type",IF(AND(H211="",I211="",G211="",K211="",L211=""),"",IF(OR(H211="",I211="",G211="",K211="",L211=""),"Check all fields completed correctly",IF(AND(H211="",OR(I211&lt;&gt;"",G211&lt;&gt;"",K211&lt;&gt;"")),"Check all fields completed correctly","OK"))))</f>
        <v/>
      </c>
      <c r="X211" s="778" t="str">
        <f>IF(G211="","",IF($C$7&lt;VLOOKUP(G211,'Eligible Technologies'!D:G,4,FALSE),$C$7,VLOOKUP(G211,'Eligible Technologies'!D:G,4,FALSE)))</f>
        <v/>
      </c>
      <c r="Y211" s="41" t="e">
        <f t="shared" si="45"/>
        <v>#VALUE!</v>
      </c>
      <c r="Z211" s="179" t="str">
        <f ca="1">IFERROR(IF($D$7 = "*Multi*",AVERAGE($AI$331:INDIRECT(CONCATENATE("Ai"&amp;Y211))),AVERAGE($AI$330:INDIRECT(CONCATENATE("Ai"&amp;Y211)))),"")</f>
        <v/>
      </c>
      <c r="AA211" s="23"/>
      <c r="AB211" s="739" t="str">
        <f t="shared" si="46"/>
        <v/>
      </c>
      <c r="AC211" s="23" t="str">
        <f>'Extra look-up'!F211</f>
        <v/>
      </c>
      <c r="AD211" s="23" t="str">
        <f ca="1">'Extra look-up'!H211</f>
        <v>OK</v>
      </c>
      <c r="AE211" s="23">
        <f t="shared" ca="1" si="47"/>
        <v>1</v>
      </c>
      <c r="AF211" s="23" t="str">
        <f>'Extra look-up'!F211</f>
        <v/>
      </c>
      <c r="AG211" s="32"/>
      <c r="AH211" s="32"/>
      <c r="AI211" s="32"/>
      <c r="AJ211" s="27"/>
      <c r="AK211" s="27"/>
      <c r="AL211" s="23"/>
      <c r="AM211" s="23"/>
      <c r="AN211" s="23"/>
      <c r="AO211" s="23"/>
      <c r="AR211" s="26"/>
      <c r="AS211" s="26"/>
      <c r="AT211" s="370" t="s">
        <v>797</v>
      </c>
      <c r="AU211" s="342"/>
      <c r="AV211" s="93"/>
      <c r="AW211" s="91"/>
      <c r="AX211" s="91"/>
      <c r="AY211" s="91"/>
      <c r="AZ211" s="90"/>
      <c r="BA211" s="90"/>
      <c r="BB211" s="90"/>
      <c r="BC211" s="90"/>
      <c r="BD211" s="90"/>
      <c r="BE211" s="90"/>
      <c r="BF211" s="90"/>
      <c r="BG211" s="90"/>
      <c r="BH211" s="90"/>
      <c r="BI211" s="83"/>
      <c r="BJ211" s="83"/>
      <c r="BK211" s="83"/>
      <c r="BL211" s="83"/>
      <c r="BM211" s="83"/>
      <c r="BN211" s="83"/>
      <c r="BO211" s="83"/>
      <c r="BP211" s="83"/>
      <c r="BQ211" s="83"/>
      <c r="BR211" s="83"/>
      <c r="BS211" s="83"/>
      <c r="BT211" s="83"/>
      <c r="BU211" s="83"/>
      <c r="BV211" s="83"/>
      <c r="BW211" s="83"/>
      <c r="BX211" s="83"/>
      <c r="BY211" s="83"/>
      <c r="BZ211" s="83"/>
      <c r="CA211" s="83"/>
      <c r="CB211" s="83"/>
      <c r="CC211" s="83"/>
      <c r="CD211" s="83"/>
    </row>
    <row r="212" spans="1:82" s="10" customFormat="1" ht="34.9" hidden="1" customHeight="1" outlineLevel="1" x14ac:dyDescent="0.2">
      <c r="A212" s="738" t="s">
        <v>1827</v>
      </c>
      <c r="B212" s="376"/>
      <c r="C212" s="526"/>
      <c r="D212" s="526"/>
      <c r="E212" s="377"/>
      <c r="F212" s="954"/>
      <c r="G212" s="377"/>
      <c r="H212" s="377"/>
      <c r="I212" s="356"/>
      <c r="J212" s="957"/>
      <c r="K212" s="357"/>
      <c r="L212" s="1012" t="str">
        <f t="shared" si="37"/>
        <v/>
      </c>
      <c r="M212" s="740">
        <f t="shared" si="38"/>
        <v>0</v>
      </c>
      <c r="N212" s="741"/>
      <c r="O212" s="788" t="str">
        <f t="shared" si="39"/>
        <v/>
      </c>
      <c r="P212" s="789" t="str">
        <f t="shared" si="40"/>
        <v/>
      </c>
      <c r="Q212" s="791" t="str">
        <f t="shared" si="44"/>
        <v/>
      </c>
      <c r="R212" s="789" t="str">
        <f t="shared" si="41"/>
        <v/>
      </c>
      <c r="S212" s="789" t="str">
        <f t="shared" si="42"/>
        <v/>
      </c>
      <c r="T212" s="790" t="str">
        <f t="shared" si="43"/>
        <v/>
      </c>
      <c r="U212" s="786" t="str">
        <f ca="1">IF('Extra look-up'!$H212="`Work Type","Check Work Type",IF(AND(H212="",I212="",G212="",K212="",L212=""),"",IF(OR(H212="",I212="",G212="",K212="",L212=""),"Check all fields completed correctly",IF(AND(H212="",OR(I212&lt;&gt;"",G212&lt;&gt;"",K212&lt;&gt;"")),"Check all fields completed correctly","OK"))))</f>
        <v/>
      </c>
      <c r="X212" s="778" t="str">
        <f>IF(G212="","",IF($C$7&lt;VLOOKUP(G212,'Eligible Technologies'!D:G,4,FALSE),$C$7,VLOOKUP(G212,'Eligible Technologies'!D:G,4,FALSE)))</f>
        <v/>
      </c>
      <c r="Y212" s="41" t="e">
        <f t="shared" si="45"/>
        <v>#VALUE!</v>
      </c>
      <c r="Z212" s="179" t="str">
        <f ca="1">IFERROR(IF($D$7 = "*Multi*",AVERAGE($AI$331:INDIRECT(CONCATENATE("Ai"&amp;Y212))),AVERAGE($AI$330:INDIRECT(CONCATENATE("Ai"&amp;Y212)))),"")</f>
        <v/>
      </c>
      <c r="AA212" s="23"/>
      <c r="AB212" s="739" t="str">
        <f t="shared" si="46"/>
        <v/>
      </c>
      <c r="AC212" s="23" t="str">
        <f>'Extra look-up'!F212</f>
        <v/>
      </c>
      <c r="AD212" s="23" t="str">
        <f ca="1">'Extra look-up'!H212</f>
        <v>OK</v>
      </c>
      <c r="AE212" s="23">
        <f t="shared" ca="1" si="47"/>
        <v>1</v>
      </c>
      <c r="AF212" s="23" t="str">
        <f>'Extra look-up'!F212</f>
        <v/>
      </c>
      <c r="AG212" s="32"/>
      <c r="AL212" s="23"/>
      <c r="AM212" s="23"/>
      <c r="AO212" s="23"/>
      <c r="AR212" s="26"/>
      <c r="AS212" s="26"/>
      <c r="AT212" s="370" t="s">
        <v>797</v>
      </c>
      <c r="AU212" s="342"/>
      <c r="AV212" s="93"/>
      <c r="AW212" s="91"/>
      <c r="AX212" s="91"/>
      <c r="AY212" s="91"/>
      <c r="AZ212" s="90"/>
      <c r="BA212" s="90"/>
      <c r="BB212" s="90"/>
      <c r="BC212" s="90"/>
      <c r="BD212" s="90"/>
      <c r="BE212" s="90"/>
      <c r="BF212" s="90"/>
      <c r="BG212" s="90"/>
      <c r="BH212" s="90"/>
      <c r="BI212" s="83"/>
      <c r="BJ212" s="83"/>
      <c r="BK212" s="83"/>
      <c r="BL212" s="83"/>
      <c r="BM212" s="83"/>
      <c r="BN212" s="83"/>
      <c r="BO212" s="83"/>
      <c r="BP212" s="83"/>
      <c r="BQ212" s="83"/>
      <c r="BR212" s="83"/>
      <c r="BS212" s="83"/>
      <c r="BT212" s="83"/>
      <c r="BU212" s="83"/>
      <c r="BV212" s="83"/>
      <c r="BW212" s="83"/>
      <c r="BX212" s="83"/>
      <c r="BY212" s="83"/>
      <c r="BZ212" s="83"/>
      <c r="CA212" s="83"/>
      <c r="CB212" s="83"/>
      <c r="CC212" s="83"/>
      <c r="CD212" s="83"/>
    </row>
    <row r="213" spans="1:82" s="10" customFormat="1" ht="34.9" hidden="1" customHeight="1" outlineLevel="1" x14ac:dyDescent="0.2">
      <c r="A213" s="738" t="s">
        <v>1828</v>
      </c>
      <c r="B213" s="376"/>
      <c r="C213" s="526"/>
      <c r="D213" s="526"/>
      <c r="E213" s="377"/>
      <c r="F213" s="954"/>
      <c r="G213" s="377"/>
      <c r="H213" s="377"/>
      <c r="I213" s="356"/>
      <c r="J213" s="957"/>
      <c r="K213" s="357"/>
      <c r="L213" s="1012" t="str">
        <f t="shared" si="37"/>
        <v/>
      </c>
      <c r="M213" s="740">
        <f t="shared" si="38"/>
        <v>0</v>
      </c>
      <c r="N213" s="741"/>
      <c r="O213" s="788" t="str">
        <f t="shared" si="39"/>
        <v/>
      </c>
      <c r="P213" s="789" t="str">
        <f t="shared" si="40"/>
        <v/>
      </c>
      <c r="Q213" s="791" t="str">
        <f t="shared" si="44"/>
        <v/>
      </c>
      <c r="R213" s="789" t="str">
        <f t="shared" si="41"/>
        <v/>
      </c>
      <c r="S213" s="789" t="str">
        <f t="shared" si="42"/>
        <v/>
      </c>
      <c r="T213" s="790" t="str">
        <f t="shared" si="43"/>
        <v/>
      </c>
      <c r="U213" s="786" t="str">
        <f ca="1">IF('Extra look-up'!$H213="`Work Type","Check Work Type",IF(AND(H213="",I213="",G213="",K213="",L213=""),"",IF(OR(H213="",I213="",G213="",K213="",L213=""),"Check all fields completed correctly",IF(AND(H213="",OR(I213&lt;&gt;"",G213&lt;&gt;"",K213&lt;&gt;"")),"Check all fields completed correctly","OK"))))</f>
        <v/>
      </c>
      <c r="X213" s="778" t="str">
        <f>IF(G213="","",IF($C$7&lt;VLOOKUP(G213,'Eligible Technologies'!D:G,4,FALSE),$C$7,VLOOKUP(G213,'Eligible Technologies'!D:G,4,FALSE)))</f>
        <v/>
      </c>
      <c r="Y213" s="41" t="e">
        <f t="shared" si="45"/>
        <v>#VALUE!</v>
      </c>
      <c r="Z213" s="179" t="str">
        <f ca="1">IFERROR(IF($D$7 = "*Multi*",AVERAGE($AI$331:INDIRECT(CONCATENATE("Ai"&amp;Y213))),AVERAGE($AI$330:INDIRECT(CONCATENATE("Ai"&amp;Y213)))),"")</f>
        <v/>
      </c>
      <c r="AA213" s="23"/>
      <c r="AB213" s="739" t="str">
        <f t="shared" si="46"/>
        <v/>
      </c>
      <c r="AC213" s="23" t="str">
        <f>'Extra look-up'!F213</f>
        <v/>
      </c>
      <c r="AD213" s="23" t="str">
        <f ca="1">'Extra look-up'!H213</f>
        <v>OK</v>
      </c>
      <c r="AE213" s="23">
        <f t="shared" ca="1" si="47"/>
        <v>1</v>
      </c>
      <c r="AF213" s="23" t="str">
        <f>'Extra look-up'!F213</f>
        <v/>
      </c>
      <c r="AG213" s="32"/>
      <c r="AL213" s="23"/>
      <c r="AM213" s="23"/>
      <c r="AO213" s="23"/>
      <c r="AR213" s="26"/>
      <c r="AS213" s="26"/>
      <c r="AT213" s="370" t="s">
        <v>797</v>
      </c>
      <c r="AU213" s="342"/>
      <c r="AV213" s="93"/>
      <c r="AW213" s="91"/>
      <c r="AX213" s="91"/>
      <c r="AY213" s="91"/>
      <c r="AZ213" s="90"/>
      <c r="BA213" s="90"/>
      <c r="BB213" s="90"/>
      <c r="BC213" s="90"/>
      <c r="BD213" s="90"/>
      <c r="BE213" s="90"/>
      <c r="BF213" s="90"/>
      <c r="BG213" s="90"/>
      <c r="BH213" s="90"/>
      <c r="BI213" s="83"/>
      <c r="BJ213" s="83"/>
      <c r="BK213" s="83"/>
      <c r="BL213" s="83"/>
      <c r="BM213" s="83"/>
      <c r="BN213" s="83"/>
      <c r="BO213" s="83"/>
      <c r="BP213" s="83"/>
      <c r="BQ213" s="83"/>
      <c r="BR213" s="83"/>
      <c r="BS213" s="83"/>
      <c r="BT213" s="83"/>
      <c r="BU213" s="83"/>
      <c r="BV213" s="83"/>
      <c r="BW213" s="83"/>
      <c r="BX213" s="83"/>
      <c r="BY213" s="83"/>
      <c r="BZ213" s="83"/>
      <c r="CA213" s="83"/>
      <c r="CB213" s="83"/>
      <c r="CC213" s="83"/>
      <c r="CD213" s="83"/>
    </row>
    <row r="214" spans="1:82" s="10" customFormat="1" ht="34.9" hidden="1" customHeight="1" outlineLevel="1" x14ac:dyDescent="0.2">
      <c r="A214" s="738" t="s">
        <v>1829</v>
      </c>
      <c r="B214" s="376"/>
      <c r="C214" s="526"/>
      <c r="D214" s="526"/>
      <c r="E214" s="377"/>
      <c r="F214" s="954"/>
      <c r="G214" s="377"/>
      <c r="H214" s="377"/>
      <c r="I214" s="356"/>
      <c r="J214" s="957"/>
      <c r="K214" s="357"/>
      <c r="L214" s="1012" t="str">
        <f t="shared" si="37"/>
        <v/>
      </c>
      <c r="M214" s="740">
        <f t="shared" si="38"/>
        <v>0</v>
      </c>
      <c r="N214" s="741"/>
      <c r="O214" s="788" t="str">
        <f t="shared" si="39"/>
        <v/>
      </c>
      <c r="P214" s="789" t="str">
        <f t="shared" si="40"/>
        <v/>
      </c>
      <c r="Q214" s="791" t="str">
        <f t="shared" si="44"/>
        <v/>
      </c>
      <c r="R214" s="789" t="str">
        <f t="shared" si="41"/>
        <v/>
      </c>
      <c r="S214" s="789" t="str">
        <f t="shared" si="42"/>
        <v/>
      </c>
      <c r="T214" s="790" t="str">
        <f t="shared" si="43"/>
        <v/>
      </c>
      <c r="U214" s="786" t="str">
        <f ca="1">IF('Extra look-up'!$H214="`Work Type","Check Work Type",IF(AND(H214="",I214="",G214="",K214="",L214=""),"",IF(OR(H214="",I214="",G214="",K214="",L214=""),"Check all fields completed correctly",IF(AND(H214="",OR(I214&lt;&gt;"",G214&lt;&gt;"",K214&lt;&gt;"")),"Check all fields completed correctly","OK"))))</f>
        <v/>
      </c>
      <c r="X214" s="778" t="str">
        <f>IF(G214="","",IF($C$7&lt;VLOOKUP(G214,'Eligible Technologies'!D:G,4,FALSE),$C$7,VLOOKUP(G214,'Eligible Technologies'!D:G,4,FALSE)))</f>
        <v/>
      </c>
      <c r="Y214" s="41" t="e">
        <f t="shared" si="45"/>
        <v>#VALUE!</v>
      </c>
      <c r="Z214" s="179" t="str">
        <f ca="1">IFERROR(IF($D$7 = "*Multi*",AVERAGE($AI$331:INDIRECT(CONCATENATE("Ai"&amp;Y214))),AVERAGE($AI$330:INDIRECT(CONCATENATE("Ai"&amp;Y214)))),"")</f>
        <v/>
      </c>
      <c r="AA214" s="23"/>
      <c r="AB214" s="739" t="str">
        <f t="shared" si="46"/>
        <v/>
      </c>
      <c r="AC214" s="23" t="str">
        <f>'Extra look-up'!F214</f>
        <v/>
      </c>
      <c r="AD214" s="23" t="str">
        <f ca="1">'Extra look-up'!H214</f>
        <v>OK</v>
      </c>
      <c r="AE214" s="23">
        <f t="shared" ca="1" si="47"/>
        <v>1</v>
      </c>
      <c r="AF214" s="23" t="str">
        <f>'Extra look-up'!F214</f>
        <v/>
      </c>
      <c r="AG214" s="32"/>
      <c r="AH214" s="32"/>
      <c r="AI214" s="32"/>
      <c r="AJ214" s="27"/>
      <c r="AK214" s="27"/>
      <c r="AL214" s="23"/>
      <c r="AM214" s="23"/>
      <c r="AN214" s="23"/>
      <c r="AO214" s="23"/>
      <c r="AR214" s="26"/>
      <c r="AS214" s="26"/>
      <c r="AT214" s="370" t="s">
        <v>797</v>
      </c>
      <c r="AU214" s="342"/>
      <c r="AV214" s="93"/>
      <c r="AW214" s="91"/>
      <c r="AX214" s="91"/>
      <c r="AY214" s="91"/>
      <c r="AZ214" s="90"/>
      <c r="BA214" s="90"/>
      <c r="BB214" s="90"/>
      <c r="BC214" s="90"/>
      <c r="BD214" s="90"/>
      <c r="BE214" s="90"/>
      <c r="BF214" s="90"/>
      <c r="BG214" s="90"/>
      <c r="BH214" s="90"/>
      <c r="BI214" s="83"/>
      <c r="BJ214" s="83"/>
      <c r="BK214" s="83"/>
      <c r="BL214" s="83"/>
      <c r="BM214" s="83"/>
      <c r="BN214" s="83"/>
      <c r="BO214" s="83"/>
      <c r="BP214" s="83"/>
      <c r="BQ214" s="83"/>
      <c r="BR214" s="83"/>
      <c r="BS214" s="83"/>
      <c r="BT214" s="83"/>
      <c r="BU214" s="83"/>
      <c r="BV214" s="83"/>
      <c r="BW214" s="83"/>
      <c r="BX214" s="83"/>
      <c r="BY214" s="83"/>
      <c r="BZ214" s="83"/>
      <c r="CA214" s="83"/>
      <c r="CB214" s="83"/>
      <c r="CC214" s="83"/>
      <c r="CD214" s="83"/>
    </row>
    <row r="215" spans="1:82" s="10" customFormat="1" ht="34.9" hidden="1" customHeight="1" outlineLevel="1" x14ac:dyDescent="0.2">
      <c r="A215" s="738" t="s">
        <v>1830</v>
      </c>
      <c r="B215" s="376"/>
      <c r="C215" s="526"/>
      <c r="D215" s="526"/>
      <c r="E215" s="377"/>
      <c r="F215" s="954"/>
      <c r="G215" s="377"/>
      <c r="H215" s="377"/>
      <c r="I215" s="356"/>
      <c r="J215" s="957"/>
      <c r="K215" s="357"/>
      <c r="L215" s="1012" t="str">
        <f t="shared" si="37"/>
        <v/>
      </c>
      <c r="M215" s="740">
        <f t="shared" si="38"/>
        <v>0</v>
      </c>
      <c r="N215" s="741"/>
      <c r="O215" s="788" t="str">
        <f t="shared" si="39"/>
        <v/>
      </c>
      <c r="P215" s="789" t="str">
        <f t="shared" si="40"/>
        <v/>
      </c>
      <c r="Q215" s="791" t="str">
        <f t="shared" si="44"/>
        <v/>
      </c>
      <c r="R215" s="789" t="str">
        <f t="shared" si="41"/>
        <v/>
      </c>
      <c r="S215" s="789" t="str">
        <f t="shared" si="42"/>
        <v/>
      </c>
      <c r="T215" s="790" t="str">
        <f t="shared" si="43"/>
        <v/>
      </c>
      <c r="U215" s="786" t="str">
        <f ca="1">IF('Extra look-up'!$H215="`Work Type","Check Work Type",IF(AND(H215="",I215="",G215="",K215="",L215=""),"",IF(OR(H215="",I215="",G215="",K215="",L215=""),"Check all fields completed correctly",IF(AND(H215="",OR(I215&lt;&gt;"",G215&lt;&gt;"",K215&lt;&gt;"")),"Check all fields completed correctly","OK"))))</f>
        <v/>
      </c>
      <c r="X215" s="778" t="str">
        <f>IF(G215="","",IF($C$7&lt;VLOOKUP(G215,'Eligible Technologies'!D:G,4,FALSE),$C$7,VLOOKUP(G215,'Eligible Technologies'!D:G,4,FALSE)))</f>
        <v/>
      </c>
      <c r="Y215" s="41" t="e">
        <f t="shared" si="45"/>
        <v>#VALUE!</v>
      </c>
      <c r="Z215" s="179" t="str">
        <f ca="1">IFERROR(IF($D$7 = "*Multi*",AVERAGE($AI$331:INDIRECT(CONCATENATE("Ai"&amp;Y215))),AVERAGE($AI$330:INDIRECT(CONCATENATE("Ai"&amp;Y215)))),"")</f>
        <v/>
      </c>
      <c r="AA215" s="23"/>
      <c r="AB215" s="739" t="str">
        <f t="shared" si="46"/>
        <v/>
      </c>
      <c r="AC215" s="23" t="str">
        <f>'Extra look-up'!F215</f>
        <v/>
      </c>
      <c r="AD215" s="23" t="str">
        <f ca="1">'Extra look-up'!H215</f>
        <v>OK</v>
      </c>
      <c r="AE215" s="23">
        <f t="shared" ca="1" si="47"/>
        <v>1</v>
      </c>
      <c r="AF215" s="23" t="str">
        <f>'Extra look-up'!F215</f>
        <v/>
      </c>
      <c r="AG215" s="32"/>
      <c r="AH215" s="32"/>
      <c r="AI215" s="32"/>
      <c r="AJ215" s="27"/>
      <c r="AK215" s="27"/>
      <c r="AL215" s="23"/>
      <c r="AM215" s="23"/>
      <c r="AN215" s="23"/>
      <c r="AO215" s="23"/>
      <c r="AR215" s="26"/>
      <c r="AS215" s="26"/>
      <c r="AT215" s="370"/>
      <c r="AU215" s="342"/>
      <c r="AV215" s="93"/>
      <c r="AW215" s="91"/>
      <c r="AX215" s="91"/>
      <c r="AY215" s="91"/>
      <c r="AZ215" s="90"/>
      <c r="BA215" s="90"/>
      <c r="BB215" s="90"/>
      <c r="BC215" s="90"/>
      <c r="BD215" s="90"/>
      <c r="BE215" s="90"/>
      <c r="BF215" s="90"/>
      <c r="BG215" s="90"/>
      <c r="BH215" s="90"/>
      <c r="BI215" s="83"/>
      <c r="BJ215" s="83"/>
      <c r="BK215" s="83"/>
      <c r="BL215" s="83"/>
      <c r="BM215" s="83"/>
      <c r="BN215" s="83"/>
      <c r="BO215" s="83"/>
      <c r="BP215" s="83"/>
      <c r="BQ215" s="83"/>
      <c r="BR215" s="83"/>
      <c r="BS215" s="83"/>
      <c r="BT215" s="83"/>
      <c r="BU215" s="83"/>
      <c r="BV215" s="83"/>
      <c r="BW215" s="83"/>
      <c r="BX215" s="83"/>
      <c r="BY215" s="83"/>
      <c r="BZ215" s="83"/>
      <c r="CA215" s="83"/>
      <c r="CB215" s="83"/>
      <c r="CC215" s="83"/>
      <c r="CD215" s="83"/>
    </row>
    <row r="216" spans="1:82" s="10" customFormat="1" ht="34.9" customHeight="1" collapsed="1" x14ac:dyDescent="0.2">
      <c r="A216" s="112"/>
      <c r="B216" s="359"/>
      <c r="C216" s="359"/>
      <c r="D216" s="359"/>
      <c r="E216" s="359"/>
      <c r="F216" s="359"/>
      <c r="G216" s="359"/>
      <c r="H216" s="359"/>
      <c r="I216" s="359"/>
      <c r="J216" s="359"/>
      <c r="K216" s="360"/>
      <c r="L216" s="1013"/>
      <c r="M216" s="344"/>
      <c r="N216" s="94"/>
      <c r="O216" s="379"/>
      <c r="T216" s="24"/>
      <c r="U216" s="36"/>
      <c r="V216" s="24"/>
      <c r="W216" s="24"/>
      <c r="X216" s="37"/>
      <c r="Y216" s="37"/>
      <c r="Z216" s="1120"/>
      <c r="AA216" s="23"/>
      <c r="AB216" s="415">
        <f>SUM(AB16:AB215)</f>
        <v>0</v>
      </c>
      <c r="AC216" s="23"/>
      <c r="AD216" s="23"/>
      <c r="AE216" s="23">
        <f ca="1">SUM(AE16:AE215)</f>
        <v>200</v>
      </c>
      <c r="AF216" s="23"/>
      <c r="AG216" s="9"/>
      <c r="AH216" s="35"/>
      <c r="AI216" s="35"/>
      <c r="AJ216" s="35"/>
      <c r="AK216" s="35"/>
      <c r="AL216" s="22"/>
      <c r="AM216" s="22"/>
      <c r="AN216" s="9"/>
      <c r="AO216" s="22"/>
      <c r="AP216" s="9"/>
      <c r="AQ216" s="9"/>
      <c r="AT216" s="370" t="s">
        <v>797</v>
      </c>
      <c r="AU216" s="93"/>
      <c r="AV216" s="93"/>
      <c r="AW216" s="90"/>
      <c r="AX216" s="91"/>
      <c r="AY216" s="91"/>
      <c r="AZ216" s="90"/>
      <c r="BA216" s="90"/>
      <c r="BB216" s="90"/>
      <c r="BC216" s="90"/>
      <c r="BD216" s="90"/>
      <c r="BE216" s="90"/>
      <c r="BF216" s="90"/>
      <c r="BG216" s="90"/>
      <c r="BH216" s="90"/>
      <c r="BI216" s="83"/>
      <c r="BJ216" s="83"/>
      <c r="BK216" s="83"/>
      <c r="BL216" s="83"/>
      <c r="BM216" s="83"/>
      <c r="BN216" s="83"/>
      <c r="BO216" s="83"/>
      <c r="BP216" s="83"/>
      <c r="BQ216" s="83"/>
      <c r="BR216" s="83"/>
      <c r="BS216" s="83"/>
      <c r="BT216" s="83"/>
      <c r="BU216" s="83"/>
      <c r="BV216" s="83"/>
      <c r="BW216" s="83"/>
      <c r="BX216" s="83"/>
      <c r="BY216" s="83"/>
      <c r="BZ216" s="83"/>
      <c r="CA216" s="83"/>
      <c r="CB216" s="83"/>
      <c r="CC216" s="83"/>
      <c r="CD216" s="83"/>
    </row>
    <row r="217" spans="1:82" s="124" customFormat="1" ht="34.9" customHeight="1" x14ac:dyDescent="0.2">
      <c r="A217" s="116"/>
      <c r="B217" s="1559" t="s">
        <v>908</v>
      </c>
      <c r="C217" s="1559"/>
      <c r="D217" s="1559"/>
      <c r="E217" s="1559"/>
      <c r="F217" s="1559"/>
      <c r="G217" s="1559"/>
      <c r="H217" s="1559"/>
      <c r="I217" s="343"/>
      <c r="J217" s="343"/>
      <c r="K217" s="150"/>
      <c r="L217" s="150"/>
      <c r="M217" s="151"/>
      <c r="N217" s="150"/>
      <c r="O217" s="154"/>
      <c r="P217" s="117"/>
      <c r="Q217" s="117"/>
      <c r="R217" s="118"/>
      <c r="S217" s="119"/>
      <c r="T217" s="120"/>
      <c r="U217" s="117"/>
      <c r="V217" s="117"/>
      <c r="W217" s="121"/>
      <c r="X217" s="122"/>
      <c r="Y217" s="122"/>
      <c r="Z217" s="122"/>
      <c r="AA217" s="122"/>
      <c r="AB217" s="123"/>
      <c r="AC217" s="123"/>
      <c r="AD217" s="123"/>
      <c r="AE217" s="123"/>
      <c r="AF217" s="123"/>
      <c r="AG217" s="123"/>
      <c r="AH217" s="123"/>
      <c r="AI217" s="123"/>
      <c r="AJ217" s="123"/>
      <c r="AK217" s="123"/>
      <c r="AL217" s="123"/>
      <c r="AT217" s="370" t="s">
        <v>797</v>
      </c>
      <c r="AU217" s="125"/>
      <c r="AV217" s="125"/>
      <c r="AW217" s="126"/>
      <c r="AX217" s="126"/>
      <c r="AY217" s="126"/>
      <c r="AZ217" s="127"/>
      <c r="BA217" s="127"/>
      <c r="BB217" s="127"/>
      <c r="BC217" s="127"/>
      <c r="BD217" s="127"/>
      <c r="BE217" s="127"/>
      <c r="BF217" s="127"/>
      <c r="BG217" s="127"/>
      <c r="BH217" s="127"/>
      <c r="BI217" s="83"/>
      <c r="BJ217" s="83"/>
      <c r="BK217" s="83"/>
      <c r="BL217" s="83"/>
      <c r="BM217" s="83"/>
      <c r="BN217" s="83"/>
      <c r="BO217" s="83"/>
      <c r="BP217" s="83"/>
      <c r="BQ217" s="83"/>
      <c r="BR217" s="83"/>
      <c r="BS217" s="83"/>
      <c r="BT217" s="83"/>
      <c r="BU217" s="83"/>
      <c r="BV217" s="83"/>
      <c r="BW217" s="83"/>
      <c r="BX217" s="83"/>
      <c r="BY217" s="83"/>
      <c r="BZ217" s="83"/>
      <c r="CA217" s="83"/>
      <c r="CB217" s="83"/>
      <c r="CC217" s="83"/>
      <c r="CD217" s="83"/>
    </row>
    <row r="218" spans="1:82" s="124" customFormat="1" ht="19.350000000000001" customHeight="1" x14ac:dyDescent="0.2">
      <c r="A218" s="116"/>
      <c r="B218" s="1559"/>
      <c r="C218" s="1559"/>
      <c r="D218" s="1559"/>
      <c r="E218" s="1559"/>
      <c r="F218" s="1559"/>
      <c r="G218" s="1559"/>
      <c r="H218" s="1559"/>
      <c r="I218" s="343"/>
      <c r="J218" s="343"/>
      <c r="K218" s="117"/>
      <c r="L218" s="117"/>
      <c r="M218" s="117"/>
      <c r="N218" s="117"/>
      <c r="O218" s="154"/>
      <c r="P218" s="117"/>
      <c r="Q218" s="117"/>
      <c r="R218" s="118"/>
      <c r="S218" s="1557" t="s">
        <v>909</v>
      </c>
      <c r="T218" s="1557"/>
      <c r="U218" s="721" t="s">
        <v>910</v>
      </c>
      <c r="V218" s="117"/>
      <c r="W218" s="121"/>
      <c r="X218" s="122"/>
      <c r="Y218" s="122"/>
      <c r="Z218" s="122"/>
      <c r="AA218" s="122"/>
      <c r="AB218" s="123"/>
      <c r="AC218" s="123"/>
      <c r="AD218" s="123"/>
      <c r="AE218" s="123"/>
      <c r="AF218" s="123"/>
      <c r="AG218" s="123"/>
      <c r="AH218" s="123"/>
      <c r="AI218" s="123"/>
      <c r="AJ218" s="123"/>
      <c r="AK218" s="123"/>
      <c r="AL218" s="123"/>
      <c r="AT218" s="370" t="s">
        <v>797</v>
      </c>
      <c r="AU218" s="125"/>
      <c r="AV218" s="125"/>
      <c r="AW218" s="126"/>
      <c r="AX218" s="126"/>
      <c r="AY218" s="126"/>
      <c r="AZ218" s="127"/>
      <c r="BA218" s="127"/>
      <c r="BB218" s="127"/>
      <c r="BC218" s="127"/>
      <c r="BD218" s="127"/>
      <c r="BE218" s="127"/>
      <c r="BF218" s="127"/>
      <c r="BG218" s="127"/>
      <c r="BH218" s="127"/>
      <c r="BI218" s="83"/>
      <c r="BJ218" s="83"/>
      <c r="BK218" s="83"/>
      <c r="BL218" s="83"/>
      <c r="BM218" s="83"/>
      <c r="BN218" s="83"/>
      <c r="BO218" s="83"/>
      <c r="BP218" s="83"/>
      <c r="BQ218" s="83"/>
      <c r="BR218" s="83"/>
      <c r="BS218" s="83"/>
      <c r="BT218" s="83"/>
      <c r="BU218" s="83"/>
      <c r="BV218" s="83"/>
      <c r="BW218" s="83"/>
      <c r="BX218" s="83"/>
      <c r="BY218" s="83"/>
      <c r="BZ218" s="83"/>
      <c r="CA218" s="83"/>
      <c r="CB218" s="83"/>
      <c r="CC218" s="83"/>
      <c r="CD218" s="83"/>
    </row>
    <row r="219" spans="1:82" s="124" customFormat="1" ht="60" customHeight="1" thickBot="1" x14ac:dyDescent="0.25">
      <c r="A219" s="735"/>
      <c r="B219" s="586" t="s">
        <v>651</v>
      </c>
      <c r="C219" s="587" t="s">
        <v>794</v>
      </c>
      <c r="D219" s="587" t="s">
        <v>795</v>
      </c>
      <c r="E219" s="587" t="s">
        <v>815</v>
      </c>
      <c r="F219" s="1534" t="s">
        <v>814</v>
      </c>
      <c r="G219" s="1536"/>
      <c r="H219" s="587" t="s">
        <v>911</v>
      </c>
      <c r="I219" s="587" t="s">
        <v>912</v>
      </c>
      <c r="J219" s="958" t="s">
        <v>913</v>
      </c>
      <c r="K219" s="587" t="s">
        <v>914</v>
      </c>
      <c r="L219" s="587" t="s">
        <v>915</v>
      </c>
      <c r="M219" s="587" t="s">
        <v>916</v>
      </c>
      <c r="N219" s="587" t="s">
        <v>917</v>
      </c>
      <c r="O219" s="736" t="s">
        <v>824</v>
      </c>
      <c r="P219" s="587" t="s">
        <v>786</v>
      </c>
      <c r="Q219" s="587" t="s">
        <v>918</v>
      </c>
      <c r="R219" s="587" t="s">
        <v>826</v>
      </c>
      <c r="S219" s="587" t="s">
        <v>919</v>
      </c>
      <c r="T219" s="587" t="s">
        <v>828</v>
      </c>
      <c r="U219" s="737" t="s">
        <v>829</v>
      </c>
      <c r="X219" s="132" t="s">
        <v>830</v>
      </c>
      <c r="Y219" s="132" t="s">
        <v>1840</v>
      </c>
      <c r="Z219" s="132" t="s">
        <v>831</v>
      </c>
      <c r="AA219" s="123"/>
      <c r="AB219" s="172" t="s">
        <v>821</v>
      </c>
      <c r="AC219" s="172" t="s">
        <v>832</v>
      </c>
      <c r="AD219" s="172" t="s">
        <v>920</v>
      </c>
      <c r="AE219" s="404" t="s">
        <v>921</v>
      </c>
      <c r="AF219" s="403" t="s">
        <v>922</v>
      </c>
      <c r="AH219" s="133"/>
      <c r="AJ219" s="129"/>
      <c r="AK219" s="134"/>
      <c r="AL219" s="129"/>
      <c r="AO219" s="123"/>
      <c r="AT219" s="370" t="s">
        <v>797</v>
      </c>
      <c r="AU219" s="125"/>
      <c r="AV219" s="125"/>
      <c r="AW219" s="126"/>
      <c r="AX219" s="126"/>
      <c r="AY219" s="126"/>
      <c r="AZ219" s="127"/>
      <c r="BA219" s="127"/>
      <c r="BB219" s="127"/>
      <c r="BC219" s="127"/>
      <c r="BD219" s="127"/>
      <c r="BE219" s="127"/>
      <c r="BF219" s="127"/>
      <c r="BG219" s="127"/>
      <c r="BH219" s="127"/>
      <c r="BI219" s="83"/>
      <c r="BJ219" s="83"/>
      <c r="BK219" s="83"/>
      <c r="BL219" s="83"/>
      <c r="BM219" s="83"/>
      <c r="BN219" s="83"/>
      <c r="BO219" s="83"/>
      <c r="BP219" s="83"/>
      <c r="BQ219" s="83"/>
      <c r="BR219" s="83"/>
      <c r="BS219" s="83"/>
      <c r="BT219" s="83"/>
      <c r="BU219" s="83"/>
      <c r="BV219" s="83"/>
      <c r="BW219" s="83"/>
      <c r="BX219" s="83"/>
      <c r="BY219" s="83"/>
      <c r="BZ219" s="83"/>
      <c r="CA219" s="83"/>
      <c r="CB219" s="83"/>
      <c r="CC219" s="83"/>
      <c r="CD219" s="83"/>
    </row>
    <row r="220" spans="1:82" s="10" customFormat="1" ht="34.5" customHeight="1" thickBot="1" x14ac:dyDescent="0.25">
      <c r="A220" s="731" t="str">
        <f>'Step 3.2 Heating System'!A118</f>
        <v>LC System 1</v>
      </c>
      <c r="B220" s="1006" t="str">
        <f>IF('Step 3.2 Heating System'!D118="","",'Step 3.2 Heating System'!D118)</f>
        <v/>
      </c>
      <c r="C220" s="529"/>
      <c r="D220" s="732"/>
      <c r="E220" s="1005" t="str">
        <f>IF(OR(B220="",C220="",D220="",'Step 3.2 Heating System'!D118="")=TRUE,"",'Step 3.2 Heating System'!C118)</f>
        <v/>
      </c>
      <c r="F220" s="1552"/>
      <c r="G220" s="1553"/>
      <c r="H220" s="733"/>
      <c r="I220" s="734"/>
      <c r="J220" s="954"/>
      <c r="K220" s="734"/>
      <c r="L220" s="579"/>
      <c r="M220" s="579"/>
      <c r="N220" s="782">
        <f>IF('Step 3.2 Heating System'!W118="","",'Step 3.2 Heating System'!W118)</f>
        <v>0</v>
      </c>
      <c r="O220" s="527" t="str">
        <f>IFERROR(IF(AB220="","",((I220*L220)-(K220*M220))/100),"")</f>
        <v/>
      </c>
      <c r="P220" s="528" t="str">
        <f>IF(OR(O220&lt;=0,O220="",N220=""),"",N220/O220)</f>
        <v/>
      </c>
      <c r="Q220" s="783" t="str">
        <f t="shared" ref="Q220:Q251" si="48">IFERROR(IF(H220="Electricity",Z220,HLOOKUP(H220,$AH$329:$AS$357,2,FALSE)),"")</f>
        <v/>
      </c>
      <c r="R220" s="528" t="str">
        <f t="shared" ref="R220:R251" si="49">IFERROR(IF(OR(L220="",M220=""),"",(L220*Q220/1000)-IF(J220="Electricity",0,(M220*HLOOKUP(J220,$AH$329:$AS$357,2,FALSE))/1000)),"")</f>
        <v/>
      </c>
      <c r="S220" s="528" t="str">
        <f>IF(R220="","",X220*R220)</f>
        <v/>
      </c>
      <c r="T220" s="784" t="str">
        <f>IF(J220="Electricity",IF(AB220="","",-M220*Z220/1000),"")</f>
        <v/>
      </c>
      <c r="U220" s="523" t="str">
        <f t="shared" ref="U220:U251" si="50">IF(H220="","",IF(OR(C220="",D220="",F220="",J220="",I220="",K220="",L220="",M220=""),"Check all fields completed correctly","OK"))</f>
        <v/>
      </c>
      <c r="X220" s="113" t="str">
        <f>IF(B220="","",IF($C$7&lt;VLOOKUP(B220,'Eligible Technologies'!D:G,4,FALSE),$C$7,VLOOKUP(B220,'Eligible Technologies'!D:G,4,FALSE)))</f>
        <v/>
      </c>
      <c r="Y220" s="41" t="e">
        <f>ROUNDUP(X220,0)+329</f>
        <v>#VALUE!</v>
      </c>
      <c r="Z220" s="25" t="str">
        <f ca="1">IFERROR(IF($D$7 = "*Multi*",AVERAGE($AI$331:INDIRECT(CONCATENATE("Ai"&amp;Y220))),AVERAGE($AI$330:INDIRECT(CONCATENATE("Ai"&amp;Y220)))),"")</f>
        <v/>
      </c>
      <c r="AA220" s="23"/>
      <c r="AB220" s="114" t="str">
        <f>IF(L220="","",L220-M220)</f>
        <v/>
      </c>
      <c r="AC220" s="114" t="str">
        <f>IFERROR(IF($C$7&lt;X220,$C$7*AB220,X220*AB220),"")</f>
        <v/>
      </c>
      <c r="AD220" s="115">
        <f>IFERROR(AB220/L220,0)</f>
        <v>0</v>
      </c>
      <c r="AE220" s="405" t="e">
        <f t="shared" ref="AE220:AE251" si="51">L220*$AF$220/M220</f>
        <v>#DIV/0!</v>
      </c>
      <c r="AF220" s="479" t="e">
        <f>AVERAGEIF('Step 3.2 Heating System'!$C$10:$C$109,'Step 4 Support Tool'!E220,'Step 3.2 Heating System'!$K$10:$K$109)</f>
        <v>#DIV/0!</v>
      </c>
      <c r="AH220" s="27"/>
      <c r="AJ220" s="30"/>
      <c r="AK220" s="32"/>
      <c r="AL220" s="23"/>
      <c r="AO220" s="23"/>
      <c r="AR220" s="26"/>
      <c r="AS220" s="26"/>
      <c r="AT220" s="370" t="s">
        <v>797</v>
      </c>
      <c r="AU220" s="342"/>
      <c r="AV220" s="93"/>
      <c r="AW220" s="91"/>
      <c r="AX220" s="91"/>
      <c r="AY220" s="91"/>
      <c r="AZ220" s="90"/>
      <c r="BA220" s="90"/>
      <c r="BB220" s="90"/>
      <c r="BC220" s="90"/>
      <c r="BD220" s="90"/>
      <c r="BE220" s="90"/>
      <c r="BF220" s="90"/>
      <c r="BG220" s="90"/>
      <c r="BH220" s="90"/>
      <c r="BI220" s="83"/>
      <c r="BJ220" s="83"/>
      <c r="BK220" s="83"/>
      <c r="BL220" s="83"/>
      <c r="BM220" s="83"/>
      <c r="BN220" s="83"/>
      <c r="BO220" s="83"/>
      <c r="BP220" s="83"/>
      <c r="BQ220" s="83"/>
      <c r="BR220" s="83"/>
      <c r="BS220" s="83"/>
      <c r="BT220" s="83"/>
      <c r="BU220" s="83"/>
      <c r="BV220" s="83"/>
      <c r="BW220" s="83"/>
      <c r="BX220" s="83"/>
      <c r="BY220" s="83"/>
      <c r="BZ220" s="83"/>
      <c r="CA220" s="83"/>
      <c r="CB220" s="83"/>
      <c r="CC220" s="83"/>
      <c r="CD220" s="83"/>
    </row>
    <row r="221" spans="1:82" s="10" customFormat="1" ht="34.5" customHeight="1" thickBot="1" x14ac:dyDescent="0.25">
      <c r="A221" s="692" t="str">
        <f>'Step 3.2 Heating System'!A119</f>
        <v>LC System 2</v>
      </c>
      <c r="B221" s="1007" t="str">
        <f>IF('Step 3.2 Heating System'!D119="","",'Step 3.2 Heating System'!D119)</f>
        <v/>
      </c>
      <c r="C221" s="355"/>
      <c r="D221" s="372"/>
      <c r="E221" s="1005" t="str">
        <f>IF(OR(B221="",C221="",D221="",'Step 3.2 Heating System'!D119="")=TRUE,"",'Step 3.2 Heating System'!C119)</f>
        <v/>
      </c>
      <c r="F221" s="1552"/>
      <c r="G221" s="1553"/>
      <c r="H221" s="375"/>
      <c r="I221" s="356"/>
      <c r="J221" s="954"/>
      <c r="K221" s="356"/>
      <c r="L221" s="358"/>
      <c r="M221" s="358"/>
      <c r="N221" s="782">
        <f>IF('Step 3.2 Heating System'!W119="","",'Step 3.2 Heating System'!W119)</f>
        <v>0</v>
      </c>
      <c r="O221" s="527" t="str">
        <f t="shared" ref="O221:O251" si="52">IFERROR(IF(AB221="","",((I221*L221)-(K221*M221))/100),"")</f>
        <v/>
      </c>
      <c r="P221" s="528" t="str">
        <f t="shared" ref="P221:P229" si="53">IF(OR(O221&lt;=0,O221="",N221=""),"",N221/O221)</f>
        <v/>
      </c>
      <c r="Q221" s="783" t="str">
        <f t="shared" si="48"/>
        <v/>
      </c>
      <c r="R221" s="528" t="str">
        <f t="shared" si="49"/>
        <v/>
      </c>
      <c r="S221" s="528" t="str">
        <f t="shared" ref="S221:S229" si="54">IF(R221="","",X221*R221)</f>
        <v/>
      </c>
      <c r="T221" s="784" t="str">
        <f t="shared" ref="T221:T251" si="55">IF(J221="Electricity",IF(AB221="","",-M221*Z221/1000),"")</f>
        <v/>
      </c>
      <c r="U221" s="523" t="str">
        <f t="shared" si="50"/>
        <v/>
      </c>
      <c r="X221" s="113" t="str">
        <f>IF(B221="","",IF($C$7&lt;VLOOKUP(B221,'Eligible Technologies'!D:G,4,FALSE),$C$7,VLOOKUP(B221,'Eligible Technologies'!D:G,4,FALSE)))</f>
        <v/>
      </c>
      <c r="Y221" s="41" t="e">
        <f t="shared" ref="Y221:Y284" si="56">ROUNDUP(X221,0)+329</f>
        <v>#VALUE!</v>
      </c>
      <c r="Z221" s="25" t="str">
        <f ca="1">IFERROR(IF($D$7 = "*Multi*",AVERAGE($AI$331:INDIRECT(CONCATENATE("Ai"&amp;Y221))),AVERAGE($AI$330:INDIRECT(CONCATENATE("Ai"&amp;Y221)))),"")</f>
        <v/>
      </c>
      <c r="AA221" s="23"/>
      <c r="AB221" s="114" t="str">
        <f t="shared" ref="AB221:AB229" si="57">IF(L221="","",L221-M221)</f>
        <v/>
      </c>
      <c r="AC221" s="114" t="str">
        <f>IFERROR(IF($C$7&lt;X221,$C$7*AB221,X221*AB221),"")</f>
        <v/>
      </c>
      <c r="AD221" s="115">
        <f>IFERROR(AB221/L221,0)</f>
        <v>0</v>
      </c>
      <c r="AE221" s="405" t="e">
        <f t="shared" si="51"/>
        <v>#DIV/0!</v>
      </c>
      <c r="AF221" s="481" t="e">
        <f ca="1">AVERAGEIF('Step 3.2 Heating System'!$C$10:$C$111,'Step 4 Support Tool'!E221,'Step 3.2 Heating System'!$K$10:$K$109)</f>
        <v>#DIV/0!</v>
      </c>
      <c r="AH221" s="27"/>
      <c r="AJ221" s="23"/>
      <c r="AK221" s="27"/>
      <c r="AL221" s="23"/>
      <c r="AO221" s="23"/>
      <c r="AR221" s="26"/>
      <c r="AS221" s="26"/>
      <c r="AT221" s="370" t="s">
        <v>797</v>
      </c>
      <c r="AU221" s="342"/>
      <c r="AV221" s="93"/>
      <c r="AW221" s="91"/>
      <c r="AX221" s="91"/>
      <c r="AY221" s="91"/>
      <c r="AZ221" s="90"/>
      <c r="BA221" s="90"/>
      <c r="BB221" s="90"/>
      <c r="BC221" s="90"/>
      <c r="BD221" s="90"/>
      <c r="BE221" s="90"/>
      <c r="BF221" s="90"/>
      <c r="BG221" s="90"/>
      <c r="BH221" s="90"/>
      <c r="BI221" s="83"/>
      <c r="BJ221" s="83"/>
      <c r="BK221" s="83"/>
      <c r="BL221" s="83"/>
      <c r="BM221" s="83"/>
      <c r="BN221" s="83"/>
      <c r="BO221" s="83"/>
      <c r="BP221" s="83"/>
      <c r="BQ221" s="83"/>
      <c r="BR221" s="83"/>
      <c r="BS221" s="83"/>
      <c r="BT221" s="83"/>
      <c r="BU221" s="83"/>
      <c r="BV221" s="83"/>
      <c r="BW221" s="83"/>
      <c r="BX221" s="83"/>
      <c r="BY221" s="83"/>
      <c r="BZ221" s="83"/>
      <c r="CA221" s="83"/>
      <c r="CB221" s="83"/>
      <c r="CC221" s="83"/>
      <c r="CD221" s="83"/>
    </row>
    <row r="222" spans="1:82" s="10" customFormat="1" ht="34.5" customHeight="1" thickBot="1" x14ac:dyDescent="0.25">
      <c r="A222" s="692" t="str">
        <f>'Step 3.2 Heating System'!A120</f>
        <v>LC System 3</v>
      </c>
      <c r="B222" s="1007" t="str">
        <f>IF('Step 3.2 Heating System'!D120="","",'Step 3.2 Heating System'!D120)</f>
        <v/>
      </c>
      <c r="C222" s="355"/>
      <c r="D222" s="372"/>
      <c r="E222" s="1005" t="str">
        <f>IF(OR(B222="",C222="",D222="",'Step 3.2 Heating System'!D120="")=TRUE,"",'Step 3.2 Heating System'!C120)</f>
        <v/>
      </c>
      <c r="F222" s="1552"/>
      <c r="G222" s="1553"/>
      <c r="H222" s="375"/>
      <c r="I222" s="361"/>
      <c r="J222" s="954"/>
      <c r="K222" s="356"/>
      <c r="L222" s="358"/>
      <c r="M222" s="358"/>
      <c r="N222" s="782">
        <f>IF('Step 3.2 Heating System'!W120="","",'Step 3.2 Heating System'!W120)</f>
        <v>0</v>
      </c>
      <c r="O222" s="527" t="str">
        <f t="shared" si="52"/>
        <v/>
      </c>
      <c r="P222" s="528" t="str">
        <f t="shared" si="53"/>
        <v/>
      </c>
      <c r="Q222" s="783" t="str">
        <f t="shared" si="48"/>
        <v/>
      </c>
      <c r="R222" s="528" t="str">
        <f t="shared" si="49"/>
        <v/>
      </c>
      <c r="S222" s="528" t="str">
        <f t="shared" si="54"/>
        <v/>
      </c>
      <c r="T222" s="784" t="str">
        <f t="shared" si="55"/>
        <v/>
      </c>
      <c r="U222" s="523" t="str">
        <f t="shared" si="50"/>
        <v/>
      </c>
      <c r="X222" s="113" t="str">
        <f>IF(B222="","",IF($C$7&lt;VLOOKUP(B222,'Eligible Technologies'!D:G,4,FALSE),$C$7,VLOOKUP(B222,'Eligible Technologies'!D:G,4,FALSE)))</f>
        <v/>
      </c>
      <c r="Y222" s="41" t="e">
        <f t="shared" si="56"/>
        <v>#VALUE!</v>
      </c>
      <c r="Z222" s="25" t="str">
        <f ca="1">IFERROR(IF($D$7 = "*Multi*",AVERAGE($AI$331:INDIRECT(CONCATENATE("Ai"&amp;Y222))),AVERAGE($AI$330:INDIRECT(CONCATENATE("Ai"&amp;Y222)))),"")</f>
        <v/>
      </c>
      <c r="AA222" s="23"/>
      <c r="AB222" s="114" t="str">
        <f t="shared" si="57"/>
        <v/>
      </c>
      <c r="AC222" s="114" t="str">
        <f t="shared" ref="AC222:AC284" si="58">IFERROR(IF($C$7&lt;X222,$C$7*AB222,X222*AB222),"")</f>
        <v/>
      </c>
      <c r="AD222" s="115">
        <f t="shared" ref="AD222:AD229" si="59">IFERROR(AB222/L222,0)</f>
        <v>0</v>
      </c>
      <c r="AE222" s="405" t="e">
        <f t="shared" si="51"/>
        <v>#DIV/0!</v>
      </c>
      <c r="AF222" s="481" t="e">
        <f ca="1">AVERAGEIF('Step 3.2 Heating System'!$C$10:$C$111,'Step 4 Support Tool'!E222,'Step 3.2 Heating System'!$K$10:$K$109)</f>
        <v>#DIV/0!</v>
      </c>
      <c r="AH222" s="32"/>
      <c r="AJ222" s="27"/>
      <c r="AK222" s="27"/>
      <c r="AL222" s="23"/>
      <c r="AM222" s="23"/>
      <c r="AN222" s="23"/>
      <c r="AO222" s="23"/>
      <c r="AR222" s="26"/>
      <c r="AS222" s="26"/>
      <c r="AT222" s="370" t="s">
        <v>797</v>
      </c>
      <c r="AU222" s="342"/>
      <c r="AV222" s="93"/>
      <c r="AW222" s="90"/>
      <c r="AX222" s="91"/>
      <c r="AY222" s="91"/>
      <c r="AZ222" s="90"/>
      <c r="BA222" s="90"/>
      <c r="BB222" s="90"/>
      <c r="BC222" s="90"/>
      <c r="BD222" s="90"/>
      <c r="BE222" s="90"/>
      <c r="BF222" s="90"/>
      <c r="BG222" s="90"/>
      <c r="BH222" s="90"/>
      <c r="BI222" s="83"/>
      <c r="BJ222" s="83"/>
      <c r="BK222" s="83"/>
      <c r="BL222" s="83"/>
      <c r="BM222" s="83"/>
      <c r="BN222" s="83"/>
      <c r="BO222" s="83"/>
      <c r="BP222" s="83"/>
      <c r="BQ222" s="83"/>
      <c r="BR222" s="83"/>
      <c r="BS222" s="83"/>
      <c r="BT222" s="83"/>
      <c r="BU222" s="83"/>
      <c r="BV222" s="83"/>
      <c r="BW222" s="83"/>
      <c r="BX222" s="83"/>
      <c r="BY222" s="83"/>
      <c r="BZ222" s="83"/>
      <c r="CA222" s="83"/>
      <c r="CB222" s="83"/>
      <c r="CC222" s="83"/>
      <c r="CD222" s="83"/>
    </row>
    <row r="223" spans="1:82" s="10" customFormat="1" ht="34.5" customHeight="1" thickBot="1" x14ac:dyDescent="0.25">
      <c r="A223" s="692" t="str">
        <f>'Step 3.2 Heating System'!A121</f>
        <v>LC System 4</v>
      </c>
      <c r="B223" s="1007" t="str">
        <f>IF('Step 3.2 Heating System'!D121="","",'Step 3.2 Heating System'!D121)</f>
        <v/>
      </c>
      <c r="C223" s="355"/>
      <c r="D223" s="372"/>
      <c r="E223" s="1005" t="str">
        <f>IF(OR(B223="",C223="",D223="",'Step 3.2 Heating System'!D121="")=TRUE,"",'Step 3.2 Heating System'!C121)</f>
        <v/>
      </c>
      <c r="F223" s="1552"/>
      <c r="G223" s="1553"/>
      <c r="H223" s="375"/>
      <c r="I223" s="361"/>
      <c r="J223" s="954"/>
      <c r="K223" s="356"/>
      <c r="L223" s="358"/>
      <c r="M223" s="358"/>
      <c r="N223" s="782">
        <f>IF('Step 3.2 Heating System'!W121="","",'Step 3.2 Heating System'!W121)</f>
        <v>0</v>
      </c>
      <c r="O223" s="527" t="str">
        <f t="shared" si="52"/>
        <v/>
      </c>
      <c r="P223" s="528" t="str">
        <f t="shared" si="53"/>
        <v/>
      </c>
      <c r="Q223" s="783" t="str">
        <f t="shared" si="48"/>
        <v/>
      </c>
      <c r="R223" s="528" t="str">
        <f t="shared" si="49"/>
        <v/>
      </c>
      <c r="S223" s="528" t="str">
        <f t="shared" si="54"/>
        <v/>
      </c>
      <c r="T223" s="784" t="str">
        <f t="shared" si="55"/>
        <v/>
      </c>
      <c r="U223" s="523" t="str">
        <f t="shared" si="50"/>
        <v/>
      </c>
      <c r="X223" s="113" t="str">
        <f>IF(B223="","",IF($C$7&lt;VLOOKUP(B223,'Eligible Technologies'!D:G,4,FALSE),$C$7,VLOOKUP(B223,'Eligible Technologies'!D:G,4,FALSE)))</f>
        <v/>
      </c>
      <c r="Y223" s="41" t="e">
        <f t="shared" si="56"/>
        <v>#VALUE!</v>
      </c>
      <c r="Z223" s="25" t="str">
        <f ca="1">IFERROR(IF($D$7 = "*Multi*",AVERAGE($AI$331:INDIRECT(CONCATENATE("Ai"&amp;Y223))),AVERAGE($AI$330:INDIRECT(CONCATENATE("Ai"&amp;Y223)))),"")</f>
        <v/>
      </c>
      <c r="AA223" s="23"/>
      <c r="AB223" s="114" t="str">
        <f t="shared" si="57"/>
        <v/>
      </c>
      <c r="AC223" s="114" t="str">
        <f t="shared" si="58"/>
        <v/>
      </c>
      <c r="AD223" s="115">
        <f t="shared" si="59"/>
        <v>0</v>
      </c>
      <c r="AE223" s="405" t="e">
        <f t="shared" si="51"/>
        <v>#DIV/0!</v>
      </c>
      <c r="AF223" s="481" t="e">
        <f ca="1">AVERAGEIF('Step 3.2 Heating System'!$C$10:$C$111,'Step 4 Support Tool'!E223,'Step 3.2 Heating System'!$K$10:$K$109)</f>
        <v>#DIV/0!</v>
      </c>
      <c r="AH223" s="32"/>
      <c r="AJ223" s="27"/>
      <c r="AK223" s="27"/>
      <c r="AL223" s="23"/>
      <c r="AM223" s="23"/>
      <c r="AN223" s="23"/>
      <c r="AO223" s="23"/>
      <c r="AR223" s="26"/>
      <c r="AS223" s="26"/>
      <c r="AT223" s="370"/>
      <c r="AU223" s="342"/>
      <c r="AV223" s="93"/>
      <c r="AW223" s="90"/>
      <c r="AX223" s="91"/>
      <c r="AY223" s="91"/>
      <c r="AZ223" s="90"/>
      <c r="BA223" s="90"/>
      <c r="BB223" s="90"/>
      <c r="BC223" s="90"/>
      <c r="BD223" s="90"/>
      <c r="BE223" s="90"/>
      <c r="BF223" s="90"/>
      <c r="BG223" s="90"/>
      <c r="BH223" s="90"/>
      <c r="BI223" s="83"/>
      <c r="BJ223" s="83"/>
      <c r="BK223" s="83"/>
      <c r="BL223" s="83"/>
      <c r="BM223" s="83"/>
      <c r="BN223" s="83"/>
      <c r="BO223" s="83"/>
      <c r="BP223" s="83"/>
      <c r="BQ223" s="83"/>
      <c r="BR223" s="83"/>
      <c r="BS223" s="83"/>
      <c r="BT223" s="83"/>
      <c r="BU223" s="83"/>
      <c r="BV223" s="83"/>
      <c r="BW223" s="83"/>
      <c r="BX223" s="83"/>
      <c r="BY223" s="83"/>
      <c r="BZ223" s="83"/>
      <c r="CA223" s="83"/>
      <c r="CB223" s="83"/>
      <c r="CC223" s="83"/>
      <c r="CD223" s="83"/>
    </row>
    <row r="224" spans="1:82" s="10" customFormat="1" ht="34.5" customHeight="1" thickBot="1" x14ac:dyDescent="0.25">
      <c r="A224" s="692" t="str">
        <f>'Step 3.2 Heating System'!A122</f>
        <v>LC System 5</v>
      </c>
      <c r="B224" s="1007" t="str">
        <f>IF('Step 3.2 Heating System'!D122="","",'Step 3.2 Heating System'!D122)</f>
        <v/>
      </c>
      <c r="C224" s="355"/>
      <c r="D224" s="372"/>
      <c r="E224" s="1005" t="str">
        <f>IF(OR(B224="",C224="",D224="",'Step 3.2 Heating System'!D122="")=TRUE,"",'Step 3.2 Heating System'!C122)</f>
        <v/>
      </c>
      <c r="F224" s="1552"/>
      <c r="G224" s="1553"/>
      <c r="H224" s="375"/>
      <c r="I224" s="361"/>
      <c r="J224" s="954"/>
      <c r="K224" s="356"/>
      <c r="L224" s="358"/>
      <c r="M224" s="358"/>
      <c r="N224" s="782">
        <f>IF('Step 3.2 Heating System'!W122="","",'Step 3.2 Heating System'!W122)</f>
        <v>0</v>
      </c>
      <c r="O224" s="527" t="str">
        <f t="shared" si="52"/>
        <v/>
      </c>
      <c r="P224" s="528" t="str">
        <f t="shared" si="53"/>
        <v/>
      </c>
      <c r="Q224" s="783" t="str">
        <f t="shared" si="48"/>
        <v/>
      </c>
      <c r="R224" s="528" t="str">
        <f t="shared" si="49"/>
        <v/>
      </c>
      <c r="S224" s="528" t="str">
        <f t="shared" si="54"/>
        <v/>
      </c>
      <c r="T224" s="784" t="str">
        <f t="shared" si="55"/>
        <v/>
      </c>
      <c r="U224" s="523" t="str">
        <f t="shared" si="50"/>
        <v/>
      </c>
      <c r="X224" s="113" t="str">
        <f>IF(B224="","",IF($C$7&lt;VLOOKUP(B224,'Eligible Technologies'!D:G,4,FALSE),$C$7,VLOOKUP(B224,'Eligible Technologies'!D:G,4,FALSE)))</f>
        <v/>
      </c>
      <c r="Y224" s="41" t="e">
        <f t="shared" si="56"/>
        <v>#VALUE!</v>
      </c>
      <c r="Z224" s="25" t="str">
        <f ca="1">IFERROR(IF($D$7 = "*Multi*",AVERAGE($AI$331:INDIRECT(CONCATENATE("Ai"&amp;Y224))),AVERAGE($AI$330:INDIRECT(CONCATENATE("Ai"&amp;Y224)))),"")</f>
        <v/>
      </c>
      <c r="AA224" s="23"/>
      <c r="AB224" s="114" t="str">
        <f t="shared" si="57"/>
        <v/>
      </c>
      <c r="AC224" s="114" t="str">
        <f t="shared" si="58"/>
        <v/>
      </c>
      <c r="AD224" s="115">
        <f t="shared" si="59"/>
        <v>0</v>
      </c>
      <c r="AE224" s="406" t="e">
        <f t="shared" si="51"/>
        <v>#DIV/0!</v>
      </c>
      <c r="AF224" s="481" t="e">
        <f ca="1">AVERAGEIF('Step 3.2 Heating System'!$C$10:$C$111,'Step 4 Support Tool'!E224,'Step 3.2 Heating System'!$K$10:$K$109)</f>
        <v>#DIV/0!</v>
      </c>
      <c r="AH224" s="29"/>
      <c r="AJ224" s="28"/>
      <c r="AK224" s="28"/>
      <c r="AL224" s="30"/>
      <c r="AM224" s="30"/>
      <c r="AN224" s="31"/>
      <c r="AO224" s="30"/>
      <c r="AR224" s="26"/>
      <c r="AS224" s="26"/>
      <c r="AT224" s="370" t="s">
        <v>797</v>
      </c>
      <c r="AU224" s="342"/>
      <c r="AV224" s="93"/>
      <c r="AW224" s="90"/>
      <c r="AX224" s="91"/>
      <c r="AY224" s="91"/>
      <c r="AZ224" s="90"/>
      <c r="BA224" s="90"/>
      <c r="BB224" s="90"/>
      <c r="BC224" s="90"/>
      <c r="BD224" s="90"/>
      <c r="BE224" s="90"/>
      <c r="BF224" s="90"/>
      <c r="BG224" s="90"/>
      <c r="BH224" s="90"/>
      <c r="BI224" s="83"/>
      <c r="BJ224" s="83"/>
      <c r="BK224" s="83"/>
      <c r="BL224" s="83"/>
      <c r="BM224" s="83"/>
      <c r="BN224" s="83"/>
      <c r="BO224" s="83"/>
      <c r="BP224" s="83"/>
      <c r="BQ224" s="83"/>
      <c r="BR224" s="83"/>
      <c r="BS224" s="83"/>
      <c r="BT224" s="83"/>
      <c r="BU224" s="83"/>
      <c r="BV224" s="83"/>
      <c r="BW224" s="83"/>
      <c r="BX224" s="83"/>
      <c r="BY224" s="83"/>
      <c r="BZ224" s="83"/>
      <c r="CA224" s="83"/>
      <c r="CB224" s="83"/>
      <c r="CC224" s="83"/>
      <c r="CD224" s="83"/>
    </row>
    <row r="225" spans="1:82" s="10" customFormat="1" ht="34.5" customHeight="1" thickBot="1" x14ac:dyDescent="0.25">
      <c r="A225" s="692" t="str">
        <f>'Step 3.2 Heating System'!A123</f>
        <v>LC System 6</v>
      </c>
      <c r="B225" s="1007" t="str">
        <f>IF('Step 3.2 Heating System'!D123="","",'Step 3.2 Heating System'!D123)</f>
        <v/>
      </c>
      <c r="C225" s="355"/>
      <c r="D225" s="372"/>
      <c r="E225" s="1005" t="str">
        <f>IF(OR(B225="",C225="",D225="",'Step 3.2 Heating System'!D123="")=TRUE,"",'Step 3.2 Heating System'!C123)</f>
        <v/>
      </c>
      <c r="F225" s="1552"/>
      <c r="G225" s="1553"/>
      <c r="H225" s="375"/>
      <c r="I225" s="356"/>
      <c r="J225" s="954"/>
      <c r="K225" s="356"/>
      <c r="L225" s="358"/>
      <c r="M225" s="358"/>
      <c r="N225" s="782">
        <f>IF('Step 3.2 Heating System'!W123="","",'Step 3.2 Heating System'!W123)</f>
        <v>0</v>
      </c>
      <c r="O225" s="527" t="str">
        <f t="shared" si="52"/>
        <v/>
      </c>
      <c r="P225" s="528" t="str">
        <f t="shared" si="53"/>
        <v/>
      </c>
      <c r="Q225" s="783" t="str">
        <f t="shared" si="48"/>
        <v/>
      </c>
      <c r="R225" s="528" t="str">
        <f t="shared" si="49"/>
        <v/>
      </c>
      <c r="S225" s="528" t="str">
        <f t="shared" si="54"/>
        <v/>
      </c>
      <c r="T225" s="784" t="str">
        <f t="shared" si="55"/>
        <v/>
      </c>
      <c r="U225" s="523" t="str">
        <f t="shared" si="50"/>
        <v/>
      </c>
      <c r="X225" s="113" t="str">
        <f>IF(B225="","",IF($C$7&lt;VLOOKUP(B225,'Eligible Technologies'!D:G,4,FALSE),$C$7,VLOOKUP(B225,'Eligible Technologies'!D:G,4,FALSE)))</f>
        <v/>
      </c>
      <c r="Y225" s="41" t="e">
        <f t="shared" si="56"/>
        <v>#VALUE!</v>
      </c>
      <c r="Z225" s="25" t="str">
        <f ca="1">IFERROR(IF($D$7 = "*Multi*",AVERAGE($AI$331:INDIRECT(CONCATENATE("Ai"&amp;Y225))),AVERAGE($AI$330:INDIRECT(CONCATENATE("Ai"&amp;Y225)))),"")</f>
        <v/>
      </c>
      <c r="AA225" s="23"/>
      <c r="AB225" s="114" t="str">
        <f t="shared" si="57"/>
        <v/>
      </c>
      <c r="AC225" s="114" t="str">
        <f t="shared" si="58"/>
        <v/>
      </c>
      <c r="AD225" s="115">
        <f t="shared" si="59"/>
        <v>0</v>
      </c>
      <c r="AE225" s="406" t="e">
        <f t="shared" si="51"/>
        <v>#DIV/0!</v>
      </c>
      <c r="AF225" s="481" t="e">
        <f ca="1">AVERAGEIF('Step 3.2 Heating System'!$C$10:$C$111,'Step 4 Support Tool'!E225,'Step 3.2 Heating System'!$K$10:$K$109)</f>
        <v>#DIV/0!</v>
      </c>
      <c r="AH225" s="32"/>
      <c r="AJ225" s="27"/>
      <c r="AK225" s="27"/>
      <c r="AL225" s="23"/>
      <c r="AM225" s="23"/>
      <c r="AO225" s="33"/>
      <c r="AR225" s="26"/>
      <c r="AS225" s="26"/>
      <c r="AT225" s="370" t="s">
        <v>797</v>
      </c>
      <c r="AU225" s="342"/>
      <c r="AV225" s="93"/>
      <c r="AW225" s="91"/>
      <c r="AX225" s="91"/>
      <c r="AY225" s="91"/>
      <c r="AZ225" s="90"/>
      <c r="BA225" s="90"/>
      <c r="BB225" s="90"/>
      <c r="BC225" s="90"/>
      <c r="BD225" s="90"/>
      <c r="BE225" s="90"/>
      <c r="BF225" s="90"/>
      <c r="BG225" s="90"/>
      <c r="BH225" s="90"/>
      <c r="BI225" s="83"/>
      <c r="BJ225" s="83"/>
      <c r="BK225" s="83"/>
      <c r="BL225" s="83"/>
      <c r="BM225" s="83"/>
      <c r="BN225" s="83"/>
      <c r="BO225" s="83"/>
      <c r="BP225" s="83"/>
      <c r="BQ225" s="83"/>
      <c r="BR225" s="83"/>
      <c r="BS225" s="83"/>
      <c r="BT225" s="83"/>
      <c r="BU225" s="83"/>
      <c r="BV225" s="83"/>
      <c r="BW225" s="83"/>
      <c r="BX225" s="83"/>
      <c r="BY225" s="83"/>
      <c r="BZ225" s="83"/>
      <c r="CA225" s="83"/>
      <c r="CB225" s="83"/>
      <c r="CC225" s="83"/>
      <c r="CD225" s="83"/>
    </row>
    <row r="226" spans="1:82" s="10" customFormat="1" ht="34.5" customHeight="1" thickBot="1" x14ac:dyDescent="0.25">
      <c r="A226" s="692" t="str">
        <f>'Step 3.2 Heating System'!A124</f>
        <v>LC System 7</v>
      </c>
      <c r="B226" s="1007" t="str">
        <f>IF('Step 3.2 Heating System'!D124="","",'Step 3.2 Heating System'!D124)</f>
        <v/>
      </c>
      <c r="C226" s="355"/>
      <c r="D226" s="372"/>
      <c r="E226" s="1005" t="str">
        <f>IF(OR(B226="",C226="",D226="",'Step 3.2 Heating System'!D124="")=TRUE,"",'Step 3.2 Heating System'!C124)</f>
        <v/>
      </c>
      <c r="F226" s="1552"/>
      <c r="G226" s="1553"/>
      <c r="H226" s="375"/>
      <c r="I226" s="361"/>
      <c r="J226" s="954"/>
      <c r="K226" s="356"/>
      <c r="L226" s="358"/>
      <c r="M226" s="358"/>
      <c r="N226" s="782">
        <f>IF('Step 3.2 Heating System'!W124="","",'Step 3.2 Heating System'!W124)</f>
        <v>0</v>
      </c>
      <c r="O226" s="527" t="str">
        <f t="shared" si="52"/>
        <v/>
      </c>
      <c r="P226" s="528" t="str">
        <f t="shared" ref="P226:P228" si="60">IF(OR(O226&lt;=0,O226="",N226=""),"",N226/O226)</f>
        <v/>
      </c>
      <c r="Q226" s="783" t="str">
        <f t="shared" si="48"/>
        <v/>
      </c>
      <c r="R226" s="528" t="str">
        <f t="shared" si="49"/>
        <v/>
      </c>
      <c r="S226" s="528" t="str">
        <f t="shared" si="54"/>
        <v/>
      </c>
      <c r="T226" s="784" t="str">
        <f t="shared" si="55"/>
        <v/>
      </c>
      <c r="U226" s="523" t="str">
        <f t="shared" si="50"/>
        <v/>
      </c>
      <c r="X226" s="113" t="str">
        <f>IF(B226="","",IF($C$7&lt;VLOOKUP(B226,'Eligible Technologies'!D:G,4,FALSE),$C$7,VLOOKUP(B226,'Eligible Technologies'!D:G,4,FALSE)))</f>
        <v/>
      </c>
      <c r="Y226" s="41" t="e">
        <f t="shared" si="56"/>
        <v>#VALUE!</v>
      </c>
      <c r="Z226" s="25" t="str">
        <f ca="1">IFERROR(IF($D$7 = "*Multi*",AVERAGE($AI$331:INDIRECT(CONCATENATE("Ai"&amp;Y226))),AVERAGE($AI$330:INDIRECT(CONCATENATE("Ai"&amp;Y226)))),"")</f>
        <v/>
      </c>
      <c r="AA226" s="23"/>
      <c r="AB226" s="114" t="str">
        <f t="shared" si="57"/>
        <v/>
      </c>
      <c r="AC226" s="114" t="str">
        <f t="shared" si="58"/>
        <v/>
      </c>
      <c r="AD226" s="115">
        <f t="shared" si="59"/>
        <v>0</v>
      </c>
      <c r="AE226" s="405" t="e">
        <f t="shared" si="51"/>
        <v>#DIV/0!</v>
      </c>
      <c r="AF226" s="481" t="e">
        <f ca="1">AVERAGEIF('Step 3.2 Heating System'!$C$10:$C$111,'Step 4 Support Tool'!E226,'Step 3.2 Heating System'!$K$10:$K$109)</f>
        <v>#DIV/0!</v>
      </c>
      <c r="AH226" s="32"/>
      <c r="AJ226" s="27"/>
      <c r="AK226" s="27"/>
      <c r="AL226" s="23"/>
      <c r="AM226" s="23"/>
      <c r="AN226" s="23"/>
      <c r="AO226" s="23"/>
      <c r="AR226" s="26"/>
      <c r="AS226" s="26"/>
      <c r="AT226" s="370"/>
      <c r="AU226" s="342"/>
      <c r="AV226" s="93"/>
      <c r="AW226" s="90"/>
      <c r="AX226" s="91"/>
      <c r="AY226" s="91"/>
      <c r="AZ226" s="90"/>
      <c r="BA226" s="90"/>
      <c r="BB226" s="90"/>
      <c r="BC226" s="90"/>
      <c r="BD226" s="90"/>
      <c r="BE226" s="90"/>
      <c r="BF226" s="90"/>
      <c r="BG226" s="90"/>
      <c r="BH226" s="90"/>
      <c r="BI226" s="83"/>
      <c r="BJ226" s="83"/>
      <c r="BK226" s="83"/>
      <c r="BL226" s="83"/>
      <c r="BM226" s="83"/>
      <c r="BN226" s="83"/>
      <c r="BO226" s="83"/>
      <c r="BP226" s="83"/>
      <c r="BQ226" s="83"/>
      <c r="BR226" s="83"/>
      <c r="BS226" s="83"/>
      <c r="BT226" s="83"/>
      <c r="BU226" s="83"/>
      <c r="BV226" s="83"/>
      <c r="BW226" s="83"/>
      <c r="BX226" s="83"/>
      <c r="BY226" s="83"/>
      <c r="BZ226" s="83"/>
      <c r="CA226" s="83"/>
      <c r="CB226" s="83"/>
      <c r="CC226" s="83"/>
      <c r="CD226" s="83"/>
    </row>
    <row r="227" spans="1:82" s="10" customFormat="1" ht="34.5" customHeight="1" thickBot="1" x14ac:dyDescent="0.25">
      <c r="A227" s="692" t="str">
        <f>'Step 3.2 Heating System'!A125</f>
        <v>LC System 8</v>
      </c>
      <c r="B227" s="1007" t="str">
        <f>IF('Step 3.2 Heating System'!D125="","",'Step 3.2 Heating System'!D125)</f>
        <v/>
      </c>
      <c r="C227" s="355"/>
      <c r="D227" s="372"/>
      <c r="E227" s="1005" t="str">
        <f>IF(OR(B227="",C227="",D227="",'Step 3.2 Heating System'!D125="")=TRUE,"",'Step 3.2 Heating System'!C125)</f>
        <v/>
      </c>
      <c r="F227" s="1552"/>
      <c r="G227" s="1553"/>
      <c r="H227" s="375"/>
      <c r="I227" s="361"/>
      <c r="J227" s="954"/>
      <c r="K227" s="356"/>
      <c r="L227" s="358"/>
      <c r="M227" s="358"/>
      <c r="N227" s="782">
        <f>IF('Step 3.2 Heating System'!W125="","",'Step 3.2 Heating System'!W125)</f>
        <v>0</v>
      </c>
      <c r="O227" s="527" t="str">
        <f t="shared" si="52"/>
        <v/>
      </c>
      <c r="P227" s="528" t="str">
        <f t="shared" si="60"/>
        <v/>
      </c>
      <c r="Q227" s="783" t="str">
        <f t="shared" si="48"/>
        <v/>
      </c>
      <c r="R227" s="528" t="str">
        <f t="shared" si="49"/>
        <v/>
      </c>
      <c r="S227" s="528" t="str">
        <f t="shared" si="54"/>
        <v/>
      </c>
      <c r="T227" s="784" t="str">
        <f t="shared" si="55"/>
        <v/>
      </c>
      <c r="U227" s="523" t="str">
        <f t="shared" si="50"/>
        <v/>
      </c>
      <c r="X227" s="113" t="str">
        <f>IF(B227="","",IF($C$7&lt;VLOOKUP(B227,'Eligible Technologies'!D:G,4,FALSE),$C$7,VLOOKUP(B227,'Eligible Technologies'!D:G,4,FALSE)))</f>
        <v/>
      </c>
      <c r="Y227" s="41" t="e">
        <f t="shared" si="56"/>
        <v>#VALUE!</v>
      </c>
      <c r="Z227" s="25" t="str">
        <f ca="1">IFERROR(IF($D$7 = "*Multi*",AVERAGE($AI$331:INDIRECT(CONCATENATE("Ai"&amp;Y227))),AVERAGE($AI$330:INDIRECT(CONCATENATE("Ai"&amp;Y227)))),"")</f>
        <v/>
      </c>
      <c r="AA227" s="23"/>
      <c r="AB227" s="114" t="str">
        <f t="shared" si="57"/>
        <v/>
      </c>
      <c r="AC227" s="114" t="str">
        <f t="shared" si="58"/>
        <v/>
      </c>
      <c r="AD227" s="115">
        <f t="shared" si="59"/>
        <v>0</v>
      </c>
      <c r="AE227" s="406" t="e">
        <f t="shared" si="51"/>
        <v>#DIV/0!</v>
      </c>
      <c r="AF227" s="481" t="e">
        <f ca="1">AVERAGEIF('Step 3.2 Heating System'!$C$10:$C$111,'Step 4 Support Tool'!E227,'Step 3.2 Heating System'!$K$10:$K$109)</f>
        <v>#DIV/0!</v>
      </c>
      <c r="AH227" s="29"/>
      <c r="AJ227" s="28"/>
      <c r="AK227" s="28"/>
      <c r="AL227" s="30"/>
      <c r="AM227" s="30"/>
      <c r="AN227" s="31"/>
      <c r="AO227" s="30"/>
      <c r="AR227" s="26"/>
      <c r="AS227" s="26"/>
      <c r="AT227" s="370" t="s">
        <v>797</v>
      </c>
      <c r="AU227" s="342"/>
      <c r="AV227" s="93"/>
      <c r="AW227" s="90"/>
      <c r="AX227" s="91"/>
      <c r="AY227" s="91"/>
      <c r="AZ227" s="90"/>
      <c r="BA227" s="90"/>
      <c r="BB227" s="90"/>
      <c r="BC227" s="90"/>
      <c r="BD227" s="90"/>
      <c r="BE227" s="90"/>
      <c r="BF227" s="90"/>
      <c r="BG227" s="90"/>
      <c r="BH227" s="90"/>
      <c r="BI227" s="83"/>
      <c r="BJ227" s="83"/>
      <c r="BK227" s="83"/>
      <c r="BL227" s="83"/>
      <c r="BM227" s="83"/>
      <c r="BN227" s="83"/>
      <c r="BO227" s="83"/>
      <c r="BP227" s="83"/>
      <c r="BQ227" s="83"/>
      <c r="BR227" s="83"/>
      <c r="BS227" s="83"/>
      <c r="BT227" s="83"/>
      <c r="BU227" s="83"/>
      <c r="BV227" s="83"/>
      <c r="BW227" s="83"/>
      <c r="BX227" s="83"/>
      <c r="BY227" s="83"/>
      <c r="BZ227" s="83"/>
      <c r="CA227" s="83"/>
      <c r="CB227" s="83"/>
      <c r="CC227" s="83"/>
      <c r="CD227" s="83"/>
    </row>
    <row r="228" spans="1:82" s="10" customFormat="1" ht="34.5" customHeight="1" thickBot="1" x14ac:dyDescent="0.25">
      <c r="A228" s="692" t="str">
        <f>'Step 3.2 Heating System'!A126</f>
        <v>LC System 9</v>
      </c>
      <c r="B228" s="1007" t="str">
        <f>IF('Step 3.2 Heating System'!D126="","",'Step 3.2 Heating System'!D126)</f>
        <v/>
      </c>
      <c r="C228" s="355"/>
      <c r="D228" s="372"/>
      <c r="E228" s="1005" t="str">
        <f>IF(OR(B228="",C228="",D228="",'Step 3.2 Heating System'!D126="")=TRUE,"",'Step 3.2 Heating System'!C126)</f>
        <v/>
      </c>
      <c r="F228" s="1552"/>
      <c r="G228" s="1553"/>
      <c r="H228" s="375"/>
      <c r="I228" s="356"/>
      <c r="J228" s="954"/>
      <c r="K228" s="356"/>
      <c r="L228" s="358"/>
      <c r="M228" s="358"/>
      <c r="N228" s="782">
        <f>IF('Step 3.2 Heating System'!W126="","",'Step 3.2 Heating System'!W126)</f>
        <v>0</v>
      </c>
      <c r="O228" s="527" t="str">
        <f t="shared" si="52"/>
        <v/>
      </c>
      <c r="P228" s="528" t="str">
        <f t="shared" si="60"/>
        <v/>
      </c>
      <c r="Q228" s="783" t="str">
        <f t="shared" si="48"/>
        <v/>
      </c>
      <c r="R228" s="528" t="str">
        <f t="shared" si="49"/>
        <v/>
      </c>
      <c r="S228" s="528" t="str">
        <f t="shared" si="54"/>
        <v/>
      </c>
      <c r="T228" s="784" t="str">
        <f t="shared" si="55"/>
        <v/>
      </c>
      <c r="U228" s="523" t="str">
        <f t="shared" si="50"/>
        <v/>
      </c>
      <c r="X228" s="113" t="str">
        <f>IF(B228="","",IF($C$7&lt;VLOOKUP(B228,'Eligible Technologies'!D:G,4,FALSE),$C$7,VLOOKUP(B228,'Eligible Technologies'!D:G,4,FALSE)))</f>
        <v/>
      </c>
      <c r="Y228" s="41" t="e">
        <f t="shared" si="56"/>
        <v>#VALUE!</v>
      </c>
      <c r="Z228" s="25" t="str">
        <f ca="1">IFERROR(IF($D$7 = "*Multi*",AVERAGE($AI$331:INDIRECT(CONCATENATE("Ai"&amp;Y228))),AVERAGE($AI$330:INDIRECT(CONCATENATE("Ai"&amp;Y228)))),"")</f>
        <v/>
      </c>
      <c r="AA228" s="23"/>
      <c r="AB228" s="114" t="str">
        <f t="shared" si="57"/>
        <v/>
      </c>
      <c r="AC228" s="114" t="str">
        <f t="shared" si="58"/>
        <v/>
      </c>
      <c r="AD228" s="115">
        <f t="shared" si="59"/>
        <v>0</v>
      </c>
      <c r="AE228" s="406" t="e">
        <f t="shared" si="51"/>
        <v>#DIV/0!</v>
      </c>
      <c r="AF228" s="481" t="e">
        <f ca="1">AVERAGEIF('Step 3.2 Heating System'!$C$10:$C$111,'Step 4 Support Tool'!E228,'Step 3.2 Heating System'!$K$10:$K$109)</f>
        <v>#DIV/0!</v>
      </c>
      <c r="AH228" s="32"/>
      <c r="AJ228" s="27"/>
      <c r="AK228" s="27"/>
      <c r="AL228" s="23"/>
      <c r="AM228" s="23"/>
      <c r="AO228" s="33"/>
      <c r="AR228" s="26"/>
      <c r="AS228" s="26"/>
      <c r="AT228" s="370" t="s">
        <v>797</v>
      </c>
      <c r="AU228" s="342"/>
      <c r="AV228" s="93"/>
      <c r="AW228" s="91"/>
      <c r="AX228" s="91"/>
      <c r="AY228" s="91"/>
      <c r="AZ228" s="90"/>
      <c r="BA228" s="90"/>
      <c r="BB228" s="90"/>
      <c r="BC228" s="90"/>
      <c r="BD228" s="90"/>
      <c r="BE228" s="90"/>
      <c r="BF228" s="90"/>
      <c r="BG228" s="90"/>
      <c r="BH228" s="90"/>
      <c r="BI228" s="83"/>
      <c r="BJ228" s="83"/>
      <c r="BK228" s="83"/>
      <c r="BL228" s="83"/>
      <c r="BM228" s="83"/>
      <c r="BN228" s="83"/>
      <c r="BO228" s="83"/>
      <c r="BP228" s="83"/>
      <c r="BQ228" s="83"/>
      <c r="BR228" s="83"/>
      <c r="BS228" s="83"/>
      <c r="BT228" s="83"/>
      <c r="BU228" s="83"/>
      <c r="BV228" s="83"/>
      <c r="BW228" s="83"/>
      <c r="BX228" s="83"/>
      <c r="BY228" s="83"/>
      <c r="BZ228" s="83"/>
      <c r="CA228" s="83"/>
      <c r="CB228" s="83"/>
      <c r="CC228" s="83"/>
      <c r="CD228" s="83"/>
    </row>
    <row r="229" spans="1:82" s="10" customFormat="1" ht="34.5" customHeight="1" thickBot="1" x14ac:dyDescent="0.25">
      <c r="A229" s="692" t="str">
        <f>'Step 3.2 Heating System'!A127</f>
        <v>LC System 10</v>
      </c>
      <c r="B229" s="1007" t="str">
        <f>IF('Step 3.2 Heating System'!D127="","",'Step 3.2 Heating System'!D127)</f>
        <v/>
      </c>
      <c r="C229" s="355"/>
      <c r="D229" s="355"/>
      <c r="E229" s="1005" t="str">
        <f>IF(OR(B229="",C229="",D229="",'Step 3.2 Heating System'!D127="")=TRUE,"",'Step 3.2 Heating System'!C127)</f>
        <v/>
      </c>
      <c r="F229" s="1552"/>
      <c r="G229" s="1553"/>
      <c r="H229" s="375"/>
      <c r="I229" s="356"/>
      <c r="J229" s="954"/>
      <c r="K229" s="356"/>
      <c r="L229" s="358"/>
      <c r="M229" s="358"/>
      <c r="N229" s="782">
        <f>IF('Step 3.2 Heating System'!W127="","",'Step 3.2 Heating System'!W127)</f>
        <v>0</v>
      </c>
      <c r="O229" s="527" t="str">
        <f t="shared" si="52"/>
        <v/>
      </c>
      <c r="P229" s="528" t="str">
        <f t="shared" si="53"/>
        <v/>
      </c>
      <c r="Q229" s="783" t="str">
        <f t="shared" si="48"/>
        <v/>
      </c>
      <c r="R229" s="528" t="str">
        <f t="shared" si="49"/>
        <v/>
      </c>
      <c r="S229" s="528" t="str">
        <f t="shared" si="54"/>
        <v/>
      </c>
      <c r="T229" s="784" t="str">
        <f t="shared" si="55"/>
        <v/>
      </c>
      <c r="U229" s="523" t="str">
        <f t="shared" si="50"/>
        <v/>
      </c>
      <c r="X229" s="113" t="str">
        <f>IF(B229="","",IF($C$7&lt;VLOOKUP(B229,'Eligible Technologies'!D:G,4,FALSE),$C$7,VLOOKUP(B229,'Eligible Technologies'!D:G,4,FALSE)))</f>
        <v/>
      </c>
      <c r="Y229" s="41" t="e">
        <f t="shared" si="56"/>
        <v>#VALUE!</v>
      </c>
      <c r="Z229" s="25" t="str">
        <f ca="1">IFERROR(IF($D$7 = "*Multi*",AVERAGE($AI$331:INDIRECT(CONCATENATE("Ai"&amp;Y229))),AVERAGE($AI$330:INDIRECT(CONCATENATE("Ai"&amp;Y229)))),"")</f>
        <v/>
      </c>
      <c r="AA229" s="23"/>
      <c r="AB229" s="114" t="str">
        <f t="shared" si="57"/>
        <v/>
      </c>
      <c r="AC229" s="114" t="str">
        <f t="shared" si="58"/>
        <v/>
      </c>
      <c r="AD229" s="115">
        <f t="shared" si="59"/>
        <v>0</v>
      </c>
      <c r="AE229" s="406" t="e">
        <f t="shared" si="51"/>
        <v>#DIV/0!</v>
      </c>
      <c r="AF229" s="481" t="e">
        <f ca="1">AVERAGEIF('Step 3.2 Heating System'!$C$10:$C$111,'Step 4 Support Tool'!E229,'Step 3.2 Heating System'!$K$10:$K$109)</f>
        <v>#DIV/0!</v>
      </c>
      <c r="AH229" s="32"/>
      <c r="AJ229" s="27"/>
      <c r="AK229" s="27"/>
      <c r="AL229" s="23"/>
      <c r="AM229" s="23"/>
      <c r="AO229" s="33"/>
      <c r="AR229" s="26"/>
      <c r="AS229" s="26"/>
      <c r="AT229" s="370" t="s">
        <v>797</v>
      </c>
      <c r="AU229" s="342"/>
      <c r="AV229" s="93"/>
      <c r="AW229" s="91"/>
      <c r="AX229" s="91"/>
      <c r="AY229" s="91"/>
      <c r="AZ229" s="90"/>
      <c r="BA229" s="90"/>
      <c r="BB229" s="90"/>
      <c r="BC229" s="90"/>
      <c r="BD229" s="90"/>
      <c r="BE229" s="90"/>
      <c r="BF229" s="90"/>
      <c r="BG229" s="90"/>
      <c r="BH229" s="90"/>
      <c r="BI229" s="83"/>
      <c r="BJ229" s="83"/>
      <c r="BK229" s="83"/>
      <c r="BL229" s="83"/>
      <c r="BM229" s="83"/>
      <c r="BN229" s="83"/>
      <c r="BO229" s="83"/>
      <c r="BP229" s="83"/>
      <c r="BQ229" s="83"/>
      <c r="BR229" s="83"/>
      <c r="BS229" s="83"/>
      <c r="BT229" s="83"/>
      <c r="BU229" s="83"/>
      <c r="BV229" s="83"/>
      <c r="BW229" s="83"/>
      <c r="BX229" s="83"/>
      <c r="BY229" s="83"/>
      <c r="BZ229" s="83"/>
      <c r="CA229" s="83"/>
      <c r="CB229" s="83"/>
      <c r="CC229" s="83"/>
      <c r="CD229" s="83"/>
    </row>
    <row r="230" spans="1:82" s="10" customFormat="1" ht="34.5" customHeight="1" thickBot="1" x14ac:dyDescent="0.25">
      <c r="A230" s="693" t="str">
        <f>'Step 3.2 Heating System'!A128</f>
        <v>LC System 11</v>
      </c>
      <c r="B230" s="1007" t="str">
        <f>IF('Step 3.2 Heating System'!D128="","",'Step 3.2 Heating System'!D128)</f>
        <v/>
      </c>
      <c r="C230" s="355"/>
      <c r="D230" s="355"/>
      <c r="E230" s="1005" t="str">
        <f>IF(OR(B230="",C230="",D230="",'Step 3.2 Heating System'!D128="")=TRUE,"",'Step 3.2 Heating System'!C128)</f>
        <v/>
      </c>
      <c r="F230" s="1552"/>
      <c r="G230" s="1553"/>
      <c r="H230" s="375"/>
      <c r="I230" s="356"/>
      <c r="J230" s="954"/>
      <c r="K230" s="356"/>
      <c r="L230" s="358"/>
      <c r="M230" s="358"/>
      <c r="N230" s="782">
        <f>IF('Step 3.2 Heating System'!W128="","",'Step 3.2 Heating System'!W128)</f>
        <v>0</v>
      </c>
      <c r="O230" s="527" t="str">
        <f t="shared" si="52"/>
        <v/>
      </c>
      <c r="P230" s="528" t="str">
        <f t="shared" ref="P230:P293" si="61">IF(OR(O230&lt;=0,O230="",N230=""),"",N230/O230)</f>
        <v/>
      </c>
      <c r="Q230" s="783" t="str">
        <f t="shared" si="48"/>
        <v/>
      </c>
      <c r="R230" s="528" t="str">
        <f t="shared" si="49"/>
        <v/>
      </c>
      <c r="S230" s="528" t="str">
        <f t="shared" ref="S230:S293" si="62">IF(R230="","",X230*R230)</f>
        <v/>
      </c>
      <c r="T230" s="784" t="str">
        <f t="shared" si="55"/>
        <v/>
      </c>
      <c r="U230" s="523" t="str">
        <f t="shared" si="50"/>
        <v/>
      </c>
      <c r="X230" s="113" t="str">
        <f>IF(B230="","",IF($C$7&lt;VLOOKUP(B230,'Eligible Technologies'!D:G,4,FALSE),$C$7,VLOOKUP(B230,'Eligible Technologies'!D:G,4,FALSE)))</f>
        <v/>
      </c>
      <c r="Y230" s="41" t="e">
        <f t="shared" si="56"/>
        <v>#VALUE!</v>
      </c>
      <c r="Z230" s="25" t="str">
        <f ca="1">IFERROR(IF($D$7 = "*Multi*",AVERAGE($AI$331:INDIRECT(CONCATENATE("Ai"&amp;Y230))),AVERAGE($AI$330:INDIRECT(CONCATENATE("Ai"&amp;Y230)))),"")</f>
        <v/>
      </c>
      <c r="AA230" s="23"/>
      <c r="AB230" s="114" t="str">
        <f t="shared" ref="AB230:AB293" si="63">IF(L230="","",L230-M230)</f>
        <v/>
      </c>
      <c r="AC230" s="114" t="str">
        <f t="shared" si="58"/>
        <v/>
      </c>
      <c r="AD230" s="115">
        <f t="shared" ref="AD230:AD293" si="64">IFERROR(AB230/L230,0)</f>
        <v>0</v>
      </c>
      <c r="AE230" s="406" t="e">
        <f t="shared" si="51"/>
        <v>#DIV/0!</v>
      </c>
      <c r="AF230" s="481" t="e">
        <f ca="1">AVERAGEIF('Step 3.2 Heating System'!$C$10:$C$111,'Step 4 Support Tool'!E230,'Step 3.2 Heating System'!$K$10:$K$109)</f>
        <v>#DIV/0!</v>
      </c>
      <c r="AH230" s="32"/>
      <c r="AJ230" s="27"/>
      <c r="AK230" s="27"/>
      <c r="AL230" s="23"/>
      <c r="AM230" s="23"/>
      <c r="AO230" s="33"/>
      <c r="AR230" s="26"/>
      <c r="AS230" s="26"/>
      <c r="AT230" s="370" t="s">
        <v>797</v>
      </c>
      <c r="AU230" s="342"/>
      <c r="AV230" s="93"/>
      <c r="AW230" s="91"/>
      <c r="AX230" s="91"/>
      <c r="AY230" s="91"/>
      <c r="AZ230" s="90"/>
      <c r="BA230" s="90"/>
      <c r="BB230" s="90"/>
      <c r="BC230" s="90"/>
      <c r="BD230" s="90"/>
      <c r="BE230" s="90"/>
      <c r="BF230" s="90"/>
      <c r="BG230" s="90"/>
      <c r="BH230" s="90"/>
      <c r="BI230" s="83"/>
      <c r="BJ230" s="83"/>
      <c r="BK230" s="83"/>
      <c r="BL230" s="83"/>
      <c r="BM230" s="83"/>
      <c r="BN230" s="83"/>
      <c r="BO230" s="83"/>
      <c r="BP230" s="83"/>
      <c r="BQ230" s="83"/>
      <c r="BR230" s="83"/>
      <c r="BS230" s="83"/>
      <c r="BT230" s="83"/>
      <c r="BU230" s="83"/>
      <c r="BV230" s="83"/>
      <c r="BW230" s="83"/>
      <c r="BX230" s="83"/>
      <c r="BY230" s="83"/>
      <c r="BZ230" s="83"/>
      <c r="CA230" s="83"/>
      <c r="CB230" s="83"/>
      <c r="CC230" s="83"/>
      <c r="CD230" s="83"/>
    </row>
    <row r="231" spans="1:82" s="10" customFormat="1" ht="34.5" customHeight="1" thickBot="1" x14ac:dyDescent="0.25">
      <c r="A231" s="693" t="str">
        <f>'Step 3.2 Heating System'!A129</f>
        <v>LC System 12</v>
      </c>
      <c r="B231" s="1007" t="str">
        <f>IF('Step 3.2 Heating System'!D129="","",'Step 3.2 Heating System'!D129)</f>
        <v/>
      </c>
      <c r="C231" s="355"/>
      <c r="D231" s="355"/>
      <c r="E231" s="1005" t="str">
        <f>IF(OR(B231="",C231="",D231="",'Step 3.2 Heating System'!D129="")=TRUE,"",'Step 3.2 Heating System'!C129)</f>
        <v/>
      </c>
      <c r="F231" s="1552"/>
      <c r="G231" s="1553"/>
      <c r="H231" s="375"/>
      <c r="I231" s="356"/>
      <c r="J231" s="954"/>
      <c r="K231" s="356"/>
      <c r="L231" s="358"/>
      <c r="M231" s="358"/>
      <c r="N231" s="782">
        <f>IF('Step 3.2 Heating System'!W129="","",'Step 3.2 Heating System'!W129)</f>
        <v>0</v>
      </c>
      <c r="O231" s="527" t="str">
        <f t="shared" si="52"/>
        <v/>
      </c>
      <c r="P231" s="528" t="str">
        <f t="shared" si="61"/>
        <v/>
      </c>
      <c r="Q231" s="783" t="str">
        <f t="shared" si="48"/>
        <v/>
      </c>
      <c r="R231" s="528" t="str">
        <f t="shared" si="49"/>
        <v/>
      </c>
      <c r="S231" s="528" t="str">
        <f t="shared" si="62"/>
        <v/>
      </c>
      <c r="T231" s="784" t="str">
        <f t="shared" si="55"/>
        <v/>
      </c>
      <c r="U231" s="523" t="str">
        <f t="shared" si="50"/>
        <v/>
      </c>
      <c r="X231" s="113" t="str">
        <f>IF(B231="","",IF($C$7&lt;VLOOKUP(B231,'Eligible Technologies'!D:G,4,FALSE),$C$7,VLOOKUP(B231,'Eligible Technologies'!D:G,4,FALSE)))</f>
        <v/>
      </c>
      <c r="Y231" s="41" t="e">
        <f t="shared" si="56"/>
        <v>#VALUE!</v>
      </c>
      <c r="Z231" s="25" t="str">
        <f ca="1">IFERROR(IF($D$7 = "*Multi*",AVERAGE($AI$331:INDIRECT(CONCATENATE("Ai"&amp;Y231))),AVERAGE($AI$330:INDIRECT(CONCATENATE("Ai"&amp;Y231)))),"")</f>
        <v/>
      </c>
      <c r="AA231" s="23"/>
      <c r="AB231" s="114" t="str">
        <f t="shared" si="63"/>
        <v/>
      </c>
      <c r="AC231" s="114" t="str">
        <f t="shared" si="58"/>
        <v/>
      </c>
      <c r="AD231" s="115">
        <f t="shared" si="64"/>
        <v>0</v>
      </c>
      <c r="AE231" s="406" t="e">
        <f t="shared" si="51"/>
        <v>#DIV/0!</v>
      </c>
      <c r="AF231" s="481" t="e">
        <f ca="1">AVERAGEIF('Step 3.2 Heating System'!$C$10:$C$111,'Step 4 Support Tool'!E231,'Step 3.2 Heating System'!$K$10:$K$109)</f>
        <v>#DIV/0!</v>
      </c>
      <c r="AH231" s="32"/>
      <c r="AJ231" s="27"/>
      <c r="AK231" s="27"/>
      <c r="AL231" s="23"/>
      <c r="AM231" s="23"/>
      <c r="AO231" s="33"/>
      <c r="AR231" s="26"/>
      <c r="AS231" s="26"/>
      <c r="AT231" s="370" t="s">
        <v>797</v>
      </c>
      <c r="AU231" s="342"/>
      <c r="AV231" s="93"/>
      <c r="AW231" s="91"/>
      <c r="AX231" s="91"/>
      <c r="AY231" s="91"/>
      <c r="AZ231" s="90"/>
      <c r="BA231" s="90"/>
      <c r="BB231" s="90"/>
      <c r="BC231" s="90"/>
      <c r="BD231" s="90"/>
      <c r="BE231" s="90"/>
      <c r="BF231" s="90"/>
      <c r="BG231" s="90"/>
      <c r="BH231" s="90"/>
      <c r="BI231" s="83"/>
      <c r="BJ231" s="83"/>
      <c r="BK231" s="83"/>
      <c r="BL231" s="83"/>
      <c r="BM231" s="83"/>
      <c r="BN231" s="83"/>
      <c r="BO231" s="83"/>
      <c r="BP231" s="83"/>
      <c r="BQ231" s="83"/>
      <c r="BR231" s="83"/>
      <c r="BS231" s="83"/>
      <c r="BT231" s="83"/>
      <c r="BU231" s="83"/>
      <c r="BV231" s="83"/>
      <c r="BW231" s="83"/>
      <c r="BX231" s="83"/>
      <c r="BY231" s="83"/>
      <c r="BZ231" s="83"/>
      <c r="CA231" s="83"/>
      <c r="CB231" s="83"/>
      <c r="CC231" s="83"/>
      <c r="CD231" s="83"/>
    </row>
    <row r="232" spans="1:82" s="10" customFormat="1" ht="34.5" customHeight="1" thickBot="1" x14ac:dyDescent="0.25">
      <c r="A232" s="693" t="str">
        <f>'Step 3.2 Heating System'!A130</f>
        <v>LC System 13</v>
      </c>
      <c r="B232" s="1007" t="str">
        <f>IF('Step 3.2 Heating System'!D130="","",'Step 3.2 Heating System'!D130)</f>
        <v/>
      </c>
      <c r="C232" s="355"/>
      <c r="D232" s="355"/>
      <c r="E232" s="1005" t="str">
        <f>IF(OR(B232="",C232="",D232="",'Step 3.2 Heating System'!D130="")=TRUE,"",'Step 3.2 Heating System'!C130)</f>
        <v/>
      </c>
      <c r="F232" s="1552"/>
      <c r="G232" s="1553"/>
      <c r="H232" s="375"/>
      <c r="I232" s="356"/>
      <c r="J232" s="954"/>
      <c r="K232" s="356"/>
      <c r="L232" s="358"/>
      <c r="M232" s="358"/>
      <c r="N232" s="782">
        <f>IF('Step 3.2 Heating System'!W130="","",'Step 3.2 Heating System'!W130)</f>
        <v>0</v>
      </c>
      <c r="O232" s="527" t="str">
        <f t="shared" si="52"/>
        <v/>
      </c>
      <c r="P232" s="528" t="str">
        <f t="shared" si="61"/>
        <v/>
      </c>
      <c r="Q232" s="783" t="str">
        <f t="shared" si="48"/>
        <v/>
      </c>
      <c r="R232" s="528" t="str">
        <f t="shared" si="49"/>
        <v/>
      </c>
      <c r="S232" s="528" t="str">
        <f t="shared" si="62"/>
        <v/>
      </c>
      <c r="T232" s="784" t="str">
        <f t="shared" si="55"/>
        <v/>
      </c>
      <c r="U232" s="523" t="str">
        <f t="shared" si="50"/>
        <v/>
      </c>
      <c r="X232" s="113" t="str">
        <f>IF(B232="","",IF($C$7&lt;VLOOKUP(B232,'Eligible Technologies'!D:G,4,FALSE),$C$7,VLOOKUP(B232,'Eligible Technologies'!D:G,4,FALSE)))</f>
        <v/>
      </c>
      <c r="Y232" s="41" t="e">
        <f t="shared" si="56"/>
        <v>#VALUE!</v>
      </c>
      <c r="Z232" s="25" t="str">
        <f ca="1">IFERROR(IF($D$7 = "*Multi*",AVERAGE($AI$331:INDIRECT(CONCATENATE("Ai"&amp;Y232))),AVERAGE($AI$330:INDIRECT(CONCATENATE("Ai"&amp;Y232)))),"")</f>
        <v/>
      </c>
      <c r="AA232" s="23"/>
      <c r="AB232" s="114" t="str">
        <f t="shared" si="63"/>
        <v/>
      </c>
      <c r="AC232" s="114" t="str">
        <f t="shared" si="58"/>
        <v/>
      </c>
      <c r="AD232" s="115">
        <f t="shared" si="64"/>
        <v>0</v>
      </c>
      <c r="AE232" s="406" t="e">
        <f t="shared" si="51"/>
        <v>#DIV/0!</v>
      </c>
      <c r="AF232" s="481" t="e">
        <f ca="1">AVERAGEIF('Step 3.2 Heating System'!$C$10:$C$111,'Step 4 Support Tool'!E232,'Step 3.2 Heating System'!$K$10:$K$109)</f>
        <v>#DIV/0!</v>
      </c>
      <c r="AH232" s="32"/>
      <c r="AJ232" s="27"/>
      <c r="AK232" s="27"/>
      <c r="AL232" s="23"/>
      <c r="AM232" s="23"/>
      <c r="AO232" s="33"/>
      <c r="AR232" s="26"/>
      <c r="AS232" s="26"/>
      <c r="AT232" s="370" t="s">
        <v>797</v>
      </c>
      <c r="AU232" s="342"/>
      <c r="AV232" s="93"/>
      <c r="AW232" s="91"/>
      <c r="AX232" s="91"/>
      <c r="AY232" s="91"/>
      <c r="AZ232" s="90"/>
      <c r="BA232" s="90"/>
      <c r="BB232" s="90"/>
      <c r="BC232" s="90"/>
      <c r="BD232" s="90"/>
      <c r="BE232" s="90"/>
      <c r="BF232" s="90"/>
      <c r="BG232" s="90"/>
      <c r="BH232" s="90"/>
      <c r="BI232" s="83"/>
      <c r="BJ232" s="83"/>
      <c r="BK232" s="83"/>
      <c r="BL232" s="83"/>
      <c r="BM232" s="83"/>
      <c r="BN232" s="83"/>
      <c r="BO232" s="83"/>
      <c r="BP232" s="83"/>
      <c r="BQ232" s="83"/>
      <c r="BR232" s="83"/>
      <c r="BS232" s="83"/>
      <c r="BT232" s="83"/>
      <c r="BU232" s="83"/>
      <c r="BV232" s="83"/>
      <c r="BW232" s="83"/>
      <c r="BX232" s="83"/>
      <c r="BY232" s="83"/>
      <c r="BZ232" s="83"/>
      <c r="CA232" s="83"/>
      <c r="CB232" s="83"/>
      <c r="CC232" s="83"/>
      <c r="CD232" s="83"/>
    </row>
    <row r="233" spans="1:82" s="10" customFormat="1" ht="34.5" customHeight="1" thickBot="1" x14ac:dyDescent="0.25">
      <c r="A233" s="693" t="str">
        <f>'Step 3.2 Heating System'!A131</f>
        <v>LC System 14</v>
      </c>
      <c r="B233" s="1007" t="str">
        <f>IF('Step 3.2 Heating System'!D131="","",'Step 3.2 Heating System'!D131)</f>
        <v/>
      </c>
      <c r="C233" s="355"/>
      <c r="D233" s="355"/>
      <c r="E233" s="1005" t="str">
        <f>IF(OR(B233="",C233="",D233="",'Step 3.2 Heating System'!D131="")=TRUE,"",'Step 3.2 Heating System'!C131)</f>
        <v/>
      </c>
      <c r="F233" s="1552"/>
      <c r="G233" s="1553"/>
      <c r="H233" s="375"/>
      <c r="I233" s="356"/>
      <c r="J233" s="954"/>
      <c r="K233" s="356"/>
      <c r="L233" s="358"/>
      <c r="M233" s="358"/>
      <c r="N233" s="782">
        <f>IF('Step 3.2 Heating System'!W131="","",'Step 3.2 Heating System'!W131)</f>
        <v>0</v>
      </c>
      <c r="O233" s="527" t="str">
        <f t="shared" si="52"/>
        <v/>
      </c>
      <c r="P233" s="528" t="str">
        <f t="shared" si="61"/>
        <v/>
      </c>
      <c r="Q233" s="783" t="str">
        <f t="shared" si="48"/>
        <v/>
      </c>
      <c r="R233" s="528" t="str">
        <f t="shared" si="49"/>
        <v/>
      </c>
      <c r="S233" s="528" t="str">
        <f t="shared" si="62"/>
        <v/>
      </c>
      <c r="T233" s="784" t="str">
        <f t="shared" si="55"/>
        <v/>
      </c>
      <c r="U233" s="523" t="str">
        <f t="shared" si="50"/>
        <v/>
      </c>
      <c r="X233" s="113" t="str">
        <f>IF(B233="","",IF($C$7&lt;VLOOKUP(B233,'Eligible Technologies'!D:G,4,FALSE),$C$7,VLOOKUP(B233,'Eligible Technologies'!D:G,4,FALSE)))</f>
        <v/>
      </c>
      <c r="Y233" s="41" t="e">
        <f t="shared" si="56"/>
        <v>#VALUE!</v>
      </c>
      <c r="Z233" s="25" t="str">
        <f ca="1">IFERROR(IF($D$7 = "*Multi*",AVERAGE($AI$331:INDIRECT(CONCATENATE("Ai"&amp;Y233))),AVERAGE($AI$330:INDIRECT(CONCATENATE("Ai"&amp;Y233)))),"")</f>
        <v/>
      </c>
      <c r="AA233" s="23"/>
      <c r="AB233" s="114" t="str">
        <f t="shared" si="63"/>
        <v/>
      </c>
      <c r="AC233" s="114" t="str">
        <f t="shared" si="58"/>
        <v/>
      </c>
      <c r="AD233" s="115">
        <f t="shared" si="64"/>
        <v>0</v>
      </c>
      <c r="AE233" s="406" t="e">
        <f t="shared" si="51"/>
        <v>#DIV/0!</v>
      </c>
      <c r="AF233" s="481" t="e">
        <f ca="1">AVERAGEIF('Step 3.2 Heating System'!$C$10:$C$111,'Step 4 Support Tool'!E233,'Step 3.2 Heating System'!$K$10:$K$109)</f>
        <v>#DIV/0!</v>
      </c>
      <c r="AH233" s="32"/>
      <c r="AJ233" s="27"/>
      <c r="AK233" s="27"/>
      <c r="AL233" s="23"/>
      <c r="AM233" s="23"/>
      <c r="AO233" s="33"/>
      <c r="AR233" s="26"/>
      <c r="AS233" s="26"/>
      <c r="AT233" s="370" t="s">
        <v>797</v>
      </c>
      <c r="AU233" s="342"/>
      <c r="AV233" s="93"/>
      <c r="AW233" s="91"/>
      <c r="AX233" s="91"/>
      <c r="AY233" s="91"/>
      <c r="AZ233" s="90"/>
      <c r="BA233" s="90"/>
      <c r="BB233" s="90"/>
      <c r="BC233" s="90"/>
      <c r="BD233" s="90"/>
      <c r="BE233" s="90"/>
      <c r="BF233" s="90"/>
      <c r="BG233" s="90"/>
      <c r="BH233" s="90"/>
      <c r="BI233" s="83"/>
      <c r="BJ233" s="83"/>
      <c r="BK233" s="83"/>
      <c r="BL233" s="83"/>
      <c r="BM233" s="83"/>
      <c r="BN233" s="83"/>
      <c r="BO233" s="83"/>
      <c r="BP233" s="83"/>
      <c r="BQ233" s="83"/>
      <c r="BR233" s="83"/>
      <c r="BS233" s="83"/>
      <c r="BT233" s="83"/>
      <c r="BU233" s="83"/>
      <c r="BV233" s="83"/>
      <c r="BW233" s="83"/>
      <c r="BX233" s="83"/>
      <c r="BY233" s="83"/>
      <c r="BZ233" s="83"/>
      <c r="CA233" s="83"/>
      <c r="CB233" s="83"/>
      <c r="CC233" s="83"/>
      <c r="CD233" s="83"/>
    </row>
    <row r="234" spans="1:82" s="10" customFormat="1" ht="34.5" customHeight="1" x14ac:dyDescent="0.2">
      <c r="A234" s="693" t="str">
        <f>'Step 3.2 Heating System'!A132</f>
        <v>LC System 15</v>
      </c>
      <c r="B234" s="1007" t="str">
        <f>IF('Step 3.2 Heating System'!D132="","",'Step 3.2 Heating System'!D132)</f>
        <v/>
      </c>
      <c r="C234" s="355"/>
      <c r="D234" s="355"/>
      <c r="E234" s="1005" t="str">
        <f>IF(OR(B234="",C234="",D234="",'Step 3.2 Heating System'!D132="")=TRUE,"",'Step 3.2 Heating System'!C132)</f>
        <v/>
      </c>
      <c r="F234" s="1552"/>
      <c r="G234" s="1553"/>
      <c r="H234" s="375"/>
      <c r="I234" s="356"/>
      <c r="J234" s="954"/>
      <c r="K234" s="356"/>
      <c r="L234" s="358"/>
      <c r="M234" s="358"/>
      <c r="N234" s="782">
        <f>IF('Step 3.2 Heating System'!W132="","",'Step 3.2 Heating System'!W132)</f>
        <v>0</v>
      </c>
      <c r="O234" s="527" t="str">
        <f t="shared" si="52"/>
        <v/>
      </c>
      <c r="P234" s="528" t="str">
        <f t="shared" si="61"/>
        <v/>
      </c>
      <c r="Q234" s="783" t="str">
        <f t="shared" si="48"/>
        <v/>
      </c>
      <c r="R234" s="528" t="str">
        <f t="shared" si="49"/>
        <v/>
      </c>
      <c r="S234" s="528" t="str">
        <f t="shared" si="62"/>
        <v/>
      </c>
      <c r="T234" s="784" t="str">
        <f t="shared" si="55"/>
        <v/>
      </c>
      <c r="U234" s="523" t="str">
        <f t="shared" si="50"/>
        <v/>
      </c>
      <c r="X234" s="113" t="str">
        <f>IF(B234="","",IF($C$7&lt;VLOOKUP(B234,'Eligible Technologies'!D:G,4,FALSE),$C$7,VLOOKUP(B234,'Eligible Technologies'!D:G,4,FALSE)))</f>
        <v/>
      </c>
      <c r="Y234" s="41" t="e">
        <f t="shared" si="56"/>
        <v>#VALUE!</v>
      </c>
      <c r="Z234" s="25" t="str">
        <f ca="1">IFERROR(IF($D$7 = "*Multi*",AVERAGE($AI$331:INDIRECT(CONCATENATE("Ai"&amp;Y234))),AVERAGE($AI$330:INDIRECT(CONCATENATE("Ai"&amp;Y234)))),"")</f>
        <v/>
      </c>
      <c r="AA234" s="23"/>
      <c r="AB234" s="114" t="str">
        <f t="shared" si="63"/>
        <v/>
      </c>
      <c r="AC234" s="114" t="str">
        <f t="shared" si="58"/>
        <v/>
      </c>
      <c r="AD234" s="115">
        <f t="shared" si="64"/>
        <v>0</v>
      </c>
      <c r="AE234" s="406" t="e">
        <f t="shared" si="51"/>
        <v>#DIV/0!</v>
      </c>
      <c r="AF234" s="481" t="e">
        <f ca="1">AVERAGEIF('Step 3.2 Heating System'!$C$10:$C$111,'Step 4 Support Tool'!E234,'Step 3.2 Heating System'!$K$10:$K$109)</f>
        <v>#DIV/0!</v>
      </c>
      <c r="AH234" s="32"/>
      <c r="AJ234" s="27"/>
      <c r="AK234" s="27"/>
      <c r="AL234" s="23"/>
      <c r="AM234" s="23"/>
      <c r="AO234" s="33"/>
      <c r="AR234" s="26"/>
      <c r="AS234" s="26"/>
      <c r="AT234" s="370" t="s">
        <v>797</v>
      </c>
      <c r="AU234" s="342"/>
      <c r="AV234" s="93"/>
      <c r="AW234" s="91"/>
      <c r="AX234" s="91"/>
      <c r="AY234" s="91"/>
      <c r="AZ234" s="90"/>
      <c r="BA234" s="90"/>
      <c r="BB234" s="90"/>
      <c r="BC234" s="90"/>
      <c r="BD234" s="90"/>
      <c r="BE234" s="90"/>
      <c r="BF234" s="90"/>
      <c r="BG234" s="90"/>
      <c r="BH234" s="90"/>
      <c r="BI234" s="83"/>
      <c r="BJ234" s="83"/>
      <c r="BK234" s="83"/>
      <c r="BL234" s="83"/>
      <c r="BM234" s="83"/>
      <c r="BN234" s="83"/>
      <c r="BO234" s="83"/>
      <c r="BP234" s="83"/>
      <c r="BQ234" s="83"/>
      <c r="BR234" s="83"/>
      <c r="BS234" s="83"/>
      <c r="BT234" s="83"/>
      <c r="BU234" s="83"/>
      <c r="BV234" s="83"/>
      <c r="BW234" s="83"/>
      <c r="BX234" s="83"/>
      <c r="BY234" s="83"/>
      <c r="BZ234" s="83"/>
      <c r="CA234" s="83"/>
      <c r="CB234" s="83"/>
      <c r="CC234" s="83"/>
      <c r="CD234" s="83"/>
    </row>
    <row r="235" spans="1:82" s="10" customFormat="1" ht="34.5" hidden="1" customHeight="1" outlineLevel="1" thickBot="1" x14ac:dyDescent="0.25">
      <c r="A235" s="693" t="str">
        <f>'Step 3.2 Heating System'!A133</f>
        <v>LC System 16</v>
      </c>
      <c r="B235" s="1007" t="str">
        <f>IF('Step 3.2 Heating System'!D133="","",'Step 3.2 Heating System'!D133)</f>
        <v/>
      </c>
      <c r="C235" s="355"/>
      <c r="D235" s="355"/>
      <c r="E235" s="1005" t="str">
        <f>IF(OR(B235="",C235="",D235="",'Step 3.2 Heating System'!D133="")=TRUE,"",'Step 3.2 Heating System'!C133)</f>
        <v/>
      </c>
      <c r="F235" s="1552"/>
      <c r="G235" s="1553"/>
      <c r="H235" s="375"/>
      <c r="I235" s="356"/>
      <c r="J235" s="954"/>
      <c r="K235" s="356"/>
      <c r="L235" s="358"/>
      <c r="M235" s="358"/>
      <c r="N235" s="782">
        <f>IF('Step 3.2 Heating System'!W133="","",'Step 3.2 Heating System'!W133)</f>
        <v>0</v>
      </c>
      <c r="O235" s="527" t="str">
        <f t="shared" si="52"/>
        <v/>
      </c>
      <c r="P235" s="528" t="str">
        <f t="shared" si="61"/>
        <v/>
      </c>
      <c r="Q235" s="783" t="str">
        <f t="shared" si="48"/>
        <v/>
      </c>
      <c r="R235" s="528" t="str">
        <f t="shared" si="49"/>
        <v/>
      </c>
      <c r="S235" s="528" t="str">
        <f t="shared" si="62"/>
        <v/>
      </c>
      <c r="T235" s="784" t="str">
        <f t="shared" si="55"/>
        <v/>
      </c>
      <c r="U235" s="523" t="str">
        <f t="shared" si="50"/>
        <v/>
      </c>
      <c r="X235" s="113" t="str">
        <f>IF(B235="","",IF($C$7&lt;VLOOKUP(B235,'Eligible Technologies'!D:G,4,FALSE),$C$7,VLOOKUP(B235,'Eligible Technologies'!D:G,4,FALSE)))</f>
        <v/>
      </c>
      <c r="Y235" s="41" t="e">
        <f t="shared" si="56"/>
        <v>#VALUE!</v>
      </c>
      <c r="Z235" s="25" t="str">
        <f ca="1">IFERROR(IF($D$7 = "*Multi*",AVERAGE($AI$331:INDIRECT(CONCATENATE("Ai"&amp;Y235))),AVERAGE($AI$330:INDIRECT(CONCATENATE("Ai"&amp;Y235)))),"")</f>
        <v/>
      </c>
      <c r="AA235" s="23"/>
      <c r="AB235" s="114" t="str">
        <f t="shared" si="63"/>
        <v/>
      </c>
      <c r="AC235" s="114" t="str">
        <f t="shared" si="58"/>
        <v/>
      </c>
      <c r="AD235" s="115">
        <f t="shared" si="64"/>
        <v>0</v>
      </c>
      <c r="AE235" s="406" t="e">
        <f t="shared" si="51"/>
        <v>#DIV/0!</v>
      </c>
      <c r="AF235" s="481" t="e">
        <f ca="1">AVERAGEIF('Step 3.2 Heating System'!$C$10:$C$111,'Step 4 Support Tool'!E235,'Step 3.2 Heating System'!$K$10:$K$109)</f>
        <v>#DIV/0!</v>
      </c>
      <c r="AH235" s="32"/>
      <c r="AJ235" s="27"/>
      <c r="AK235" s="27"/>
      <c r="AL235" s="23"/>
      <c r="AM235" s="23"/>
      <c r="AO235" s="33"/>
      <c r="AR235" s="26"/>
      <c r="AS235" s="26"/>
      <c r="AT235" s="370" t="s">
        <v>797</v>
      </c>
      <c r="AU235" s="342"/>
      <c r="AV235" s="93"/>
      <c r="AW235" s="91"/>
      <c r="AX235" s="91"/>
      <c r="AY235" s="91"/>
      <c r="AZ235" s="90"/>
      <c r="BA235" s="90"/>
      <c r="BB235" s="90"/>
      <c r="BC235" s="90"/>
      <c r="BD235" s="90"/>
      <c r="BE235" s="90"/>
      <c r="BF235" s="90"/>
      <c r="BG235" s="90"/>
      <c r="BH235" s="90"/>
      <c r="BI235" s="83"/>
      <c r="BJ235" s="83"/>
      <c r="BK235" s="83"/>
      <c r="BL235" s="83"/>
      <c r="BM235" s="83"/>
      <c r="BN235" s="83"/>
      <c r="BO235" s="83"/>
      <c r="BP235" s="83"/>
      <c r="BQ235" s="83"/>
      <c r="BR235" s="83"/>
      <c r="BS235" s="83"/>
      <c r="BT235" s="83"/>
      <c r="BU235" s="83"/>
      <c r="BV235" s="83"/>
      <c r="BW235" s="83"/>
      <c r="BX235" s="83"/>
      <c r="BY235" s="83"/>
      <c r="BZ235" s="83"/>
      <c r="CA235" s="83"/>
      <c r="CB235" s="83"/>
      <c r="CC235" s="83"/>
      <c r="CD235" s="83"/>
    </row>
    <row r="236" spans="1:82" s="10" customFormat="1" ht="34.5" hidden="1" customHeight="1" outlineLevel="1" thickBot="1" x14ac:dyDescent="0.25">
      <c r="A236" s="693" t="str">
        <f>'Step 3.2 Heating System'!A134</f>
        <v>LC System 17</v>
      </c>
      <c r="B236" s="1007" t="str">
        <f>IF('Step 3.2 Heating System'!D134="","",'Step 3.2 Heating System'!D134)</f>
        <v/>
      </c>
      <c r="C236" s="355"/>
      <c r="D236" s="355"/>
      <c r="E236" s="1005" t="str">
        <f>IF(OR(B236="",C236="",D236="",'Step 3.2 Heating System'!D134="")=TRUE,"",'Step 3.2 Heating System'!C134)</f>
        <v/>
      </c>
      <c r="F236" s="1552"/>
      <c r="G236" s="1553"/>
      <c r="H236" s="375"/>
      <c r="I236" s="356"/>
      <c r="J236" s="954"/>
      <c r="K236" s="356"/>
      <c r="L236" s="358"/>
      <c r="M236" s="358"/>
      <c r="N236" s="782">
        <f>IF('Step 3.2 Heating System'!W134="","",'Step 3.2 Heating System'!W134)</f>
        <v>0</v>
      </c>
      <c r="O236" s="527" t="str">
        <f t="shared" si="52"/>
        <v/>
      </c>
      <c r="P236" s="528" t="str">
        <f t="shared" si="61"/>
        <v/>
      </c>
      <c r="Q236" s="783" t="str">
        <f t="shared" si="48"/>
        <v/>
      </c>
      <c r="R236" s="528" t="str">
        <f t="shared" si="49"/>
        <v/>
      </c>
      <c r="S236" s="528" t="str">
        <f t="shared" si="62"/>
        <v/>
      </c>
      <c r="T236" s="784" t="str">
        <f t="shared" si="55"/>
        <v/>
      </c>
      <c r="U236" s="523" t="str">
        <f t="shared" si="50"/>
        <v/>
      </c>
      <c r="X236" s="113" t="str">
        <f>IF(B236="","",IF($C$7&lt;VLOOKUP(B236,'Eligible Technologies'!D:G,4,FALSE),$C$7,VLOOKUP(B236,'Eligible Technologies'!D:G,4,FALSE)))</f>
        <v/>
      </c>
      <c r="Y236" s="41" t="e">
        <f t="shared" si="56"/>
        <v>#VALUE!</v>
      </c>
      <c r="Z236" s="25" t="str">
        <f ca="1">IFERROR(IF($D$7 = "*Multi*",AVERAGE($AI$331:INDIRECT(CONCATENATE("Ai"&amp;Y236))),AVERAGE($AI$330:INDIRECT(CONCATENATE("Ai"&amp;Y236)))),"")</f>
        <v/>
      </c>
      <c r="AA236" s="23"/>
      <c r="AB236" s="114" t="str">
        <f t="shared" si="63"/>
        <v/>
      </c>
      <c r="AC236" s="114" t="str">
        <f t="shared" si="58"/>
        <v/>
      </c>
      <c r="AD236" s="115">
        <f t="shared" si="64"/>
        <v>0</v>
      </c>
      <c r="AE236" s="406" t="e">
        <f t="shared" si="51"/>
        <v>#DIV/0!</v>
      </c>
      <c r="AF236" s="481" t="e">
        <f ca="1">AVERAGEIF('Step 3.2 Heating System'!$C$10:$C$111,'Step 4 Support Tool'!E236,'Step 3.2 Heating System'!$K$10:$K$109)</f>
        <v>#DIV/0!</v>
      </c>
      <c r="AH236" s="32"/>
      <c r="AJ236" s="27"/>
      <c r="AK236" s="27"/>
      <c r="AL236" s="23"/>
      <c r="AM236" s="23"/>
      <c r="AO236" s="33"/>
      <c r="AR236" s="26"/>
      <c r="AS236" s="26"/>
      <c r="AT236" s="370" t="s">
        <v>797</v>
      </c>
      <c r="AU236" s="342"/>
      <c r="AV236" s="93"/>
      <c r="AW236" s="91"/>
      <c r="AX236" s="91"/>
      <c r="AY236" s="91"/>
      <c r="AZ236" s="90"/>
      <c r="BA236" s="90"/>
      <c r="BB236" s="90"/>
      <c r="BC236" s="90"/>
      <c r="BD236" s="90"/>
      <c r="BE236" s="90"/>
      <c r="BF236" s="90"/>
      <c r="BG236" s="90"/>
      <c r="BH236" s="90"/>
      <c r="BI236" s="83"/>
      <c r="BJ236" s="83"/>
      <c r="BK236" s="83"/>
      <c r="BL236" s="83"/>
      <c r="BM236" s="83"/>
      <c r="BN236" s="83"/>
      <c r="BO236" s="83"/>
      <c r="BP236" s="83"/>
      <c r="BQ236" s="83"/>
      <c r="BR236" s="83"/>
      <c r="BS236" s="83"/>
      <c r="BT236" s="83"/>
      <c r="BU236" s="83"/>
      <c r="BV236" s="83"/>
      <c r="BW236" s="83"/>
      <c r="BX236" s="83"/>
      <c r="BY236" s="83"/>
      <c r="BZ236" s="83"/>
      <c r="CA236" s="83"/>
      <c r="CB236" s="83"/>
      <c r="CC236" s="83"/>
      <c r="CD236" s="83"/>
    </row>
    <row r="237" spans="1:82" s="10" customFormat="1" ht="34.5" hidden="1" customHeight="1" outlineLevel="1" thickBot="1" x14ac:dyDescent="0.25">
      <c r="A237" s="693" t="str">
        <f>'Step 3.2 Heating System'!A135</f>
        <v>LC System 18</v>
      </c>
      <c r="B237" s="1007" t="str">
        <f>IF('Step 3.2 Heating System'!D135="","",'Step 3.2 Heating System'!D135)</f>
        <v/>
      </c>
      <c r="C237" s="355"/>
      <c r="D237" s="355"/>
      <c r="E237" s="1005" t="str">
        <f>IF(OR(B237="",C237="",D237="",'Step 3.2 Heating System'!D135="")=TRUE,"",'Step 3.2 Heating System'!C135)</f>
        <v/>
      </c>
      <c r="F237" s="1552"/>
      <c r="G237" s="1553"/>
      <c r="H237" s="375"/>
      <c r="I237" s="356"/>
      <c r="J237" s="954"/>
      <c r="K237" s="356"/>
      <c r="L237" s="358"/>
      <c r="M237" s="358"/>
      <c r="N237" s="782">
        <f>IF('Step 3.2 Heating System'!W135="","",'Step 3.2 Heating System'!W135)</f>
        <v>0</v>
      </c>
      <c r="O237" s="527" t="str">
        <f t="shared" si="52"/>
        <v/>
      </c>
      <c r="P237" s="528" t="str">
        <f t="shared" si="61"/>
        <v/>
      </c>
      <c r="Q237" s="783" t="str">
        <f t="shared" si="48"/>
        <v/>
      </c>
      <c r="R237" s="528" t="str">
        <f t="shared" si="49"/>
        <v/>
      </c>
      <c r="S237" s="528" t="str">
        <f t="shared" si="62"/>
        <v/>
      </c>
      <c r="T237" s="784" t="str">
        <f t="shared" si="55"/>
        <v/>
      </c>
      <c r="U237" s="523" t="str">
        <f t="shared" si="50"/>
        <v/>
      </c>
      <c r="X237" s="113" t="str">
        <f>IF(B237="","",IF($C$7&lt;VLOOKUP(B237,'Eligible Technologies'!D:G,4,FALSE),$C$7,VLOOKUP(B237,'Eligible Technologies'!D:G,4,FALSE)))</f>
        <v/>
      </c>
      <c r="Y237" s="41" t="e">
        <f t="shared" si="56"/>
        <v>#VALUE!</v>
      </c>
      <c r="Z237" s="25" t="str">
        <f ca="1">IFERROR(IF($D$7 = "*Multi*",AVERAGE($AI$331:INDIRECT(CONCATENATE("Ai"&amp;Y237))),AVERAGE($AI$330:INDIRECT(CONCATENATE("Ai"&amp;Y237)))),"")</f>
        <v/>
      </c>
      <c r="AA237" s="23"/>
      <c r="AB237" s="114" t="str">
        <f t="shared" si="63"/>
        <v/>
      </c>
      <c r="AC237" s="114" t="str">
        <f t="shared" si="58"/>
        <v/>
      </c>
      <c r="AD237" s="115">
        <f t="shared" si="64"/>
        <v>0</v>
      </c>
      <c r="AE237" s="406" t="e">
        <f t="shared" si="51"/>
        <v>#DIV/0!</v>
      </c>
      <c r="AF237" s="481" t="e">
        <f ca="1">AVERAGEIF('Step 3.2 Heating System'!$C$10:$C$111,'Step 4 Support Tool'!E237,'Step 3.2 Heating System'!$K$10:$K$109)</f>
        <v>#DIV/0!</v>
      </c>
      <c r="AH237" s="32"/>
      <c r="AJ237" s="27"/>
      <c r="AK237" s="27"/>
      <c r="AL237" s="23"/>
      <c r="AM237" s="23"/>
      <c r="AO237" s="33"/>
      <c r="AR237" s="26"/>
      <c r="AS237" s="26"/>
      <c r="AT237" s="370" t="s">
        <v>797</v>
      </c>
      <c r="AU237" s="342"/>
      <c r="AV237" s="93"/>
      <c r="AW237" s="91"/>
      <c r="AX237" s="91"/>
      <c r="AY237" s="91"/>
      <c r="AZ237" s="90"/>
      <c r="BA237" s="90"/>
      <c r="BB237" s="90"/>
      <c r="BC237" s="90"/>
      <c r="BD237" s="90"/>
      <c r="BE237" s="90"/>
      <c r="BF237" s="90"/>
      <c r="BG237" s="90"/>
      <c r="BH237" s="90"/>
      <c r="BI237" s="83"/>
      <c r="BJ237" s="83"/>
      <c r="BK237" s="83"/>
      <c r="BL237" s="83"/>
      <c r="BM237" s="83"/>
      <c r="BN237" s="83"/>
      <c r="BO237" s="83"/>
      <c r="BP237" s="83"/>
      <c r="BQ237" s="83"/>
      <c r="BR237" s="83"/>
      <c r="BS237" s="83"/>
      <c r="BT237" s="83"/>
      <c r="BU237" s="83"/>
      <c r="BV237" s="83"/>
      <c r="BW237" s="83"/>
      <c r="BX237" s="83"/>
      <c r="BY237" s="83"/>
      <c r="BZ237" s="83"/>
      <c r="CA237" s="83"/>
      <c r="CB237" s="83"/>
      <c r="CC237" s="83"/>
      <c r="CD237" s="83"/>
    </row>
    <row r="238" spans="1:82" s="10" customFormat="1" ht="34.5" hidden="1" customHeight="1" outlineLevel="1" thickBot="1" x14ac:dyDescent="0.25">
      <c r="A238" s="693" t="str">
        <f>'Step 3.2 Heating System'!A136</f>
        <v>LC System 19</v>
      </c>
      <c r="B238" s="1007" t="str">
        <f>IF('Step 3.2 Heating System'!D136="","",'Step 3.2 Heating System'!D136)</f>
        <v/>
      </c>
      <c r="C238" s="355"/>
      <c r="D238" s="355"/>
      <c r="E238" s="1005" t="str">
        <f>IF(OR(B238="",C238="",D238="",'Step 3.2 Heating System'!D136="")=TRUE,"",'Step 3.2 Heating System'!C136)</f>
        <v/>
      </c>
      <c r="F238" s="1552"/>
      <c r="G238" s="1553"/>
      <c r="H238" s="375"/>
      <c r="I238" s="356"/>
      <c r="J238" s="954"/>
      <c r="K238" s="356"/>
      <c r="L238" s="358"/>
      <c r="M238" s="358"/>
      <c r="N238" s="782">
        <f>IF('Step 3.2 Heating System'!W136="","",'Step 3.2 Heating System'!W136)</f>
        <v>0</v>
      </c>
      <c r="O238" s="527" t="str">
        <f t="shared" si="52"/>
        <v/>
      </c>
      <c r="P238" s="528" t="str">
        <f t="shared" si="61"/>
        <v/>
      </c>
      <c r="Q238" s="783" t="str">
        <f t="shared" si="48"/>
        <v/>
      </c>
      <c r="R238" s="528" t="str">
        <f t="shared" si="49"/>
        <v/>
      </c>
      <c r="S238" s="528" t="str">
        <f t="shared" si="62"/>
        <v/>
      </c>
      <c r="T238" s="784" t="str">
        <f t="shared" si="55"/>
        <v/>
      </c>
      <c r="U238" s="523" t="str">
        <f t="shared" si="50"/>
        <v/>
      </c>
      <c r="X238" s="113" t="str">
        <f>IF(B238="","",IF($C$7&lt;VLOOKUP(B238,'Eligible Technologies'!D:G,4,FALSE),$C$7,VLOOKUP(B238,'Eligible Technologies'!D:G,4,FALSE)))</f>
        <v/>
      </c>
      <c r="Y238" s="41" t="e">
        <f t="shared" si="56"/>
        <v>#VALUE!</v>
      </c>
      <c r="Z238" s="25" t="str">
        <f ca="1">IFERROR(IF($D$7 = "*Multi*",AVERAGE($AI$331:INDIRECT(CONCATENATE("Ai"&amp;Y238))),AVERAGE($AI$330:INDIRECT(CONCATENATE("Ai"&amp;Y238)))),"")</f>
        <v/>
      </c>
      <c r="AA238" s="23"/>
      <c r="AB238" s="114" t="str">
        <f t="shared" si="63"/>
        <v/>
      </c>
      <c r="AC238" s="114" t="str">
        <f t="shared" si="58"/>
        <v/>
      </c>
      <c r="AD238" s="115">
        <f t="shared" si="64"/>
        <v>0</v>
      </c>
      <c r="AE238" s="406" t="e">
        <f t="shared" si="51"/>
        <v>#DIV/0!</v>
      </c>
      <c r="AF238" s="481" t="e">
        <f ca="1">AVERAGEIF('Step 3.2 Heating System'!$C$10:$C$111,'Step 4 Support Tool'!E238,'Step 3.2 Heating System'!$K$10:$K$109)</f>
        <v>#DIV/0!</v>
      </c>
      <c r="AH238" s="32"/>
      <c r="AJ238" s="27"/>
      <c r="AK238" s="27"/>
      <c r="AL238" s="23"/>
      <c r="AM238" s="23"/>
      <c r="AO238" s="33"/>
      <c r="AR238" s="26"/>
      <c r="AS238" s="26"/>
      <c r="AT238" s="370" t="s">
        <v>797</v>
      </c>
      <c r="AU238" s="342"/>
      <c r="AV238" s="93"/>
      <c r="AW238" s="91"/>
      <c r="AX238" s="91"/>
      <c r="AY238" s="91"/>
      <c r="AZ238" s="90"/>
      <c r="BA238" s="90"/>
      <c r="BB238" s="90"/>
      <c r="BC238" s="90"/>
      <c r="BD238" s="90"/>
      <c r="BE238" s="90"/>
      <c r="BF238" s="90"/>
      <c r="BG238" s="90"/>
      <c r="BH238" s="90"/>
      <c r="BI238" s="83"/>
      <c r="BJ238" s="83"/>
      <c r="BK238" s="83"/>
      <c r="BL238" s="83"/>
      <c r="BM238" s="83"/>
      <c r="BN238" s="83"/>
      <c r="BO238" s="83"/>
      <c r="BP238" s="83"/>
      <c r="BQ238" s="83"/>
      <c r="BR238" s="83"/>
      <c r="BS238" s="83"/>
      <c r="BT238" s="83"/>
      <c r="BU238" s="83"/>
      <c r="BV238" s="83"/>
      <c r="BW238" s="83"/>
      <c r="BX238" s="83"/>
      <c r="BY238" s="83"/>
      <c r="BZ238" s="83"/>
      <c r="CA238" s="83"/>
      <c r="CB238" s="83"/>
      <c r="CC238" s="83"/>
      <c r="CD238" s="83"/>
    </row>
    <row r="239" spans="1:82" s="10" customFormat="1" ht="34.5" hidden="1" customHeight="1" outlineLevel="1" thickBot="1" x14ac:dyDescent="0.25">
      <c r="A239" s="693" t="str">
        <f>'Step 3.2 Heating System'!A137</f>
        <v>LC System 20</v>
      </c>
      <c r="B239" s="1007" t="str">
        <f>IF('Step 3.2 Heating System'!D137="","",'Step 3.2 Heating System'!D137)</f>
        <v/>
      </c>
      <c r="C239" s="355"/>
      <c r="D239" s="355"/>
      <c r="E239" s="1005" t="str">
        <f>IF(OR(B239="",C239="",D239="",'Step 3.2 Heating System'!D137="")=TRUE,"",'Step 3.2 Heating System'!C137)</f>
        <v/>
      </c>
      <c r="F239" s="1552"/>
      <c r="G239" s="1553"/>
      <c r="H239" s="375"/>
      <c r="I239" s="356"/>
      <c r="J239" s="954"/>
      <c r="K239" s="356"/>
      <c r="L239" s="358"/>
      <c r="M239" s="358"/>
      <c r="N239" s="782">
        <f>IF('Step 3.2 Heating System'!W137="","",'Step 3.2 Heating System'!W137)</f>
        <v>0</v>
      </c>
      <c r="O239" s="527" t="str">
        <f t="shared" si="52"/>
        <v/>
      </c>
      <c r="P239" s="528" t="str">
        <f t="shared" si="61"/>
        <v/>
      </c>
      <c r="Q239" s="783" t="str">
        <f t="shared" si="48"/>
        <v/>
      </c>
      <c r="R239" s="528" t="str">
        <f t="shared" si="49"/>
        <v/>
      </c>
      <c r="S239" s="528" t="str">
        <f t="shared" si="62"/>
        <v/>
      </c>
      <c r="T239" s="784" t="str">
        <f t="shared" si="55"/>
        <v/>
      </c>
      <c r="U239" s="523" t="str">
        <f t="shared" si="50"/>
        <v/>
      </c>
      <c r="X239" s="113" t="str">
        <f>IF(B239="","",IF($C$7&lt;VLOOKUP(B239,'Eligible Technologies'!D:G,4,FALSE),$C$7,VLOOKUP(B239,'Eligible Technologies'!D:G,4,FALSE)))</f>
        <v/>
      </c>
      <c r="Y239" s="41" t="e">
        <f t="shared" si="56"/>
        <v>#VALUE!</v>
      </c>
      <c r="Z239" s="25" t="str">
        <f ca="1">IFERROR(IF($D$7 = "*Multi*",AVERAGE($AI$331:INDIRECT(CONCATENATE("Ai"&amp;Y239))),AVERAGE($AI$330:INDIRECT(CONCATENATE("Ai"&amp;Y239)))),"")</f>
        <v/>
      </c>
      <c r="AA239" s="23"/>
      <c r="AB239" s="114" t="str">
        <f t="shared" si="63"/>
        <v/>
      </c>
      <c r="AC239" s="114" t="str">
        <f t="shared" si="58"/>
        <v/>
      </c>
      <c r="AD239" s="115">
        <f t="shared" si="64"/>
        <v>0</v>
      </c>
      <c r="AE239" s="406" t="e">
        <f t="shared" si="51"/>
        <v>#DIV/0!</v>
      </c>
      <c r="AF239" s="481" t="e">
        <f ca="1">AVERAGEIF('Step 3.2 Heating System'!$C$10:$C$111,'Step 4 Support Tool'!E239,'Step 3.2 Heating System'!$K$10:$K$109)</f>
        <v>#DIV/0!</v>
      </c>
      <c r="AH239" s="32"/>
      <c r="AJ239" s="27"/>
      <c r="AK239" s="27"/>
      <c r="AL239" s="23"/>
      <c r="AM239" s="23"/>
      <c r="AO239" s="33"/>
      <c r="AR239" s="26"/>
      <c r="AS239" s="26"/>
      <c r="AT239" s="370" t="s">
        <v>797</v>
      </c>
      <c r="AU239" s="342"/>
      <c r="AV239" s="93"/>
      <c r="AW239" s="91"/>
      <c r="AX239" s="91"/>
      <c r="AY239" s="91"/>
      <c r="AZ239" s="90"/>
      <c r="BA239" s="90"/>
      <c r="BB239" s="90"/>
      <c r="BC239" s="90"/>
      <c r="BD239" s="90"/>
      <c r="BE239" s="90"/>
      <c r="BF239" s="90"/>
      <c r="BG239" s="90"/>
      <c r="BH239" s="90"/>
      <c r="BI239" s="83"/>
      <c r="BJ239" s="83"/>
      <c r="BK239" s="83"/>
      <c r="BL239" s="83"/>
      <c r="BM239" s="83"/>
      <c r="BN239" s="83"/>
      <c r="BO239" s="83"/>
      <c r="BP239" s="83"/>
      <c r="BQ239" s="83"/>
      <c r="BR239" s="83"/>
      <c r="BS239" s="83"/>
      <c r="BT239" s="83"/>
      <c r="BU239" s="83"/>
      <c r="BV239" s="83"/>
      <c r="BW239" s="83"/>
      <c r="BX239" s="83"/>
      <c r="BY239" s="83"/>
      <c r="BZ239" s="83"/>
      <c r="CA239" s="83"/>
      <c r="CB239" s="83"/>
      <c r="CC239" s="83"/>
      <c r="CD239" s="83"/>
    </row>
    <row r="240" spans="1:82" s="10" customFormat="1" ht="34.5" hidden="1" customHeight="1" outlineLevel="1" thickBot="1" x14ac:dyDescent="0.25">
      <c r="A240" s="693" t="str">
        <f>'Step 3.2 Heating System'!A138</f>
        <v>LC System 21</v>
      </c>
      <c r="B240" s="1007" t="str">
        <f>IF('Step 3.2 Heating System'!D138="","",'Step 3.2 Heating System'!D138)</f>
        <v/>
      </c>
      <c r="C240" s="355"/>
      <c r="D240" s="355"/>
      <c r="E240" s="1005" t="str">
        <f>IF(OR(B240="",C240="",D240="",'Step 3.2 Heating System'!D138="")=TRUE,"",'Step 3.2 Heating System'!C138)</f>
        <v/>
      </c>
      <c r="F240" s="1552"/>
      <c r="G240" s="1553"/>
      <c r="H240" s="375"/>
      <c r="I240" s="356"/>
      <c r="J240" s="954"/>
      <c r="K240" s="356"/>
      <c r="L240" s="358"/>
      <c r="M240" s="358"/>
      <c r="N240" s="782">
        <f>IF('Step 3.2 Heating System'!W138="","",'Step 3.2 Heating System'!W138)</f>
        <v>0</v>
      </c>
      <c r="O240" s="527" t="str">
        <f t="shared" si="52"/>
        <v/>
      </c>
      <c r="P240" s="528" t="str">
        <f t="shared" si="61"/>
        <v/>
      </c>
      <c r="Q240" s="783" t="str">
        <f t="shared" si="48"/>
        <v/>
      </c>
      <c r="R240" s="528" t="str">
        <f t="shared" si="49"/>
        <v/>
      </c>
      <c r="S240" s="528" t="str">
        <f t="shared" si="62"/>
        <v/>
      </c>
      <c r="T240" s="784" t="str">
        <f t="shared" si="55"/>
        <v/>
      </c>
      <c r="U240" s="523" t="str">
        <f t="shared" si="50"/>
        <v/>
      </c>
      <c r="X240" s="113" t="str">
        <f>IF(B240="","",IF($C$7&lt;VLOOKUP(B240,'Eligible Technologies'!D:G,4,FALSE),$C$7,VLOOKUP(B240,'Eligible Technologies'!D:G,4,FALSE)))</f>
        <v/>
      </c>
      <c r="Y240" s="41" t="e">
        <f t="shared" si="56"/>
        <v>#VALUE!</v>
      </c>
      <c r="Z240" s="25" t="str">
        <f ca="1">IFERROR(IF($D$7 = "*Multi*",AVERAGE($AI$331:INDIRECT(CONCATENATE("Ai"&amp;Y240))),AVERAGE($AI$330:INDIRECT(CONCATENATE("Ai"&amp;Y240)))),"")</f>
        <v/>
      </c>
      <c r="AA240" s="23"/>
      <c r="AB240" s="114" t="str">
        <f t="shared" si="63"/>
        <v/>
      </c>
      <c r="AC240" s="114" t="str">
        <f t="shared" si="58"/>
        <v/>
      </c>
      <c r="AD240" s="115">
        <f t="shared" si="64"/>
        <v>0</v>
      </c>
      <c r="AE240" s="406" t="e">
        <f t="shared" si="51"/>
        <v>#DIV/0!</v>
      </c>
      <c r="AF240" s="481" t="e">
        <f ca="1">AVERAGEIF('Step 3.2 Heating System'!$C$10:$C$111,'Step 4 Support Tool'!E240,'Step 3.2 Heating System'!$K$10:$K$109)</f>
        <v>#DIV/0!</v>
      </c>
      <c r="AH240" s="32"/>
      <c r="AJ240" s="27"/>
      <c r="AK240" s="27"/>
      <c r="AL240" s="23"/>
      <c r="AM240" s="23"/>
      <c r="AO240" s="33"/>
      <c r="AR240" s="26"/>
      <c r="AS240" s="26"/>
      <c r="AT240" s="370" t="s">
        <v>797</v>
      </c>
      <c r="AU240" s="342"/>
      <c r="AV240" s="93"/>
      <c r="AW240" s="91"/>
      <c r="AX240" s="91"/>
      <c r="AY240" s="91"/>
      <c r="AZ240" s="90"/>
      <c r="BA240" s="90"/>
      <c r="BB240" s="90"/>
      <c r="BC240" s="90"/>
      <c r="BD240" s="90"/>
      <c r="BE240" s="90"/>
      <c r="BF240" s="90"/>
      <c r="BG240" s="90"/>
      <c r="BH240" s="90"/>
      <c r="BI240" s="83"/>
      <c r="BJ240" s="83"/>
      <c r="BK240" s="83"/>
      <c r="BL240" s="83"/>
      <c r="BM240" s="83"/>
      <c r="BN240" s="83"/>
      <c r="BO240" s="83"/>
      <c r="BP240" s="83"/>
      <c r="BQ240" s="83"/>
      <c r="BR240" s="83"/>
      <c r="BS240" s="83"/>
      <c r="BT240" s="83"/>
      <c r="BU240" s="83"/>
      <c r="BV240" s="83"/>
      <c r="BW240" s="83"/>
      <c r="BX240" s="83"/>
      <c r="BY240" s="83"/>
      <c r="BZ240" s="83"/>
      <c r="CA240" s="83"/>
      <c r="CB240" s="83"/>
      <c r="CC240" s="83"/>
      <c r="CD240" s="83"/>
    </row>
    <row r="241" spans="1:82" s="10" customFormat="1" ht="34.5" hidden="1" customHeight="1" outlineLevel="1" thickBot="1" x14ac:dyDescent="0.25">
      <c r="A241" s="693" t="str">
        <f>'Step 3.2 Heating System'!A139</f>
        <v>LC System 22</v>
      </c>
      <c r="B241" s="1007" t="str">
        <f>IF('Step 3.2 Heating System'!D139="","",'Step 3.2 Heating System'!D139)</f>
        <v/>
      </c>
      <c r="C241" s="355"/>
      <c r="D241" s="355"/>
      <c r="E241" s="1005" t="str">
        <f>IF(OR(B241="",C241="",D241="",'Step 3.2 Heating System'!D139="")=TRUE,"",'Step 3.2 Heating System'!C139)</f>
        <v/>
      </c>
      <c r="F241" s="1552"/>
      <c r="G241" s="1553"/>
      <c r="H241" s="375"/>
      <c r="I241" s="356"/>
      <c r="J241" s="954"/>
      <c r="K241" s="356"/>
      <c r="L241" s="358"/>
      <c r="M241" s="358"/>
      <c r="N241" s="782">
        <f>IF('Step 3.2 Heating System'!W139="","",'Step 3.2 Heating System'!W139)</f>
        <v>0</v>
      </c>
      <c r="O241" s="527" t="str">
        <f t="shared" si="52"/>
        <v/>
      </c>
      <c r="P241" s="528" t="str">
        <f t="shared" si="61"/>
        <v/>
      </c>
      <c r="Q241" s="783" t="str">
        <f t="shared" si="48"/>
        <v/>
      </c>
      <c r="R241" s="528" t="str">
        <f t="shared" si="49"/>
        <v/>
      </c>
      <c r="S241" s="528" t="str">
        <f t="shared" si="62"/>
        <v/>
      </c>
      <c r="T241" s="784" t="str">
        <f t="shared" si="55"/>
        <v/>
      </c>
      <c r="U241" s="523" t="str">
        <f t="shared" si="50"/>
        <v/>
      </c>
      <c r="X241" s="113" t="str">
        <f>IF(B241="","",IF($C$7&lt;VLOOKUP(B241,'Eligible Technologies'!D:G,4,FALSE),$C$7,VLOOKUP(B241,'Eligible Technologies'!D:G,4,FALSE)))</f>
        <v/>
      </c>
      <c r="Y241" s="41" t="e">
        <f t="shared" si="56"/>
        <v>#VALUE!</v>
      </c>
      <c r="Z241" s="25" t="str">
        <f ca="1">IFERROR(IF($D$7 = "*Multi*",AVERAGE($AI$331:INDIRECT(CONCATENATE("Ai"&amp;Y241))),AVERAGE($AI$330:INDIRECT(CONCATENATE("Ai"&amp;Y241)))),"")</f>
        <v/>
      </c>
      <c r="AA241" s="23"/>
      <c r="AB241" s="114" t="str">
        <f t="shared" si="63"/>
        <v/>
      </c>
      <c r="AC241" s="114" t="str">
        <f t="shared" si="58"/>
        <v/>
      </c>
      <c r="AD241" s="115">
        <f t="shared" si="64"/>
        <v>0</v>
      </c>
      <c r="AE241" s="406" t="e">
        <f t="shared" si="51"/>
        <v>#DIV/0!</v>
      </c>
      <c r="AF241" s="481" t="e">
        <f ca="1">AVERAGEIF('Step 3.2 Heating System'!$C$10:$C$111,'Step 4 Support Tool'!E241,'Step 3.2 Heating System'!$K$10:$K$109)</f>
        <v>#DIV/0!</v>
      </c>
      <c r="AH241" s="32"/>
      <c r="AJ241" s="27"/>
      <c r="AK241" s="27"/>
      <c r="AL241" s="23"/>
      <c r="AM241" s="23"/>
      <c r="AO241" s="33"/>
      <c r="AR241" s="26"/>
      <c r="AS241" s="26"/>
      <c r="AT241" s="370" t="s">
        <v>797</v>
      </c>
      <c r="AU241" s="342"/>
      <c r="AV241" s="93"/>
      <c r="AW241" s="91"/>
      <c r="AX241" s="91"/>
      <c r="AY241" s="91"/>
      <c r="AZ241" s="90"/>
      <c r="BA241" s="90"/>
      <c r="BB241" s="90"/>
      <c r="BC241" s="90"/>
      <c r="BD241" s="90"/>
      <c r="BE241" s="90"/>
      <c r="BF241" s="90"/>
      <c r="BG241" s="90"/>
      <c r="BH241" s="90"/>
      <c r="BI241" s="83"/>
      <c r="BJ241" s="83"/>
      <c r="BK241" s="83"/>
      <c r="BL241" s="83"/>
      <c r="BM241" s="83"/>
      <c r="BN241" s="83"/>
      <c r="BO241" s="83"/>
      <c r="BP241" s="83"/>
      <c r="BQ241" s="83"/>
      <c r="BR241" s="83"/>
      <c r="BS241" s="83"/>
      <c r="BT241" s="83"/>
      <c r="BU241" s="83"/>
      <c r="BV241" s="83"/>
      <c r="BW241" s="83"/>
      <c r="BX241" s="83"/>
      <c r="BY241" s="83"/>
      <c r="BZ241" s="83"/>
      <c r="CA241" s="83"/>
      <c r="CB241" s="83"/>
      <c r="CC241" s="83"/>
      <c r="CD241" s="83"/>
    </row>
    <row r="242" spans="1:82" s="10" customFormat="1" ht="34.5" hidden="1" customHeight="1" outlineLevel="1" thickBot="1" x14ac:dyDescent="0.25">
      <c r="A242" s="693" t="str">
        <f>'Step 3.2 Heating System'!A140</f>
        <v>LC System 23</v>
      </c>
      <c r="B242" s="1007" t="str">
        <f>IF('Step 3.2 Heating System'!D140="","",'Step 3.2 Heating System'!D140)</f>
        <v/>
      </c>
      <c r="C242" s="355"/>
      <c r="D242" s="355"/>
      <c r="E242" s="1005" t="str">
        <f>IF(OR(B242="",C242="",D242="",'Step 3.2 Heating System'!D140="")=TRUE,"",'Step 3.2 Heating System'!C140)</f>
        <v/>
      </c>
      <c r="F242" s="1552"/>
      <c r="G242" s="1553"/>
      <c r="H242" s="375"/>
      <c r="I242" s="356"/>
      <c r="J242" s="954"/>
      <c r="K242" s="356"/>
      <c r="L242" s="358"/>
      <c r="M242" s="358"/>
      <c r="N242" s="782">
        <f>IF('Step 3.2 Heating System'!W140="","",'Step 3.2 Heating System'!W140)</f>
        <v>0</v>
      </c>
      <c r="O242" s="527" t="str">
        <f t="shared" si="52"/>
        <v/>
      </c>
      <c r="P242" s="528" t="str">
        <f t="shared" si="61"/>
        <v/>
      </c>
      <c r="Q242" s="783" t="str">
        <f t="shared" si="48"/>
        <v/>
      </c>
      <c r="R242" s="528" t="str">
        <f t="shared" si="49"/>
        <v/>
      </c>
      <c r="S242" s="528" t="str">
        <f t="shared" si="62"/>
        <v/>
      </c>
      <c r="T242" s="784" t="str">
        <f t="shared" si="55"/>
        <v/>
      </c>
      <c r="U242" s="523" t="str">
        <f t="shared" si="50"/>
        <v/>
      </c>
      <c r="X242" s="113" t="str">
        <f>IF(B242="","",IF($C$7&lt;VLOOKUP(B242,'Eligible Technologies'!D:G,4,FALSE),$C$7,VLOOKUP(B242,'Eligible Technologies'!D:G,4,FALSE)))</f>
        <v/>
      </c>
      <c r="Y242" s="41" t="e">
        <f t="shared" si="56"/>
        <v>#VALUE!</v>
      </c>
      <c r="Z242" s="25" t="str">
        <f ca="1">IFERROR(IF($D$7 = "*Multi*",AVERAGE($AI$331:INDIRECT(CONCATENATE("Ai"&amp;Y242))),AVERAGE($AI$330:INDIRECT(CONCATENATE("Ai"&amp;Y242)))),"")</f>
        <v/>
      </c>
      <c r="AA242" s="23"/>
      <c r="AB242" s="114" t="str">
        <f t="shared" si="63"/>
        <v/>
      </c>
      <c r="AC242" s="114" t="str">
        <f t="shared" si="58"/>
        <v/>
      </c>
      <c r="AD242" s="115">
        <f t="shared" si="64"/>
        <v>0</v>
      </c>
      <c r="AE242" s="406" t="e">
        <f t="shared" si="51"/>
        <v>#DIV/0!</v>
      </c>
      <c r="AF242" s="481" t="e">
        <f ca="1">AVERAGEIF('Step 3.2 Heating System'!$C$10:$C$111,'Step 4 Support Tool'!E242,'Step 3.2 Heating System'!$K$10:$K$109)</f>
        <v>#DIV/0!</v>
      </c>
      <c r="AH242" s="32"/>
      <c r="AJ242" s="27"/>
      <c r="AK242" s="27"/>
      <c r="AL242" s="23"/>
      <c r="AM242" s="23"/>
      <c r="AO242" s="33"/>
      <c r="AR242" s="26"/>
      <c r="AS242" s="26"/>
      <c r="AT242" s="370" t="s">
        <v>797</v>
      </c>
      <c r="AU242" s="342"/>
      <c r="AV242" s="93"/>
      <c r="AW242" s="91"/>
      <c r="AX242" s="91"/>
      <c r="AY242" s="91"/>
      <c r="AZ242" s="90"/>
      <c r="BA242" s="90"/>
      <c r="BB242" s="90"/>
      <c r="BC242" s="90"/>
      <c r="BD242" s="90"/>
      <c r="BE242" s="90"/>
      <c r="BF242" s="90"/>
      <c r="BG242" s="90"/>
      <c r="BH242" s="90"/>
      <c r="BI242" s="83"/>
      <c r="BJ242" s="83"/>
      <c r="BK242" s="83"/>
      <c r="BL242" s="83"/>
      <c r="BM242" s="83"/>
      <c r="BN242" s="83"/>
      <c r="BO242" s="83"/>
      <c r="BP242" s="83"/>
      <c r="BQ242" s="83"/>
      <c r="BR242" s="83"/>
      <c r="BS242" s="83"/>
      <c r="BT242" s="83"/>
      <c r="BU242" s="83"/>
      <c r="BV242" s="83"/>
      <c r="BW242" s="83"/>
      <c r="BX242" s="83"/>
      <c r="BY242" s="83"/>
      <c r="BZ242" s="83"/>
      <c r="CA242" s="83"/>
      <c r="CB242" s="83"/>
      <c r="CC242" s="83"/>
      <c r="CD242" s="83"/>
    </row>
    <row r="243" spans="1:82" s="10" customFormat="1" ht="34.5" hidden="1" customHeight="1" outlineLevel="1" thickBot="1" x14ac:dyDescent="0.25">
      <c r="A243" s="693" t="str">
        <f>'Step 3.2 Heating System'!A141</f>
        <v>LC System 24</v>
      </c>
      <c r="B243" s="1007" t="str">
        <f>IF('Step 3.2 Heating System'!D141="","",'Step 3.2 Heating System'!D141)</f>
        <v/>
      </c>
      <c r="C243" s="355"/>
      <c r="D243" s="355"/>
      <c r="E243" s="1005" t="str">
        <f>IF(OR(B243="",C243="",D243="",'Step 3.2 Heating System'!D141="")=TRUE,"",'Step 3.2 Heating System'!C141)</f>
        <v/>
      </c>
      <c r="F243" s="1552"/>
      <c r="G243" s="1553"/>
      <c r="H243" s="375"/>
      <c r="I243" s="356"/>
      <c r="J243" s="954"/>
      <c r="K243" s="356"/>
      <c r="L243" s="358"/>
      <c r="M243" s="358"/>
      <c r="N243" s="782">
        <f>IF('Step 3.2 Heating System'!W141="","",'Step 3.2 Heating System'!W141)</f>
        <v>0</v>
      </c>
      <c r="O243" s="527" t="str">
        <f t="shared" si="52"/>
        <v/>
      </c>
      <c r="P243" s="528" t="str">
        <f t="shared" si="61"/>
        <v/>
      </c>
      <c r="Q243" s="783" t="str">
        <f t="shared" si="48"/>
        <v/>
      </c>
      <c r="R243" s="528" t="str">
        <f t="shared" si="49"/>
        <v/>
      </c>
      <c r="S243" s="528" t="str">
        <f t="shared" si="62"/>
        <v/>
      </c>
      <c r="T243" s="784" t="str">
        <f t="shared" si="55"/>
        <v/>
      </c>
      <c r="U243" s="523" t="str">
        <f t="shared" si="50"/>
        <v/>
      </c>
      <c r="X243" s="113" t="str">
        <f>IF(B243="","",IF($C$7&lt;VLOOKUP(B243,'Eligible Technologies'!D:G,4,FALSE),$C$7,VLOOKUP(B243,'Eligible Technologies'!D:G,4,FALSE)))</f>
        <v/>
      </c>
      <c r="Y243" s="41" t="e">
        <f t="shared" si="56"/>
        <v>#VALUE!</v>
      </c>
      <c r="Z243" s="25" t="str">
        <f ca="1">IFERROR(IF($D$7 = "*Multi*",AVERAGE($AI$331:INDIRECT(CONCATENATE("Ai"&amp;Y243))),AVERAGE($AI$330:INDIRECT(CONCATENATE("Ai"&amp;Y243)))),"")</f>
        <v/>
      </c>
      <c r="AA243" s="23"/>
      <c r="AB243" s="114" t="str">
        <f t="shared" si="63"/>
        <v/>
      </c>
      <c r="AC243" s="114" t="str">
        <f t="shared" si="58"/>
        <v/>
      </c>
      <c r="AD243" s="115">
        <f t="shared" si="64"/>
        <v>0</v>
      </c>
      <c r="AE243" s="406" t="e">
        <f t="shared" si="51"/>
        <v>#DIV/0!</v>
      </c>
      <c r="AF243" s="481" t="e">
        <f ca="1">AVERAGEIF('Step 3.2 Heating System'!$C$10:$C$111,'Step 4 Support Tool'!E243,'Step 3.2 Heating System'!$K$10:$K$109)</f>
        <v>#DIV/0!</v>
      </c>
      <c r="AH243" s="32"/>
      <c r="AJ243" s="27"/>
      <c r="AK243" s="27"/>
      <c r="AL243" s="23"/>
      <c r="AM243" s="23"/>
      <c r="AO243" s="33"/>
      <c r="AR243" s="26"/>
      <c r="AS243" s="26"/>
      <c r="AT243" s="370" t="s">
        <v>797</v>
      </c>
      <c r="AU243" s="342"/>
      <c r="AV243" s="93"/>
      <c r="AW243" s="91"/>
      <c r="AX243" s="91"/>
      <c r="AY243" s="91"/>
      <c r="AZ243" s="90"/>
      <c r="BA243" s="90"/>
      <c r="BB243" s="90"/>
      <c r="BC243" s="90"/>
      <c r="BD243" s="90"/>
      <c r="BE243" s="90"/>
      <c r="BF243" s="90"/>
      <c r="BG243" s="90"/>
      <c r="BH243" s="90"/>
      <c r="BI243" s="83"/>
      <c r="BJ243" s="83"/>
      <c r="BK243" s="83"/>
      <c r="BL243" s="83"/>
      <c r="BM243" s="83"/>
      <c r="BN243" s="83"/>
      <c r="BO243" s="83"/>
      <c r="BP243" s="83"/>
      <c r="BQ243" s="83"/>
      <c r="BR243" s="83"/>
      <c r="BS243" s="83"/>
      <c r="BT243" s="83"/>
      <c r="BU243" s="83"/>
      <c r="BV243" s="83"/>
      <c r="BW243" s="83"/>
      <c r="BX243" s="83"/>
      <c r="BY243" s="83"/>
      <c r="BZ243" s="83"/>
      <c r="CA243" s="83"/>
      <c r="CB243" s="83"/>
      <c r="CC243" s="83"/>
      <c r="CD243" s="83"/>
    </row>
    <row r="244" spans="1:82" s="10" customFormat="1" ht="34.5" hidden="1" customHeight="1" outlineLevel="1" thickBot="1" x14ac:dyDescent="0.25">
      <c r="A244" s="693" t="str">
        <f>'Step 3.2 Heating System'!A142</f>
        <v>LC System 25</v>
      </c>
      <c r="B244" s="1007" t="str">
        <f>IF('Step 3.2 Heating System'!D142="","",'Step 3.2 Heating System'!D142)</f>
        <v/>
      </c>
      <c r="C244" s="355"/>
      <c r="D244" s="355"/>
      <c r="E244" s="1005" t="str">
        <f>IF(OR(B244="",C244="",D244="",'Step 3.2 Heating System'!D142="")=TRUE,"",'Step 3.2 Heating System'!C142)</f>
        <v/>
      </c>
      <c r="F244" s="1552"/>
      <c r="G244" s="1553"/>
      <c r="H244" s="375"/>
      <c r="I244" s="356"/>
      <c r="J244" s="954"/>
      <c r="K244" s="356"/>
      <c r="L244" s="358"/>
      <c r="M244" s="358"/>
      <c r="N244" s="782">
        <f>IF('Step 3.2 Heating System'!W142="","",'Step 3.2 Heating System'!W142)</f>
        <v>0</v>
      </c>
      <c r="O244" s="527" t="str">
        <f t="shared" si="52"/>
        <v/>
      </c>
      <c r="P244" s="528" t="str">
        <f t="shared" si="61"/>
        <v/>
      </c>
      <c r="Q244" s="783" t="str">
        <f t="shared" si="48"/>
        <v/>
      </c>
      <c r="R244" s="528" t="str">
        <f t="shared" si="49"/>
        <v/>
      </c>
      <c r="S244" s="528" t="str">
        <f t="shared" si="62"/>
        <v/>
      </c>
      <c r="T244" s="784" t="str">
        <f t="shared" si="55"/>
        <v/>
      </c>
      <c r="U244" s="523" t="str">
        <f t="shared" si="50"/>
        <v/>
      </c>
      <c r="X244" s="113" t="str">
        <f>IF(B244="","",IF($C$7&lt;VLOOKUP(B244,'Eligible Technologies'!D:G,4,FALSE),$C$7,VLOOKUP(B244,'Eligible Technologies'!D:G,4,FALSE)))</f>
        <v/>
      </c>
      <c r="Y244" s="41" t="e">
        <f t="shared" si="56"/>
        <v>#VALUE!</v>
      </c>
      <c r="Z244" s="25" t="str">
        <f ca="1">IFERROR(IF($D$7 = "*Multi*",AVERAGE($AI$331:INDIRECT(CONCATENATE("Ai"&amp;Y244))),AVERAGE($AI$330:INDIRECT(CONCATENATE("Ai"&amp;Y244)))),"")</f>
        <v/>
      </c>
      <c r="AA244" s="23"/>
      <c r="AB244" s="114" t="str">
        <f t="shared" si="63"/>
        <v/>
      </c>
      <c r="AC244" s="114" t="str">
        <f t="shared" si="58"/>
        <v/>
      </c>
      <c r="AD244" s="115">
        <f t="shared" si="64"/>
        <v>0</v>
      </c>
      <c r="AE244" s="406" t="e">
        <f t="shared" si="51"/>
        <v>#DIV/0!</v>
      </c>
      <c r="AF244" s="481" t="e">
        <f ca="1">AVERAGEIF('Step 3.2 Heating System'!$C$10:$C$111,'Step 4 Support Tool'!E244,'Step 3.2 Heating System'!$K$10:$K$109)</f>
        <v>#DIV/0!</v>
      </c>
      <c r="AH244" s="32"/>
      <c r="AJ244" s="27"/>
      <c r="AK244" s="27"/>
      <c r="AL244" s="23"/>
      <c r="AM244" s="23"/>
      <c r="AO244" s="33"/>
      <c r="AR244" s="26"/>
      <c r="AS244" s="26"/>
      <c r="AT244" s="370" t="s">
        <v>797</v>
      </c>
      <c r="AU244" s="342"/>
      <c r="AV244" s="93"/>
      <c r="AW244" s="91"/>
      <c r="AX244" s="91"/>
      <c r="AY244" s="91"/>
      <c r="AZ244" s="90"/>
      <c r="BA244" s="90"/>
      <c r="BB244" s="90"/>
      <c r="BC244" s="90"/>
      <c r="BD244" s="90"/>
      <c r="BE244" s="90"/>
      <c r="BF244" s="90"/>
      <c r="BG244" s="90"/>
      <c r="BH244" s="90"/>
      <c r="BI244" s="83"/>
      <c r="BJ244" s="83"/>
      <c r="BK244" s="83"/>
      <c r="BL244" s="83"/>
      <c r="BM244" s="83"/>
      <c r="BN244" s="83"/>
      <c r="BO244" s="83"/>
      <c r="BP244" s="83"/>
      <c r="BQ244" s="83"/>
      <c r="BR244" s="83"/>
      <c r="BS244" s="83"/>
      <c r="BT244" s="83"/>
      <c r="BU244" s="83"/>
      <c r="BV244" s="83"/>
      <c r="BW244" s="83"/>
      <c r="BX244" s="83"/>
      <c r="BY244" s="83"/>
      <c r="BZ244" s="83"/>
      <c r="CA244" s="83"/>
      <c r="CB244" s="83"/>
      <c r="CC244" s="83"/>
      <c r="CD244" s="83"/>
    </row>
    <row r="245" spans="1:82" s="10" customFormat="1" ht="34.5" hidden="1" customHeight="1" outlineLevel="1" thickBot="1" x14ac:dyDescent="0.25">
      <c r="A245" s="693" t="str">
        <f>'Step 3.2 Heating System'!A143</f>
        <v>LC System 26</v>
      </c>
      <c r="B245" s="1007" t="str">
        <f>IF('Step 3.2 Heating System'!D143="","",'Step 3.2 Heating System'!D143)</f>
        <v/>
      </c>
      <c r="C245" s="355"/>
      <c r="D245" s="355"/>
      <c r="E245" s="1005" t="str">
        <f>IF(OR(B245="",C245="",D245="",'Step 3.2 Heating System'!D143="")=TRUE,"",'Step 3.2 Heating System'!C143)</f>
        <v/>
      </c>
      <c r="F245" s="1552"/>
      <c r="G245" s="1553"/>
      <c r="H245" s="375"/>
      <c r="I245" s="356"/>
      <c r="J245" s="954"/>
      <c r="K245" s="356"/>
      <c r="L245" s="358"/>
      <c r="M245" s="358"/>
      <c r="N245" s="782">
        <f>IF('Step 3.2 Heating System'!W143="","",'Step 3.2 Heating System'!W143)</f>
        <v>0</v>
      </c>
      <c r="O245" s="527" t="str">
        <f t="shared" si="52"/>
        <v/>
      </c>
      <c r="P245" s="528" t="str">
        <f t="shared" si="61"/>
        <v/>
      </c>
      <c r="Q245" s="783" t="str">
        <f t="shared" si="48"/>
        <v/>
      </c>
      <c r="R245" s="528" t="str">
        <f t="shared" si="49"/>
        <v/>
      </c>
      <c r="S245" s="528" t="str">
        <f t="shared" si="62"/>
        <v/>
      </c>
      <c r="T245" s="784" t="str">
        <f t="shared" si="55"/>
        <v/>
      </c>
      <c r="U245" s="523" t="str">
        <f t="shared" si="50"/>
        <v/>
      </c>
      <c r="X245" s="113" t="str">
        <f>IF(B245="","",IF($C$7&lt;VLOOKUP(B245,'Eligible Technologies'!D:G,4,FALSE),$C$7,VLOOKUP(B245,'Eligible Technologies'!D:G,4,FALSE)))</f>
        <v/>
      </c>
      <c r="Y245" s="41" t="e">
        <f t="shared" si="56"/>
        <v>#VALUE!</v>
      </c>
      <c r="Z245" s="25" t="str">
        <f ca="1">IFERROR(IF($D$7 = "*Multi*",AVERAGE($AI$331:INDIRECT(CONCATENATE("Ai"&amp;Y245))),AVERAGE($AI$330:INDIRECT(CONCATENATE("Ai"&amp;Y245)))),"")</f>
        <v/>
      </c>
      <c r="AA245" s="23"/>
      <c r="AB245" s="114" t="str">
        <f t="shared" si="63"/>
        <v/>
      </c>
      <c r="AC245" s="114" t="str">
        <f t="shared" si="58"/>
        <v/>
      </c>
      <c r="AD245" s="115">
        <f t="shared" si="64"/>
        <v>0</v>
      </c>
      <c r="AE245" s="406" t="e">
        <f t="shared" si="51"/>
        <v>#DIV/0!</v>
      </c>
      <c r="AF245" s="481" t="e">
        <f ca="1">AVERAGEIF('Step 3.2 Heating System'!$C$10:$C$111,'Step 4 Support Tool'!E245,'Step 3.2 Heating System'!$K$10:$K$109)</f>
        <v>#DIV/0!</v>
      </c>
      <c r="AH245" s="32"/>
      <c r="AJ245" s="27"/>
      <c r="AK245" s="27"/>
      <c r="AL245" s="23"/>
      <c r="AM245" s="23"/>
      <c r="AO245" s="33"/>
      <c r="AR245" s="26"/>
      <c r="AS245" s="26"/>
      <c r="AT245" s="370" t="s">
        <v>797</v>
      </c>
      <c r="AU245" s="342"/>
      <c r="AV245" s="93"/>
      <c r="AW245" s="91"/>
      <c r="AX245" s="91"/>
      <c r="AY245" s="91"/>
      <c r="AZ245" s="90"/>
      <c r="BA245" s="90"/>
      <c r="BB245" s="90"/>
      <c r="BC245" s="90"/>
      <c r="BD245" s="90"/>
      <c r="BE245" s="90"/>
      <c r="BF245" s="90"/>
      <c r="BG245" s="90"/>
      <c r="BH245" s="90"/>
      <c r="BI245" s="83"/>
      <c r="BJ245" s="83"/>
      <c r="BK245" s="83"/>
      <c r="BL245" s="83"/>
      <c r="BM245" s="83"/>
      <c r="BN245" s="83"/>
      <c r="BO245" s="83"/>
      <c r="BP245" s="83"/>
      <c r="BQ245" s="83"/>
      <c r="BR245" s="83"/>
      <c r="BS245" s="83"/>
      <c r="BT245" s="83"/>
      <c r="BU245" s="83"/>
      <c r="BV245" s="83"/>
      <c r="BW245" s="83"/>
      <c r="BX245" s="83"/>
      <c r="BY245" s="83"/>
      <c r="BZ245" s="83"/>
      <c r="CA245" s="83"/>
      <c r="CB245" s="83"/>
      <c r="CC245" s="83"/>
      <c r="CD245" s="83"/>
    </row>
    <row r="246" spans="1:82" s="10" customFormat="1" ht="34.5" hidden="1" customHeight="1" outlineLevel="1" thickBot="1" x14ac:dyDescent="0.25">
      <c r="A246" s="693" t="str">
        <f>'Step 3.2 Heating System'!A144</f>
        <v>LC System 27</v>
      </c>
      <c r="B246" s="1007" t="str">
        <f>IF('Step 3.2 Heating System'!D144="","",'Step 3.2 Heating System'!D144)</f>
        <v/>
      </c>
      <c r="C246" s="355"/>
      <c r="D246" s="355"/>
      <c r="E246" s="1005" t="str">
        <f>IF(OR(B246="",C246="",D246="",'Step 3.2 Heating System'!D144="")=TRUE,"",'Step 3.2 Heating System'!C144)</f>
        <v/>
      </c>
      <c r="F246" s="1552"/>
      <c r="G246" s="1553"/>
      <c r="H246" s="375"/>
      <c r="I246" s="356"/>
      <c r="J246" s="954"/>
      <c r="K246" s="356"/>
      <c r="L246" s="358"/>
      <c r="M246" s="358"/>
      <c r="N246" s="782">
        <f>IF('Step 3.2 Heating System'!W144="","",'Step 3.2 Heating System'!W144)</f>
        <v>0</v>
      </c>
      <c r="O246" s="527" t="str">
        <f t="shared" si="52"/>
        <v/>
      </c>
      <c r="P246" s="528" t="str">
        <f t="shared" si="61"/>
        <v/>
      </c>
      <c r="Q246" s="783" t="str">
        <f t="shared" si="48"/>
        <v/>
      </c>
      <c r="R246" s="528" t="str">
        <f t="shared" si="49"/>
        <v/>
      </c>
      <c r="S246" s="528" t="str">
        <f t="shared" si="62"/>
        <v/>
      </c>
      <c r="T246" s="784" t="str">
        <f t="shared" si="55"/>
        <v/>
      </c>
      <c r="U246" s="523" t="str">
        <f t="shared" si="50"/>
        <v/>
      </c>
      <c r="X246" s="113" t="str">
        <f>IF(B246="","",IF($C$7&lt;VLOOKUP(B246,'Eligible Technologies'!D:G,4,FALSE),$C$7,VLOOKUP(B246,'Eligible Technologies'!D:G,4,FALSE)))</f>
        <v/>
      </c>
      <c r="Y246" s="41" t="e">
        <f t="shared" si="56"/>
        <v>#VALUE!</v>
      </c>
      <c r="Z246" s="25" t="str">
        <f ca="1">IFERROR(IF($D$7 = "*Multi*",AVERAGE($AI$331:INDIRECT(CONCATENATE("Ai"&amp;Y246))),AVERAGE($AI$330:INDIRECT(CONCATENATE("Ai"&amp;Y246)))),"")</f>
        <v/>
      </c>
      <c r="AA246" s="23"/>
      <c r="AB246" s="114" t="str">
        <f t="shared" si="63"/>
        <v/>
      </c>
      <c r="AC246" s="114" t="str">
        <f t="shared" si="58"/>
        <v/>
      </c>
      <c r="AD246" s="115">
        <f t="shared" si="64"/>
        <v>0</v>
      </c>
      <c r="AE246" s="406" t="e">
        <f t="shared" si="51"/>
        <v>#DIV/0!</v>
      </c>
      <c r="AF246" s="481" t="e">
        <f ca="1">AVERAGEIF('Step 3.2 Heating System'!$C$10:$C$111,'Step 4 Support Tool'!E246,'Step 3.2 Heating System'!$K$10:$K$109)</f>
        <v>#DIV/0!</v>
      </c>
      <c r="AH246" s="32"/>
      <c r="AJ246" s="27"/>
      <c r="AK246" s="27"/>
      <c r="AL246" s="23"/>
      <c r="AM246" s="23"/>
      <c r="AO246" s="33"/>
      <c r="AR246" s="26"/>
      <c r="AS246" s="26"/>
      <c r="AT246" s="370" t="s">
        <v>797</v>
      </c>
      <c r="AU246" s="342"/>
      <c r="AV246" s="93"/>
      <c r="AW246" s="91"/>
      <c r="AX246" s="91"/>
      <c r="AY246" s="91"/>
      <c r="AZ246" s="90"/>
      <c r="BA246" s="90"/>
      <c r="BB246" s="90"/>
      <c r="BC246" s="90"/>
      <c r="BD246" s="90"/>
      <c r="BE246" s="90"/>
      <c r="BF246" s="90"/>
      <c r="BG246" s="90"/>
      <c r="BH246" s="90"/>
      <c r="BI246" s="83"/>
      <c r="BJ246" s="83"/>
      <c r="BK246" s="83"/>
      <c r="BL246" s="83"/>
      <c r="BM246" s="83"/>
      <c r="BN246" s="83"/>
      <c r="BO246" s="83"/>
      <c r="BP246" s="83"/>
      <c r="BQ246" s="83"/>
      <c r="BR246" s="83"/>
      <c r="BS246" s="83"/>
      <c r="BT246" s="83"/>
      <c r="BU246" s="83"/>
      <c r="BV246" s="83"/>
      <c r="BW246" s="83"/>
      <c r="BX246" s="83"/>
      <c r="BY246" s="83"/>
      <c r="BZ246" s="83"/>
      <c r="CA246" s="83"/>
      <c r="CB246" s="83"/>
      <c r="CC246" s="83"/>
      <c r="CD246" s="83"/>
    </row>
    <row r="247" spans="1:82" s="10" customFormat="1" ht="34.5" hidden="1" customHeight="1" outlineLevel="1" thickBot="1" x14ac:dyDescent="0.25">
      <c r="A247" s="693" t="str">
        <f>'Step 3.2 Heating System'!A145</f>
        <v>LC System 28</v>
      </c>
      <c r="B247" s="1007" t="str">
        <f>IF('Step 3.2 Heating System'!D145="","",'Step 3.2 Heating System'!D145)</f>
        <v/>
      </c>
      <c r="C247" s="355"/>
      <c r="D247" s="355"/>
      <c r="E247" s="1005" t="str">
        <f>IF(OR(B247="",C247="",D247="",'Step 3.2 Heating System'!D145="")=TRUE,"",'Step 3.2 Heating System'!C145)</f>
        <v/>
      </c>
      <c r="F247" s="1552"/>
      <c r="G247" s="1553"/>
      <c r="H247" s="375"/>
      <c r="I247" s="356"/>
      <c r="J247" s="954"/>
      <c r="K247" s="356"/>
      <c r="L247" s="358"/>
      <c r="M247" s="358"/>
      <c r="N247" s="782">
        <f>IF('Step 3.2 Heating System'!W145="","",'Step 3.2 Heating System'!W145)</f>
        <v>0</v>
      </c>
      <c r="O247" s="527" t="str">
        <f t="shared" si="52"/>
        <v/>
      </c>
      <c r="P247" s="528" t="str">
        <f t="shared" si="61"/>
        <v/>
      </c>
      <c r="Q247" s="783" t="str">
        <f t="shared" si="48"/>
        <v/>
      </c>
      <c r="R247" s="528" t="str">
        <f t="shared" si="49"/>
        <v/>
      </c>
      <c r="S247" s="528" t="str">
        <f t="shared" si="62"/>
        <v/>
      </c>
      <c r="T247" s="784" t="str">
        <f t="shared" si="55"/>
        <v/>
      </c>
      <c r="U247" s="523" t="str">
        <f t="shared" si="50"/>
        <v/>
      </c>
      <c r="X247" s="113" t="str">
        <f>IF(B247="","",IF($C$7&lt;VLOOKUP(B247,'Eligible Technologies'!D:G,4,FALSE),$C$7,VLOOKUP(B247,'Eligible Technologies'!D:G,4,FALSE)))</f>
        <v/>
      </c>
      <c r="Y247" s="41" t="e">
        <f t="shared" si="56"/>
        <v>#VALUE!</v>
      </c>
      <c r="Z247" s="25" t="str">
        <f ca="1">IFERROR(IF($D$7 = "*Multi*",AVERAGE($AI$331:INDIRECT(CONCATENATE("Ai"&amp;Y247))),AVERAGE($AI$330:INDIRECT(CONCATENATE("Ai"&amp;Y247)))),"")</f>
        <v/>
      </c>
      <c r="AA247" s="23"/>
      <c r="AB247" s="114" t="str">
        <f t="shared" si="63"/>
        <v/>
      </c>
      <c r="AC247" s="114" t="str">
        <f t="shared" si="58"/>
        <v/>
      </c>
      <c r="AD247" s="115">
        <f t="shared" si="64"/>
        <v>0</v>
      </c>
      <c r="AE247" s="406" t="e">
        <f t="shared" si="51"/>
        <v>#DIV/0!</v>
      </c>
      <c r="AF247" s="481" t="e">
        <f ca="1">AVERAGEIF('Step 3.2 Heating System'!$C$10:$C$111,'Step 4 Support Tool'!E247,'Step 3.2 Heating System'!$K$10:$K$109)</f>
        <v>#DIV/0!</v>
      </c>
      <c r="AH247" s="32"/>
      <c r="AJ247" s="27"/>
      <c r="AK247" s="27"/>
      <c r="AL247" s="23"/>
      <c r="AM247" s="23"/>
      <c r="AO247" s="33"/>
      <c r="AR247" s="26"/>
      <c r="AS247" s="26"/>
      <c r="AT247" s="370" t="s">
        <v>797</v>
      </c>
      <c r="AU247" s="342"/>
      <c r="AV247" s="93"/>
      <c r="AW247" s="91"/>
      <c r="AX247" s="91"/>
      <c r="AY247" s="91"/>
      <c r="AZ247" s="90"/>
      <c r="BA247" s="90"/>
      <c r="BB247" s="90"/>
      <c r="BC247" s="90"/>
      <c r="BD247" s="90"/>
      <c r="BE247" s="90"/>
      <c r="BF247" s="90"/>
      <c r="BG247" s="90"/>
      <c r="BH247" s="90"/>
      <c r="BI247" s="83"/>
      <c r="BJ247" s="83"/>
      <c r="BK247" s="83"/>
      <c r="BL247" s="83"/>
      <c r="BM247" s="83"/>
      <c r="BN247" s="83"/>
      <c r="BO247" s="83"/>
      <c r="BP247" s="83"/>
      <c r="BQ247" s="83"/>
      <c r="BR247" s="83"/>
      <c r="BS247" s="83"/>
      <c r="BT247" s="83"/>
      <c r="BU247" s="83"/>
      <c r="BV247" s="83"/>
      <c r="BW247" s="83"/>
      <c r="BX247" s="83"/>
      <c r="BY247" s="83"/>
      <c r="BZ247" s="83"/>
      <c r="CA247" s="83"/>
      <c r="CB247" s="83"/>
      <c r="CC247" s="83"/>
      <c r="CD247" s="83"/>
    </row>
    <row r="248" spans="1:82" s="10" customFormat="1" ht="34.5" hidden="1" customHeight="1" outlineLevel="1" thickBot="1" x14ac:dyDescent="0.25">
      <c r="A248" s="693" t="str">
        <f>'Step 3.2 Heating System'!A146</f>
        <v>LC System 29</v>
      </c>
      <c r="B248" s="1007" t="str">
        <f>IF('Step 3.2 Heating System'!D146="","",'Step 3.2 Heating System'!D146)</f>
        <v/>
      </c>
      <c r="C248" s="355"/>
      <c r="D248" s="355"/>
      <c r="E248" s="1005" t="str">
        <f>IF(OR(B248="",C248="",D248="",'Step 3.2 Heating System'!D146="")=TRUE,"",'Step 3.2 Heating System'!C146)</f>
        <v/>
      </c>
      <c r="F248" s="1552"/>
      <c r="G248" s="1553"/>
      <c r="H248" s="375"/>
      <c r="I248" s="356"/>
      <c r="J248" s="954"/>
      <c r="K248" s="356"/>
      <c r="L248" s="358"/>
      <c r="M248" s="358"/>
      <c r="N248" s="782">
        <f>IF('Step 3.2 Heating System'!W146="","",'Step 3.2 Heating System'!W146)</f>
        <v>0</v>
      </c>
      <c r="O248" s="527" t="str">
        <f t="shared" si="52"/>
        <v/>
      </c>
      <c r="P248" s="528" t="str">
        <f t="shared" si="61"/>
        <v/>
      </c>
      <c r="Q248" s="783" t="str">
        <f t="shared" si="48"/>
        <v/>
      </c>
      <c r="R248" s="528" t="str">
        <f t="shared" si="49"/>
        <v/>
      </c>
      <c r="S248" s="528" t="str">
        <f t="shared" si="62"/>
        <v/>
      </c>
      <c r="T248" s="784" t="str">
        <f t="shared" si="55"/>
        <v/>
      </c>
      <c r="U248" s="523" t="str">
        <f t="shared" si="50"/>
        <v/>
      </c>
      <c r="X248" s="113" t="str">
        <f>IF(B248="","",IF($C$7&lt;VLOOKUP(B248,'Eligible Technologies'!D:G,4,FALSE),$C$7,VLOOKUP(B248,'Eligible Technologies'!D:G,4,FALSE)))</f>
        <v/>
      </c>
      <c r="Y248" s="41" t="e">
        <f t="shared" si="56"/>
        <v>#VALUE!</v>
      </c>
      <c r="Z248" s="25" t="str">
        <f ca="1">IFERROR(IF($D$7 = "*Multi*",AVERAGE($AI$331:INDIRECT(CONCATENATE("Ai"&amp;Y248))),AVERAGE($AI$330:INDIRECT(CONCATENATE("Ai"&amp;Y248)))),"")</f>
        <v/>
      </c>
      <c r="AA248" s="23"/>
      <c r="AB248" s="114" t="str">
        <f t="shared" si="63"/>
        <v/>
      </c>
      <c r="AC248" s="114" t="str">
        <f t="shared" si="58"/>
        <v/>
      </c>
      <c r="AD248" s="115">
        <f t="shared" si="64"/>
        <v>0</v>
      </c>
      <c r="AE248" s="406" t="e">
        <f t="shared" si="51"/>
        <v>#DIV/0!</v>
      </c>
      <c r="AF248" s="481" t="e">
        <f ca="1">AVERAGEIF('Step 3.2 Heating System'!$C$10:$C$111,'Step 4 Support Tool'!E248,'Step 3.2 Heating System'!$K$10:$K$109)</f>
        <v>#DIV/0!</v>
      </c>
      <c r="AH248" s="32"/>
      <c r="AJ248" s="27"/>
      <c r="AK248" s="27"/>
      <c r="AL248" s="23"/>
      <c r="AM248" s="23"/>
      <c r="AO248" s="33"/>
      <c r="AR248" s="26"/>
      <c r="AS248" s="26"/>
      <c r="AT248" s="370" t="s">
        <v>797</v>
      </c>
      <c r="AU248" s="342"/>
      <c r="AV248" s="93"/>
      <c r="AW248" s="91"/>
      <c r="AX248" s="91"/>
      <c r="AY248" s="91"/>
      <c r="AZ248" s="90"/>
      <c r="BA248" s="90"/>
      <c r="BB248" s="90"/>
      <c r="BC248" s="90"/>
      <c r="BD248" s="90"/>
      <c r="BE248" s="90"/>
      <c r="BF248" s="90"/>
      <c r="BG248" s="90"/>
      <c r="BH248" s="90"/>
      <c r="BI248" s="83"/>
      <c r="BJ248" s="83"/>
      <c r="BK248" s="83"/>
      <c r="BL248" s="83"/>
      <c r="BM248" s="83"/>
      <c r="BN248" s="83"/>
      <c r="BO248" s="83"/>
      <c r="BP248" s="83"/>
      <c r="BQ248" s="83"/>
      <c r="BR248" s="83"/>
      <c r="BS248" s="83"/>
      <c r="BT248" s="83"/>
      <c r="BU248" s="83"/>
      <c r="BV248" s="83"/>
      <c r="BW248" s="83"/>
      <c r="BX248" s="83"/>
      <c r="BY248" s="83"/>
      <c r="BZ248" s="83"/>
      <c r="CA248" s="83"/>
      <c r="CB248" s="83"/>
      <c r="CC248" s="83"/>
      <c r="CD248" s="83"/>
    </row>
    <row r="249" spans="1:82" s="10" customFormat="1" ht="34.5" hidden="1" customHeight="1" outlineLevel="1" thickBot="1" x14ac:dyDescent="0.25">
      <c r="A249" s="693" t="str">
        <f>'Step 3.2 Heating System'!A147</f>
        <v>LC System 30</v>
      </c>
      <c r="B249" s="1007" t="str">
        <f>IF('Step 3.2 Heating System'!D147="","",'Step 3.2 Heating System'!D147)</f>
        <v/>
      </c>
      <c r="C249" s="355"/>
      <c r="D249" s="355"/>
      <c r="E249" s="1005" t="str">
        <f>IF(OR(B249="",C249="",D249="",'Step 3.2 Heating System'!D147="")=TRUE,"",'Step 3.2 Heating System'!C147)</f>
        <v/>
      </c>
      <c r="F249" s="1552"/>
      <c r="G249" s="1553"/>
      <c r="H249" s="375"/>
      <c r="I249" s="356"/>
      <c r="J249" s="954"/>
      <c r="K249" s="356"/>
      <c r="L249" s="358"/>
      <c r="M249" s="358"/>
      <c r="N249" s="782">
        <f>IF('Step 3.2 Heating System'!W147="","",'Step 3.2 Heating System'!W147)</f>
        <v>0</v>
      </c>
      <c r="O249" s="527" t="str">
        <f t="shared" si="52"/>
        <v/>
      </c>
      <c r="P249" s="528" t="str">
        <f t="shared" si="61"/>
        <v/>
      </c>
      <c r="Q249" s="783" t="str">
        <f t="shared" si="48"/>
        <v/>
      </c>
      <c r="R249" s="528" t="str">
        <f t="shared" si="49"/>
        <v/>
      </c>
      <c r="S249" s="528" t="str">
        <f t="shared" si="62"/>
        <v/>
      </c>
      <c r="T249" s="784" t="str">
        <f t="shared" si="55"/>
        <v/>
      </c>
      <c r="U249" s="523" t="str">
        <f t="shared" si="50"/>
        <v/>
      </c>
      <c r="X249" s="113" t="str">
        <f>IF(B249="","",IF($C$7&lt;VLOOKUP(B249,'Eligible Technologies'!D:G,4,FALSE),$C$7,VLOOKUP(B249,'Eligible Technologies'!D:G,4,FALSE)))</f>
        <v/>
      </c>
      <c r="Y249" s="41" t="e">
        <f t="shared" si="56"/>
        <v>#VALUE!</v>
      </c>
      <c r="Z249" s="25" t="str">
        <f ca="1">IFERROR(IF($D$7 = "*Multi*",AVERAGE($AI$331:INDIRECT(CONCATENATE("Ai"&amp;Y249))),AVERAGE($AI$330:INDIRECT(CONCATENATE("Ai"&amp;Y249)))),"")</f>
        <v/>
      </c>
      <c r="AA249" s="23"/>
      <c r="AB249" s="114" t="str">
        <f t="shared" si="63"/>
        <v/>
      </c>
      <c r="AC249" s="114" t="str">
        <f t="shared" si="58"/>
        <v/>
      </c>
      <c r="AD249" s="115">
        <f t="shared" si="64"/>
        <v>0</v>
      </c>
      <c r="AE249" s="406" t="e">
        <f t="shared" si="51"/>
        <v>#DIV/0!</v>
      </c>
      <c r="AF249" s="481" t="e">
        <f ca="1">AVERAGEIF('Step 3.2 Heating System'!$C$10:$C$111,'Step 4 Support Tool'!E249,'Step 3.2 Heating System'!$K$10:$K$109)</f>
        <v>#DIV/0!</v>
      </c>
      <c r="AH249" s="32"/>
      <c r="AJ249" s="27"/>
      <c r="AK249" s="27"/>
      <c r="AL249" s="23"/>
      <c r="AM249" s="23"/>
      <c r="AO249" s="33"/>
      <c r="AR249" s="26"/>
      <c r="AS249" s="26"/>
      <c r="AT249" s="370" t="s">
        <v>797</v>
      </c>
      <c r="AU249" s="342"/>
      <c r="AV249" s="93"/>
      <c r="AW249" s="91"/>
      <c r="AX249" s="91"/>
      <c r="AY249" s="91"/>
      <c r="AZ249" s="90"/>
      <c r="BA249" s="90"/>
      <c r="BB249" s="90"/>
      <c r="BC249" s="90"/>
      <c r="BD249" s="90"/>
      <c r="BE249" s="90"/>
      <c r="BF249" s="90"/>
      <c r="BG249" s="90"/>
      <c r="BH249" s="90"/>
      <c r="BI249" s="83"/>
      <c r="BJ249" s="83"/>
      <c r="BK249" s="83"/>
      <c r="BL249" s="83"/>
      <c r="BM249" s="83"/>
      <c r="BN249" s="83"/>
      <c r="BO249" s="83"/>
      <c r="BP249" s="83"/>
      <c r="BQ249" s="83"/>
      <c r="BR249" s="83"/>
      <c r="BS249" s="83"/>
      <c r="BT249" s="83"/>
      <c r="BU249" s="83"/>
      <c r="BV249" s="83"/>
      <c r="BW249" s="83"/>
      <c r="BX249" s="83"/>
      <c r="BY249" s="83"/>
      <c r="BZ249" s="83"/>
      <c r="CA249" s="83"/>
      <c r="CB249" s="83"/>
      <c r="CC249" s="83"/>
      <c r="CD249" s="83"/>
    </row>
    <row r="250" spans="1:82" s="10" customFormat="1" ht="34.5" hidden="1" customHeight="1" outlineLevel="1" thickBot="1" x14ac:dyDescent="0.25">
      <c r="A250" s="693" t="str">
        <f>'Step 3.2 Heating System'!A148</f>
        <v>LC System 31</v>
      </c>
      <c r="B250" s="1007" t="str">
        <f>IF('Step 3.2 Heating System'!D148="","",'Step 3.2 Heating System'!D148)</f>
        <v/>
      </c>
      <c r="C250" s="355"/>
      <c r="D250" s="355"/>
      <c r="E250" s="1005" t="str">
        <f>IF(OR(B250="",C250="",D250="",'Step 3.2 Heating System'!D148="")=TRUE,"",'Step 3.2 Heating System'!C148)</f>
        <v/>
      </c>
      <c r="F250" s="1552"/>
      <c r="G250" s="1553"/>
      <c r="H250" s="375"/>
      <c r="I250" s="356"/>
      <c r="J250" s="954"/>
      <c r="K250" s="356"/>
      <c r="L250" s="358"/>
      <c r="M250" s="358"/>
      <c r="N250" s="782">
        <f>IF('Step 3.2 Heating System'!W148="","",'Step 3.2 Heating System'!W148)</f>
        <v>0</v>
      </c>
      <c r="O250" s="527" t="str">
        <f t="shared" si="52"/>
        <v/>
      </c>
      <c r="P250" s="528" t="str">
        <f t="shared" si="61"/>
        <v/>
      </c>
      <c r="Q250" s="783" t="str">
        <f t="shared" si="48"/>
        <v/>
      </c>
      <c r="R250" s="528" t="str">
        <f t="shared" si="49"/>
        <v/>
      </c>
      <c r="S250" s="528" t="str">
        <f t="shared" si="62"/>
        <v/>
      </c>
      <c r="T250" s="784" t="str">
        <f t="shared" si="55"/>
        <v/>
      </c>
      <c r="U250" s="523" t="str">
        <f t="shared" si="50"/>
        <v/>
      </c>
      <c r="X250" s="113" t="str">
        <f>IF(B250="","",IF($C$7&lt;VLOOKUP(B250,'Eligible Technologies'!D:G,4,FALSE),$C$7,VLOOKUP(B250,'Eligible Technologies'!D:G,4,FALSE)))</f>
        <v/>
      </c>
      <c r="Y250" s="41" t="e">
        <f t="shared" si="56"/>
        <v>#VALUE!</v>
      </c>
      <c r="Z250" s="25" t="str">
        <f ca="1">IFERROR(IF($D$7 = "*Multi*",AVERAGE($AI$331:INDIRECT(CONCATENATE("Ai"&amp;Y250))),AVERAGE($AI$330:INDIRECT(CONCATENATE("Ai"&amp;Y250)))),"")</f>
        <v/>
      </c>
      <c r="AA250" s="23"/>
      <c r="AB250" s="114" t="str">
        <f t="shared" si="63"/>
        <v/>
      </c>
      <c r="AC250" s="114" t="str">
        <f t="shared" si="58"/>
        <v/>
      </c>
      <c r="AD250" s="115">
        <f t="shared" si="64"/>
        <v>0</v>
      </c>
      <c r="AE250" s="406" t="e">
        <f t="shared" si="51"/>
        <v>#DIV/0!</v>
      </c>
      <c r="AF250" s="481" t="e">
        <f ca="1">AVERAGEIF('Step 3.2 Heating System'!$C$10:$C$111,'Step 4 Support Tool'!E250,'Step 3.2 Heating System'!$K$10:$K$109)</f>
        <v>#DIV/0!</v>
      </c>
      <c r="AH250" s="32"/>
      <c r="AJ250" s="27"/>
      <c r="AK250" s="27"/>
      <c r="AL250" s="23"/>
      <c r="AM250" s="23"/>
      <c r="AO250" s="33"/>
      <c r="AR250" s="26"/>
      <c r="AS250" s="26"/>
      <c r="AT250" s="370" t="s">
        <v>797</v>
      </c>
      <c r="AU250" s="342"/>
      <c r="AV250" s="93"/>
      <c r="AW250" s="91"/>
      <c r="AX250" s="91"/>
      <c r="AY250" s="91"/>
      <c r="AZ250" s="90"/>
      <c r="BA250" s="90"/>
      <c r="BB250" s="90"/>
      <c r="BC250" s="90"/>
      <c r="BD250" s="90"/>
      <c r="BE250" s="90"/>
      <c r="BF250" s="90"/>
      <c r="BG250" s="90"/>
      <c r="BH250" s="90"/>
      <c r="BI250" s="83"/>
      <c r="BJ250" s="83"/>
      <c r="BK250" s="83"/>
      <c r="BL250" s="83"/>
      <c r="BM250" s="83"/>
      <c r="BN250" s="83"/>
      <c r="BO250" s="83"/>
      <c r="BP250" s="83"/>
      <c r="BQ250" s="83"/>
      <c r="BR250" s="83"/>
      <c r="BS250" s="83"/>
      <c r="BT250" s="83"/>
      <c r="BU250" s="83"/>
      <c r="BV250" s="83"/>
      <c r="BW250" s="83"/>
      <c r="BX250" s="83"/>
      <c r="BY250" s="83"/>
      <c r="BZ250" s="83"/>
      <c r="CA250" s="83"/>
      <c r="CB250" s="83"/>
      <c r="CC250" s="83"/>
      <c r="CD250" s="83"/>
    </row>
    <row r="251" spans="1:82" s="10" customFormat="1" ht="34.5" hidden="1" customHeight="1" outlineLevel="1" thickBot="1" x14ac:dyDescent="0.25">
      <c r="A251" s="693" t="str">
        <f>'Step 3.2 Heating System'!A149</f>
        <v>LC System 32</v>
      </c>
      <c r="B251" s="1007" t="str">
        <f>IF('Step 3.2 Heating System'!D149="","",'Step 3.2 Heating System'!D149)</f>
        <v/>
      </c>
      <c r="C251" s="355"/>
      <c r="D251" s="355"/>
      <c r="E251" s="1005" t="str">
        <f>IF(OR(B251="",C251="",D251="",'Step 3.2 Heating System'!D149="")=TRUE,"",'Step 3.2 Heating System'!C149)</f>
        <v/>
      </c>
      <c r="F251" s="1552"/>
      <c r="G251" s="1553"/>
      <c r="H251" s="375"/>
      <c r="I251" s="356"/>
      <c r="J251" s="954"/>
      <c r="K251" s="356"/>
      <c r="L251" s="358"/>
      <c r="M251" s="358"/>
      <c r="N251" s="782">
        <f>IF('Step 3.2 Heating System'!W149="","",'Step 3.2 Heating System'!W149)</f>
        <v>0</v>
      </c>
      <c r="O251" s="527" t="str">
        <f t="shared" si="52"/>
        <v/>
      </c>
      <c r="P251" s="528" t="str">
        <f t="shared" si="61"/>
        <v/>
      </c>
      <c r="Q251" s="783" t="str">
        <f t="shared" si="48"/>
        <v/>
      </c>
      <c r="R251" s="528" t="str">
        <f t="shared" si="49"/>
        <v/>
      </c>
      <c r="S251" s="528" t="str">
        <f t="shared" si="62"/>
        <v/>
      </c>
      <c r="T251" s="784" t="str">
        <f t="shared" si="55"/>
        <v/>
      </c>
      <c r="U251" s="523" t="str">
        <f t="shared" si="50"/>
        <v/>
      </c>
      <c r="X251" s="113" t="str">
        <f>IF(B251="","",IF($C$7&lt;VLOOKUP(B251,'Eligible Technologies'!D:G,4,FALSE),$C$7,VLOOKUP(B251,'Eligible Technologies'!D:G,4,FALSE)))</f>
        <v/>
      </c>
      <c r="Y251" s="41" t="e">
        <f t="shared" si="56"/>
        <v>#VALUE!</v>
      </c>
      <c r="Z251" s="25" t="str">
        <f ca="1">IFERROR(IF($D$7 = "*Multi*",AVERAGE($AI$331:INDIRECT(CONCATENATE("Ai"&amp;Y251))),AVERAGE($AI$330:INDIRECT(CONCATENATE("Ai"&amp;Y251)))),"")</f>
        <v/>
      </c>
      <c r="AA251" s="23"/>
      <c r="AB251" s="114" t="str">
        <f t="shared" si="63"/>
        <v/>
      </c>
      <c r="AC251" s="114" t="str">
        <f t="shared" si="58"/>
        <v/>
      </c>
      <c r="AD251" s="115">
        <f t="shared" si="64"/>
        <v>0</v>
      </c>
      <c r="AE251" s="406" t="e">
        <f t="shared" si="51"/>
        <v>#DIV/0!</v>
      </c>
      <c r="AF251" s="481" t="e">
        <f ca="1">AVERAGEIF('Step 3.2 Heating System'!$C$10:$C$111,'Step 4 Support Tool'!E251,'Step 3.2 Heating System'!$K$10:$K$109)</f>
        <v>#DIV/0!</v>
      </c>
      <c r="AH251" s="32"/>
      <c r="AJ251" s="27"/>
      <c r="AK251" s="27"/>
      <c r="AL251" s="23"/>
      <c r="AM251" s="23"/>
      <c r="AO251" s="33"/>
      <c r="AR251" s="26"/>
      <c r="AS251" s="26"/>
      <c r="AT251" s="370" t="s">
        <v>797</v>
      </c>
      <c r="AU251" s="342"/>
      <c r="AV251" s="93"/>
      <c r="AW251" s="91"/>
      <c r="AX251" s="91"/>
      <c r="AY251" s="91"/>
      <c r="AZ251" s="90"/>
      <c r="BA251" s="90"/>
      <c r="BB251" s="90"/>
      <c r="BC251" s="90"/>
      <c r="BD251" s="90"/>
      <c r="BE251" s="90"/>
      <c r="BF251" s="90"/>
      <c r="BG251" s="90"/>
      <c r="BH251" s="90"/>
      <c r="BI251" s="83"/>
      <c r="BJ251" s="83"/>
      <c r="BK251" s="83"/>
      <c r="BL251" s="83"/>
      <c r="BM251" s="83"/>
      <c r="BN251" s="83"/>
      <c r="BO251" s="83"/>
      <c r="BP251" s="83"/>
      <c r="BQ251" s="83"/>
      <c r="BR251" s="83"/>
      <c r="BS251" s="83"/>
      <c r="BT251" s="83"/>
      <c r="BU251" s="83"/>
      <c r="BV251" s="83"/>
      <c r="BW251" s="83"/>
      <c r="BX251" s="83"/>
      <c r="BY251" s="83"/>
      <c r="BZ251" s="83"/>
      <c r="CA251" s="83"/>
      <c r="CB251" s="83"/>
      <c r="CC251" s="83"/>
      <c r="CD251" s="83"/>
    </row>
    <row r="252" spans="1:82" s="10" customFormat="1" ht="34.5" hidden="1" customHeight="1" outlineLevel="1" thickBot="1" x14ac:dyDescent="0.25">
      <c r="A252" s="693" t="str">
        <f>'Step 3.2 Heating System'!A150</f>
        <v>LC System 33</v>
      </c>
      <c r="B252" s="1007" t="str">
        <f>IF('Step 3.2 Heating System'!D150="","",'Step 3.2 Heating System'!D150)</f>
        <v/>
      </c>
      <c r="C252" s="355"/>
      <c r="D252" s="355"/>
      <c r="E252" s="1005" t="str">
        <f>IF(OR(B252="",C252="",D252="",'Step 3.2 Heating System'!D150="")=TRUE,"",'Step 3.2 Heating System'!C150)</f>
        <v/>
      </c>
      <c r="F252" s="1552"/>
      <c r="G252" s="1553"/>
      <c r="H252" s="375"/>
      <c r="I252" s="356"/>
      <c r="J252" s="954"/>
      <c r="K252" s="356"/>
      <c r="L252" s="358"/>
      <c r="M252" s="358"/>
      <c r="N252" s="782">
        <f>IF('Step 3.2 Heating System'!W150="","",'Step 3.2 Heating System'!W150)</f>
        <v>0</v>
      </c>
      <c r="O252" s="527" t="str">
        <f t="shared" ref="O252:O283" si="65">IFERROR(IF(AB252="","",((I252*L252)-(K252*M252))/100),"")</f>
        <v/>
      </c>
      <c r="P252" s="528" t="str">
        <f t="shared" si="61"/>
        <v/>
      </c>
      <c r="Q252" s="783" t="str">
        <f t="shared" ref="Q252:Q283" si="66">IFERROR(IF(H252="Electricity",Z252,HLOOKUP(H252,$AH$329:$AS$357,2,FALSE)),"")</f>
        <v/>
      </c>
      <c r="R252" s="528" t="str">
        <f t="shared" ref="R252:R283" si="67">IFERROR(IF(OR(L252="",M252=""),"",(L252*Q252/1000)-IF(J252="Electricity",0,(M252*HLOOKUP(J252,$AH$329:$AS$357,2,FALSE))/1000)),"")</f>
        <v/>
      </c>
      <c r="S252" s="528" t="str">
        <f t="shared" si="62"/>
        <v/>
      </c>
      <c r="T252" s="784" t="str">
        <f t="shared" ref="T252:T283" si="68">IF(J252="Electricity",IF(AB252="","",-M252*Z252/1000),"")</f>
        <v/>
      </c>
      <c r="U252" s="523" t="str">
        <f t="shared" ref="U252:U283" si="69">IF(H252="","",IF(OR(C252="",D252="",F252="",J252="",I252="",K252="",L252="",M252=""),"Check all fields completed correctly","OK"))</f>
        <v/>
      </c>
      <c r="X252" s="113" t="str">
        <f>IF(B252="","",IF($C$7&lt;VLOOKUP(B252,'Eligible Technologies'!D:G,4,FALSE),$C$7,VLOOKUP(B252,'Eligible Technologies'!D:G,4,FALSE)))</f>
        <v/>
      </c>
      <c r="Y252" s="41" t="e">
        <f t="shared" si="56"/>
        <v>#VALUE!</v>
      </c>
      <c r="Z252" s="25" t="str">
        <f ca="1">IFERROR(IF($D$7 = "*Multi*",AVERAGE($AI$331:INDIRECT(CONCATENATE("Ai"&amp;Y252))),AVERAGE($AI$330:INDIRECT(CONCATENATE("Ai"&amp;Y252)))),"")</f>
        <v/>
      </c>
      <c r="AA252" s="23"/>
      <c r="AB252" s="114" t="str">
        <f t="shared" si="63"/>
        <v/>
      </c>
      <c r="AC252" s="114" t="str">
        <f t="shared" si="58"/>
        <v/>
      </c>
      <c r="AD252" s="115">
        <f t="shared" si="64"/>
        <v>0</v>
      </c>
      <c r="AE252" s="406" t="e">
        <f t="shared" ref="AE252:AE283" si="70">L252*$AF$220/M252</f>
        <v>#DIV/0!</v>
      </c>
      <c r="AF252" s="481" t="e">
        <f ca="1">AVERAGEIF('Step 3.2 Heating System'!$C$10:$C$111,'Step 4 Support Tool'!E252,'Step 3.2 Heating System'!$K$10:$K$109)</f>
        <v>#DIV/0!</v>
      </c>
      <c r="AH252" s="32"/>
      <c r="AJ252" s="27"/>
      <c r="AK252" s="27"/>
      <c r="AL252" s="23"/>
      <c r="AM252" s="23"/>
      <c r="AO252" s="33"/>
      <c r="AR252" s="26"/>
      <c r="AS252" s="26"/>
      <c r="AT252" s="370" t="s">
        <v>797</v>
      </c>
      <c r="AU252" s="342"/>
      <c r="AV252" s="93"/>
      <c r="AW252" s="91"/>
      <c r="AX252" s="91"/>
      <c r="AY252" s="91"/>
      <c r="AZ252" s="90"/>
      <c r="BA252" s="90"/>
      <c r="BB252" s="90"/>
      <c r="BC252" s="90"/>
      <c r="BD252" s="90"/>
      <c r="BE252" s="90"/>
      <c r="BF252" s="90"/>
      <c r="BG252" s="90"/>
      <c r="BH252" s="90"/>
      <c r="BI252" s="83"/>
      <c r="BJ252" s="83"/>
      <c r="BK252" s="83"/>
      <c r="BL252" s="83"/>
      <c r="BM252" s="83"/>
      <c r="BN252" s="83"/>
      <c r="BO252" s="83"/>
      <c r="BP252" s="83"/>
      <c r="BQ252" s="83"/>
      <c r="BR252" s="83"/>
      <c r="BS252" s="83"/>
      <c r="BT252" s="83"/>
      <c r="BU252" s="83"/>
      <c r="BV252" s="83"/>
      <c r="BW252" s="83"/>
      <c r="BX252" s="83"/>
      <c r="BY252" s="83"/>
      <c r="BZ252" s="83"/>
      <c r="CA252" s="83"/>
      <c r="CB252" s="83"/>
      <c r="CC252" s="83"/>
      <c r="CD252" s="83"/>
    </row>
    <row r="253" spans="1:82" s="10" customFormat="1" ht="34.5" hidden="1" customHeight="1" outlineLevel="1" thickBot="1" x14ac:dyDescent="0.25">
      <c r="A253" s="693" t="str">
        <f>'Step 3.2 Heating System'!A151</f>
        <v>LC System 34</v>
      </c>
      <c r="B253" s="1007" t="str">
        <f>IF('Step 3.2 Heating System'!D151="","",'Step 3.2 Heating System'!D151)</f>
        <v/>
      </c>
      <c r="C253" s="355"/>
      <c r="D253" s="355"/>
      <c r="E253" s="1005" t="str">
        <f>IF(OR(B253="",C253="",D253="",'Step 3.2 Heating System'!D151="")=TRUE,"",'Step 3.2 Heating System'!C151)</f>
        <v/>
      </c>
      <c r="F253" s="1552"/>
      <c r="G253" s="1553"/>
      <c r="H253" s="375"/>
      <c r="I253" s="356"/>
      <c r="J253" s="954"/>
      <c r="K253" s="356"/>
      <c r="L253" s="358"/>
      <c r="M253" s="358"/>
      <c r="N253" s="782">
        <f>IF('Step 3.2 Heating System'!W151="","",'Step 3.2 Heating System'!W151)</f>
        <v>0</v>
      </c>
      <c r="O253" s="527" t="str">
        <f t="shared" si="65"/>
        <v/>
      </c>
      <c r="P253" s="528" t="str">
        <f t="shared" si="61"/>
        <v/>
      </c>
      <c r="Q253" s="783" t="str">
        <f t="shared" si="66"/>
        <v/>
      </c>
      <c r="R253" s="528" t="str">
        <f t="shared" si="67"/>
        <v/>
      </c>
      <c r="S253" s="528" t="str">
        <f t="shared" si="62"/>
        <v/>
      </c>
      <c r="T253" s="784" t="str">
        <f t="shared" si="68"/>
        <v/>
      </c>
      <c r="U253" s="523" t="str">
        <f t="shared" si="69"/>
        <v/>
      </c>
      <c r="X253" s="113" t="str">
        <f>IF(B253="","",IF($C$7&lt;VLOOKUP(B253,'Eligible Technologies'!D:G,4,FALSE),$C$7,VLOOKUP(B253,'Eligible Technologies'!D:G,4,FALSE)))</f>
        <v/>
      </c>
      <c r="Y253" s="41" t="e">
        <f t="shared" si="56"/>
        <v>#VALUE!</v>
      </c>
      <c r="Z253" s="25" t="str">
        <f ca="1">IFERROR(IF($D$7 = "*Multi*",AVERAGE($AI$331:INDIRECT(CONCATENATE("Ai"&amp;Y253))),AVERAGE($AI$330:INDIRECT(CONCATENATE("Ai"&amp;Y253)))),"")</f>
        <v/>
      </c>
      <c r="AA253" s="23"/>
      <c r="AB253" s="114" t="str">
        <f t="shared" si="63"/>
        <v/>
      </c>
      <c r="AC253" s="114" t="str">
        <f t="shared" si="58"/>
        <v/>
      </c>
      <c r="AD253" s="115">
        <f t="shared" si="64"/>
        <v>0</v>
      </c>
      <c r="AE253" s="406" t="e">
        <f t="shared" si="70"/>
        <v>#DIV/0!</v>
      </c>
      <c r="AF253" s="481" t="e">
        <f ca="1">AVERAGEIF('Step 3.2 Heating System'!$C$10:$C$111,'Step 4 Support Tool'!E253,'Step 3.2 Heating System'!$K$10:$K$109)</f>
        <v>#DIV/0!</v>
      </c>
      <c r="AH253" s="32"/>
      <c r="AJ253" s="27"/>
      <c r="AK253" s="27"/>
      <c r="AL253" s="23"/>
      <c r="AM253" s="23"/>
      <c r="AO253" s="33"/>
      <c r="AR253" s="26"/>
      <c r="AS253" s="26"/>
      <c r="AT253" s="370" t="s">
        <v>797</v>
      </c>
      <c r="AU253" s="342"/>
      <c r="AV253" s="93"/>
      <c r="AW253" s="91"/>
      <c r="AX253" s="91"/>
      <c r="AY253" s="91"/>
      <c r="AZ253" s="90"/>
      <c r="BA253" s="90"/>
      <c r="BB253" s="90"/>
      <c r="BC253" s="90"/>
      <c r="BD253" s="90"/>
      <c r="BE253" s="90"/>
      <c r="BF253" s="90"/>
      <c r="BG253" s="90"/>
      <c r="BH253" s="90"/>
      <c r="BI253" s="83"/>
      <c r="BJ253" s="83"/>
      <c r="BK253" s="83"/>
      <c r="BL253" s="83"/>
      <c r="BM253" s="83"/>
      <c r="BN253" s="83"/>
      <c r="BO253" s="83"/>
      <c r="BP253" s="83"/>
      <c r="BQ253" s="83"/>
      <c r="BR253" s="83"/>
      <c r="BS253" s="83"/>
      <c r="BT253" s="83"/>
      <c r="BU253" s="83"/>
      <c r="BV253" s="83"/>
      <c r="BW253" s="83"/>
      <c r="BX253" s="83"/>
      <c r="BY253" s="83"/>
      <c r="BZ253" s="83"/>
      <c r="CA253" s="83"/>
      <c r="CB253" s="83"/>
      <c r="CC253" s="83"/>
      <c r="CD253" s="83"/>
    </row>
    <row r="254" spans="1:82" s="10" customFormat="1" ht="34.5" hidden="1" customHeight="1" outlineLevel="1" thickBot="1" x14ac:dyDescent="0.25">
      <c r="A254" s="693" t="str">
        <f>'Step 3.2 Heating System'!A152</f>
        <v>LC System 35</v>
      </c>
      <c r="B254" s="1007" t="str">
        <f>IF('Step 3.2 Heating System'!D152="","",'Step 3.2 Heating System'!D152)</f>
        <v/>
      </c>
      <c r="C254" s="355"/>
      <c r="D254" s="355"/>
      <c r="E254" s="1005" t="str">
        <f>IF(OR(B254="",C254="",D254="",'Step 3.2 Heating System'!D152="")=TRUE,"",'Step 3.2 Heating System'!C152)</f>
        <v/>
      </c>
      <c r="F254" s="1552"/>
      <c r="G254" s="1553"/>
      <c r="H254" s="375"/>
      <c r="I254" s="356"/>
      <c r="J254" s="954"/>
      <c r="K254" s="356"/>
      <c r="L254" s="358"/>
      <c r="M254" s="358"/>
      <c r="N254" s="782">
        <f>IF('Step 3.2 Heating System'!W152="","",'Step 3.2 Heating System'!W152)</f>
        <v>0</v>
      </c>
      <c r="O254" s="527" t="str">
        <f t="shared" si="65"/>
        <v/>
      </c>
      <c r="P254" s="528" t="str">
        <f t="shared" si="61"/>
        <v/>
      </c>
      <c r="Q254" s="783" t="str">
        <f t="shared" si="66"/>
        <v/>
      </c>
      <c r="R254" s="528" t="str">
        <f t="shared" si="67"/>
        <v/>
      </c>
      <c r="S254" s="528" t="str">
        <f t="shared" si="62"/>
        <v/>
      </c>
      <c r="T254" s="784" t="str">
        <f t="shared" si="68"/>
        <v/>
      </c>
      <c r="U254" s="523" t="str">
        <f t="shared" si="69"/>
        <v/>
      </c>
      <c r="X254" s="113" t="str">
        <f>IF(B254="","",IF($C$7&lt;VLOOKUP(B254,'Eligible Technologies'!D:G,4,FALSE),$C$7,VLOOKUP(B254,'Eligible Technologies'!D:G,4,FALSE)))</f>
        <v/>
      </c>
      <c r="Y254" s="41" t="e">
        <f t="shared" si="56"/>
        <v>#VALUE!</v>
      </c>
      <c r="Z254" s="25" t="str">
        <f ca="1">IFERROR(IF($D$7 = "*Multi*",AVERAGE($AI$331:INDIRECT(CONCATENATE("Ai"&amp;Y254))),AVERAGE($AI$330:INDIRECT(CONCATENATE("Ai"&amp;Y254)))),"")</f>
        <v/>
      </c>
      <c r="AA254" s="23"/>
      <c r="AB254" s="114" t="str">
        <f t="shared" si="63"/>
        <v/>
      </c>
      <c r="AC254" s="114" t="str">
        <f t="shared" si="58"/>
        <v/>
      </c>
      <c r="AD254" s="115">
        <f t="shared" si="64"/>
        <v>0</v>
      </c>
      <c r="AE254" s="406" t="e">
        <f t="shared" si="70"/>
        <v>#DIV/0!</v>
      </c>
      <c r="AF254" s="481" t="e">
        <f ca="1">AVERAGEIF('Step 3.2 Heating System'!$C$10:$C$111,'Step 4 Support Tool'!E254,'Step 3.2 Heating System'!$K$10:$K$109)</f>
        <v>#DIV/0!</v>
      </c>
      <c r="AH254" s="32"/>
      <c r="AJ254" s="27"/>
      <c r="AK254" s="27"/>
      <c r="AL254" s="23"/>
      <c r="AM254" s="23"/>
      <c r="AO254" s="33"/>
      <c r="AR254" s="26"/>
      <c r="AS254" s="26"/>
      <c r="AT254" s="370" t="s">
        <v>797</v>
      </c>
      <c r="AU254" s="342"/>
      <c r="AV254" s="93"/>
      <c r="AW254" s="91"/>
      <c r="AX254" s="91"/>
      <c r="AY254" s="91"/>
      <c r="AZ254" s="90"/>
      <c r="BA254" s="90"/>
      <c r="BB254" s="90"/>
      <c r="BC254" s="90"/>
      <c r="BD254" s="90"/>
      <c r="BE254" s="90"/>
      <c r="BF254" s="90"/>
      <c r="BG254" s="90"/>
      <c r="BH254" s="90"/>
      <c r="BI254" s="83"/>
      <c r="BJ254" s="83"/>
      <c r="BK254" s="83"/>
      <c r="BL254" s="83"/>
      <c r="BM254" s="83"/>
      <c r="BN254" s="83"/>
      <c r="BO254" s="83"/>
      <c r="BP254" s="83"/>
      <c r="BQ254" s="83"/>
      <c r="BR254" s="83"/>
      <c r="BS254" s="83"/>
      <c r="BT254" s="83"/>
      <c r="BU254" s="83"/>
      <c r="BV254" s="83"/>
      <c r="BW254" s="83"/>
      <c r="BX254" s="83"/>
      <c r="BY254" s="83"/>
      <c r="BZ254" s="83"/>
      <c r="CA254" s="83"/>
      <c r="CB254" s="83"/>
      <c r="CC254" s="83"/>
      <c r="CD254" s="83"/>
    </row>
    <row r="255" spans="1:82" s="10" customFormat="1" ht="34.5" hidden="1" customHeight="1" outlineLevel="1" thickBot="1" x14ac:dyDescent="0.25">
      <c r="A255" s="693" t="str">
        <f>'Step 3.2 Heating System'!A153</f>
        <v>LC System 36</v>
      </c>
      <c r="B255" s="1007" t="str">
        <f>IF('Step 3.2 Heating System'!D153="","",'Step 3.2 Heating System'!D153)</f>
        <v/>
      </c>
      <c r="C255" s="355"/>
      <c r="D255" s="355"/>
      <c r="E255" s="1005" t="str">
        <f>IF(OR(B255="",C255="",D255="",'Step 3.2 Heating System'!D153="")=TRUE,"",'Step 3.2 Heating System'!C153)</f>
        <v/>
      </c>
      <c r="F255" s="1552"/>
      <c r="G255" s="1553"/>
      <c r="H255" s="375"/>
      <c r="I255" s="356"/>
      <c r="J255" s="954"/>
      <c r="K255" s="356"/>
      <c r="L255" s="358"/>
      <c r="M255" s="358"/>
      <c r="N255" s="782">
        <f>IF('Step 3.2 Heating System'!W153="","",'Step 3.2 Heating System'!W153)</f>
        <v>0</v>
      </c>
      <c r="O255" s="527" t="str">
        <f t="shared" si="65"/>
        <v/>
      </c>
      <c r="P255" s="528" t="str">
        <f t="shared" si="61"/>
        <v/>
      </c>
      <c r="Q255" s="783" t="str">
        <f t="shared" si="66"/>
        <v/>
      </c>
      <c r="R255" s="528" t="str">
        <f t="shared" si="67"/>
        <v/>
      </c>
      <c r="S255" s="528" t="str">
        <f t="shared" si="62"/>
        <v/>
      </c>
      <c r="T255" s="784" t="str">
        <f t="shared" si="68"/>
        <v/>
      </c>
      <c r="U255" s="523" t="str">
        <f t="shared" si="69"/>
        <v/>
      </c>
      <c r="X255" s="113" t="str">
        <f>IF(B255="","",IF($C$7&lt;VLOOKUP(B255,'Eligible Technologies'!D:G,4,FALSE),$C$7,VLOOKUP(B255,'Eligible Technologies'!D:G,4,FALSE)))</f>
        <v/>
      </c>
      <c r="Y255" s="41" t="e">
        <f t="shared" si="56"/>
        <v>#VALUE!</v>
      </c>
      <c r="Z255" s="25" t="str">
        <f ca="1">IFERROR(IF($D$7 = "*Multi*",AVERAGE($AI$331:INDIRECT(CONCATENATE("Ai"&amp;Y255))),AVERAGE($AI$330:INDIRECT(CONCATENATE("Ai"&amp;Y255)))),"")</f>
        <v/>
      </c>
      <c r="AA255" s="23"/>
      <c r="AB255" s="114" t="str">
        <f t="shared" si="63"/>
        <v/>
      </c>
      <c r="AC255" s="114" t="str">
        <f t="shared" si="58"/>
        <v/>
      </c>
      <c r="AD255" s="115">
        <f t="shared" si="64"/>
        <v>0</v>
      </c>
      <c r="AE255" s="406" t="e">
        <f t="shared" si="70"/>
        <v>#DIV/0!</v>
      </c>
      <c r="AF255" s="481" t="e">
        <f ca="1">AVERAGEIF('Step 3.2 Heating System'!$C$10:$C$111,'Step 4 Support Tool'!E255,'Step 3.2 Heating System'!$K$10:$K$109)</f>
        <v>#DIV/0!</v>
      </c>
      <c r="AH255" s="32"/>
      <c r="AJ255" s="27"/>
      <c r="AK255" s="27"/>
      <c r="AL255" s="23"/>
      <c r="AM255" s="23"/>
      <c r="AO255" s="33"/>
      <c r="AR255" s="26"/>
      <c r="AS255" s="26"/>
      <c r="AT255" s="370" t="s">
        <v>797</v>
      </c>
      <c r="AU255" s="342"/>
      <c r="AV255" s="93"/>
      <c r="AW255" s="91"/>
      <c r="AX255" s="91"/>
      <c r="AY255" s="91"/>
      <c r="AZ255" s="90"/>
      <c r="BA255" s="90"/>
      <c r="BB255" s="90"/>
      <c r="BC255" s="90"/>
      <c r="BD255" s="90"/>
      <c r="BE255" s="90"/>
      <c r="BF255" s="90"/>
      <c r="BG255" s="90"/>
      <c r="BH255" s="90"/>
      <c r="BI255" s="83"/>
      <c r="BJ255" s="83"/>
      <c r="BK255" s="83"/>
      <c r="BL255" s="83"/>
      <c r="BM255" s="83"/>
      <c r="BN255" s="83"/>
      <c r="BO255" s="83"/>
      <c r="BP255" s="83"/>
      <c r="BQ255" s="83"/>
      <c r="BR255" s="83"/>
      <c r="BS255" s="83"/>
      <c r="BT255" s="83"/>
      <c r="BU255" s="83"/>
      <c r="BV255" s="83"/>
      <c r="BW255" s="83"/>
      <c r="BX255" s="83"/>
      <c r="BY255" s="83"/>
      <c r="BZ255" s="83"/>
      <c r="CA255" s="83"/>
      <c r="CB255" s="83"/>
      <c r="CC255" s="83"/>
      <c r="CD255" s="83"/>
    </row>
    <row r="256" spans="1:82" s="10" customFormat="1" ht="34.5" hidden="1" customHeight="1" outlineLevel="1" thickBot="1" x14ac:dyDescent="0.25">
      <c r="A256" s="693" t="str">
        <f>'Step 3.2 Heating System'!A154</f>
        <v>LC System 37</v>
      </c>
      <c r="B256" s="1007" t="str">
        <f>IF('Step 3.2 Heating System'!D154="","",'Step 3.2 Heating System'!D154)</f>
        <v/>
      </c>
      <c r="C256" s="355"/>
      <c r="D256" s="355"/>
      <c r="E256" s="1005" t="str">
        <f>IF(OR(B256="",C256="",D256="",'Step 3.2 Heating System'!D154="")=TRUE,"",'Step 3.2 Heating System'!C154)</f>
        <v/>
      </c>
      <c r="F256" s="1552"/>
      <c r="G256" s="1553"/>
      <c r="H256" s="375"/>
      <c r="I256" s="356"/>
      <c r="J256" s="954"/>
      <c r="K256" s="356"/>
      <c r="L256" s="358"/>
      <c r="M256" s="358"/>
      <c r="N256" s="782">
        <f>IF('Step 3.2 Heating System'!W154="","",'Step 3.2 Heating System'!W154)</f>
        <v>0</v>
      </c>
      <c r="O256" s="527" t="str">
        <f t="shared" si="65"/>
        <v/>
      </c>
      <c r="P256" s="528" t="str">
        <f t="shared" si="61"/>
        <v/>
      </c>
      <c r="Q256" s="783" t="str">
        <f t="shared" si="66"/>
        <v/>
      </c>
      <c r="R256" s="528" t="str">
        <f t="shared" si="67"/>
        <v/>
      </c>
      <c r="S256" s="528" t="str">
        <f t="shared" si="62"/>
        <v/>
      </c>
      <c r="T256" s="784" t="str">
        <f t="shared" si="68"/>
        <v/>
      </c>
      <c r="U256" s="523" t="str">
        <f t="shared" si="69"/>
        <v/>
      </c>
      <c r="X256" s="113" t="str">
        <f>IF(B256="","",IF($C$7&lt;VLOOKUP(B256,'Eligible Technologies'!D:G,4,FALSE),$C$7,VLOOKUP(B256,'Eligible Technologies'!D:G,4,FALSE)))</f>
        <v/>
      </c>
      <c r="Y256" s="41" t="e">
        <f t="shared" si="56"/>
        <v>#VALUE!</v>
      </c>
      <c r="Z256" s="25" t="str">
        <f ca="1">IFERROR(IF($D$7 = "*Multi*",AVERAGE($AI$331:INDIRECT(CONCATENATE("Ai"&amp;Y256))),AVERAGE($AI$330:INDIRECT(CONCATENATE("Ai"&amp;Y256)))),"")</f>
        <v/>
      </c>
      <c r="AA256" s="23"/>
      <c r="AB256" s="114" t="str">
        <f t="shared" si="63"/>
        <v/>
      </c>
      <c r="AC256" s="114" t="str">
        <f t="shared" si="58"/>
        <v/>
      </c>
      <c r="AD256" s="115">
        <f t="shared" si="64"/>
        <v>0</v>
      </c>
      <c r="AE256" s="406" t="e">
        <f t="shared" si="70"/>
        <v>#DIV/0!</v>
      </c>
      <c r="AF256" s="481" t="e">
        <f ca="1">AVERAGEIF('Step 3.2 Heating System'!$C$10:$C$111,'Step 4 Support Tool'!E256,'Step 3.2 Heating System'!$K$10:$K$109)</f>
        <v>#DIV/0!</v>
      </c>
      <c r="AH256" s="32"/>
      <c r="AJ256" s="27"/>
      <c r="AK256" s="27"/>
      <c r="AL256" s="23"/>
      <c r="AM256" s="23"/>
      <c r="AO256" s="33"/>
      <c r="AR256" s="26"/>
      <c r="AS256" s="26"/>
      <c r="AT256" s="370" t="s">
        <v>797</v>
      </c>
      <c r="AU256" s="342"/>
      <c r="AV256" s="93"/>
      <c r="AW256" s="91"/>
      <c r="AX256" s="91"/>
      <c r="AY256" s="91"/>
      <c r="AZ256" s="90"/>
      <c r="BA256" s="90"/>
      <c r="BB256" s="90"/>
      <c r="BC256" s="90"/>
      <c r="BD256" s="90"/>
      <c r="BE256" s="90"/>
      <c r="BF256" s="90"/>
      <c r="BG256" s="90"/>
      <c r="BH256" s="90"/>
      <c r="BI256" s="83"/>
      <c r="BJ256" s="83"/>
      <c r="BK256" s="83"/>
      <c r="BL256" s="83"/>
      <c r="BM256" s="83"/>
      <c r="BN256" s="83"/>
      <c r="BO256" s="83"/>
      <c r="BP256" s="83"/>
      <c r="BQ256" s="83"/>
      <c r="BR256" s="83"/>
      <c r="BS256" s="83"/>
      <c r="BT256" s="83"/>
      <c r="BU256" s="83"/>
      <c r="BV256" s="83"/>
      <c r="BW256" s="83"/>
      <c r="BX256" s="83"/>
      <c r="BY256" s="83"/>
      <c r="BZ256" s="83"/>
      <c r="CA256" s="83"/>
      <c r="CB256" s="83"/>
      <c r="CC256" s="83"/>
      <c r="CD256" s="83"/>
    </row>
    <row r="257" spans="1:82" s="10" customFormat="1" ht="34.5" hidden="1" customHeight="1" outlineLevel="1" thickBot="1" x14ac:dyDescent="0.25">
      <c r="A257" s="693" t="str">
        <f>'Step 3.2 Heating System'!A155</f>
        <v>LC System 38</v>
      </c>
      <c r="B257" s="1007" t="str">
        <f>IF('Step 3.2 Heating System'!D155="","",'Step 3.2 Heating System'!D155)</f>
        <v/>
      </c>
      <c r="C257" s="355"/>
      <c r="D257" s="355"/>
      <c r="E257" s="1005" t="str">
        <f>IF(OR(B257="",C257="",D257="",'Step 3.2 Heating System'!D155="")=TRUE,"",'Step 3.2 Heating System'!C155)</f>
        <v/>
      </c>
      <c r="F257" s="1552"/>
      <c r="G257" s="1553"/>
      <c r="H257" s="375"/>
      <c r="I257" s="356"/>
      <c r="J257" s="954"/>
      <c r="K257" s="356"/>
      <c r="L257" s="358"/>
      <c r="M257" s="358"/>
      <c r="N257" s="782">
        <f>IF('Step 3.2 Heating System'!W155="","",'Step 3.2 Heating System'!W155)</f>
        <v>0</v>
      </c>
      <c r="O257" s="527" t="str">
        <f t="shared" si="65"/>
        <v/>
      </c>
      <c r="P257" s="528" t="str">
        <f t="shared" si="61"/>
        <v/>
      </c>
      <c r="Q257" s="783" t="str">
        <f t="shared" si="66"/>
        <v/>
      </c>
      <c r="R257" s="528" t="str">
        <f t="shared" si="67"/>
        <v/>
      </c>
      <c r="S257" s="528" t="str">
        <f t="shared" si="62"/>
        <v/>
      </c>
      <c r="T257" s="784" t="str">
        <f t="shared" si="68"/>
        <v/>
      </c>
      <c r="U257" s="523" t="str">
        <f t="shared" si="69"/>
        <v/>
      </c>
      <c r="X257" s="113" t="str">
        <f>IF(B257="","",IF($C$7&lt;VLOOKUP(B257,'Eligible Technologies'!D:G,4,FALSE),$C$7,VLOOKUP(B257,'Eligible Technologies'!D:G,4,FALSE)))</f>
        <v/>
      </c>
      <c r="Y257" s="41" t="e">
        <f t="shared" si="56"/>
        <v>#VALUE!</v>
      </c>
      <c r="Z257" s="25" t="str">
        <f ca="1">IFERROR(IF($D$7 = "*Multi*",AVERAGE($AI$331:INDIRECT(CONCATENATE("Ai"&amp;Y257))),AVERAGE($AI$330:INDIRECT(CONCATENATE("Ai"&amp;Y257)))),"")</f>
        <v/>
      </c>
      <c r="AA257" s="23"/>
      <c r="AB257" s="114" t="str">
        <f t="shared" si="63"/>
        <v/>
      </c>
      <c r="AC257" s="114" t="str">
        <f t="shared" si="58"/>
        <v/>
      </c>
      <c r="AD257" s="115">
        <f t="shared" si="64"/>
        <v>0</v>
      </c>
      <c r="AE257" s="406" t="e">
        <f t="shared" si="70"/>
        <v>#DIV/0!</v>
      </c>
      <c r="AF257" s="481" t="e">
        <f ca="1">AVERAGEIF('Step 3.2 Heating System'!$C$10:$C$111,'Step 4 Support Tool'!E257,'Step 3.2 Heating System'!$K$10:$K$109)</f>
        <v>#DIV/0!</v>
      </c>
      <c r="AH257" s="32"/>
      <c r="AJ257" s="27"/>
      <c r="AK257" s="27"/>
      <c r="AL257" s="23"/>
      <c r="AM257" s="23"/>
      <c r="AO257" s="33"/>
      <c r="AR257" s="26"/>
      <c r="AS257" s="26"/>
      <c r="AT257" s="370" t="s">
        <v>797</v>
      </c>
      <c r="AU257" s="342"/>
      <c r="AV257" s="93"/>
      <c r="AW257" s="91"/>
      <c r="AX257" s="91"/>
      <c r="AY257" s="91"/>
      <c r="AZ257" s="90"/>
      <c r="BA257" s="90"/>
      <c r="BB257" s="90"/>
      <c r="BC257" s="90"/>
      <c r="BD257" s="90"/>
      <c r="BE257" s="90"/>
      <c r="BF257" s="90"/>
      <c r="BG257" s="90"/>
      <c r="BH257" s="90"/>
      <c r="BI257" s="83"/>
      <c r="BJ257" s="83"/>
      <c r="BK257" s="83"/>
      <c r="BL257" s="83"/>
      <c r="BM257" s="83"/>
      <c r="BN257" s="83"/>
      <c r="BO257" s="83"/>
      <c r="BP257" s="83"/>
      <c r="BQ257" s="83"/>
      <c r="BR257" s="83"/>
      <c r="BS257" s="83"/>
      <c r="BT257" s="83"/>
      <c r="BU257" s="83"/>
      <c r="BV257" s="83"/>
      <c r="BW257" s="83"/>
      <c r="BX257" s="83"/>
      <c r="BY257" s="83"/>
      <c r="BZ257" s="83"/>
      <c r="CA257" s="83"/>
      <c r="CB257" s="83"/>
      <c r="CC257" s="83"/>
      <c r="CD257" s="83"/>
    </row>
    <row r="258" spans="1:82" s="10" customFormat="1" ht="34.5" hidden="1" customHeight="1" outlineLevel="1" thickBot="1" x14ac:dyDescent="0.25">
      <c r="A258" s="693" t="str">
        <f>'Step 3.2 Heating System'!A156</f>
        <v>LC System 39</v>
      </c>
      <c r="B258" s="1007" t="str">
        <f>IF('Step 3.2 Heating System'!D156="","",'Step 3.2 Heating System'!D156)</f>
        <v/>
      </c>
      <c r="C258" s="355"/>
      <c r="D258" s="355"/>
      <c r="E258" s="1005" t="str">
        <f>IF(OR(B258="",C258="",D258="",'Step 3.2 Heating System'!D156="")=TRUE,"",'Step 3.2 Heating System'!C156)</f>
        <v/>
      </c>
      <c r="F258" s="1552"/>
      <c r="G258" s="1553"/>
      <c r="H258" s="375"/>
      <c r="I258" s="356"/>
      <c r="J258" s="954"/>
      <c r="K258" s="356"/>
      <c r="L258" s="358"/>
      <c r="M258" s="358"/>
      <c r="N258" s="782">
        <f>IF('Step 3.2 Heating System'!W156="","",'Step 3.2 Heating System'!W156)</f>
        <v>0</v>
      </c>
      <c r="O258" s="527" t="str">
        <f t="shared" si="65"/>
        <v/>
      </c>
      <c r="P258" s="528" t="str">
        <f t="shared" si="61"/>
        <v/>
      </c>
      <c r="Q258" s="783" t="str">
        <f t="shared" si="66"/>
        <v/>
      </c>
      <c r="R258" s="528" t="str">
        <f t="shared" si="67"/>
        <v/>
      </c>
      <c r="S258" s="528" t="str">
        <f t="shared" si="62"/>
        <v/>
      </c>
      <c r="T258" s="784" t="str">
        <f t="shared" si="68"/>
        <v/>
      </c>
      <c r="U258" s="523" t="str">
        <f t="shared" si="69"/>
        <v/>
      </c>
      <c r="X258" s="113" t="str">
        <f>IF(B258="","",IF($C$7&lt;VLOOKUP(B258,'Eligible Technologies'!D:G,4,FALSE),$C$7,VLOOKUP(B258,'Eligible Technologies'!D:G,4,FALSE)))</f>
        <v/>
      </c>
      <c r="Y258" s="41" t="e">
        <f t="shared" si="56"/>
        <v>#VALUE!</v>
      </c>
      <c r="Z258" s="25" t="str">
        <f ca="1">IFERROR(IF($D$7 = "*Multi*",AVERAGE($AI$331:INDIRECT(CONCATENATE("Ai"&amp;Y258))),AVERAGE($AI$330:INDIRECT(CONCATENATE("Ai"&amp;Y258)))),"")</f>
        <v/>
      </c>
      <c r="AA258" s="23"/>
      <c r="AB258" s="114" t="str">
        <f t="shared" si="63"/>
        <v/>
      </c>
      <c r="AC258" s="114" t="str">
        <f t="shared" si="58"/>
        <v/>
      </c>
      <c r="AD258" s="115">
        <f t="shared" si="64"/>
        <v>0</v>
      </c>
      <c r="AE258" s="406" t="e">
        <f t="shared" si="70"/>
        <v>#DIV/0!</v>
      </c>
      <c r="AF258" s="481" t="e">
        <f ca="1">AVERAGEIF('Step 3.2 Heating System'!$C$10:$C$111,'Step 4 Support Tool'!E258,'Step 3.2 Heating System'!$K$10:$K$109)</f>
        <v>#DIV/0!</v>
      </c>
      <c r="AH258" s="32"/>
      <c r="AJ258" s="27"/>
      <c r="AK258" s="27"/>
      <c r="AL258" s="23"/>
      <c r="AM258" s="23"/>
      <c r="AO258" s="33"/>
      <c r="AR258" s="26"/>
      <c r="AS258" s="26"/>
      <c r="AT258" s="370" t="s">
        <v>797</v>
      </c>
      <c r="AU258" s="342"/>
      <c r="AV258" s="93"/>
      <c r="AW258" s="91"/>
      <c r="AX258" s="91"/>
      <c r="AY258" s="91"/>
      <c r="AZ258" s="90"/>
      <c r="BA258" s="90"/>
      <c r="BB258" s="90"/>
      <c r="BC258" s="90"/>
      <c r="BD258" s="90"/>
      <c r="BE258" s="90"/>
      <c r="BF258" s="90"/>
      <c r="BG258" s="90"/>
      <c r="BH258" s="90"/>
      <c r="BI258" s="83"/>
      <c r="BJ258" s="83"/>
      <c r="BK258" s="83"/>
      <c r="BL258" s="83"/>
      <c r="BM258" s="83"/>
      <c r="BN258" s="83"/>
      <c r="BO258" s="83"/>
      <c r="BP258" s="83"/>
      <c r="BQ258" s="83"/>
      <c r="BR258" s="83"/>
      <c r="BS258" s="83"/>
      <c r="BT258" s="83"/>
      <c r="BU258" s="83"/>
      <c r="BV258" s="83"/>
      <c r="BW258" s="83"/>
      <c r="BX258" s="83"/>
      <c r="BY258" s="83"/>
      <c r="BZ258" s="83"/>
      <c r="CA258" s="83"/>
      <c r="CB258" s="83"/>
      <c r="CC258" s="83"/>
      <c r="CD258" s="83"/>
    </row>
    <row r="259" spans="1:82" s="10" customFormat="1" ht="34.5" hidden="1" customHeight="1" outlineLevel="1" thickBot="1" x14ac:dyDescent="0.25">
      <c r="A259" s="693" t="str">
        <f>'Step 3.2 Heating System'!A157</f>
        <v>LC System 40</v>
      </c>
      <c r="B259" s="1007" t="str">
        <f>IF('Step 3.2 Heating System'!D157="","",'Step 3.2 Heating System'!D157)</f>
        <v/>
      </c>
      <c r="C259" s="355"/>
      <c r="D259" s="355"/>
      <c r="E259" s="1005" t="str">
        <f>IF(OR(B259="",C259="",D259="",'Step 3.2 Heating System'!D157="")=TRUE,"",'Step 3.2 Heating System'!C157)</f>
        <v/>
      </c>
      <c r="F259" s="1552"/>
      <c r="G259" s="1553"/>
      <c r="H259" s="375"/>
      <c r="I259" s="356"/>
      <c r="J259" s="954"/>
      <c r="K259" s="356"/>
      <c r="L259" s="358"/>
      <c r="M259" s="358"/>
      <c r="N259" s="782">
        <f>IF('Step 3.2 Heating System'!W157="","",'Step 3.2 Heating System'!W157)</f>
        <v>0</v>
      </c>
      <c r="O259" s="527" t="str">
        <f t="shared" si="65"/>
        <v/>
      </c>
      <c r="P259" s="528" t="str">
        <f t="shared" si="61"/>
        <v/>
      </c>
      <c r="Q259" s="783" t="str">
        <f t="shared" si="66"/>
        <v/>
      </c>
      <c r="R259" s="528" t="str">
        <f t="shared" si="67"/>
        <v/>
      </c>
      <c r="S259" s="528" t="str">
        <f t="shared" si="62"/>
        <v/>
      </c>
      <c r="T259" s="784" t="str">
        <f t="shared" si="68"/>
        <v/>
      </c>
      <c r="U259" s="523" t="str">
        <f t="shared" si="69"/>
        <v/>
      </c>
      <c r="X259" s="113" t="str">
        <f>IF(B259="","",IF($C$7&lt;VLOOKUP(B259,'Eligible Technologies'!D:G,4,FALSE),$C$7,VLOOKUP(B259,'Eligible Technologies'!D:G,4,FALSE)))</f>
        <v/>
      </c>
      <c r="Y259" s="41" t="e">
        <f t="shared" si="56"/>
        <v>#VALUE!</v>
      </c>
      <c r="Z259" s="25" t="str">
        <f ca="1">IFERROR(IF($D$7 = "*Multi*",AVERAGE($AI$331:INDIRECT(CONCATENATE("Ai"&amp;Y259))),AVERAGE($AI$330:INDIRECT(CONCATENATE("Ai"&amp;Y259)))),"")</f>
        <v/>
      </c>
      <c r="AA259" s="23"/>
      <c r="AB259" s="114" t="str">
        <f t="shared" si="63"/>
        <v/>
      </c>
      <c r="AC259" s="114" t="str">
        <f t="shared" si="58"/>
        <v/>
      </c>
      <c r="AD259" s="115">
        <f t="shared" si="64"/>
        <v>0</v>
      </c>
      <c r="AE259" s="406" t="e">
        <f t="shared" si="70"/>
        <v>#DIV/0!</v>
      </c>
      <c r="AF259" s="481" t="e">
        <f ca="1">AVERAGEIF('Step 3.2 Heating System'!$C$10:$C$111,'Step 4 Support Tool'!E259,'Step 3.2 Heating System'!$K$10:$K$109)</f>
        <v>#DIV/0!</v>
      </c>
      <c r="AH259" s="32"/>
      <c r="AJ259" s="27"/>
      <c r="AK259" s="27"/>
      <c r="AL259" s="23"/>
      <c r="AM259" s="23"/>
      <c r="AO259" s="33"/>
      <c r="AR259" s="26"/>
      <c r="AS259" s="26"/>
      <c r="AT259" s="370" t="s">
        <v>797</v>
      </c>
      <c r="AU259" s="342"/>
      <c r="AV259" s="93"/>
      <c r="AW259" s="91"/>
      <c r="AX259" s="91"/>
      <c r="AY259" s="91"/>
      <c r="AZ259" s="90"/>
      <c r="BA259" s="90"/>
      <c r="BB259" s="90"/>
      <c r="BC259" s="90"/>
      <c r="BD259" s="90"/>
      <c r="BE259" s="90"/>
      <c r="BF259" s="90"/>
      <c r="BG259" s="90"/>
      <c r="BH259" s="90"/>
      <c r="BI259" s="83"/>
      <c r="BJ259" s="83"/>
      <c r="BK259" s="83"/>
      <c r="BL259" s="83"/>
      <c r="BM259" s="83"/>
      <c r="BN259" s="83"/>
      <c r="BO259" s="83"/>
      <c r="BP259" s="83"/>
      <c r="BQ259" s="83"/>
      <c r="BR259" s="83"/>
      <c r="BS259" s="83"/>
      <c r="BT259" s="83"/>
      <c r="BU259" s="83"/>
      <c r="BV259" s="83"/>
      <c r="BW259" s="83"/>
      <c r="BX259" s="83"/>
      <c r="BY259" s="83"/>
      <c r="BZ259" s="83"/>
      <c r="CA259" s="83"/>
      <c r="CB259" s="83"/>
      <c r="CC259" s="83"/>
      <c r="CD259" s="83"/>
    </row>
    <row r="260" spans="1:82" s="10" customFormat="1" ht="34.5" hidden="1" customHeight="1" outlineLevel="1" thickBot="1" x14ac:dyDescent="0.25">
      <c r="A260" s="693" t="str">
        <f>'Step 3.2 Heating System'!A158</f>
        <v>LC System 41</v>
      </c>
      <c r="B260" s="1007" t="str">
        <f>IF('Step 3.2 Heating System'!D158="","",'Step 3.2 Heating System'!D158)</f>
        <v/>
      </c>
      <c r="C260" s="355"/>
      <c r="D260" s="355"/>
      <c r="E260" s="1005" t="str">
        <f>IF(OR(B260="",C260="",D260="",'Step 3.2 Heating System'!D158="")=TRUE,"",'Step 3.2 Heating System'!C158)</f>
        <v/>
      </c>
      <c r="F260" s="1552"/>
      <c r="G260" s="1553"/>
      <c r="H260" s="375"/>
      <c r="I260" s="356"/>
      <c r="J260" s="954"/>
      <c r="K260" s="356"/>
      <c r="L260" s="358"/>
      <c r="M260" s="358"/>
      <c r="N260" s="782">
        <f>IF('Step 3.2 Heating System'!W158="","",'Step 3.2 Heating System'!W158)</f>
        <v>0</v>
      </c>
      <c r="O260" s="527" t="str">
        <f t="shared" si="65"/>
        <v/>
      </c>
      <c r="P260" s="528" t="str">
        <f t="shared" si="61"/>
        <v/>
      </c>
      <c r="Q260" s="783" t="str">
        <f t="shared" si="66"/>
        <v/>
      </c>
      <c r="R260" s="528" t="str">
        <f t="shared" si="67"/>
        <v/>
      </c>
      <c r="S260" s="528" t="str">
        <f t="shared" si="62"/>
        <v/>
      </c>
      <c r="T260" s="784" t="str">
        <f t="shared" si="68"/>
        <v/>
      </c>
      <c r="U260" s="523" t="str">
        <f t="shared" si="69"/>
        <v/>
      </c>
      <c r="X260" s="113" t="str">
        <f>IF(B260="","",IF($C$7&lt;VLOOKUP(B260,'Eligible Technologies'!D:G,4,FALSE),$C$7,VLOOKUP(B260,'Eligible Technologies'!D:G,4,FALSE)))</f>
        <v/>
      </c>
      <c r="Y260" s="41" t="e">
        <f t="shared" si="56"/>
        <v>#VALUE!</v>
      </c>
      <c r="Z260" s="25" t="str">
        <f ca="1">IFERROR(IF($D$7 = "*Multi*",AVERAGE($AI$331:INDIRECT(CONCATENATE("Ai"&amp;Y260))),AVERAGE($AI$330:INDIRECT(CONCATENATE("Ai"&amp;Y260)))),"")</f>
        <v/>
      </c>
      <c r="AA260" s="23"/>
      <c r="AB260" s="114" t="str">
        <f t="shared" si="63"/>
        <v/>
      </c>
      <c r="AC260" s="114" t="str">
        <f t="shared" si="58"/>
        <v/>
      </c>
      <c r="AD260" s="115">
        <f t="shared" si="64"/>
        <v>0</v>
      </c>
      <c r="AE260" s="406" t="e">
        <f t="shared" si="70"/>
        <v>#DIV/0!</v>
      </c>
      <c r="AF260" s="481" t="e">
        <f ca="1">AVERAGEIF('Step 3.2 Heating System'!$C$10:$C$111,'Step 4 Support Tool'!E260,'Step 3.2 Heating System'!$K$10:$K$109)</f>
        <v>#DIV/0!</v>
      </c>
      <c r="AH260" s="32"/>
      <c r="AJ260" s="27"/>
      <c r="AK260" s="27"/>
      <c r="AL260" s="23"/>
      <c r="AM260" s="23"/>
      <c r="AO260" s="33"/>
      <c r="AR260" s="26"/>
      <c r="AS260" s="26"/>
      <c r="AT260" s="370" t="s">
        <v>797</v>
      </c>
      <c r="AU260" s="342"/>
      <c r="AV260" s="93"/>
      <c r="AW260" s="91"/>
      <c r="AX260" s="91"/>
      <c r="AY260" s="91"/>
      <c r="AZ260" s="90"/>
      <c r="BA260" s="90"/>
      <c r="BB260" s="90"/>
      <c r="BC260" s="90"/>
      <c r="BD260" s="90"/>
      <c r="BE260" s="90"/>
      <c r="BF260" s="90"/>
      <c r="BG260" s="90"/>
      <c r="BH260" s="90"/>
      <c r="BI260" s="83"/>
      <c r="BJ260" s="83"/>
      <c r="BK260" s="83"/>
      <c r="BL260" s="83"/>
      <c r="BM260" s="83"/>
      <c r="BN260" s="83"/>
      <c r="BO260" s="83"/>
      <c r="BP260" s="83"/>
      <c r="BQ260" s="83"/>
      <c r="BR260" s="83"/>
      <c r="BS260" s="83"/>
      <c r="BT260" s="83"/>
      <c r="BU260" s="83"/>
      <c r="BV260" s="83"/>
      <c r="BW260" s="83"/>
      <c r="BX260" s="83"/>
      <c r="BY260" s="83"/>
      <c r="BZ260" s="83"/>
      <c r="CA260" s="83"/>
      <c r="CB260" s="83"/>
      <c r="CC260" s="83"/>
      <c r="CD260" s="83"/>
    </row>
    <row r="261" spans="1:82" s="10" customFormat="1" ht="34.5" hidden="1" customHeight="1" outlineLevel="1" thickBot="1" x14ac:dyDescent="0.25">
      <c r="A261" s="693" t="str">
        <f>'Step 3.2 Heating System'!A159</f>
        <v>LC System 42</v>
      </c>
      <c r="B261" s="1007" t="str">
        <f>IF('Step 3.2 Heating System'!D159="","",'Step 3.2 Heating System'!D159)</f>
        <v/>
      </c>
      <c r="C261" s="355"/>
      <c r="D261" s="355"/>
      <c r="E261" s="1005" t="str">
        <f>IF(OR(B261="",C261="",D261="",'Step 3.2 Heating System'!D159="")=TRUE,"",'Step 3.2 Heating System'!C159)</f>
        <v/>
      </c>
      <c r="F261" s="1552"/>
      <c r="G261" s="1553"/>
      <c r="H261" s="375"/>
      <c r="I261" s="356"/>
      <c r="J261" s="954"/>
      <c r="K261" s="356"/>
      <c r="L261" s="358"/>
      <c r="M261" s="358"/>
      <c r="N261" s="782">
        <f>IF('Step 3.2 Heating System'!W159="","",'Step 3.2 Heating System'!W159)</f>
        <v>0</v>
      </c>
      <c r="O261" s="527" t="str">
        <f t="shared" si="65"/>
        <v/>
      </c>
      <c r="P261" s="528" t="str">
        <f t="shared" si="61"/>
        <v/>
      </c>
      <c r="Q261" s="783" t="str">
        <f t="shared" si="66"/>
        <v/>
      </c>
      <c r="R261" s="528" t="str">
        <f t="shared" si="67"/>
        <v/>
      </c>
      <c r="S261" s="528" t="str">
        <f t="shared" si="62"/>
        <v/>
      </c>
      <c r="T261" s="784" t="str">
        <f t="shared" si="68"/>
        <v/>
      </c>
      <c r="U261" s="523" t="str">
        <f t="shared" si="69"/>
        <v/>
      </c>
      <c r="X261" s="113" t="str">
        <f>IF(B261="","",IF($C$7&lt;VLOOKUP(B261,'Eligible Technologies'!D:G,4,FALSE),$C$7,VLOOKUP(B261,'Eligible Technologies'!D:G,4,FALSE)))</f>
        <v/>
      </c>
      <c r="Y261" s="41" t="e">
        <f t="shared" si="56"/>
        <v>#VALUE!</v>
      </c>
      <c r="Z261" s="25" t="str">
        <f ca="1">IFERROR(IF($D$7 = "*Multi*",AVERAGE($AI$331:INDIRECT(CONCATENATE("Ai"&amp;Y261))),AVERAGE($AI$330:INDIRECT(CONCATENATE("Ai"&amp;Y261)))),"")</f>
        <v/>
      </c>
      <c r="AA261" s="23"/>
      <c r="AB261" s="114" t="str">
        <f t="shared" si="63"/>
        <v/>
      </c>
      <c r="AC261" s="114" t="str">
        <f t="shared" si="58"/>
        <v/>
      </c>
      <c r="AD261" s="115">
        <f t="shared" si="64"/>
        <v>0</v>
      </c>
      <c r="AE261" s="406" t="e">
        <f t="shared" si="70"/>
        <v>#DIV/0!</v>
      </c>
      <c r="AF261" s="481" t="e">
        <f ca="1">AVERAGEIF('Step 3.2 Heating System'!$C$10:$C$111,'Step 4 Support Tool'!E261,'Step 3.2 Heating System'!$K$10:$K$109)</f>
        <v>#DIV/0!</v>
      </c>
      <c r="AH261" s="32"/>
      <c r="AJ261" s="27"/>
      <c r="AK261" s="27"/>
      <c r="AL261" s="23"/>
      <c r="AM261" s="23"/>
      <c r="AO261" s="33"/>
      <c r="AR261" s="26"/>
      <c r="AS261" s="26"/>
      <c r="AT261" s="370" t="s">
        <v>797</v>
      </c>
      <c r="AU261" s="342"/>
      <c r="AV261" s="93"/>
      <c r="AW261" s="91"/>
      <c r="AX261" s="91"/>
      <c r="AY261" s="91"/>
      <c r="AZ261" s="90"/>
      <c r="BA261" s="90"/>
      <c r="BB261" s="90"/>
      <c r="BC261" s="90"/>
      <c r="BD261" s="90"/>
      <c r="BE261" s="90"/>
      <c r="BF261" s="90"/>
      <c r="BG261" s="90"/>
      <c r="BH261" s="90"/>
      <c r="BI261" s="83"/>
      <c r="BJ261" s="83"/>
      <c r="BK261" s="83"/>
      <c r="BL261" s="83"/>
      <c r="BM261" s="83"/>
      <c r="BN261" s="83"/>
      <c r="BO261" s="83"/>
      <c r="BP261" s="83"/>
      <c r="BQ261" s="83"/>
      <c r="BR261" s="83"/>
      <c r="BS261" s="83"/>
      <c r="BT261" s="83"/>
      <c r="BU261" s="83"/>
      <c r="BV261" s="83"/>
      <c r="BW261" s="83"/>
      <c r="BX261" s="83"/>
      <c r="BY261" s="83"/>
      <c r="BZ261" s="83"/>
      <c r="CA261" s="83"/>
      <c r="CB261" s="83"/>
      <c r="CC261" s="83"/>
      <c r="CD261" s="83"/>
    </row>
    <row r="262" spans="1:82" s="10" customFormat="1" ht="34.5" hidden="1" customHeight="1" outlineLevel="1" thickBot="1" x14ac:dyDescent="0.25">
      <c r="A262" s="693" t="str">
        <f>'Step 3.2 Heating System'!A160</f>
        <v>LC System 43</v>
      </c>
      <c r="B262" s="1007" t="str">
        <f>IF('Step 3.2 Heating System'!D160="","",'Step 3.2 Heating System'!D160)</f>
        <v/>
      </c>
      <c r="C262" s="355"/>
      <c r="D262" s="355"/>
      <c r="E262" s="1005" t="str">
        <f>IF(OR(B262="",C262="",D262="",'Step 3.2 Heating System'!D160="")=TRUE,"",'Step 3.2 Heating System'!C160)</f>
        <v/>
      </c>
      <c r="F262" s="1552"/>
      <c r="G262" s="1553"/>
      <c r="H262" s="375"/>
      <c r="I262" s="356"/>
      <c r="J262" s="954"/>
      <c r="K262" s="356"/>
      <c r="L262" s="358"/>
      <c r="M262" s="358"/>
      <c r="N262" s="782">
        <f>IF('Step 3.2 Heating System'!W160="","",'Step 3.2 Heating System'!W160)</f>
        <v>0</v>
      </c>
      <c r="O262" s="527" t="str">
        <f t="shared" si="65"/>
        <v/>
      </c>
      <c r="P262" s="528" t="str">
        <f t="shared" si="61"/>
        <v/>
      </c>
      <c r="Q262" s="783" t="str">
        <f t="shared" si="66"/>
        <v/>
      </c>
      <c r="R262" s="528" t="str">
        <f t="shared" si="67"/>
        <v/>
      </c>
      <c r="S262" s="528" t="str">
        <f t="shared" si="62"/>
        <v/>
      </c>
      <c r="T262" s="784" t="str">
        <f t="shared" si="68"/>
        <v/>
      </c>
      <c r="U262" s="523" t="str">
        <f t="shared" si="69"/>
        <v/>
      </c>
      <c r="X262" s="113" t="str">
        <f>IF(B262="","",IF($C$7&lt;VLOOKUP(B262,'Eligible Technologies'!D:G,4,FALSE),$C$7,VLOOKUP(B262,'Eligible Technologies'!D:G,4,FALSE)))</f>
        <v/>
      </c>
      <c r="Y262" s="41" t="e">
        <f t="shared" si="56"/>
        <v>#VALUE!</v>
      </c>
      <c r="Z262" s="25" t="str">
        <f ca="1">IFERROR(IF($D$7 = "*Multi*",AVERAGE($AI$331:INDIRECT(CONCATENATE("Ai"&amp;Y262))),AVERAGE($AI$330:INDIRECT(CONCATENATE("Ai"&amp;Y262)))),"")</f>
        <v/>
      </c>
      <c r="AA262" s="23"/>
      <c r="AB262" s="114" t="str">
        <f t="shared" si="63"/>
        <v/>
      </c>
      <c r="AC262" s="114" t="str">
        <f t="shared" si="58"/>
        <v/>
      </c>
      <c r="AD262" s="115">
        <f t="shared" si="64"/>
        <v>0</v>
      </c>
      <c r="AE262" s="406" t="e">
        <f t="shared" si="70"/>
        <v>#DIV/0!</v>
      </c>
      <c r="AF262" s="481" t="e">
        <f ca="1">AVERAGEIF('Step 3.2 Heating System'!$C$10:$C$111,'Step 4 Support Tool'!E262,'Step 3.2 Heating System'!$K$10:$K$109)</f>
        <v>#DIV/0!</v>
      </c>
      <c r="AH262" s="32"/>
      <c r="AJ262" s="27"/>
      <c r="AK262" s="27"/>
      <c r="AL262" s="23"/>
      <c r="AM262" s="23"/>
      <c r="AO262" s="33"/>
      <c r="AR262" s="26"/>
      <c r="AS262" s="26"/>
      <c r="AT262" s="370" t="s">
        <v>797</v>
      </c>
      <c r="AU262" s="342"/>
      <c r="AV262" s="93"/>
      <c r="AW262" s="91"/>
      <c r="AX262" s="91"/>
      <c r="AY262" s="91"/>
      <c r="AZ262" s="90"/>
      <c r="BA262" s="90"/>
      <c r="BB262" s="90"/>
      <c r="BC262" s="90"/>
      <c r="BD262" s="90"/>
      <c r="BE262" s="90"/>
      <c r="BF262" s="90"/>
      <c r="BG262" s="90"/>
      <c r="BH262" s="90"/>
      <c r="BI262" s="83"/>
      <c r="BJ262" s="83"/>
      <c r="BK262" s="83"/>
      <c r="BL262" s="83"/>
      <c r="BM262" s="83"/>
      <c r="BN262" s="83"/>
      <c r="BO262" s="83"/>
      <c r="BP262" s="83"/>
      <c r="BQ262" s="83"/>
      <c r="BR262" s="83"/>
      <c r="BS262" s="83"/>
      <c r="BT262" s="83"/>
      <c r="BU262" s="83"/>
      <c r="BV262" s="83"/>
      <c r="BW262" s="83"/>
      <c r="BX262" s="83"/>
      <c r="BY262" s="83"/>
      <c r="BZ262" s="83"/>
      <c r="CA262" s="83"/>
      <c r="CB262" s="83"/>
      <c r="CC262" s="83"/>
      <c r="CD262" s="83"/>
    </row>
    <row r="263" spans="1:82" s="10" customFormat="1" ht="34.5" hidden="1" customHeight="1" outlineLevel="1" thickBot="1" x14ac:dyDescent="0.25">
      <c r="A263" s="693" t="str">
        <f>'Step 3.2 Heating System'!A161</f>
        <v>LC System 44</v>
      </c>
      <c r="B263" s="1007" t="str">
        <f>IF('Step 3.2 Heating System'!D161="","",'Step 3.2 Heating System'!D161)</f>
        <v/>
      </c>
      <c r="C263" s="355"/>
      <c r="D263" s="355"/>
      <c r="E263" s="1005" t="str">
        <f>IF(OR(B263="",C263="",D263="",'Step 3.2 Heating System'!D161="")=TRUE,"",'Step 3.2 Heating System'!C161)</f>
        <v/>
      </c>
      <c r="F263" s="1552"/>
      <c r="G263" s="1553"/>
      <c r="H263" s="375"/>
      <c r="I263" s="356"/>
      <c r="J263" s="954"/>
      <c r="K263" s="356"/>
      <c r="L263" s="358"/>
      <c r="M263" s="358"/>
      <c r="N263" s="782">
        <f>IF('Step 3.2 Heating System'!W161="","",'Step 3.2 Heating System'!W161)</f>
        <v>0</v>
      </c>
      <c r="O263" s="527" t="str">
        <f t="shared" si="65"/>
        <v/>
      </c>
      <c r="P263" s="528" t="str">
        <f t="shared" si="61"/>
        <v/>
      </c>
      <c r="Q263" s="783" t="str">
        <f t="shared" si="66"/>
        <v/>
      </c>
      <c r="R263" s="528" t="str">
        <f t="shared" si="67"/>
        <v/>
      </c>
      <c r="S263" s="528" t="str">
        <f t="shared" si="62"/>
        <v/>
      </c>
      <c r="T263" s="784" t="str">
        <f t="shared" si="68"/>
        <v/>
      </c>
      <c r="U263" s="523" t="str">
        <f t="shared" si="69"/>
        <v/>
      </c>
      <c r="X263" s="113" t="str">
        <f>IF(B263="","",IF($C$7&lt;VLOOKUP(B263,'Eligible Technologies'!D:G,4,FALSE),$C$7,VLOOKUP(B263,'Eligible Technologies'!D:G,4,FALSE)))</f>
        <v/>
      </c>
      <c r="Y263" s="41" t="e">
        <f t="shared" si="56"/>
        <v>#VALUE!</v>
      </c>
      <c r="Z263" s="25" t="str">
        <f ca="1">IFERROR(IF($D$7 = "*Multi*",AVERAGE($AI$331:INDIRECT(CONCATENATE("Ai"&amp;Y263))),AVERAGE($AI$330:INDIRECT(CONCATENATE("Ai"&amp;Y263)))),"")</f>
        <v/>
      </c>
      <c r="AA263" s="23"/>
      <c r="AB263" s="114" t="str">
        <f t="shared" si="63"/>
        <v/>
      </c>
      <c r="AC263" s="114" t="str">
        <f t="shared" si="58"/>
        <v/>
      </c>
      <c r="AD263" s="115">
        <f t="shared" si="64"/>
        <v>0</v>
      </c>
      <c r="AE263" s="406" t="e">
        <f t="shared" si="70"/>
        <v>#DIV/0!</v>
      </c>
      <c r="AF263" s="481" t="e">
        <f ca="1">AVERAGEIF('Step 3.2 Heating System'!$C$10:$C$111,'Step 4 Support Tool'!E263,'Step 3.2 Heating System'!$K$10:$K$109)</f>
        <v>#DIV/0!</v>
      </c>
      <c r="AH263" s="32"/>
      <c r="AJ263" s="27"/>
      <c r="AK263" s="27"/>
      <c r="AL263" s="23"/>
      <c r="AM263" s="23"/>
      <c r="AO263" s="33"/>
      <c r="AR263" s="26"/>
      <c r="AS263" s="26"/>
      <c r="AT263" s="370" t="s">
        <v>797</v>
      </c>
      <c r="AU263" s="342"/>
      <c r="AV263" s="93"/>
      <c r="AW263" s="91"/>
      <c r="AX263" s="91"/>
      <c r="AY263" s="91"/>
      <c r="AZ263" s="90"/>
      <c r="BA263" s="90"/>
      <c r="BB263" s="90"/>
      <c r="BC263" s="90"/>
      <c r="BD263" s="90"/>
      <c r="BE263" s="90"/>
      <c r="BF263" s="90"/>
      <c r="BG263" s="90"/>
      <c r="BH263" s="90"/>
      <c r="BI263" s="83"/>
      <c r="BJ263" s="83"/>
      <c r="BK263" s="83"/>
      <c r="BL263" s="83"/>
      <c r="BM263" s="83"/>
      <c r="BN263" s="83"/>
      <c r="BO263" s="83"/>
      <c r="BP263" s="83"/>
      <c r="BQ263" s="83"/>
      <c r="BR263" s="83"/>
      <c r="BS263" s="83"/>
      <c r="BT263" s="83"/>
      <c r="BU263" s="83"/>
      <c r="BV263" s="83"/>
      <c r="BW263" s="83"/>
      <c r="BX263" s="83"/>
      <c r="BY263" s="83"/>
      <c r="BZ263" s="83"/>
      <c r="CA263" s="83"/>
      <c r="CB263" s="83"/>
      <c r="CC263" s="83"/>
      <c r="CD263" s="83"/>
    </row>
    <row r="264" spans="1:82" s="10" customFormat="1" ht="34.5" hidden="1" customHeight="1" outlineLevel="1" thickBot="1" x14ac:dyDescent="0.25">
      <c r="A264" s="693" t="str">
        <f>'Step 3.2 Heating System'!A162</f>
        <v>LC System 45</v>
      </c>
      <c r="B264" s="1007" t="str">
        <f>IF('Step 3.2 Heating System'!D162="","",'Step 3.2 Heating System'!D162)</f>
        <v/>
      </c>
      <c r="C264" s="355"/>
      <c r="D264" s="355"/>
      <c r="E264" s="1005" t="str">
        <f>IF(OR(B264="",C264="",D264="",'Step 3.2 Heating System'!D162="")=TRUE,"",'Step 3.2 Heating System'!C162)</f>
        <v/>
      </c>
      <c r="F264" s="1552"/>
      <c r="G264" s="1553"/>
      <c r="H264" s="375"/>
      <c r="I264" s="356"/>
      <c r="J264" s="954"/>
      <c r="K264" s="356"/>
      <c r="L264" s="358"/>
      <c r="M264" s="358"/>
      <c r="N264" s="782">
        <f>IF('Step 3.2 Heating System'!W162="","",'Step 3.2 Heating System'!W162)</f>
        <v>0</v>
      </c>
      <c r="O264" s="527" t="str">
        <f t="shared" si="65"/>
        <v/>
      </c>
      <c r="P264" s="528" t="str">
        <f t="shared" si="61"/>
        <v/>
      </c>
      <c r="Q264" s="783" t="str">
        <f t="shared" si="66"/>
        <v/>
      </c>
      <c r="R264" s="528" t="str">
        <f t="shared" si="67"/>
        <v/>
      </c>
      <c r="S264" s="528" t="str">
        <f t="shared" si="62"/>
        <v/>
      </c>
      <c r="T264" s="784" t="str">
        <f t="shared" si="68"/>
        <v/>
      </c>
      <c r="U264" s="523" t="str">
        <f t="shared" si="69"/>
        <v/>
      </c>
      <c r="X264" s="113" t="str">
        <f>IF(B264="","",IF($C$7&lt;VLOOKUP(B264,'Eligible Technologies'!D:G,4,FALSE),$C$7,VLOOKUP(B264,'Eligible Technologies'!D:G,4,FALSE)))</f>
        <v/>
      </c>
      <c r="Y264" s="41" t="e">
        <f t="shared" si="56"/>
        <v>#VALUE!</v>
      </c>
      <c r="Z264" s="25" t="str">
        <f ca="1">IFERROR(IF($D$7 = "*Multi*",AVERAGE($AI$331:INDIRECT(CONCATENATE("Ai"&amp;Y264))),AVERAGE($AI$330:INDIRECT(CONCATENATE("Ai"&amp;Y264)))),"")</f>
        <v/>
      </c>
      <c r="AA264" s="23"/>
      <c r="AB264" s="114" t="str">
        <f t="shared" si="63"/>
        <v/>
      </c>
      <c r="AC264" s="114" t="str">
        <f t="shared" si="58"/>
        <v/>
      </c>
      <c r="AD264" s="115">
        <f t="shared" si="64"/>
        <v>0</v>
      </c>
      <c r="AE264" s="406" t="e">
        <f t="shared" si="70"/>
        <v>#DIV/0!</v>
      </c>
      <c r="AF264" s="481" t="e">
        <f ca="1">AVERAGEIF('Step 3.2 Heating System'!$C$10:$C$111,'Step 4 Support Tool'!E264,'Step 3.2 Heating System'!$K$10:$K$109)</f>
        <v>#DIV/0!</v>
      </c>
      <c r="AH264" s="32"/>
      <c r="AJ264" s="27"/>
      <c r="AK264" s="27"/>
      <c r="AL264" s="23"/>
      <c r="AM264" s="23"/>
      <c r="AO264" s="33"/>
      <c r="AR264" s="26"/>
      <c r="AS264" s="26"/>
      <c r="AT264" s="370" t="s">
        <v>797</v>
      </c>
      <c r="AU264" s="342"/>
      <c r="AV264" s="93"/>
      <c r="AW264" s="91"/>
      <c r="AX264" s="91"/>
      <c r="AY264" s="91"/>
      <c r="AZ264" s="90"/>
      <c r="BA264" s="90"/>
      <c r="BB264" s="90"/>
      <c r="BC264" s="90"/>
      <c r="BD264" s="90"/>
      <c r="BE264" s="90"/>
      <c r="BF264" s="90"/>
      <c r="BG264" s="90"/>
      <c r="BH264" s="90"/>
      <c r="BI264" s="83"/>
      <c r="BJ264" s="83"/>
      <c r="BK264" s="83"/>
      <c r="BL264" s="83"/>
      <c r="BM264" s="83"/>
      <c r="BN264" s="83"/>
      <c r="BO264" s="83"/>
      <c r="BP264" s="83"/>
      <c r="BQ264" s="83"/>
      <c r="BR264" s="83"/>
      <c r="BS264" s="83"/>
      <c r="BT264" s="83"/>
      <c r="BU264" s="83"/>
      <c r="BV264" s="83"/>
      <c r="BW264" s="83"/>
      <c r="BX264" s="83"/>
      <c r="BY264" s="83"/>
      <c r="BZ264" s="83"/>
      <c r="CA264" s="83"/>
      <c r="CB264" s="83"/>
      <c r="CC264" s="83"/>
      <c r="CD264" s="83"/>
    </row>
    <row r="265" spans="1:82" s="10" customFormat="1" ht="34.5" hidden="1" customHeight="1" outlineLevel="1" thickBot="1" x14ac:dyDescent="0.25">
      <c r="A265" s="693" t="str">
        <f>'Step 3.2 Heating System'!A163</f>
        <v>LC System 46</v>
      </c>
      <c r="B265" s="1007" t="str">
        <f>IF('Step 3.2 Heating System'!D163="","",'Step 3.2 Heating System'!D163)</f>
        <v/>
      </c>
      <c r="C265" s="355"/>
      <c r="D265" s="355"/>
      <c r="E265" s="1005" t="str">
        <f>IF(OR(B265="",C265="",D265="",'Step 3.2 Heating System'!D163="")=TRUE,"",'Step 3.2 Heating System'!C163)</f>
        <v/>
      </c>
      <c r="F265" s="1552"/>
      <c r="G265" s="1553"/>
      <c r="H265" s="375"/>
      <c r="I265" s="356"/>
      <c r="J265" s="954"/>
      <c r="K265" s="356"/>
      <c r="L265" s="358"/>
      <c r="M265" s="358"/>
      <c r="N265" s="782">
        <f>IF('Step 3.2 Heating System'!W163="","",'Step 3.2 Heating System'!W163)</f>
        <v>0</v>
      </c>
      <c r="O265" s="527" t="str">
        <f t="shared" si="65"/>
        <v/>
      </c>
      <c r="P265" s="528" t="str">
        <f t="shared" si="61"/>
        <v/>
      </c>
      <c r="Q265" s="783" t="str">
        <f t="shared" si="66"/>
        <v/>
      </c>
      <c r="R265" s="528" t="str">
        <f t="shared" si="67"/>
        <v/>
      </c>
      <c r="S265" s="528" t="str">
        <f t="shared" si="62"/>
        <v/>
      </c>
      <c r="T265" s="784" t="str">
        <f t="shared" si="68"/>
        <v/>
      </c>
      <c r="U265" s="523" t="str">
        <f t="shared" si="69"/>
        <v/>
      </c>
      <c r="X265" s="113" t="str">
        <f>IF(B265="","",IF($C$7&lt;VLOOKUP(B265,'Eligible Technologies'!D:G,4,FALSE),$C$7,VLOOKUP(B265,'Eligible Technologies'!D:G,4,FALSE)))</f>
        <v/>
      </c>
      <c r="Y265" s="41" t="e">
        <f t="shared" si="56"/>
        <v>#VALUE!</v>
      </c>
      <c r="Z265" s="25" t="str">
        <f ca="1">IFERROR(IF($D$7 = "*Multi*",AVERAGE($AI$331:INDIRECT(CONCATENATE("Ai"&amp;Y265))),AVERAGE($AI$330:INDIRECT(CONCATENATE("Ai"&amp;Y265)))),"")</f>
        <v/>
      </c>
      <c r="AA265" s="23"/>
      <c r="AB265" s="114" t="str">
        <f t="shared" si="63"/>
        <v/>
      </c>
      <c r="AC265" s="114" t="str">
        <f t="shared" si="58"/>
        <v/>
      </c>
      <c r="AD265" s="115">
        <f t="shared" si="64"/>
        <v>0</v>
      </c>
      <c r="AE265" s="406" t="e">
        <f t="shared" si="70"/>
        <v>#DIV/0!</v>
      </c>
      <c r="AF265" s="481" t="e">
        <f ca="1">AVERAGEIF('Step 3.2 Heating System'!$C$10:$C$111,'Step 4 Support Tool'!E265,'Step 3.2 Heating System'!$K$10:$K$109)</f>
        <v>#DIV/0!</v>
      </c>
      <c r="AH265" s="32"/>
      <c r="AJ265" s="27"/>
      <c r="AK265" s="27"/>
      <c r="AL265" s="23"/>
      <c r="AM265" s="23"/>
      <c r="AO265" s="33"/>
      <c r="AR265" s="26"/>
      <c r="AS265" s="26"/>
      <c r="AT265" s="370" t="s">
        <v>797</v>
      </c>
      <c r="AU265" s="342"/>
      <c r="AV265" s="93"/>
      <c r="AW265" s="91"/>
      <c r="AX265" s="91"/>
      <c r="AY265" s="91"/>
      <c r="AZ265" s="90"/>
      <c r="BA265" s="90"/>
      <c r="BB265" s="90"/>
      <c r="BC265" s="90"/>
      <c r="BD265" s="90"/>
      <c r="BE265" s="90"/>
      <c r="BF265" s="90"/>
      <c r="BG265" s="90"/>
      <c r="BH265" s="90"/>
      <c r="BI265" s="83"/>
      <c r="BJ265" s="83"/>
      <c r="BK265" s="83"/>
      <c r="BL265" s="83"/>
      <c r="BM265" s="83"/>
      <c r="BN265" s="83"/>
      <c r="BO265" s="83"/>
      <c r="BP265" s="83"/>
      <c r="BQ265" s="83"/>
      <c r="BR265" s="83"/>
      <c r="BS265" s="83"/>
      <c r="BT265" s="83"/>
      <c r="BU265" s="83"/>
      <c r="BV265" s="83"/>
      <c r="BW265" s="83"/>
      <c r="BX265" s="83"/>
      <c r="BY265" s="83"/>
      <c r="BZ265" s="83"/>
      <c r="CA265" s="83"/>
      <c r="CB265" s="83"/>
      <c r="CC265" s="83"/>
      <c r="CD265" s="83"/>
    </row>
    <row r="266" spans="1:82" s="10" customFormat="1" ht="34.5" hidden="1" customHeight="1" outlineLevel="1" thickBot="1" x14ac:dyDescent="0.25">
      <c r="A266" s="693" t="str">
        <f>'Step 3.2 Heating System'!A164</f>
        <v>LC System 47</v>
      </c>
      <c r="B266" s="1007" t="str">
        <f>IF('Step 3.2 Heating System'!D164="","",'Step 3.2 Heating System'!D164)</f>
        <v/>
      </c>
      <c r="C266" s="355"/>
      <c r="D266" s="355"/>
      <c r="E266" s="1005" t="str">
        <f>IF(OR(B266="",C266="",D266="",'Step 3.2 Heating System'!D164="")=TRUE,"",'Step 3.2 Heating System'!C164)</f>
        <v/>
      </c>
      <c r="F266" s="1552"/>
      <c r="G266" s="1553"/>
      <c r="H266" s="375"/>
      <c r="I266" s="356"/>
      <c r="J266" s="954"/>
      <c r="K266" s="356"/>
      <c r="L266" s="358"/>
      <c r="M266" s="358"/>
      <c r="N266" s="782">
        <f>IF('Step 3.2 Heating System'!W164="","",'Step 3.2 Heating System'!W164)</f>
        <v>0</v>
      </c>
      <c r="O266" s="527" t="str">
        <f t="shared" si="65"/>
        <v/>
      </c>
      <c r="P266" s="528" t="str">
        <f t="shared" si="61"/>
        <v/>
      </c>
      <c r="Q266" s="783" t="str">
        <f t="shared" si="66"/>
        <v/>
      </c>
      <c r="R266" s="528" t="str">
        <f t="shared" si="67"/>
        <v/>
      </c>
      <c r="S266" s="528" t="str">
        <f t="shared" si="62"/>
        <v/>
      </c>
      <c r="T266" s="784" t="str">
        <f t="shared" si="68"/>
        <v/>
      </c>
      <c r="U266" s="523" t="str">
        <f t="shared" si="69"/>
        <v/>
      </c>
      <c r="X266" s="113" t="str">
        <f>IF(B266="","",IF($C$7&lt;VLOOKUP(B266,'Eligible Technologies'!D:G,4,FALSE),$C$7,VLOOKUP(B266,'Eligible Technologies'!D:G,4,FALSE)))</f>
        <v/>
      </c>
      <c r="Y266" s="41" t="e">
        <f t="shared" si="56"/>
        <v>#VALUE!</v>
      </c>
      <c r="Z266" s="25" t="str">
        <f ca="1">IFERROR(IF($D$7 = "*Multi*",AVERAGE($AI$331:INDIRECT(CONCATENATE("Ai"&amp;Y266))),AVERAGE($AI$330:INDIRECT(CONCATENATE("Ai"&amp;Y266)))),"")</f>
        <v/>
      </c>
      <c r="AA266" s="23"/>
      <c r="AB266" s="114" t="str">
        <f t="shared" si="63"/>
        <v/>
      </c>
      <c r="AC266" s="114" t="str">
        <f t="shared" si="58"/>
        <v/>
      </c>
      <c r="AD266" s="115">
        <f t="shared" si="64"/>
        <v>0</v>
      </c>
      <c r="AE266" s="406" t="e">
        <f t="shared" si="70"/>
        <v>#DIV/0!</v>
      </c>
      <c r="AF266" s="481" t="e">
        <f ca="1">AVERAGEIF('Step 3.2 Heating System'!$C$10:$C$111,'Step 4 Support Tool'!E266,'Step 3.2 Heating System'!$K$10:$K$109)</f>
        <v>#DIV/0!</v>
      </c>
      <c r="AH266" s="32"/>
      <c r="AJ266" s="27"/>
      <c r="AK266" s="27"/>
      <c r="AL266" s="23"/>
      <c r="AM266" s="23"/>
      <c r="AO266" s="33"/>
      <c r="AR266" s="26"/>
      <c r="AS266" s="26"/>
      <c r="AT266" s="370" t="s">
        <v>797</v>
      </c>
      <c r="AU266" s="342"/>
      <c r="AV266" s="93"/>
      <c r="AW266" s="91"/>
      <c r="AX266" s="91"/>
      <c r="AY266" s="91"/>
      <c r="AZ266" s="90"/>
      <c r="BA266" s="90"/>
      <c r="BB266" s="90"/>
      <c r="BC266" s="90"/>
      <c r="BD266" s="90"/>
      <c r="BE266" s="90"/>
      <c r="BF266" s="90"/>
      <c r="BG266" s="90"/>
      <c r="BH266" s="90"/>
      <c r="BI266" s="83"/>
      <c r="BJ266" s="83"/>
      <c r="BK266" s="83"/>
      <c r="BL266" s="83"/>
      <c r="BM266" s="83"/>
      <c r="BN266" s="83"/>
      <c r="BO266" s="83"/>
      <c r="BP266" s="83"/>
      <c r="BQ266" s="83"/>
      <c r="BR266" s="83"/>
      <c r="BS266" s="83"/>
      <c r="BT266" s="83"/>
      <c r="BU266" s="83"/>
      <c r="BV266" s="83"/>
      <c r="BW266" s="83"/>
      <c r="BX266" s="83"/>
      <c r="BY266" s="83"/>
      <c r="BZ266" s="83"/>
      <c r="CA266" s="83"/>
      <c r="CB266" s="83"/>
      <c r="CC266" s="83"/>
      <c r="CD266" s="83"/>
    </row>
    <row r="267" spans="1:82" s="10" customFormat="1" ht="34.5" hidden="1" customHeight="1" outlineLevel="1" thickBot="1" x14ac:dyDescent="0.25">
      <c r="A267" s="693" t="str">
        <f>'Step 3.2 Heating System'!A165</f>
        <v>LC System 48</v>
      </c>
      <c r="B267" s="1007" t="str">
        <f>IF('Step 3.2 Heating System'!D165="","",'Step 3.2 Heating System'!D165)</f>
        <v/>
      </c>
      <c r="C267" s="355"/>
      <c r="D267" s="355"/>
      <c r="E267" s="1005" t="str">
        <f>IF(OR(B267="",C267="",D267="",'Step 3.2 Heating System'!D165="")=TRUE,"",'Step 3.2 Heating System'!C165)</f>
        <v/>
      </c>
      <c r="F267" s="1552"/>
      <c r="G267" s="1553"/>
      <c r="H267" s="375"/>
      <c r="I267" s="356"/>
      <c r="J267" s="954"/>
      <c r="K267" s="356"/>
      <c r="L267" s="358"/>
      <c r="M267" s="358"/>
      <c r="N267" s="782">
        <f>IF('Step 3.2 Heating System'!W165="","",'Step 3.2 Heating System'!W165)</f>
        <v>0</v>
      </c>
      <c r="O267" s="527" t="str">
        <f t="shared" si="65"/>
        <v/>
      </c>
      <c r="P267" s="528" t="str">
        <f t="shared" si="61"/>
        <v/>
      </c>
      <c r="Q267" s="783" t="str">
        <f t="shared" si="66"/>
        <v/>
      </c>
      <c r="R267" s="528" t="str">
        <f t="shared" si="67"/>
        <v/>
      </c>
      <c r="S267" s="528" t="str">
        <f t="shared" si="62"/>
        <v/>
      </c>
      <c r="T267" s="784" t="str">
        <f t="shared" si="68"/>
        <v/>
      </c>
      <c r="U267" s="523" t="str">
        <f t="shared" si="69"/>
        <v/>
      </c>
      <c r="X267" s="113" t="str">
        <f>IF(B267="","",IF($C$7&lt;VLOOKUP(B267,'Eligible Technologies'!D:G,4,FALSE),$C$7,VLOOKUP(B267,'Eligible Technologies'!D:G,4,FALSE)))</f>
        <v/>
      </c>
      <c r="Y267" s="41" t="e">
        <f t="shared" si="56"/>
        <v>#VALUE!</v>
      </c>
      <c r="Z267" s="25" t="str">
        <f ca="1">IFERROR(IF($D$7 = "*Multi*",AVERAGE($AI$331:INDIRECT(CONCATENATE("Ai"&amp;Y267))),AVERAGE($AI$330:INDIRECT(CONCATENATE("Ai"&amp;Y267)))),"")</f>
        <v/>
      </c>
      <c r="AA267" s="23"/>
      <c r="AB267" s="114" t="str">
        <f t="shared" si="63"/>
        <v/>
      </c>
      <c r="AC267" s="114" t="str">
        <f t="shared" si="58"/>
        <v/>
      </c>
      <c r="AD267" s="115">
        <f t="shared" si="64"/>
        <v>0</v>
      </c>
      <c r="AE267" s="406" t="e">
        <f t="shared" si="70"/>
        <v>#DIV/0!</v>
      </c>
      <c r="AF267" s="481" t="e">
        <f ca="1">AVERAGEIF('Step 3.2 Heating System'!$C$10:$C$111,'Step 4 Support Tool'!E267,'Step 3.2 Heating System'!$K$10:$K$109)</f>
        <v>#DIV/0!</v>
      </c>
      <c r="AH267" s="32"/>
      <c r="AJ267" s="27"/>
      <c r="AK267" s="27"/>
      <c r="AL267" s="23"/>
      <c r="AM267" s="23"/>
      <c r="AO267" s="33"/>
      <c r="AR267" s="26"/>
      <c r="AS267" s="26"/>
      <c r="AT267" s="370" t="s">
        <v>797</v>
      </c>
      <c r="AU267" s="342"/>
      <c r="AV267" s="93"/>
      <c r="AW267" s="91"/>
      <c r="AX267" s="91"/>
      <c r="AY267" s="91"/>
      <c r="AZ267" s="90"/>
      <c r="BA267" s="90"/>
      <c r="BB267" s="90"/>
      <c r="BC267" s="90"/>
      <c r="BD267" s="90"/>
      <c r="BE267" s="90"/>
      <c r="BF267" s="90"/>
      <c r="BG267" s="90"/>
      <c r="BH267" s="90"/>
      <c r="BI267" s="83"/>
      <c r="BJ267" s="83"/>
      <c r="BK267" s="83"/>
      <c r="BL267" s="83"/>
      <c r="BM267" s="83"/>
      <c r="BN267" s="83"/>
      <c r="BO267" s="83"/>
      <c r="BP267" s="83"/>
      <c r="BQ267" s="83"/>
      <c r="BR267" s="83"/>
      <c r="BS267" s="83"/>
      <c r="BT267" s="83"/>
      <c r="BU267" s="83"/>
      <c r="BV267" s="83"/>
      <c r="BW267" s="83"/>
      <c r="BX267" s="83"/>
      <c r="BY267" s="83"/>
      <c r="BZ267" s="83"/>
      <c r="CA267" s="83"/>
      <c r="CB267" s="83"/>
      <c r="CC267" s="83"/>
      <c r="CD267" s="83"/>
    </row>
    <row r="268" spans="1:82" s="10" customFormat="1" ht="34.5" hidden="1" customHeight="1" outlineLevel="1" thickBot="1" x14ac:dyDescent="0.25">
      <c r="A268" s="693" t="str">
        <f>'Step 3.2 Heating System'!A166</f>
        <v>LC System 49</v>
      </c>
      <c r="B268" s="1007" t="str">
        <f>IF('Step 3.2 Heating System'!D166="","",'Step 3.2 Heating System'!D166)</f>
        <v/>
      </c>
      <c r="C268" s="355"/>
      <c r="D268" s="355"/>
      <c r="E268" s="1005" t="str">
        <f>IF(OR(B268="",C268="",D268="",'Step 3.2 Heating System'!D166="")=TRUE,"",'Step 3.2 Heating System'!C166)</f>
        <v/>
      </c>
      <c r="F268" s="1552"/>
      <c r="G268" s="1553"/>
      <c r="H268" s="375"/>
      <c r="I268" s="356"/>
      <c r="J268" s="954"/>
      <c r="K268" s="356"/>
      <c r="L268" s="358"/>
      <c r="M268" s="358"/>
      <c r="N268" s="782">
        <f>IF('Step 3.2 Heating System'!W166="","",'Step 3.2 Heating System'!W166)</f>
        <v>0</v>
      </c>
      <c r="O268" s="527" t="str">
        <f t="shared" si="65"/>
        <v/>
      </c>
      <c r="P268" s="528" t="str">
        <f t="shared" si="61"/>
        <v/>
      </c>
      <c r="Q268" s="783" t="str">
        <f t="shared" si="66"/>
        <v/>
      </c>
      <c r="R268" s="528" t="str">
        <f t="shared" si="67"/>
        <v/>
      </c>
      <c r="S268" s="528" t="str">
        <f t="shared" si="62"/>
        <v/>
      </c>
      <c r="T268" s="784" t="str">
        <f t="shared" si="68"/>
        <v/>
      </c>
      <c r="U268" s="523" t="str">
        <f t="shared" si="69"/>
        <v/>
      </c>
      <c r="X268" s="113" t="str">
        <f>IF(B268="","",IF($C$7&lt;VLOOKUP(B268,'Eligible Technologies'!D:G,4,FALSE),$C$7,VLOOKUP(B268,'Eligible Technologies'!D:G,4,FALSE)))</f>
        <v/>
      </c>
      <c r="Y268" s="41" t="e">
        <f t="shared" si="56"/>
        <v>#VALUE!</v>
      </c>
      <c r="Z268" s="25" t="str">
        <f ca="1">IFERROR(IF($D$7 = "*Multi*",AVERAGE($AI$331:INDIRECT(CONCATENATE("Ai"&amp;Y268))),AVERAGE($AI$330:INDIRECT(CONCATENATE("Ai"&amp;Y268)))),"")</f>
        <v/>
      </c>
      <c r="AA268" s="23"/>
      <c r="AB268" s="114" t="str">
        <f t="shared" si="63"/>
        <v/>
      </c>
      <c r="AC268" s="114" t="str">
        <f t="shared" si="58"/>
        <v/>
      </c>
      <c r="AD268" s="115">
        <f t="shared" si="64"/>
        <v>0</v>
      </c>
      <c r="AE268" s="406" t="e">
        <f t="shared" si="70"/>
        <v>#DIV/0!</v>
      </c>
      <c r="AF268" s="481" t="e">
        <f ca="1">AVERAGEIF('Step 3.2 Heating System'!$C$10:$C$111,'Step 4 Support Tool'!E268,'Step 3.2 Heating System'!$K$10:$K$109)</f>
        <v>#DIV/0!</v>
      </c>
      <c r="AH268" s="32"/>
      <c r="AJ268" s="27"/>
      <c r="AK268" s="27"/>
      <c r="AL268" s="23"/>
      <c r="AM268" s="23"/>
      <c r="AO268" s="33"/>
      <c r="AR268" s="26"/>
      <c r="AS268" s="26"/>
      <c r="AT268" s="370" t="s">
        <v>797</v>
      </c>
      <c r="AU268" s="342"/>
      <c r="AV268" s="93"/>
      <c r="AW268" s="91"/>
      <c r="AX268" s="91"/>
      <c r="AY268" s="91"/>
      <c r="AZ268" s="90"/>
      <c r="BA268" s="90"/>
      <c r="BB268" s="90"/>
      <c r="BC268" s="90"/>
      <c r="BD268" s="90"/>
      <c r="BE268" s="90"/>
      <c r="BF268" s="90"/>
      <c r="BG268" s="90"/>
      <c r="BH268" s="90"/>
      <c r="BI268" s="83"/>
      <c r="BJ268" s="83"/>
      <c r="BK268" s="83"/>
      <c r="BL268" s="83"/>
      <c r="BM268" s="83"/>
      <c r="BN268" s="83"/>
      <c r="BO268" s="83"/>
      <c r="BP268" s="83"/>
      <c r="BQ268" s="83"/>
      <c r="BR268" s="83"/>
      <c r="BS268" s="83"/>
      <c r="BT268" s="83"/>
      <c r="BU268" s="83"/>
      <c r="BV268" s="83"/>
      <c r="BW268" s="83"/>
      <c r="BX268" s="83"/>
      <c r="BY268" s="83"/>
      <c r="BZ268" s="83"/>
      <c r="CA268" s="83"/>
      <c r="CB268" s="83"/>
      <c r="CC268" s="83"/>
      <c r="CD268" s="83"/>
    </row>
    <row r="269" spans="1:82" s="10" customFormat="1" ht="34.5" hidden="1" customHeight="1" outlineLevel="1" thickBot="1" x14ac:dyDescent="0.25">
      <c r="A269" s="693" t="str">
        <f>'Step 3.2 Heating System'!A167</f>
        <v>LC System 50</v>
      </c>
      <c r="B269" s="1007" t="str">
        <f>IF('Step 3.2 Heating System'!D167="","",'Step 3.2 Heating System'!D167)</f>
        <v/>
      </c>
      <c r="C269" s="355"/>
      <c r="D269" s="355"/>
      <c r="E269" s="1005" t="str">
        <f>IF(OR(B269="",C269="",D269="",'Step 3.2 Heating System'!D167="")=TRUE,"",'Step 3.2 Heating System'!C167)</f>
        <v/>
      </c>
      <c r="F269" s="1552"/>
      <c r="G269" s="1553"/>
      <c r="H269" s="375"/>
      <c r="I269" s="356"/>
      <c r="J269" s="954"/>
      <c r="K269" s="356"/>
      <c r="L269" s="358"/>
      <c r="M269" s="358"/>
      <c r="N269" s="782">
        <f>IF('Step 3.2 Heating System'!W167="","",'Step 3.2 Heating System'!W167)</f>
        <v>0</v>
      </c>
      <c r="O269" s="527" t="str">
        <f t="shared" si="65"/>
        <v/>
      </c>
      <c r="P269" s="528" t="str">
        <f t="shared" si="61"/>
        <v/>
      </c>
      <c r="Q269" s="783" t="str">
        <f t="shared" si="66"/>
        <v/>
      </c>
      <c r="R269" s="528" t="str">
        <f t="shared" si="67"/>
        <v/>
      </c>
      <c r="S269" s="528" t="str">
        <f t="shared" si="62"/>
        <v/>
      </c>
      <c r="T269" s="784" t="str">
        <f t="shared" si="68"/>
        <v/>
      </c>
      <c r="U269" s="523" t="str">
        <f t="shared" si="69"/>
        <v/>
      </c>
      <c r="X269" s="113" t="str">
        <f>IF(B269="","",IF($C$7&lt;VLOOKUP(B269,'Eligible Technologies'!D:G,4,FALSE),$C$7,VLOOKUP(B269,'Eligible Technologies'!D:G,4,FALSE)))</f>
        <v/>
      </c>
      <c r="Y269" s="41" t="e">
        <f t="shared" si="56"/>
        <v>#VALUE!</v>
      </c>
      <c r="Z269" s="25" t="str">
        <f ca="1">IFERROR(IF($D$7 = "*Multi*",AVERAGE($AI$331:INDIRECT(CONCATENATE("Ai"&amp;Y269))),AVERAGE($AI$330:INDIRECT(CONCATENATE("Ai"&amp;Y269)))),"")</f>
        <v/>
      </c>
      <c r="AA269" s="23"/>
      <c r="AB269" s="114" t="str">
        <f t="shared" si="63"/>
        <v/>
      </c>
      <c r="AC269" s="114" t="str">
        <f t="shared" si="58"/>
        <v/>
      </c>
      <c r="AD269" s="115">
        <f t="shared" si="64"/>
        <v>0</v>
      </c>
      <c r="AE269" s="406" t="e">
        <f t="shared" si="70"/>
        <v>#DIV/0!</v>
      </c>
      <c r="AF269" s="481" t="e">
        <f ca="1">AVERAGEIF('Step 3.2 Heating System'!$C$10:$C$111,'Step 4 Support Tool'!E269,'Step 3.2 Heating System'!$K$10:$K$109)</f>
        <v>#DIV/0!</v>
      </c>
      <c r="AH269" s="32"/>
      <c r="AJ269" s="27"/>
      <c r="AK269" s="27"/>
      <c r="AL269" s="23"/>
      <c r="AM269" s="23"/>
      <c r="AO269" s="33"/>
      <c r="AR269" s="26"/>
      <c r="AS269" s="26"/>
      <c r="AT269" s="370" t="s">
        <v>797</v>
      </c>
      <c r="AU269" s="342"/>
      <c r="AV269" s="93"/>
      <c r="AW269" s="91"/>
      <c r="AX269" s="91"/>
      <c r="AY269" s="91"/>
      <c r="AZ269" s="90"/>
      <c r="BA269" s="90"/>
      <c r="BB269" s="90"/>
      <c r="BC269" s="90"/>
      <c r="BD269" s="90"/>
      <c r="BE269" s="90"/>
      <c r="BF269" s="90"/>
      <c r="BG269" s="90"/>
      <c r="BH269" s="90"/>
      <c r="BI269" s="83"/>
      <c r="BJ269" s="83"/>
      <c r="BK269" s="83"/>
      <c r="BL269" s="83"/>
      <c r="BM269" s="83"/>
      <c r="BN269" s="83"/>
      <c r="BO269" s="83"/>
      <c r="BP269" s="83"/>
      <c r="BQ269" s="83"/>
      <c r="BR269" s="83"/>
      <c r="BS269" s="83"/>
      <c r="BT269" s="83"/>
      <c r="BU269" s="83"/>
      <c r="BV269" s="83"/>
      <c r="BW269" s="83"/>
      <c r="BX269" s="83"/>
      <c r="BY269" s="83"/>
      <c r="BZ269" s="83"/>
      <c r="CA269" s="83"/>
      <c r="CB269" s="83"/>
      <c r="CC269" s="83"/>
      <c r="CD269" s="83"/>
    </row>
    <row r="270" spans="1:82" s="10" customFormat="1" ht="34.5" hidden="1" customHeight="1" outlineLevel="1" thickBot="1" x14ac:dyDescent="0.25">
      <c r="A270" s="693" t="str">
        <f>'Step 3.2 Heating System'!A168</f>
        <v>LC System 51</v>
      </c>
      <c r="B270" s="1007" t="str">
        <f>IF('Step 3.2 Heating System'!D168="","",'Step 3.2 Heating System'!D168)</f>
        <v/>
      </c>
      <c r="C270" s="355"/>
      <c r="D270" s="355"/>
      <c r="E270" s="1005" t="str">
        <f>IF(OR(B270="",C270="",D270="",'Step 3.2 Heating System'!D168="")=TRUE,"",'Step 3.2 Heating System'!C168)</f>
        <v/>
      </c>
      <c r="F270" s="1552"/>
      <c r="G270" s="1553"/>
      <c r="H270" s="375"/>
      <c r="I270" s="356"/>
      <c r="J270" s="954"/>
      <c r="K270" s="356"/>
      <c r="L270" s="358"/>
      <c r="M270" s="358"/>
      <c r="N270" s="782">
        <f>IF('Step 3.2 Heating System'!W168="","",'Step 3.2 Heating System'!W168)</f>
        <v>0</v>
      </c>
      <c r="O270" s="527" t="str">
        <f t="shared" si="65"/>
        <v/>
      </c>
      <c r="P270" s="528" t="str">
        <f t="shared" si="61"/>
        <v/>
      </c>
      <c r="Q270" s="783" t="str">
        <f t="shared" si="66"/>
        <v/>
      </c>
      <c r="R270" s="528" t="str">
        <f t="shared" si="67"/>
        <v/>
      </c>
      <c r="S270" s="528" t="str">
        <f t="shared" si="62"/>
        <v/>
      </c>
      <c r="T270" s="784" t="str">
        <f t="shared" si="68"/>
        <v/>
      </c>
      <c r="U270" s="523" t="str">
        <f t="shared" si="69"/>
        <v/>
      </c>
      <c r="X270" s="113" t="str">
        <f>IF(B270="","",IF($C$7&lt;VLOOKUP(B270,'Eligible Technologies'!D:G,4,FALSE),$C$7,VLOOKUP(B270,'Eligible Technologies'!D:G,4,FALSE)))</f>
        <v/>
      </c>
      <c r="Y270" s="41" t="e">
        <f t="shared" si="56"/>
        <v>#VALUE!</v>
      </c>
      <c r="Z270" s="25" t="str">
        <f ca="1">IFERROR(IF($D$7 = "*Multi*",AVERAGE($AI$331:INDIRECT(CONCATENATE("Ai"&amp;Y270))),AVERAGE($AI$330:INDIRECT(CONCATENATE("Ai"&amp;Y270)))),"")</f>
        <v/>
      </c>
      <c r="AA270" s="23"/>
      <c r="AB270" s="114" t="str">
        <f t="shared" si="63"/>
        <v/>
      </c>
      <c r="AC270" s="114" t="str">
        <f t="shared" si="58"/>
        <v/>
      </c>
      <c r="AD270" s="115">
        <f t="shared" si="64"/>
        <v>0</v>
      </c>
      <c r="AE270" s="406" t="e">
        <f t="shared" si="70"/>
        <v>#DIV/0!</v>
      </c>
      <c r="AF270" s="481" t="e">
        <f ca="1">AVERAGEIF('Step 3.2 Heating System'!$C$10:$C$111,'Step 4 Support Tool'!E270,'Step 3.2 Heating System'!$K$10:$K$109)</f>
        <v>#DIV/0!</v>
      </c>
      <c r="AH270" s="32"/>
      <c r="AJ270" s="27"/>
      <c r="AK270" s="27"/>
      <c r="AL270" s="23"/>
      <c r="AM270" s="23"/>
      <c r="AO270" s="33"/>
      <c r="AR270" s="26"/>
      <c r="AS270" s="26"/>
      <c r="AT270" s="370" t="s">
        <v>797</v>
      </c>
      <c r="AU270" s="342"/>
      <c r="AV270" s="93"/>
      <c r="AW270" s="91"/>
      <c r="AX270" s="91"/>
      <c r="AY270" s="91"/>
      <c r="AZ270" s="90"/>
      <c r="BA270" s="90"/>
      <c r="BB270" s="90"/>
      <c r="BC270" s="90"/>
      <c r="BD270" s="90"/>
      <c r="BE270" s="90"/>
      <c r="BF270" s="90"/>
      <c r="BG270" s="90"/>
      <c r="BH270" s="90"/>
      <c r="BI270" s="83"/>
      <c r="BJ270" s="83"/>
      <c r="BK270" s="83"/>
      <c r="BL270" s="83"/>
      <c r="BM270" s="83"/>
      <c r="BN270" s="83"/>
      <c r="BO270" s="83"/>
      <c r="BP270" s="83"/>
      <c r="BQ270" s="83"/>
      <c r="BR270" s="83"/>
      <c r="BS270" s="83"/>
      <c r="BT270" s="83"/>
      <c r="BU270" s="83"/>
      <c r="BV270" s="83"/>
      <c r="BW270" s="83"/>
      <c r="BX270" s="83"/>
      <c r="BY270" s="83"/>
      <c r="BZ270" s="83"/>
      <c r="CA270" s="83"/>
      <c r="CB270" s="83"/>
      <c r="CC270" s="83"/>
      <c r="CD270" s="83"/>
    </row>
    <row r="271" spans="1:82" s="10" customFormat="1" ht="34.5" hidden="1" customHeight="1" outlineLevel="1" thickBot="1" x14ac:dyDescent="0.25">
      <c r="A271" s="693" t="str">
        <f>'Step 3.2 Heating System'!A169</f>
        <v>LC System 52</v>
      </c>
      <c r="B271" s="1007" t="str">
        <f>IF('Step 3.2 Heating System'!D169="","",'Step 3.2 Heating System'!D169)</f>
        <v/>
      </c>
      <c r="C271" s="355"/>
      <c r="D271" s="355"/>
      <c r="E271" s="1005" t="str">
        <f>IF(OR(B271="",C271="",D271="",'Step 3.2 Heating System'!D169="")=TRUE,"",'Step 3.2 Heating System'!C169)</f>
        <v/>
      </c>
      <c r="F271" s="1552"/>
      <c r="G271" s="1553"/>
      <c r="H271" s="375"/>
      <c r="I271" s="356"/>
      <c r="J271" s="954"/>
      <c r="K271" s="356"/>
      <c r="L271" s="358"/>
      <c r="M271" s="358"/>
      <c r="N271" s="782">
        <f>IF('Step 3.2 Heating System'!W169="","",'Step 3.2 Heating System'!W169)</f>
        <v>0</v>
      </c>
      <c r="O271" s="527" t="str">
        <f t="shared" si="65"/>
        <v/>
      </c>
      <c r="P271" s="528" t="str">
        <f t="shared" si="61"/>
        <v/>
      </c>
      <c r="Q271" s="783" t="str">
        <f t="shared" si="66"/>
        <v/>
      </c>
      <c r="R271" s="528" t="str">
        <f t="shared" si="67"/>
        <v/>
      </c>
      <c r="S271" s="528" t="str">
        <f t="shared" si="62"/>
        <v/>
      </c>
      <c r="T271" s="784" t="str">
        <f t="shared" si="68"/>
        <v/>
      </c>
      <c r="U271" s="523" t="str">
        <f t="shared" si="69"/>
        <v/>
      </c>
      <c r="X271" s="113" t="str">
        <f>IF(B271="","",IF($C$7&lt;VLOOKUP(B271,'Eligible Technologies'!D:G,4,FALSE),$C$7,VLOOKUP(B271,'Eligible Technologies'!D:G,4,FALSE)))</f>
        <v/>
      </c>
      <c r="Y271" s="41" t="e">
        <f t="shared" si="56"/>
        <v>#VALUE!</v>
      </c>
      <c r="Z271" s="25" t="str">
        <f ca="1">IFERROR(IF($D$7 = "*Multi*",AVERAGE($AI$331:INDIRECT(CONCATENATE("Ai"&amp;Y271))),AVERAGE($AI$330:INDIRECT(CONCATENATE("Ai"&amp;Y271)))),"")</f>
        <v/>
      </c>
      <c r="AA271" s="23"/>
      <c r="AB271" s="114" t="str">
        <f t="shared" si="63"/>
        <v/>
      </c>
      <c r="AC271" s="114" t="str">
        <f t="shared" si="58"/>
        <v/>
      </c>
      <c r="AD271" s="115">
        <f t="shared" si="64"/>
        <v>0</v>
      </c>
      <c r="AE271" s="406" t="e">
        <f t="shared" si="70"/>
        <v>#DIV/0!</v>
      </c>
      <c r="AF271" s="481" t="e">
        <f ca="1">AVERAGEIF('Step 3.2 Heating System'!$C$10:$C$111,'Step 4 Support Tool'!E271,'Step 3.2 Heating System'!$K$10:$K$109)</f>
        <v>#DIV/0!</v>
      </c>
      <c r="AH271" s="32"/>
      <c r="AJ271" s="27"/>
      <c r="AK271" s="27"/>
      <c r="AL271" s="23"/>
      <c r="AM271" s="23"/>
      <c r="AO271" s="33"/>
      <c r="AR271" s="26"/>
      <c r="AS271" s="26"/>
      <c r="AT271" s="370" t="s">
        <v>797</v>
      </c>
      <c r="AU271" s="342"/>
      <c r="AV271" s="93"/>
      <c r="AW271" s="91"/>
      <c r="AX271" s="91"/>
      <c r="AY271" s="91"/>
      <c r="AZ271" s="90"/>
      <c r="BA271" s="90"/>
      <c r="BB271" s="90"/>
      <c r="BC271" s="90"/>
      <c r="BD271" s="90"/>
      <c r="BE271" s="90"/>
      <c r="BF271" s="90"/>
      <c r="BG271" s="90"/>
      <c r="BH271" s="90"/>
      <c r="BI271" s="83"/>
      <c r="BJ271" s="83"/>
      <c r="BK271" s="83"/>
      <c r="BL271" s="83"/>
      <c r="BM271" s="83"/>
      <c r="BN271" s="83"/>
      <c r="BO271" s="83"/>
      <c r="BP271" s="83"/>
      <c r="BQ271" s="83"/>
      <c r="BR271" s="83"/>
      <c r="BS271" s="83"/>
      <c r="BT271" s="83"/>
      <c r="BU271" s="83"/>
      <c r="BV271" s="83"/>
      <c r="BW271" s="83"/>
      <c r="BX271" s="83"/>
      <c r="BY271" s="83"/>
      <c r="BZ271" s="83"/>
      <c r="CA271" s="83"/>
      <c r="CB271" s="83"/>
      <c r="CC271" s="83"/>
      <c r="CD271" s="83"/>
    </row>
    <row r="272" spans="1:82" s="10" customFormat="1" ht="34.5" hidden="1" customHeight="1" outlineLevel="1" thickBot="1" x14ac:dyDescent="0.25">
      <c r="A272" s="693" t="str">
        <f>'Step 3.2 Heating System'!A170</f>
        <v>LC System 53</v>
      </c>
      <c r="B272" s="1007" t="str">
        <f>IF('Step 3.2 Heating System'!D170="","",'Step 3.2 Heating System'!D170)</f>
        <v/>
      </c>
      <c r="C272" s="355"/>
      <c r="D272" s="355"/>
      <c r="E272" s="1005" t="str">
        <f>IF(OR(B272="",C272="",D272="",'Step 3.2 Heating System'!D170="")=TRUE,"",'Step 3.2 Heating System'!C170)</f>
        <v/>
      </c>
      <c r="F272" s="1552"/>
      <c r="G272" s="1553"/>
      <c r="H272" s="375"/>
      <c r="I272" s="356"/>
      <c r="J272" s="954"/>
      <c r="K272" s="356"/>
      <c r="L272" s="358"/>
      <c r="M272" s="358"/>
      <c r="N272" s="782">
        <f>IF('Step 3.2 Heating System'!W170="","",'Step 3.2 Heating System'!W170)</f>
        <v>0</v>
      </c>
      <c r="O272" s="527" t="str">
        <f t="shared" si="65"/>
        <v/>
      </c>
      <c r="P272" s="528" t="str">
        <f t="shared" si="61"/>
        <v/>
      </c>
      <c r="Q272" s="783" t="str">
        <f t="shared" si="66"/>
        <v/>
      </c>
      <c r="R272" s="528" t="str">
        <f t="shared" si="67"/>
        <v/>
      </c>
      <c r="S272" s="528" t="str">
        <f t="shared" si="62"/>
        <v/>
      </c>
      <c r="T272" s="784" t="str">
        <f t="shared" si="68"/>
        <v/>
      </c>
      <c r="U272" s="523" t="str">
        <f t="shared" si="69"/>
        <v/>
      </c>
      <c r="X272" s="113" t="str">
        <f>IF(B272="","",IF($C$7&lt;VLOOKUP(B272,'Eligible Technologies'!D:G,4,FALSE),$C$7,VLOOKUP(B272,'Eligible Technologies'!D:G,4,FALSE)))</f>
        <v/>
      </c>
      <c r="Y272" s="41" t="e">
        <f t="shared" si="56"/>
        <v>#VALUE!</v>
      </c>
      <c r="Z272" s="25" t="str">
        <f ca="1">IFERROR(IF($D$7 = "*Multi*",AVERAGE($AI$331:INDIRECT(CONCATENATE("Ai"&amp;Y272))),AVERAGE($AI$330:INDIRECT(CONCATENATE("Ai"&amp;Y272)))),"")</f>
        <v/>
      </c>
      <c r="AA272" s="23"/>
      <c r="AB272" s="114" t="str">
        <f t="shared" si="63"/>
        <v/>
      </c>
      <c r="AC272" s="114" t="str">
        <f t="shared" si="58"/>
        <v/>
      </c>
      <c r="AD272" s="115">
        <f t="shared" si="64"/>
        <v>0</v>
      </c>
      <c r="AE272" s="406" t="e">
        <f t="shared" si="70"/>
        <v>#DIV/0!</v>
      </c>
      <c r="AF272" s="481" t="e">
        <f ca="1">AVERAGEIF('Step 3.2 Heating System'!$C$10:$C$111,'Step 4 Support Tool'!E272,'Step 3.2 Heating System'!$K$10:$K$109)</f>
        <v>#DIV/0!</v>
      </c>
      <c r="AH272" s="32"/>
      <c r="AJ272" s="27"/>
      <c r="AK272" s="27"/>
      <c r="AL272" s="23"/>
      <c r="AM272" s="23"/>
      <c r="AO272" s="33"/>
      <c r="AR272" s="26"/>
      <c r="AS272" s="26"/>
      <c r="AT272" s="370" t="s">
        <v>797</v>
      </c>
      <c r="AU272" s="342"/>
      <c r="AV272" s="93"/>
      <c r="AW272" s="91"/>
      <c r="AX272" s="91"/>
      <c r="AY272" s="91"/>
      <c r="AZ272" s="90"/>
      <c r="BA272" s="90"/>
      <c r="BB272" s="90"/>
      <c r="BC272" s="90"/>
      <c r="BD272" s="90"/>
      <c r="BE272" s="90"/>
      <c r="BF272" s="90"/>
      <c r="BG272" s="90"/>
      <c r="BH272" s="90"/>
      <c r="BI272" s="83"/>
      <c r="BJ272" s="83"/>
      <c r="BK272" s="83"/>
      <c r="BL272" s="83"/>
      <c r="BM272" s="83"/>
      <c r="BN272" s="83"/>
      <c r="BO272" s="83"/>
      <c r="BP272" s="83"/>
      <c r="BQ272" s="83"/>
      <c r="BR272" s="83"/>
      <c r="BS272" s="83"/>
      <c r="BT272" s="83"/>
      <c r="BU272" s="83"/>
      <c r="BV272" s="83"/>
      <c r="BW272" s="83"/>
      <c r="BX272" s="83"/>
      <c r="BY272" s="83"/>
      <c r="BZ272" s="83"/>
      <c r="CA272" s="83"/>
      <c r="CB272" s="83"/>
      <c r="CC272" s="83"/>
      <c r="CD272" s="83"/>
    </row>
    <row r="273" spans="1:82" s="10" customFormat="1" ht="34.5" hidden="1" customHeight="1" outlineLevel="1" thickBot="1" x14ac:dyDescent="0.25">
      <c r="A273" s="693" t="str">
        <f>'Step 3.2 Heating System'!A171</f>
        <v>LC System 54</v>
      </c>
      <c r="B273" s="1007" t="str">
        <f>IF('Step 3.2 Heating System'!D171="","",'Step 3.2 Heating System'!D171)</f>
        <v/>
      </c>
      <c r="C273" s="355"/>
      <c r="D273" s="355"/>
      <c r="E273" s="1005" t="str">
        <f>IF(OR(B273="",C273="",D273="",'Step 3.2 Heating System'!D171="")=TRUE,"",'Step 3.2 Heating System'!C171)</f>
        <v/>
      </c>
      <c r="F273" s="1552"/>
      <c r="G273" s="1553"/>
      <c r="H273" s="375"/>
      <c r="I273" s="356"/>
      <c r="J273" s="954"/>
      <c r="K273" s="356"/>
      <c r="L273" s="358"/>
      <c r="M273" s="358"/>
      <c r="N273" s="782">
        <f>IF('Step 3.2 Heating System'!W171="","",'Step 3.2 Heating System'!W171)</f>
        <v>0</v>
      </c>
      <c r="O273" s="527" t="str">
        <f t="shared" si="65"/>
        <v/>
      </c>
      <c r="P273" s="528" t="str">
        <f t="shared" si="61"/>
        <v/>
      </c>
      <c r="Q273" s="783" t="str">
        <f t="shared" si="66"/>
        <v/>
      </c>
      <c r="R273" s="528" t="str">
        <f t="shared" si="67"/>
        <v/>
      </c>
      <c r="S273" s="528" t="str">
        <f t="shared" si="62"/>
        <v/>
      </c>
      <c r="T273" s="784" t="str">
        <f t="shared" si="68"/>
        <v/>
      </c>
      <c r="U273" s="523" t="str">
        <f t="shared" si="69"/>
        <v/>
      </c>
      <c r="X273" s="113" t="str">
        <f>IF(B273="","",IF($C$7&lt;VLOOKUP(B273,'Eligible Technologies'!D:G,4,FALSE),$C$7,VLOOKUP(B273,'Eligible Technologies'!D:G,4,FALSE)))</f>
        <v/>
      </c>
      <c r="Y273" s="41" t="e">
        <f t="shared" si="56"/>
        <v>#VALUE!</v>
      </c>
      <c r="Z273" s="25" t="str">
        <f ca="1">IFERROR(IF($D$7 = "*Multi*",AVERAGE($AI$331:INDIRECT(CONCATENATE("Ai"&amp;Y273))),AVERAGE($AI$330:INDIRECT(CONCATENATE("Ai"&amp;Y273)))),"")</f>
        <v/>
      </c>
      <c r="AA273" s="23"/>
      <c r="AB273" s="114" t="str">
        <f t="shared" si="63"/>
        <v/>
      </c>
      <c r="AC273" s="114" t="str">
        <f t="shared" si="58"/>
        <v/>
      </c>
      <c r="AD273" s="115">
        <f t="shared" si="64"/>
        <v>0</v>
      </c>
      <c r="AE273" s="406" t="e">
        <f t="shared" si="70"/>
        <v>#DIV/0!</v>
      </c>
      <c r="AF273" s="481" t="e">
        <f ca="1">AVERAGEIF('Step 3.2 Heating System'!$C$10:$C$111,'Step 4 Support Tool'!E273,'Step 3.2 Heating System'!$K$10:$K$109)</f>
        <v>#DIV/0!</v>
      </c>
      <c r="AH273" s="32"/>
      <c r="AJ273" s="27"/>
      <c r="AK273" s="27"/>
      <c r="AL273" s="23"/>
      <c r="AM273" s="23"/>
      <c r="AO273" s="33"/>
      <c r="AR273" s="26"/>
      <c r="AS273" s="26"/>
      <c r="AT273" s="370" t="s">
        <v>797</v>
      </c>
      <c r="AU273" s="342"/>
      <c r="AV273" s="93"/>
      <c r="AW273" s="91"/>
      <c r="AX273" s="91"/>
      <c r="AY273" s="91"/>
      <c r="AZ273" s="90"/>
      <c r="BA273" s="90"/>
      <c r="BB273" s="90"/>
      <c r="BC273" s="90"/>
      <c r="BD273" s="90"/>
      <c r="BE273" s="90"/>
      <c r="BF273" s="90"/>
      <c r="BG273" s="90"/>
      <c r="BH273" s="90"/>
      <c r="BI273" s="83"/>
      <c r="BJ273" s="83"/>
      <c r="BK273" s="83"/>
      <c r="BL273" s="83"/>
      <c r="BM273" s="83"/>
      <c r="BN273" s="83"/>
      <c r="BO273" s="83"/>
      <c r="BP273" s="83"/>
      <c r="BQ273" s="83"/>
      <c r="BR273" s="83"/>
      <c r="BS273" s="83"/>
      <c r="BT273" s="83"/>
      <c r="BU273" s="83"/>
      <c r="BV273" s="83"/>
      <c r="BW273" s="83"/>
      <c r="BX273" s="83"/>
      <c r="BY273" s="83"/>
      <c r="BZ273" s="83"/>
      <c r="CA273" s="83"/>
      <c r="CB273" s="83"/>
      <c r="CC273" s="83"/>
      <c r="CD273" s="83"/>
    </row>
    <row r="274" spans="1:82" s="10" customFormat="1" ht="34.5" hidden="1" customHeight="1" outlineLevel="1" thickBot="1" x14ac:dyDescent="0.25">
      <c r="A274" s="693" t="str">
        <f>'Step 3.2 Heating System'!A172</f>
        <v>LC System 55</v>
      </c>
      <c r="B274" s="1007" t="str">
        <f>IF('Step 3.2 Heating System'!D172="","",'Step 3.2 Heating System'!D172)</f>
        <v/>
      </c>
      <c r="C274" s="355"/>
      <c r="D274" s="355"/>
      <c r="E274" s="1005" t="str">
        <f>IF(OR(B274="",C274="",D274="",'Step 3.2 Heating System'!D172="")=TRUE,"",'Step 3.2 Heating System'!C172)</f>
        <v/>
      </c>
      <c r="F274" s="1552"/>
      <c r="G274" s="1553"/>
      <c r="H274" s="375"/>
      <c r="I274" s="356"/>
      <c r="J274" s="954"/>
      <c r="K274" s="356"/>
      <c r="L274" s="358"/>
      <c r="M274" s="358"/>
      <c r="N274" s="782">
        <f>IF('Step 3.2 Heating System'!W172="","",'Step 3.2 Heating System'!W172)</f>
        <v>0</v>
      </c>
      <c r="O274" s="527" t="str">
        <f t="shared" si="65"/>
        <v/>
      </c>
      <c r="P274" s="528" t="str">
        <f t="shared" si="61"/>
        <v/>
      </c>
      <c r="Q274" s="783" t="str">
        <f t="shared" si="66"/>
        <v/>
      </c>
      <c r="R274" s="528" t="str">
        <f t="shared" si="67"/>
        <v/>
      </c>
      <c r="S274" s="528" t="str">
        <f t="shared" si="62"/>
        <v/>
      </c>
      <c r="T274" s="784" t="str">
        <f t="shared" si="68"/>
        <v/>
      </c>
      <c r="U274" s="523" t="str">
        <f t="shared" si="69"/>
        <v/>
      </c>
      <c r="X274" s="113" t="str">
        <f>IF(B274="","",IF($C$7&lt;VLOOKUP(B274,'Eligible Technologies'!D:G,4,FALSE),$C$7,VLOOKUP(B274,'Eligible Technologies'!D:G,4,FALSE)))</f>
        <v/>
      </c>
      <c r="Y274" s="41" t="e">
        <f t="shared" si="56"/>
        <v>#VALUE!</v>
      </c>
      <c r="Z274" s="25" t="str">
        <f ca="1">IFERROR(IF($D$7 = "*Multi*",AVERAGE($AI$331:INDIRECT(CONCATENATE("Ai"&amp;Y274))),AVERAGE($AI$330:INDIRECT(CONCATENATE("Ai"&amp;Y274)))),"")</f>
        <v/>
      </c>
      <c r="AA274" s="23"/>
      <c r="AB274" s="114" t="str">
        <f t="shared" si="63"/>
        <v/>
      </c>
      <c r="AC274" s="114" t="str">
        <f t="shared" si="58"/>
        <v/>
      </c>
      <c r="AD274" s="115">
        <f t="shared" si="64"/>
        <v>0</v>
      </c>
      <c r="AE274" s="406" t="e">
        <f t="shared" si="70"/>
        <v>#DIV/0!</v>
      </c>
      <c r="AF274" s="481" t="e">
        <f ca="1">AVERAGEIF('Step 3.2 Heating System'!$C$10:$C$111,'Step 4 Support Tool'!E274,'Step 3.2 Heating System'!$K$10:$K$109)</f>
        <v>#DIV/0!</v>
      </c>
      <c r="AH274" s="32"/>
      <c r="AJ274" s="27"/>
      <c r="AK274" s="27"/>
      <c r="AL274" s="23"/>
      <c r="AM274" s="23"/>
      <c r="AO274" s="33"/>
      <c r="AR274" s="26"/>
      <c r="AS274" s="26"/>
      <c r="AT274" s="370" t="s">
        <v>797</v>
      </c>
      <c r="AU274" s="342"/>
      <c r="AV274" s="93"/>
      <c r="AW274" s="91"/>
      <c r="AX274" s="91"/>
      <c r="AY274" s="91"/>
      <c r="AZ274" s="90"/>
      <c r="BA274" s="90"/>
      <c r="BB274" s="90"/>
      <c r="BC274" s="90"/>
      <c r="BD274" s="90"/>
      <c r="BE274" s="90"/>
      <c r="BF274" s="90"/>
      <c r="BG274" s="90"/>
      <c r="BH274" s="90"/>
      <c r="BI274" s="83"/>
      <c r="BJ274" s="83"/>
      <c r="BK274" s="83"/>
      <c r="BL274" s="83"/>
      <c r="BM274" s="83"/>
      <c r="BN274" s="83"/>
      <c r="BO274" s="83"/>
      <c r="BP274" s="83"/>
      <c r="BQ274" s="83"/>
      <c r="BR274" s="83"/>
      <c r="BS274" s="83"/>
      <c r="BT274" s="83"/>
      <c r="BU274" s="83"/>
      <c r="BV274" s="83"/>
      <c r="BW274" s="83"/>
      <c r="BX274" s="83"/>
      <c r="BY274" s="83"/>
      <c r="BZ274" s="83"/>
      <c r="CA274" s="83"/>
      <c r="CB274" s="83"/>
      <c r="CC274" s="83"/>
      <c r="CD274" s="83"/>
    </row>
    <row r="275" spans="1:82" s="10" customFormat="1" ht="34.5" hidden="1" customHeight="1" outlineLevel="1" thickBot="1" x14ac:dyDescent="0.25">
      <c r="A275" s="693" t="str">
        <f>'Step 3.2 Heating System'!A173</f>
        <v>LC System 56</v>
      </c>
      <c r="B275" s="1007" t="str">
        <f>IF('Step 3.2 Heating System'!D173="","",'Step 3.2 Heating System'!D173)</f>
        <v/>
      </c>
      <c r="C275" s="355"/>
      <c r="D275" s="355"/>
      <c r="E275" s="1005" t="str">
        <f>IF(OR(B275="",C275="",D275="",'Step 3.2 Heating System'!D173="")=TRUE,"",'Step 3.2 Heating System'!C173)</f>
        <v/>
      </c>
      <c r="F275" s="1552"/>
      <c r="G275" s="1553"/>
      <c r="H275" s="375"/>
      <c r="I275" s="356"/>
      <c r="J275" s="954"/>
      <c r="K275" s="356"/>
      <c r="L275" s="358"/>
      <c r="M275" s="358"/>
      <c r="N275" s="782">
        <f>IF('Step 3.2 Heating System'!W173="","",'Step 3.2 Heating System'!W173)</f>
        <v>0</v>
      </c>
      <c r="O275" s="527" t="str">
        <f t="shared" si="65"/>
        <v/>
      </c>
      <c r="P275" s="528" t="str">
        <f t="shared" si="61"/>
        <v/>
      </c>
      <c r="Q275" s="783" t="str">
        <f t="shared" si="66"/>
        <v/>
      </c>
      <c r="R275" s="528" t="str">
        <f t="shared" si="67"/>
        <v/>
      </c>
      <c r="S275" s="528" t="str">
        <f t="shared" si="62"/>
        <v/>
      </c>
      <c r="T275" s="784" t="str">
        <f t="shared" si="68"/>
        <v/>
      </c>
      <c r="U275" s="523" t="str">
        <f t="shared" si="69"/>
        <v/>
      </c>
      <c r="X275" s="113" t="str">
        <f>IF(B275="","",IF($C$7&lt;VLOOKUP(B275,'Eligible Technologies'!D:G,4,FALSE),$C$7,VLOOKUP(B275,'Eligible Technologies'!D:G,4,FALSE)))</f>
        <v/>
      </c>
      <c r="Y275" s="41" t="e">
        <f t="shared" si="56"/>
        <v>#VALUE!</v>
      </c>
      <c r="Z275" s="25" t="str">
        <f ca="1">IFERROR(IF($D$7 = "*Multi*",AVERAGE($AI$331:INDIRECT(CONCATENATE("Ai"&amp;Y275))),AVERAGE($AI$330:INDIRECT(CONCATENATE("Ai"&amp;Y275)))),"")</f>
        <v/>
      </c>
      <c r="AA275" s="23"/>
      <c r="AB275" s="114" t="str">
        <f t="shared" si="63"/>
        <v/>
      </c>
      <c r="AC275" s="114" t="str">
        <f t="shared" si="58"/>
        <v/>
      </c>
      <c r="AD275" s="115">
        <f t="shared" si="64"/>
        <v>0</v>
      </c>
      <c r="AE275" s="406" t="e">
        <f t="shared" si="70"/>
        <v>#DIV/0!</v>
      </c>
      <c r="AF275" s="481" t="e">
        <f ca="1">AVERAGEIF('Step 3.2 Heating System'!$C$10:$C$111,'Step 4 Support Tool'!E275,'Step 3.2 Heating System'!$K$10:$K$109)</f>
        <v>#DIV/0!</v>
      </c>
      <c r="AH275" s="32"/>
      <c r="AJ275" s="27"/>
      <c r="AK275" s="27"/>
      <c r="AL275" s="23"/>
      <c r="AM275" s="23"/>
      <c r="AO275" s="33"/>
      <c r="AR275" s="26"/>
      <c r="AS275" s="26"/>
      <c r="AT275" s="370" t="s">
        <v>797</v>
      </c>
      <c r="AU275" s="342"/>
      <c r="AV275" s="93"/>
      <c r="AW275" s="91"/>
      <c r="AX275" s="91"/>
      <c r="AY275" s="91"/>
      <c r="AZ275" s="90"/>
      <c r="BA275" s="90"/>
      <c r="BB275" s="90"/>
      <c r="BC275" s="90"/>
      <c r="BD275" s="90"/>
      <c r="BE275" s="90"/>
      <c r="BF275" s="90"/>
      <c r="BG275" s="90"/>
      <c r="BH275" s="90"/>
      <c r="BI275" s="83"/>
      <c r="BJ275" s="83"/>
      <c r="BK275" s="83"/>
      <c r="BL275" s="83"/>
      <c r="BM275" s="83"/>
      <c r="BN275" s="83"/>
      <c r="BO275" s="83"/>
      <c r="BP275" s="83"/>
      <c r="BQ275" s="83"/>
      <c r="BR275" s="83"/>
      <c r="BS275" s="83"/>
      <c r="BT275" s="83"/>
      <c r="BU275" s="83"/>
      <c r="BV275" s="83"/>
      <c r="BW275" s="83"/>
      <c r="BX275" s="83"/>
      <c r="BY275" s="83"/>
      <c r="BZ275" s="83"/>
      <c r="CA275" s="83"/>
      <c r="CB275" s="83"/>
      <c r="CC275" s="83"/>
      <c r="CD275" s="83"/>
    </row>
    <row r="276" spans="1:82" s="10" customFormat="1" ht="34.5" hidden="1" customHeight="1" outlineLevel="1" thickBot="1" x14ac:dyDescent="0.25">
      <c r="A276" s="693" t="str">
        <f>'Step 3.2 Heating System'!A174</f>
        <v>LC System 57</v>
      </c>
      <c r="B276" s="1007" t="str">
        <f>IF('Step 3.2 Heating System'!D174="","",'Step 3.2 Heating System'!D174)</f>
        <v/>
      </c>
      <c r="C276" s="355"/>
      <c r="D276" s="355"/>
      <c r="E276" s="1005" t="str">
        <f>IF(OR(B276="",C276="",D276="",'Step 3.2 Heating System'!D174="")=TRUE,"",'Step 3.2 Heating System'!C174)</f>
        <v/>
      </c>
      <c r="F276" s="1552"/>
      <c r="G276" s="1553"/>
      <c r="H276" s="375"/>
      <c r="I276" s="356"/>
      <c r="J276" s="954"/>
      <c r="K276" s="356"/>
      <c r="L276" s="358"/>
      <c r="M276" s="358"/>
      <c r="N276" s="782">
        <f>IF('Step 3.2 Heating System'!W174="","",'Step 3.2 Heating System'!W174)</f>
        <v>0</v>
      </c>
      <c r="O276" s="527" t="str">
        <f t="shared" si="65"/>
        <v/>
      </c>
      <c r="P276" s="528" t="str">
        <f t="shared" si="61"/>
        <v/>
      </c>
      <c r="Q276" s="783" t="str">
        <f t="shared" si="66"/>
        <v/>
      </c>
      <c r="R276" s="528" t="str">
        <f t="shared" si="67"/>
        <v/>
      </c>
      <c r="S276" s="528" t="str">
        <f t="shared" si="62"/>
        <v/>
      </c>
      <c r="T276" s="784" t="str">
        <f t="shared" si="68"/>
        <v/>
      </c>
      <c r="U276" s="523" t="str">
        <f t="shared" si="69"/>
        <v/>
      </c>
      <c r="X276" s="113" t="str">
        <f>IF(B276="","",IF($C$7&lt;VLOOKUP(B276,'Eligible Technologies'!D:G,4,FALSE),$C$7,VLOOKUP(B276,'Eligible Technologies'!D:G,4,FALSE)))</f>
        <v/>
      </c>
      <c r="Y276" s="41" t="e">
        <f t="shared" si="56"/>
        <v>#VALUE!</v>
      </c>
      <c r="Z276" s="25" t="str">
        <f ca="1">IFERROR(IF($D$7 = "*Multi*",AVERAGE($AI$331:INDIRECT(CONCATENATE("Ai"&amp;Y276))),AVERAGE($AI$330:INDIRECT(CONCATENATE("Ai"&amp;Y276)))),"")</f>
        <v/>
      </c>
      <c r="AA276" s="23"/>
      <c r="AB276" s="114" t="str">
        <f t="shared" si="63"/>
        <v/>
      </c>
      <c r="AC276" s="114" t="str">
        <f t="shared" si="58"/>
        <v/>
      </c>
      <c r="AD276" s="115">
        <f t="shared" si="64"/>
        <v>0</v>
      </c>
      <c r="AE276" s="406" t="e">
        <f t="shared" si="70"/>
        <v>#DIV/0!</v>
      </c>
      <c r="AF276" s="481" t="e">
        <f ca="1">AVERAGEIF('Step 3.2 Heating System'!$C$10:$C$111,'Step 4 Support Tool'!E276,'Step 3.2 Heating System'!$K$10:$K$109)</f>
        <v>#DIV/0!</v>
      </c>
      <c r="AH276" s="32"/>
      <c r="AJ276" s="27"/>
      <c r="AK276" s="27"/>
      <c r="AL276" s="23"/>
      <c r="AM276" s="23"/>
      <c r="AO276" s="33"/>
      <c r="AR276" s="26"/>
      <c r="AS276" s="26"/>
      <c r="AT276" s="370" t="s">
        <v>797</v>
      </c>
      <c r="AU276" s="342"/>
      <c r="AV276" s="93"/>
      <c r="AW276" s="91"/>
      <c r="AX276" s="91"/>
      <c r="AY276" s="91"/>
      <c r="AZ276" s="90"/>
      <c r="BA276" s="90"/>
      <c r="BB276" s="90"/>
      <c r="BC276" s="90"/>
      <c r="BD276" s="90"/>
      <c r="BE276" s="90"/>
      <c r="BF276" s="90"/>
      <c r="BG276" s="90"/>
      <c r="BH276" s="90"/>
      <c r="BI276" s="83"/>
      <c r="BJ276" s="83"/>
      <c r="BK276" s="83"/>
      <c r="BL276" s="83"/>
      <c r="BM276" s="83"/>
      <c r="BN276" s="83"/>
      <c r="BO276" s="83"/>
      <c r="BP276" s="83"/>
      <c r="BQ276" s="83"/>
      <c r="BR276" s="83"/>
      <c r="BS276" s="83"/>
      <c r="BT276" s="83"/>
      <c r="BU276" s="83"/>
      <c r="BV276" s="83"/>
      <c r="BW276" s="83"/>
      <c r="BX276" s="83"/>
      <c r="BY276" s="83"/>
      <c r="BZ276" s="83"/>
      <c r="CA276" s="83"/>
      <c r="CB276" s="83"/>
      <c r="CC276" s="83"/>
      <c r="CD276" s="83"/>
    </row>
    <row r="277" spans="1:82" s="10" customFormat="1" ht="34.5" hidden="1" customHeight="1" outlineLevel="1" thickBot="1" x14ac:dyDescent="0.25">
      <c r="A277" s="693" t="str">
        <f>'Step 3.2 Heating System'!A175</f>
        <v>LC System 58</v>
      </c>
      <c r="B277" s="1007" t="str">
        <f>IF('Step 3.2 Heating System'!D175="","",'Step 3.2 Heating System'!D175)</f>
        <v/>
      </c>
      <c r="C277" s="355"/>
      <c r="D277" s="355"/>
      <c r="E277" s="1005" t="str">
        <f>IF(OR(B277="",C277="",D277="",'Step 3.2 Heating System'!D175="")=TRUE,"",'Step 3.2 Heating System'!C175)</f>
        <v/>
      </c>
      <c r="F277" s="1552"/>
      <c r="G277" s="1553"/>
      <c r="H277" s="375"/>
      <c r="I277" s="356"/>
      <c r="J277" s="954"/>
      <c r="K277" s="356"/>
      <c r="L277" s="358"/>
      <c r="M277" s="358"/>
      <c r="N277" s="782">
        <f>IF('Step 3.2 Heating System'!W175="","",'Step 3.2 Heating System'!W175)</f>
        <v>0</v>
      </c>
      <c r="O277" s="527" t="str">
        <f t="shared" si="65"/>
        <v/>
      </c>
      <c r="P277" s="528" t="str">
        <f t="shared" si="61"/>
        <v/>
      </c>
      <c r="Q277" s="783" t="str">
        <f t="shared" si="66"/>
        <v/>
      </c>
      <c r="R277" s="528" t="str">
        <f t="shared" si="67"/>
        <v/>
      </c>
      <c r="S277" s="528" t="str">
        <f t="shared" si="62"/>
        <v/>
      </c>
      <c r="T277" s="784" t="str">
        <f t="shared" si="68"/>
        <v/>
      </c>
      <c r="U277" s="523" t="str">
        <f t="shared" si="69"/>
        <v/>
      </c>
      <c r="X277" s="113" t="str">
        <f>IF(B277="","",IF($C$7&lt;VLOOKUP(B277,'Eligible Technologies'!D:G,4,FALSE),$C$7,VLOOKUP(B277,'Eligible Technologies'!D:G,4,FALSE)))</f>
        <v/>
      </c>
      <c r="Y277" s="41" t="e">
        <f t="shared" si="56"/>
        <v>#VALUE!</v>
      </c>
      <c r="Z277" s="25" t="str">
        <f ca="1">IFERROR(IF($D$7 = "*Multi*",AVERAGE($AI$331:INDIRECT(CONCATENATE("Ai"&amp;Y277))),AVERAGE($AI$330:INDIRECT(CONCATENATE("Ai"&amp;Y277)))),"")</f>
        <v/>
      </c>
      <c r="AA277" s="23"/>
      <c r="AB277" s="114" t="str">
        <f t="shared" si="63"/>
        <v/>
      </c>
      <c r="AC277" s="114" t="str">
        <f t="shared" si="58"/>
        <v/>
      </c>
      <c r="AD277" s="115">
        <f t="shared" si="64"/>
        <v>0</v>
      </c>
      <c r="AE277" s="406" t="e">
        <f t="shared" si="70"/>
        <v>#DIV/0!</v>
      </c>
      <c r="AF277" s="481" t="e">
        <f ca="1">AVERAGEIF('Step 3.2 Heating System'!$C$10:$C$111,'Step 4 Support Tool'!E277,'Step 3.2 Heating System'!$K$10:$K$109)</f>
        <v>#DIV/0!</v>
      </c>
      <c r="AH277" s="32"/>
      <c r="AJ277" s="27"/>
      <c r="AK277" s="27"/>
      <c r="AL277" s="23"/>
      <c r="AM277" s="23"/>
      <c r="AO277" s="33"/>
      <c r="AR277" s="26"/>
      <c r="AS277" s="26"/>
      <c r="AT277" s="370" t="s">
        <v>797</v>
      </c>
      <c r="AU277" s="342"/>
      <c r="AV277" s="93"/>
      <c r="AW277" s="91"/>
      <c r="AX277" s="91"/>
      <c r="AY277" s="91"/>
      <c r="AZ277" s="90"/>
      <c r="BA277" s="90"/>
      <c r="BB277" s="90"/>
      <c r="BC277" s="90"/>
      <c r="BD277" s="90"/>
      <c r="BE277" s="90"/>
      <c r="BF277" s="90"/>
      <c r="BG277" s="90"/>
      <c r="BH277" s="90"/>
      <c r="BI277" s="83"/>
      <c r="BJ277" s="83"/>
      <c r="BK277" s="83"/>
      <c r="BL277" s="83"/>
      <c r="BM277" s="83"/>
      <c r="BN277" s="83"/>
      <c r="BO277" s="83"/>
      <c r="BP277" s="83"/>
      <c r="BQ277" s="83"/>
      <c r="BR277" s="83"/>
      <c r="BS277" s="83"/>
      <c r="BT277" s="83"/>
      <c r="BU277" s="83"/>
      <c r="BV277" s="83"/>
      <c r="BW277" s="83"/>
      <c r="BX277" s="83"/>
      <c r="BY277" s="83"/>
      <c r="BZ277" s="83"/>
      <c r="CA277" s="83"/>
      <c r="CB277" s="83"/>
      <c r="CC277" s="83"/>
      <c r="CD277" s="83"/>
    </row>
    <row r="278" spans="1:82" s="10" customFormat="1" ht="34.5" hidden="1" customHeight="1" outlineLevel="1" thickBot="1" x14ac:dyDescent="0.25">
      <c r="A278" s="693" t="str">
        <f>'Step 3.2 Heating System'!A176</f>
        <v>LC System 59</v>
      </c>
      <c r="B278" s="1007" t="str">
        <f>IF('Step 3.2 Heating System'!D176="","",'Step 3.2 Heating System'!D176)</f>
        <v/>
      </c>
      <c r="C278" s="355"/>
      <c r="D278" s="355"/>
      <c r="E278" s="1005" t="str">
        <f>IF(OR(B278="",C278="",D278="",'Step 3.2 Heating System'!D176="")=TRUE,"",'Step 3.2 Heating System'!C176)</f>
        <v/>
      </c>
      <c r="F278" s="1552"/>
      <c r="G278" s="1553"/>
      <c r="H278" s="375"/>
      <c r="I278" s="356"/>
      <c r="J278" s="954"/>
      <c r="K278" s="356"/>
      <c r="L278" s="358"/>
      <c r="M278" s="358"/>
      <c r="N278" s="782">
        <f>IF('Step 3.2 Heating System'!W176="","",'Step 3.2 Heating System'!W176)</f>
        <v>0</v>
      </c>
      <c r="O278" s="527" t="str">
        <f t="shared" si="65"/>
        <v/>
      </c>
      <c r="P278" s="528" t="str">
        <f t="shared" si="61"/>
        <v/>
      </c>
      <c r="Q278" s="783" t="str">
        <f t="shared" si="66"/>
        <v/>
      </c>
      <c r="R278" s="528" t="str">
        <f t="shared" si="67"/>
        <v/>
      </c>
      <c r="S278" s="528" t="str">
        <f t="shared" si="62"/>
        <v/>
      </c>
      <c r="T278" s="784" t="str">
        <f t="shared" si="68"/>
        <v/>
      </c>
      <c r="U278" s="523" t="str">
        <f t="shared" si="69"/>
        <v/>
      </c>
      <c r="X278" s="113" t="str">
        <f>IF(B278="","",IF($C$7&lt;VLOOKUP(B278,'Eligible Technologies'!D:G,4,FALSE),$C$7,VLOOKUP(B278,'Eligible Technologies'!D:G,4,FALSE)))</f>
        <v/>
      </c>
      <c r="Y278" s="41" t="e">
        <f t="shared" si="56"/>
        <v>#VALUE!</v>
      </c>
      <c r="Z278" s="25" t="str">
        <f ca="1">IFERROR(IF($D$7 = "*Multi*",AVERAGE($AI$331:INDIRECT(CONCATENATE("Ai"&amp;Y278))),AVERAGE($AI$330:INDIRECT(CONCATENATE("Ai"&amp;Y278)))),"")</f>
        <v/>
      </c>
      <c r="AA278" s="23"/>
      <c r="AB278" s="114" t="str">
        <f t="shared" si="63"/>
        <v/>
      </c>
      <c r="AC278" s="114" t="str">
        <f t="shared" si="58"/>
        <v/>
      </c>
      <c r="AD278" s="115">
        <f t="shared" si="64"/>
        <v>0</v>
      </c>
      <c r="AE278" s="406" t="e">
        <f t="shared" si="70"/>
        <v>#DIV/0!</v>
      </c>
      <c r="AF278" s="481" t="e">
        <f ca="1">AVERAGEIF('Step 3.2 Heating System'!$C$10:$C$111,'Step 4 Support Tool'!E278,'Step 3.2 Heating System'!$K$10:$K$109)</f>
        <v>#DIV/0!</v>
      </c>
      <c r="AH278" s="32"/>
      <c r="AJ278" s="27"/>
      <c r="AK278" s="27"/>
      <c r="AL278" s="23"/>
      <c r="AM278" s="23"/>
      <c r="AO278" s="33"/>
      <c r="AR278" s="26"/>
      <c r="AS278" s="26"/>
      <c r="AT278" s="370" t="s">
        <v>797</v>
      </c>
      <c r="AU278" s="342"/>
      <c r="AV278" s="93"/>
      <c r="AW278" s="91"/>
      <c r="AX278" s="91"/>
      <c r="AY278" s="91"/>
      <c r="AZ278" s="90"/>
      <c r="BA278" s="90"/>
      <c r="BB278" s="90"/>
      <c r="BC278" s="90"/>
      <c r="BD278" s="90"/>
      <c r="BE278" s="90"/>
      <c r="BF278" s="90"/>
      <c r="BG278" s="90"/>
      <c r="BH278" s="90"/>
      <c r="BI278" s="83"/>
      <c r="BJ278" s="83"/>
      <c r="BK278" s="83"/>
      <c r="BL278" s="83"/>
      <c r="BM278" s="83"/>
      <c r="BN278" s="83"/>
      <c r="BO278" s="83"/>
      <c r="BP278" s="83"/>
      <c r="BQ278" s="83"/>
      <c r="BR278" s="83"/>
      <c r="BS278" s="83"/>
      <c r="BT278" s="83"/>
      <c r="BU278" s="83"/>
      <c r="BV278" s="83"/>
      <c r="BW278" s="83"/>
      <c r="BX278" s="83"/>
      <c r="BY278" s="83"/>
      <c r="BZ278" s="83"/>
      <c r="CA278" s="83"/>
      <c r="CB278" s="83"/>
      <c r="CC278" s="83"/>
      <c r="CD278" s="83"/>
    </row>
    <row r="279" spans="1:82" s="10" customFormat="1" ht="34.5" hidden="1" customHeight="1" outlineLevel="1" thickBot="1" x14ac:dyDescent="0.25">
      <c r="A279" s="693" t="str">
        <f>'Step 3.2 Heating System'!A177</f>
        <v>LC System 60</v>
      </c>
      <c r="B279" s="1007" t="str">
        <f>IF('Step 3.2 Heating System'!D177="","",'Step 3.2 Heating System'!D177)</f>
        <v/>
      </c>
      <c r="C279" s="355"/>
      <c r="D279" s="355"/>
      <c r="E279" s="1005" t="str">
        <f>IF(OR(B279="",C279="",D279="",'Step 3.2 Heating System'!D177="")=TRUE,"",'Step 3.2 Heating System'!C177)</f>
        <v/>
      </c>
      <c r="F279" s="1552"/>
      <c r="G279" s="1553"/>
      <c r="H279" s="375"/>
      <c r="I279" s="356"/>
      <c r="J279" s="954"/>
      <c r="K279" s="356"/>
      <c r="L279" s="358"/>
      <c r="M279" s="358"/>
      <c r="N279" s="782">
        <f>IF('Step 3.2 Heating System'!W177="","",'Step 3.2 Heating System'!W177)</f>
        <v>0</v>
      </c>
      <c r="O279" s="527" t="str">
        <f t="shared" si="65"/>
        <v/>
      </c>
      <c r="P279" s="528" t="str">
        <f t="shared" si="61"/>
        <v/>
      </c>
      <c r="Q279" s="783" t="str">
        <f t="shared" si="66"/>
        <v/>
      </c>
      <c r="R279" s="528" t="str">
        <f t="shared" si="67"/>
        <v/>
      </c>
      <c r="S279" s="528" t="str">
        <f t="shared" si="62"/>
        <v/>
      </c>
      <c r="T279" s="784" t="str">
        <f t="shared" si="68"/>
        <v/>
      </c>
      <c r="U279" s="523" t="str">
        <f t="shared" si="69"/>
        <v/>
      </c>
      <c r="X279" s="113" t="str">
        <f>IF(B279="","",IF($C$7&lt;VLOOKUP(B279,'Eligible Technologies'!D:G,4,FALSE),$C$7,VLOOKUP(B279,'Eligible Technologies'!D:G,4,FALSE)))</f>
        <v/>
      </c>
      <c r="Y279" s="41" t="e">
        <f t="shared" si="56"/>
        <v>#VALUE!</v>
      </c>
      <c r="Z279" s="25" t="str">
        <f ca="1">IFERROR(IF($D$7 = "*Multi*",AVERAGE($AI$331:INDIRECT(CONCATENATE("Ai"&amp;Y279))),AVERAGE($AI$330:INDIRECT(CONCATENATE("Ai"&amp;Y279)))),"")</f>
        <v/>
      </c>
      <c r="AA279" s="23"/>
      <c r="AB279" s="114" t="str">
        <f t="shared" si="63"/>
        <v/>
      </c>
      <c r="AC279" s="114" t="str">
        <f t="shared" si="58"/>
        <v/>
      </c>
      <c r="AD279" s="115">
        <f t="shared" si="64"/>
        <v>0</v>
      </c>
      <c r="AE279" s="406" t="e">
        <f t="shared" si="70"/>
        <v>#DIV/0!</v>
      </c>
      <c r="AF279" s="481" t="e">
        <f ca="1">AVERAGEIF('Step 3.2 Heating System'!$C$10:$C$111,'Step 4 Support Tool'!E279,'Step 3.2 Heating System'!$K$10:$K$109)</f>
        <v>#DIV/0!</v>
      </c>
      <c r="AH279" s="32"/>
      <c r="AJ279" s="27"/>
      <c r="AK279" s="27"/>
      <c r="AL279" s="23"/>
      <c r="AM279" s="23"/>
      <c r="AO279" s="33"/>
      <c r="AR279" s="26"/>
      <c r="AS279" s="26"/>
      <c r="AT279" s="370" t="s">
        <v>797</v>
      </c>
      <c r="AU279" s="342"/>
      <c r="AV279" s="93"/>
      <c r="AW279" s="91"/>
      <c r="AX279" s="91"/>
      <c r="AY279" s="91"/>
      <c r="AZ279" s="90"/>
      <c r="BA279" s="90"/>
      <c r="BB279" s="90"/>
      <c r="BC279" s="90"/>
      <c r="BD279" s="90"/>
      <c r="BE279" s="90"/>
      <c r="BF279" s="90"/>
      <c r="BG279" s="90"/>
      <c r="BH279" s="90"/>
      <c r="BI279" s="83"/>
      <c r="BJ279" s="83"/>
      <c r="BK279" s="83"/>
      <c r="BL279" s="83"/>
      <c r="BM279" s="83"/>
      <c r="BN279" s="83"/>
      <c r="BO279" s="83"/>
      <c r="BP279" s="83"/>
      <c r="BQ279" s="83"/>
      <c r="BR279" s="83"/>
      <c r="BS279" s="83"/>
      <c r="BT279" s="83"/>
      <c r="BU279" s="83"/>
      <c r="BV279" s="83"/>
      <c r="BW279" s="83"/>
      <c r="BX279" s="83"/>
      <c r="BY279" s="83"/>
      <c r="BZ279" s="83"/>
      <c r="CA279" s="83"/>
      <c r="CB279" s="83"/>
      <c r="CC279" s="83"/>
      <c r="CD279" s="83"/>
    </row>
    <row r="280" spans="1:82" s="10" customFormat="1" ht="34.5" hidden="1" customHeight="1" outlineLevel="1" thickBot="1" x14ac:dyDescent="0.25">
      <c r="A280" s="693" t="str">
        <f>'Step 3.2 Heating System'!A178</f>
        <v>LC System 61</v>
      </c>
      <c r="B280" s="1007" t="str">
        <f>IF('Step 3.2 Heating System'!D178="","",'Step 3.2 Heating System'!D178)</f>
        <v/>
      </c>
      <c r="C280" s="355"/>
      <c r="D280" s="355"/>
      <c r="E280" s="1005" t="str">
        <f>IF(OR(B280="",C280="",D280="",'Step 3.2 Heating System'!D178="")=TRUE,"",'Step 3.2 Heating System'!C178)</f>
        <v/>
      </c>
      <c r="F280" s="1552"/>
      <c r="G280" s="1553"/>
      <c r="H280" s="375"/>
      <c r="I280" s="356"/>
      <c r="J280" s="954"/>
      <c r="K280" s="356"/>
      <c r="L280" s="358"/>
      <c r="M280" s="358"/>
      <c r="N280" s="782">
        <f>IF('Step 3.2 Heating System'!W178="","",'Step 3.2 Heating System'!W178)</f>
        <v>0</v>
      </c>
      <c r="O280" s="527" t="str">
        <f t="shared" si="65"/>
        <v/>
      </c>
      <c r="P280" s="528" t="str">
        <f t="shared" si="61"/>
        <v/>
      </c>
      <c r="Q280" s="783" t="str">
        <f t="shared" si="66"/>
        <v/>
      </c>
      <c r="R280" s="528" t="str">
        <f t="shared" si="67"/>
        <v/>
      </c>
      <c r="S280" s="528" t="str">
        <f t="shared" si="62"/>
        <v/>
      </c>
      <c r="T280" s="784" t="str">
        <f t="shared" si="68"/>
        <v/>
      </c>
      <c r="U280" s="523" t="str">
        <f t="shared" si="69"/>
        <v/>
      </c>
      <c r="X280" s="113" t="str">
        <f>IF(B280="","",IF($C$7&lt;VLOOKUP(B280,'Eligible Technologies'!D:G,4,FALSE),$C$7,VLOOKUP(B280,'Eligible Technologies'!D:G,4,FALSE)))</f>
        <v/>
      </c>
      <c r="Y280" s="41" t="e">
        <f t="shared" si="56"/>
        <v>#VALUE!</v>
      </c>
      <c r="Z280" s="25" t="str">
        <f ca="1">IFERROR(IF($D$7 = "*Multi*",AVERAGE($AI$331:INDIRECT(CONCATENATE("Ai"&amp;Y280))),AVERAGE($AI$330:INDIRECT(CONCATENATE("Ai"&amp;Y280)))),"")</f>
        <v/>
      </c>
      <c r="AA280" s="23"/>
      <c r="AB280" s="114" t="str">
        <f t="shared" si="63"/>
        <v/>
      </c>
      <c r="AC280" s="114" t="str">
        <f t="shared" si="58"/>
        <v/>
      </c>
      <c r="AD280" s="115">
        <f t="shared" si="64"/>
        <v>0</v>
      </c>
      <c r="AE280" s="406" t="e">
        <f t="shared" si="70"/>
        <v>#DIV/0!</v>
      </c>
      <c r="AF280" s="481" t="e">
        <f ca="1">AVERAGEIF('Step 3.2 Heating System'!$C$10:$C$111,'Step 4 Support Tool'!E280,'Step 3.2 Heating System'!$K$10:$K$109)</f>
        <v>#DIV/0!</v>
      </c>
      <c r="AH280" s="32"/>
      <c r="AJ280" s="27"/>
      <c r="AK280" s="27"/>
      <c r="AL280" s="23"/>
      <c r="AM280" s="23"/>
      <c r="AO280" s="33"/>
      <c r="AR280" s="26"/>
      <c r="AS280" s="26"/>
      <c r="AT280" s="370" t="s">
        <v>797</v>
      </c>
      <c r="AU280" s="342"/>
      <c r="AV280" s="93"/>
      <c r="AW280" s="91"/>
      <c r="AX280" s="91"/>
      <c r="AY280" s="91"/>
      <c r="AZ280" s="90"/>
      <c r="BA280" s="90"/>
      <c r="BB280" s="90"/>
      <c r="BC280" s="90"/>
      <c r="BD280" s="90"/>
      <c r="BE280" s="90"/>
      <c r="BF280" s="90"/>
      <c r="BG280" s="90"/>
      <c r="BH280" s="90"/>
      <c r="BI280" s="83"/>
      <c r="BJ280" s="83"/>
      <c r="BK280" s="83"/>
      <c r="BL280" s="83"/>
      <c r="BM280" s="83"/>
      <c r="BN280" s="83"/>
      <c r="BO280" s="83"/>
      <c r="BP280" s="83"/>
      <c r="BQ280" s="83"/>
      <c r="BR280" s="83"/>
      <c r="BS280" s="83"/>
      <c r="BT280" s="83"/>
      <c r="BU280" s="83"/>
      <c r="BV280" s="83"/>
      <c r="BW280" s="83"/>
      <c r="BX280" s="83"/>
      <c r="BY280" s="83"/>
      <c r="BZ280" s="83"/>
      <c r="CA280" s="83"/>
      <c r="CB280" s="83"/>
      <c r="CC280" s="83"/>
      <c r="CD280" s="83"/>
    </row>
    <row r="281" spans="1:82" s="10" customFormat="1" ht="34.5" hidden="1" customHeight="1" outlineLevel="1" thickBot="1" x14ac:dyDescent="0.25">
      <c r="A281" s="693" t="str">
        <f>'Step 3.2 Heating System'!A179</f>
        <v>LC System 62</v>
      </c>
      <c r="B281" s="1007" t="str">
        <f>IF('Step 3.2 Heating System'!D179="","",'Step 3.2 Heating System'!D179)</f>
        <v/>
      </c>
      <c r="C281" s="355"/>
      <c r="D281" s="355"/>
      <c r="E281" s="1005" t="str">
        <f>IF(OR(B281="",C281="",D281="",'Step 3.2 Heating System'!D179="")=TRUE,"",'Step 3.2 Heating System'!C179)</f>
        <v/>
      </c>
      <c r="F281" s="1552"/>
      <c r="G281" s="1553"/>
      <c r="H281" s="375"/>
      <c r="I281" s="356"/>
      <c r="J281" s="954"/>
      <c r="K281" s="356"/>
      <c r="L281" s="358"/>
      <c r="M281" s="358"/>
      <c r="N281" s="782">
        <f>IF('Step 3.2 Heating System'!W179="","",'Step 3.2 Heating System'!W179)</f>
        <v>0</v>
      </c>
      <c r="O281" s="527" t="str">
        <f t="shared" si="65"/>
        <v/>
      </c>
      <c r="P281" s="528" t="str">
        <f t="shared" si="61"/>
        <v/>
      </c>
      <c r="Q281" s="783" t="str">
        <f t="shared" si="66"/>
        <v/>
      </c>
      <c r="R281" s="528" t="str">
        <f t="shared" si="67"/>
        <v/>
      </c>
      <c r="S281" s="528" t="str">
        <f t="shared" si="62"/>
        <v/>
      </c>
      <c r="T281" s="784" t="str">
        <f t="shared" si="68"/>
        <v/>
      </c>
      <c r="U281" s="523" t="str">
        <f t="shared" si="69"/>
        <v/>
      </c>
      <c r="X281" s="113" t="str">
        <f>IF(B281="","",IF($C$7&lt;VLOOKUP(B281,'Eligible Technologies'!D:G,4,FALSE),$C$7,VLOOKUP(B281,'Eligible Technologies'!D:G,4,FALSE)))</f>
        <v/>
      </c>
      <c r="Y281" s="41" t="e">
        <f t="shared" si="56"/>
        <v>#VALUE!</v>
      </c>
      <c r="Z281" s="25" t="str">
        <f ca="1">IFERROR(IF($D$7 = "*Multi*",AVERAGE($AI$331:INDIRECT(CONCATENATE("Ai"&amp;Y281))),AVERAGE($AI$330:INDIRECT(CONCATENATE("Ai"&amp;Y281)))),"")</f>
        <v/>
      </c>
      <c r="AA281" s="23"/>
      <c r="AB281" s="114" t="str">
        <f t="shared" si="63"/>
        <v/>
      </c>
      <c r="AC281" s="114" t="str">
        <f t="shared" si="58"/>
        <v/>
      </c>
      <c r="AD281" s="115">
        <f t="shared" si="64"/>
        <v>0</v>
      </c>
      <c r="AE281" s="406" t="e">
        <f t="shared" si="70"/>
        <v>#DIV/0!</v>
      </c>
      <c r="AF281" s="481" t="e">
        <f ca="1">AVERAGEIF('Step 3.2 Heating System'!$C$10:$C$111,'Step 4 Support Tool'!E281,'Step 3.2 Heating System'!$K$10:$K$109)</f>
        <v>#DIV/0!</v>
      </c>
      <c r="AH281" s="32"/>
      <c r="AJ281" s="27"/>
      <c r="AK281" s="27"/>
      <c r="AL281" s="23"/>
      <c r="AM281" s="23"/>
      <c r="AO281" s="33"/>
      <c r="AR281" s="26"/>
      <c r="AS281" s="26"/>
      <c r="AT281" s="370" t="s">
        <v>797</v>
      </c>
      <c r="AU281" s="342"/>
      <c r="AV281" s="93"/>
      <c r="AW281" s="91"/>
      <c r="AX281" s="91"/>
      <c r="AY281" s="91"/>
      <c r="AZ281" s="90"/>
      <c r="BA281" s="90"/>
      <c r="BB281" s="90"/>
      <c r="BC281" s="90"/>
      <c r="BD281" s="90"/>
      <c r="BE281" s="90"/>
      <c r="BF281" s="90"/>
      <c r="BG281" s="90"/>
      <c r="BH281" s="90"/>
      <c r="BI281" s="83"/>
      <c r="BJ281" s="83"/>
      <c r="BK281" s="83"/>
      <c r="BL281" s="83"/>
      <c r="BM281" s="83"/>
      <c r="BN281" s="83"/>
      <c r="BO281" s="83"/>
      <c r="BP281" s="83"/>
      <c r="BQ281" s="83"/>
      <c r="BR281" s="83"/>
      <c r="BS281" s="83"/>
      <c r="BT281" s="83"/>
      <c r="BU281" s="83"/>
      <c r="BV281" s="83"/>
      <c r="BW281" s="83"/>
      <c r="BX281" s="83"/>
      <c r="BY281" s="83"/>
      <c r="BZ281" s="83"/>
      <c r="CA281" s="83"/>
      <c r="CB281" s="83"/>
      <c r="CC281" s="83"/>
      <c r="CD281" s="83"/>
    </row>
    <row r="282" spans="1:82" s="10" customFormat="1" ht="34.5" hidden="1" customHeight="1" outlineLevel="1" thickBot="1" x14ac:dyDescent="0.25">
      <c r="A282" s="693" t="str">
        <f>'Step 3.2 Heating System'!A180</f>
        <v>LC System 63</v>
      </c>
      <c r="B282" s="1007" t="str">
        <f>IF('Step 3.2 Heating System'!D180="","",'Step 3.2 Heating System'!D180)</f>
        <v/>
      </c>
      <c r="C282" s="355"/>
      <c r="D282" s="355"/>
      <c r="E282" s="1005" t="str">
        <f>IF(OR(B282="",C282="",D282="",'Step 3.2 Heating System'!D180="")=TRUE,"",'Step 3.2 Heating System'!C180)</f>
        <v/>
      </c>
      <c r="F282" s="1552"/>
      <c r="G282" s="1553"/>
      <c r="H282" s="375"/>
      <c r="I282" s="356"/>
      <c r="J282" s="954"/>
      <c r="K282" s="356"/>
      <c r="L282" s="358"/>
      <c r="M282" s="358"/>
      <c r="N282" s="782">
        <f>IF('Step 3.2 Heating System'!W180="","",'Step 3.2 Heating System'!W180)</f>
        <v>0</v>
      </c>
      <c r="O282" s="527" t="str">
        <f t="shared" si="65"/>
        <v/>
      </c>
      <c r="P282" s="528" t="str">
        <f t="shared" si="61"/>
        <v/>
      </c>
      <c r="Q282" s="783" t="str">
        <f t="shared" si="66"/>
        <v/>
      </c>
      <c r="R282" s="528" t="str">
        <f t="shared" si="67"/>
        <v/>
      </c>
      <c r="S282" s="528" t="str">
        <f t="shared" si="62"/>
        <v/>
      </c>
      <c r="T282" s="784" t="str">
        <f t="shared" si="68"/>
        <v/>
      </c>
      <c r="U282" s="523" t="str">
        <f t="shared" si="69"/>
        <v/>
      </c>
      <c r="X282" s="113" t="str">
        <f>IF(B282="","",IF($C$7&lt;VLOOKUP(B282,'Eligible Technologies'!D:G,4,FALSE),$C$7,VLOOKUP(B282,'Eligible Technologies'!D:G,4,FALSE)))</f>
        <v/>
      </c>
      <c r="Y282" s="41" t="e">
        <f t="shared" si="56"/>
        <v>#VALUE!</v>
      </c>
      <c r="Z282" s="25" t="str">
        <f ca="1">IFERROR(IF($D$7 = "*Multi*",AVERAGE($AI$331:INDIRECT(CONCATENATE("Ai"&amp;Y282))),AVERAGE($AI$330:INDIRECT(CONCATENATE("Ai"&amp;Y282)))),"")</f>
        <v/>
      </c>
      <c r="AA282" s="23"/>
      <c r="AB282" s="114" t="str">
        <f t="shared" si="63"/>
        <v/>
      </c>
      <c r="AC282" s="114" t="str">
        <f t="shared" si="58"/>
        <v/>
      </c>
      <c r="AD282" s="115">
        <f t="shared" si="64"/>
        <v>0</v>
      </c>
      <c r="AE282" s="406" t="e">
        <f t="shared" si="70"/>
        <v>#DIV/0!</v>
      </c>
      <c r="AF282" s="481" t="e">
        <f ca="1">AVERAGEIF('Step 3.2 Heating System'!$C$10:$C$111,'Step 4 Support Tool'!E282,'Step 3.2 Heating System'!$K$10:$K$109)</f>
        <v>#DIV/0!</v>
      </c>
      <c r="AH282" s="32"/>
      <c r="AJ282" s="27"/>
      <c r="AK282" s="27"/>
      <c r="AL282" s="23"/>
      <c r="AM282" s="23"/>
      <c r="AO282" s="33"/>
      <c r="AR282" s="26"/>
      <c r="AS282" s="26"/>
      <c r="AT282" s="370" t="s">
        <v>797</v>
      </c>
      <c r="AU282" s="342"/>
      <c r="AV282" s="93"/>
      <c r="AW282" s="91"/>
      <c r="AX282" s="91"/>
      <c r="AY282" s="91"/>
      <c r="AZ282" s="90"/>
      <c r="BA282" s="90"/>
      <c r="BB282" s="90"/>
      <c r="BC282" s="90"/>
      <c r="BD282" s="90"/>
      <c r="BE282" s="90"/>
      <c r="BF282" s="90"/>
      <c r="BG282" s="90"/>
      <c r="BH282" s="90"/>
      <c r="BI282" s="83"/>
      <c r="BJ282" s="83"/>
      <c r="BK282" s="83"/>
      <c r="BL282" s="83"/>
      <c r="BM282" s="83"/>
      <c r="BN282" s="83"/>
      <c r="BO282" s="83"/>
      <c r="BP282" s="83"/>
      <c r="BQ282" s="83"/>
      <c r="BR282" s="83"/>
      <c r="BS282" s="83"/>
      <c r="BT282" s="83"/>
      <c r="BU282" s="83"/>
      <c r="BV282" s="83"/>
      <c r="BW282" s="83"/>
      <c r="BX282" s="83"/>
      <c r="BY282" s="83"/>
      <c r="BZ282" s="83"/>
      <c r="CA282" s="83"/>
      <c r="CB282" s="83"/>
      <c r="CC282" s="83"/>
      <c r="CD282" s="83"/>
    </row>
    <row r="283" spans="1:82" s="10" customFormat="1" ht="34.5" hidden="1" customHeight="1" outlineLevel="1" thickBot="1" x14ac:dyDescent="0.25">
      <c r="A283" s="693" t="str">
        <f>'Step 3.2 Heating System'!A181</f>
        <v>LC System 64</v>
      </c>
      <c r="B283" s="1007" t="str">
        <f>IF('Step 3.2 Heating System'!D181="","",'Step 3.2 Heating System'!D181)</f>
        <v/>
      </c>
      <c r="C283" s="355"/>
      <c r="D283" s="355"/>
      <c r="E283" s="1005" t="str">
        <f>IF(OR(B283="",C283="",D283="",'Step 3.2 Heating System'!D181="")=TRUE,"",'Step 3.2 Heating System'!C181)</f>
        <v/>
      </c>
      <c r="F283" s="1552"/>
      <c r="G283" s="1553"/>
      <c r="H283" s="375"/>
      <c r="I283" s="356"/>
      <c r="J283" s="954"/>
      <c r="K283" s="356"/>
      <c r="L283" s="358"/>
      <c r="M283" s="358"/>
      <c r="N283" s="782">
        <f>IF('Step 3.2 Heating System'!W181="","",'Step 3.2 Heating System'!W181)</f>
        <v>0</v>
      </c>
      <c r="O283" s="527" t="str">
        <f t="shared" si="65"/>
        <v/>
      </c>
      <c r="P283" s="528" t="str">
        <f t="shared" si="61"/>
        <v/>
      </c>
      <c r="Q283" s="783" t="str">
        <f t="shared" si="66"/>
        <v/>
      </c>
      <c r="R283" s="528" t="str">
        <f t="shared" si="67"/>
        <v/>
      </c>
      <c r="S283" s="528" t="str">
        <f t="shared" si="62"/>
        <v/>
      </c>
      <c r="T283" s="784" t="str">
        <f t="shared" si="68"/>
        <v/>
      </c>
      <c r="U283" s="523" t="str">
        <f t="shared" si="69"/>
        <v/>
      </c>
      <c r="X283" s="113" t="str">
        <f>IF(B283="","",IF($C$7&lt;VLOOKUP(B283,'Eligible Technologies'!D:G,4,FALSE),$C$7,VLOOKUP(B283,'Eligible Technologies'!D:G,4,FALSE)))</f>
        <v/>
      </c>
      <c r="Y283" s="41" t="e">
        <f t="shared" si="56"/>
        <v>#VALUE!</v>
      </c>
      <c r="Z283" s="25" t="str">
        <f ca="1">IFERROR(IF($D$7 = "*Multi*",AVERAGE($AI$331:INDIRECT(CONCATENATE("Ai"&amp;Y283))),AVERAGE($AI$330:INDIRECT(CONCATENATE("Ai"&amp;Y283)))),"")</f>
        <v/>
      </c>
      <c r="AA283" s="23"/>
      <c r="AB283" s="114" t="str">
        <f t="shared" si="63"/>
        <v/>
      </c>
      <c r="AC283" s="114" t="str">
        <f t="shared" si="58"/>
        <v/>
      </c>
      <c r="AD283" s="115">
        <f t="shared" si="64"/>
        <v>0</v>
      </c>
      <c r="AE283" s="406" t="e">
        <f t="shared" si="70"/>
        <v>#DIV/0!</v>
      </c>
      <c r="AF283" s="481" t="e">
        <f ca="1">AVERAGEIF('Step 3.2 Heating System'!$C$10:$C$111,'Step 4 Support Tool'!E283,'Step 3.2 Heating System'!$K$10:$K$109)</f>
        <v>#DIV/0!</v>
      </c>
      <c r="AH283" s="32"/>
      <c r="AJ283" s="27"/>
      <c r="AK283" s="27"/>
      <c r="AL283" s="23"/>
      <c r="AM283" s="23"/>
      <c r="AO283" s="33"/>
      <c r="AR283" s="26"/>
      <c r="AS283" s="26"/>
      <c r="AT283" s="370" t="s">
        <v>797</v>
      </c>
      <c r="AU283" s="342"/>
      <c r="AV283" s="93"/>
      <c r="AW283" s="91"/>
      <c r="AX283" s="91"/>
      <c r="AY283" s="91"/>
      <c r="AZ283" s="90"/>
      <c r="BA283" s="90"/>
      <c r="BB283" s="90"/>
      <c r="BC283" s="90"/>
      <c r="BD283" s="90"/>
      <c r="BE283" s="90"/>
      <c r="BF283" s="90"/>
      <c r="BG283" s="90"/>
      <c r="BH283" s="90"/>
      <c r="BI283" s="83"/>
      <c r="BJ283" s="83"/>
      <c r="BK283" s="83"/>
      <c r="BL283" s="83"/>
      <c r="BM283" s="83"/>
      <c r="BN283" s="83"/>
      <c r="BO283" s="83"/>
      <c r="BP283" s="83"/>
      <c r="BQ283" s="83"/>
      <c r="BR283" s="83"/>
      <c r="BS283" s="83"/>
      <c r="BT283" s="83"/>
      <c r="BU283" s="83"/>
      <c r="BV283" s="83"/>
      <c r="BW283" s="83"/>
      <c r="BX283" s="83"/>
      <c r="BY283" s="83"/>
      <c r="BZ283" s="83"/>
      <c r="CA283" s="83"/>
      <c r="CB283" s="83"/>
      <c r="CC283" s="83"/>
      <c r="CD283" s="83"/>
    </row>
    <row r="284" spans="1:82" s="10" customFormat="1" ht="34.5" hidden="1" customHeight="1" outlineLevel="1" thickBot="1" x14ac:dyDescent="0.25">
      <c r="A284" s="693" t="str">
        <f>'Step 3.2 Heating System'!A182</f>
        <v>LC System 65</v>
      </c>
      <c r="B284" s="1007" t="str">
        <f>IF('Step 3.2 Heating System'!D182="","",'Step 3.2 Heating System'!D182)</f>
        <v/>
      </c>
      <c r="C284" s="355"/>
      <c r="D284" s="355"/>
      <c r="E284" s="1005" t="str">
        <f>IF(OR(B284="",C284="",D284="",'Step 3.2 Heating System'!D182="")=TRUE,"",'Step 3.2 Heating System'!C182)</f>
        <v/>
      </c>
      <c r="F284" s="1552"/>
      <c r="G284" s="1553"/>
      <c r="H284" s="375"/>
      <c r="I284" s="356"/>
      <c r="J284" s="954"/>
      <c r="K284" s="356"/>
      <c r="L284" s="358"/>
      <c r="M284" s="358"/>
      <c r="N284" s="782">
        <f>IF('Step 3.2 Heating System'!W182="","",'Step 3.2 Heating System'!W182)</f>
        <v>0</v>
      </c>
      <c r="O284" s="527" t="str">
        <f t="shared" ref="O284:O319" si="71">IFERROR(IF(AB284="","",((I284*L284)-(K284*M284))/100),"")</f>
        <v/>
      </c>
      <c r="P284" s="528" t="str">
        <f t="shared" si="61"/>
        <v/>
      </c>
      <c r="Q284" s="783" t="str">
        <f t="shared" ref="Q284:Q319" si="72">IFERROR(IF(H284="Electricity",Z284,HLOOKUP(H284,$AH$329:$AS$357,2,FALSE)),"")</f>
        <v/>
      </c>
      <c r="R284" s="528" t="str">
        <f t="shared" ref="R284:R315" si="73">IFERROR(IF(OR(L284="",M284=""),"",(L284*Q284/1000)-IF(J284="Electricity",0,(M284*HLOOKUP(J284,$AH$329:$AS$357,2,FALSE))/1000)),"")</f>
        <v/>
      </c>
      <c r="S284" s="528" t="str">
        <f t="shared" si="62"/>
        <v/>
      </c>
      <c r="T284" s="784" t="str">
        <f t="shared" ref="T284:T319" si="74">IF(J284="Electricity",IF(AB284="","",-M284*Z284/1000),"")</f>
        <v/>
      </c>
      <c r="U284" s="523" t="str">
        <f t="shared" ref="U284:U319" si="75">IF(H284="","",IF(OR(C284="",D284="",F284="",J284="",I284="",K284="",L284="",M284=""),"Check all fields completed correctly","OK"))</f>
        <v/>
      </c>
      <c r="X284" s="113" t="str">
        <f>IF(B284="","",IF($C$7&lt;VLOOKUP(B284,'Eligible Technologies'!D:G,4,FALSE),$C$7,VLOOKUP(B284,'Eligible Technologies'!D:G,4,FALSE)))</f>
        <v/>
      </c>
      <c r="Y284" s="41" t="e">
        <f t="shared" si="56"/>
        <v>#VALUE!</v>
      </c>
      <c r="Z284" s="25" t="str">
        <f ca="1">IFERROR(IF($D$7 = "*Multi*",AVERAGE($AI$331:INDIRECT(CONCATENATE("Ai"&amp;Y284))),AVERAGE($AI$330:INDIRECT(CONCATENATE("Ai"&amp;Y284)))),"")</f>
        <v/>
      </c>
      <c r="AA284" s="23"/>
      <c r="AB284" s="114" t="str">
        <f t="shared" si="63"/>
        <v/>
      </c>
      <c r="AC284" s="114" t="str">
        <f t="shared" si="58"/>
        <v/>
      </c>
      <c r="AD284" s="115">
        <f t="shared" si="64"/>
        <v>0</v>
      </c>
      <c r="AE284" s="406" t="e">
        <f t="shared" ref="AE284:AE319" si="76">L284*$AF$220/M284</f>
        <v>#DIV/0!</v>
      </c>
      <c r="AF284" s="481" t="e">
        <f ca="1">AVERAGEIF('Step 3.2 Heating System'!$C$10:$C$111,'Step 4 Support Tool'!E284,'Step 3.2 Heating System'!$K$10:$K$109)</f>
        <v>#DIV/0!</v>
      </c>
      <c r="AH284" s="32"/>
      <c r="AJ284" s="27"/>
      <c r="AK284" s="27"/>
      <c r="AL284" s="23"/>
      <c r="AM284" s="23"/>
      <c r="AO284" s="33"/>
      <c r="AR284" s="26"/>
      <c r="AS284" s="26"/>
      <c r="AT284" s="370" t="s">
        <v>797</v>
      </c>
      <c r="AU284" s="342"/>
      <c r="AV284" s="93"/>
      <c r="AW284" s="91"/>
      <c r="AX284" s="91"/>
      <c r="AY284" s="91"/>
      <c r="AZ284" s="90"/>
      <c r="BA284" s="90"/>
      <c r="BB284" s="90"/>
      <c r="BC284" s="90"/>
      <c r="BD284" s="90"/>
      <c r="BE284" s="90"/>
      <c r="BF284" s="90"/>
      <c r="BG284" s="90"/>
      <c r="BH284" s="90"/>
      <c r="BI284" s="83"/>
      <c r="BJ284" s="83"/>
      <c r="BK284" s="83"/>
      <c r="BL284" s="83"/>
      <c r="BM284" s="83"/>
      <c r="BN284" s="83"/>
      <c r="BO284" s="83"/>
      <c r="BP284" s="83"/>
      <c r="BQ284" s="83"/>
      <c r="BR284" s="83"/>
      <c r="BS284" s="83"/>
      <c r="BT284" s="83"/>
      <c r="BU284" s="83"/>
      <c r="BV284" s="83"/>
      <c r="BW284" s="83"/>
      <c r="BX284" s="83"/>
      <c r="BY284" s="83"/>
      <c r="BZ284" s="83"/>
      <c r="CA284" s="83"/>
      <c r="CB284" s="83"/>
      <c r="CC284" s="83"/>
      <c r="CD284" s="83"/>
    </row>
    <row r="285" spans="1:82" s="10" customFormat="1" ht="34.5" hidden="1" customHeight="1" outlineLevel="1" thickBot="1" x14ac:dyDescent="0.25">
      <c r="A285" s="693" t="str">
        <f>'Step 3.2 Heating System'!A183</f>
        <v>LC System 66</v>
      </c>
      <c r="B285" s="1007" t="str">
        <f>IF('Step 3.2 Heating System'!D183="","",'Step 3.2 Heating System'!D183)</f>
        <v/>
      </c>
      <c r="C285" s="355"/>
      <c r="D285" s="355"/>
      <c r="E285" s="1005" t="str">
        <f>IF(OR(B285="",C285="",D285="",'Step 3.2 Heating System'!D183="")=TRUE,"",'Step 3.2 Heating System'!C183)</f>
        <v/>
      </c>
      <c r="F285" s="1552"/>
      <c r="G285" s="1553"/>
      <c r="H285" s="375"/>
      <c r="I285" s="356"/>
      <c r="J285" s="954"/>
      <c r="K285" s="356"/>
      <c r="L285" s="358"/>
      <c r="M285" s="358"/>
      <c r="N285" s="782">
        <f>IF('Step 3.2 Heating System'!W183="","",'Step 3.2 Heating System'!W183)</f>
        <v>0</v>
      </c>
      <c r="O285" s="527" t="str">
        <f t="shared" si="71"/>
        <v/>
      </c>
      <c r="P285" s="528" t="str">
        <f t="shared" si="61"/>
        <v/>
      </c>
      <c r="Q285" s="783" t="str">
        <f t="shared" si="72"/>
        <v/>
      </c>
      <c r="R285" s="528" t="str">
        <f t="shared" si="73"/>
        <v/>
      </c>
      <c r="S285" s="528" t="str">
        <f t="shared" si="62"/>
        <v/>
      </c>
      <c r="T285" s="784" t="str">
        <f t="shared" si="74"/>
        <v/>
      </c>
      <c r="U285" s="523" t="str">
        <f t="shared" si="75"/>
        <v/>
      </c>
      <c r="X285" s="113" t="str">
        <f>IF(B285="","",IF($C$7&lt;VLOOKUP(B285,'Eligible Technologies'!D:G,4,FALSE),$C$7,VLOOKUP(B285,'Eligible Technologies'!D:G,4,FALSE)))</f>
        <v/>
      </c>
      <c r="Y285" s="41" t="e">
        <f t="shared" ref="Y285:Y319" si="77">ROUNDUP(X285,0)+329</f>
        <v>#VALUE!</v>
      </c>
      <c r="Z285" s="25" t="str">
        <f ca="1">IFERROR(IF($D$7 = "*Multi*",AVERAGE($AI$331:INDIRECT(CONCATENATE("Ai"&amp;Y285))),AVERAGE($AI$330:INDIRECT(CONCATENATE("Ai"&amp;Y285)))),"")</f>
        <v/>
      </c>
      <c r="AA285" s="23"/>
      <c r="AB285" s="114" t="str">
        <f t="shared" si="63"/>
        <v/>
      </c>
      <c r="AC285" s="114" t="str">
        <f t="shared" ref="AC285:AC319" si="78">IFERROR(IF($C$7&lt;X285,$C$7*AB285,X285*AB285),"")</f>
        <v/>
      </c>
      <c r="AD285" s="115">
        <f t="shared" si="64"/>
        <v>0</v>
      </c>
      <c r="AE285" s="406" t="e">
        <f t="shared" si="76"/>
        <v>#DIV/0!</v>
      </c>
      <c r="AF285" s="481" t="e">
        <f ca="1">AVERAGEIF('Step 3.2 Heating System'!$C$10:$C$111,'Step 4 Support Tool'!E285,'Step 3.2 Heating System'!$K$10:$K$109)</f>
        <v>#DIV/0!</v>
      </c>
      <c r="AH285" s="32"/>
      <c r="AJ285" s="27"/>
      <c r="AK285" s="27"/>
      <c r="AL285" s="23"/>
      <c r="AM285" s="23"/>
      <c r="AO285" s="33"/>
      <c r="AR285" s="26"/>
      <c r="AS285" s="26"/>
      <c r="AT285" s="370" t="s">
        <v>797</v>
      </c>
      <c r="AU285" s="342"/>
      <c r="AV285" s="93"/>
      <c r="AW285" s="91"/>
      <c r="AX285" s="91"/>
      <c r="AY285" s="91"/>
      <c r="AZ285" s="90"/>
      <c r="BA285" s="90"/>
      <c r="BB285" s="90"/>
      <c r="BC285" s="90"/>
      <c r="BD285" s="90"/>
      <c r="BE285" s="90"/>
      <c r="BF285" s="90"/>
      <c r="BG285" s="90"/>
      <c r="BH285" s="90"/>
      <c r="BI285" s="83"/>
      <c r="BJ285" s="83"/>
      <c r="BK285" s="83"/>
      <c r="BL285" s="83"/>
      <c r="BM285" s="83"/>
      <c r="BN285" s="83"/>
      <c r="BO285" s="83"/>
      <c r="BP285" s="83"/>
      <c r="BQ285" s="83"/>
      <c r="BR285" s="83"/>
      <c r="BS285" s="83"/>
      <c r="BT285" s="83"/>
      <c r="BU285" s="83"/>
      <c r="BV285" s="83"/>
      <c r="BW285" s="83"/>
      <c r="BX285" s="83"/>
      <c r="BY285" s="83"/>
      <c r="BZ285" s="83"/>
      <c r="CA285" s="83"/>
      <c r="CB285" s="83"/>
      <c r="CC285" s="83"/>
      <c r="CD285" s="83"/>
    </row>
    <row r="286" spans="1:82" s="10" customFormat="1" ht="34.5" hidden="1" customHeight="1" outlineLevel="1" thickBot="1" x14ac:dyDescent="0.25">
      <c r="A286" s="693" t="str">
        <f>'Step 3.2 Heating System'!A184</f>
        <v>LC System 67</v>
      </c>
      <c r="B286" s="1007" t="str">
        <f>IF('Step 3.2 Heating System'!D184="","",'Step 3.2 Heating System'!D184)</f>
        <v/>
      </c>
      <c r="C286" s="355"/>
      <c r="D286" s="355"/>
      <c r="E286" s="1005" t="str">
        <f>IF(OR(B286="",C286="",D286="",'Step 3.2 Heating System'!D184="")=TRUE,"",'Step 3.2 Heating System'!C184)</f>
        <v/>
      </c>
      <c r="F286" s="1552"/>
      <c r="G286" s="1553"/>
      <c r="H286" s="375"/>
      <c r="I286" s="356"/>
      <c r="J286" s="954"/>
      <c r="K286" s="356"/>
      <c r="L286" s="358"/>
      <c r="M286" s="358"/>
      <c r="N286" s="782">
        <f>IF('Step 3.2 Heating System'!W184="","",'Step 3.2 Heating System'!W184)</f>
        <v>0</v>
      </c>
      <c r="O286" s="527" t="str">
        <f t="shared" si="71"/>
        <v/>
      </c>
      <c r="P286" s="528" t="str">
        <f t="shared" si="61"/>
        <v/>
      </c>
      <c r="Q286" s="783" t="str">
        <f t="shared" si="72"/>
        <v/>
      </c>
      <c r="R286" s="528" t="str">
        <f t="shared" si="73"/>
        <v/>
      </c>
      <c r="S286" s="528" t="str">
        <f t="shared" si="62"/>
        <v/>
      </c>
      <c r="T286" s="784" t="str">
        <f t="shared" si="74"/>
        <v/>
      </c>
      <c r="U286" s="523" t="str">
        <f t="shared" si="75"/>
        <v/>
      </c>
      <c r="X286" s="113" t="str">
        <f>IF(B286="","",IF($C$7&lt;VLOOKUP(B286,'Eligible Technologies'!D:G,4,FALSE),$C$7,VLOOKUP(B286,'Eligible Technologies'!D:G,4,FALSE)))</f>
        <v/>
      </c>
      <c r="Y286" s="41" t="e">
        <f t="shared" si="77"/>
        <v>#VALUE!</v>
      </c>
      <c r="Z286" s="25" t="str">
        <f ca="1">IFERROR(IF($D$7 = "*Multi*",AVERAGE($AI$331:INDIRECT(CONCATENATE("Ai"&amp;Y286))),AVERAGE($AI$330:INDIRECT(CONCATENATE("Ai"&amp;Y286)))),"")</f>
        <v/>
      </c>
      <c r="AA286" s="23"/>
      <c r="AB286" s="114" t="str">
        <f t="shared" si="63"/>
        <v/>
      </c>
      <c r="AC286" s="114" t="str">
        <f t="shared" si="78"/>
        <v/>
      </c>
      <c r="AD286" s="115">
        <f t="shared" si="64"/>
        <v>0</v>
      </c>
      <c r="AE286" s="406" t="e">
        <f t="shared" si="76"/>
        <v>#DIV/0!</v>
      </c>
      <c r="AF286" s="481" t="e">
        <f ca="1">AVERAGEIF('Step 3.2 Heating System'!$C$10:$C$111,'Step 4 Support Tool'!E286,'Step 3.2 Heating System'!$K$10:$K$109)</f>
        <v>#DIV/0!</v>
      </c>
      <c r="AH286" s="32"/>
      <c r="AJ286" s="27"/>
      <c r="AK286" s="27"/>
      <c r="AL286" s="23"/>
      <c r="AM286" s="23"/>
      <c r="AO286" s="33"/>
      <c r="AR286" s="26"/>
      <c r="AS286" s="26"/>
      <c r="AT286" s="370" t="s">
        <v>797</v>
      </c>
      <c r="AU286" s="342"/>
      <c r="AV286" s="93"/>
      <c r="AW286" s="91"/>
      <c r="AX286" s="91"/>
      <c r="AY286" s="91"/>
      <c r="AZ286" s="90"/>
      <c r="BA286" s="90"/>
      <c r="BB286" s="90"/>
      <c r="BC286" s="90"/>
      <c r="BD286" s="90"/>
      <c r="BE286" s="90"/>
      <c r="BF286" s="90"/>
      <c r="BG286" s="90"/>
      <c r="BH286" s="90"/>
      <c r="BI286" s="83"/>
      <c r="BJ286" s="83"/>
      <c r="BK286" s="83"/>
      <c r="BL286" s="83"/>
      <c r="BM286" s="83"/>
      <c r="BN286" s="83"/>
      <c r="BO286" s="83"/>
      <c r="BP286" s="83"/>
      <c r="BQ286" s="83"/>
      <c r="BR286" s="83"/>
      <c r="BS286" s="83"/>
      <c r="BT286" s="83"/>
      <c r="BU286" s="83"/>
      <c r="BV286" s="83"/>
      <c r="BW286" s="83"/>
      <c r="BX286" s="83"/>
      <c r="BY286" s="83"/>
      <c r="BZ286" s="83"/>
      <c r="CA286" s="83"/>
      <c r="CB286" s="83"/>
      <c r="CC286" s="83"/>
      <c r="CD286" s="83"/>
    </row>
    <row r="287" spans="1:82" s="10" customFormat="1" ht="34.5" hidden="1" customHeight="1" outlineLevel="1" thickBot="1" x14ac:dyDescent="0.25">
      <c r="A287" s="693" t="str">
        <f>'Step 3.2 Heating System'!A185</f>
        <v>LC System 68</v>
      </c>
      <c r="B287" s="1007" t="str">
        <f>IF('Step 3.2 Heating System'!D185="","",'Step 3.2 Heating System'!D185)</f>
        <v/>
      </c>
      <c r="C287" s="355"/>
      <c r="D287" s="355"/>
      <c r="E287" s="1005" t="str">
        <f>IF(OR(B287="",C287="",D287="",'Step 3.2 Heating System'!D185="")=TRUE,"",'Step 3.2 Heating System'!C185)</f>
        <v/>
      </c>
      <c r="F287" s="1552"/>
      <c r="G287" s="1553"/>
      <c r="H287" s="375"/>
      <c r="I287" s="356"/>
      <c r="J287" s="954"/>
      <c r="K287" s="356"/>
      <c r="L287" s="358"/>
      <c r="M287" s="358"/>
      <c r="N287" s="782">
        <f>IF('Step 3.2 Heating System'!W185="","",'Step 3.2 Heating System'!W185)</f>
        <v>0</v>
      </c>
      <c r="O287" s="527" t="str">
        <f t="shared" si="71"/>
        <v/>
      </c>
      <c r="P287" s="528" t="str">
        <f t="shared" si="61"/>
        <v/>
      </c>
      <c r="Q287" s="783" t="str">
        <f t="shared" si="72"/>
        <v/>
      </c>
      <c r="R287" s="528" t="str">
        <f t="shared" si="73"/>
        <v/>
      </c>
      <c r="S287" s="528" t="str">
        <f t="shared" si="62"/>
        <v/>
      </c>
      <c r="T287" s="784" t="str">
        <f t="shared" si="74"/>
        <v/>
      </c>
      <c r="U287" s="523" t="str">
        <f t="shared" si="75"/>
        <v/>
      </c>
      <c r="X287" s="113" t="str">
        <f>IF(B287="","",IF($C$7&lt;VLOOKUP(B287,'Eligible Technologies'!D:G,4,FALSE),$C$7,VLOOKUP(B287,'Eligible Technologies'!D:G,4,FALSE)))</f>
        <v/>
      </c>
      <c r="Y287" s="41" t="e">
        <f t="shared" si="77"/>
        <v>#VALUE!</v>
      </c>
      <c r="Z287" s="25" t="str">
        <f ca="1">IFERROR(IF($D$7 = "*Multi*",AVERAGE($AI$331:INDIRECT(CONCATENATE("Ai"&amp;Y287))),AVERAGE($AI$330:INDIRECT(CONCATENATE("Ai"&amp;Y287)))),"")</f>
        <v/>
      </c>
      <c r="AA287" s="23"/>
      <c r="AB287" s="114" t="str">
        <f t="shared" si="63"/>
        <v/>
      </c>
      <c r="AC287" s="114" t="str">
        <f t="shared" si="78"/>
        <v/>
      </c>
      <c r="AD287" s="115">
        <f t="shared" si="64"/>
        <v>0</v>
      </c>
      <c r="AE287" s="406" t="e">
        <f t="shared" si="76"/>
        <v>#DIV/0!</v>
      </c>
      <c r="AF287" s="481" t="e">
        <f ca="1">AVERAGEIF('Step 3.2 Heating System'!$C$10:$C$111,'Step 4 Support Tool'!E287,'Step 3.2 Heating System'!$K$10:$K$109)</f>
        <v>#DIV/0!</v>
      </c>
      <c r="AH287" s="32"/>
      <c r="AJ287" s="27"/>
      <c r="AK287" s="27"/>
      <c r="AL287" s="23"/>
      <c r="AM287" s="23"/>
      <c r="AO287" s="33"/>
      <c r="AR287" s="26"/>
      <c r="AS287" s="26"/>
      <c r="AT287" s="370" t="s">
        <v>797</v>
      </c>
      <c r="AU287" s="342"/>
      <c r="AV287" s="93"/>
      <c r="AW287" s="91"/>
      <c r="AX287" s="91"/>
      <c r="AY287" s="91"/>
      <c r="AZ287" s="90"/>
      <c r="BA287" s="90"/>
      <c r="BB287" s="90"/>
      <c r="BC287" s="90"/>
      <c r="BD287" s="90"/>
      <c r="BE287" s="90"/>
      <c r="BF287" s="90"/>
      <c r="BG287" s="90"/>
      <c r="BH287" s="90"/>
      <c r="BI287" s="83"/>
      <c r="BJ287" s="83"/>
      <c r="BK287" s="83"/>
      <c r="BL287" s="83"/>
      <c r="BM287" s="83"/>
      <c r="BN287" s="83"/>
      <c r="BO287" s="83"/>
      <c r="BP287" s="83"/>
      <c r="BQ287" s="83"/>
      <c r="BR287" s="83"/>
      <c r="BS287" s="83"/>
      <c r="BT287" s="83"/>
      <c r="BU287" s="83"/>
      <c r="BV287" s="83"/>
      <c r="BW287" s="83"/>
      <c r="BX287" s="83"/>
      <c r="BY287" s="83"/>
      <c r="BZ287" s="83"/>
      <c r="CA287" s="83"/>
      <c r="CB287" s="83"/>
      <c r="CC287" s="83"/>
      <c r="CD287" s="83"/>
    </row>
    <row r="288" spans="1:82" s="10" customFormat="1" ht="34.5" hidden="1" customHeight="1" outlineLevel="1" thickBot="1" x14ac:dyDescent="0.25">
      <c r="A288" s="693" t="str">
        <f>'Step 3.2 Heating System'!A186</f>
        <v>LC System 69</v>
      </c>
      <c r="B288" s="1007" t="str">
        <f>IF('Step 3.2 Heating System'!D186="","",'Step 3.2 Heating System'!D186)</f>
        <v/>
      </c>
      <c r="C288" s="355"/>
      <c r="D288" s="355"/>
      <c r="E288" s="1005" t="str">
        <f>IF(OR(B288="",C288="",D288="",'Step 3.2 Heating System'!D186="")=TRUE,"",'Step 3.2 Heating System'!C186)</f>
        <v/>
      </c>
      <c r="F288" s="1552"/>
      <c r="G288" s="1553"/>
      <c r="H288" s="375"/>
      <c r="I288" s="356"/>
      <c r="J288" s="954"/>
      <c r="K288" s="356"/>
      <c r="L288" s="358"/>
      <c r="M288" s="358"/>
      <c r="N288" s="782">
        <f>IF('Step 3.2 Heating System'!W186="","",'Step 3.2 Heating System'!W186)</f>
        <v>0</v>
      </c>
      <c r="O288" s="527" t="str">
        <f t="shared" si="71"/>
        <v/>
      </c>
      <c r="P288" s="528" t="str">
        <f t="shared" si="61"/>
        <v/>
      </c>
      <c r="Q288" s="783" t="str">
        <f t="shared" si="72"/>
        <v/>
      </c>
      <c r="R288" s="528" t="str">
        <f t="shared" si="73"/>
        <v/>
      </c>
      <c r="S288" s="528" t="str">
        <f t="shared" si="62"/>
        <v/>
      </c>
      <c r="T288" s="784" t="str">
        <f t="shared" si="74"/>
        <v/>
      </c>
      <c r="U288" s="523" t="str">
        <f t="shared" si="75"/>
        <v/>
      </c>
      <c r="X288" s="113" t="str">
        <f>IF(B288="","",IF($C$7&lt;VLOOKUP(B288,'Eligible Technologies'!D:G,4,FALSE),$C$7,VLOOKUP(B288,'Eligible Technologies'!D:G,4,FALSE)))</f>
        <v/>
      </c>
      <c r="Y288" s="41" t="e">
        <f t="shared" si="77"/>
        <v>#VALUE!</v>
      </c>
      <c r="Z288" s="25" t="str">
        <f ca="1">IFERROR(IF($D$7 = "*Multi*",AVERAGE($AI$331:INDIRECT(CONCATENATE("Ai"&amp;Y288))),AVERAGE($AI$330:INDIRECT(CONCATENATE("Ai"&amp;Y288)))),"")</f>
        <v/>
      </c>
      <c r="AA288" s="23"/>
      <c r="AB288" s="114" t="str">
        <f t="shared" si="63"/>
        <v/>
      </c>
      <c r="AC288" s="114" t="str">
        <f t="shared" si="78"/>
        <v/>
      </c>
      <c r="AD288" s="115">
        <f t="shared" si="64"/>
        <v>0</v>
      </c>
      <c r="AE288" s="406" t="e">
        <f t="shared" si="76"/>
        <v>#DIV/0!</v>
      </c>
      <c r="AF288" s="481" t="e">
        <f ca="1">AVERAGEIF('Step 3.2 Heating System'!$C$10:$C$111,'Step 4 Support Tool'!E288,'Step 3.2 Heating System'!$K$10:$K$109)</f>
        <v>#DIV/0!</v>
      </c>
      <c r="AH288" s="32"/>
      <c r="AJ288" s="27"/>
      <c r="AK288" s="27"/>
      <c r="AL288" s="23"/>
      <c r="AM288" s="23"/>
      <c r="AO288" s="33"/>
      <c r="AR288" s="26"/>
      <c r="AS288" s="26"/>
      <c r="AT288" s="370" t="s">
        <v>797</v>
      </c>
      <c r="AU288" s="342"/>
      <c r="AV288" s="93"/>
      <c r="AW288" s="91"/>
      <c r="AX288" s="91"/>
      <c r="AY288" s="91"/>
      <c r="AZ288" s="90"/>
      <c r="BA288" s="90"/>
      <c r="BB288" s="90"/>
      <c r="BC288" s="90"/>
      <c r="BD288" s="90"/>
      <c r="BE288" s="90"/>
      <c r="BF288" s="90"/>
      <c r="BG288" s="90"/>
      <c r="BH288" s="90"/>
      <c r="BI288" s="83"/>
      <c r="BJ288" s="83"/>
      <c r="BK288" s="83"/>
      <c r="BL288" s="83"/>
      <c r="BM288" s="83"/>
      <c r="BN288" s="83"/>
      <c r="BO288" s="83"/>
      <c r="BP288" s="83"/>
      <c r="BQ288" s="83"/>
      <c r="BR288" s="83"/>
      <c r="BS288" s="83"/>
      <c r="BT288" s="83"/>
      <c r="BU288" s="83"/>
      <c r="BV288" s="83"/>
      <c r="BW288" s="83"/>
      <c r="BX288" s="83"/>
      <c r="BY288" s="83"/>
      <c r="BZ288" s="83"/>
      <c r="CA288" s="83"/>
      <c r="CB288" s="83"/>
      <c r="CC288" s="83"/>
      <c r="CD288" s="83"/>
    </row>
    <row r="289" spans="1:82" s="10" customFormat="1" ht="34.5" hidden="1" customHeight="1" outlineLevel="1" thickBot="1" x14ac:dyDescent="0.25">
      <c r="A289" s="693" t="str">
        <f>'Step 3.2 Heating System'!A187</f>
        <v>LC System 70</v>
      </c>
      <c r="B289" s="1007" t="str">
        <f>IF('Step 3.2 Heating System'!D187="","",'Step 3.2 Heating System'!D187)</f>
        <v/>
      </c>
      <c r="C289" s="355"/>
      <c r="D289" s="355"/>
      <c r="E289" s="1005" t="str">
        <f>IF(OR(B289="",C289="",D289="",'Step 3.2 Heating System'!D187="")=TRUE,"",'Step 3.2 Heating System'!C187)</f>
        <v/>
      </c>
      <c r="F289" s="1552"/>
      <c r="G289" s="1553"/>
      <c r="H289" s="375"/>
      <c r="I289" s="356"/>
      <c r="J289" s="954"/>
      <c r="K289" s="356"/>
      <c r="L289" s="358"/>
      <c r="M289" s="358"/>
      <c r="N289" s="782">
        <f>IF('Step 3.2 Heating System'!W187="","",'Step 3.2 Heating System'!W187)</f>
        <v>0</v>
      </c>
      <c r="O289" s="527" t="str">
        <f t="shared" si="71"/>
        <v/>
      </c>
      <c r="P289" s="528" t="str">
        <f t="shared" si="61"/>
        <v/>
      </c>
      <c r="Q289" s="783" t="str">
        <f t="shared" si="72"/>
        <v/>
      </c>
      <c r="R289" s="528" t="str">
        <f t="shared" si="73"/>
        <v/>
      </c>
      <c r="S289" s="528" t="str">
        <f t="shared" si="62"/>
        <v/>
      </c>
      <c r="T289" s="784" t="str">
        <f t="shared" si="74"/>
        <v/>
      </c>
      <c r="U289" s="523" t="str">
        <f t="shared" si="75"/>
        <v/>
      </c>
      <c r="X289" s="113" t="str">
        <f>IF(B289="","",IF($C$7&lt;VLOOKUP(B289,'Eligible Technologies'!D:G,4,FALSE),$C$7,VLOOKUP(B289,'Eligible Technologies'!D:G,4,FALSE)))</f>
        <v/>
      </c>
      <c r="Y289" s="41" t="e">
        <f t="shared" si="77"/>
        <v>#VALUE!</v>
      </c>
      <c r="Z289" s="25" t="str">
        <f ca="1">IFERROR(IF($D$7 = "*Multi*",AVERAGE($AI$331:INDIRECT(CONCATENATE("Ai"&amp;Y289))),AVERAGE($AI$330:INDIRECT(CONCATENATE("Ai"&amp;Y289)))),"")</f>
        <v/>
      </c>
      <c r="AA289" s="23"/>
      <c r="AB289" s="114" t="str">
        <f t="shared" si="63"/>
        <v/>
      </c>
      <c r="AC289" s="114" t="str">
        <f t="shared" si="78"/>
        <v/>
      </c>
      <c r="AD289" s="115">
        <f t="shared" si="64"/>
        <v>0</v>
      </c>
      <c r="AE289" s="406" t="e">
        <f t="shared" si="76"/>
        <v>#DIV/0!</v>
      </c>
      <c r="AF289" s="481" t="e">
        <f ca="1">AVERAGEIF('Step 3.2 Heating System'!$C$10:$C$111,'Step 4 Support Tool'!E289,'Step 3.2 Heating System'!$K$10:$K$109)</f>
        <v>#DIV/0!</v>
      </c>
      <c r="AH289" s="32"/>
      <c r="AJ289" s="27"/>
      <c r="AK289" s="27"/>
      <c r="AL289" s="23"/>
      <c r="AM289" s="23"/>
      <c r="AO289" s="33"/>
      <c r="AR289" s="26"/>
      <c r="AS289" s="26"/>
      <c r="AT289" s="370" t="s">
        <v>797</v>
      </c>
      <c r="AU289" s="342"/>
      <c r="AV289" s="93"/>
      <c r="AW289" s="91"/>
      <c r="AX289" s="91"/>
      <c r="AY289" s="91"/>
      <c r="AZ289" s="90"/>
      <c r="BA289" s="90"/>
      <c r="BB289" s="90"/>
      <c r="BC289" s="90"/>
      <c r="BD289" s="90"/>
      <c r="BE289" s="90"/>
      <c r="BF289" s="90"/>
      <c r="BG289" s="90"/>
      <c r="BH289" s="90"/>
      <c r="BI289" s="83"/>
      <c r="BJ289" s="83"/>
      <c r="BK289" s="83"/>
      <c r="BL289" s="83"/>
      <c r="BM289" s="83"/>
      <c r="BN289" s="83"/>
      <c r="BO289" s="83"/>
      <c r="BP289" s="83"/>
      <c r="BQ289" s="83"/>
      <c r="BR289" s="83"/>
      <c r="BS289" s="83"/>
      <c r="BT289" s="83"/>
      <c r="BU289" s="83"/>
      <c r="BV289" s="83"/>
      <c r="BW289" s="83"/>
      <c r="BX289" s="83"/>
      <c r="BY289" s="83"/>
      <c r="BZ289" s="83"/>
      <c r="CA289" s="83"/>
      <c r="CB289" s="83"/>
      <c r="CC289" s="83"/>
      <c r="CD289" s="83"/>
    </row>
    <row r="290" spans="1:82" s="10" customFormat="1" ht="34.5" hidden="1" customHeight="1" outlineLevel="1" thickBot="1" x14ac:dyDescent="0.25">
      <c r="A290" s="693" t="str">
        <f>'Step 3.2 Heating System'!A188</f>
        <v>LC System 71</v>
      </c>
      <c r="B290" s="1007" t="str">
        <f>IF('Step 3.2 Heating System'!D188="","",'Step 3.2 Heating System'!D188)</f>
        <v/>
      </c>
      <c r="C290" s="355"/>
      <c r="D290" s="355"/>
      <c r="E290" s="1005" t="str">
        <f>IF(OR(B290="",C290="",D290="",'Step 3.2 Heating System'!D188="")=TRUE,"",'Step 3.2 Heating System'!C188)</f>
        <v/>
      </c>
      <c r="F290" s="1552"/>
      <c r="G290" s="1553"/>
      <c r="H290" s="375"/>
      <c r="I290" s="356"/>
      <c r="J290" s="954"/>
      <c r="K290" s="356"/>
      <c r="L290" s="358"/>
      <c r="M290" s="358"/>
      <c r="N290" s="782">
        <f>IF('Step 3.2 Heating System'!W188="","",'Step 3.2 Heating System'!W188)</f>
        <v>0</v>
      </c>
      <c r="O290" s="527" t="str">
        <f t="shared" si="71"/>
        <v/>
      </c>
      <c r="P290" s="528" t="str">
        <f t="shared" si="61"/>
        <v/>
      </c>
      <c r="Q290" s="783" t="str">
        <f t="shared" si="72"/>
        <v/>
      </c>
      <c r="R290" s="528" t="str">
        <f t="shared" si="73"/>
        <v/>
      </c>
      <c r="S290" s="528" t="str">
        <f t="shared" si="62"/>
        <v/>
      </c>
      <c r="T290" s="784" t="str">
        <f t="shared" si="74"/>
        <v/>
      </c>
      <c r="U290" s="523" t="str">
        <f t="shared" si="75"/>
        <v/>
      </c>
      <c r="X290" s="113" t="str">
        <f>IF(B290="","",IF($C$7&lt;VLOOKUP(B290,'Eligible Technologies'!D:G,4,FALSE),$C$7,VLOOKUP(B290,'Eligible Technologies'!D:G,4,FALSE)))</f>
        <v/>
      </c>
      <c r="Y290" s="41" t="e">
        <f t="shared" si="77"/>
        <v>#VALUE!</v>
      </c>
      <c r="Z290" s="25" t="str">
        <f ca="1">IFERROR(IF($D$7 = "*Multi*",AVERAGE($AI$331:INDIRECT(CONCATENATE("Ai"&amp;Y290))),AVERAGE($AI$330:INDIRECT(CONCATENATE("Ai"&amp;Y290)))),"")</f>
        <v/>
      </c>
      <c r="AA290" s="23"/>
      <c r="AB290" s="114" t="str">
        <f t="shared" si="63"/>
        <v/>
      </c>
      <c r="AC290" s="114" t="str">
        <f t="shared" si="78"/>
        <v/>
      </c>
      <c r="AD290" s="115">
        <f t="shared" si="64"/>
        <v>0</v>
      </c>
      <c r="AE290" s="406" t="e">
        <f t="shared" si="76"/>
        <v>#DIV/0!</v>
      </c>
      <c r="AF290" s="481" t="e">
        <f ca="1">AVERAGEIF('Step 3.2 Heating System'!$C$10:$C$111,'Step 4 Support Tool'!E290,'Step 3.2 Heating System'!$K$10:$K$109)</f>
        <v>#DIV/0!</v>
      </c>
      <c r="AH290" s="32"/>
      <c r="AJ290" s="27"/>
      <c r="AK290" s="27"/>
      <c r="AL290" s="23"/>
      <c r="AM290" s="23"/>
      <c r="AO290" s="33"/>
      <c r="AR290" s="26"/>
      <c r="AS290" s="26"/>
      <c r="AT290" s="370" t="s">
        <v>797</v>
      </c>
      <c r="AU290" s="342"/>
      <c r="AV290" s="93"/>
      <c r="AW290" s="91"/>
      <c r="AX290" s="91"/>
      <c r="AY290" s="91"/>
      <c r="AZ290" s="90"/>
      <c r="BA290" s="90"/>
      <c r="BB290" s="90"/>
      <c r="BC290" s="90"/>
      <c r="BD290" s="90"/>
      <c r="BE290" s="90"/>
      <c r="BF290" s="90"/>
      <c r="BG290" s="90"/>
      <c r="BH290" s="90"/>
      <c r="BI290" s="83"/>
      <c r="BJ290" s="83"/>
      <c r="BK290" s="83"/>
      <c r="BL290" s="83"/>
      <c r="BM290" s="83"/>
      <c r="BN290" s="83"/>
      <c r="BO290" s="83"/>
      <c r="BP290" s="83"/>
      <c r="BQ290" s="83"/>
      <c r="BR290" s="83"/>
      <c r="BS290" s="83"/>
      <c r="BT290" s="83"/>
      <c r="BU290" s="83"/>
      <c r="BV290" s="83"/>
      <c r="BW290" s="83"/>
      <c r="BX290" s="83"/>
      <c r="BY290" s="83"/>
      <c r="BZ290" s="83"/>
      <c r="CA290" s="83"/>
      <c r="CB290" s="83"/>
      <c r="CC290" s="83"/>
      <c r="CD290" s="83"/>
    </row>
    <row r="291" spans="1:82" s="10" customFormat="1" ht="34.5" hidden="1" customHeight="1" outlineLevel="1" thickBot="1" x14ac:dyDescent="0.25">
      <c r="A291" s="693" t="str">
        <f>'Step 3.2 Heating System'!A189</f>
        <v>LC System 72</v>
      </c>
      <c r="B291" s="1007" t="str">
        <f>IF('Step 3.2 Heating System'!D189="","",'Step 3.2 Heating System'!D189)</f>
        <v/>
      </c>
      <c r="C291" s="355"/>
      <c r="D291" s="355"/>
      <c r="E291" s="1005" t="str">
        <f>IF(OR(B291="",C291="",D291="",'Step 3.2 Heating System'!D189="")=TRUE,"",'Step 3.2 Heating System'!C189)</f>
        <v/>
      </c>
      <c r="F291" s="1552"/>
      <c r="G291" s="1553"/>
      <c r="H291" s="375"/>
      <c r="I291" s="356"/>
      <c r="J291" s="954"/>
      <c r="K291" s="356"/>
      <c r="L291" s="358"/>
      <c r="M291" s="358"/>
      <c r="N291" s="782">
        <f>IF('Step 3.2 Heating System'!W189="","",'Step 3.2 Heating System'!W189)</f>
        <v>0</v>
      </c>
      <c r="O291" s="527" t="str">
        <f t="shared" si="71"/>
        <v/>
      </c>
      <c r="P291" s="528" t="str">
        <f t="shared" si="61"/>
        <v/>
      </c>
      <c r="Q291" s="783" t="str">
        <f t="shared" si="72"/>
        <v/>
      </c>
      <c r="R291" s="528" t="str">
        <f t="shared" si="73"/>
        <v/>
      </c>
      <c r="S291" s="528" t="str">
        <f t="shared" si="62"/>
        <v/>
      </c>
      <c r="T291" s="784" t="str">
        <f t="shared" si="74"/>
        <v/>
      </c>
      <c r="U291" s="523" t="str">
        <f t="shared" si="75"/>
        <v/>
      </c>
      <c r="X291" s="113" t="str">
        <f>IF(B291="","",IF($C$7&lt;VLOOKUP(B291,'Eligible Technologies'!D:G,4,FALSE),$C$7,VLOOKUP(B291,'Eligible Technologies'!D:G,4,FALSE)))</f>
        <v/>
      </c>
      <c r="Y291" s="41" t="e">
        <f t="shared" si="77"/>
        <v>#VALUE!</v>
      </c>
      <c r="Z291" s="25" t="str">
        <f ca="1">IFERROR(IF($D$7 = "*Multi*",AVERAGE($AI$331:INDIRECT(CONCATENATE("Ai"&amp;Y291))),AVERAGE($AI$330:INDIRECT(CONCATENATE("Ai"&amp;Y291)))),"")</f>
        <v/>
      </c>
      <c r="AA291" s="23"/>
      <c r="AB291" s="114" t="str">
        <f t="shared" si="63"/>
        <v/>
      </c>
      <c r="AC291" s="114" t="str">
        <f t="shared" si="78"/>
        <v/>
      </c>
      <c r="AD291" s="115">
        <f t="shared" si="64"/>
        <v>0</v>
      </c>
      <c r="AE291" s="406" t="e">
        <f t="shared" si="76"/>
        <v>#DIV/0!</v>
      </c>
      <c r="AF291" s="481" t="e">
        <f ca="1">AVERAGEIF('Step 3.2 Heating System'!$C$10:$C$111,'Step 4 Support Tool'!E291,'Step 3.2 Heating System'!$K$10:$K$109)</f>
        <v>#DIV/0!</v>
      </c>
      <c r="AH291" s="32"/>
      <c r="AJ291" s="27"/>
      <c r="AK291" s="27"/>
      <c r="AL291" s="23"/>
      <c r="AM291" s="23"/>
      <c r="AO291" s="33"/>
      <c r="AR291" s="26"/>
      <c r="AS291" s="26"/>
      <c r="AT291" s="370" t="s">
        <v>797</v>
      </c>
      <c r="AU291" s="342"/>
      <c r="AV291" s="93"/>
      <c r="AW291" s="91"/>
      <c r="AX291" s="91"/>
      <c r="AY291" s="91"/>
      <c r="AZ291" s="90"/>
      <c r="BA291" s="90"/>
      <c r="BB291" s="90"/>
      <c r="BC291" s="90"/>
      <c r="BD291" s="90"/>
      <c r="BE291" s="90"/>
      <c r="BF291" s="90"/>
      <c r="BG291" s="90"/>
      <c r="BH291" s="90"/>
      <c r="BI291" s="83"/>
      <c r="BJ291" s="83"/>
      <c r="BK291" s="83"/>
      <c r="BL291" s="83"/>
      <c r="BM291" s="83"/>
      <c r="BN291" s="83"/>
      <c r="BO291" s="83"/>
      <c r="BP291" s="83"/>
      <c r="BQ291" s="83"/>
      <c r="BR291" s="83"/>
      <c r="BS291" s="83"/>
      <c r="BT291" s="83"/>
      <c r="BU291" s="83"/>
      <c r="BV291" s="83"/>
      <c r="BW291" s="83"/>
      <c r="BX291" s="83"/>
      <c r="BY291" s="83"/>
      <c r="BZ291" s="83"/>
      <c r="CA291" s="83"/>
      <c r="CB291" s="83"/>
      <c r="CC291" s="83"/>
      <c r="CD291" s="83"/>
    </row>
    <row r="292" spans="1:82" s="10" customFormat="1" ht="34.5" hidden="1" customHeight="1" outlineLevel="1" thickBot="1" x14ac:dyDescent="0.25">
      <c r="A292" s="693" t="str">
        <f>'Step 3.2 Heating System'!A190</f>
        <v>LC System 73</v>
      </c>
      <c r="B292" s="1007" t="str">
        <f>IF('Step 3.2 Heating System'!D190="","",'Step 3.2 Heating System'!D190)</f>
        <v/>
      </c>
      <c r="C292" s="355"/>
      <c r="D292" s="355"/>
      <c r="E292" s="1005" t="str">
        <f>IF(OR(B292="",C292="",D292="",'Step 3.2 Heating System'!D190="")=TRUE,"",'Step 3.2 Heating System'!C190)</f>
        <v/>
      </c>
      <c r="F292" s="1552"/>
      <c r="G292" s="1553"/>
      <c r="H292" s="375"/>
      <c r="I292" s="356"/>
      <c r="J292" s="954"/>
      <c r="K292" s="356"/>
      <c r="L292" s="358"/>
      <c r="M292" s="358"/>
      <c r="N292" s="782">
        <f>IF('Step 3.2 Heating System'!W190="","",'Step 3.2 Heating System'!W190)</f>
        <v>0</v>
      </c>
      <c r="O292" s="527" t="str">
        <f t="shared" si="71"/>
        <v/>
      </c>
      <c r="P292" s="528" t="str">
        <f t="shared" si="61"/>
        <v/>
      </c>
      <c r="Q292" s="783" t="str">
        <f t="shared" si="72"/>
        <v/>
      </c>
      <c r="R292" s="528" t="str">
        <f t="shared" si="73"/>
        <v/>
      </c>
      <c r="S292" s="528" t="str">
        <f t="shared" si="62"/>
        <v/>
      </c>
      <c r="T292" s="784" t="str">
        <f t="shared" si="74"/>
        <v/>
      </c>
      <c r="U292" s="523" t="str">
        <f t="shared" si="75"/>
        <v/>
      </c>
      <c r="X292" s="113" t="str">
        <f>IF(B292="","",IF($C$7&lt;VLOOKUP(B292,'Eligible Technologies'!D:G,4,FALSE),$C$7,VLOOKUP(B292,'Eligible Technologies'!D:G,4,FALSE)))</f>
        <v/>
      </c>
      <c r="Y292" s="41" t="e">
        <f t="shared" si="77"/>
        <v>#VALUE!</v>
      </c>
      <c r="Z292" s="25" t="str">
        <f ca="1">IFERROR(IF($D$7 = "*Multi*",AVERAGE($AI$331:INDIRECT(CONCATENATE("Ai"&amp;Y292))),AVERAGE($AI$330:INDIRECT(CONCATENATE("Ai"&amp;Y292)))),"")</f>
        <v/>
      </c>
      <c r="AA292" s="23"/>
      <c r="AB292" s="114" t="str">
        <f t="shared" si="63"/>
        <v/>
      </c>
      <c r="AC292" s="114" t="str">
        <f t="shared" si="78"/>
        <v/>
      </c>
      <c r="AD292" s="115">
        <f t="shared" si="64"/>
        <v>0</v>
      </c>
      <c r="AE292" s="406" t="e">
        <f t="shared" si="76"/>
        <v>#DIV/0!</v>
      </c>
      <c r="AF292" s="481" t="e">
        <f ca="1">AVERAGEIF('Step 3.2 Heating System'!$C$10:$C$111,'Step 4 Support Tool'!E292,'Step 3.2 Heating System'!$K$10:$K$109)</f>
        <v>#DIV/0!</v>
      </c>
      <c r="AH292" s="32"/>
      <c r="AJ292" s="27"/>
      <c r="AK292" s="27"/>
      <c r="AL292" s="23"/>
      <c r="AM292" s="23"/>
      <c r="AO292" s="33"/>
      <c r="AR292" s="26"/>
      <c r="AS292" s="26"/>
      <c r="AT292" s="370" t="s">
        <v>797</v>
      </c>
      <c r="AU292" s="342"/>
      <c r="AV292" s="93"/>
      <c r="AW292" s="91"/>
      <c r="AX292" s="91"/>
      <c r="AY292" s="91"/>
      <c r="AZ292" s="90"/>
      <c r="BA292" s="90"/>
      <c r="BB292" s="90"/>
      <c r="BC292" s="90"/>
      <c r="BD292" s="90"/>
      <c r="BE292" s="90"/>
      <c r="BF292" s="90"/>
      <c r="BG292" s="90"/>
      <c r="BH292" s="90"/>
      <c r="BI292" s="83"/>
      <c r="BJ292" s="83"/>
      <c r="BK292" s="83"/>
      <c r="BL292" s="83"/>
      <c r="BM292" s="83"/>
      <c r="BN292" s="83"/>
      <c r="BO292" s="83"/>
      <c r="BP292" s="83"/>
      <c r="BQ292" s="83"/>
      <c r="BR292" s="83"/>
      <c r="BS292" s="83"/>
      <c r="BT292" s="83"/>
      <c r="BU292" s="83"/>
      <c r="BV292" s="83"/>
      <c r="BW292" s="83"/>
      <c r="BX292" s="83"/>
      <c r="BY292" s="83"/>
      <c r="BZ292" s="83"/>
      <c r="CA292" s="83"/>
      <c r="CB292" s="83"/>
      <c r="CC292" s="83"/>
      <c r="CD292" s="83"/>
    </row>
    <row r="293" spans="1:82" s="10" customFormat="1" ht="34.5" hidden="1" customHeight="1" outlineLevel="1" thickBot="1" x14ac:dyDescent="0.25">
      <c r="A293" s="693" t="str">
        <f>'Step 3.2 Heating System'!A191</f>
        <v>LC System 74</v>
      </c>
      <c r="B293" s="1007" t="str">
        <f>IF('Step 3.2 Heating System'!D191="","",'Step 3.2 Heating System'!D191)</f>
        <v/>
      </c>
      <c r="C293" s="355"/>
      <c r="D293" s="355"/>
      <c r="E293" s="1005" t="str">
        <f>IF(OR(B293="",C293="",D293="",'Step 3.2 Heating System'!D191="")=TRUE,"",'Step 3.2 Heating System'!C191)</f>
        <v/>
      </c>
      <c r="F293" s="1552"/>
      <c r="G293" s="1553"/>
      <c r="H293" s="375"/>
      <c r="I293" s="356"/>
      <c r="J293" s="954"/>
      <c r="K293" s="356"/>
      <c r="L293" s="358"/>
      <c r="M293" s="358"/>
      <c r="N293" s="782">
        <f>IF('Step 3.2 Heating System'!W191="","",'Step 3.2 Heating System'!W191)</f>
        <v>0</v>
      </c>
      <c r="O293" s="527" t="str">
        <f t="shared" si="71"/>
        <v/>
      </c>
      <c r="P293" s="528" t="str">
        <f t="shared" si="61"/>
        <v/>
      </c>
      <c r="Q293" s="783" t="str">
        <f t="shared" si="72"/>
        <v/>
      </c>
      <c r="R293" s="528" t="str">
        <f t="shared" si="73"/>
        <v/>
      </c>
      <c r="S293" s="528" t="str">
        <f t="shared" si="62"/>
        <v/>
      </c>
      <c r="T293" s="784" t="str">
        <f t="shared" si="74"/>
        <v/>
      </c>
      <c r="U293" s="523" t="str">
        <f t="shared" si="75"/>
        <v/>
      </c>
      <c r="X293" s="113" t="str">
        <f>IF(B293="","",IF($C$7&lt;VLOOKUP(B293,'Eligible Technologies'!D:G,4,FALSE),$C$7,VLOOKUP(B293,'Eligible Technologies'!D:G,4,FALSE)))</f>
        <v/>
      </c>
      <c r="Y293" s="41" t="e">
        <f t="shared" si="77"/>
        <v>#VALUE!</v>
      </c>
      <c r="Z293" s="25" t="str">
        <f ca="1">IFERROR(IF($D$7 = "*Multi*",AVERAGE($AI$331:INDIRECT(CONCATENATE("Ai"&amp;Y293))),AVERAGE($AI$330:INDIRECT(CONCATENATE("Ai"&amp;Y293)))),"")</f>
        <v/>
      </c>
      <c r="AA293" s="23"/>
      <c r="AB293" s="114" t="str">
        <f t="shared" si="63"/>
        <v/>
      </c>
      <c r="AC293" s="114" t="str">
        <f t="shared" si="78"/>
        <v/>
      </c>
      <c r="AD293" s="115">
        <f t="shared" si="64"/>
        <v>0</v>
      </c>
      <c r="AE293" s="406" t="e">
        <f t="shared" si="76"/>
        <v>#DIV/0!</v>
      </c>
      <c r="AF293" s="481" t="e">
        <f ca="1">AVERAGEIF('Step 3.2 Heating System'!$C$10:$C$111,'Step 4 Support Tool'!E293,'Step 3.2 Heating System'!$K$10:$K$109)</f>
        <v>#DIV/0!</v>
      </c>
      <c r="AH293" s="32"/>
      <c r="AJ293" s="27"/>
      <c r="AK293" s="27"/>
      <c r="AL293" s="23"/>
      <c r="AM293" s="23"/>
      <c r="AO293" s="33"/>
      <c r="AR293" s="26"/>
      <c r="AS293" s="26"/>
      <c r="AT293" s="370" t="s">
        <v>797</v>
      </c>
      <c r="AU293" s="342"/>
      <c r="AV293" s="93"/>
      <c r="AW293" s="91"/>
      <c r="AX293" s="91"/>
      <c r="AY293" s="91"/>
      <c r="AZ293" s="90"/>
      <c r="BA293" s="90"/>
      <c r="BB293" s="90"/>
      <c r="BC293" s="90"/>
      <c r="BD293" s="90"/>
      <c r="BE293" s="90"/>
      <c r="BF293" s="90"/>
      <c r="BG293" s="90"/>
      <c r="BH293" s="90"/>
      <c r="BI293" s="83"/>
      <c r="BJ293" s="83"/>
      <c r="BK293" s="83"/>
      <c r="BL293" s="83"/>
      <c r="BM293" s="83"/>
      <c r="BN293" s="83"/>
      <c r="BO293" s="83"/>
      <c r="BP293" s="83"/>
      <c r="BQ293" s="83"/>
      <c r="BR293" s="83"/>
      <c r="BS293" s="83"/>
      <c r="BT293" s="83"/>
      <c r="BU293" s="83"/>
      <c r="BV293" s="83"/>
      <c r="BW293" s="83"/>
      <c r="BX293" s="83"/>
      <c r="BY293" s="83"/>
      <c r="BZ293" s="83"/>
      <c r="CA293" s="83"/>
      <c r="CB293" s="83"/>
      <c r="CC293" s="83"/>
      <c r="CD293" s="83"/>
    </row>
    <row r="294" spans="1:82" s="10" customFormat="1" ht="34.5" hidden="1" customHeight="1" outlineLevel="1" thickBot="1" x14ac:dyDescent="0.25">
      <c r="A294" s="693" t="str">
        <f>'Step 3.2 Heating System'!A192</f>
        <v>LC System 75</v>
      </c>
      <c r="B294" s="1007" t="str">
        <f>IF('Step 3.2 Heating System'!D192="","",'Step 3.2 Heating System'!D192)</f>
        <v/>
      </c>
      <c r="C294" s="355"/>
      <c r="D294" s="355"/>
      <c r="E294" s="1005" t="str">
        <f>IF(OR(B294="",C294="",D294="",'Step 3.2 Heating System'!D192="")=TRUE,"",'Step 3.2 Heating System'!C192)</f>
        <v/>
      </c>
      <c r="F294" s="1552"/>
      <c r="G294" s="1553"/>
      <c r="H294" s="375"/>
      <c r="I294" s="356"/>
      <c r="J294" s="954"/>
      <c r="K294" s="356"/>
      <c r="L294" s="358"/>
      <c r="M294" s="358"/>
      <c r="N294" s="782">
        <f>IF('Step 3.2 Heating System'!W192="","",'Step 3.2 Heating System'!W192)</f>
        <v>0</v>
      </c>
      <c r="O294" s="527" t="str">
        <f t="shared" si="71"/>
        <v/>
      </c>
      <c r="P294" s="528" t="str">
        <f t="shared" ref="P294:P318" si="79">IF(OR(O294&lt;=0,O294="",N294=""),"",N294/O294)</f>
        <v/>
      </c>
      <c r="Q294" s="783" t="str">
        <f t="shared" si="72"/>
        <v/>
      </c>
      <c r="R294" s="528" t="str">
        <f t="shared" si="73"/>
        <v/>
      </c>
      <c r="S294" s="528" t="str">
        <f t="shared" ref="S294:S319" si="80">IF(R294="","",X294*R294)</f>
        <v/>
      </c>
      <c r="T294" s="784" t="str">
        <f t="shared" si="74"/>
        <v/>
      </c>
      <c r="U294" s="523" t="str">
        <f t="shared" si="75"/>
        <v/>
      </c>
      <c r="X294" s="113" t="str">
        <f>IF(B294="","",IF($C$7&lt;VLOOKUP(B294,'Eligible Technologies'!D:G,4,FALSE),$C$7,VLOOKUP(B294,'Eligible Technologies'!D:G,4,FALSE)))</f>
        <v/>
      </c>
      <c r="Y294" s="41" t="e">
        <f t="shared" si="77"/>
        <v>#VALUE!</v>
      </c>
      <c r="Z294" s="25" t="str">
        <f ca="1">IFERROR(IF($D$7 = "*Multi*",AVERAGE($AI$331:INDIRECT(CONCATENATE("Ai"&amp;Y294))),AVERAGE($AI$330:INDIRECT(CONCATENATE("Ai"&amp;Y294)))),"")</f>
        <v/>
      </c>
      <c r="AA294" s="23"/>
      <c r="AB294" s="114" t="str">
        <f t="shared" ref="AB294:AB319" si="81">IF(L294="","",L294-M294)</f>
        <v/>
      </c>
      <c r="AC294" s="114" t="str">
        <f t="shared" si="78"/>
        <v/>
      </c>
      <c r="AD294" s="115">
        <f t="shared" ref="AD294:AD319" si="82">IFERROR(AB294/L294,0)</f>
        <v>0</v>
      </c>
      <c r="AE294" s="406" t="e">
        <f t="shared" si="76"/>
        <v>#DIV/0!</v>
      </c>
      <c r="AF294" s="481" t="e">
        <f ca="1">AVERAGEIF('Step 3.2 Heating System'!$C$10:$C$111,'Step 4 Support Tool'!E294,'Step 3.2 Heating System'!$K$10:$K$109)</f>
        <v>#DIV/0!</v>
      </c>
      <c r="AH294" s="32"/>
      <c r="AJ294" s="27"/>
      <c r="AK294" s="27"/>
      <c r="AL294" s="23"/>
      <c r="AM294" s="23"/>
      <c r="AO294" s="33"/>
      <c r="AR294" s="26"/>
      <c r="AS294" s="26"/>
      <c r="AT294" s="370" t="s">
        <v>797</v>
      </c>
      <c r="AU294" s="342"/>
      <c r="AV294" s="93"/>
      <c r="AW294" s="91"/>
      <c r="AX294" s="91"/>
      <c r="AY294" s="91"/>
      <c r="AZ294" s="90"/>
      <c r="BA294" s="90"/>
      <c r="BB294" s="90"/>
      <c r="BC294" s="90"/>
      <c r="BD294" s="90"/>
      <c r="BE294" s="90"/>
      <c r="BF294" s="90"/>
      <c r="BG294" s="90"/>
      <c r="BH294" s="90"/>
      <c r="BI294" s="83"/>
      <c r="BJ294" s="83"/>
      <c r="BK294" s="83"/>
      <c r="BL294" s="83"/>
      <c r="BM294" s="83"/>
      <c r="BN294" s="83"/>
      <c r="BO294" s="83"/>
      <c r="BP294" s="83"/>
      <c r="BQ294" s="83"/>
      <c r="BR294" s="83"/>
      <c r="BS294" s="83"/>
      <c r="BT294" s="83"/>
      <c r="BU294" s="83"/>
      <c r="BV294" s="83"/>
      <c r="BW294" s="83"/>
      <c r="BX294" s="83"/>
      <c r="BY294" s="83"/>
      <c r="BZ294" s="83"/>
      <c r="CA294" s="83"/>
      <c r="CB294" s="83"/>
      <c r="CC294" s="83"/>
      <c r="CD294" s="83"/>
    </row>
    <row r="295" spans="1:82" s="10" customFormat="1" ht="34.5" hidden="1" customHeight="1" outlineLevel="1" thickBot="1" x14ac:dyDescent="0.25">
      <c r="A295" s="693" t="str">
        <f>'Step 3.2 Heating System'!A193</f>
        <v>LC System 76</v>
      </c>
      <c r="B295" s="1007" t="str">
        <f>IF('Step 3.2 Heating System'!D193="","",'Step 3.2 Heating System'!D193)</f>
        <v/>
      </c>
      <c r="C295" s="355"/>
      <c r="D295" s="355"/>
      <c r="E295" s="1005" t="str">
        <f>IF(OR(B295="",C295="",D295="",'Step 3.2 Heating System'!D193="")=TRUE,"",'Step 3.2 Heating System'!C193)</f>
        <v/>
      </c>
      <c r="F295" s="1552"/>
      <c r="G295" s="1553"/>
      <c r="H295" s="375"/>
      <c r="I295" s="356"/>
      <c r="J295" s="954"/>
      <c r="K295" s="356"/>
      <c r="L295" s="358"/>
      <c r="M295" s="358"/>
      <c r="N295" s="782">
        <f>IF('Step 3.2 Heating System'!W193="","",'Step 3.2 Heating System'!W193)</f>
        <v>0</v>
      </c>
      <c r="O295" s="527" t="str">
        <f t="shared" si="71"/>
        <v/>
      </c>
      <c r="P295" s="528" t="str">
        <f t="shared" si="79"/>
        <v/>
      </c>
      <c r="Q295" s="783" t="str">
        <f t="shared" si="72"/>
        <v/>
      </c>
      <c r="R295" s="528" t="str">
        <f t="shared" si="73"/>
        <v/>
      </c>
      <c r="S295" s="528" t="str">
        <f t="shared" si="80"/>
        <v/>
      </c>
      <c r="T295" s="784" t="str">
        <f t="shared" si="74"/>
        <v/>
      </c>
      <c r="U295" s="523" t="str">
        <f t="shared" si="75"/>
        <v/>
      </c>
      <c r="X295" s="113" t="str">
        <f>IF(B295="","",IF($C$7&lt;VLOOKUP(B295,'Eligible Technologies'!D:G,4,FALSE),$C$7,VLOOKUP(B295,'Eligible Technologies'!D:G,4,FALSE)))</f>
        <v/>
      </c>
      <c r="Y295" s="41" t="e">
        <f t="shared" si="77"/>
        <v>#VALUE!</v>
      </c>
      <c r="Z295" s="25" t="str">
        <f ca="1">IFERROR(IF($D$7 = "*Multi*",AVERAGE($AI$331:INDIRECT(CONCATENATE("Ai"&amp;Y295))),AVERAGE($AI$330:INDIRECT(CONCATENATE("Ai"&amp;Y295)))),"")</f>
        <v/>
      </c>
      <c r="AA295" s="23"/>
      <c r="AB295" s="114" t="str">
        <f t="shared" si="81"/>
        <v/>
      </c>
      <c r="AC295" s="114" t="str">
        <f t="shared" si="78"/>
        <v/>
      </c>
      <c r="AD295" s="115">
        <f t="shared" si="82"/>
        <v>0</v>
      </c>
      <c r="AE295" s="406" t="e">
        <f t="shared" si="76"/>
        <v>#DIV/0!</v>
      </c>
      <c r="AF295" s="481" t="e">
        <f ca="1">AVERAGEIF('Step 3.2 Heating System'!$C$10:$C$111,'Step 4 Support Tool'!E295,'Step 3.2 Heating System'!$K$10:$K$109)</f>
        <v>#DIV/0!</v>
      </c>
      <c r="AH295" s="32"/>
      <c r="AJ295" s="27"/>
      <c r="AK295" s="27"/>
      <c r="AL295" s="23"/>
      <c r="AM295" s="23"/>
      <c r="AO295" s="33"/>
      <c r="AR295" s="26"/>
      <c r="AS295" s="26"/>
      <c r="AT295" s="370" t="s">
        <v>797</v>
      </c>
      <c r="AU295" s="342"/>
      <c r="AV295" s="93"/>
      <c r="AW295" s="91"/>
      <c r="AX295" s="91"/>
      <c r="AY295" s="91"/>
      <c r="AZ295" s="90"/>
      <c r="BA295" s="90"/>
      <c r="BB295" s="90"/>
      <c r="BC295" s="90"/>
      <c r="BD295" s="90"/>
      <c r="BE295" s="90"/>
      <c r="BF295" s="90"/>
      <c r="BG295" s="90"/>
      <c r="BH295" s="90"/>
      <c r="BI295" s="83"/>
      <c r="BJ295" s="83"/>
      <c r="BK295" s="83"/>
      <c r="BL295" s="83"/>
      <c r="BM295" s="83"/>
      <c r="BN295" s="83"/>
      <c r="BO295" s="83"/>
      <c r="BP295" s="83"/>
      <c r="BQ295" s="83"/>
      <c r="BR295" s="83"/>
      <c r="BS295" s="83"/>
      <c r="BT295" s="83"/>
      <c r="BU295" s="83"/>
      <c r="BV295" s="83"/>
      <c r="BW295" s="83"/>
      <c r="BX295" s="83"/>
      <c r="BY295" s="83"/>
      <c r="BZ295" s="83"/>
      <c r="CA295" s="83"/>
      <c r="CB295" s="83"/>
      <c r="CC295" s="83"/>
      <c r="CD295" s="83"/>
    </row>
    <row r="296" spans="1:82" s="10" customFormat="1" ht="34.5" hidden="1" customHeight="1" outlineLevel="1" thickBot="1" x14ac:dyDescent="0.25">
      <c r="A296" s="693" t="str">
        <f>'Step 3.2 Heating System'!A194</f>
        <v>LC System 77</v>
      </c>
      <c r="B296" s="1007" t="str">
        <f>IF('Step 3.2 Heating System'!D194="","",'Step 3.2 Heating System'!D194)</f>
        <v/>
      </c>
      <c r="C296" s="355"/>
      <c r="D296" s="355"/>
      <c r="E296" s="1005" t="str">
        <f>IF(OR(B296="",C296="",D296="",'Step 3.2 Heating System'!D194="")=TRUE,"",'Step 3.2 Heating System'!C194)</f>
        <v/>
      </c>
      <c r="F296" s="1552"/>
      <c r="G296" s="1553"/>
      <c r="H296" s="375"/>
      <c r="I296" s="356"/>
      <c r="J296" s="954"/>
      <c r="K296" s="356"/>
      <c r="L296" s="358"/>
      <c r="M296" s="358"/>
      <c r="N296" s="782">
        <f>IF('Step 3.2 Heating System'!W194="","",'Step 3.2 Heating System'!W194)</f>
        <v>0</v>
      </c>
      <c r="O296" s="527" t="str">
        <f t="shared" si="71"/>
        <v/>
      </c>
      <c r="P296" s="528" t="str">
        <f t="shared" si="79"/>
        <v/>
      </c>
      <c r="Q296" s="783" t="str">
        <f t="shared" si="72"/>
        <v/>
      </c>
      <c r="R296" s="528" t="str">
        <f t="shared" si="73"/>
        <v/>
      </c>
      <c r="S296" s="528" t="str">
        <f t="shared" si="80"/>
        <v/>
      </c>
      <c r="T296" s="784" t="str">
        <f t="shared" si="74"/>
        <v/>
      </c>
      <c r="U296" s="523" t="str">
        <f t="shared" si="75"/>
        <v/>
      </c>
      <c r="X296" s="113" t="str">
        <f>IF(B296="","",IF($C$7&lt;VLOOKUP(B296,'Eligible Technologies'!D:G,4,FALSE),$C$7,VLOOKUP(B296,'Eligible Technologies'!D:G,4,FALSE)))</f>
        <v/>
      </c>
      <c r="Y296" s="41" t="e">
        <f t="shared" si="77"/>
        <v>#VALUE!</v>
      </c>
      <c r="Z296" s="25" t="str">
        <f ca="1">IFERROR(IF($D$7 = "*Multi*",AVERAGE($AI$331:INDIRECT(CONCATENATE("Ai"&amp;Y296))),AVERAGE($AI$330:INDIRECT(CONCATENATE("Ai"&amp;Y296)))),"")</f>
        <v/>
      </c>
      <c r="AA296" s="23"/>
      <c r="AB296" s="114" t="str">
        <f t="shared" si="81"/>
        <v/>
      </c>
      <c r="AC296" s="114" t="str">
        <f t="shared" si="78"/>
        <v/>
      </c>
      <c r="AD296" s="115">
        <f t="shared" si="82"/>
        <v>0</v>
      </c>
      <c r="AE296" s="406" t="e">
        <f t="shared" si="76"/>
        <v>#DIV/0!</v>
      </c>
      <c r="AF296" s="481" t="e">
        <f ca="1">AVERAGEIF('Step 3.2 Heating System'!$C$10:$C$111,'Step 4 Support Tool'!E296,'Step 3.2 Heating System'!$K$10:$K$109)</f>
        <v>#DIV/0!</v>
      </c>
      <c r="AH296" s="32"/>
      <c r="AJ296" s="27"/>
      <c r="AK296" s="27"/>
      <c r="AL296" s="23"/>
      <c r="AM296" s="23"/>
      <c r="AO296" s="33"/>
      <c r="AR296" s="26"/>
      <c r="AS296" s="26"/>
      <c r="AT296" s="370" t="s">
        <v>797</v>
      </c>
      <c r="AU296" s="342"/>
      <c r="AV296" s="93"/>
      <c r="AW296" s="91"/>
      <c r="AX296" s="91"/>
      <c r="AY296" s="91"/>
      <c r="AZ296" s="90"/>
      <c r="BA296" s="90"/>
      <c r="BB296" s="90"/>
      <c r="BC296" s="90"/>
      <c r="BD296" s="90"/>
      <c r="BE296" s="90"/>
      <c r="BF296" s="90"/>
      <c r="BG296" s="90"/>
      <c r="BH296" s="90"/>
      <c r="BI296" s="83"/>
      <c r="BJ296" s="83"/>
      <c r="BK296" s="83"/>
      <c r="BL296" s="83"/>
      <c r="BM296" s="83"/>
      <c r="BN296" s="83"/>
      <c r="BO296" s="83"/>
      <c r="BP296" s="83"/>
      <c r="BQ296" s="83"/>
      <c r="BR296" s="83"/>
      <c r="BS296" s="83"/>
      <c r="BT296" s="83"/>
      <c r="BU296" s="83"/>
      <c r="BV296" s="83"/>
      <c r="BW296" s="83"/>
      <c r="BX296" s="83"/>
      <c r="BY296" s="83"/>
      <c r="BZ296" s="83"/>
      <c r="CA296" s="83"/>
      <c r="CB296" s="83"/>
      <c r="CC296" s="83"/>
      <c r="CD296" s="83"/>
    </row>
    <row r="297" spans="1:82" s="10" customFormat="1" ht="34.5" hidden="1" customHeight="1" outlineLevel="1" thickBot="1" x14ac:dyDescent="0.25">
      <c r="A297" s="693" t="str">
        <f>'Step 3.2 Heating System'!A195</f>
        <v>LC System 78</v>
      </c>
      <c r="B297" s="1007" t="str">
        <f>IF('Step 3.2 Heating System'!D195="","",'Step 3.2 Heating System'!D195)</f>
        <v/>
      </c>
      <c r="C297" s="355"/>
      <c r="D297" s="355"/>
      <c r="E297" s="1005" t="str">
        <f>IF(OR(B297="",C297="",D297="",'Step 3.2 Heating System'!D195="")=TRUE,"",'Step 3.2 Heating System'!C195)</f>
        <v/>
      </c>
      <c r="F297" s="1552"/>
      <c r="G297" s="1553"/>
      <c r="H297" s="375"/>
      <c r="I297" s="356"/>
      <c r="J297" s="954"/>
      <c r="K297" s="356"/>
      <c r="L297" s="358"/>
      <c r="M297" s="358"/>
      <c r="N297" s="782">
        <f>IF('Step 3.2 Heating System'!W195="","",'Step 3.2 Heating System'!W195)</f>
        <v>0</v>
      </c>
      <c r="O297" s="527" t="str">
        <f t="shared" si="71"/>
        <v/>
      </c>
      <c r="P297" s="528" t="str">
        <f t="shared" si="79"/>
        <v/>
      </c>
      <c r="Q297" s="783" t="str">
        <f t="shared" si="72"/>
        <v/>
      </c>
      <c r="R297" s="528" t="str">
        <f t="shared" si="73"/>
        <v/>
      </c>
      <c r="S297" s="528" t="str">
        <f t="shared" si="80"/>
        <v/>
      </c>
      <c r="T297" s="784" t="str">
        <f t="shared" si="74"/>
        <v/>
      </c>
      <c r="U297" s="523" t="str">
        <f t="shared" si="75"/>
        <v/>
      </c>
      <c r="X297" s="113" t="str">
        <f>IF(B297="","",IF($C$7&lt;VLOOKUP(B297,'Eligible Technologies'!D:G,4,FALSE),$C$7,VLOOKUP(B297,'Eligible Technologies'!D:G,4,FALSE)))</f>
        <v/>
      </c>
      <c r="Y297" s="41" t="e">
        <f t="shared" si="77"/>
        <v>#VALUE!</v>
      </c>
      <c r="Z297" s="25" t="str">
        <f ca="1">IFERROR(IF($D$7 = "*Multi*",AVERAGE($AI$331:INDIRECT(CONCATENATE("Ai"&amp;Y297))),AVERAGE($AI$330:INDIRECT(CONCATENATE("Ai"&amp;Y297)))),"")</f>
        <v/>
      </c>
      <c r="AA297" s="23"/>
      <c r="AB297" s="114" t="str">
        <f t="shared" si="81"/>
        <v/>
      </c>
      <c r="AC297" s="114" t="str">
        <f t="shared" si="78"/>
        <v/>
      </c>
      <c r="AD297" s="115">
        <f t="shared" si="82"/>
        <v>0</v>
      </c>
      <c r="AE297" s="406" t="e">
        <f t="shared" si="76"/>
        <v>#DIV/0!</v>
      </c>
      <c r="AF297" s="481" t="e">
        <f ca="1">AVERAGEIF('Step 3.2 Heating System'!$C$10:$C$111,'Step 4 Support Tool'!E297,'Step 3.2 Heating System'!$K$10:$K$109)</f>
        <v>#DIV/0!</v>
      </c>
      <c r="AH297" s="32"/>
      <c r="AJ297" s="27"/>
      <c r="AK297" s="27"/>
      <c r="AL297" s="23"/>
      <c r="AM297" s="23"/>
      <c r="AO297" s="33"/>
      <c r="AR297" s="26"/>
      <c r="AS297" s="26"/>
      <c r="AT297" s="370" t="s">
        <v>797</v>
      </c>
      <c r="AU297" s="342"/>
      <c r="AV297" s="93"/>
      <c r="AW297" s="91"/>
      <c r="AX297" s="91"/>
      <c r="AY297" s="91"/>
      <c r="AZ297" s="90"/>
      <c r="BA297" s="90"/>
      <c r="BB297" s="90"/>
      <c r="BC297" s="90"/>
      <c r="BD297" s="90"/>
      <c r="BE297" s="90"/>
      <c r="BF297" s="90"/>
      <c r="BG297" s="90"/>
      <c r="BH297" s="90"/>
      <c r="BI297" s="83"/>
      <c r="BJ297" s="83"/>
      <c r="BK297" s="83"/>
      <c r="BL297" s="83"/>
      <c r="BM297" s="83"/>
      <c r="BN297" s="83"/>
      <c r="BO297" s="83"/>
      <c r="BP297" s="83"/>
      <c r="BQ297" s="83"/>
      <c r="BR297" s="83"/>
      <c r="BS297" s="83"/>
      <c r="BT297" s="83"/>
      <c r="BU297" s="83"/>
      <c r="BV297" s="83"/>
      <c r="BW297" s="83"/>
      <c r="BX297" s="83"/>
      <c r="BY297" s="83"/>
      <c r="BZ297" s="83"/>
      <c r="CA297" s="83"/>
      <c r="CB297" s="83"/>
      <c r="CC297" s="83"/>
      <c r="CD297" s="83"/>
    </row>
    <row r="298" spans="1:82" s="10" customFormat="1" ht="34.5" hidden="1" customHeight="1" outlineLevel="1" thickBot="1" x14ac:dyDescent="0.25">
      <c r="A298" s="693" t="str">
        <f>'Step 3.2 Heating System'!A196</f>
        <v>LC System 79</v>
      </c>
      <c r="B298" s="1007" t="str">
        <f>IF('Step 3.2 Heating System'!D196="","",'Step 3.2 Heating System'!D196)</f>
        <v/>
      </c>
      <c r="C298" s="355"/>
      <c r="D298" s="355"/>
      <c r="E298" s="1005" t="str">
        <f>IF(OR(B298="",C298="",D298="",'Step 3.2 Heating System'!D196="")=TRUE,"",'Step 3.2 Heating System'!C196)</f>
        <v/>
      </c>
      <c r="F298" s="1552"/>
      <c r="G298" s="1553"/>
      <c r="H298" s="375"/>
      <c r="I298" s="356"/>
      <c r="J298" s="954"/>
      <c r="K298" s="356"/>
      <c r="L298" s="358"/>
      <c r="M298" s="358"/>
      <c r="N298" s="782">
        <f>IF('Step 3.2 Heating System'!W196="","",'Step 3.2 Heating System'!W196)</f>
        <v>0</v>
      </c>
      <c r="O298" s="527" t="str">
        <f t="shared" si="71"/>
        <v/>
      </c>
      <c r="P298" s="528" t="str">
        <f t="shared" si="79"/>
        <v/>
      </c>
      <c r="Q298" s="783" t="str">
        <f t="shared" si="72"/>
        <v/>
      </c>
      <c r="R298" s="528" t="str">
        <f t="shared" si="73"/>
        <v/>
      </c>
      <c r="S298" s="528" t="str">
        <f t="shared" si="80"/>
        <v/>
      </c>
      <c r="T298" s="784" t="str">
        <f t="shared" si="74"/>
        <v/>
      </c>
      <c r="U298" s="523" t="str">
        <f t="shared" si="75"/>
        <v/>
      </c>
      <c r="X298" s="113" t="str">
        <f>IF(B298="","",IF($C$7&lt;VLOOKUP(B298,'Eligible Technologies'!D:G,4,FALSE),$C$7,VLOOKUP(B298,'Eligible Technologies'!D:G,4,FALSE)))</f>
        <v/>
      </c>
      <c r="Y298" s="41" t="e">
        <f t="shared" si="77"/>
        <v>#VALUE!</v>
      </c>
      <c r="Z298" s="25" t="str">
        <f ca="1">IFERROR(IF($D$7 = "*Multi*",AVERAGE($AI$331:INDIRECT(CONCATENATE("Ai"&amp;Y298))),AVERAGE($AI$330:INDIRECT(CONCATENATE("Ai"&amp;Y298)))),"")</f>
        <v/>
      </c>
      <c r="AA298" s="23"/>
      <c r="AB298" s="114" t="str">
        <f t="shared" si="81"/>
        <v/>
      </c>
      <c r="AC298" s="114" t="str">
        <f t="shared" si="78"/>
        <v/>
      </c>
      <c r="AD298" s="115">
        <f t="shared" si="82"/>
        <v>0</v>
      </c>
      <c r="AE298" s="406" t="e">
        <f t="shared" si="76"/>
        <v>#DIV/0!</v>
      </c>
      <c r="AF298" s="481" t="e">
        <f ca="1">AVERAGEIF('Step 3.2 Heating System'!$C$10:$C$111,'Step 4 Support Tool'!E298,'Step 3.2 Heating System'!$K$10:$K$109)</f>
        <v>#DIV/0!</v>
      </c>
      <c r="AH298" s="32"/>
      <c r="AJ298" s="27"/>
      <c r="AK298" s="27"/>
      <c r="AL298" s="23"/>
      <c r="AM298" s="23"/>
      <c r="AO298" s="33"/>
      <c r="AR298" s="26"/>
      <c r="AS298" s="26"/>
      <c r="AT298" s="370" t="s">
        <v>797</v>
      </c>
      <c r="AU298" s="342"/>
      <c r="AV298" s="93"/>
      <c r="AW298" s="91"/>
      <c r="AX298" s="91"/>
      <c r="AY298" s="91"/>
      <c r="AZ298" s="90"/>
      <c r="BA298" s="90"/>
      <c r="BB298" s="90"/>
      <c r="BC298" s="90"/>
      <c r="BD298" s="90"/>
      <c r="BE298" s="90"/>
      <c r="BF298" s="90"/>
      <c r="BG298" s="90"/>
      <c r="BH298" s="90"/>
      <c r="BI298" s="83"/>
      <c r="BJ298" s="83"/>
      <c r="BK298" s="83"/>
      <c r="BL298" s="83"/>
      <c r="BM298" s="83"/>
      <c r="BN298" s="83"/>
      <c r="BO298" s="83"/>
      <c r="BP298" s="83"/>
      <c r="BQ298" s="83"/>
      <c r="BR298" s="83"/>
      <c r="BS298" s="83"/>
      <c r="BT298" s="83"/>
      <c r="BU298" s="83"/>
      <c r="BV298" s="83"/>
      <c r="BW298" s="83"/>
      <c r="BX298" s="83"/>
      <c r="BY298" s="83"/>
      <c r="BZ298" s="83"/>
      <c r="CA298" s="83"/>
      <c r="CB298" s="83"/>
      <c r="CC298" s="83"/>
      <c r="CD298" s="83"/>
    </row>
    <row r="299" spans="1:82" s="10" customFormat="1" ht="34.5" hidden="1" customHeight="1" outlineLevel="1" thickBot="1" x14ac:dyDescent="0.25">
      <c r="A299" s="693" t="str">
        <f>'Step 3.2 Heating System'!A197</f>
        <v>LC System 80</v>
      </c>
      <c r="B299" s="1007" t="str">
        <f>IF('Step 3.2 Heating System'!D197="","",'Step 3.2 Heating System'!D197)</f>
        <v/>
      </c>
      <c r="C299" s="355"/>
      <c r="D299" s="355"/>
      <c r="E299" s="1005" t="str">
        <f>IF(OR(B299="",C299="",D299="",'Step 3.2 Heating System'!D197="")=TRUE,"",'Step 3.2 Heating System'!C197)</f>
        <v/>
      </c>
      <c r="F299" s="1552"/>
      <c r="G299" s="1553"/>
      <c r="H299" s="375"/>
      <c r="I299" s="356"/>
      <c r="J299" s="954"/>
      <c r="K299" s="356"/>
      <c r="L299" s="358"/>
      <c r="M299" s="358"/>
      <c r="N299" s="782">
        <f>IF('Step 3.2 Heating System'!W197="","",'Step 3.2 Heating System'!W197)</f>
        <v>0</v>
      </c>
      <c r="O299" s="527" t="str">
        <f t="shared" si="71"/>
        <v/>
      </c>
      <c r="P299" s="528" t="str">
        <f t="shared" si="79"/>
        <v/>
      </c>
      <c r="Q299" s="783" t="str">
        <f t="shared" si="72"/>
        <v/>
      </c>
      <c r="R299" s="528" t="str">
        <f t="shared" si="73"/>
        <v/>
      </c>
      <c r="S299" s="528" t="str">
        <f t="shared" si="80"/>
        <v/>
      </c>
      <c r="T299" s="784" t="str">
        <f t="shared" si="74"/>
        <v/>
      </c>
      <c r="U299" s="523" t="str">
        <f t="shared" si="75"/>
        <v/>
      </c>
      <c r="X299" s="113" t="str">
        <f>IF(B299="","",IF($C$7&lt;VLOOKUP(B299,'Eligible Technologies'!D:G,4,FALSE),$C$7,VLOOKUP(B299,'Eligible Technologies'!D:G,4,FALSE)))</f>
        <v/>
      </c>
      <c r="Y299" s="41" t="e">
        <f t="shared" si="77"/>
        <v>#VALUE!</v>
      </c>
      <c r="Z299" s="25" t="str">
        <f ca="1">IFERROR(IF($D$7 = "*Multi*",AVERAGE($AI$331:INDIRECT(CONCATENATE("Ai"&amp;Y299))),AVERAGE($AI$330:INDIRECT(CONCATENATE("Ai"&amp;Y299)))),"")</f>
        <v/>
      </c>
      <c r="AA299" s="23"/>
      <c r="AB299" s="114" t="str">
        <f t="shared" si="81"/>
        <v/>
      </c>
      <c r="AC299" s="114" t="str">
        <f t="shared" si="78"/>
        <v/>
      </c>
      <c r="AD299" s="115">
        <f t="shared" si="82"/>
        <v>0</v>
      </c>
      <c r="AE299" s="406" t="e">
        <f t="shared" si="76"/>
        <v>#DIV/0!</v>
      </c>
      <c r="AF299" s="481" t="e">
        <f ca="1">AVERAGEIF('Step 3.2 Heating System'!$C$10:$C$111,'Step 4 Support Tool'!E299,'Step 3.2 Heating System'!$K$10:$K$109)</f>
        <v>#DIV/0!</v>
      </c>
      <c r="AH299" s="32"/>
      <c r="AJ299" s="27"/>
      <c r="AK299" s="27"/>
      <c r="AL299" s="23"/>
      <c r="AM299" s="23"/>
      <c r="AO299" s="33"/>
      <c r="AR299" s="26"/>
      <c r="AS299" s="26"/>
      <c r="AT299" s="370" t="s">
        <v>797</v>
      </c>
      <c r="AU299" s="342"/>
      <c r="AV299" s="93"/>
      <c r="AW299" s="91"/>
      <c r="AX299" s="91"/>
      <c r="AY299" s="91"/>
      <c r="AZ299" s="90"/>
      <c r="BA299" s="90"/>
      <c r="BB299" s="90"/>
      <c r="BC299" s="90"/>
      <c r="BD299" s="90"/>
      <c r="BE299" s="90"/>
      <c r="BF299" s="90"/>
      <c r="BG299" s="90"/>
      <c r="BH299" s="90"/>
      <c r="BI299" s="83"/>
      <c r="BJ299" s="83"/>
      <c r="BK299" s="83"/>
      <c r="BL299" s="83"/>
      <c r="BM299" s="83"/>
      <c r="BN299" s="83"/>
      <c r="BO299" s="83"/>
      <c r="BP299" s="83"/>
      <c r="BQ299" s="83"/>
      <c r="BR299" s="83"/>
      <c r="BS299" s="83"/>
      <c r="BT299" s="83"/>
      <c r="BU299" s="83"/>
      <c r="BV299" s="83"/>
      <c r="BW299" s="83"/>
      <c r="BX299" s="83"/>
      <c r="BY299" s="83"/>
      <c r="BZ299" s="83"/>
      <c r="CA299" s="83"/>
      <c r="CB299" s="83"/>
      <c r="CC299" s="83"/>
      <c r="CD299" s="83"/>
    </row>
    <row r="300" spans="1:82" s="10" customFormat="1" ht="34.5" hidden="1" customHeight="1" outlineLevel="1" thickBot="1" x14ac:dyDescent="0.25">
      <c r="A300" s="693" t="str">
        <f>'Step 3.2 Heating System'!A198</f>
        <v>LC System 81</v>
      </c>
      <c r="B300" s="1007" t="str">
        <f>IF('Step 3.2 Heating System'!D198="","",'Step 3.2 Heating System'!D198)</f>
        <v/>
      </c>
      <c r="C300" s="355"/>
      <c r="D300" s="355"/>
      <c r="E300" s="1005" t="str">
        <f>IF(OR(B300="",C300="",D300="",'Step 3.2 Heating System'!D198="")=TRUE,"",'Step 3.2 Heating System'!C198)</f>
        <v/>
      </c>
      <c r="F300" s="1552"/>
      <c r="G300" s="1553"/>
      <c r="H300" s="375"/>
      <c r="I300" s="356"/>
      <c r="J300" s="954"/>
      <c r="K300" s="356"/>
      <c r="L300" s="358"/>
      <c r="M300" s="358"/>
      <c r="N300" s="782">
        <f>IF('Step 3.2 Heating System'!W198="","",'Step 3.2 Heating System'!W198)</f>
        <v>0</v>
      </c>
      <c r="O300" s="527" t="str">
        <f t="shared" si="71"/>
        <v/>
      </c>
      <c r="P300" s="528" t="str">
        <f t="shared" si="79"/>
        <v/>
      </c>
      <c r="Q300" s="783" t="str">
        <f t="shared" si="72"/>
        <v/>
      </c>
      <c r="R300" s="528" t="str">
        <f t="shared" si="73"/>
        <v/>
      </c>
      <c r="S300" s="528" t="str">
        <f t="shared" si="80"/>
        <v/>
      </c>
      <c r="T300" s="784" t="str">
        <f t="shared" si="74"/>
        <v/>
      </c>
      <c r="U300" s="523" t="str">
        <f t="shared" si="75"/>
        <v/>
      </c>
      <c r="X300" s="113" t="str">
        <f>IF(B300="","",IF($C$7&lt;VLOOKUP(B300,'Eligible Technologies'!D:G,4,FALSE),$C$7,VLOOKUP(B300,'Eligible Technologies'!D:G,4,FALSE)))</f>
        <v/>
      </c>
      <c r="Y300" s="41" t="e">
        <f t="shared" si="77"/>
        <v>#VALUE!</v>
      </c>
      <c r="Z300" s="25" t="str">
        <f ca="1">IFERROR(IF($D$7 = "*Multi*",AVERAGE($AI$331:INDIRECT(CONCATENATE("Ai"&amp;Y300))),AVERAGE($AI$330:INDIRECT(CONCATENATE("Ai"&amp;Y300)))),"")</f>
        <v/>
      </c>
      <c r="AA300" s="23"/>
      <c r="AB300" s="114" t="str">
        <f t="shared" si="81"/>
        <v/>
      </c>
      <c r="AC300" s="114" t="str">
        <f t="shared" si="78"/>
        <v/>
      </c>
      <c r="AD300" s="115">
        <f t="shared" si="82"/>
        <v>0</v>
      </c>
      <c r="AE300" s="406" t="e">
        <f t="shared" si="76"/>
        <v>#DIV/0!</v>
      </c>
      <c r="AF300" s="481" t="e">
        <f ca="1">AVERAGEIF('Step 3.2 Heating System'!$C$10:$C$111,'Step 4 Support Tool'!E300,'Step 3.2 Heating System'!$K$10:$K$109)</f>
        <v>#DIV/0!</v>
      </c>
      <c r="AH300" s="32"/>
      <c r="AJ300" s="27"/>
      <c r="AK300" s="27"/>
      <c r="AL300" s="23"/>
      <c r="AM300" s="23"/>
      <c r="AO300" s="33"/>
      <c r="AR300" s="26"/>
      <c r="AS300" s="26"/>
      <c r="AT300" s="370" t="s">
        <v>797</v>
      </c>
      <c r="AU300" s="342"/>
      <c r="AV300" s="93"/>
      <c r="AW300" s="91"/>
      <c r="AX300" s="91"/>
      <c r="AY300" s="91"/>
      <c r="AZ300" s="90"/>
      <c r="BA300" s="90"/>
      <c r="BB300" s="90"/>
      <c r="BC300" s="90"/>
      <c r="BD300" s="90"/>
      <c r="BE300" s="90"/>
      <c r="BF300" s="90"/>
      <c r="BG300" s="90"/>
      <c r="BH300" s="90"/>
      <c r="BI300" s="83"/>
      <c r="BJ300" s="83"/>
      <c r="BK300" s="83"/>
      <c r="BL300" s="83"/>
      <c r="BM300" s="83"/>
      <c r="BN300" s="83"/>
      <c r="BO300" s="83"/>
      <c r="BP300" s="83"/>
      <c r="BQ300" s="83"/>
      <c r="BR300" s="83"/>
      <c r="BS300" s="83"/>
      <c r="BT300" s="83"/>
      <c r="BU300" s="83"/>
      <c r="BV300" s="83"/>
      <c r="BW300" s="83"/>
      <c r="BX300" s="83"/>
      <c r="BY300" s="83"/>
      <c r="BZ300" s="83"/>
      <c r="CA300" s="83"/>
      <c r="CB300" s="83"/>
      <c r="CC300" s="83"/>
      <c r="CD300" s="83"/>
    </row>
    <row r="301" spans="1:82" s="10" customFormat="1" ht="34.5" hidden="1" customHeight="1" outlineLevel="1" thickBot="1" x14ac:dyDescent="0.25">
      <c r="A301" s="693" t="str">
        <f>'Step 3.2 Heating System'!A199</f>
        <v>LC System 82</v>
      </c>
      <c r="B301" s="1007" t="str">
        <f>IF('Step 3.2 Heating System'!D199="","",'Step 3.2 Heating System'!D199)</f>
        <v/>
      </c>
      <c r="C301" s="355"/>
      <c r="D301" s="355"/>
      <c r="E301" s="1005" t="str">
        <f>IF(OR(B301="",C301="",D301="",'Step 3.2 Heating System'!D199="")=TRUE,"",'Step 3.2 Heating System'!C199)</f>
        <v/>
      </c>
      <c r="F301" s="1552"/>
      <c r="G301" s="1553"/>
      <c r="H301" s="375"/>
      <c r="I301" s="356"/>
      <c r="J301" s="954"/>
      <c r="K301" s="356"/>
      <c r="L301" s="358"/>
      <c r="M301" s="358"/>
      <c r="N301" s="782">
        <f>IF('Step 3.2 Heating System'!W199="","",'Step 3.2 Heating System'!W199)</f>
        <v>0</v>
      </c>
      <c r="O301" s="527" t="str">
        <f t="shared" si="71"/>
        <v/>
      </c>
      <c r="P301" s="528" t="str">
        <f t="shared" si="79"/>
        <v/>
      </c>
      <c r="Q301" s="783" t="str">
        <f t="shared" si="72"/>
        <v/>
      </c>
      <c r="R301" s="528" t="str">
        <f t="shared" si="73"/>
        <v/>
      </c>
      <c r="S301" s="528" t="str">
        <f t="shared" si="80"/>
        <v/>
      </c>
      <c r="T301" s="784" t="str">
        <f t="shared" si="74"/>
        <v/>
      </c>
      <c r="U301" s="523" t="str">
        <f t="shared" si="75"/>
        <v/>
      </c>
      <c r="X301" s="113" t="str">
        <f>IF(B301="","",IF($C$7&lt;VLOOKUP(B301,'Eligible Technologies'!D:G,4,FALSE),$C$7,VLOOKUP(B301,'Eligible Technologies'!D:G,4,FALSE)))</f>
        <v/>
      </c>
      <c r="Y301" s="41" t="e">
        <f t="shared" si="77"/>
        <v>#VALUE!</v>
      </c>
      <c r="Z301" s="25" t="str">
        <f ca="1">IFERROR(IF($D$7 = "*Multi*",AVERAGE($AI$331:INDIRECT(CONCATENATE("Ai"&amp;Y301))),AVERAGE($AI$330:INDIRECT(CONCATENATE("Ai"&amp;Y301)))),"")</f>
        <v/>
      </c>
      <c r="AA301" s="23"/>
      <c r="AB301" s="114" t="str">
        <f t="shared" si="81"/>
        <v/>
      </c>
      <c r="AC301" s="114" t="str">
        <f t="shared" si="78"/>
        <v/>
      </c>
      <c r="AD301" s="115">
        <f t="shared" si="82"/>
        <v>0</v>
      </c>
      <c r="AE301" s="406" t="e">
        <f t="shared" si="76"/>
        <v>#DIV/0!</v>
      </c>
      <c r="AF301" s="481" t="e">
        <f ca="1">AVERAGEIF('Step 3.2 Heating System'!$C$10:$C$111,'Step 4 Support Tool'!E301,'Step 3.2 Heating System'!$K$10:$K$109)</f>
        <v>#DIV/0!</v>
      </c>
      <c r="AH301" s="32"/>
      <c r="AJ301" s="27"/>
      <c r="AK301" s="27"/>
      <c r="AL301" s="23"/>
      <c r="AM301" s="23"/>
      <c r="AO301" s="33"/>
      <c r="AR301" s="26"/>
      <c r="AS301" s="26"/>
      <c r="AT301" s="370" t="s">
        <v>797</v>
      </c>
      <c r="AU301" s="342"/>
      <c r="AV301" s="93"/>
      <c r="AW301" s="91"/>
      <c r="AX301" s="91"/>
      <c r="AY301" s="91"/>
      <c r="AZ301" s="90"/>
      <c r="BA301" s="90"/>
      <c r="BB301" s="90"/>
      <c r="BC301" s="90"/>
      <c r="BD301" s="90"/>
      <c r="BE301" s="90"/>
      <c r="BF301" s="90"/>
      <c r="BG301" s="90"/>
      <c r="BH301" s="90"/>
      <c r="BI301" s="83"/>
      <c r="BJ301" s="83"/>
      <c r="BK301" s="83"/>
      <c r="BL301" s="83"/>
      <c r="BM301" s="83"/>
      <c r="BN301" s="83"/>
      <c r="BO301" s="83"/>
      <c r="BP301" s="83"/>
      <c r="BQ301" s="83"/>
      <c r="BR301" s="83"/>
      <c r="BS301" s="83"/>
      <c r="BT301" s="83"/>
      <c r="BU301" s="83"/>
      <c r="BV301" s="83"/>
      <c r="BW301" s="83"/>
      <c r="BX301" s="83"/>
      <c r="BY301" s="83"/>
      <c r="BZ301" s="83"/>
      <c r="CA301" s="83"/>
      <c r="CB301" s="83"/>
      <c r="CC301" s="83"/>
      <c r="CD301" s="83"/>
    </row>
    <row r="302" spans="1:82" s="10" customFormat="1" ht="34.5" hidden="1" customHeight="1" outlineLevel="1" thickBot="1" x14ac:dyDescent="0.25">
      <c r="A302" s="693" t="str">
        <f>'Step 3.2 Heating System'!A200</f>
        <v>LC System 83</v>
      </c>
      <c r="B302" s="1007" t="str">
        <f>IF('Step 3.2 Heating System'!D200="","",'Step 3.2 Heating System'!D200)</f>
        <v/>
      </c>
      <c r="C302" s="355"/>
      <c r="D302" s="355"/>
      <c r="E302" s="1005" t="str">
        <f>IF(OR(B302="",C302="",D302="",'Step 3.2 Heating System'!D200="")=TRUE,"",'Step 3.2 Heating System'!C200)</f>
        <v/>
      </c>
      <c r="F302" s="1552"/>
      <c r="G302" s="1553"/>
      <c r="H302" s="375"/>
      <c r="I302" s="356"/>
      <c r="J302" s="954"/>
      <c r="K302" s="356"/>
      <c r="L302" s="358"/>
      <c r="M302" s="358"/>
      <c r="N302" s="782">
        <f>IF('Step 3.2 Heating System'!W200="","",'Step 3.2 Heating System'!W200)</f>
        <v>0</v>
      </c>
      <c r="O302" s="527" t="str">
        <f t="shared" si="71"/>
        <v/>
      </c>
      <c r="P302" s="528" t="str">
        <f t="shared" si="79"/>
        <v/>
      </c>
      <c r="Q302" s="783" t="str">
        <f t="shared" si="72"/>
        <v/>
      </c>
      <c r="R302" s="528" t="str">
        <f t="shared" si="73"/>
        <v/>
      </c>
      <c r="S302" s="528" t="str">
        <f t="shared" si="80"/>
        <v/>
      </c>
      <c r="T302" s="784" t="str">
        <f t="shared" si="74"/>
        <v/>
      </c>
      <c r="U302" s="523" t="str">
        <f t="shared" si="75"/>
        <v/>
      </c>
      <c r="X302" s="113" t="str">
        <f>IF(B302="","",IF($C$7&lt;VLOOKUP(B302,'Eligible Technologies'!D:G,4,FALSE),$C$7,VLOOKUP(B302,'Eligible Technologies'!D:G,4,FALSE)))</f>
        <v/>
      </c>
      <c r="Y302" s="41" t="e">
        <f t="shared" si="77"/>
        <v>#VALUE!</v>
      </c>
      <c r="Z302" s="25" t="str">
        <f ca="1">IFERROR(IF($D$7 = "*Multi*",AVERAGE($AI$331:INDIRECT(CONCATENATE("Ai"&amp;Y302))),AVERAGE($AI$330:INDIRECT(CONCATENATE("Ai"&amp;Y302)))),"")</f>
        <v/>
      </c>
      <c r="AA302" s="23"/>
      <c r="AB302" s="114" t="str">
        <f t="shared" si="81"/>
        <v/>
      </c>
      <c r="AC302" s="114" t="str">
        <f t="shared" si="78"/>
        <v/>
      </c>
      <c r="AD302" s="115">
        <f t="shared" si="82"/>
        <v>0</v>
      </c>
      <c r="AE302" s="406" t="e">
        <f t="shared" si="76"/>
        <v>#DIV/0!</v>
      </c>
      <c r="AF302" s="481" t="e">
        <f ca="1">AVERAGEIF('Step 3.2 Heating System'!$C$10:$C$111,'Step 4 Support Tool'!E302,'Step 3.2 Heating System'!$K$10:$K$109)</f>
        <v>#DIV/0!</v>
      </c>
      <c r="AH302" s="32"/>
      <c r="AJ302" s="27"/>
      <c r="AK302" s="27"/>
      <c r="AL302" s="23"/>
      <c r="AM302" s="23"/>
      <c r="AO302" s="33"/>
      <c r="AR302" s="26"/>
      <c r="AS302" s="26"/>
      <c r="AT302" s="370" t="s">
        <v>797</v>
      </c>
      <c r="AU302" s="342"/>
      <c r="AV302" s="93"/>
      <c r="AW302" s="91"/>
      <c r="AX302" s="91"/>
      <c r="AY302" s="91"/>
      <c r="AZ302" s="90"/>
      <c r="BA302" s="90"/>
      <c r="BB302" s="90"/>
      <c r="BC302" s="90"/>
      <c r="BD302" s="90"/>
      <c r="BE302" s="90"/>
      <c r="BF302" s="90"/>
      <c r="BG302" s="90"/>
      <c r="BH302" s="90"/>
      <c r="BI302" s="83"/>
      <c r="BJ302" s="83"/>
      <c r="BK302" s="83"/>
      <c r="BL302" s="83"/>
      <c r="BM302" s="83"/>
      <c r="BN302" s="83"/>
      <c r="BO302" s="83"/>
      <c r="BP302" s="83"/>
      <c r="BQ302" s="83"/>
      <c r="BR302" s="83"/>
      <c r="BS302" s="83"/>
      <c r="BT302" s="83"/>
      <c r="BU302" s="83"/>
      <c r="BV302" s="83"/>
      <c r="BW302" s="83"/>
      <c r="BX302" s="83"/>
      <c r="BY302" s="83"/>
      <c r="BZ302" s="83"/>
      <c r="CA302" s="83"/>
      <c r="CB302" s="83"/>
      <c r="CC302" s="83"/>
      <c r="CD302" s="83"/>
    </row>
    <row r="303" spans="1:82" s="10" customFormat="1" ht="34.5" hidden="1" customHeight="1" outlineLevel="1" thickBot="1" x14ac:dyDescent="0.25">
      <c r="A303" s="693" t="str">
        <f>'Step 3.2 Heating System'!A201</f>
        <v>LC System 84</v>
      </c>
      <c r="B303" s="1007" t="str">
        <f>IF('Step 3.2 Heating System'!D201="","",'Step 3.2 Heating System'!D201)</f>
        <v/>
      </c>
      <c r="C303" s="355"/>
      <c r="D303" s="355"/>
      <c r="E303" s="1005" t="str">
        <f>IF(OR(B303="",C303="",D303="",'Step 3.2 Heating System'!D201="")=TRUE,"",'Step 3.2 Heating System'!C201)</f>
        <v/>
      </c>
      <c r="F303" s="1552"/>
      <c r="G303" s="1553"/>
      <c r="H303" s="375"/>
      <c r="I303" s="356"/>
      <c r="J303" s="954"/>
      <c r="K303" s="356"/>
      <c r="L303" s="358"/>
      <c r="M303" s="358"/>
      <c r="N303" s="782">
        <f>IF('Step 3.2 Heating System'!W201="","",'Step 3.2 Heating System'!W201)</f>
        <v>0</v>
      </c>
      <c r="O303" s="527" t="str">
        <f t="shared" si="71"/>
        <v/>
      </c>
      <c r="P303" s="528" t="str">
        <f t="shared" si="79"/>
        <v/>
      </c>
      <c r="Q303" s="783" t="str">
        <f t="shared" si="72"/>
        <v/>
      </c>
      <c r="R303" s="528" t="str">
        <f t="shared" si="73"/>
        <v/>
      </c>
      <c r="S303" s="528" t="str">
        <f t="shared" si="80"/>
        <v/>
      </c>
      <c r="T303" s="784" t="str">
        <f t="shared" si="74"/>
        <v/>
      </c>
      <c r="U303" s="523" t="str">
        <f t="shared" si="75"/>
        <v/>
      </c>
      <c r="X303" s="113" t="str">
        <f>IF(B303="","",IF($C$7&lt;VLOOKUP(B303,'Eligible Technologies'!D:G,4,FALSE),$C$7,VLOOKUP(B303,'Eligible Technologies'!D:G,4,FALSE)))</f>
        <v/>
      </c>
      <c r="Y303" s="41" t="e">
        <f t="shared" si="77"/>
        <v>#VALUE!</v>
      </c>
      <c r="Z303" s="25" t="str">
        <f ca="1">IFERROR(IF($D$7 = "*Multi*",AVERAGE($AI$331:INDIRECT(CONCATENATE("Ai"&amp;Y303))),AVERAGE($AI$330:INDIRECT(CONCATENATE("Ai"&amp;Y303)))),"")</f>
        <v/>
      </c>
      <c r="AA303" s="23"/>
      <c r="AB303" s="114" t="str">
        <f t="shared" si="81"/>
        <v/>
      </c>
      <c r="AC303" s="114" t="str">
        <f t="shared" si="78"/>
        <v/>
      </c>
      <c r="AD303" s="115">
        <f t="shared" si="82"/>
        <v>0</v>
      </c>
      <c r="AE303" s="406" t="e">
        <f t="shared" si="76"/>
        <v>#DIV/0!</v>
      </c>
      <c r="AF303" s="481" t="e">
        <f ca="1">AVERAGEIF('Step 3.2 Heating System'!$C$10:$C$111,'Step 4 Support Tool'!E303,'Step 3.2 Heating System'!$K$10:$K$109)</f>
        <v>#DIV/0!</v>
      </c>
      <c r="AH303" s="32"/>
      <c r="AJ303" s="27"/>
      <c r="AK303" s="27"/>
      <c r="AL303" s="23"/>
      <c r="AM303" s="23"/>
      <c r="AO303" s="33"/>
      <c r="AR303" s="26"/>
      <c r="AS303" s="26"/>
      <c r="AT303" s="370" t="s">
        <v>797</v>
      </c>
      <c r="AU303" s="342"/>
      <c r="AV303" s="93"/>
      <c r="AW303" s="91"/>
      <c r="AX303" s="91"/>
      <c r="AY303" s="91"/>
      <c r="AZ303" s="90"/>
      <c r="BA303" s="90"/>
      <c r="BB303" s="90"/>
      <c r="BC303" s="90"/>
      <c r="BD303" s="90"/>
      <c r="BE303" s="90"/>
      <c r="BF303" s="90"/>
      <c r="BG303" s="90"/>
      <c r="BH303" s="90"/>
      <c r="BI303" s="83"/>
      <c r="BJ303" s="83"/>
      <c r="BK303" s="83"/>
      <c r="BL303" s="83"/>
      <c r="BM303" s="83"/>
      <c r="BN303" s="83"/>
      <c r="BO303" s="83"/>
      <c r="BP303" s="83"/>
      <c r="BQ303" s="83"/>
      <c r="BR303" s="83"/>
      <c r="BS303" s="83"/>
      <c r="BT303" s="83"/>
      <c r="BU303" s="83"/>
      <c r="BV303" s="83"/>
      <c r="BW303" s="83"/>
      <c r="BX303" s="83"/>
      <c r="BY303" s="83"/>
      <c r="BZ303" s="83"/>
      <c r="CA303" s="83"/>
      <c r="CB303" s="83"/>
      <c r="CC303" s="83"/>
      <c r="CD303" s="83"/>
    </row>
    <row r="304" spans="1:82" s="10" customFormat="1" ht="34.5" hidden="1" customHeight="1" outlineLevel="1" thickBot="1" x14ac:dyDescent="0.25">
      <c r="A304" s="693" t="str">
        <f>'Step 3.2 Heating System'!A202</f>
        <v>LC System 85</v>
      </c>
      <c r="B304" s="1007" t="str">
        <f>IF('Step 3.2 Heating System'!D202="","",'Step 3.2 Heating System'!D202)</f>
        <v/>
      </c>
      <c r="C304" s="355"/>
      <c r="D304" s="355"/>
      <c r="E304" s="1005" t="str">
        <f>IF(OR(B304="",C304="",D304="",'Step 3.2 Heating System'!D202="")=TRUE,"",'Step 3.2 Heating System'!C202)</f>
        <v/>
      </c>
      <c r="F304" s="1552"/>
      <c r="G304" s="1553"/>
      <c r="H304" s="375"/>
      <c r="I304" s="356"/>
      <c r="J304" s="954"/>
      <c r="K304" s="356"/>
      <c r="L304" s="358"/>
      <c r="M304" s="358"/>
      <c r="N304" s="782">
        <f>IF('Step 3.2 Heating System'!W202="","",'Step 3.2 Heating System'!W202)</f>
        <v>0</v>
      </c>
      <c r="O304" s="527" t="str">
        <f t="shared" si="71"/>
        <v/>
      </c>
      <c r="P304" s="528" t="str">
        <f t="shared" si="79"/>
        <v/>
      </c>
      <c r="Q304" s="783" t="str">
        <f t="shared" si="72"/>
        <v/>
      </c>
      <c r="R304" s="528" t="str">
        <f t="shared" si="73"/>
        <v/>
      </c>
      <c r="S304" s="528" t="str">
        <f t="shared" si="80"/>
        <v/>
      </c>
      <c r="T304" s="784" t="str">
        <f t="shared" si="74"/>
        <v/>
      </c>
      <c r="U304" s="523" t="str">
        <f t="shared" si="75"/>
        <v/>
      </c>
      <c r="X304" s="113" t="str">
        <f>IF(B304="","",IF($C$7&lt;VLOOKUP(B304,'Eligible Technologies'!D:G,4,FALSE),$C$7,VLOOKUP(B304,'Eligible Technologies'!D:G,4,FALSE)))</f>
        <v/>
      </c>
      <c r="Y304" s="41" t="e">
        <f t="shared" si="77"/>
        <v>#VALUE!</v>
      </c>
      <c r="Z304" s="25" t="str">
        <f ca="1">IFERROR(IF($D$7 = "*Multi*",AVERAGE($AI$331:INDIRECT(CONCATENATE("Ai"&amp;Y304))),AVERAGE($AI$330:INDIRECT(CONCATENATE("Ai"&amp;Y304)))),"")</f>
        <v/>
      </c>
      <c r="AA304" s="23"/>
      <c r="AB304" s="114" t="str">
        <f t="shared" si="81"/>
        <v/>
      </c>
      <c r="AC304" s="114" t="str">
        <f t="shared" si="78"/>
        <v/>
      </c>
      <c r="AD304" s="115">
        <f t="shared" si="82"/>
        <v>0</v>
      </c>
      <c r="AE304" s="406" t="e">
        <f t="shared" si="76"/>
        <v>#DIV/0!</v>
      </c>
      <c r="AF304" s="481" t="e">
        <f ca="1">AVERAGEIF('Step 3.2 Heating System'!$C$10:$C$111,'Step 4 Support Tool'!E304,'Step 3.2 Heating System'!$K$10:$K$109)</f>
        <v>#DIV/0!</v>
      </c>
      <c r="AH304" s="32"/>
      <c r="AJ304" s="27"/>
      <c r="AK304" s="27"/>
      <c r="AL304" s="23"/>
      <c r="AM304" s="23"/>
      <c r="AO304" s="33"/>
      <c r="AR304" s="26"/>
      <c r="AS304" s="26"/>
      <c r="AT304" s="370" t="s">
        <v>797</v>
      </c>
      <c r="AU304" s="342"/>
      <c r="AV304" s="93"/>
      <c r="AW304" s="91"/>
      <c r="AX304" s="91"/>
      <c r="AY304" s="91"/>
      <c r="AZ304" s="90"/>
      <c r="BA304" s="90"/>
      <c r="BB304" s="90"/>
      <c r="BC304" s="90"/>
      <c r="BD304" s="90"/>
      <c r="BE304" s="90"/>
      <c r="BF304" s="90"/>
      <c r="BG304" s="90"/>
      <c r="BH304" s="90"/>
      <c r="BI304" s="83"/>
      <c r="BJ304" s="83"/>
      <c r="BK304" s="83"/>
      <c r="BL304" s="83"/>
      <c r="BM304" s="83"/>
      <c r="BN304" s="83"/>
      <c r="BO304" s="83"/>
      <c r="BP304" s="83"/>
      <c r="BQ304" s="83"/>
      <c r="BR304" s="83"/>
      <c r="BS304" s="83"/>
      <c r="BT304" s="83"/>
      <c r="BU304" s="83"/>
      <c r="BV304" s="83"/>
      <c r="BW304" s="83"/>
      <c r="BX304" s="83"/>
      <c r="BY304" s="83"/>
      <c r="BZ304" s="83"/>
      <c r="CA304" s="83"/>
      <c r="CB304" s="83"/>
      <c r="CC304" s="83"/>
      <c r="CD304" s="83"/>
    </row>
    <row r="305" spans="1:82" s="10" customFormat="1" ht="34.5" hidden="1" customHeight="1" outlineLevel="1" thickBot="1" x14ac:dyDescent="0.25">
      <c r="A305" s="693" t="str">
        <f>'Step 3.2 Heating System'!A203</f>
        <v>LC System 86</v>
      </c>
      <c r="B305" s="1007" t="str">
        <f>IF('Step 3.2 Heating System'!D203="","",'Step 3.2 Heating System'!D203)</f>
        <v/>
      </c>
      <c r="C305" s="355"/>
      <c r="D305" s="355"/>
      <c r="E305" s="1005" t="str">
        <f>IF(OR(B305="",C305="",D305="",'Step 3.2 Heating System'!D203="")=TRUE,"",'Step 3.2 Heating System'!C203)</f>
        <v/>
      </c>
      <c r="F305" s="1552"/>
      <c r="G305" s="1553"/>
      <c r="H305" s="375"/>
      <c r="I305" s="356"/>
      <c r="J305" s="954"/>
      <c r="K305" s="356"/>
      <c r="L305" s="358"/>
      <c r="M305" s="358"/>
      <c r="N305" s="782">
        <f>IF('Step 3.2 Heating System'!W203="","",'Step 3.2 Heating System'!W203)</f>
        <v>0</v>
      </c>
      <c r="O305" s="527" t="str">
        <f t="shared" si="71"/>
        <v/>
      </c>
      <c r="P305" s="528" t="str">
        <f t="shared" si="79"/>
        <v/>
      </c>
      <c r="Q305" s="783" t="str">
        <f t="shared" si="72"/>
        <v/>
      </c>
      <c r="R305" s="528" t="str">
        <f t="shared" si="73"/>
        <v/>
      </c>
      <c r="S305" s="528" t="str">
        <f t="shared" si="80"/>
        <v/>
      </c>
      <c r="T305" s="784" t="str">
        <f t="shared" si="74"/>
        <v/>
      </c>
      <c r="U305" s="523" t="str">
        <f t="shared" si="75"/>
        <v/>
      </c>
      <c r="X305" s="113" t="str">
        <f>IF(B305="","",IF($C$7&lt;VLOOKUP(B305,'Eligible Technologies'!D:G,4,FALSE),$C$7,VLOOKUP(B305,'Eligible Technologies'!D:G,4,FALSE)))</f>
        <v/>
      </c>
      <c r="Y305" s="41" t="e">
        <f t="shared" si="77"/>
        <v>#VALUE!</v>
      </c>
      <c r="Z305" s="25" t="str">
        <f ca="1">IFERROR(IF($D$7 = "*Multi*",AVERAGE($AI$331:INDIRECT(CONCATENATE("Ai"&amp;Y305))),AVERAGE($AI$330:INDIRECT(CONCATENATE("Ai"&amp;Y305)))),"")</f>
        <v/>
      </c>
      <c r="AA305" s="23"/>
      <c r="AB305" s="114" t="str">
        <f t="shared" si="81"/>
        <v/>
      </c>
      <c r="AC305" s="114" t="str">
        <f t="shared" si="78"/>
        <v/>
      </c>
      <c r="AD305" s="115">
        <f t="shared" si="82"/>
        <v>0</v>
      </c>
      <c r="AE305" s="406" t="e">
        <f t="shared" si="76"/>
        <v>#DIV/0!</v>
      </c>
      <c r="AF305" s="481" t="e">
        <f ca="1">AVERAGEIF('Step 3.2 Heating System'!$C$10:$C$111,'Step 4 Support Tool'!E305,'Step 3.2 Heating System'!$K$10:$K$109)</f>
        <v>#DIV/0!</v>
      </c>
      <c r="AH305" s="32"/>
      <c r="AJ305" s="27"/>
      <c r="AK305" s="27"/>
      <c r="AL305" s="23"/>
      <c r="AM305" s="23"/>
      <c r="AO305" s="33"/>
      <c r="AR305" s="26"/>
      <c r="AS305" s="26"/>
      <c r="AT305" s="370" t="s">
        <v>797</v>
      </c>
      <c r="AU305" s="342"/>
      <c r="AV305" s="93"/>
      <c r="AW305" s="91"/>
      <c r="AX305" s="91"/>
      <c r="AY305" s="91"/>
      <c r="AZ305" s="90"/>
      <c r="BA305" s="90"/>
      <c r="BB305" s="90"/>
      <c r="BC305" s="90"/>
      <c r="BD305" s="90"/>
      <c r="BE305" s="90"/>
      <c r="BF305" s="90"/>
      <c r="BG305" s="90"/>
      <c r="BH305" s="90"/>
      <c r="BI305" s="83"/>
      <c r="BJ305" s="83"/>
      <c r="BK305" s="83"/>
      <c r="BL305" s="83"/>
      <c r="BM305" s="83"/>
      <c r="BN305" s="83"/>
      <c r="BO305" s="83"/>
      <c r="BP305" s="83"/>
      <c r="BQ305" s="83"/>
      <c r="BR305" s="83"/>
      <c r="BS305" s="83"/>
      <c r="BT305" s="83"/>
      <c r="BU305" s="83"/>
      <c r="BV305" s="83"/>
      <c r="BW305" s="83"/>
      <c r="BX305" s="83"/>
      <c r="BY305" s="83"/>
      <c r="BZ305" s="83"/>
      <c r="CA305" s="83"/>
      <c r="CB305" s="83"/>
      <c r="CC305" s="83"/>
      <c r="CD305" s="83"/>
    </row>
    <row r="306" spans="1:82" s="10" customFormat="1" ht="34.5" hidden="1" customHeight="1" outlineLevel="1" thickBot="1" x14ac:dyDescent="0.25">
      <c r="A306" s="693" t="str">
        <f>'Step 3.2 Heating System'!A204</f>
        <v>LC System 87</v>
      </c>
      <c r="B306" s="1007" t="str">
        <f>IF('Step 3.2 Heating System'!D204="","",'Step 3.2 Heating System'!D204)</f>
        <v/>
      </c>
      <c r="C306" s="355"/>
      <c r="D306" s="355"/>
      <c r="E306" s="1005" t="str">
        <f>IF(OR(B306="",C306="",D306="",'Step 3.2 Heating System'!D204="")=TRUE,"",'Step 3.2 Heating System'!C204)</f>
        <v/>
      </c>
      <c r="F306" s="1552"/>
      <c r="G306" s="1553"/>
      <c r="H306" s="375"/>
      <c r="I306" s="356"/>
      <c r="J306" s="954"/>
      <c r="K306" s="356"/>
      <c r="L306" s="358"/>
      <c r="M306" s="358"/>
      <c r="N306" s="782">
        <f>IF('Step 3.2 Heating System'!W204="","",'Step 3.2 Heating System'!W204)</f>
        <v>0</v>
      </c>
      <c r="O306" s="527" t="str">
        <f t="shared" si="71"/>
        <v/>
      </c>
      <c r="P306" s="528" t="str">
        <f t="shared" si="79"/>
        <v/>
      </c>
      <c r="Q306" s="783" t="str">
        <f t="shared" si="72"/>
        <v/>
      </c>
      <c r="R306" s="528" t="str">
        <f t="shared" si="73"/>
        <v/>
      </c>
      <c r="S306" s="528" t="str">
        <f t="shared" si="80"/>
        <v/>
      </c>
      <c r="T306" s="784" t="str">
        <f t="shared" si="74"/>
        <v/>
      </c>
      <c r="U306" s="523" t="str">
        <f t="shared" si="75"/>
        <v/>
      </c>
      <c r="X306" s="113" t="str">
        <f>IF(B306="","",IF($C$7&lt;VLOOKUP(B306,'Eligible Technologies'!D:G,4,FALSE),$C$7,VLOOKUP(B306,'Eligible Technologies'!D:G,4,FALSE)))</f>
        <v/>
      </c>
      <c r="Y306" s="41" t="e">
        <f t="shared" si="77"/>
        <v>#VALUE!</v>
      </c>
      <c r="Z306" s="25" t="str">
        <f ca="1">IFERROR(IF($D$7 = "*Multi*",AVERAGE($AI$331:INDIRECT(CONCATENATE("Ai"&amp;Y306))),AVERAGE($AI$330:INDIRECT(CONCATENATE("Ai"&amp;Y306)))),"")</f>
        <v/>
      </c>
      <c r="AA306" s="23"/>
      <c r="AB306" s="114" t="str">
        <f t="shared" si="81"/>
        <v/>
      </c>
      <c r="AC306" s="114" t="str">
        <f t="shared" si="78"/>
        <v/>
      </c>
      <c r="AD306" s="115">
        <f t="shared" si="82"/>
        <v>0</v>
      </c>
      <c r="AE306" s="406" t="e">
        <f t="shared" si="76"/>
        <v>#DIV/0!</v>
      </c>
      <c r="AF306" s="481" t="e">
        <f ca="1">AVERAGEIF('Step 3.2 Heating System'!$C$10:$C$111,'Step 4 Support Tool'!E306,'Step 3.2 Heating System'!$K$10:$K$109)</f>
        <v>#DIV/0!</v>
      </c>
      <c r="AH306" s="32"/>
      <c r="AJ306" s="27"/>
      <c r="AK306" s="27"/>
      <c r="AL306" s="23"/>
      <c r="AM306" s="23"/>
      <c r="AO306" s="33"/>
      <c r="AR306" s="26"/>
      <c r="AS306" s="26"/>
      <c r="AT306" s="370" t="s">
        <v>797</v>
      </c>
      <c r="AU306" s="342"/>
      <c r="AV306" s="93"/>
      <c r="AW306" s="91"/>
      <c r="AX306" s="91"/>
      <c r="AY306" s="91"/>
      <c r="AZ306" s="90"/>
      <c r="BA306" s="90"/>
      <c r="BB306" s="90"/>
      <c r="BC306" s="90"/>
      <c r="BD306" s="90"/>
      <c r="BE306" s="90"/>
      <c r="BF306" s="90"/>
      <c r="BG306" s="90"/>
      <c r="BH306" s="90"/>
      <c r="BI306" s="83"/>
      <c r="BJ306" s="83"/>
      <c r="BK306" s="83"/>
      <c r="BL306" s="83"/>
      <c r="BM306" s="83"/>
      <c r="BN306" s="83"/>
      <c r="BO306" s="83"/>
      <c r="BP306" s="83"/>
      <c r="BQ306" s="83"/>
      <c r="BR306" s="83"/>
      <c r="BS306" s="83"/>
      <c r="BT306" s="83"/>
      <c r="BU306" s="83"/>
      <c r="BV306" s="83"/>
      <c r="BW306" s="83"/>
      <c r="BX306" s="83"/>
      <c r="BY306" s="83"/>
      <c r="BZ306" s="83"/>
      <c r="CA306" s="83"/>
      <c r="CB306" s="83"/>
      <c r="CC306" s="83"/>
      <c r="CD306" s="83"/>
    </row>
    <row r="307" spans="1:82" s="10" customFormat="1" ht="34.5" hidden="1" customHeight="1" outlineLevel="1" thickBot="1" x14ac:dyDescent="0.25">
      <c r="A307" s="693" t="str">
        <f>'Step 3.2 Heating System'!A205</f>
        <v>LC System 88</v>
      </c>
      <c r="B307" s="1007" t="str">
        <f>IF('Step 3.2 Heating System'!D205="","",'Step 3.2 Heating System'!D205)</f>
        <v/>
      </c>
      <c r="C307" s="355"/>
      <c r="D307" s="355"/>
      <c r="E307" s="1005" t="str">
        <f>IF(OR(B307="",C307="",D307="",'Step 3.2 Heating System'!D205="")=TRUE,"",'Step 3.2 Heating System'!C205)</f>
        <v/>
      </c>
      <c r="F307" s="1552"/>
      <c r="G307" s="1553"/>
      <c r="H307" s="375"/>
      <c r="I307" s="356"/>
      <c r="J307" s="954"/>
      <c r="K307" s="356"/>
      <c r="L307" s="358"/>
      <c r="M307" s="358"/>
      <c r="N307" s="782">
        <f>IF('Step 3.2 Heating System'!W205="","",'Step 3.2 Heating System'!W205)</f>
        <v>0</v>
      </c>
      <c r="O307" s="527" t="str">
        <f t="shared" si="71"/>
        <v/>
      </c>
      <c r="P307" s="528" t="str">
        <f t="shared" si="79"/>
        <v/>
      </c>
      <c r="Q307" s="783" t="str">
        <f t="shared" si="72"/>
        <v/>
      </c>
      <c r="R307" s="528" t="str">
        <f t="shared" si="73"/>
        <v/>
      </c>
      <c r="S307" s="528" t="str">
        <f t="shared" si="80"/>
        <v/>
      </c>
      <c r="T307" s="784" t="str">
        <f t="shared" si="74"/>
        <v/>
      </c>
      <c r="U307" s="523" t="str">
        <f t="shared" si="75"/>
        <v/>
      </c>
      <c r="X307" s="113" t="str">
        <f>IF(B307="","",IF($C$7&lt;VLOOKUP(B307,'Eligible Technologies'!D:G,4,FALSE),$C$7,VLOOKUP(B307,'Eligible Technologies'!D:G,4,FALSE)))</f>
        <v/>
      </c>
      <c r="Y307" s="41" t="e">
        <f t="shared" si="77"/>
        <v>#VALUE!</v>
      </c>
      <c r="Z307" s="25" t="str">
        <f ca="1">IFERROR(IF($D$7 = "*Multi*",AVERAGE($AI$331:INDIRECT(CONCATENATE("Ai"&amp;Y307))),AVERAGE($AI$330:INDIRECT(CONCATENATE("Ai"&amp;Y307)))),"")</f>
        <v/>
      </c>
      <c r="AA307" s="23"/>
      <c r="AB307" s="114" t="str">
        <f t="shared" si="81"/>
        <v/>
      </c>
      <c r="AC307" s="114" t="str">
        <f t="shared" si="78"/>
        <v/>
      </c>
      <c r="AD307" s="115">
        <f t="shared" si="82"/>
        <v>0</v>
      </c>
      <c r="AE307" s="406" t="e">
        <f t="shared" si="76"/>
        <v>#DIV/0!</v>
      </c>
      <c r="AF307" s="481" t="e">
        <f ca="1">AVERAGEIF('Step 3.2 Heating System'!$C$10:$C$111,'Step 4 Support Tool'!E307,'Step 3.2 Heating System'!$K$10:$K$109)</f>
        <v>#DIV/0!</v>
      </c>
      <c r="AH307" s="32"/>
      <c r="AJ307" s="27"/>
      <c r="AK307" s="27"/>
      <c r="AL307" s="23"/>
      <c r="AM307" s="23"/>
      <c r="AO307" s="33"/>
      <c r="AR307" s="26"/>
      <c r="AS307" s="26"/>
      <c r="AT307" s="370" t="s">
        <v>797</v>
      </c>
      <c r="AU307" s="342"/>
      <c r="AV307" s="93"/>
      <c r="AW307" s="91"/>
      <c r="AX307" s="91"/>
      <c r="AY307" s="91"/>
      <c r="AZ307" s="90"/>
      <c r="BA307" s="90"/>
      <c r="BB307" s="90"/>
      <c r="BC307" s="90"/>
      <c r="BD307" s="90"/>
      <c r="BE307" s="90"/>
      <c r="BF307" s="90"/>
      <c r="BG307" s="90"/>
      <c r="BH307" s="90"/>
      <c r="BI307" s="83"/>
      <c r="BJ307" s="83"/>
      <c r="BK307" s="83"/>
      <c r="BL307" s="83"/>
      <c r="BM307" s="83"/>
      <c r="BN307" s="83"/>
      <c r="BO307" s="83"/>
      <c r="BP307" s="83"/>
      <c r="BQ307" s="83"/>
      <c r="BR307" s="83"/>
      <c r="BS307" s="83"/>
      <c r="BT307" s="83"/>
      <c r="BU307" s="83"/>
      <c r="BV307" s="83"/>
      <c r="BW307" s="83"/>
      <c r="BX307" s="83"/>
      <c r="BY307" s="83"/>
      <c r="BZ307" s="83"/>
      <c r="CA307" s="83"/>
      <c r="CB307" s="83"/>
      <c r="CC307" s="83"/>
      <c r="CD307" s="83"/>
    </row>
    <row r="308" spans="1:82" s="10" customFormat="1" ht="34.5" hidden="1" customHeight="1" outlineLevel="1" thickBot="1" x14ac:dyDescent="0.25">
      <c r="A308" s="693" t="str">
        <f>'Step 3.2 Heating System'!A206</f>
        <v>LC System 89</v>
      </c>
      <c r="B308" s="1007" t="str">
        <f>IF('Step 3.2 Heating System'!D206="","",'Step 3.2 Heating System'!D206)</f>
        <v/>
      </c>
      <c r="C308" s="355"/>
      <c r="D308" s="355"/>
      <c r="E308" s="1005" t="str">
        <f>IF(OR(B308="",C308="",D308="",'Step 3.2 Heating System'!D206="")=TRUE,"",'Step 3.2 Heating System'!C206)</f>
        <v/>
      </c>
      <c r="F308" s="1552"/>
      <c r="G308" s="1553"/>
      <c r="H308" s="375"/>
      <c r="I308" s="356"/>
      <c r="J308" s="954"/>
      <c r="K308" s="356"/>
      <c r="L308" s="358"/>
      <c r="M308" s="358"/>
      <c r="N308" s="782">
        <f>IF('Step 3.2 Heating System'!W206="","",'Step 3.2 Heating System'!W206)</f>
        <v>0</v>
      </c>
      <c r="O308" s="527" t="str">
        <f t="shared" si="71"/>
        <v/>
      </c>
      <c r="P308" s="528" t="str">
        <f t="shared" si="79"/>
        <v/>
      </c>
      <c r="Q308" s="783" t="str">
        <f t="shared" si="72"/>
        <v/>
      </c>
      <c r="R308" s="528" t="str">
        <f t="shared" si="73"/>
        <v/>
      </c>
      <c r="S308" s="528" t="str">
        <f t="shared" si="80"/>
        <v/>
      </c>
      <c r="T308" s="784" t="str">
        <f t="shared" si="74"/>
        <v/>
      </c>
      <c r="U308" s="523" t="str">
        <f t="shared" si="75"/>
        <v/>
      </c>
      <c r="X308" s="113" t="str">
        <f>IF(B308="","",IF($C$7&lt;VLOOKUP(B308,'Eligible Technologies'!D:G,4,FALSE),$C$7,VLOOKUP(B308,'Eligible Technologies'!D:G,4,FALSE)))</f>
        <v/>
      </c>
      <c r="Y308" s="41" t="e">
        <f t="shared" si="77"/>
        <v>#VALUE!</v>
      </c>
      <c r="Z308" s="25" t="str">
        <f ca="1">IFERROR(IF($D$7 = "*Multi*",AVERAGE($AI$331:INDIRECT(CONCATENATE("Ai"&amp;Y308))),AVERAGE($AI$330:INDIRECT(CONCATENATE("Ai"&amp;Y308)))),"")</f>
        <v/>
      </c>
      <c r="AA308" s="23"/>
      <c r="AB308" s="114" t="str">
        <f t="shared" si="81"/>
        <v/>
      </c>
      <c r="AC308" s="114" t="str">
        <f t="shared" si="78"/>
        <v/>
      </c>
      <c r="AD308" s="115">
        <f t="shared" si="82"/>
        <v>0</v>
      </c>
      <c r="AE308" s="406" t="e">
        <f t="shared" si="76"/>
        <v>#DIV/0!</v>
      </c>
      <c r="AF308" s="481" t="e">
        <f ca="1">AVERAGEIF('Step 3.2 Heating System'!$C$10:$C$111,'Step 4 Support Tool'!E308,'Step 3.2 Heating System'!$K$10:$K$109)</f>
        <v>#DIV/0!</v>
      </c>
      <c r="AH308" s="32"/>
      <c r="AJ308" s="27"/>
      <c r="AK308" s="27"/>
      <c r="AL308" s="23"/>
      <c r="AM308" s="23"/>
      <c r="AO308" s="33"/>
      <c r="AR308" s="26"/>
      <c r="AS308" s="26"/>
      <c r="AT308" s="370" t="s">
        <v>797</v>
      </c>
      <c r="AU308" s="342"/>
      <c r="AV308" s="93"/>
      <c r="AW308" s="91"/>
      <c r="AX308" s="91"/>
      <c r="AY308" s="91"/>
      <c r="AZ308" s="90"/>
      <c r="BA308" s="90"/>
      <c r="BB308" s="90"/>
      <c r="BC308" s="90"/>
      <c r="BD308" s="90"/>
      <c r="BE308" s="90"/>
      <c r="BF308" s="90"/>
      <c r="BG308" s="90"/>
      <c r="BH308" s="90"/>
      <c r="BI308" s="83"/>
      <c r="BJ308" s="83"/>
      <c r="BK308" s="83"/>
      <c r="BL308" s="83"/>
      <c r="BM308" s="83"/>
      <c r="BN308" s="83"/>
      <c r="BO308" s="83"/>
      <c r="BP308" s="83"/>
      <c r="BQ308" s="83"/>
      <c r="BR308" s="83"/>
      <c r="BS308" s="83"/>
      <c r="BT308" s="83"/>
      <c r="BU308" s="83"/>
      <c r="BV308" s="83"/>
      <c r="BW308" s="83"/>
      <c r="BX308" s="83"/>
      <c r="BY308" s="83"/>
      <c r="BZ308" s="83"/>
      <c r="CA308" s="83"/>
      <c r="CB308" s="83"/>
      <c r="CC308" s="83"/>
      <c r="CD308" s="83"/>
    </row>
    <row r="309" spans="1:82" s="10" customFormat="1" ht="34.5" hidden="1" customHeight="1" outlineLevel="1" thickBot="1" x14ac:dyDescent="0.25">
      <c r="A309" s="693" t="str">
        <f>'Step 3.2 Heating System'!A207</f>
        <v>LC System 90</v>
      </c>
      <c r="B309" s="1007" t="str">
        <f>IF('Step 3.2 Heating System'!D207="","",'Step 3.2 Heating System'!D207)</f>
        <v/>
      </c>
      <c r="C309" s="355"/>
      <c r="D309" s="355"/>
      <c r="E309" s="1005" t="str">
        <f>IF(OR(B309="",C309="",D309="",'Step 3.2 Heating System'!D207="")=TRUE,"",'Step 3.2 Heating System'!C207)</f>
        <v/>
      </c>
      <c r="F309" s="1552"/>
      <c r="G309" s="1553"/>
      <c r="H309" s="375"/>
      <c r="I309" s="356"/>
      <c r="J309" s="954"/>
      <c r="K309" s="356"/>
      <c r="L309" s="358"/>
      <c r="M309" s="358"/>
      <c r="N309" s="782">
        <f>IF('Step 3.2 Heating System'!W207="","",'Step 3.2 Heating System'!W207)</f>
        <v>0</v>
      </c>
      <c r="O309" s="527" t="str">
        <f t="shared" si="71"/>
        <v/>
      </c>
      <c r="P309" s="528" t="str">
        <f t="shared" si="79"/>
        <v/>
      </c>
      <c r="Q309" s="783" t="str">
        <f t="shared" si="72"/>
        <v/>
      </c>
      <c r="R309" s="528" t="str">
        <f t="shared" si="73"/>
        <v/>
      </c>
      <c r="S309" s="528" t="str">
        <f t="shared" si="80"/>
        <v/>
      </c>
      <c r="T309" s="784" t="str">
        <f t="shared" si="74"/>
        <v/>
      </c>
      <c r="U309" s="523" t="str">
        <f t="shared" si="75"/>
        <v/>
      </c>
      <c r="X309" s="113" t="str">
        <f>IF(B309="","",IF($C$7&lt;VLOOKUP(B309,'Eligible Technologies'!D:G,4,FALSE),$C$7,VLOOKUP(B309,'Eligible Technologies'!D:G,4,FALSE)))</f>
        <v/>
      </c>
      <c r="Y309" s="41" t="e">
        <f t="shared" si="77"/>
        <v>#VALUE!</v>
      </c>
      <c r="Z309" s="25" t="str">
        <f ca="1">IFERROR(IF($D$7 = "*Multi*",AVERAGE($AI$331:INDIRECT(CONCATENATE("Ai"&amp;Y309))),AVERAGE($AI$330:INDIRECT(CONCATENATE("Ai"&amp;Y309)))),"")</f>
        <v/>
      </c>
      <c r="AA309" s="23"/>
      <c r="AB309" s="114" t="str">
        <f t="shared" si="81"/>
        <v/>
      </c>
      <c r="AC309" s="114" t="str">
        <f t="shared" si="78"/>
        <v/>
      </c>
      <c r="AD309" s="115">
        <f t="shared" si="82"/>
        <v>0</v>
      </c>
      <c r="AE309" s="406" t="e">
        <f t="shared" si="76"/>
        <v>#DIV/0!</v>
      </c>
      <c r="AF309" s="481" t="e">
        <f ca="1">AVERAGEIF('Step 3.2 Heating System'!$C$10:$C$111,'Step 4 Support Tool'!E309,'Step 3.2 Heating System'!$K$10:$K$109)</f>
        <v>#DIV/0!</v>
      </c>
      <c r="AH309" s="32"/>
      <c r="AJ309" s="27"/>
      <c r="AK309" s="27"/>
      <c r="AL309" s="23"/>
      <c r="AM309" s="23"/>
      <c r="AO309" s="33"/>
      <c r="AR309" s="26"/>
      <c r="AS309" s="26"/>
      <c r="AT309" s="370" t="s">
        <v>797</v>
      </c>
      <c r="AU309" s="342"/>
      <c r="AV309" s="93"/>
      <c r="AW309" s="91"/>
      <c r="AX309" s="91"/>
      <c r="AY309" s="91"/>
      <c r="AZ309" s="90"/>
      <c r="BA309" s="90"/>
      <c r="BB309" s="90"/>
      <c r="BC309" s="90"/>
      <c r="BD309" s="90"/>
      <c r="BE309" s="90"/>
      <c r="BF309" s="90"/>
      <c r="BG309" s="90"/>
      <c r="BH309" s="90"/>
      <c r="BI309" s="83"/>
      <c r="BJ309" s="83"/>
      <c r="BK309" s="83"/>
      <c r="BL309" s="83"/>
      <c r="BM309" s="83"/>
      <c r="BN309" s="83"/>
      <c r="BO309" s="83"/>
      <c r="BP309" s="83"/>
      <c r="BQ309" s="83"/>
      <c r="BR309" s="83"/>
      <c r="BS309" s="83"/>
      <c r="BT309" s="83"/>
      <c r="BU309" s="83"/>
      <c r="BV309" s="83"/>
      <c r="BW309" s="83"/>
      <c r="BX309" s="83"/>
      <c r="BY309" s="83"/>
      <c r="BZ309" s="83"/>
      <c r="CA309" s="83"/>
      <c r="CB309" s="83"/>
      <c r="CC309" s="83"/>
      <c r="CD309" s="83"/>
    </row>
    <row r="310" spans="1:82" s="10" customFormat="1" ht="34.5" hidden="1" customHeight="1" outlineLevel="1" thickBot="1" x14ac:dyDescent="0.25">
      <c r="A310" s="693" t="str">
        <f>'Step 3.2 Heating System'!A208</f>
        <v>LC System 91</v>
      </c>
      <c r="B310" s="1007" t="str">
        <f>IF('Step 3.2 Heating System'!D208="","",'Step 3.2 Heating System'!D208)</f>
        <v/>
      </c>
      <c r="C310" s="355"/>
      <c r="D310" s="355"/>
      <c r="E310" s="1005" t="str">
        <f>IF(OR(B310="",C310="",D310="",'Step 3.2 Heating System'!D208="")=TRUE,"",'Step 3.2 Heating System'!C208)</f>
        <v/>
      </c>
      <c r="F310" s="1552"/>
      <c r="G310" s="1553"/>
      <c r="H310" s="375"/>
      <c r="I310" s="356"/>
      <c r="J310" s="954"/>
      <c r="K310" s="356"/>
      <c r="L310" s="358"/>
      <c r="M310" s="358"/>
      <c r="N310" s="782">
        <f>IF('Step 3.2 Heating System'!W208="","",'Step 3.2 Heating System'!W208)</f>
        <v>0</v>
      </c>
      <c r="O310" s="527" t="str">
        <f t="shared" si="71"/>
        <v/>
      </c>
      <c r="P310" s="528" t="str">
        <f t="shared" si="79"/>
        <v/>
      </c>
      <c r="Q310" s="783" t="str">
        <f t="shared" si="72"/>
        <v/>
      </c>
      <c r="R310" s="528" t="str">
        <f t="shared" si="73"/>
        <v/>
      </c>
      <c r="S310" s="528" t="str">
        <f t="shared" si="80"/>
        <v/>
      </c>
      <c r="T310" s="784" t="str">
        <f t="shared" si="74"/>
        <v/>
      </c>
      <c r="U310" s="523" t="str">
        <f t="shared" si="75"/>
        <v/>
      </c>
      <c r="X310" s="113" t="str">
        <f>IF(B310="","",IF($C$7&lt;VLOOKUP(B310,'Eligible Technologies'!D:G,4,FALSE),$C$7,VLOOKUP(B310,'Eligible Technologies'!D:G,4,FALSE)))</f>
        <v/>
      </c>
      <c r="Y310" s="41" t="e">
        <f t="shared" si="77"/>
        <v>#VALUE!</v>
      </c>
      <c r="Z310" s="25" t="str">
        <f ca="1">IFERROR(IF($D$7 = "*Multi*",AVERAGE($AI$331:INDIRECT(CONCATENATE("Ai"&amp;Y310))),AVERAGE($AI$330:INDIRECT(CONCATENATE("Ai"&amp;Y310)))),"")</f>
        <v/>
      </c>
      <c r="AA310" s="23"/>
      <c r="AB310" s="114" t="str">
        <f t="shared" si="81"/>
        <v/>
      </c>
      <c r="AC310" s="114" t="str">
        <f t="shared" si="78"/>
        <v/>
      </c>
      <c r="AD310" s="115">
        <f t="shared" si="82"/>
        <v>0</v>
      </c>
      <c r="AE310" s="406" t="e">
        <f t="shared" si="76"/>
        <v>#DIV/0!</v>
      </c>
      <c r="AF310" s="481" t="e">
        <f ca="1">AVERAGEIF('Step 3.2 Heating System'!$C$10:$C$111,'Step 4 Support Tool'!E310,'Step 3.2 Heating System'!$K$10:$K$109)</f>
        <v>#DIV/0!</v>
      </c>
      <c r="AH310" s="32"/>
      <c r="AJ310" s="27"/>
      <c r="AK310" s="27"/>
      <c r="AL310" s="23"/>
      <c r="AM310" s="23"/>
      <c r="AO310" s="33"/>
      <c r="AR310" s="26"/>
      <c r="AS310" s="26"/>
      <c r="AT310" s="370" t="s">
        <v>797</v>
      </c>
      <c r="AU310" s="342"/>
      <c r="AV310" s="93"/>
      <c r="AW310" s="91"/>
      <c r="AX310" s="91"/>
      <c r="AY310" s="91"/>
      <c r="AZ310" s="90"/>
      <c r="BA310" s="90"/>
      <c r="BB310" s="90"/>
      <c r="BC310" s="90"/>
      <c r="BD310" s="90"/>
      <c r="BE310" s="90"/>
      <c r="BF310" s="90"/>
      <c r="BG310" s="90"/>
      <c r="BH310" s="90"/>
      <c r="BI310" s="83"/>
      <c r="BJ310" s="83"/>
      <c r="BK310" s="83"/>
      <c r="BL310" s="83"/>
      <c r="BM310" s="83"/>
      <c r="BN310" s="83"/>
      <c r="BO310" s="83"/>
      <c r="BP310" s="83"/>
      <c r="BQ310" s="83"/>
      <c r="BR310" s="83"/>
      <c r="BS310" s="83"/>
      <c r="BT310" s="83"/>
      <c r="BU310" s="83"/>
      <c r="BV310" s="83"/>
      <c r="BW310" s="83"/>
      <c r="BX310" s="83"/>
      <c r="BY310" s="83"/>
      <c r="BZ310" s="83"/>
      <c r="CA310" s="83"/>
      <c r="CB310" s="83"/>
      <c r="CC310" s="83"/>
      <c r="CD310" s="83"/>
    </row>
    <row r="311" spans="1:82" s="10" customFormat="1" ht="34.5" hidden="1" customHeight="1" outlineLevel="1" thickBot="1" x14ac:dyDescent="0.25">
      <c r="A311" s="693" t="str">
        <f>'Step 3.2 Heating System'!A209</f>
        <v>LC System 92</v>
      </c>
      <c r="B311" s="1007" t="str">
        <f>IF('Step 3.2 Heating System'!D209="","",'Step 3.2 Heating System'!D209)</f>
        <v/>
      </c>
      <c r="C311" s="355"/>
      <c r="D311" s="372"/>
      <c r="E311" s="1005" t="str">
        <f>IF(OR(B311="",C311="",D311="",'Step 3.2 Heating System'!D209="")=TRUE,"",'Step 3.2 Heating System'!C209)</f>
        <v/>
      </c>
      <c r="F311" s="1552"/>
      <c r="G311" s="1553"/>
      <c r="H311" s="375"/>
      <c r="I311" s="356"/>
      <c r="J311" s="954"/>
      <c r="K311" s="356"/>
      <c r="L311" s="358"/>
      <c r="M311" s="358"/>
      <c r="N311" s="782">
        <f>IF('Step 3.2 Heating System'!W209="","",'Step 3.2 Heating System'!W209)</f>
        <v>0</v>
      </c>
      <c r="O311" s="527" t="str">
        <f t="shared" si="71"/>
        <v/>
      </c>
      <c r="P311" s="528" t="str">
        <f t="shared" si="79"/>
        <v/>
      </c>
      <c r="Q311" s="783" t="str">
        <f t="shared" si="72"/>
        <v/>
      </c>
      <c r="R311" s="528" t="str">
        <f t="shared" si="73"/>
        <v/>
      </c>
      <c r="S311" s="528" t="str">
        <f t="shared" si="80"/>
        <v/>
      </c>
      <c r="T311" s="784" t="str">
        <f t="shared" si="74"/>
        <v/>
      </c>
      <c r="U311" s="523" t="str">
        <f t="shared" si="75"/>
        <v/>
      </c>
      <c r="X311" s="113" t="str">
        <f>IF(B311="","",IF($C$7&lt;VLOOKUP(B311,'Eligible Technologies'!D:G,4,FALSE),$C$7,VLOOKUP(B311,'Eligible Technologies'!D:G,4,FALSE)))</f>
        <v/>
      </c>
      <c r="Y311" s="41" t="e">
        <f t="shared" si="77"/>
        <v>#VALUE!</v>
      </c>
      <c r="Z311" s="25" t="str">
        <f ca="1">IFERROR(IF($D$7 = "*Multi*",AVERAGE($AI$331:INDIRECT(CONCATENATE("Ai"&amp;Y311))),AVERAGE($AI$330:INDIRECT(CONCATENATE("Ai"&amp;Y311)))),"")</f>
        <v/>
      </c>
      <c r="AA311" s="23"/>
      <c r="AB311" s="114" t="str">
        <f t="shared" si="81"/>
        <v/>
      </c>
      <c r="AC311" s="114" t="str">
        <f t="shared" si="78"/>
        <v/>
      </c>
      <c r="AD311" s="115">
        <f t="shared" si="82"/>
        <v>0</v>
      </c>
      <c r="AE311" s="406" t="e">
        <f t="shared" si="76"/>
        <v>#DIV/0!</v>
      </c>
      <c r="AF311" s="481" t="e">
        <f ca="1">AVERAGEIF('Step 3.2 Heating System'!$C$10:$C$111,'Step 4 Support Tool'!E311,'Step 3.2 Heating System'!$K$10:$K$109)</f>
        <v>#DIV/0!</v>
      </c>
      <c r="AH311" s="32"/>
      <c r="AJ311" s="27"/>
      <c r="AK311" s="27"/>
      <c r="AL311" s="23"/>
      <c r="AM311" s="23"/>
      <c r="AO311" s="33"/>
      <c r="AR311" s="26"/>
      <c r="AS311" s="26"/>
      <c r="AT311" s="370" t="s">
        <v>797</v>
      </c>
      <c r="AU311" s="342"/>
      <c r="AV311" s="93"/>
      <c r="AW311" s="91"/>
      <c r="AX311" s="91"/>
      <c r="AY311" s="91"/>
      <c r="AZ311" s="90"/>
      <c r="BA311" s="90"/>
      <c r="BB311" s="90"/>
      <c r="BC311" s="90"/>
      <c r="BD311" s="90"/>
      <c r="BE311" s="90"/>
      <c r="BF311" s="90"/>
      <c r="BG311" s="90"/>
      <c r="BH311" s="90"/>
      <c r="BI311" s="83"/>
      <c r="BJ311" s="83"/>
      <c r="BK311" s="83"/>
      <c r="BL311" s="83"/>
      <c r="BM311" s="83"/>
      <c r="BN311" s="83"/>
      <c r="BO311" s="83"/>
      <c r="BP311" s="83"/>
      <c r="BQ311" s="83"/>
      <c r="BR311" s="83"/>
      <c r="BS311" s="83"/>
      <c r="BT311" s="83"/>
      <c r="BU311" s="83"/>
      <c r="BV311" s="83"/>
      <c r="BW311" s="83"/>
      <c r="BX311" s="83"/>
      <c r="BY311" s="83"/>
      <c r="BZ311" s="83"/>
      <c r="CA311" s="83"/>
      <c r="CB311" s="83"/>
      <c r="CC311" s="83"/>
      <c r="CD311" s="83"/>
    </row>
    <row r="312" spans="1:82" s="10" customFormat="1" ht="34.5" hidden="1" customHeight="1" outlineLevel="1" thickBot="1" x14ac:dyDescent="0.25">
      <c r="A312" s="693" t="str">
        <f>'Step 3.2 Heating System'!A210</f>
        <v>LC System 93</v>
      </c>
      <c r="B312" s="1007" t="str">
        <f>IF('Step 3.2 Heating System'!D210="","",'Step 3.2 Heating System'!D210)</f>
        <v/>
      </c>
      <c r="C312" s="355"/>
      <c r="D312" s="355"/>
      <c r="E312" s="1005" t="str">
        <f>IF(OR(B312="",C312="",D312="",'Step 3.2 Heating System'!D210="")=TRUE,"",'Step 3.2 Heating System'!C210)</f>
        <v/>
      </c>
      <c r="F312" s="1552"/>
      <c r="G312" s="1553"/>
      <c r="H312" s="375"/>
      <c r="I312" s="356"/>
      <c r="J312" s="954"/>
      <c r="K312" s="356"/>
      <c r="L312" s="358"/>
      <c r="M312" s="358"/>
      <c r="N312" s="782">
        <f>IF('Step 3.2 Heating System'!W210="","",'Step 3.2 Heating System'!W210)</f>
        <v>0</v>
      </c>
      <c r="O312" s="527" t="str">
        <f t="shared" si="71"/>
        <v/>
      </c>
      <c r="P312" s="528" t="str">
        <f t="shared" si="79"/>
        <v/>
      </c>
      <c r="Q312" s="783" t="str">
        <f t="shared" si="72"/>
        <v/>
      </c>
      <c r="R312" s="528" t="str">
        <f t="shared" si="73"/>
        <v/>
      </c>
      <c r="S312" s="528" t="str">
        <f t="shared" si="80"/>
        <v/>
      </c>
      <c r="T312" s="784" t="str">
        <f t="shared" si="74"/>
        <v/>
      </c>
      <c r="U312" s="523" t="str">
        <f t="shared" si="75"/>
        <v/>
      </c>
      <c r="X312" s="113" t="str">
        <f>IF(B312="","",IF($C$7&lt;VLOOKUP(B312,'Eligible Technologies'!D:G,4,FALSE),$C$7,VLOOKUP(B312,'Eligible Technologies'!D:G,4,FALSE)))</f>
        <v/>
      </c>
      <c r="Y312" s="41" t="e">
        <f t="shared" si="77"/>
        <v>#VALUE!</v>
      </c>
      <c r="Z312" s="25" t="str">
        <f ca="1">IFERROR(IF($D$7 = "*Multi*",AVERAGE($AI$331:INDIRECT(CONCATENATE("Ai"&amp;Y312))),AVERAGE($AI$330:INDIRECT(CONCATENATE("Ai"&amp;Y312)))),"")</f>
        <v/>
      </c>
      <c r="AA312" s="23"/>
      <c r="AB312" s="114" t="str">
        <f t="shared" si="81"/>
        <v/>
      </c>
      <c r="AC312" s="114" t="str">
        <f t="shared" si="78"/>
        <v/>
      </c>
      <c r="AD312" s="115">
        <f t="shared" si="82"/>
        <v>0</v>
      </c>
      <c r="AE312" s="406" t="e">
        <f t="shared" si="76"/>
        <v>#DIV/0!</v>
      </c>
      <c r="AF312" s="481" t="e">
        <f ca="1">AVERAGEIF('Step 3.2 Heating System'!$C$10:$C$111,'Step 4 Support Tool'!E312,'Step 3.2 Heating System'!$K$10:$K$109)</f>
        <v>#DIV/0!</v>
      </c>
      <c r="AH312" s="32"/>
      <c r="AJ312" s="27"/>
      <c r="AK312" s="27"/>
      <c r="AL312" s="23"/>
      <c r="AM312" s="23"/>
      <c r="AO312" s="33"/>
      <c r="AR312" s="26"/>
      <c r="AS312" s="26"/>
      <c r="AT312" s="370" t="s">
        <v>797</v>
      </c>
      <c r="AU312" s="342"/>
      <c r="AV312" s="93"/>
      <c r="AW312" s="91"/>
      <c r="AX312" s="91"/>
      <c r="AY312" s="91"/>
      <c r="AZ312" s="90"/>
      <c r="BA312" s="90"/>
      <c r="BB312" s="90"/>
      <c r="BC312" s="90"/>
      <c r="BD312" s="90"/>
      <c r="BE312" s="90"/>
      <c r="BF312" s="90"/>
      <c r="BG312" s="90"/>
      <c r="BH312" s="90"/>
      <c r="BI312" s="83"/>
      <c r="BJ312" s="83"/>
      <c r="BK312" s="83"/>
      <c r="BL312" s="83"/>
      <c r="BM312" s="83"/>
      <c r="BN312" s="83"/>
      <c r="BO312" s="83"/>
      <c r="BP312" s="83"/>
      <c r="BQ312" s="83"/>
      <c r="BR312" s="83"/>
      <c r="BS312" s="83"/>
      <c r="BT312" s="83"/>
      <c r="BU312" s="83"/>
      <c r="BV312" s="83"/>
      <c r="BW312" s="83"/>
      <c r="BX312" s="83"/>
      <c r="BY312" s="83"/>
      <c r="BZ312" s="83"/>
      <c r="CA312" s="83"/>
      <c r="CB312" s="83"/>
      <c r="CC312" s="83"/>
      <c r="CD312" s="83"/>
    </row>
    <row r="313" spans="1:82" s="10" customFormat="1" ht="34.5" hidden="1" customHeight="1" outlineLevel="1" thickBot="1" x14ac:dyDescent="0.25">
      <c r="A313" s="693" t="str">
        <f>'Step 3.2 Heating System'!A211</f>
        <v>LC System 94</v>
      </c>
      <c r="B313" s="1007" t="str">
        <f>IF('Step 3.2 Heating System'!D211="","",'Step 3.2 Heating System'!D211)</f>
        <v/>
      </c>
      <c r="C313" s="355"/>
      <c r="D313" s="355"/>
      <c r="E313" s="1005" t="str">
        <f>IF(OR(B313="",C313="",D313="",'Step 3.2 Heating System'!D211="")=TRUE,"",'Step 3.2 Heating System'!C211)</f>
        <v/>
      </c>
      <c r="F313" s="1552"/>
      <c r="G313" s="1553"/>
      <c r="H313" s="375"/>
      <c r="I313" s="356"/>
      <c r="J313" s="954"/>
      <c r="K313" s="356"/>
      <c r="L313" s="358"/>
      <c r="M313" s="358"/>
      <c r="N313" s="782">
        <f>IF('Step 3.2 Heating System'!W211="","",'Step 3.2 Heating System'!W211)</f>
        <v>0</v>
      </c>
      <c r="O313" s="527" t="str">
        <f t="shared" si="71"/>
        <v/>
      </c>
      <c r="P313" s="528" t="str">
        <f t="shared" si="79"/>
        <v/>
      </c>
      <c r="Q313" s="783" t="str">
        <f t="shared" si="72"/>
        <v/>
      </c>
      <c r="R313" s="528" t="str">
        <f t="shared" si="73"/>
        <v/>
      </c>
      <c r="S313" s="528" t="str">
        <f t="shared" si="80"/>
        <v/>
      </c>
      <c r="T313" s="784" t="str">
        <f t="shared" si="74"/>
        <v/>
      </c>
      <c r="U313" s="523" t="str">
        <f t="shared" si="75"/>
        <v/>
      </c>
      <c r="X313" s="113" t="str">
        <f>IF(B313="","",IF($C$7&lt;VLOOKUP(B313,'Eligible Technologies'!D:G,4,FALSE),$C$7,VLOOKUP(B313,'Eligible Technologies'!D:G,4,FALSE)))</f>
        <v/>
      </c>
      <c r="Y313" s="41" t="e">
        <f t="shared" si="77"/>
        <v>#VALUE!</v>
      </c>
      <c r="Z313" s="25" t="str">
        <f ca="1">IFERROR(IF($D$7 = "*Multi*",AVERAGE($AI$331:INDIRECT(CONCATENATE("Ai"&amp;Y313))),AVERAGE($AI$330:INDIRECT(CONCATENATE("Ai"&amp;Y313)))),"")</f>
        <v/>
      </c>
      <c r="AA313" s="23"/>
      <c r="AB313" s="114" t="str">
        <f t="shared" si="81"/>
        <v/>
      </c>
      <c r="AC313" s="114" t="str">
        <f t="shared" si="78"/>
        <v/>
      </c>
      <c r="AD313" s="115">
        <f t="shared" si="82"/>
        <v>0</v>
      </c>
      <c r="AE313" s="406" t="e">
        <f t="shared" si="76"/>
        <v>#DIV/0!</v>
      </c>
      <c r="AF313" s="481" t="e">
        <f ca="1">AVERAGEIF('Step 3.2 Heating System'!$C$10:$C$111,'Step 4 Support Tool'!E313,'Step 3.2 Heating System'!$K$10:$K$109)</f>
        <v>#DIV/0!</v>
      </c>
      <c r="AH313" s="32"/>
      <c r="AJ313" s="27"/>
      <c r="AK313" s="27"/>
      <c r="AL313" s="23"/>
      <c r="AM313" s="23"/>
      <c r="AO313" s="33"/>
      <c r="AR313" s="26"/>
      <c r="AS313" s="26"/>
      <c r="AT313" s="370" t="s">
        <v>797</v>
      </c>
      <c r="AU313" s="342"/>
      <c r="AV313" s="93"/>
      <c r="AW313" s="91"/>
      <c r="AX313" s="91"/>
      <c r="AY313" s="91"/>
      <c r="AZ313" s="90"/>
      <c r="BA313" s="90"/>
      <c r="BB313" s="90"/>
      <c r="BC313" s="90"/>
      <c r="BD313" s="90"/>
      <c r="BE313" s="90"/>
      <c r="BF313" s="90"/>
      <c r="BG313" s="90"/>
      <c r="BH313" s="90"/>
      <c r="BI313" s="83"/>
      <c r="BJ313" s="83"/>
      <c r="BK313" s="83"/>
      <c r="BL313" s="83"/>
      <c r="BM313" s="83"/>
      <c r="BN313" s="83"/>
      <c r="BO313" s="83"/>
      <c r="BP313" s="83"/>
      <c r="BQ313" s="83"/>
      <c r="BR313" s="83"/>
      <c r="BS313" s="83"/>
      <c r="BT313" s="83"/>
      <c r="BU313" s="83"/>
      <c r="BV313" s="83"/>
      <c r="BW313" s="83"/>
      <c r="BX313" s="83"/>
      <c r="BY313" s="83"/>
      <c r="BZ313" s="83"/>
      <c r="CA313" s="83"/>
      <c r="CB313" s="83"/>
      <c r="CC313" s="83"/>
      <c r="CD313" s="83"/>
    </row>
    <row r="314" spans="1:82" s="10" customFormat="1" ht="34.5" hidden="1" customHeight="1" outlineLevel="1" thickBot="1" x14ac:dyDescent="0.25">
      <c r="A314" s="693" t="str">
        <f>'Step 3.2 Heating System'!A212</f>
        <v>LC System 95</v>
      </c>
      <c r="B314" s="1007" t="str">
        <f>IF('Step 3.2 Heating System'!D212="","",'Step 3.2 Heating System'!D212)</f>
        <v/>
      </c>
      <c r="C314" s="355"/>
      <c r="D314" s="355"/>
      <c r="E314" s="1005" t="str">
        <f>IF(OR(B314="",C314="",D314="",'Step 3.2 Heating System'!D212="")=TRUE,"",'Step 3.2 Heating System'!C212)</f>
        <v/>
      </c>
      <c r="F314" s="1552"/>
      <c r="G314" s="1553"/>
      <c r="H314" s="375"/>
      <c r="I314" s="356"/>
      <c r="J314" s="954"/>
      <c r="K314" s="356"/>
      <c r="L314" s="358"/>
      <c r="M314" s="358"/>
      <c r="N314" s="782">
        <f>IF('Step 3.2 Heating System'!W212="","",'Step 3.2 Heating System'!W212)</f>
        <v>0</v>
      </c>
      <c r="O314" s="527" t="str">
        <f t="shared" si="71"/>
        <v/>
      </c>
      <c r="P314" s="528" t="str">
        <f t="shared" si="79"/>
        <v/>
      </c>
      <c r="Q314" s="783" t="str">
        <f t="shared" si="72"/>
        <v/>
      </c>
      <c r="R314" s="528" t="str">
        <f t="shared" si="73"/>
        <v/>
      </c>
      <c r="S314" s="528" t="str">
        <f t="shared" si="80"/>
        <v/>
      </c>
      <c r="T314" s="784" t="str">
        <f t="shared" si="74"/>
        <v/>
      </c>
      <c r="U314" s="523" t="str">
        <f t="shared" si="75"/>
        <v/>
      </c>
      <c r="X314" s="113" t="str">
        <f>IF(B314="","",IF($C$7&lt;VLOOKUP(B314,'Eligible Technologies'!D:G,4,FALSE),$C$7,VLOOKUP(B314,'Eligible Technologies'!D:G,4,FALSE)))</f>
        <v/>
      </c>
      <c r="Y314" s="41" t="e">
        <f t="shared" si="77"/>
        <v>#VALUE!</v>
      </c>
      <c r="Z314" s="25" t="str">
        <f ca="1">IFERROR(IF($D$7 = "*Multi*",AVERAGE($AI$331:INDIRECT(CONCATENATE("Ai"&amp;Y314))),AVERAGE($AI$330:INDIRECT(CONCATENATE("Ai"&amp;Y314)))),"")</f>
        <v/>
      </c>
      <c r="AA314" s="23"/>
      <c r="AB314" s="114" t="str">
        <f t="shared" si="81"/>
        <v/>
      </c>
      <c r="AC314" s="114" t="str">
        <f t="shared" si="78"/>
        <v/>
      </c>
      <c r="AD314" s="115">
        <f t="shared" si="82"/>
        <v>0</v>
      </c>
      <c r="AE314" s="406" t="e">
        <f t="shared" si="76"/>
        <v>#DIV/0!</v>
      </c>
      <c r="AF314" s="481" t="e">
        <f ca="1">AVERAGEIF('Step 3.2 Heating System'!$C$10:$C$111,'Step 4 Support Tool'!E314,'Step 3.2 Heating System'!$K$10:$K$109)</f>
        <v>#DIV/0!</v>
      </c>
      <c r="AH314" s="32"/>
      <c r="AJ314" s="27"/>
      <c r="AK314" s="27"/>
      <c r="AL314" s="23"/>
      <c r="AM314" s="23"/>
      <c r="AO314" s="33"/>
      <c r="AR314" s="26"/>
      <c r="AS314" s="26"/>
      <c r="AT314" s="370" t="s">
        <v>797</v>
      </c>
      <c r="AU314" s="342"/>
      <c r="AV314" s="93"/>
      <c r="AW314" s="91"/>
      <c r="AX314" s="91"/>
      <c r="AY314" s="91"/>
      <c r="AZ314" s="90"/>
      <c r="BA314" s="90"/>
      <c r="BB314" s="90"/>
      <c r="BC314" s="90"/>
      <c r="BD314" s="90"/>
      <c r="BE314" s="90"/>
      <c r="BF314" s="90"/>
      <c r="BG314" s="90"/>
      <c r="BH314" s="90"/>
      <c r="BI314" s="83"/>
      <c r="BJ314" s="83"/>
      <c r="BK314" s="83"/>
      <c r="BL314" s="83"/>
      <c r="BM314" s="83"/>
      <c r="BN314" s="83"/>
      <c r="BO314" s="83"/>
      <c r="BP314" s="83"/>
      <c r="BQ314" s="83"/>
      <c r="BR314" s="83"/>
      <c r="BS314" s="83"/>
      <c r="BT314" s="83"/>
      <c r="BU314" s="83"/>
      <c r="BV314" s="83"/>
      <c r="BW314" s="83"/>
      <c r="BX314" s="83"/>
      <c r="BY314" s="83"/>
      <c r="BZ314" s="83"/>
      <c r="CA314" s="83"/>
      <c r="CB314" s="83"/>
      <c r="CC314" s="83"/>
      <c r="CD314" s="83"/>
    </row>
    <row r="315" spans="1:82" s="10" customFormat="1" ht="34.5" hidden="1" customHeight="1" outlineLevel="1" thickBot="1" x14ac:dyDescent="0.25">
      <c r="A315" s="693" t="str">
        <f>'Step 3.2 Heating System'!A213</f>
        <v>LC System 96</v>
      </c>
      <c r="B315" s="1007" t="str">
        <f>IF('Step 3.2 Heating System'!D213="","",'Step 3.2 Heating System'!D213)</f>
        <v/>
      </c>
      <c r="C315" s="355"/>
      <c r="D315" s="355"/>
      <c r="E315" s="1005" t="str">
        <f>IF(OR(B315="",C315="",D315="",'Step 3.2 Heating System'!D213="")=TRUE,"",'Step 3.2 Heating System'!C213)</f>
        <v/>
      </c>
      <c r="F315" s="1552"/>
      <c r="G315" s="1553"/>
      <c r="H315" s="375"/>
      <c r="I315" s="356"/>
      <c r="J315" s="954"/>
      <c r="K315" s="356"/>
      <c r="L315" s="358"/>
      <c r="M315" s="358"/>
      <c r="N315" s="782">
        <f>IF('Step 3.2 Heating System'!W213="","",'Step 3.2 Heating System'!W213)</f>
        <v>0</v>
      </c>
      <c r="O315" s="527" t="str">
        <f t="shared" si="71"/>
        <v/>
      </c>
      <c r="P315" s="528" t="str">
        <f t="shared" si="79"/>
        <v/>
      </c>
      <c r="Q315" s="783" t="str">
        <f t="shared" si="72"/>
        <v/>
      </c>
      <c r="R315" s="528" t="str">
        <f t="shared" si="73"/>
        <v/>
      </c>
      <c r="S315" s="528" t="str">
        <f t="shared" si="80"/>
        <v/>
      </c>
      <c r="T315" s="784" t="str">
        <f t="shared" si="74"/>
        <v/>
      </c>
      <c r="U315" s="523" t="str">
        <f t="shared" si="75"/>
        <v/>
      </c>
      <c r="X315" s="113" t="str">
        <f>IF(B315="","",IF($C$7&lt;VLOOKUP(B315,'Eligible Technologies'!D:G,4,FALSE),$C$7,VLOOKUP(B315,'Eligible Technologies'!D:G,4,FALSE)))</f>
        <v/>
      </c>
      <c r="Y315" s="41" t="e">
        <f t="shared" si="77"/>
        <v>#VALUE!</v>
      </c>
      <c r="Z315" s="25" t="str">
        <f ca="1">IFERROR(IF($D$7 = "*Multi*",AVERAGE($AI$331:INDIRECT(CONCATENATE("Ai"&amp;Y315))),AVERAGE($AI$330:INDIRECT(CONCATENATE("Ai"&amp;Y315)))),"")</f>
        <v/>
      </c>
      <c r="AA315" s="23"/>
      <c r="AB315" s="114" t="str">
        <f t="shared" si="81"/>
        <v/>
      </c>
      <c r="AC315" s="114" t="str">
        <f t="shared" si="78"/>
        <v/>
      </c>
      <c r="AD315" s="115">
        <f t="shared" si="82"/>
        <v>0</v>
      </c>
      <c r="AE315" s="406" t="e">
        <f t="shared" si="76"/>
        <v>#DIV/0!</v>
      </c>
      <c r="AF315" s="481" t="e">
        <f ca="1">AVERAGEIF('Step 3.2 Heating System'!$C$10:$C$111,'Step 4 Support Tool'!E315,'Step 3.2 Heating System'!$K$10:$K$109)</f>
        <v>#DIV/0!</v>
      </c>
      <c r="AH315" s="32"/>
      <c r="AJ315" s="27"/>
      <c r="AK315" s="27"/>
      <c r="AL315" s="23"/>
      <c r="AM315" s="23"/>
      <c r="AO315" s="33"/>
      <c r="AR315" s="26"/>
      <c r="AS315" s="26"/>
      <c r="AT315" s="370" t="s">
        <v>797</v>
      </c>
      <c r="AU315" s="342"/>
      <c r="AV315" s="93"/>
      <c r="AW315" s="91"/>
      <c r="AX315" s="91"/>
      <c r="AY315" s="91"/>
      <c r="AZ315" s="90"/>
      <c r="BA315" s="90"/>
      <c r="BB315" s="90"/>
      <c r="BC315" s="90"/>
      <c r="BD315" s="90"/>
      <c r="BE315" s="90"/>
      <c r="BF315" s="90"/>
      <c r="BG315" s="90"/>
      <c r="BH315" s="90"/>
      <c r="BI315" s="83"/>
      <c r="BJ315" s="83"/>
      <c r="BK315" s="83"/>
      <c r="BL315" s="83"/>
      <c r="BM315" s="83"/>
      <c r="BN315" s="83"/>
      <c r="BO315" s="83"/>
      <c r="BP315" s="83"/>
      <c r="BQ315" s="83"/>
      <c r="BR315" s="83"/>
      <c r="BS315" s="83"/>
      <c r="BT315" s="83"/>
      <c r="BU315" s="83"/>
      <c r="BV315" s="83"/>
      <c r="BW315" s="83"/>
      <c r="BX315" s="83"/>
      <c r="BY315" s="83"/>
      <c r="BZ315" s="83"/>
      <c r="CA315" s="83"/>
      <c r="CB315" s="83"/>
      <c r="CC315" s="83"/>
      <c r="CD315" s="83"/>
    </row>
    <row r="316" spans="1:82" s="10" customFormat="1" ht="34.5" hidden="1" customHeight="1" outlineLevel="1" thickBot="1" x14ac:dyDescent="0.25">
      <c r="A316" s="693" t="str">
        <f>'Step 3.2 Heating System'!A214</f>
        <v>LC System 97</v>
      </c>
      <c r="B316" s="1007" t="str">
        <f>IF('Step 3.2 Heating System'!D214="","",'Step 3.2 Heating System'!D214)</f>
        <v/>
      </c>
      <c r="C316" s="355"/>
      <c r="D316" s="355"/>
      <c r="E316" s="1005" t="str">
        <f>IF(OR(B316="",C316="",D316="",'Step 3.2 Heating System'!D214="")=TRUE,"",'Step 3.2 Heating System'!C214)</f>
        <v/>
      </c>
      <c r="F316" s="1552"/>
      <c r="G316" s="1553"/>
      <c r="H316" s="375"/>
      <c r="I316" s="356"/>
      <c r="J316" s="954"/>
      <c r="K316" s="356"/>
      <c r="L316" s="358"/>
      <c r="M316" s="358"/>
      <c r="N316" s="782">
        <f>IF('Step 3.2 Heating System'!W214="","",'Step 3.2 Heating System'!W214)</f>
        <v>0</v>
      </c>
      <c r="O316" s="527" t="str">
        <f t="shared" si="71"/>
        <v/>
      </c>
      <c r="P316" s="528" t="str">
        <f t="shared" si="79"/>
        <v/>
      </c>
      <c r="Q316" s="783" t="str">
        <f t="shared" si="72"/>
        <v/>
      </c>
      <c r="R316" s="528" t="str">
        <f>IFERROR(IF(OR(L316="",M316=""),"",(L316*Q316/1000)-IF(J316="Electricity",0,(M316*HLOOKUP(J316,$AH$329:$AS$357,2,FALSE))/1000)),"")</f>
        <v/>
      </c>
      <c r="S316" s="528" t="str">
        <f t="shared" si="80"/>
        <v/>
      </c>
      <c r="T316" s="784" t="str">
        <f t="shared" si="74"/>
        <v/>
      </c>
      <c r="U316" s="523" t="str">
        <f t="shared" si="75"/>
        <v/>
      </c>
      <c r="X316" s="113" t="str">
        <f>IF(B316="","",IF($C$7&lt;VLOOKUP(B316,'Eligible Technologies'!D:G,4,FALSE),$C$7,VLOOKUP(B316,'Eligible Technologies'!D:G,4,FALSE)))</f>
        <v/>
      </c>
      <c r="Y316" s="41" t="e">
        <f t="shared" si="77"/>
        <v>#VALUE!</v>
      </c>
      <c r="Z316" s="25" t="str">
        <f ca="1">IFERROR(IF($D$7 = "*Multi*",AVERAGE($AI$331:INDIRECT(CONCATENATE("Ai"&amp;Y316))),AVERAGE($AI$330:INDIRECT(CONCATENATE("Ai"&amp;Y316)))),"")</f>
        <v/>
      </c>
      <c r="AA316" s="23"/>
      <c r="AB316" s="114" t="str">
        <f t="shared" si="81"/>
        <v/>
      </c>
      <c r="AC316" s="114" t="str">
        <f t="shared" si="78"/>
        <v/>
      </c>
      <c r="AD316" s="115">
        <f t="shared" si="82"/>
        <v>0</v>
      </c>
      <c r="AE316" s="406" t="e">
        <f t="shared" si="76"/>
        <v>#DIV/0!</v>
      </c>
      <c r="AF316" s="481" t="e">
        <f ca="1">AVERAGEIF('Step 3.2 Heating System'!$C$10:$C$111,'Step 4 Support Tool'!E316,'Step 3.2 Heating System'!$K$10:$K$109)</f>
        <v>#DIV/0!</v>
      </c>
      <c r="AH316" s="32"/>
      <c r="AJ316" s="27"/>
      <c r="AK316" s="27"/>
      <c r="AL316" s="23"/>
      <c r="AM316" s="23"/>
      <c r="AO316" s="33"/>
      <c r="AR316" s="26"/>
      <c r="AS316" s="26"/>
      <c r="AT316" s="370" t="s">
        <v>797</v>
      </c>
      <c r="AU316" s="342"/>
      <c r="AV316" s="93"/>
      <c r="AW316" s="91"/>
      <c r="AX316" s="91"/>
      <c r="AY316" s="91"/>
      <c r="AZ316" s="90"/>
      <c r="BA316" s="90"/>
      <c r="BB316" s="90"/>
      <c r="BC316" s="90"/>
      <c r="BD316" s="90"/>
      <c r="BE316" s="90"/>
      <c r="BF316" s="90"/>
      <c r="BG316" s="90"/>
      <c r="BH316" s="90"/>
      <c r="BI316" s="83"/>
      <c r="BJ316" s="83"/>
      <c r="BK316" s="83"/>
      <c r="BL316" s="83"/>
      <c r="BM316" s="83"/>
      <c r="BN316" s="83"/>
      <c r="BO316" s="83"/>
      <c r="BP316" s="83"/>
      <c r="BQ316" s="83"/>
      <c r="BR316" s="83"/>
      <c r="BS316" s="83"/>
      <c r="BT316" s="83"/>
      <c r="BU316" s="83"/>
      <c r="BV316" s="83"/>
      <c r="BW316" s="83"/>
      <c r="BX316" s="83"/>
      <c r="BY316" s="83"/>
      <c r="BZ316" s="83"/>
      <c r="CA316" s="83"/>
      <c r="CB316" s="83"/>
      <c r="CC316" s="83"/>
      <c r="CD316" s="83"/>
    </row>
    <row r="317" spans="1:82" s="10" customFormat="1" ht="34.5" hidden="1" customHeight="1" outlineLevel="1" thickBot="1" x14ac:dyDescent="0.25">
      <c r="A317" s="693" t="str">
        <f>'Step 3.2 Heating System'!A215</f>
        <v>LC System 98</v>
      </c>
      <c r="B317" s="1007" t="str">
        <f>IF('Step 3.2 Heating System'!D215="","",'Step 3.2 Heating System'!D215)</f>
        <v/>
      </c>
      <c r="C317" s="355"/>
      <c r="D317" s="355"/>
      <c r="E317" s="1005" t="str">
        <f>IF(OR(B317="",C317="",D317="",'Step 3.2 Heating System'!D215="")=TRUE,"",'Step 3.2 Heating System'!C215)</f>
        <v/>
      </c>
      <c r="F317" s="1552"/>
      <c r="G317" s="1553"/>
      <c r="H317" s="375"/>
      <c r="I317" s="356"/>
      <c r="J317" s="954"/>
      <c r="K317" s="356"/>
      <c r="L317" s="358"/>
      <c r="M317" s="358"/>
      <c r="N317" s="782">
        <f>IF('Step 3.2 Heating System'!W215="","",'Step 3.2 Heating System'!W215)</f>
        <v>0</v>
      </c>
      <c r="O317" s="527" t="str">
        <f t="shared" si="71"/>
        <v/>
      </c>
      <c r="P317" s="528" t="str">
        <f t="shared" si="79"/>
        <v/>
      </c>
      <c r="Q317" s="783" t="str">
        <f t="shared" si="72"/>
        <v/>
      </c>
      <c r="R317" s="528" t="str">
        <f>IFERROR(IF(OR(L317="",M317=""),"",(L317*Q317/1000)-IF(J317="Electricity",0,(M317*HLOOKUP(J317,$AH$329:$AS$357,2,FALSE))/1000)),"")</f>
        <v/>
      </c>
      <c r="S317" s="528" t="str">
        <f t="shared" si="80"/>
        <v/>
      </c>
      <c r="T317" s="784" t="str">
        <f t="shared" si="74"/>
        <v/>
      </c>
      <c r="U317" s="523" t="str">
        <f t="shared" si="75"/>
        <v/>
      </c>
      <c r="X317" s="113" t="str">
        <f>IF(B317="","",IF($C$7&lt;VLOOKUP(B317,'Eligible Technologies'!D:G,4,FALSE),$C$7,VLOOKUP(B317,'Eligible Technologies'!D:G,4,FALSE)))</f>
        <v/>
      </c>
      <c r="Y317" s="41" t="e">
        <f t="shared" si="77"/>
        <v>#VALUE!</v>
      </c>
      <c r="Z317" s="25" t="str">
        <f ca="1">IFERROR(IF($D$7 = "*Multi*",AVERAGE($AI$331:INDIRECT(CONCATENATE("Ai"&amp;Y317))),AVERAGE($AI$330:INDIRECT(CONCATENATE("Ai"&amp;Y317)))),"")</f>
        <v/>
      </c>
      <c r="AA317" s="23"/>
      <c r="AB317" s="114" t="str">
        <f t="shared" si="81"/>
        <v/>
      </c>
      <c r="AC317" s="114" t="str">
        <f t="shared" si="78"/>
        <v/>
      </c>
      <c r="AD317" s="115">
        <f t="shared" si="82"/>
        <v>0</v>
      </c>
      <c r="AE317" s="406" t="e">
        <f t="shared" si="76"/>
        <v>#DIV/0!</v>
      </c>
      <c r="AF317" s="481" t="e">
        <f ca="1">AVERAGEIF('Step 3.2 Heating System'!$C$10:$C$111,'Step 4 Support Tool'!E317,'Step 3.2 Heating System'!$K$10:$K$109)</f>
        <v>#DIV/0!</v>
      </c>
      <c r="AH317" s="32"/>
      <c r="AJ317" s="27"/>
      <c r="AK317" s="27"/>
      <c r="AL317" s="23"/>
      <c r="AM317" s="23"/>
      <c r="AO317" s="33"/>
      <c r="AR317" s="26"/>
      <c r="AS317" s="26"/>
      <c r="AT317" s="370" t="s">
        <v>797</v>
      </c>
      <c r="AU317" s="342"/>
      <c r="AV317" s="93"/>
      <c r="AW317" s="91"/>
      <c r="AX317" s="91"/>
      <c r="AY317" s="91"/>
      <c r="AZ317" s="90"/>
      <c r="BA317" s="90"/>
      <c r="BB317" s="90"/>
      <c r="BC317" s="90"/>
      <c r="BD317" s="90"/>
      <c r="BE317" s="90"/>
      <c r="BF317" s="90"/>
      <c r="BG317" s="90"/>
      <c r="BH317" s="90"/>
      <c r="BI317" s="83"/>
      <c r="BJ317" s="83"/>
      <c r="BK317" s="83"/>
      <c r="BL317" s="83"/>
      <c r="BM317" s="83"/>
      <c r="BN317" s="83"/>
      <c r="BO317" s="83"/>
      <c r="BP317" s="83"/>
      <c r="BQ317" s="83"/>
      <c r="BR317" s="83"/>
      <c r="BS317" s="83"/>
      <c r="BT317" s="83"/>
      <c r="BU317" s="83"/>
      <c r="BV317" s="83"/>
      <c r="BW317" s="83"/>
      <c r="BX317" s="83"/>
      <c r="BY317" s="83"/>
      <c r="BZ317" s="83"/>
      <c r="CA317" s="83"/>
      <c r="CB317" s="83"/>
      <c r="CC317" s="83"/>
      <c r="CD317" s="83"/>
    </row>
    <row r="318" spans="1:82" s="10" customFormat="1" ht="34.5" hidden="1" customHeight="1" outlineLevel="1" thickBot="1" x14ac:dyDescent="0.25">
      <c r="A318" s="693" t="str">
        <f>'Step 3.2 Heating System'!A216</f>
        <v>LC System 99</v>
      </c>
      <c r="B318" s="1007" t="str">
        <f>IF('Step 3.2 Heating System'!D216="","",'Step 3.2 Heating System'!D216)</f>
        <v/>
      </c>
      <c r="C318" s="355"/>
      <c r="D318" s="355"/>
      <c r="E318" s="1005" t="str">
        <f>IF(OR(B318="",C318="",D318="",'Step 3.2 Heating System'!D216="")=TRUE,"",'Step 3.2 Heating System'!C216)</f>
        <v/>
      </c>
      <c r="F318" s="1552"/>
      <c r="G318" s="1553"/>
      <c r="H318" s="375"/>
      <c r="I318" s="356"/>
      <c r="J318" s="954"/>
      <c r="K318" s="356"/>
      <c r="L318" s="358"/>
      <c r="M318" s="358"/>
      <c r="N318" s="782">
        <f>IF('Step 3.2 Heating System'!W216="","",'Step 3.2 Heating System'!W216)</f>
        <v>0</v>
      </c>
      <c r="O318" s="527" t="str">
        <f t="shared" si="71"/>
        <v/>
      </c>
      <c r="P318" s="528" t="str">
        <f t="shared" si="79"/>
        <v/>
      </c>
      <c r="Q318" s="783" t="str">
        <f t="shared" si="72"/>
        <v/>
      </c>
      <c r="R318" s="528" t="str">
        <f>IFERROR(IF(OR(L318="",M318=""),"",(L318*Q318/1000)-IF(J318="Electricity",0,(M318*HLOOKUP(J318,$AH$329:$AS$357,2,FALSE))/1000)),"")</f>
        <v/>
      </c>
      <c r="S318" s="528" t="str">
        <f t="shared" si="80"/>
        <v/>
      </c>
      <c r="T318" s="784" t="str">
        <f t="shared" si="74"/>
        <v/>
      </c>
      <c r="U318" s="523" t="str">
        <f t="shared" si="75"/>
        <v/>
      </c>
      <c r="X318" s="113" t="str">
        <f>IF(B318="","",IF($C$7&lt;VLOOKUP(B318,'Eligible Technologies'!D:G,4,FALSE),$C$7,VLOOKUP(B318,'Eligible Technologies'!D:G,4,FALSE)))</f>
        <v/>
      </c>
      <c r="Y318" s="41" t="e">
        <f t="shared" si="77"/>
        <v>#VALUE!</v>
      </c>
      <c r="Z318" s="25" t="str">
        <f ca="1">IFERROR(IF($D$7 = "*Multi*",AVERAGE($AI$331:INDIRECT(CONCATENATE("Ai"&amp;Y318))),AVERAGE($AI$330:INDIRECT(CONCATENATE("Ai"&amp;Y318)))),"")</f>
        <v/>
      </c>
      <c r="AA318" s="23"/>
      <c r="AB318" s="114" t="str">
        <f t="shared" si="81"/>
        <v/>
      </c>
      <c r="AC318" s="114" t="str">
        <f t="shared" si="78"/>
        <v/>
      </c>
      <c r="AD318" s="115">
        <f t="shared" si="82"/>
        <v>0</v>
      </c>
      <c r="AE318" s="406" t="e">
        <f t="shared" si="76"/>
        <v>#DIV/0!</v>
      </c>
      <c r="AF318" s="481" t="e">
        <f ca="1">AVERAGEIF('Step 3.2 Heating System'!$C$10:$C$111,'Step 4 Support Tool'!E318,'Step 3.2 Heating System'!$K$10:$K$109)</f>
        <v>#DIV/0!</v>
      </c>
      <c r="AH318" s="32"/>
      <c r="AJ318" s="27"/>
      <c r="AK318" s="27"/>
      <c r="AL318" s="23"/>
      <c r="AM318" s="23"/>
      <c r="AO318" s="33"/>
      <c r="AR318" s="26"/>
      <c r="AS318" s="26"/>
      <c r="AT318" s="370" t="s">
        <v>797</v>
      </c>
      <c r="AU318" s="342"/>
      <c r="AV318" s="93"/>
      <c r="AW318" s="91"/>
      <c r="AX318" s="91"/>
      <c r="AY318" s="91"/>
      <c r="AZ318" s="90"/>
      <c r="BA318" s="90"/>
      <c r="BB318" s="90"/>
      <c r="BC318" s="90"/>
      <c r="BD318" s="90"/>
      <c r="BE318" s="90"/>
      <c r="BF318" s="90"/>
      <c r="BG318" s="90"/>
      <c r="BH318" s="90"/>
      <c r="BI318" s="83"/>
      <c r="BJ318" s="83"/>
      <c r="BK318" s="83"/>
      <c r="BL318" s="83"/>
      <c r="BM318" s="83"/>
      <c r="BN318" s="83"/>
      <c r="BO318" s="83"/>
      <c r="BP318" s="83"/>
      <c r="BQ318" s="83"/>
      <c r="BR318" s="83"/>
      <c r="BS318" s="83"/>
      <c r="BT318" s="83"/>
      <c r="BU318" s="83"/>
      <c r="BV318" s="83"/>
      <c r="BW318" s="83"/>
      <c r="BX318" s="83"/>
      <c r="BY318" s="83"/>
      <c r="BZ318" s="83"/>
      <c r="CA318" s="83"/>
      <c r="CB318" s="83"/>
      <c r="CC318" s="83"/>
      <c r="CD318" s="83"/>
    </row>
    <row r="319" spans="1:82" s="10" customFormat="1" ht="34.5" hidden="1" customHeight="1" outlineLevel="1" x14ac:dyDescent="0.2">
      <c r="A319" s="693" t="str">
        <f>'Step 3.2 Heating System'!A217</f>
        <v>LC System 100</v>
      </c>
      <c r="B319" s="1007" t="str">
        <f>IF('Step 3.2 Heating System'!D217="","",'Step 3.2 Heating System'!D217)</f>
        <v/>
      </c>
      <c r="C319" s="526"/>
      <c r="D319" s="355"/>
      <c r="E319" s="1005" t="str">
        <f>IF(OR(B319="",C319="",D319="",'Step 3.2 Heating System'!D217="")=TRUE,"",'Step 3.2 Heating System'!C217)</f>
        <v/>
      </c>
      <c r="F319" s="1552"/>
      <c r="G319" s="1553"/>
      <c r="H319" s="375"/>
      <c r="I319" s="356"/>
      <c r="J319" s="954"/>
      <c r="K319" s="356"/>
      <c r="L319" s="358"/>
      <c r="M319" s="358"/>
      <c r="N319" s="782">
        <f>IF('Step 3.2 Heating System'!W217="","",'Step 3.2 Heating System'!W217)</f>
        <v>0</v>
      </c>
      <c r="O319" s="527" t="str">
        <f t="shared" si="71"/>
        <v/>
      </c>
      <c r="P319" s="528" t="str">
        <f>IF(OR(O319&lt;=0,O319="",N319=""),"",N319/O319)</f>
        <v/>
      </c>
      <c r="Q319" s="783" t="str">
        <f t="shared" si="72"/>
        <v/>
      </c>
      <c r="R319" s="528" t="str">
        <f>IFERROR(IF(OR(L319="",M319=""),"",(L319*Q319/1000)-IF(J319="Electricity",0,(M319*HLOOKUP(J319,$AH$329:$AS$357,2,FALSE))/1000)),"")</f>
        <v/>
      </c>
      <c r="S319" s="528" t="str">
        <f t="shared" si="80"/>
        <v/>
      </c>
      <c r="T319" s="784" t="str">
        <f t="shared" si="74"/>
        <v/>
      </c>
      <c r="U319" s="523" t="str">
        <f t="shared" si="75"/>
        <v/>
      </c>
      <c r="X319" s="113" t="str">
        <f>IF(B319="","",IF($C$7&lt;VLOOKUP(B319,'Eligible Technologies'!D:G,4,FALSE),$C$7,VLOOKUP(B319,'Eligible Technologies'!D:G,4,FALSE)))</f>
        <v/>
      </c>
      <c r="Y319" s="41" t="e">
        <f t="shared" si="77"/>
        <v>#VALUE!</v>
      </c>
      <c r="Z319" s="25" t="str">
        <f ca="1">IFERROR(IF($D$7 = "*Multi*",AVERAGE($AI$331:INDIRECT(CONCATENATE("Ai"&amp;Y319))),AVERAGE($AI$330:INDIRECT(CONCATENATE("Ai"&amp;Y319)))),"")</f>
        <v/>
      </c>
      <c r="AA319" s="23"/>
      <c r="AB319" s="114" t="str">
        <f t="shared" si="81"/>
        <v/>
      </c>
      <c r="AC319" s="114" t="str">
        <f t="shared" si="78"/>
        <v/>
      </c>
      <c r="AD319" s="115">
        <f t="shared" si="82"/>
        <v>0</v>
      </c>
      <c r="AE319" s="406" t="e">
        <f t="shared" si="76"/>
        <v>#DIV/0!</v>
      </c>
      <c r="AF319" s="481" t="e">
        <f ca="1">AVERAGEIF('Step 3.2 Heating System'!$C$10:$C$111,'Step 4 Support Tool'!E319,'Step 3.2 Heating System'!$K$10:$K$109)</f>
        <v>#DIV/0!</v>
      </c>
      <c r="AH319" s="32"/>
      <c r="AJ319" s="27"/>
      <c r="AK319" s="27"/>
      <c r="AL319" s="23"/>
      <c r="AM319" s="23"/>
      <c r="AO319" s="33"/>
      <c r="AR319" s="26"/>
      <c r="AS319" s="26"/>
      <c r="AT319" s="370" t="s">
        <v>797</v>
      </c>
      <c r="AU319" s="342"/>
      <c r="AV319" s="93"/>
      <c r="AW319" s="91"/>
      <c r="AX319" s="91"/>
      <c r="AY319" s="91"/>
      <c r="AZ319" s="90"/>
      <c r="BA319" s="90"/>
      <c r="BB319" s="90"/>
      <c r="BC319" s="90"/>
      <c r="BD319" s="90"/>
      <c r="BE319" s="90"/>
      <c r="BF319" s="90"/>
      <c r="BG319" s="90"/>
      <c r="BH319" s="90"/>
      <c r="BI319" s="83"/>
      <c r="BJ319" s="83"/>
      <c r="BK319" s="83"/>
      <c r="BL319" s="83"/>
      <c r="BM319" s="83"/>
      <c r="BN319" s="83"/>
      <c r="BO319" s="83"/>
      <c r="BP319" s="83"/>
      <c r="BQ319" s="83"/>
      <c r="BR319" s="83"/>
      <c r="BS319" s="83"/>
      <c r="BT319" s="83"/>
      <c r="BU319" s="83"/>
      <c r="BV319" s="83"/>
      <c r="BW319" s="83"/>
      <c r="BX319" s="83"/>
      <c r="BY319" s="83"/>
      <c r="BZ319" s="83"/>
      <c r="CA319" s="83"/>
      <c r="CB319" s="83"/>
      <c r="CC319" s="83"/>
      <c r="CD319" s="83"/>
    </row>
    <row r="320" spans="1:82" s="10" customFormat="1" ht="34.5" customHeight="1" collapsed="1" x14ac:dyDescent="0.2">
      <c r="A320" s="112"/>
      <c r="B320" s="340"/>
      <c r="C320" s="197"/>
      <c r="D320" s="197"/>
      <c r="E320" s="197"/>
      <c r="F320" s="340"/>
      <c r="G320" s="197"/>
      <c r="H320" s="197"/>
      <c r="I320" s="197"/>
      <c r="J320" s="197"/>
      <c r="K320" s="197"/>
      <c r="L320" s="197"/>
      <c r="M320" s="197"/>
      <c r="N320" s="524"/>
      <c r="O320" s="525"/>
      <c r="P320" s="197"/>
      <c r="Q320" s="197"/>
      <c r="R320" s="197"/>
      <c r="S320" s="197"/>
      <c r="T320" s="197"/>
      <c r="U320" s="197"/>
      <c r="V320" s="93"/>
      <c r="X320" s="23"/>
      <c r="Y320" s="23"/>
      <c r="Z320" s="1120" t="str">
        <f ca="1">IFERROR(IF($D$7 = "*Multi*",AVERAGE($AI$331:INDIRECT(CONCATENATE("Ai"&amp;Y320))),AVERAGE($AI$330:INDIRECT(CONCATENATE("Ai"&amp;Y320)))),"")</f>
        <v/>
      </c>
      <c r="AA320" s="23"/>
      <c r="AB320" s="23"/>
      <c r="AC320" s="23"/>
      <c r="AD320" s="23"/>
      <c r="AE320" s="23"/>
      <c r="AF320" s="23"/>
      <c r="AG320" s="32"/>
      <c r="AH320" s="32"/>
      <c r="AI320" s="32"/>
      <c r="AJ320" s="27"/>
      <c r="AK320" s="27"/>
      <c r="AL320" s="23"/>
      <c r="AM320" s="23"/>
      <c r="AO320" s="33"/>
      <c r="AR320" s="26"/>
      <c r="AS320" s="26"/>
      <c r="AT320" s="370" t="s">
        <v>797</v>
      </c>
      <c r="AU320" s="342"/>
      <c r="AV320" s="93"/>
      <c r="AW320" s="91"/>
      <c r="AX320" s="91"/>
      <c r="AY320" s="91"/>
      <c r="AZ320" s="90"/>
      <c r="BA320" s="90"/>
      <c r="BB320" s="90"/>
      <c r="BC320" s="90"/>
      <c r="BD320" s="90"/>
      <c r="BE320" s="90"/>
      <c r="BF320" s="90"/>
      <c r="BG320" s="90"/>
      <c r="BH320" s="90"/>
      <c r="BI320" s="83"/>
      <c r="BJ320" s="83"/>
      <c r="BK320" s="83"/>
      <c r="BL320" s="83"/>
      <c r="BM320" s="83"/>
      <c r="BN320" s="83"/>
      <c r="BO320" s="83"/>
      <c r="BP320" s="83"/>
      <c r="BQ320" s="83"/>
      <c r="BR320" s="83"/>
      <c r="BS320" s="83"/>
      <c r="BT320" s="83"/>
      <c r="BU320" s="83"/>
      <c r="BV320" s="83"/>
      <c r="BW320" s="83"/>
      <c r="BX320" s="83"/>
      <c r="BY320" s="83"/>
      <c r="BZ320" s="83"/>
      <c r="CA320" s="83"/>
      <c r="CB320" s="83"/>
      <c r="CC320" s="83"/>
      <c r="CD320" s="83"/>
    </row>
    <row r="321" spans="1:82" s="10" customFormat="1" ht="34.5" customHeight="1" x14ac:dyDescent="0.2">
      <c r="A321" s="112"/>
      <c r="C321" s="197"/>
      <c r="D321" s="340"/>
      <c r="E321" s="340"/>
      <c r="F321" s="1056" t="s">
        <v>923</v>
      </c>
      <c r="G321" s="197"/>
      <c r="H321" s="197"/>
      <c r="I321" s="197"/>
      <c r="J321" s="197"/>
      <c r="K321" s="197"/>
      <c r="L321" s="197"/>
      <c r="M321" s="197"/>
      <c r="N321" s="524"/>
      <c r="O321" s="525"/>
      <c r="P321" s="197"/>
      <c r="Q321" s="197"/>
      <c r="R321" s="197"/>
      <c r="S321" s="197"/>
      <c r="T321" s="197"/>
      <c r="U321" s="197"/>
      <c r="V321" s="93"/>
      <c r="X321" s="23"/>
      <c r="Y321" s="23"/>
      <c r="Z321" s="23"/>
      <c r="AA321" s="23"/>
      <c r="AB321" s="23"/>
      <c r="AC321" s="23"/>
      <c r="AD321" s="23"/>
      <c r="AE321" s="23"/>
      <c r="AF321" s="23"/>
      <c r="AG321" s="32"/>
      <c r="AH321" s="32"/>
      <c r="AI321" s="32"/>
      <c r="AJ321" s="27"/>
      <c r="AK321" s="27"/>
      <c r="AL321" s="23"/>
      <c r="AM321" s="23"/>
      <c r="AO321" s="33"/>
      <c r="AR321" s="26"/>
      <c r="AS321" s="26"/>
      <c r="AT321" s="370"/>
      <c r="AU321" s="342"/>
      <c r="AV321" s="93"/>
      <c r="AW321" s="91"/>
      <c r="AX321" s="91"/>
      <c r="AY321" s="91"/>
      <c r="AZ321" s="90"/>
      <c r="BA321" s="90"/>
      <c r="BB321" s="90"/>
      <c r="BC321" s="90"/>
      <c r="BD321" s="90"/>
      <c r="BE321" s="90"/>
      <c r="BF321" s="90"/>
      <c r="BG321" s="90"/>
      <c r="BH321" s="90"/>
      <c r="BI321" s="83"/>
      <c r="BJ321" s="83"/>
      <c r="BK321" s="83"/>
      <c r="BL321" s="83"/>
      <c r="BM321" s="83"/>
      <c r="BN321" s="83"/>
      <c r="BO321" s="83"/>
      <c r="BP321" s="83"/>
      <c r="BQ321" s="83"/>
      <c r="BR321" s="83"/>
      <c r="BS321" s="83"/>
      <c r="BT321" s="83"/>
      <c r="BU321" s="83"/>
      <c r="BV321" s="83"/>
      <c r="BW321" s="83"/>
      <c r="BX321" s="83"/>
      <c r="BY321" s="83"/>
      <c r="BZ321" s="83"/>
      <c r="CA321" s="83"/>
      <c r="CB321" s="83"/>
      <c r="CC321" s="83"/>
      <c r="CD321" s="83"/>
    </row>
    <row r="322" spans="1:82" s="10" customFormat="1" ht="34.15" customHeight="1" x14ac:dyDescent="0.2">
      <c r="A322" s="112"/>
      <c r="C322" s="197"/>
      <c r="D322" s="340"/>
      <c r="E322" s="340"/>
      <c r="F322" s="1055" t="s">
        <v>924</v>
      </c>
      <c r="G322" s="1055" t="s">
        <v>925</v>
      </c>
      <c r="H322" s="1544" t="s">
        <v>926</v>
      </c>
      <c r="I322" s="1544"/>
      <c r="J322" s="1544" t="s">
        <v>923</v>
      </c>
      <c r="K322" s="1544"/>
      <c r="L322" s="197"/>
      <c r="M322" s="197"/>
      <c r="N322" s="524"/>
      <c r="O322" s="525"/>
      <c r="P322" s="197"/>
      <c r="Q322" s="197"/>
      <c r="R322" s="197"/>
      <c r="S322" s="197"/>
      <c r="T322" s="197"/>
      <c r="U322" s="197"/>
      <c r="V322" s="93"/>
      <c r="X322" s="23"/>
      <c r="Y322" s="23"/>
      <c r="Z322" s="23"/>
      <c r="AA322" s="23"/>
      <c r="AB322" s="23"/>
      <c r="AC322" s="23"/>
      <c r="AD322" s="23"/>
      <c r="AE322" s="23"/>
      <c r="AF322" s="23"/>
      <c r="AG322" s="32"/>
      <c r="AH322" s="32"/>
      <c r="AI322" s="32"/>
      <c r="AJ322" s="27"/>
      <c r="AK322" s="27"/>
      <c r="AL322" s="23"/>
      <c r="AM322" s="23"/>
      <c r="AO322" s="33"/>
      <c r="AR322" s="26"/>
      <c r="AS322" s="26"/>
      <c r="AT322" s="370"/>
      <c r="AU322" s="342"/>
      <c r="AV322" s="93"/>
      <c r="AW322" s="91"/>
      <c r="AX322" s="91"/>
      <c r="AY322" s="91"/>
      <c r="AZ322" s="90"/>
      <c r="BA322" s="90"/>
      <c r="BB322" s="90"/>
      <c r="BC322" s="90"/>
      <c r="BD322" s="90"/>
      <c r="BE322" s="90"/>
      <c r="BF322" s="90"/>
      <c r="BG322" s="90"/>
      <c r="BH322" s="90"/>
      <c r="BI322" s="83"/>
      <c r="BJ322" s="83"/>
      <c r="BK322" s="83"/>
      <c r="BL322" s="83"/>
      <c r="BM322" s="83"/>
      <c r="BN322" s="83"/>
      <c r="BO322" s="83"/>
      <c r="BP322" s="83"/>
      <c r="BQ322" s="83"/>
      <c r="BR322" s="83"/>
      <c r="BS322" s="83"/>
      <c r="BT322" s="83"/>
      <c r="BU322" s="83"/>
      <c r="BV322" s="83"/>
      <c r="BW322" s="83"/>
      <c r="BX322" s="83"/>
      <c r="BY322" s="83"/>
      <c r="BZ322" s="83"/>
      <c r="CA322" s="83"/>
      <c r="CB322" s="83"/>
      <c r="CC322" s="83"/>
      <c r="CD322" s="83"/>
    </row>
    <row r="323" spans="1:82" s="10" customFormat="1" ht="34.5" customHeight="1" x14ac:dyDescent="0.2">
      <c r="A323" s="112"/>
      <c r="B323" s="340"/>
      <c r="C323" s="197"/>
      <c r="D323" s="340"/>
      <c r="E323" s="340"/>
      <c r="F323" s="1090">
        <f>SUM('Step 3.1 Site Details'!K8:K107)</f>
        <v>0</v>
      </c>
      <c r="G323" s="1090">
        <f>SUMIFS('Step 4 Support Tool'!$L$16:$L$215,'Step 4 Support Tool'!$H$16:$H$215, "&lt;&gt;" &amp; "Electricity")</f>
        <v>0</v>
      </c>
      <c r="H323" s="1545">
        <f>SUM('Step 4 Support Tool'!$L$220:$L$319)</f>
        <v>0</v>
      </c>
      <c r="I323" s="1546"/>
      <c r="J323" s="1547" t="str">
        <f>IFERROR(IF(SUM(F323:I323)=0,"",IF(($F$323-$G$323-$H$323)&lt;0,"Fuel Displaced and Savings Greater Than Total Usage","Savings Sequenced Correctly")),"")</f>
        <v/>
      </c>
      <c r="K323" s="1548"/>
      <c r="L323" s="197"/>
      <c r="M323" s="197"/>
      <c r="N323" s="524"/>
      <c r="O323" s="525"/>
      <c r="P323" s="197"/>
      <c r="Q323" s="197"/>
      <c r="R323" s="197"/>
      <c r="S323" s="197"/>
      <c r="T323" s="197"/>
      <c r="U323" s="197"/>
      <c r="V323" s="93"/>
      <c r="X323" s="23"/>
      <c r="Y323" s="23"/>
      <c r="Z323" s="23"/>
      <c r="AA323" s="23"/>
      <c r="AB323" s="23"/>
      <c r="AC323" s="23"/>
      <c r="AD323" s="23"/>
      <c r="AE323" s="23"/>
      <c r="AF323" s="23"/>
      <c r="AG323" s="32"/>
      <c r="AH323" s="32"/>
      <c r="AI323" s="32"/>
      <c r="AJ323" s="27"/>
      <c r="AK323" s="27"/>
      <c r="AL323" s="23"/>
      <c r="AM323" s="23"/>
      <c r="AO323" s="33"/>
      <c r="AR323" s="26"/>
      <c r="AS323" s="26"/>
      <c r="AT323" s="370"/>
      <c r="AU323" s="342"/>
      <c r="AV323" s="93"/>
      <c r="AW323" s="91"/>
      <c r="AX323" s="91"/>
      <c r="AY323" s="91"/>
      <c r="AZ323" s="90"/>
      <c r="BA323" s="90"/>
      <c r="BB323" s="90"/>
      <c r="BC323" s="90"/>
      <c r="BD323" s="90"/>
      <c r="BE323" s="90"/>
      <c r="BF323" s="90"/>
      <c r="BG323" s="90"/>
      <c r="BH323" s="90"/>
      <c r="BI323" s="83"/>
      <c r="BJ323" s="83"/>
      <c r="BK323" s="83"/>
      <c r="BL323" s="83"/>
      <c r="BM323" s="83"/>
      <c r="BN323" s="83"/>
      <c r="BO323" s="83"/>
      <c r="BP323" s="83"/>
      <c r="BQ323" s="83"/>
      <c r="BR323" s="83"/>
      <c r="BS323" s="83"/>
      <c r="BT323" s="83"/>
      <c r="BU323" s="83"/>
      <c r="BV323" s="83"/>
      <c r="BW323" s="83"/>
      <c r="BX323" s="83"/>
      <c r="BY323" s="83"/>
      <c r="BZ323" s="83"/>
      <c r="CA323" s="83"/>
      <c r="CB323" s="83"/>
      <c r="CC323" s="83"/>
      <c r="CD323" s="83"/>
    </row>
    <row r="324" spans="1:82" s="10" customFormat="1" ht="34.5" customHeight="1" x14ac:dyDescent="0.2">
      <c r="A324" s="34"/>
      <c r="C324" s="345"/>
      <c r="D324" s="345"/>
      <c r="E324" s="1116" t="s">
        <v>927</v>
      </c>
      <c r="F324" s="1319" t="s">
        <v>928</v>
      </c>
      <c r="G324" s="340" t="s">
        <v>929</v>
      </c>
      <c r="H324" s="1549" t="s">
        <v>930</v>
      </c>
      <c r="I324" s="1549"/>
      <c r="J324" s="1560" t="s">
        <v>198</v>
      </c>
      <c r="K324" s="1560"/>
      <c r="L324" s="345"/>
      <c r="M324" s="345"/>
      <c r="N324" s="34"/>
      <c r="T324" s="34"/>
      <c r="U324" s="34"/>
      <c r="V324" s="34"/>
      <c r="W324" s="34"/>
      <c r="X324" s="23"/>
      <c r="Y324" s="23"/>
      <c r="Z324" s="23"/>
      <c r="AA324" s="23"/>
      <c r="AB324" s="23"/>
      <c r="AC324" s="23"/>
      <c r="AD324" s="23"/>
      <c r="AE324" s="23"/>
      <c r="AF324" s="23"/>
      <c r="AG324" s="22"/>
      <c r="AH324" s="9"/>
      <c r="AI324" s="9"/>
      <c r="AJ324" s="9"/>
      <c r="AK324" s="9"/>
      <c r="AL324" s="9"/>
      <c r="AM324" s="9"/>
      <c r="AN324" s="22"/>
      <c r="AO324" s="22"/>
      <c r="AP324" s="9"/>
      <c r="AQ324" s="9"/>
      <c r="AT324" s="370" t="s">
        <v>797</v>
      </c>
      <c r="AU324" s="93"/>
      <c r="AV324" s="93"/>
      <c r="AW324" s="90"/>
      <c r="AX324" s="91"/>
      <c r="AY324" s="91"/>
      <c r="AZ324" s="90"/>
      <c r="BA324" s="90"/>
      <c r="BB324" s="90"/>
      <c r="BC324" s="90"/>
      <c r="BD324" s="90"/>
      <c r="BE324" s="90"/>
      <c r="BF324" s="90"/>
      <c r="BG324" s="90"/>
      <c r="BH324" s="90"/>
      <c r="BI324" s="83"/>
      <c r="BJ324" s="83"/>
      <c r="BK324" s="83"/>
      <c r="BL324" s="83"/>
      <c r="BM324" s="83"/>
      <c r="BN324" s="83"/>
      <c r="BO324" s="83"/>
      <c r="BP324" s="83"/>
      <c r="BQ324" s="83"/>
      <c r="BR324" s="83"/>
      <c r="BS324" s="83"/>
      <c r="BT324" s="83"/>
      <c r="BU324" s="83"/>
      <c r="BV324" s="83"/>
      <c r="BW324" s="83"/>
      <c r="BX324" s="83"/>
      <c r="BY324" s="83"/>
      <c r="BZ324" s="83"/>
      <c r="CA324" s="83"/>
      <c r="CB324" s="83"/>
      <c r="CC324" s="83"/>
      <c r="CD324" s="83"/>
    </row>
    <row r="325" spans="1:82" s="10" customFormat="1" ht="13.9" customHeight="1" x14ac:dyDescent="0.2">
      <c r="A325" s="34"/>
      <c r="B325" s="34"/>
      <c r="C325" s="345"/>
      <c r="D325" s="345"/>
      <c r="E325" s="345"/>
      <c r="F325" s="1116"/>
      <c r="G325" s="609"/>
      <c r="H325" s="1054"/>
      <c r="I325" s="1054"/>
      <c r="J325" s="606"/>
      <c r="K325" s="606"/>
      <c r="L325" s="345"/>
      <c r="M325" s="345"/>
      <c r="N325" s="34"/>
      <c r="T325" s="34"/>
      <c r="U325" s="34"/>
      <c r="V325" s="34"/>
      <c r="W325" s="34"/>
      <c r="X325" s="23"/>
      <c r="Y325" s="23"/>
      <c r="Z325" s="23"/>
      <c r="AA325" s="23"/>
      <c r="AB325" s="23"/>
      <c r="AC325" s="23"/>
      <c r="AD325" s="23"/>
      <c r="AE325" s="23"/>
      <c r="AF325" s="23"/>
      <c r="AG325" s="22"/>
      <c r="AH325" s="9"/>
      <c r="AI325" s="9"/>
      <c r="AJ325" s="9"/>
      <c r="AK325" s="9"/>
      <c r="AL325" s="9"/>
      <c r="AM325" s="9"/>
      <c r="AN325" s="22"/>
      <c r="AO325" s="22"/>
      <c r="AP325" s="9"/>
      <c r="AQ325" s="9"/>
      <c r="AT325" s="370"/>
      <c r="AU325" s="93"/>
      <c r="AV325" s="93"/>
      <c r="AW325" s="90"/>
      <c r="AX325" s="91"/>
      <c r="AY325" s="91"/>
      <c r="AZ325" s="90"/>
      <c r="BA325" s="90"/>
      <c r="BB325" s="90"/>
      <c r="BC325" s="90"/>
      <c r="BD325" s="90"/>
      <c r="BE325" s="90"/>
      <c r="BF325" s="90"/>
      <c r="BG325" s="90"/>
      <c r="BH325" s="90"/>
      <c r="BI325" s="83"/>
      <c r="BJ325" s="83"/>
      <c r="BK325" s="83"/>
      <c r="BL325" s="83"/>
      <c r="BM325" s="83"/>
      <c r="BN325" s="83"/>
      <c r="BO325" s="83"/>
      <c r="BP325" s="83"/>
      <c r="BQ325" s="83"/>
      <c r="BR325" s="83"/>
      <c r="BS325" s="83"/>
      <c r="BT325" s="83"/>
      <c r="BU325" s="83"/>
      <c r="BV325" s="83"/>
      <c r="BW325" s="83"/>
      <c r="BX325" s="83"/>
      <c r="BY325" s="83"/>
      <c r="BZ325" s="83"/>
      <c r="CA325" s="83"/>
      <c r="CB325" s="83"/>
      <c r="CC325" s="83"/>
      <c r="CD325" s="83"/>
    </row>
    <row r="326" spans="1:82" ht="15" customHeight="1" x14ac:dyDescent="0.2">
      <c r="A326" s="1554"/>
      <c r="B326" s="1555"/>
      <c r="C326" s="1555"/>
      <c r="D326" s="1555"/>
      <c r="E326" s="1555"/>
      <c r="F326" s="1555"/>
      <c r="G326" s="1555"/>
      <c r="H326" s="1555"/>
      <c r="I326" s="1555"/>
      <c r="J326" s="1555"/>
      <c r="K326" s="1555"/>
      <c r="L326" s="1555"/>
      <c r="M326" s="1555"/>
      <c r="N326" s="1555"/>
      <c r="O326" s="1555"/>
      <c r="P326" s="1555"/>
      <c r="Q326" s="1555"/>
      <c r="R326" s="1555"/>
      <c r="S326" s="1555"/>
      <c r="T326" s="1555"/>
      <c r="U326" s="1555"/>
      <c r="V326" s="1555"/>
      <c r="W326" s="1556"/>
      <c r="X326" s="38"/>
      <c r="Y326" s="38"/>
      <c r="Z326" s="38"/>
      <c r="AA326" s="22"/>
      <c r="AB326" s="22"/>
      <c r="AC326" s="23"/>
      <c r="AD326" s="39"/>
      <c r="AG326" s="35"/>
      <c r="AT326" s="370" t="s">
        <v>797</v>
      </c>
      <c r="AU326" s="15"/>
      <c r="AV326" s="15"/>
      <c r="AW326" s="83"/>
      <c r="AX326" s="89"/>
      <c r="AY326" s="89"/>
      <c r="AZ326" s="83"/>
      <c r="BA326" s="83"/>
      <c r="BB326" s="83"/>
      <c r="BC326" s="83"/>
      <c r="BD326" s="83"/>
      <c r="BE326" s="83"/>
      <c r="BF326" s="83"/>
      <c r="BG326" s="83"/>
      <c r="BH326" s="83"/>
      <c r="BI326" s="83"/>
      <c r="BJ326" s="83"/>
      <c r="BK326" s="83"/>
      <c r="BL326" s="83"/>
      <c r="BM326" s="83"/>
      <c r="BN326" s="83"/>
      <c r="BO326" s="83"/>
      <c r="BP326" s="83"/>
      <c r="BQ326" s="83"/>
      <c r="BR326" s="83"/>
      <c r="BS326" s="83"/>
      <c r="BT326" s="83"/>
      <c r="BU326" s="83"/>
      <c r="BV326" s="83"/>
      <c r="BW326" s="83"/>
      <c r="BX326" s="83"/>
      <c r="BY326" s="83"/>
      <c r="BZ326" s="83"/>
      <c r="CA326" s="83"/>
      <c r="CB326" s="83"/>
      <c r="CC326" s="83"/>
      <c r="CD326" s="83"/>
    </row>
    <row r="327" spans="1:82" ht="15" customHeight="1" x14ac:dyDescent="0.25">
      <c r="A327" s="160"/>
      <c r="B327" s="161"/>
      <c r="C327" s="161"/>
      <c r="D327" s="161"/>
      <c r="E327" s="161"/>
      <c r="F327" s="161"/>
      <c r="G327" s="162"/>
      <c r="H327" s="163"/>
      <c r="I327" s="163"/>
      <c r="J327" s="164"/>
      <c r="K327" s="165"/>
      <c r="L327" s="165"/>
      <c r="M327" s="166"/>
      <c r="N327" s="167"/>
      <c r="O327" s="167"/>
      <c r="P327" s="168"/>
      <c r="Q327" s="168"/>
      <c r="R327" s="169"/>
      <c r="S327" s="169"/>
      <c r="T327" s="169"/>
      <c r="U327" s="160"/>
      <c r="V327" s="169"/>
      <c r="W327" s="169"/>
      <c r="X327" s="170"/>
      <c r="Y327" s="170"/>
      <c r="Z327" s="170"/>
      <c r="AA327" s="170"/>
      <c r="AB327" s="170"/>
      <c r="AC327" s="170"/>
      <c r="AD327" s="171"/>
      <c r="AE327" s="170"/>
      <c r="AF327" s="170"/>
      <c r="AG327" s="170"/>
      <c r="AW327" s="83"/>
      <c r="AX327" s="89"/>
      <c r="AY327" s="89"/>
      <c r="AZ327" s="83"/>
      <c r="BA327" s="83"/>
      <c r="BB327" s="83"/>
      <c r="BC327" s="83"/>
      <c r="BD327" s="83"/>
      <c r="BE327" s="83"/>
      <c r="BF327" s="83"/>
      <c r="BG327" s="83"/>
      <c r="BH327" s="83"/>
      <c r="BI327" s="83"/>
      <c r="BJ327" s="83"/>
      <c r="BK327" s="83"/>
      <c r="BL327" s="83"/>
      <c r="BM327" s="83"/>
      <c r="BN327" s="83"/>
      <c r="BO327" s="83"/>
      <c r="BP327" s="83"/>
      <c r="BQ327" s="83"/>
      <c r="BR327" s="83"/>
      <c r="BS327" s="83"/>
      <c r="BT327" s="83"/>
      <c r="BU327" s="83"/>
      <c r="BV327" s="83"/>
      <c r="BW327" s="83"/>
      <c r="BX327" s="83"/>
      <c r="BY327" s="83"/>
      <c r="BZ327" s="83"/>
      <c r="CA327" s="83"/>
      <c r="CB327" s="83"/>
      <c r="CC327" s="83"/>
      <c r="CD327" s="83"/>
    </row>
    <row r="328" spans="1:82" ht="20.85" customHeight="1" x14ac:dyDescent="0.35">
      <c r="A328" s="270"/>
      <c r="B328" s="270"/>
      <c r="C328" s="270"/>
      <c r="D328" s="270"/>
      <c r="E328" s="270"/>
      <c r="F328" s="270"/>
      <c r="G328" s="270"/>
      <c r="H328" s="270"/>
      <c r="I328" s="270"/>
      <c r="J328" s="270"/>
      <c r="K328" s="270"/>
      <c r="L328" s="270"/>
      <c r="M328" s="270"/>
      <c r="N328" s="270"/>
      <c r="O328" s="270"/>
      <c r="P328" s="270"/>
      <c r="Q328" s="270"/>
      <c r="R328" s="270"/>
      <c r="S328" s="270"/>
      <c r="T328" s="270"/>
      <c r="U328" s="270"/>
      <c r="V328" s="270"/>
      <c r="W328" s="270"/>
      <c r="X328" s="88"/>
      <c r="Y328" s="88"/>
      <c r="Z328" s="88"/>
      <c r="AA328" s="88"/>
      <c r="AB328" s="88"/>
      <c r="AC328" s="95"/>
      <c r="AD328" s="96"/>
      <c r="AE328" s="96"/>
      <c r="AF328" s="88"/>
      <c r="AG328" s="88"/>
      <c r="AH328" s="77"/>
      <c r="AI328" s="779" t="s">
        <v>931</v>
      </c>
      <c r="AJ328" s="78"/>
      <c r="AK328" s="79"/>
      <c r="AL328" s="79"/>
      <c r="AM328" s="79"/>
      <c r="AN328" s="79"/>
      <c r="AO328" s="80"/>
      <c r="AP328" s="80"/>
      <c r="AQ328" s="80"/>
      <c r="AR328" s="780"/>
      <c r="AS328" s="83"/>
      <c r="AT328" s="781" t="s">
        <v>797</v>
      </c>
      <c r="AU328" s="89"/>
      <c r="AV328" s="89"/>
      <c r="AW328" s="83"/>
      <c r="AX328" s="89"/>
      <c r="AY328" s="89"/>
      <c r="AZ328" s="83"/>
      <c r="BA328" s="83"/>
      <c r="BB328" s="83"/>
      <c r="BC328" s="83"/>
      <c r="BD328" s="83"/>
      <c r="BE328" s="83"/>
      <c r="BF328" s="83"/>
      <c r="BG328" s="83"/>
      <c r="BH328" s="83"/>
      <c r="BI328" s="83"/>
      <c r="BJ328" s="83"/>
      <c r="BK328" s="83"/>
      <c r="BL328" s="83"/>
      <c r="BM328" s="83"/>
      <c r="BN328" s="83"/>
      <c r="BO328" s="83"/>
      <c r="BP328" s="83"/>
      <c r="BQ328" s="83"/>
      <c r="BR328" s="83"/>
      <c r="BS328" s="83"/>
      <c r="BT328" s="83"/>
      <c r="BU328" s="83"/>
      <c r="BV328" s="83"/>
      <c r="BW328" s="83"/>
      <c r="BX328" s="83"/>
      <c r="BY328" s="83"/>
      <c r="BZ328" s="83"/>
      <c r="CA328" s="83"/>
      <c r="CB328" s="83"/>
      <c r="CC328" s="83"/>
      <c r="CD328" s="83"/>
    </row>
    <row r="329" spans="1:82" ht="18.75" x14ac:dyDescent="0.3">
      <c r="A329" s="270"/>
      <c r="B329" s="270"/>
      <c r="C329" s="270"/>
      <c r="D329" s="270"/>
      <c r="E329" s="270"/>
      <c r="F329" s="270"/>
      <c r="G329" s="270"/>
      <c r="H329" s="270"/>
      <c r="I329" s="270"/>
      <c r="J329" s="270"/>
      <c r="K329" s="270"/>
      <c r="L329" s="270"/>
      <c r="M329" s="270"/>
      <c r="N329" s="270"/>
      <c r="O329" s="270"/>
      <c r="P329" s="270"/>
      <c r="Q329" s="270"/>
      <c r="R329" s="270"/>
      <c r="S329" s="270"/>
      <c r="T329" s="270"/>
      <c r="U329" s="270"/>
      <c r="V329" s="270"/>
      <c r="W329" s="89"/>
      <c r="X329" s="88"/>
      <c r="Y329" s="88"/>
      <c r="Z329" s="88"/>
      <c r="AA329" s="88"/>
      <c r="AB329" s="88"/>
      <c r="AC329" s="88"/>
      <c r="AD329" s="105"/>
      <c r="AE329" s="105"/>
      <c r="AF329" s="88"/>
      <c r="AG329" s="88"/>
      <c r="AH329" s="97" t="s">
        <v>932</v>
      </c>
      <c r="AI329" s="98" t="s">
        <v>933</v>
      </c>
      <c r="AJ329" s="98" t="s">
        <v>934</v>
      </c>
      <c r="AK329" s="98" t="s">
        <v>935</v>
      </c>
      <c r="AL329" s="99" t="s">
        <v>936</v>
      </c>
      <c r="AM329" s="98" t="s">
        <v>937</v>
      </c>
      <c r="AN329" s="98" t="s">
        <v>938</v>
      </c>
      <c r="AO329" s="100" t="s">
        <v>939</v>
      </c>
      <c r="AP329" s="98" t="s">
        <v>940</v>
      </c>
      <c r="AQ329" s="98" t="s">
        <v>941</v>
      </c>
      <c r="AR329" s="98" t="s">
        <v>942</v>
      </c>
      <c r="AS329" s="89"/>
      <c r="AT329" s="781" t="s">
        <v>797</v>
      </c>
      <c r="AU329" s="89"/>
      <c r="AV329" s="89"/>
      <c r="AW329" s="83"/>
      <c r="AX329" s="89"/>
      <c r="AY329" s="89"/>
      <c r="AZ329" s="83"/>
      <c r="BA329" s="83"/>
      <c r="BB329" s="83"/>
      <c r="BC329" s="83"/>
      <c r="BD329" s="83"/>
      <c r="BE329" s="83"/>
      <c r="BF329" s="83"/>
      <c r="BG329" s="83"/>
      <c r="BH329" s="83"/>
      <c r="BI329" s="83"/>
      <c r="BJ329" s="83"/>
      <c r="BK329" s="83"/>
      <c r="BL329" s="83"/>
      <c r="BM329" s="83"/>
      <c r="BN329" s="83"/>
      <c r="BO329" s="83"/>
      <c r="BP329" s="83"/>
      <c r="BQ329" s="83"/>
      <c r="BR329" s="83"/>
      <c r="BS329" s="83"/>
      <c r="BT329" s="83"/>
      <c r="BU329" s="83"/>
      <c r="BV329" s="83"/>
      <c r="BW329" s="83"/>
      <c r="BX329" s="83"/>
      <c r="BY329" s="83"/>
      <c r="BZ329" s="83"/>
      <c r="CA329" s="83"/>
      <c r="CB329" s="83"/>
      <c r="CC329" s="83"/>
      <c r="CD329" s="83"/>
    </row>
    <row r="330" spans="1:82" ht="18.75" x14ac:dyDescent="0.3">
      <c r="A330" s="270"/>
      <c r="B330" s="270"/>
      <c r="C330" s="270"/>
      <c r="D330" s="270"/>
      <c r="E330" s="270"/>
      <c r="F330" s="270"/>
      <c r="G330" s="270"/>
      <c r="H330" s="270"/>
      <c r="I330" s="270"/>
      <c r="J330" s="270"/>
      <c r="K330" s="270"/>
      <c r="L330" s="270"/>
      <c r="M330" s="270"/>
      <c r="N330" s="270"/>
      <c r="O330" s="270"/>
      <c r="P330" s="270"/>
      <c r="Q330" s="270"/>
      <c r="R330" s="270"/>
      <c r="S330" s="270"/>
      <c r="T330" s="270"/>
      <c r="U330" s="270"/>
      <c r="V330" s="270"/>
      <c r="W330" s="89"/>
      <c r="X330" s="88"/>
      <c r="Y330" s="88"/>
      <c r="Z330" s="88"/>
      <c r="AA330" s="88"/>
      <c r="AB330" s="88"/>
      <c r="AC330" s="88"/>
      <c r="AD330" s="105"/>
      <c r="AE330" s="105"/>
      <c r="AF330" s="88"/>
      <c r="AG330" s="88"/>
      <c r="AH330" s="101">
        <v>2023</v>
      </c>
      <c r="AI330" s="102">
        <v>0.13328333505114298</v>
      </c>
      <c r="AJ330" s="102">
        <v>0.18387000000000001</v>
      </c>
      <c r="AK330" s="102">
        <v>0.25679000000000002</v>
      </c>
      <c r="AL330" s="103">
        <v>0.26774999999999999</v>
      </c>
      <c r="AM330" s="102">
        <v>0.24665999999999999</v>
      </c>
      <c r="AN330" s="102">
        <v>0.32040000000000002</v>
      </c>
      <c r="AO330" s="104">
        <v>0.21448</v>
      </c>
      <c r="AP330" s="102">
        <f>$B$7</f>
        <v>0</v>
      </c>
      <c r="AQ330" s="102">
        <v>3.7440000000000001E-2</v>
      </c>
      <c r="AR330" s="102">
        <v>7.92E-3</v>
      </c>
      <c r="AS330" s="89"/>
      <c r="AT330" s="781" t="s">
        <v>797</v>
      </c>
      <c r="AU330" s="89"/>
      <c r="AV330" s="89"/>
      <c r="AW330" s="83"/>
      <c r="AX330" s="89"/>
      <c r="AY330" s="89"/>
      <c r="AZ330" s="83"/>
      <c r="BA330" s="83"/>
      <c r="BB330" s="83"/>
      <c r="BC330" s="83"/>
      <c r="BD330" s="83"/>
      <c r="BE330" s="83"/>
      <c r="BF330" s="83"/>
      <c r="BG330" s="83"/>
      <c r="BH330" s="83"/>
      <c r="BI330" s="83"/>
      <c r="BJ330" s="83"/>
      <c r="BK330" s="83"/>
      <c r="BL330" s="83"/>
      <c r="BM330" s="83"/>
      <c r="BN330" s="83"/>
      <c r="BO330" s="83"/>
      <c r="BP330" s="83"/>
      <c r="BQ330" s="83"/>
      <c r="BR330" s="83"/>
      <c r="BS330" s="83"/>
      <c r="BT330" s="83"/>
      <c r="BU330" s="83"/>
      <c r="BV330" s="83"/>
      <c r="BW330" s="83"/>
      <c r="BX330" s="83"/>
      <c r="BY330" s="83"/>
      <c r="BZ330" s="83"/>
      <c r="CA330" s="83"/>
      <c r="CB330" s="83"/>
      <c r="CC330" s="83"/>
      <c r="CD330" s="83"/>
    </row>
    <row r="331" spans="1:82" ht="18.75" x14ac:dyDescent="0.3">
      <c r="A331" s="270"/>
      <c r="B331" s="270"/>
      <c r="C331" s="270"/>
      <c r="D331" s="270"/>
      <c r="E331" s="270"/>
      <c r="F331" s="270"/>
      <c r="G331" s="270"/>
      <c r="H331" s="270"/>
      <c r="I331" s="270"/>
      <c r="J331" s="270"/>
      <c r="K331" s="270"/>
      <c r="L331" s="270"/>
      <c r="M331" s="270"/>
      <c r="N331" s="270"/>
      <c r="O331" s="270"/>
      <c r="P331" s="270"/>
      <c r="Q331" s="270"/>
      <c r="R331" s="270"/>
      <c r="S331" s="270"/>
      <c r="T331" s="270"/>
      <c r="U331" s="270"/>
      <c r="V331" s="270"/>
      <c r="W331" s="89"/>
      <c r="X331" s="88"/>
      <c r="Y331" s="88"/>
      <c r="Z331" s="88"/>
      <c r="AA331" s="88"/>
      <c r="AB331" s="88"/>
      <c r="AC331" s="88"/>
      <c r="AD331" s="105"/>
      <c r="AE331" s="105"/>
      <c r="AF331" s="88"/>
      <c r="AG331" s="88"/>
      <c r="AH331" s="346">
        <v>2024</v>
      </c>
      <c r="AI331" s="347">
        <v>0.14542464044894365</v>
      </c>
      <c r="AJ331" s="102">
        <v>0.18387000000000001</v>
      </c>
      <c r="AK331" s="102">
        <v>0.25679000000000002</v>
      </c>
      <c r="AL331" s="103">
        <v>0.26774999999999999</v>
      </c>
      <c r="AM331" s="102">
        <v>0.24665999999999999</v>
      </c>
      <c r="AN331" s="102">
        <v>0.32040000000000002</v>
      </c>
      <c r="AO331" s="104">
        <v>0.21448</v>
      </c>
      <c r="AP331" s="102">
        <f t="shared" ref="AP331:AP361" si="83">$B$7</f>
        <v>0</v>
      </c>
      <c r="AQ331" s="102">
        <v>3.7440000000000001E-2</v>
      </c>
      <c r="AR331" s="102">
        <v>7.92E-3</v>
      </c>
      <c r="AS331" s="89"/>
      <c r="AT331" s="781" t="s">
        <v>797</v>
      </c>
      <c r="AU331" s="89"/>
      <c r="AV331" s="89"/>
      <c r="AW331" s="83"/>
      <c r="AX331" s="89"/>
      <c r="AY331" s="89"/>
      <c r="AZ331" s="83"/>
      <c r="BA331" s="83"/>
      <c r="BB331" s="83"/>
      <c r="BC331" s="83"/>
      <c r="BD331" s="83"/>
      <c r="BE331" s="83"/>
      <c r="BF331" s="83"/>
      <c r="BG331" s="83"/>
      <c r="BH331" s="83"/>
      <c r="BI331" s="83"/>
      <c r="BJ331" s="83"/>
      <c r="BK331" s="83"/>
      <c r="BL331" s="83"/>
      <c r="BM331" s="83"/>
      <c r="BN331" s="83"/>
      <c r="BO331" s="83"/>
      <c r="BP331" s="83"/>
      <c r="BQ331" s="83"/>
      <c r="BR331" s="83"/>
      <c r="BS331" s="83"/>
      <c r="BT331" s="83"/>
      <c r="BU331" s="83"/>
      <c r="BV331" s="83"/>
      <c r="BW331" s="83"/>
      <c r="BX331" s="83"/>
      <c r="BY331" s="83"/>
      <c r="BZ331" s="83"/>
      <c r="CA331" s="83"/>
      <c r="CB331" s="83"/>
      <c r="CC331" s="83"/>
      <c r="CD331" s="83"/>
    </row>
    <row r="332" spans="1:82" ht="18.75" x14ac:dyDescent="0.3">
      <c r="A332" s="270"/>
      <c r="B332" s="270"/>
      <c r="C332" s="270"/>
      <c r="D332" s="270"/>
      <c r="E332" s="270"/>
      <c r="F332" s="270"/>
      <c r="G332" s="270"/>
      <c r="H332" s="270"/>
      <c r="I332" s="270"/>
      <c r="J332" s="270"/>
      <c r="K332" s="270"/>
      <c r="L332" s="270"/>
      <c r="M332" s="270"/>
      <c r="N332" s="270"/>
      <c r="O332" s="270"/>
      <c r="P332" s="270"/>
      <c r="Q332" s="270"/>
      <c r="R332" s="270"/>
      <c r="S332" s="270"/>
      <c r="T332" s="270"/>
      <c r="U332" s="270"/>
      <c r="V332" s="270"/>
      <c r="W332" s="89"/>
      <c r="X332" s="88"/>
      <c r="Y332" s="88"/>
      <c r="Z332" s="88"/>
      <c r="AA332" s="88"/>
      <c r="AB332" s="88"/>
      <c r="AC332" s="88"/>
      <c r="AD332" s="105"/>
      <c r="AE332" s="105"/>
      <c r="AF332" s="88"/>
      <c r="AG332" s="88"/>
      <c r="AH332" s="348">
        <v>2025</v>
      </c>
      <c r="AI332" s="349">
        <v>0.12299741030990401</v>
      </c>
      <c r="AJ332" s="102">
        <v>0.18387000000000001</v>
      </c>
      <c r="AK332" s="102">
        <v>0.25679000000000002</v>
      </c>
      <c r="AL332" s="103">
        <v>0.26774999999999999</v>
      </c>
      <c r="AM332" s="102">
        <v>0.24665999999999999</v>
      </c>
      <c r="AN332" s="102">
        <v>0.32040000000000002</v>
      </c>
      <c r="AO332" s="104">
        <v>0.21448</v>
      </c>
      <c r="AP332" s="102">
        <f t="shared" si="83"/>
        <v>0</v>
      </c>
      <c r="AQ332" s="102">
        <v>3.7440000000000001E-2</v>
      </c>
      <c r="AR332" s="102">
        <v>7.92E-3</v>
      </c>
      <c r="AS332" s="89"/>
      <c r="AT332" s="781" t="s">
        <v>797</v>
      </c>
      <c r="AU332" s="89"/>
      <c r="AV332" s="89"/>
      <c r="AW332" s="83"/>
      <c r="AX332" s="89"/>
      <c r="AY332" s="89"/>
      <c r="AZ332" s="83"/>
      <c r="BA332" s="83"/>
      <c r="BB332" s="83"/>
      <c r="BC332" s="83"/>
      <c r="BD332" s="83"/>
      <c r="BE332" s="83"/>
      <c r="BF332" s="83"/>
      <c r="BG332" s="83"/>
      <c r="BH332" s="83"/>
      <c r="BI332" s="83"/>
      <c r="BJ332" s="83"/>
      <c r="BK332" s="83"/>
      <c r="BL332" s="83"/>
      <c r="BM332" s="83"/>
      <c r="BN332" s="83"/>
      <c r="BO332" s="83"/>
      <c r="BP332" s="83"/>
      <c r="BQ332" s="83"/>
      <c r="BR332" s="83"/>
      <c r="BS332" s="83"/>
      <c r="BT332" s="83"/>
      <c r="BU332" s="83"/>
      <c r="BV332" s="83"/>
      <c r="BW332" s="83"/>
      <c r="BX332" s="83"/>
      <c r="BY332" s="83"/>
      <c r="BZ332" s="83"/>
      <c r="CA332" s="83"/>
      <c r="CB332" s="83"/>
      <c r="CC332" s="83"/>
      <c r="CD332" s="83"/>
    </row>
    <row r="333" spans="1:82" ht="18.75" x14ac:dyDescent="0.3">
      <c r="A333" s="270"/>
      <c r="B333" s="270"/>
      <c r="C333" s="270"/>
      <c r="D333" s="270"/>
      <c r="E333" s="270"/>
      <c r="F333" s="270"/>
      <c r="G333" s="270"/>
      <c r="H333" s="270"/>
      <c r="I333" s="270"/>
      <c r="J333" s="270"/>
      <c r="K333" s="270"/>
      <c r="L333" s="270"/>
      <c r="M333" s="270"/>
      <c r="N333" s="270"/>
      <c r="O333" s="270"/>
      <c r="P333" s="270"/>
      <c r="Q333" s="270"/>
      <c r="R333" s="270"/>
      <c r="S333" s="270"/>
      <c r="T333" s="270"/>
      <c r="U333" s="270"/>
      <c r="V333" s="270"/>
      <c r="W333" s="83"/>
      <c r="X333" s="83"/>
      <c r="Y333" s="83"/>
      <c r="Z333" s="83"/>
      <c r="AA333" s="83"/>
      <c r="AB333" s="83"/>
      <c r="AC333" s="83"/>
      <c r="AD333" s="106"/>
      <c r="AE333" s="106"/>
      <c r="AF333" s="83"/>
      <c r="AG333" s="83"/>
      <c r="AH333" s="101">
        <v>2026</v>
      </c>
      <c r="AI333" s="349">
        <v>9.066946314379408E-2</v>
      </c>
      <c r="AJ333" s="102">
        <v>0.18387000000000001</v>
      </c>
      <c r="AK333" s="102">
        <v>0.25679000000000002</v>
      </c>
      <c r="AL333" s="103">
        <v>0.26774999999999999</v>
      </c>
      <c r="AM333" s="102">
        <v>0.24665999999999999</v>
      </c>
      <c r="AN333" s="102">
        <v>0.32040000000000002</v>
      </c>
      <c r="AO333" s="104">
        <v>0.21448</v>
      </c>
      <c r="AP333" s="102">
        <f t="shared" si="83"/>
        <v>0</v>
      </c>
      <c r="AQ333" s="102">
        <v>3.7440000000000001E-2</v>
      </c>
      <c r="AR333" s="102">
        <v>7.92E-3</v>
      </c>
      <c r="AS333" s="89"/>
      <c r="AT333" s="781" t="s">
        <v>797</v>
      </c>
      <c r="AU333" s="89"/>
      <c r="AV333" s="89"/>
      <c r="AW333" s="83"/>
      <c r="AX333" s="89"/>
      <c r="AY333" s="89"/>
      <c r="AZ333" s="83"/>
      <c r="BA333" s="83"/>
      <c r="BB333" s="83"/>
      <c r="BC333" s="83"/>
      <c r="BD333" s="83"/>
      <c r="BE333" s="83"/>
      <c r="BF333" s="83"/>
      <c r="BG333" s="83"/>
      <c r="BH333" s="83"/>
      <c r="BI333" s="83"/>
      <c r="BJ333" s="83"/>
      <c r="BK333" s="83"/>
      <c r="BL333" s="83"/>
      <c r="BM333" s="83"/>
      <c r="BN333" s="83"/>
      <c r="BO333" s="83"/>
      <c r="BP333" s="83"/>
      <c r="BQ333" s="83"/>
      <c r="BR333" s="83"/>
      <c r="BS333" s="83"/>
      <c r="BT333" s="83"/>
      <c r="BU333" s="83"/>
      <c r="BV333" s="83"/>
      <c r="BW333" s="83"/>
      <c r="BX333" s="83"/>
      <c r="BY333" s="83"/>
      <c r="BZ333" s="83"/>
      <c r="CA333" s="83"/>
      <c r="CB333" s="83"/>
      <c r="CC333" s="83"/>
      <c r="CD333" s="83"/>
    </row>
    <row r="334" spans="1:82" ht="18.75" x14ac:dyDescent="0.3">
      <c r="A334" s="270"/>
      <c r="B334" s="270"/>
      <c r="C334" s="270"/>
      <c r="D334" s="270"/>
      <c r="E334" s="270"/>
      <c r="F334" s="270"/>
      <c r="G334" s="270"/>
      <c r="H334" s="270"/>
      <c r="I334" s="270"/>
      <c r="J334" s="270"/>
      <c r="K334" s="270"/>
      <c r="L334" s="270"/>
      <c r="M334" s="270"/>
      <c r="N334" s="270"/>
      <c r="O334" s="270"/>
      <c r="P334" s="270"/>
      <c r="Q334" s="270"/>
      <c r="R334" s="270"/>
      <c r="S334" s="270"/>
      <c r="T334" s="270"/>
      <c r="U334" s="270"/>
      <c r="V334" s="270"/>
      <c r="W334" s="83"/>
      <c r="X334" s="83"/>
      <c r="Y334" s="83"/>
      <c r="Z334" s="83"/>
      <c r="AA334" s="83"/>
      <c r="AB334" s="83"/>
      <c r="AC334" s="83"/>
      <c r="AD334" s="83"/>
      <c r="AE334" s="83"/>
      <c r="AF334" s="83"/>
      <c r="AG334" s="83"/>
      <c r="AH334" s="346">
        <v>2027</v>
      </c>
      <c r="AI334" s="347">
        <v>7.5037163091696932E-2</v>
      </c>
      <c r="AJ334" s="102">
        <v>0.18387000000000001</v>
      </c>
      <c r="AK334" s="102">
        <v>0.25679000000000002</v>
      </c>
      <c r="AL334" s="103">
        <v>0.26774999999999999</v>
      </c>
      <c r="AM334" s="102">
        <v>0.24665999999999999</v>
      </c>
      <c r="AN334" s="102">
        <v>0.32040000000000002</v>
      </c>
      <c r="AO334" s="104">
        <v>0.21448</v>
      </c>
      <c r="AP334" s="102">
        <f t="shared" si="83"/>
        <v>0</v>
      </c>
      <c r="AQ334" s="102">
        <v>3.7440000000000001E-2</v>
      </c>
      <c r="AR334" s="102">
        <v>7.92E-3</v>
      </c>
      <c r="AS334" s="89"/>
      <c r="AT334" s="781" t="s">
        <v>797</v>
      </c>
      <c r="AU334" s="89"/>
      <c r="AV334" s="89"/>
      <c r="AW334" s="83"/>
      <c r="AX334" s="89"/>
      <c r="AY334" s="89"/>
      <c r="AZ334" s="83"/>
      <c r="BA334" s="83"/>
      <c r="BB334" s="83"/>
      <c r="BC334" s="83"/>
      <c r="BD334" s="83"/>
      <c r="BE334" s="83"/>
      <c r="BF334" s="83"/>
      <c r="BG334" s="83"/>
      <c r="BH334" s="83"/>
      <c r="BI334" s="83"/>
      <c r="BJ334" s="83"/>
      <c r="BK334" s="83"/>
      <c r="BL334" s="83"/>
      <c r="BM334" s="83"/>
      <c r="BN334" s="83"/>
      <c r="BO334" s="83"/>
      <c r="BP334" s="83"/>
      <c r="BQ334" s="83"/>
      <c r="BR334" s="83"/>
      <c r="BS334" s="83"/>
      <c r="BT334" s="83"/>
      <c r="BU334" s="83"/>
      <c r="BV334" s="83"/>
      <c r="BW334" s="83"/>
      <c r="BX334" s="83"/>
      <c r="BY334" s="83"/>
      <c r="BZ334" s="83"/>
      <c r="CA334" s="83"/>
      <c r="CB334" s="83"/>
      <c r="CC334" s="83"/>
      <c r="CD334" s="83"/>
    </row>
    <row r="335" spans="1:82" ht="18.75" x14ac:dyDescent="0.3">
      <c r="A335" s="270"/>
      <c r="B335" s="270"/>
      <c r="C335" s="270"/>
      <c r="D335" s="270"/>
      <c r="E335" s="270"/>
      <c r="F335" s="270"/>
      <c r="G335" s="270"/>
      <c r="H335" s="270"/>
      <c r="I335" s="270"/>
      <c r="J335" s="270"/>
      <c r="K335" s="270"/>
      <c r="L335" s="270"/>
      <c r="M335" s="270"/>
      <c r="N335" s="270"/>
      <c r="O335" s="270"/>
      <c r="P335" s="270"/>
      <c r="Q335" s="270"/>
      <c r="R335" s="270"/>
      <c r="S335" s="270"/>
      <c r="T335" s="270"/>
      <c r="U335" s="270"/>
      <c r="V335" s="270"/>
      <c r="W335" s="83"/>
      <c r="X335" s="83"/>
      <c r="Y335" s="83"/>
      <c r="Z335" s="83"/>
      <c r="AA335" s="83"/>
      <c r="AB335" s="83"/>
      <c r="AC335" s="83"/>
      <c r="AD335" s="83"/>
      <c r="AE335" s="83"/>
      <c r="AF335" s="83"/>
      <c r="AG335" s="83"/>
      <c r="AH335" s="348">
        <v>2028</v>
      </c>
      <c r="AI335" s="347">
        <v>6.9386204096692453E-2</v>
      </c>
      <c r="AJ335" s="102">
        <v>0.18387000000000001</v>
      </c>
      <c r="AK335" s="102">
        <v>0.25679000000000002</v>
      </c>
      <c r="AL335" s="103">
        <v>0.26774999999999999</v>
      </c>
      <c r="AM335" s="102">
        <v>0.24665999999999999</v>
      </c>
      <c r="AN335" s="102">
        <v>0.32040000000000002</v>
      </c>
      <c r="AO335" s="104">
        <v>0.21448</v>
      </c>
      <c r="AP335" s="102">
        <f t="shared" si="83"/>
        <v>0</v>
      </c>
      <c r="AQ335" s="102">
        <v>3.7440000000000001E-2</v>
      </c>
      <c r="AR335" s="102">
        <v>7.92E-3</v>
      </c>
      <c r="AS335" s="89"/>
      <c r="AT335" s="781" t="s">
        <v>797</v>
      </c>
      <c r="AU335" s="89"/>
      <c r="AV335" s="89"/>
      <c r="AW335" s="83"/>
      <c r="AX335" s="89"/>
      <c r="AY335" s="89"/>
      <c r="AZ335" s="83"/>
      <c r="BA335" s="83"/>
      <c r="BB335" s="83"/>
      <c r="BC335" s="83"/>
      <c r="BD335" s="83"/>
      <c r="BE335" s="83"/>
      <c r="BF335" s="83"/>
      <c r="BG335" s="83"/>
      <c r="BH335" s="83"/>
      <c r="BI335" s="83"/>
      <c r="BJ335" s="83"/>
      <c r="BK335" s="83"/>
      <c r="BL335" s="83"/>
      <c r="BM335" s="83"/>
      <c r="BN335" s="83"/>
      <c r="BO335" s="83"/>
      <c r="BP335" s="83"/>
      <c r="BQ335" s="83"/>
      <c r="BR335" s="83"/>
      <c r="BS335" s="83"/>
      <c r="BT335" s="83"/>
      <c r="BU335" s="83"/>
      <c r="BV335" s="83"/>
      <c r="BW335" s="83"/>
      <c r="BX335" s="83"/>
      <c r="BY335" s="83"/>
      <c r="BZ335" s="83"/>
      <c r="CA335" s="83"/>
      <c r="CB335" s="83"/>
      <c r="CC335" s="83"/>
      <c r="CD335" s="83"/>
    </row>
    <row r="336" spans="1:82" ht="18.75" x14ac:dyDescent="0.3">
      <c r="A336" s="270"/>
      <c r="B336" s="270"/>
      <c r="C336" s="270"/>
      <c r="D336" s="270"/>
      <c r="E336" s="270"/>
      <c r="F336" s="270"/>
      <c r="G336" s="270"/>
      <c r="H336" s="270"/>
      <c r="I336" s="270"/>
      <c r="J336" s="270"/>
      <c r="K336" s="270"/>
      <c r="L336" s="270"/>
      <c r="M336" s="270"/>
      <c r="N336" s="270"/>
      <c r="O336" s="270"/>
      <c r="P336" s="270"/>
      <c r="Q336" s="270"/>
      <c r="R336" s="270"/>
      <c r="S336" s="270"/>
      <c r="T336" s="270"/>
      <c r="U336" s="270"/>
      <c r="V336" s="270"/>
      <c r="W336" s="83"/>
      <c r="X336" s="83"/>
      <c r="Y336" s="83"/>
      <c r="Z336" s="83"/>
      <c r="AA336" s="83"/>
      <c r="AB336" s="83"/>
      <c r="AC336" s="83"/>
      <c r="AD336" s="83"/>
      <c r="AE336" s="83"/>
      <c r="AF336" s="83"/>
      <c r="AG336" s="83"/>
      <c r="AH336" s="101">
        <v>2029</v>
      </c>
      <c r="AI336" s="347">
        <v>6.4966458253829282E-2</v>
      </c>
      <c r="AJ336" s="102">
        <v>0.18387000000000001</v>
      </c>
      <c r="AK336" s="102">
        <v>0.25679000000000002</v>
      </c>
      <c r="AL336" s="103">
        <v>0.26774999999999999</v>
      </c>
      <c r="AM336" s="102">
        <v>0.24665999999999999</v>
      </c>
      <c r="AN336" s="102">
        <v>0.32040000000000002</v>
      </c>
      <c r="AO336" s="104">
        <v>0.21448</v>
      </c>
      <c r="AP336" s="102">
        <f t="shared" si="83"/>
        <v>0</v>
      </c>
      <c r="AQ336" s="102">
        <v>3.7440000000000001E-2</v>
      </c>
      <c r="AR336" s="102">
        <v>7.92E-3</v>
      </c>
      <c r="AS336" s="89"/>
      <c r="AT336" s="781" t="s">
        <v>797</v>
      </c>
      <c r="AU336" s="89"/>
      <c r="AV336" s="89"/>
      <c r="AW336" s="83"/>
      <c r="AX336" s="89"/>
      <c r="AY336" s="89"/>
      <c r="AZ336" s="83"/>
      <c r="BA336" s="83"/>
      <c r="BB336" s="83"/>
      <c r="BC336" s="83"/>
      <c r="BD336" s="83"/>
      <c r="BE336" s="83"/>
      <c r="BF336" s="83"/>
      <c r="BG336" s="83"/>
      <c r="BH336" s="83"/>
      <c r="BI336" s="83"/>
      <c r="BJ336" s="83"/>
      <c r="BK336" s="83"/>
      <c r="BL336" s="83"/>
      <c r="BM336" s="83"/>
      <c r="BN336" s="83"/>
      <c r="BO336" s="83"/>
      <c r="BP336" s="83"/>
      <c r="BQ336" s="83"/>
      <c r="BR336" s="83"/>
      <c r="BS336" s="83"/>
      <c r="BT336" s="83"/>
      <c r="BU336" s="83"/>
      <c r="BV336" s="83"/>
      <c r="BW336" s="83"/>
      <c r="BX336" s="83"/>
      <c r="BY336" s="83"/>
      <c r="BZ336" s="83"/>
      <c r="CA336" s="83"/>
      <c r="CB336" s="83"/>
      <c r="CC336" s="83"/>
      <c r="CD336" s="83"/>
    </row>
    <row r="337" spans="1:82" ht="18.75" x14ac:dyDescent="0.3">
      <c r="A337" s="270"/>
      <c r="B337" s="270"/>
      <c r="C337" s="270"/>
      <c r="D337" s="270"/>
      <c r="E337" s="270"/>
      <c r="F337" s="270"/>
      <c r="G337" s="270"/>
      <c r="H337" s="270"/>
      <c r="I337" s="270"/>
      <c r="J337" s="270"/>
      <c r="K337" s="270"/>
      <c r="L337" s="270"/>
      <c r="M337" s="270"/>
      <c r="N337" s="270"/>
      <c r="O337" s="270"/>
      <c r="P337" s="270"/>
      <c r="Q337" s="270"/>
      <c r="R337" s="270"/>
      <c r="S337" s="270"/>
      <c r="T337" s="270"/>
      <c r="U337" s="270"/>
      <c r="V337" s="270"/>
      <c r="W337" s="83"/>
      <c r="X337" s="83"/>
      <c r="Y337" s="83"/>
      <c r="Z337" s="83"/>
      <c r="AA337" s="83"/>
      <c r="AB337" s="83"/>
      <c r="AC337" s="83"/>
      <c r="AD337" s="83"/>
      <c r="AE337" s="83"/>
      <c r="AF337" s="83"/>
      <c r="AG337" s="83"/>
      <c r="AH337" s="346">
        <v>2030</v>
      </c>
      <c r="AI337" s="347">
        <v>5.1561568184446141E-2</v>
      </c>
      <c r="AJ337" s="102">
        <v>0.18387000000000001</v>
      </c>
      <c r="AK337" s="102">
        <v>0.25679000000000002</v>
      </c>
      <c r="AL337" s="103">
        <v>0.26774999999999999</v>
      </c>
      <c r="AM337" s="102">
        <v>0.24665999999999999</v>
      </c>
      <c r="AN337" s="102">
        <v>0.32040000000000002</v>
      </c>
      <c r="AO337" s="104">
        <v>0.21448</v>
      </c>
      <c r="AP337" s="102">
        <f t="shared" si="83"/>
        <v>0</v>
      </c>
      <c r="AQ337" s="102">
        <v>3.7440000000000001E-2</v>
      </c>
      <c r="AR337" s="102">
        <v>7.92E-3</v>
      </c>
      <c r="AS337" s="89"/>
      <c r="AT337" s="781" t="s">
        <v>797</v>
      </c>
      <c r="AU337" s="89"/>
      <c r="AV337" s="89"/>
      <c r="AW337" s="83"/>
      <c r="AX337" s="89"/>
      <c r="AY337" s="89"/>
      <c r="AZ337" s="83"/>
      <c r="BA337" s="83"/>
      <c r="BB337" s="83"/>
      <c r="BC337" s="83"/>
      <c r="BD337" s="83"/>
      <c r="BE337" s="83"/>
      <c r="BF337" s="83"/>
      <c r="BG337" s="83"/>
      <c r="BH337" s="83"/>
      <c r="BI337" s="83"/>
      <c r="BJ337" s="83"/>
      <c r="BK337" s="83"/>
      <c r="BL337" s="83"/>
      <c r="BM337" s="83"/>
      <c r="BN337" s="83"/>
      <c r="BO337" s="83"/>
      <c r="BP337" s="83"/>
      <c r="BQ337" s="83"/>
      <c r="BR337" s="83"/>
      <c r="BS337" s="83"/>
      <c r="BT337" s="83"/>
      <c r="BU337" s="83"/>
      <c r="BV337" s="83"/>
      <c r="BW337" s="83"/>
      <c r="BX337" s="83"/>
      <c r="BY337" s="83"/>
      <c r="BZ337" s="83"/>
      <c r="CA337" s="83"/>
      <c r="CB337" s="83"/>
      <c r="CC337" s="83"/>
      <c r="CD337" s="83"/>
    </row>
    <row r="338" spans="1:82" ht="18.75" x14ac:dyDescent="0.3">
      <c r="A338" s="270"/>
      <c r="B338" s="270"/>
      <c r="C338" s="270"/>
      <c r="D338" s="270"/>
      <c r="E338" s="270"/>
      <c r="F338" s="270"/>
      <c r="G338" s="270"/>
      <c r="H338" s="270"/>
      <c r="I338" s="270"/>
      <c r="J338" s="270"/>
      <c r="K338" s="270"/>
      <c r="L338" s="270"/>
      <c r="M338" s="270"/>
      <c r="N338" s="270"/>
      <c r="O338" s="270"/>
      <c r="P338" s="270"/>
      <c r="Q338" s="270"/>
      <c r="R338" s="270"/>
      <c r="S338" s="270"/>
      <c r="T338" s="270"/>
      <c r="U338" s="270"/>
      <c r="V338" s="270"/>
      <c r="W338" s="83"/>
      <c r="X338" s="83"/>
      <c r="Y338" s="83"/>
      <c r="Z338" s="83"/>
      <c r="AA338" s="83"/>
      <c r="AB338" s="83"/>
      <c r="AC338" s="83"/>
      <c r="AD338" s="83"/>
      <c r="AE338" s="83"/>
      <c r="AF338" s="83"/>
      <c r="AG338" s="83"/>
      <c r="AH338" s="348">
        <v>2031</v>
      </c>
      <c r="AI338" s="347">
        <v>4.0833191980688868E-2</v>
      </c>
      <c r="AJ338" s="102">
        <v>0.18387000000000001</v>
      </c>
      <c r="AK338" s="102">
        <v>0.25679000000000002</v>
      </c>
      <c r="AL338" s="103">
        <v>0.26774999999999999</v>
      </c>
      <c r="AM338" s="102">
        <v>0.24665999999999999</v>
      </c>
      <c r="AN338" s="102">
        <v>0.32040000000000002</v>
      </c>
      <c r="AO338" s="104">
        <v>0.21448</v>
      </c>
      <c r="AP338" s="102">
        <f t="shared" si="83"/>
        <v>0</v>
      </c>
      <c r="AQ338" s="102">
        <v>3.7440000000000001E-2</v>
      </c>
      <c r="AR338" s="102">
        <v>7.92E-3</v>
      </c>
      <c r="AS338" s="89"/>
      <c r="AT338" s="781" t="s">
        <v>797</v>
      </c>
      <c r="AU338" s="89"/>
      <c r="AV338" s="89"/>
      <c r="AW338" s="83"/>
      <c r="AX338" s="89"/>
      <c r="AY338" s="89"/>
      <c r="AZ338" s="83"/>
      <c r="BA338" s="83"/>
      <c r="BB338" s="83"/>
      <c r="BC338" s="83"/>
      <c r="BD338" s="83"/>
      <c r="BE338" s="83"/>
      <c r="BF338" s="83"/>
      <c r="BG338" s="83"/>
      <c r="BH338" s="83"/>
      <c r="BI338" s="83"/>
      <c r="BJ338" s="83"/>
      <c r="BK338" s="83"/>
      <c r="BL338" s="83"/>
      <c r="BM338" s="83"/>
      <c r="BN338" s="83"/>
      <c r="BO338" s="83"/>
      <c r="BP338" s="83"/>
      <c r="BQ338" s="83"/>
      <c r="BR338" s="83"/>
      <c r="BS338" s="83"/>
      <c r="BT338" s="83"/>
      <c r="BU338" s="83"/>
      <c r="BV338" s="83"/>
      <c r="BW338" s="83"/>
      <c r="BX338" s="83"/>
      <c r="BY338" s="83"/>
      <c r="BZ338" s="83"/>
      <c r="CA338" s="83"/>
      <c r="CB338" s="83"/>
      <c r="CC338" s="83"/>
      <c r="CD338" s="83"/>
    </row>
    <row r="339" spans="1:82" ht="18.75" x14ac:dyDescent="0.3">
      <c r="A339" s="270"/>
      <c r="B339" s="270"/>
      <c r="C339" s="270"/>
      <c r="D339" s="270"/>
      <c r="E339" s="270"/>
      <c r="F339" s="270"/>
      <c r="G339" s="270"/>
      <c r="H339" s="270"/>
      <c r="I339" s="270"/>
      <c r="J339" s="270"/>
      <c r="K339" s="270"/>
      <c r="L339" s="270"/>
      <c r="M339" s="270"/>
      <c r="N339" s="270"/>
      <c r="O339" s="270"/>
      <c r="P339" s="270"/>
      <c r="Q339" s="270"/>
      <c r="R339" s="270"/>
      <c r="S339" s="270"/>
      <c r="T339" s="270"/>
      <c r="U339" s="270"/>
      <c r="V339" s="270"/>
      <c r="W339" s="83"/>
      <c r="X339" s="83"/>
      <c r="Y339" s="83"/>
      <c r="Z339" s="83"/>
      <c r="AA339" s="83"/>
      <c r="AB339" s="83"/>
      <c r="AC339" s="83"/>
      <c r="AD339" s="83"/>
      <c r="AE339" s="83"/>
      <c r="AF339" s="83"/>
      <c r="AG339" s="83"/>
      <c r="AH339" s="101">
        <v>2032</v>
      </c>
      <c r="AI339" s="347">
        <v>3.529295676709409E-2</v>
      </c>
      <c r="AJ339" s="102">
        <v>0.18387000000000001</v>
      </c>
      <c r="AK339" s="102">
        <v>0.25679000000000002</v>
      </c>
      <c r="AL339" s="103">
        <v>0.26774999999999999</v>
      </c>
      <c r="AM339" s="102">
        <v>0.24665999999999999</v>
      </c>
      <c r="AN339" s="102">
        <v>0.32040000000000002</v>
      </c>
      <c r="AO339" s="104">
        <v>0.21448</v>
      </c>
      <c r="AP339" s="102">
        <f t="shared" si="83"/>
        <v>0</v>
      </c>
      <c r="AQ339" s="102">
        <v>3.7440000000000001E-2</v>
      </c>
      <c r="AR339" s="102">
        <v>7.92E-3</v>
      </c>
      <c r="AS339" s="89"/>
      <c r="AT339" s="781" t="s">
        <v>797</v>
      </c>
      <c r="AU339" s="89"/>
      <c r="AV339" s="89"/>
      <c r="AW339" s="83"/>
      <c r="AX339" s="89"/>
      <c r="AY339" s="89"/>
      <c r="AZ339" s="83"/>
      <c r="BA339" s="83"/>
      <c r="BB339" s="83"/>
      <c r="BC339" s="83"/>
      <c r="BD339" s="83"/>
      <c r="BE339" s="83"/>
      <c r="BF339" s="83"/>
      <c r="BG339" s="83"/>
      <c r="BH339" s="83"/>
      <c r="BI339" s="83"/>
      <c r="BJ339" s="83"/>
      <c r="BK339" s="83"/>
      <c r="BL339" s="83"/>
      <c r="BM339" s="83"/>
      <c r="BN339" s="83"/>
      <c r="BO339" s="83"/>
      <c r="BP339" s="83"/>
      <c r="BQ339" s="83"/>
      <c r="BR339" s="83"/>
      <c r="BS339" s="83"/>
      <c r="BT339" s="83"/>
      <c r="BU339" s="83"/>
      <c r="BV339" s="83"/>
      <c r="BW339" s="83"/>
      <c r="BX339" s="83"/>
      <c r="BY339" s="83"/>
      <c r="BZ339" s="83"/>
      <c r="CA339" s="83"/>
      <c r="CB339" s="83"/>
      <c r="CC339" s="83"/>
      <c r="CD339" s="83"/>
    </row>
    <row r="340" spans="1:82" ht="18.75" x14ac:dyDescent="0.3">
      <c r="A340" s="270"/>
      <c r="B340" s="270"/>
      <c r="C340" s="270"/>
      <c r="D340" s="270"/>
      <c r="E340" s="270"/>
      <c r="F340" s="270"/>
      <c r="G340" s="270"/>
      <c r="H340" s="270"/>
      <c r="I340" s="270"/>
      <c r="J340" s="270"/>
      <c r="K340" s="270"/>
      <c r="L340" s="270"/>
      <c r="M340" s="270"/>
      <c r="N340" s="270"/>
      <c r="O340" s="270"/>
      <c r="P340" s="270"/>
      <c r="Q340" s="270"/>
      <c r="R340" s="270"/>
      <c r="S340" s="270"/>
      <c r="T340" s="270"/>
      <c r="U340" s="270"/>
      <c r="V340" s="270"/>
      <c r="W340" s="83"/>
      <c r="X340" s="83"/>
      <c r="Y340" s="83"/>
      <c r="Z340" s="83"/>
      <c r="AA340" s="83"/>
      <c r="AB340" s="83"/>
      <c r="AC340" s="83"/>
      <c r="AD340" s="83"/>
      <c r="AE340" s="83"/>
      <c r="AF340" s="83"/>
      <c r="AG340" s="83"/>
      <c r="AH340" s="346">
        <v>2033</v>
      </c>
      <c r="AI340" s="347">
        <v>3.0649460919464341E-2</v>
      </c>
      <c r="AJ340" s="102">
        <v>0.18387000000000001</v>
      </c>
      <c r="AK340" s="102">
        <v>0.25679000000000002</v>
      </c>
      <c r="AL340" s="103">
        <v>0.26774999999999999</v>
      </c>
      <c r="AM340" s="102">
        <v>0.24665999999999999</v>
      </c>
      <c r="AN340" s="102">
        <v>0.32040000000000002</v>
      </c>
      <c r="AO340" s="104">
        <v>0.21448</v>
      </c>
      <c r="AP340" s="102">
        <f t="shared" si="83"/>
        <v>0</v>
      </c>
      <c r="AQ340" s="102">
        <v>3.7440000000000001E-2</v>
      </c>
      <c r="AR340" s="102">
        <v>7.92E-3</v>
      </c>
      <c r="AS340" s="89"/>
      <c r="AT340" s="781" t="s">
        <v>797</v>
      </c>
      <c r="AU340" s="89"/>
      <c r="AV340" s="89"/>
      <c r="AW340" s="83"/>
      <c r="AX340" s="89"/>
      <c r="AY340" s="89"/>
      <c r="AZ340" s="83"/>
      <c r="BA340" s="83"/>
      <c r="BB340" s="83"/>
      <c r="BC340" s="83"/>
      <c r="BD340" s="83"/>
      <c r="BE340" s="83"/>
      <c r="BF340" s="83"/>
      <c r="BG340" s="83"/>
      <c r="BH340" s="83"/>
      <c r="BI340" s="83"/>
      <c r="BJ340" s="83"/>
      <c r="BK340" s="83"/>
      <c r="BL340" s="83"/>
      <c r="BM340" s="83"/>
      <c r="BN340" s="83"/>
      <c r="BO340" s="83"/>
      <c r="BP340" s="83"/>
      <c r="BQ340" s="83"/>
      <c r="BR340" s="83"/>
      <c r="BS340" s="83"/>
      <c r="BT340" s="83"/>
      <c r="BU340" s="83"/>
      <c r="BV340" s="83"/>
      <c r="BW340" s="83"/>
      <c r="BX340" s="83"/>
      <c r="BY340" s="83"/>
      <c r="BZ340" s="83"/>
      <c r="CA340" s="83"/>
      <c r="CB340" s="83"/>
      <c r="CC340" s="83"/>
      <c r="CD340" s="83"/>
    </row>
    <row r="341" spans="1:82" ht="18.75" x14ac:dyDescent="0.3">
      <c r="A341" s="270"/>
      <c r="B341" s="270"/>
      <c r="C341" s="270"/>
      <c r="D341" s="270"/>
      <c r="E341" s="270"/>
      <c r="F341" s="270"/>
      <c r="G341" s="270"/>
      <c r="H341" s="270"/>
      <c r="I341" s="270"/>
      <c r="J341" s="270"/>
      <c r="K341" s="270"/>
      <c r="L341" s="270"/>
      <c r="M341" s="270"/>
      <c r="N341" s="270"/>
      <c r="O341" s="270"/>
      <c r="P341" s="270"/>
      <c r="Q341" s="270"/>
      <c r="R341" s="270"/>
      <c r="S341" s="270"/>
      <c r="T341" s="270"/>
      <c r="U341" s="270"/>
      <c r="V341" s="270"/>
      <c r="W341" s="83"/>
      <c r="X341" s="83"/>
      <c r="Y341" s="83"/>
      <c r="Z341" s="83"/>
      <c r="AA341" s="83"/>
      <c r="AB341" s="83"/>
      <c r="AC341" s="83"/>
      <c r="AD341" s="83"/>
      <c r="AE341" s="83"/>
      <c r="AF341" s="83"/>
      <c r="AG341" s="83"/>
      <c r="AH341" s="348">
        <v>2034</v>
      </c>
      <c r="AI341" s="347">
        <v>2.7824029572906826E-2</v>
      </c>
      <c r="AJ341" s="102">
        <v>0.18387000000000001</v>
      </c>
      <c r="AK341" s="102">
        <v>0.25679000000000002</v>
      </c>
      <c r="AL341" s="103">
        <v>0.26774999999999999</v>
      </c>
      <c r="AM341" s="102">
        <v>0.24665999999999999</v>
      </c>
      <c r="AN341" s="102">
        <v>0.32040000000000002</v>
      </c>
      <c r="AO341" s="104">
        <v>0.21448</v>
      </c>
      <c r="AP341" s="102">
        <f t="shared" si="83"/>
        <v>0</v>
      </c>
      <c r="AQ341" s="102">
        <v>3.7440000000000001E-2</v>
      </c>
      <c r="AR341" s="102">
        <v>7.92E-3</v>
      </c>
      <c r="AS341" s="89"/>
      <c r="AT341" s="781" t="s">
        <v>797</v>
      </c>
      <c r="AU341" s="89"/>
      <c r="AV341" s="89"/>
      <c r="AW341" s="83"/>
      <c r="AX341" s="89"/>
      <c r="AY341" s="89"/>
      <c r="AZ341" s="83"/>
      <c r="BA341" s="83"/>
      <c r="BB341" s="83"/>
      <c r="BC341" s="83"/>
      <c r="BD341" s="83"/>
      <c r="BE341" s="83"/>
      <c r="BF341" s="83"/>
      <c r="BG341" s="83"/>
      <c r="BH341" s="83"/>
      <c r="BI341" s="83"/>
      <c r="BJ341" s="83"/>
      <c r="BK341" s="83"/>
      <c r="BL341" s="83"/>
      <c r="BM341" s="83"/>
      <c r="BN341" s="83"/>
      <c r="BO341" s="83"/>
      <c r="BP341" s="83"/>
      <c r="BQ341" s="83"/>
      <c r="BR341" s="83"/>
      <c r="BS341" s="83"/>
      <c r="BT341" s="83"/>
      <c r="BU341" s="83"/>
      <c r="BV341" s="83"/>
      <c r="BW341" s="83"/>
      <c r="BX341" s="83"/>
      <c r="BY341" s="83"/>
      <c r="BZ341" s="83"/>
      <c r="CA341" s="83"/>
      <c r="CB341" s="83"/>
      <c r="CC341" s="83"/>
      <c r="CD341" s="83"/>
    </row>
    <row r="342" spans="1:82" ht="18.75" x14ac:dyDescent="0.3">
      <c r="A342" s="270"/>
      <c r="B342" s="270"/>
      <c r="C342" s="270"/>
      <c r="D342" s="270"/>
      <c r="E342" s="270"/>
      <c r="F342" s="270"/>
      <c r="G342" s="270"/>
      <c r="H342" s="270"/>
      <c r="I342" s="270"/>
      <c r="J342" s="270"/>
      <c r="K342" s="270"/>
      <c r="L342" s="270"/>
      <c r="M342" s="270"/>
      <c r="N342" s="270"/>
      <c r="O342" s="270"/>
      <c r="P342" s="270"/>
      <c r="Q342" s="270"/>
      <c r="R342" s="270"/>
      <c r="S342" s="270"/>
      <c r="T342" s="270"/>
      <c r="U342" s="270"/>
      <c r="V342" s="270"/>
      <c r="W342" s="83"/>
      <c r="X342" s="83"/>
      <c r="Y342" s="83"/>
      <c r="Z342" s="83"/>
      <c r="AA342" s="83"/>
      <c r="AB342" s="83"/>
      <c r="AC342" s="83"/>
      <c r="AD342" s="83"/>
      <c r="AE342" s="83"/>
      <c r="AF342" s="83"/>
      <c r="AG342" s="83"/>
      <c r="AH342" s="101">
        <v>2035</v>
      </c>
      <c r="AI342" s="347">
        <v>2.4821674377225565E-2</v>
      </c>
      <c r="AJ342" s="102">
        <v>0.18387000000000001</v>
      </c>
      <c r="AK342" s="102">
        <v>0.25679000000000002</v>
      </c>
      <c r="AL342" s="103">
        <v>0.26774999999999999</v>
      </c>
      <c r="AM342" s="102">
        <v>0.24665999999999999</v>
      </c>
      <c r="AN342" s="102">
        <v>0.32040000000000002</v>
      </c>
      <c r="AO342" s="104">
        <v>0.21448</v>
      </c>
      <c r="AP342" s="102">
        <f t="shared" si="83"/>
        <v>0</v>
      </c>
      <c r="AQ342" s="102">
        <v>3.7440000000000001E-2</v>
      </c>
      <c r="AR342" s="102">
        <v>7.92E-3</v>
      </c>
      <c r="AS342" s="89"/>
      <c r="AT342" s="781" t="s">
        <v>797</v>
      </c>
      <c r="AU342" s="89"/>
      <c r="AV342" s="89"/>
      <c r="AW342" s="83"/>
      <c r="AX342" s="89"/>
      <c r="AY342" s="89"/>
      <c r="AZ342" s="83"/>
      <c r="BA342" s="83"/>
      <c r="BB342" s="83"/>
      <c r="BC342" s="83"/>
      <c r="BD342" s="83"/>
      <c r="BE342" s="83"/>
      <c r="BF342" s="83"/>
      <c r="BG342" s="83"/>
      <c r="BH342" s="83"/>
      <c r="BI342" s="83"/>
      <c r="BJ342" s="83"/>
      <c r="BK342" s="83"/>
      <c r="BL342" s="83"/>
      <c r="BM342" s="83"/>
      <c r="BN342" s="83"/>
      <c r="BO342" s="83"/>
      <c r="BP342" s="83"/>
      <c r="BQ342" s="83"/>
      <c r="BR342" s="83"/>
      <c r="BS342" s="83"/>
      <c r="BT342" s="83"/>
      <c r="BU342" s="83"/>
      <c r="BV342" s="83"/>
      <c r="BW342" s="83"/>
      <c r="BX342" s="83"/>
      <c r="BY342" s="83"/>
      <c r="BZ342" s="83"/>
      <c r="CA342" s="83"/>
      <c r="CB342" s="83"/>
      <c r="CC342" s="83"/>
      <c r="CD342" s="83"/>
    </row>
    <row r="343" spans="1:82" ht="18.75" x14ac:dyDescent="0.3">
      <c r="A343" s="270"/>
      <c r="B343" s="270"/>
      <c r="C343" s="270"/>
      <c r="D343" s="270"/>
      <c r="E343" s="270"/>
      <c r="F343" s="270"/>
      <c r="G343" s="270"/>
      <c r="H343" s="270"/>
      <c r="I343" s="270"/>
      <c r="J343" s="270"/>
      <c r="K343" s="270"/>
      <c r="L343" s="270"/>
      <c r="M343" s="270"/>
      <c r="N343" s="270"/>
      <c r="O343" s="270"/>
      <c r="P343" s="270"/>
      <c r="Q343" s="270"/>
      <c r="R343" s="270"/>
      <c r="S343" s="270"/>
      <c r="T343" s="270"/>
      <c r="U343" s="270"/>
      <c r="V343" s="270"/>
      <c r="W343" s="83"/>
      <c r="X343" s="83"/>
      <c r="Y343" s="83"/>
      <c r="Z343" s="83"/>
      <c r="AA343" s="83"/>
      <c r="AB343" s="83"/>
      <c r="AC343" s="83"/>
      <c r="AD343" s="83"/>
      <c r="AE343" s="83"/>
      <c r="AF343" s="83"/>
      <c r="AG343" s="83"/>
      <c r="AH343" s="346">
        <v>2036</v>
      </c>
      <c r="AI343" s="347">
        <v>2.0533091375209596E-2</v>
      </c>
      <c r="AJ343" s="102">
        <v>0.18387000000000001</v>
      </c>
      <c r="AK343" s="102">
        <v>0.25679000000000002</v>
      </c>
      <c r="AL343" s="103">
        <v>0.26774999999999999</v>
      </c>
      <c r="AM343" s="102">
        <v>0.24665999999999999</v>
      </c>
      <c r="AN343" s="102">
        <v>0.32040000000000002</v>
      </c>
      <c r="AO343" s="104">
        <v>0.21448</v>
      </c>
      <c r="AP343" s="102">
        <f t="shared" si="83"/>
        <v>0</v>
      </c>
      <c r="AQ343" s="102">
        <v>3.7440000000000001E-2</v>
      </c>
      <c r="AR343" s="102">
        <v>7.92E-3</v>
      </c>
      <c r="AS343" s="89"/>
      <c r="AT343" s="781" t="s">
        <v>797</v>
      </c>
      <c r="AU343" s="89"/>
      <c r="AV343" s="89"/>
      <c r="AW343" s="83"/>
      <c r="AX343" s="89"/>
      <c r="AY343" s="89"/>
      <c r="AZ343" s="83"/>
      <c r="BA343" s="83"/>
      <c r="BB343" s="83"/>
      <c r="BC343" s="83"/>
      <c r="BD343" s="83"/>
      <c r="BE343" s="83"/>
      <c r="BF343" s="83"/>
      <c r="BG343" s="83"/>
      <c r="BH343" s="83"/>
      <c r="BI343" s="83"/>
      <c r="BJ343" s="83"/>
      <c r="BK343" s="83"/>
      <c r="BL343" s="83"/>
      <c r="BM343" s="83"/>
      <c r="BN343" s="83"/>
      <c r="BO343" s="83"/>
      <c r="BP343" s="83"/>
      <c r="BQ343" s="83"/>
      <c r="BR343" s="83"/>
      <c r="BS343" s="83"/>
      <c r="BT343" s="83"/>
      <c r="BU343" s="83"/>
      <c r="BV343" s="83"/>
      <c r="BW343" s="83"/>
      <c r="BX343" s="83"/>
      <c r="BY343" s="83"/>
      <c r="BZ343" s="83"/>
      <c r="CA343" s="83"/>
      <c r="CB343" s="83"/>
      <c r="CC343" s="83"/>
      <c r="CD343" s="83"/>
    </row>
    <row r="344" spans="1:82" ht="18.75" x14ac:dyDescent="0.3">
      <c r="A344" s="270"/>
      <c r="B344" s="270"/>
      <c r="C344" s="270"/>
      <c r="D344" s="270"/>
      <c r="E344" s="270"/>
      <c r="F344" s="270"/>
      <c r="G344" s="270"/>
      <c r="H344" s="270"/>
      <c r="I344" s="270"/>
      <c r="J344" s="270"/>
      <c r="K344" s="270"/>
      <c r="L344" s="270"/>
      <c r="M344" s="270"/>
      <c r="N344" s="270"/>
      <c r="O344" s="270"/>
      <c r="P344" s="270"/>
      <c r="Q344" s="270"/>
      <c r="R344" s="270"/>
      <c r="S344" s="270"/>
      <c r="T344" s="270"/>
      <c r="U344" s="270"/>
      <c r="V344" s="270"/>
      <c r="W344" s="83"/>
      <c r="X344" s="83"/>
      <c r="Y344" s="83"/>
      <c r="Z344" s="83"/>
      <c r="AA344" s="83"/>
      <c r="AB344" s="83"/>
      <c r="AC344" s="83"/>
      <c r="AD344" s="83"/>
      <c r="AE344" s="83"/>
      <c r="AF344" s="83"/>
      <c r="AG344" s="83"/>
      <c r="AH344" s="348">
        <v>2037</v>
      </c>
      <c r="AI344" s="347">
        <v>1.8263413324176771E-2</v>
      </c>
      <c r="AJ344" s="102">
        <v>0.18387000000000001</v>
      </c>
      <c r="AK344" s="102">
        <v>0.25679000000000002</v>
      </c>
      <c r="AL344" s="103">
        <v>0.26774999999999999</v>
      </c>
      <c r="AM344" s="102">
        <v>0.24665999999999999</v>
      </c>
      <c r="AN344" s="102">
        <v>0.32040000000000002</v>
      </c>
      <c r="AO344" s="104">
        <v>0.21448</v>
      </c>
      <c r="AP344" s="102">
        <f t="shared" si="83"/>
        <v>0</v>
      </c>
      <c r="AQ344" s="102">
        <v>3.7440000000000001E-2</v>
      </c>
      <c r="AR344" s="102">
        <v>7.92E-3</v>
      </c>
      <c r="AS344" s="89"/>
      <c r="AT344" s="781" t="s">
        <v>797</v>
      </c>
      <c r="AU344" s="89"/>
      <c r="AV344" s="89"/>
      <c r="AW344" s="83"/>
      <c r="AX344" s="89"/>
      <c r="AY344" s="89"/>
      <c r="AZ344" s="83"/>
      <c r="BA344" s="83"/>
      <c r="BB344" s="83"/>
      <c r="BC344" s="83"/>
      <c r="BD344" s="83"/>
      <c r="BE344" s="83"/>
      <c r="BF344" s="83"/>
      <c r="BG344" s="83"/>
      <c r="BH344" s="83"/>
      <c r="BI344" s="83"/>
      <c r="BJ344" s="83"/>
      <c r="BK344" s="83"/>
      <c r="BL344" s="83"/>
      <c r="BM344" s="83"/>
      <c r="BN344" s="83"/>
      <c r="BO344" s="83"/>
      <c r="BP344" s="83"/>
      <c r="BQ344" s="83"/>
      <c r="BR344" s="83"/>
      <c r="BS344" s="83"/>
      <c r="BT344" s="83"/>
      <c r="BU344" s="83"/>
      <c r="BV344" s="83"/>
      <c r="BW344" s="83"/>
      <c r="BX344" s="83"/>
      <c r="BY344" s="83"/>
      <c r="BZ344" s="83"/>
      <c r="CA344" s="83"/>
      <c r="CB344" s="83"/>
      <c r="CC344" s="83"/>
      <c r="CD344" s="83"/>
    </row>
    <row r="345" spans="1:82" ht="18.75" x14ac:dyDescent="0.3">
      <c r="A345" s="270"/>
      <c r="B345" s="270"/>
      <c r="C345" s="270"/>
      <c r="D345" s="270"/>
      <c r="E345" s="270"/>
      <c r="F345" s="270"/>
      <c r="G345" s="270"/>
      <c r="H345" s="270"/>
      <c r="I345" s="270"/>
      <c r="J345" s="270"/>
      <c r="K345" s="270"/>
      <c r="L345" s="270"/>
      <c r="M345" s="270"/>
      <c r="N345" s="270"/>
      <c r="O345" s="270"/>
      <c r="P345" s="270"/>
      <c r="Q345" s="270"/>
      <c r="R345" s="270"/>
      <c r="S345" s="270"/>
      <c r="T345" s="270"/>
      <c r="U345" s="270"/>
      <c r="V345" s="270"/>
      <c r="W345" s="83"/>
      <c r="X345" s="83"/>
      <c r="Y345" s="83"/>
      <c r="Z345" s="83"/>
      <c r="AA345" s="83"/>
      <c r="AB345" s="83"/>
      <c r="AC345" s="83"/>
      <c r="AD345" s="83"/>
      <c r="AE345" s="83"/>
      <c r="AF345" s="83"/>
      <c r="AG345" s="83"/>
      <c r="AH345" s="101">
        <v>2038</v>
      </c>
      <c r="AI345" s="347">
        <v>1.7839912243257382E-2</v>
      </c>
      <c r="AJ345" s="102">
        <v>0.18387000000000001</v>
      </c>
      <c r="AK345" s="102">
        <v>0.25679000000000002</v>
      </c>
      <c r="AL345" s="103">
        <v>0.26774999999999999</v>
      </c>
      <c r="AM345" s="102">
        <v>0.24665999999999999</v>
      </c>
      <c r="AN345" s="102">
        <v>0.32040000000000002</v>
      </c>
      <c r="AO345" s="104">
        <v>0.21448</v>
      </c>
      <c r="AP345" s="102">
        <f t="shared" si="83"/>
        <v>0</v>
      </c>
      <c r="AQ345" s="102">
        <v>3.7440000000000001E-2</v>
      </c>
      <c r="AR345" s="102">
        <v>7.92E-3</v>
      </c>
      <c r="AS345" s="89"/>
      <c r="AT345" s="781" t="s">
        <v>797</v>
      </c>
      <c r="AU345" s="89"/>
      <c r="AV345" s="89"/>
      <c r="AW345" s="83"/>
      <c r="AX345" s="89"/>
      <c r="AY345" s="89"/>
      <c r="AZ345" s="83"/>
      <c r="BA345" s="83"/>
      <c r="BB345" s="83"/>
      <c r="BC345" s="83"/>
      <c r="BD345" s="83"/>
      <c r="BE345" s="83"/>
      <c r="BF345" s="83"/>
      <c r="BG345" s="83"/>
      <c r="BH345" s="83"/>
      <c r="BI345" s="83"/>
      <c r="BJ345" s="83"/>
      <c r="BK345" s="83"/>
      <c r="BL345" s="83"/>
      <c r="BM345" s="83"/>
      <c r="BN345" s="83"/>
      <c r="BO345" s="83"/>
      <c r="BP345" s="83"/>
      <c r="BQ345" s="83"/>
      <c r="BR345" s="83"/>
      <c r="BS345" s="83"/>
      <c r="BT345" s="83"/>
      <c r="BU345" s="83"/>
      <c r="BV345" s="83"/>
      <c r="BW345" s="83"/>
      <c r="BX345" s="83"/>
      <c r="BY345" s="83"/>
      <c r="BZ345" s="83"/>
      <c r="CA345" s="83"/>
      <c r="CB345" s="83"/>
      <c r="CC345" s="83"/>
      <c r="CD345" s="83"/>
    </row>
    <row r="346" spans="1:82" ht="18.75" x14ac:dyDescent="0.3">
      <c r="A346" s="76"/>
      <c r="B346" s="77"/>
      <c r="C346" s="77"/>
      <c r="D346" s="77"/>
      <c r="E346" s="77"/>
      <c r="F346" s="77"/>
      <c r="G346" s="78"/>
      <c r="H346" s="79"/>
      <c r="I346" s="79"/>
      <c r="J346" s="79"/>
      <c r="K346" s="80"/>
      <c r="L346" s="80"/>
      <c r="M346" s="80"/>
      <c r="N346" s="81"/>
      <c r="O346" s="81"/>
      <c r="P346" s="82"/>
      <c r="Q346" s="82"/>
      <c r="R346" s="83"/>
      <c r="S346" s="83"/>
      <c r="T346" s="83"/>
      <c r="U346" s="76"/>
      <c r="V346" s="83"/>
      <c r="W346" s="83"/>
      <c r="X346" s="83"/>
      <c r="Y346" s="83"/>
      <c r="Z346" s="83"/>
      <c r="AA346" s="83"/>
      <c r="AB346" s="83"/>
      <c r="AC346" s="83"/>
      <c r="AD346" s="83"/>
      <c r="AE346" s="83"/>
      <c r="AF346" s="83"/>
      <c r="AG346" s="83"/>
      <c r="AH346" s="346">
        <v>2039</v>
      </c>
      <c r="AI346" s="347">
        <v>1.689147452962542E-2</v>
      </c>
      <c r="AJ346" s="102">
        <v>0.18387000000000001</v>
      </c>
      <c r="AK346" s="102">
        <v>0.25679000000000002</v>
      </c>
      <c r="AL346" s="103">
        <v>0.26774999999999999</v>
      </c>
      <c r="AM346" s="102">
        <v>0.24665999999999999</v>
      </c>
      <c r="AN346" s="102">
        <v>0.32040000000000002</v>
      </c>
      <c r="AO346" s="104">
        <v>0.21448</v>
      </c>
      <c r="AP346" s="102">
        <f t="shared" si="83"/>
        <v>0</v>
      </c>
      <c r="AQ346" s="102">
        <v>3.7440000000000001E-2</v>
      </c>
      <c r="AR346" s="102">
        <v>7.92E-3</v>
      </c>
      <c r="AS346" s="89"/>
      <c r="AT346" s="781" t="s">
        <v>797</v>
      </c>
      <c r="AU346" s="89"/>
      <c r="AV346" s="89"/>
      <c r="AW346" s="83"/>
      <c r="AX346" s="89"/>
      <c r="AY346" s="89"/>
      <c r="AZ346" s="83"/>
      <c r="BA346" s="83"/>
      <c r="BB346" s="83"/>
      <c r="BC346" s="83"/>
      <c r="BD346" s="83"/>
      <c r="BE346" s="83"/>
      <c r="BF346" s="83"/>
      <c r="BG346" s="83"/>
      <c r="BH346" s="83"/>
      <c r="BI346" s="83"/>
      <c r="BJ346" s="83"/>
      <c r="BK346" s="83"/>
      <c r="BL346" s="83"/>
      <c r="BM346" s="83"/>
      <c r="BN346" s="83"/>
      <c r="BO346" s="83"/>
      <c r="BP346" s="83"/>
      <c r="BQ346" s="83"/>
      <c r="BR346" s="83"/>
      <c r="BS346" s="83"/>
      <c r="BT346" s="83"/>
      <c r="BU346" s="83"/>
      <c r="BV346" s="83"/>
      <c r="BW346" s="83"/>
      <c r="BX346" s="83"/>
      <c r="BY346" s="83"/>
      <c r="BZ346" s="83"/>
      <c r="CA346" s="83"/>
      <c r="CB346" s="83"/>
      <c r="CC346" s="83"/>
      <c r="CD346" s="83"/>
    </row>
    <row r="347" spans="1:82" ht="18.75" x14ac:dyDescent="0.3">
      <c r="A347" s="76"/>
      <c r="B347" s="77"/>
      <c r="C347" s="77"/>
      <c r="D347" s="77"/>
      <c r="E347" s="77"/>
      <c r="F347" s="77"/>
      <c r="G347" s="78"/>
      <c r="H347" s="79"/>
      <c r="I347" s="79"/>
      <c r="J347" s="79"/>
      <c r="K347" s="80"/>
      <c r="L347" s="80"/>
      <c r="M347" s="80"/>
      <c r="N347" s="81"/>
      <c r="O347" s="81"/>
      <c r="P347" s="82"/>
      <c r="Q347" s="82"/>
      <c r="R347" s="83"/>
      <c r="S347" s="83"/>
      <c r="T347" s="83"/>
      <c r="U347" s="76"/>
      <c r="V347" s="83"/>
      <c r="W347" s="83"/>
      <c r="X347" s="83"/>
      <c r="Y347" s="83"/>
      <c r="Z347" s="83"/>
      <c r="AA347" s="83"/>
      <c r="AB347" s="83"/>
      <c r="AC347" s="83"/>
      <c r="AD347" s="83"/>
      <c r="AE347" s="83"/>
      <c r="AF347" s="83"/>
      <c r="AG347" s="83"/>
      <c r="AH347" s="348">
        <v>2040</v>
      </c>
      <c r="AI347" s="347">
        <v>1.5306374560403188E-2</v>
      </c>
      <c r="AJ347" s="102">
        <v>0.18387000000000001</v>
      </c>
      <c r="AK347" s="102">
        <v>0.25679000000000002</v>
      </c>
      <c r="AL347" s="103">
        <v>0.26774999999999999</v>
      </c>
      <c r="AM347" s="102">
        <v>0.24665999999999999</v>
      </c>
      <c r="AN347" s="102">
        <v>0.32040000000000002</v>
      </c>
      <c r="AO347" s="104">
        <v>0.21448</v>
      </c>
      <c r="AP347" s="102">
        <f t="shared" si="83"/>
        <v>0</v>
      </c>
      <c r="AQ347" s="102">
        <v>3.7440000000000001E-2</v>
      </c>
      <c r="AR347" s="102">
        <v>7.92E-3</v>
      </c>
      <c r="AS347" s="89"/>
      <c r="AT347" s="781" t="s">
        <v>797</v>
      </c>
      <c r="AU347" s="89"/>
      <c r="AV347" s="89"/>
      <c r="AW347" s="83"/>
      <c r="AX347" s="89"/>
      <c r="AY347" s="89"/>
      <c r="AZ347" s="83"/>
      <c r="BA347" s="83"/>
      <c r="BB347" s="83"/>
      <c r="BC347" s="83"/>
      <c r="BD347" s="83"/>
      <c r="BE347" s="83"/>
      <c r="BF347" s="83"/>
      <c r="BG347" s="83"/>
      <c r="BH347" s="83"/>
      <c r="BI347" s="83"/>
      <c r="BJ347" s="83"/>
      <c r="BK347" s="83"/>
      <c r="BL347" s="83"/>
      <c r="BM347" s="83"/>
      <c r="BN347" s="83"/>
      <c r="BO347" s="83"/>
      <c r="BP347" s="83"/>
      <c r="BQ347" s="83"/>
      <c r="BR347" s="83"/>
      <c r="BS347" s="83"/>
      <c r="BT347" s="83"/>
      <c r="BU347" s="83"/>
      <c r="BV347" s="83"/>
      <c r="BW347" s="83"/>
      <c r="BX347" s="83"/>
      <c r="BY347" s="83"/>
      <c r="BZ347" s="83"/>
      <c r="CA347" s="83"/>
      <c r="CB347" s="83"/>
      <c r="CC347" s="83"/>
      <c r="CD347" s="83"/>
    </row>
    <row r="348" spans="1:82" ht="18.75" x14ac:dyDescent="0.3">
      <c r="A348" s="76"/>
      <c r="B348" s="77"/>
      <c r="C348" s="77"/>
      <c r="D348" s="77"/>
      <c r="E348" s="77"/>
      <c r="F348" s="77"/>
      <c r="G348" s="78"/>
      <c r="H348" s="79"/>
      <c r="I348" s="79"/>
      <c r="J348" s="79"/>
      <c r="K348" s="80"/>
      <c r="L348" s="80"/>
      <c r="M348" s="80"/>
      <c r="N348" s="81"/>
      <c r="O348" s="81"/>
      <c r="P348" s="82"/>
      <c r="Q348" s="82"/>
      <c r="R348" s="83"/>
      <c r="S348" s="83"/>
      <c r="T348" s="83"/>
      <c r="U348" s="76"/>
      <c r="V348" s="83"/>
      <c r="W348" s="83"/>
      <c r="X348" s="83"/>
      <c r="Y348" s="83"/>
      <c r="Z348" s="83"/>
      <c r="AA348" s="83"/>
      <c r="AB348" s="83"/>
      <c r="AC348" s="83"/>
      <c r="AD348" s="83"/>
      <c r="AE348" s="83"/>
      <c r="AF348" s="83"/>
      <c r="AG348" s="83"/>
      <c r="AH348" s="101">
        <v>2041</v>
      </c>
      <c r="AI348" s="347">
        <v>1.27064093188859E-2</v>
      </c>
      <c r="AJ348" s="102">
        <v>0.18387000000000001</v>
      </c>
      <c r="AK348" s="102">
        <v>0.25679000000000002</v>
      </c>
      <c r="AL348" s="103">
        <v>0.26774999999999999</v>
      </c>
      <c r="AM348" s="102">
        <v>0.24665999999999999</v>
      </c>
      <c r="AN348" s="102">
        <v>0.32040000000000002</v>
      </c>
      <c r="AO348" s="104">
        <v>0.21448</v>
      </c>
      <c r="AP348" s="102">
        <f t="shared" si="83"/>
        <v>0</v>
      </c>
      <c r="AQ348" s="102">
        <v>3.7440000000000001E-2</v>
      </c>
      <c r="AR348" s="102">
        <v>7.92E-3</v>
      </c>
      <c r="AS348" s="89"/>
      <c r="AT348" s="781" t="s">
        <v>797</v>
      </c>
      <c r="AU348" s="89"/>
      <c r="AV348" s="89"/>
      <c r="AW348" s="83"/>
      <c r="AX348" s="89"/>
      <c r="AY348" s="89"/>
      <c r="AZ348" s="83"/>
      <c r="BA348" s="83"/>
      <c r="BB348" s="83"/>
      <c r="BC348" s="83"/>
      <c r="BD348" s="83"/>
      <c r="BE348" s="83"/>
      <c r="BF348" s="83"/>
      <c r="BG348" s="83"/>
      <c r="BH348" s="83"/>
      <c r="BI348" s="83"/>
      <c r="BJ348" s="83"/>
      <c r="BK348" s="83"/>
      <c r="BL348" s="83"/>
      <c r="BM348" s="83"/>
      <c r="BN348" s="83"/>
      <c r="BO348" s="83"/>
      <c r="BP348" s="83"/>
      <c r="BQ348" s="83"/>
      <c r="BR348" s="83"/>
      <c r="BS348" s="83"/>
      <c r="BT348" s="83"/>
      <c r="BU348" s="83"/>
      <c r="BV348" s="83"/>
      <c r="BW348" s="83"/>
      <c r="BX348" s="83"/>
      <c r="BY348" s="83"/>
      <c r="BZ348" s="83"/>
      <c r="CA348" s="83"/>
      <c r="CB348" s="83"/>
      <c r="CC348" s="83"/>
      <c r="CD348" s="83"/>
    </row>
    <row r="349" spans="1:82" ht="18.75" x14ac:dyDescent="0.3">
      <c r="A349" s="76"/>
      <c r="B349" s="77"/>
      <c r="C349" s="77"/>
      <c r="D349" s="77"/>
      <c r="E349" s="77"/>
      <c r="F349" s="77"/>
      <c r="G349" s="78"/>
      <c r="H349" s="79"/>
      <c r="I349" s="79"/>
      <c r="J349" s="79"/>
      <c r="K349" s="80"/>
      <c r="L349" s="80"/>
      <c r="M349" s="80"/>
      <c r="N349" s="81"/>
      <c r="O349" s="81"/>
      <c r="P349" s="82"/>
      <c r="Q349" s="82"/>
      <c r="R349" s="83"/>
      <c r="S349" s="83"/>
      <c r="T349" s="83"/>
      <c r="U349" s="76"/>
      <c r="V349" s="83"/>
      <c r="W349" s="83"/>
      <c r="X349" s="83"/>
      <c r="Y349" s="83"/>
      <c r="Z349" s="83"/>
      <c r="AA349" s="83"/>
      <c r="AB349" s="83"/>
      <c r="AC349" s="83"/>
      <c r="AD349" s="83"/>
      <c r="AE349" s="83"/>
      <c r="AF349" s="83"/>
      <c r="AG349" s="83"/>
      <c r="AH349" s="346">
        <v>2042</v>
      </c>
      <c r="AI349" s="347">
        <v>1.2058575421494175E-2</v>
      </c>
      <c r="AJ349" s="102">
        <v>0.18387000000000001</v>
      </c>
      <c r="AK349" s="102">
        <v>0.25679000000000002</v>
      </c>
      <c r="AL349" s="103">
        <v>0.26774999999999999</v>
      </c>
      <c r="AM349" s="102">
        <v>0.24665999999999999</v>
      </c>
      <c r="AN349" s="102">
        <v>0.32040000000000002</v>
      </c>
      <c r="AO349" s="104">
        <v>0.21448</v>
      </c>
      <c r="AP349" s="102">
        <f t="shared" si="83"/>
        <v>0</v>
      </c>
      <c r="AQ349" s="102">
        <v>3.7440000000000001E-2</v>
      </c>
      <c r="AR349" s="102">
        <v>7.92E-3</v>
      </c>
      <c r="AS349" s="89"/>
      <c r="AT349" s="781" t="s">
        <v>797</v>
      </c>
      <c r="AU349" s="89"/>
      <c r="AV349" s="89"/>
      <c r="AW349" s="83"/>
      <c r="AX349" s="89"/>
      <c r="AY349" s="89"/>
      <c r="AZ349" s="83"/>
      <c r="BA349" s="83"/>
      <c r="BB349" s="83"/>
      <c r="BC349" s="83"/>
      <c r="BD349" s="83"/>
      <c r="BE349" s="83"/>
      <c r="BF349" s="83"/>
      <c r="BG349" s="83"/>
      <c r="BH349" s="83"/>
      <c r="BI349" s="83"/>
      <c r="BJ349" s="83"/>
      <c r="BK349" s="83"/>
      <c r="BL349" s="83"/>
      <c r="BM349" s="83"/>
      <c r="BN349" s="83"/>
      <c r="BO349" s="83"/>
      <c r="BP349" s="83"/>
      <c r="BQ349" s="83"/>
      <c r="BR349" s="83"/>
      <c r="BS349" s="83"/>
      <c r="BT349" s="83"/>
      <c r="BU349" s="83"/>
      <c r="BV349" s="83"/>
      <c r="BW349" s="83"/>
      <c r="BX349" s="83"/>
      <c r="BY349" s="83"/>
      <c r="BZ349" s="83"/>
      <c r="CA349" s="83"/>
      <c r="CB349" s="83"/>
      <c r="CC349" s="83"/>
      <c r="CD349" s="83"/>
    </row>
    <row r="350" spans="1:82" ht="18.75" x14ac:dyDescent="0.3">
      <c r="A350" s="76"/>
      <c r="B350" s="77"/>
      <c r="C350" s="77"/>
      <c r="D350" s="77"/>
      <c r="E350" s="77"/>
      <c r="F350" s="77"/>
      <c r="G350" s="78"/>
      <c r="H350" s="79"/>
      <c r="I350" s="79"/>
      <c r="J350" s="79"/>
      <c r="K350" s="80"/>
      <c r="L350" s="80"/>
      <c r="M350" s="80"/>
      <c r="N350" s="81"/>
      <c r="O350" s="81"/>
      <c r="P350" s="82"/>
      <c r="Q350" s="82"/>
      <c r="R350" s="83"/>
      <c r="S350" s="83"/>
      <c r="T350" s="83"/>
      <c r="U350" s="76"/>
      <c r="V350" s="83"/>
      <c r="W350" s="83"/>
      <c r="X350" s="83"/>
      <c r="Y350" s="83"/>
      <c r="Z350" s="83"/>
      <c r="AA350" s="83"/>
      <c r="AB350" s="83"/>
      <c r="AC350" s="83"/>
      <c r="AD350" s="83"/>
      <c r="AE350" s="83"/>
      <c r="AF350" s="83"/>
      <c r="AG350" s="83"/>
      <c r="AH350" s="348">
        <v>2043</v>
      </c>
      <c r="AI350" s="347">
        <v>1.1812380257711756E-2</v>
      </c>
      <c r="AJ350" s="102">
        <v>0.18387000000000001</v>
      </c>
      <c r="AK350" s="102">
        <v>0.25679000000000002</v>
      </c>
      <c r="AL350" s="103">
        <v>0.26774999999999999</v>
      </c>
      <c r="AM350" s="102">
        <v>0.24665999999999999</v>
      </c>
      <c r="AN350" s="102">
        <v>0.32040000000000002</v>
      </c>
      <c r="AO350" s="104">
        <v>0.21448</v>
      </c>
      <c r="AP350" s="102">
        <f t="shared" si="83"/>
        <v>0</v>
      </c>
      <c r="AQ350" s="102">
        <v>3.7440000000000001E-2</v>
      </c>
      <c r="AR350" s="102">
        <v>7.92E-3</v>
      </c>
      <c r="AS350" s="89"/>
      <c r="AT350" s="781" t="s">
        <v>797</v>
      </c>
      <c r="AU350" s="89"/>
      <c r="AV350" s="89"/>
      <c r="AW350" s="83"/>
      <c r="AX350" s="89"/>
      <c r="AY350" s="89"/>
      <c r="AZ350" s="83"/>
      <c r="BA350" s="83"/>
      <c r="BB350" s="83"/>
      <c r="BC350" s="83"/>
      <c r="BD350" s="83"/>
      <c r="BE350" s="83"/>
      <c r="BF350" s="83"/>
      <c r="BG350" s="83"/>
      <c r="BH350" s="83"/>
      <c r="BI350" s="83"/>
      <c r="BJ350" s="83"/>
      <c r="BK350" s="83"/>
      <c r="BL350" s="83"/>
      <c r="BM350" s="83"/>
      <c r="BN350" s="83"/>
      <c r="BO350" s="83"/>
      <c r="BP350" s="83"/>
      <c r="BQ350" s="83"/>
      <c r="BR350" s="83"/>
      <c r="BS350" s="83"/>
      <c r="BT350" s="83"/>
      <c r="BU350" s="83"/>
      <c r="BV350" s="83"/>
      <c r="BW350" s="83"/>
      <c r="BX350" s="83"/>
      <c r="BY350" s="83"/>
      <c r="BZ350" s="83"/>
      <c r="CA350" s="83"/>
      <c r="CB350" s="83"/>
      <c r="CC350" s="83"/>
      <c r="CD350" s="83"/>
    </row>
    <row r="351" spans="1:82" ht="18.75" x14ac:dyDescent="0.3">
      <c r="A351" s="76"/>
      <c r="B351" s="77"/>
      <c r="C351" s="77"/>
      <c r="D351" s="77"/>
      <c r="E351" s="77"/>
      <c r="F351" s="77"/>
      <c r="G351" s="78"/>
      <c r="H351" s="79"/>
      <c r="I351" s="79"/>
      <c r="J351" s="79"/>
      <c r="K351" s="80"/>
      <c r="L351" s="80"/>
      <c r="M351" s="80"/>
      <c r="N351" s="81"/>
      <c r="O351" s="81"/>
      <c r="P351" s="82"/>
      <c r="Q351" s="82"/>
      <c r="R351" s="83"/>
      <c r="S351" s="83"/>
      <c r="T351" s="83"/>
      <c r="U351" s="76"/>
      <c r="V351" s="83"/>
      <c r="W351" s="83"/>
      <c r="X351" s="83"/>
      <c r="Y351" s="83"/>
      <c r="Z351" s="83"/>
      <c r="AA351" s="83"/>
      <c r="AB351" s="83"/>
      <c r="AC351" s="83"/>
      <c r="AD351" s="83"/>
      <c r="AE351" s="83"/>
      <c r="AF351" s="83"/>
      <c r="AG351" s="83"/>
      <c r="AH351" s="101">
        <v>2044</v>
      </c>
      <c r="AI351" s="347">
        <v>1.1102442959280711E-2</v>
      </c>
      <c r="AJ351" s="102">
        <v>0.18387000000000001</v>
      </c>
      <c r="AK351" s="102">
        <v>0.25679000000000002</v>
      </c>
      <c r="AL351" s="103">
        <v>0.26774999999999999</v>
      </c>
      <c r="AM351" s="102">
        <v>0.24665999999999999</v>
      </c>
      <c r="AN351" s="102">
        <v>0.32040000000000002</v>
      </c>
      <c r="AO351" s="104">
        <v>0.21448</v>
      </c>
      <c r="AP351" s="102">
        <f t="shared" si="83"/>
        <v>0</v>
      </c>
      <c r="AQ351" s="102">
        <v>3.7440000000000001E-2</v>
      </c>
      <c r="AR351" s="102">
        <v>7.92E-3</v>
      </c>
      <c r="AS351" s="89"/>
      <c r="AT351" s="781" t="s">
        <v>797</v>
      </c>
      <c r="AU351" s="89"/>
      <c r="AV351" s="89"/>
      <c r="AW351" s="83"/>
      <c r="AX351" s="89"/>
      <c r="AY351" s="89"/>
      <c r="AZ351" s="83"/>
      <c r="BA351" s="83"/>
      <c r="BB351" s="83"/>
      <c r="BC351" s="83"/>
      <c r="BD351" s="83"/>
      <c r="BE351" s="83"/>
      <c r="BF351" s="83"/>
      <c r="BG351" s="83"/>
      <c r="BH351" s="83"/>
      <c r="BI351" s="83"/>
      <c r="BJ351" s="83"/>
      <c r="BK351" s="83"/>
      <c r="BL351" s="83"/>
      <c r="BM351" s="83"/>
      <c r="BN351" s="83"/>
      <c r="BO351" s="83"/>
      <c r="BP351" s="83"/>
      <c r="BQ351" s="83"/>
      <c r="BR351" s="83"/>
      <c r="BS351" s="83"/>
      <c r="BT351" s="83"/>
      <c r="BU351" s="83"/>
      <c r="BV351" s="83"/>
      <c r="BW351" s="83"/>
      <c r="BX351" s="83"/>
      <c r="BY351" s="83"/>
      <c r="BZ351" s="83"/>
      <c r="CA351" s="83"/>
      <c r="CB351" s="83"/>
      <c r="CC351" s="83"/>
      <c r="CD351" s="83"/>
    </row>
    <row r="352" spans="1:82" ht="18.75" x14ac:dyDescent="0.3">
      <c r="A352" s="76"/>
      <c r="B352" s="76"/>
      <c r="C352" s="76"/>
      <c r="D352" s="76"/>
      <c r="E352" s="76"/>
      <c r="F352" s="76"/>
      <c r="G352" s="76"/>
      <c r="H352" s="76"/>
      <c r="I352" s="76"/>
      <c r="J352" s="76"/>
      <c r="K352" s="76"/>
      <c r="L352" s="76"/>
      <c r="M352" s="76"/>
      <c r="N352" s="76"/>
      <c r="O352" s="76"/>
      <c r="P352" s="76"/>
      <c r="Q352" s="76"/>
      <c r="R352" s="76"/>
      <c r="S352" s="76"/>
      <c r="T352" s="76"/>
      <c r="U352" s="76"/>
      <c r="V352" s="76"/>
      <c r="W352" s="76"/>
      <c r="X352" s="76"/>
      <c r="Y352" s="76"/>
      <c r="Z352" s="76"/>
      <c r="AA352" s="76"/>
      <c r="AB352" s="76"/>
      <c r="AC352" s="76"/>
      <c r="AD352" s="76"/>
      <c r="AE352" s="76"/>
      <c r="AF352" s="76"/>
      <c r="AG352" s="76"/>
      <c r="AH352" s="346">
        <v>2045</v>
      </c>
      <c r="AI352" s="347">
        <v>9.428549055544768E-3</v>
      </c>
      <c r="AJ352" s="102">
        <v>0.18387000000000001</v>
      </c>
      <c r="AK352" s="102">
        <v>0.25679000000000002</v>
      </c>
      <c r="AL352" s="103">
        <v>0.26774999999999999</v>
      </c>
      <c r="AM352" s="102">
        <v>0.24665999999999999</v>
      </c>
      <c r="AN352" s="102">
        <v>0.32040000000000002</v>
      </c>
      <c r="AO352" s="104">
        <v>0.21448</v>
      </c>
      <c r="AP352" s="102">
        <f t="shared" si="83"/>
        <v>0</v>
      </c>
      <c r="AQ352" s="102">
        <v>3.7440000000000001E-2</v>
      </c>
      <c r="AR352" s="102">
        <v>7.92E-3</v>
      </c>
      <c r="AS352" s="89"/>
      <c r="AT352" s="781" t="s">
        <v>797</v>
      </c>
      <c r="AU352" s="89"/>
      <c r="AV352" s="89"/>
      <c r="AW352" s="83"/>
      <c r="AX352" s="76"/>
      <c r="AY352" s="76"/>
      <c r="AZ352" s="76"/>
      <c r="BA352" s="76"/>
      <c r="BB352" s="76"/>
      <c r="BC352" s="76"/>
      <c r="BD352" s="76"/>
      <c r="BE352" s="76"/>
      <c r="BF352" s="76"/>
      <c r="BG352" s="76"/>
      <c r="BH352" s="76"/>
      <c r="BI352" s="76"/>
      <c r="BJ352" s="76"/>
      <c r="BK352" s="76"/>
      <c r="BL352" s="76"/>
      <c r="BM352" s="76"/>
      <c r="BN352" s="76"/>
      <c r="BO352" s="76"/>
      <c r="BP352" s="76"/>
      <c r="BQ352" s="76"/>
      <c r="BR352" s="76"/>
      <c r="BS352" s="76"/>
      <c r="BT352" s="76"/>
      <c r="BU352" s="76"/>
      <c r="BV352" s="76"/>
      <c r="BW352" s="76"/>
      <c r="BX352" s="76"/>
      <c r="BY352" s="76"/>
      <c r="BZ352" s="76"/>
      <c r="CA352" s="76"/>
      <c r="CB352" s="76"/>
      <c r="CC352" s="76"/>
      <c r="CD352" s="76"/>
    </row>
    <row r="353" spans="1:82" ht="18.75" x14ac:dyDescent="0.3">
      <c r="A353" s="76"/>
      <c r="B353" s="76"/>
      <c r="C353" s="76"/>
      <c r="D353" s="76"/>
      <c r="E353" s="76"/>
      <c r="F353" s="76"/>
      <c r="G353" s="76"/>
      <c r="H353" s="76"/>
      <c r="I353" s="76"/>
      <c r="J353" s="76"/>
      <c r="K353" s="76"/>
      <c r="L353" s="76"/>
      <c r="M353" s="76"/>
      <c r="N353" s="76"/>
      <c r="O353" s="76"/>
      <c r="P353" s="76"/>
      <c r="Q353" s="76"/>
      <c r="R353" s="76"/>
      <c r="S353" s="76"/>
      <c r="T353" s="76"/>
      <c r="U353" s="76"/>
      <c r="V353" s="76"/>
      <c r="W353" s="76"/>
      <c r="X353" s="76"/>
      <c r="Y353" s="76"/>
      <c r="Z353" s="76"/>
      <c r="AA353" s="76"/>
      <c r="AB353" s="76"/>
      <c r="AC353" s="76"/>
      <c r="AD353" s="76"/>
      <c r="AE353" s="76"/>
      <c r="AF353" s="76"/>
      <c r="AG353" s="76"/>
      <c r="AH353" s="348">
        <v>2046</v>
      </c>
      <c r="AI353" s="347">
        <v>8.5603307175814089E-3</v>
      </c>
      <c r="AJ353" s="102">
        <v>0.18387000000000001</v>
      </c>
      <c r="AK353" s="102">
        <v>0.25679000000000002</v>
      </c>
      <c r="AL353" s="103">
        <v>0.26774999999999999</v>
      </c>
      <c r="AM353" s="102">
        <v>0.24665999999999999</v>
      </c>
      <c r="AN353" s="102">
        <v>0.32040000000000002</v>
      </c>
      <c r="AO353" s="104">
        <v>0.21448</v>
      </c>
      <c r="AP353" s="102">
        <f t="shared" si="83"/>
        <v>0</v>
      </c>
      <c r="AQ353" s="102">
        <v>3.7440000000000001E-2</v>
      </c>
      <c r="AR353" s="102">
        <v>7.92E-3</v>
      </c>
      <c r="AS353" s="76"/>
      <c r="AT353" s="76" t="s">
        <v>797</v>
      </c>
      <c r="AU353" s="76"/>
      <c r="AV353" s="76"/>
      <c r="AW353" s="76"/>
      <c r="AX353" s="76"/>
      <c r="AY353" s="76"/>
      <c r="AZ353" s="76"/>
      <c r="BA353" s="76"/>
      <c r="BB353" s="76"/>
      <c r="BC353" s="76"/>
      <c r="BD353" s="76"/>
      <c r="BE353" s="76"/>
      <c r="BF353" s="76"/>
      <c r="BG353" s="76"/>
      <c r="BH353" s="76"/>
      <c r="BI353" s="76"/>
      <c r="BJ353" s="76"/>
      <c r="BK353" s="76"/>
      <c r="BL353" s="76"/>
      <c r="BM353" s="76"/>
      <c r="BN353" s="76"/>
      <c r="BO353" s="76"/>
      <c r="BP353" s="76"/>
      <c r="BQ353" s="76"/>
      <c r="BR353" s="76"/>
      <c r="BS353" s="76"/>
      <c r="BT353" s="76"/>
      <c r="BU353" s="76"/>
      <c r="BV353" s="76"/>
      <c r="BW353" s="76"/>
      <c r="BX353" s="76"/>
      <c r="BY353" s="76"/>
      <c r="BZ353" s="76"/>
      <c r="CA353" s="76"/>
      <c r="CB353" s="76"/>
      <c r="CC353" s="76"/>
      <c r="CD353" s="76"/>
    </row>
    <row r="354" spans="1:82" ht="18.75" x14ac:dyDescent="0.3">
      <c r="A354" s="76"/>
      <c r="B354" s="76"/>
      <c r="C354" s="76"/>
      <c r="D354" s="76"/>
      <c r="E354" s="76"/>
      <c r="F354" s="76"/>
      <c r="G354" s="76"/>
      <c r="H354" s="76"/>
      <c r="I354" s="76"/>
      <c r="J354" s="76"/>
      <c r="K354" s="76"/>
      <c r="L354" s="76"/>
      <c r="M354" s="76"/>
      <c r="N354" s="76"/>
      <c r="O354" s="76"/>
      <c r="P354" s="76"/>
      <c r="Q354" s="76"/>
      <c r="R354" s="76"/>
      <c r="S354" s="76"/>
      <c r="T354" s="76"/>
      <c r="U354" s="76"/>
      <c r="V354" s="76"/>
      <c r="W354" s="76"/>
      <c r="X354" s="76"/>
      <c r="Y354" s="76"/>
      <c r="Z354" s="76"/>
      <c r="AA354" s="76"/>
      <c r="AB354" s="76"/>
      <c r="AC354" s="76"/>
      <c r="AD354" s="76"/>
      <c r="AE354" s="76"/>
      <c r="AF354" s="76"/>
      <c r="AG354" s="76"/>
      <c r="AH354" s="101">
        <v>2047</v>
      </c>
      <c r="AI354" s="347">
        <v>7.8929845517568403E-3</v>
      </c>
      <c r="AJ354" s="102">
        <v>0.18387000000000001</v>
      </c>
      <c r="AK354" s="102">
        <v>0.25679000000000002</v>
      </c>
      <c r="AL354" s="103">
        <v>0.26774999999999999</v>
      </c>
      <c r="AM354" s="102">
        <v>0.24665999999999999</v>
      </c>
      <c r="AN354" s="102">
        <v>0.32040000000000002</v>
      </c>
      <c r="AO354" s="104">
        <v>0.21448</v>
      </c>
      <c r="AP354" s="102">
        <f t="shared" si="83"/>
        <v>0</v>
      </c>
      <c r="AQ354" s="102">
        <v>3.7440000000000001E-2</v>
      </c>
      <c r="AR354" s="102">
        <v>7.92E-3</v>
      </c>
      <c r="AS354" s="76"/>
      <c r="AT354" s="76" t="s">
        <v>797</v>
      </c>
      <c r="AU354" s="76"/>
      <c r="AV354" s="76"/>
      <c r="AW354" s="76"/>
      <c r="AX354" s="76"/>
      <c r="AY354" s="76"/>
      <c r="AZ354" s="76"/>
      <c r="BA354" s="76"/>
      <c r="BB354" s="76"/>
      <c r="BC354" s="76"/>
      <c r="BD354" s="76"/>
      <c r="BE354" s="76"/>
      <c r="BF354" s="76"/>
      <c r="BG354" s="76"/>
      <c r="BH354" s="76"/>
      <c r="BI354" s="76"/>
      <c r="BJ354" s="76"/>
      <c r="BK354" s="76"/>
      <c r="BL354" s="76"/>
      <c r="BM354" s="76"/>
      <c r="BN354" s="76"/>
      <c r="BO354" s="76"/>
      <c r="BP354" s="76"/>
      <c r="BQ354" s="76"/>
      <c r="BR354" s="76"/>
      <c r="BS354" s="76"/>
      <c r="BT354" s="76"/>
      <c r="BU354" s="76"/>
      <c r="BV354" s="76"/>
      <c r="BW354" s="76"/>
      <c r="BX354" s="76"/>
      <c r="BY354" s="76"/>
      <c r="BZ354" s="76"/>
      <c r="CA354" s="76"/>
      <c r="CB354" s="76"/>
      <c r="CC354" s="76"/>
      <c r="CD354" s="76"/>
    </row>
    <row r="355" spans="1:82" ht="18.75" x14ac:dyDescent="0.3">
      <c r="A355" s="76"/>
      <c r="B355" s="76"/>
      <c r="C355" s="76"/>
      <c r="D355" s="76"/>
      <c r="E355" s="76"/>
      <c r="F355" s="76"/>
      <c r="G355" s="76"/>
      <c r="H355" s="76"/>
      <c r="I355" s="76"/>
      <c r="J355" s="76"/>
      <c r="K355" s="76"/>
      <c r="L355" s="76"/>
      <c r="M355" s="76"/>
      <c r="N355" s="76"/>
      <c r="O355" s="76"/>
      <c r="P355" s="76"/>
      <c r="Q355" s="76"/>
      <c r="R355" s="76"/>
      <c r="S355" s="76"/>
      <c r="T355" s="76"/>
      <c r="U355" s="76"/>
      <c r="V355" s="76"/>
      <c r="W355" s="76"/>
      <c r="X355" s="76"/>
      <c r="Y355" s="76"/>
      <c r="Z355" s="76"/>
      <c r="AA355" s="76"/>
      <c r="AB355" s="76"/>
      <c r="AC355" s="76"/>
      <c r="AD355" s="76"/>
      <c r="AE355" s="76"/>
      <c r="AF355" s="76"/>
      <c r="AG355" s="76"/>
      <c r="AH355" s="346">
        <v>2048</v>
      </c>
      <c r="AI355" s="347">
        <v>7.4912625284180023E-3</v>
      </c>
      <c r="AJ355" s="102">
        <v>0.18387000000000001</v>
      </c>
      <c r="AK355" s="102">
        <v>0.25679000000000002</v>
      </c>
      <c r="AL355" s="103">
        <v>0.26774999999999999</v>
      </c>
      <c r="AM355" s="102">
        <v>0.24665999999999999</v>
      </c>
      <c r="AN355" s="102">
        <v>0.32040000000000002</v>
      </c>
      <c r="AO355" s="104">
        <v>0.21448</v>
      </c>
      <c r="AP355" s="102">
        <f t="shared" si="83"/>
        <v>0</v>
      </c>
      <c r="AQ355" s="102">
        <v>3.7440000000000001E-2</v>
      </c>
      <c r="AR355" s="102">
        <v>7.92E-3</v>
      </c>
      <c r="AS355" s="76"/>
      <c r="AT355" s="76" t="s">
        <v>797</v>
      </c>
      <c r="AU355" s="76"/>
      <c r="AV355" s="76"/>
      <c r="AW355" s="76"/>
      <c r="AX355" s="76"/>
      <c r="AY355" s="76"/>
      <c r="AZ355" s="76"/>
      <c r="BA355" s="76"/>
      <c r="BB355" s="76"/>
      <c r="BC355" s="76"/>
      <c r="BD355" s="76"/>
      <c r="BE355" s="76"/>
      <c r="BF355" s="76"/>
      <c r="BG355" s="76"/>
      <c r="BH355" s="76"/>
      <c r="BI355" s="76"/>
      <c r="BJ355" s="76"/>
      <c r="BK355" s="76"/>
      <c r="BL355" s="76"/>
      <c r="BM355" s="76"/>
      <c r="BN355" s="76"/>
      <c r="BO355" s="76"/>
      <c r="BP355" s="76"/>
      <c r="BQ355" s="76"/>
      <c r="BR355" s="76"/>
      <c r="BS355" s="76"/>
      <c r="BT355" s="76"/>
      <c r="BU355" s="76"/>
      <c r="BV355" s="76"/>
      <c r="BW355" s="76"/>
      <c r="BX355" s="76"/>
      <c r="BY355" s="76"/>
      <c r="BZ355" s="76"/>
      <c r="CA355" s="76"/>
      <c r="CB355" s="76"/>
      <c r="CC355" s="76"/>
      <c r="CD355" s="76"/>
    </row>
    <row r="356" spans="1:82" ht="18.75" x14ac:dyDescent="0.3">
      <c r="A356" s="76"/>
      <c r="B356" s="76"/>
      <c r="C356" s="76"/>
      <c r="D356" s="76"/>
      <c r="E356" s="76"/>
      <c r="F356" s="76"/>
      <c r="G356" s="76"/>
      <c r="H356" s="76"/>
      <c r="I356" s="76"/>
      <c r="J356" s="76"/>
      <c r="K356" s="76"/>
      <c r="L356" s="76"/>
      <c r="M356" s="76"/>
      <c r="N356" s="76"/>
      <c r="O356" s="76"/>
      <c r="P356" s="76"/>
      <c r="Q356" s="76"/>
      <c r="R356" s="76"/>
      <c r="S356" s="76"/>
      <c r="T356" s="76"/>
      <c r="U356" s="76"/>
      <c r="V356" s="76"/>
      <c r="W356" s="76"/>
      <c r="X356" s="76"/>
      <c r="Y356" s="76"/>
      <c r="Z356" s="76"/>
      <c r="AA356" s="76"/>
      <c r="AB356" s="76"/>
      <c r="AC356" s="76"/>
      <c r="AD356" s="76"/>
      <c r="AE356" s="76"/>
      <c r="AF356" s="76"/>
      <c r="AG356" s="76"/>
      <c r="AH356" s="348">
        <v>2049</v>
      </c>
      <c r="AI356" s="347">
        <v>6.9709267311264559E-3</v>
      </c>
      <c r="AJ356" s="102">
        <v>0.18387000000000001</v>
      </c>
      <c r="AK356" s="102">
        <v>0.25679000000000002</v>
      </c>
      <c r="AL356" s="103">
        <v>0.26774999999999999</v>
      </c>
      <c r="AM356" s="102">
        <v>0.24665999999999999</v>
      </c>
      <c r="AN356" s="102">
        <v>0.32040000000000002</v>
      </c>
      <c r="AO356" s="104">
        <v>0.21448</v>
      </c>
      <c r="AP356" s="102">
        <f t="shared" si="83"/>
        <v>0</v>
      </c>
      <c r="AQ356" s="102">
        <v>3.7440000000000001E-2</v>
      </c>
      <c r="AR356" s="102">
        <v>7.92E-3</v>
      </c>
      <c r="AS356" s="76"/>
      <c r="AT356" s="76" t="s">
        <v>797</v>
      </c>
      <c r="AU356" s="76"/>
      <c r="AV356" s="76"/>
      <c r="AW356" s="76"/>
      <c r="AX356" s="76"/>
      <c r="AY356" s="76"/>
      <c r="AZ356" s="76"/>
      <c r="BA356" s="76"/>
      <c r="BB356" s="76"/>
      <c r="BC356" s="76"/>
      <c r="BD356" s="76"/>
      <c r="BE356" s="76"/>
      <c r="BF356" s="76"/>
      <c r="BG356" s="76"/>
      <c r="BH356" s="76"/>
      <c r="BI356" s="76"/>
      <c r="BJ356" s="76"/>
      <c r="BK356" s="76"/>
      <c r="BL356" s="76"/>
      <c r="BM356" s="76"/>
      <c r="BN356" s="76"/>
      <c r="BO356" s="76"/>
      <c r="BP356" s="76"/>
      <c r="BQ356" s="76"/>
      <c r="BR356" s="76"/>
      <c r="BS356" s="76"/>
      <c r="BT356" s="76"/>
      <c r="BU356" s="76"/>
      <c r="BV356" s="76"/>
      <c r="BW356" s="76"/>
      <c r="BX356" s="76"/>
      <c r="BY356" s="76"/>
      <c r="BZ356" s="76"/>
      <c r="CA356" s="76"/>
      <c r="CB356" s="76"/>
      <c r="CC356" s="76"/>
      <c r="CD356" s="76"/>
    </row>
    <row r="357" spans="1:82" ht="18.75" x14ac:dyDescent="0.3">
      <c r="A357" s="76"/>
      <c r="B357" s="76"/>
      <c r="C357" s="76"/>
      <c r="D357" s="76"/>
      <c r="E357" s="76"/>
      <c r="F357" s="76"/>
      <c r="G357" s="76"/>
      <c r="H357" s="76"/>
      <c r="I357" s="76"/>
      <c r="J357" s="76"/>
      <c r="K357" s="76"/>
      <c r="L357" s="76"/>
      <c r="M357" s="76"/>
      <c r="N357" s="76"/>
      <c r="O357" s="76"/>
      <c r="P357" s="76"/>
      <c r="Q357" s="76"/>
      <c r="R357" s="76"/>
      <c r="S357" s="76"/>
      <c r="T357" s="76"/>
      <c r="U357" s="76"/>
      <c r="V357" s="76"/>
      <c r="W357" s="76"/>
      <c r="X357" s="76"/>
      <c r="Y357" s="76"/>
      <c r="Z357" s="76"/>
      <c r="AA357" s="76"/>
      <c r="AB357" s="76"/>
      <c r="AC357" s="76"/>
      <c r="AD357" s="76"/>
      <c r="AE357" s="76"/>
      <c r="AF357" s="76"/>
      <c r="AG357" s="76"/>
      <c r="AH357" s="101">
        <v>2050</v>
      </c>
      <c r="AI357" s="347">
        <v>6.8512486237139996E-3</v>
      </c>
      <c r="AJ357" s="102">
        <v>0.18387000000000001</v>
      </c>
      <c r="AK357" s="102">
        <v>0.25679000000000002</v>
      </c>
      <c r="AL357" s="103">
        <v>0.26774999999999999</v>
      </c>
      <c r="AM357" s="102">
        <v>0.24665999999999999</v>
      </c>
      <c r="AN357" s="102">
        <v>0.32040000000000002</v>
      </c>
      <c r="AO357" s="104">
        <v>0.21448</v>
      </c>
      <c r="AP357" s="102">
        <f t="shared" si="83"/>
        <v>0</v>
      </c>
      <c r="AQ357" s="102">
        <v>3.7440000000000001E-2</v>
      </c>
      <c r="AR357" s="102">
        <v>7.92E-3</v>
      </c>
      <c r="AS357" s="76"/>
      <c r="AT357" s="76" t="s">
        <v>797</v>
      </c>
      <c r="AU357" s="76"/>
      <c r="AV357" s="76"/>
      <c r="AW357" s="76"/>
      <c r="AX357" s="76"/>
      <c r="AY357" s="76"/>
      <c r="AZ357" s="76"/>
      <c r="BA357" s="76"/>
      <c r="BB357" s="76"/>
      <c r="BC357" s="76"/>
      <c r="BD357" s="76"/>
      <c r="BE357" s="76"/>
      <c r="BF357" s="76"/>
      <c r="BG357" s="76"/>
      <c r="BH357" s="76"/>
      <c r="BI357" s="76"/>
      <c r="BJ357" s="76"/>
      <c r="BK357" s="76"/>
      <c r="BL357" s="76"/>
      <c r="BM357" s="76"/>
      <c r="BN357" s="76"/>
      <c r="BO357" s="76"/>
      <c r="BP357" s="76"/>
      <c r="BQ357" s="76"/>
      <c r="BR357" s="76"/>
      <c r="BS357" s="76"/>
      <c r="BT357" s="76"/>
      <c r="BU357" s="76"/>
      <c r="BV357" s="76"/>
      <c r="BW357" s="76"/>
      <c r="BX357" s="76"/>
      <c r="BY357" s="76"/>
      <c r="BZ357" s="76"/>
      <c r="CA357" s="76"/>
      <c r="CB357" s="76"/>
      <c r="CC357" s="76"/>
      <c r="CD357" s="76"/>
    </row>
    <row r="358" spans="1:82" ht="18.75" x14ac:dyDescent="0.3">
      <c r="A358" s="76"/>
      <c r="B358" s="76"/>
      <c r="C358" s="76"/>
      <c r="D358" s="76"/>
      <c r="E358" s="76"/>
      <c r="F358" s="76"/>
      <c r="G358" s="76"/>
      <c r="H358" s="76"/>
      <c r="I358" s="76"/>
      <c r="J358" s="76"/>
      <c r="K358" s="76"/>
      <c r="L358" s="76"/>
      <c r="M358" s="76"/>
      <c r="N358" s="76"/>
      <c r="O358" s="76"/>
      <c r="P358" s="76"/>
      <c r="Q358" s="76"/>
      <c r="R358" s="76"/>
      <c r="S358" s="76"/>
      <c r="T358" s="76"/>
      <c r="U358" s="76"/>
      <c r="V358" s="76"/>
      <c r="W358" s="76"/>
      <c r="X358" s="76"/>
      <c r="Y358" s="76"/>
      <c r="Z358" s="76"/>
      <c r="AA358" s="76"/>
      <c r="AB358" s="76"/>
      <c r="AC358" s="76"/>
      <c r="AD358" s="76"/>
      <c r="AE358" s="76"/>
      <c r="AF358" s="76"/>
      <c r="AG358" s="76"/>
      <c r="AH358" s="346">
        <v>2051</v>
      </c>
      <c r="AI358" s="347">
        <v>6.8512486237139996E-3</v>
      </c>
      <c r="AJ358" s="102">
        <v>0.18387000000000001</v>
      </c>
      <c r="AK358" s="102">
        <v>0.25679000000000002</v>
      </c>
      <c r="AL358" s="103">
        <v>0.26774999999999999</v>
      </c>
      <c r="AM358" s="102">
        <v>0.24665999999999999</v>
      </c>
      <c r="AN358" s="102">
        <v>0.32040000000000002</v>
      </c>
      <c r="AO358" s="104">
        <v>0.21448</v>
      </c>
      <c r="AP358" s="102">
        <f t="shared" si="83"/>
        <v>0</v>
      </c>
      <c r="AQ358" s="102">
        <v>3.7440000000000001E-2</v>
      </c>
      <c r="AR358" s="102">
        <v>7.92E-3</v>
      </c>
      <c r="AS358" s="76"/>
      <c r="AT358" s="76" t="s">
        <v>797</v>
      </c>
      <c r="AU358" s="76"/>
      <c r="AV358" s="76"/>
      <c r="AW358" s="76"/>
      <c r="AX358" s="76"/>
      <c r="AY358" s="76"/>
      <c r="AZ358" s="76"/>
      <c r="BA358" s="76"/>
      <c r="BB358" s="76"/>
      <c r="BC358" s="76"/>
      <c r="BD358" s="76"/>
      <c r="BE358" s="76"/>
      <c r="BF358" s="76"/>
      <c r="BG358" s="76"/>
      <c r="BH358" s="76"/>
      <c r="BI358" s="76"/>
      <c r="BJ358" s="76"/>
      <c r="BK358" s="76"/>
      <c r="BL358" s="76"/>
      <c r="BM358" s="76"/>
      <c r="BN358" s="76"/>
      <c r="BO358" s="76"/>
      <c r="BP358" s="76"/>
      <c r="BQ358" s="76"/>
      <c r="BR358" s="76"/>
      <c r="BS358" s="76"/>
      <c r="BT358" s="76"/>
      <c r="BU358" s="76"/>
      <c r="BV358" s="76"/>
      <c r="BW358" s="76"/>
      <c r="BX358" s="76"/>
      <c r="BY358" s="76"/>
      <c r="BZ358" s="76"/>
      <c r="CA358" s="76"/>
      <c r="CB358" s="76"/>
      <c r="CC358" s="76"/>
      <c r="CD358" s="76"/>
    </row>
    <row r="359" spans="1:82" ht="18.75" x14ac:dyDescent="0.3">
      <c r="A359" s="76"/>
      <c r="B359" s="76"/>
      <c r="C359" s="76"/>
      <c r="D359" s="76"/>
      <c r="E359" s="76"/>
      <c r="F359" s="76"/>
      <c r="G359" s="76"/>
      <c r="H359" s="76"/>
      <c r="I359" s="76"/>
      <c r="J359" s="76"/>
      <c r="K359" s="76"/>
      <c r="L359" s="76"/>
      <c r="M359" s="76"/>
      <c r="N359" s="76"/>
      <c r="O359" s="76"/>
      <c r="P359" s="76"/>
      <c r="Q359" s="76"/>
      <c r="R359" s="76"/>
      <c r="S359" s="76"/>
      <c r="T359" s="76"/>
      <c r="U359" s="76"/>
      <c r="V359" s="76"/>
      <c r="W359" s="76"/>
      <c r="X359" s="76"/>
      <c r="Y359" s="76"/>
      <c r="Z359" s="76"/>
      <c r="AA359" s="76"/>
      <c r="AB359" s="76"/>
      <c r="AC359" s="76"/>
      <c r="AD359" s="76"/>
      <c r="AE359" s="76"/>
      <c r="AF359" s="76"/>
      <c r="AG359" s="76"/>
      <c r="AH359" s="348">
        <v>2052</v>
      </c>
      <c r="AI359" s="347">
        <v>6.8512486237139996E-3</v>
      </c>
      <c r="AJ359" s="102">
        <v>0.18387000000000001</v>
      </c>
      <c r="AK359" s="102">
        <v>0.25679000000000002</v>
      </c>
      <c r="AL359" s="103">
        <v>0.26774999999999999</v>
      </c>
      <c r="AM359" s="102">
        <v>0.24665999999999999</v>
      </c>
      <c r="AN359" s="102">
        <v>0.32040000000000002</v>
      </c>
      <c r="AO359" s="104">
        <v>0.21448</v>
      </c>
      <c r="AP359" s="102">
        <f t="shared" si="83"/>
        <v>0</v>
      </c>
      <c r="AQ359" s="102">
        <v>3.7440000000000001E-2</v>
      </c>
      <c r="AR359" s="102">
        <v>7.92E-3</v>
      </c>
      <c r="AS359" s="76"/>
      <c r="AT359" s="76" t="s">
        <v>797</v>
      </c>
      <c r="AU359" s="76"/>
      <c r="AV359" s="76"/>
      <c r="AW359" s="76"/>
      <c r="AX359" s="76"/>
      <c r="AY359" s="76"/>
      <c r="AZ359" s="76"/>
      <c r="BA359" s="76"/>
      <c r="BB359" s="76"/>
      <c r="BC359" s="76"/>
      <c r="BD359" s="76"/>
      <c r="BE359" s="76"/>
      <c r="BF359" s="76"/>
      <c r="BG359" s="76"/>
      <c r="BH359" s="76"/>
      <c r="BI359" s="76"/>
      <c r="BJ359" s="76"/>
      <c r="BK359" s="76"/>
      <c r="BL359" s="76"/>
      <c r="BM359" s="76"/>
      <c r="BN359" s="76"/>
      <c r="BO359" s="76"/>
      <c r="BP359" s="76"/>
      <c r="BQ359" s="76"/>
      <c r="BR359" s="76"/>
      <c r="BS359" s="76"/>
      <c r="BT359" s="76"/>
      <c r="BU359" s="76"/>
      <c r="BV359" s="76"/>
      <c r="BW359" s="76"/>
      <c r="BX359" s="76"/>
      <c r="BY359" s="76"/>
      <c r="BZ359" s="76"/>
      <c r="CA359" s="76"/>
      <c r="CB359" s="76"/>
      <c r="CC359" s="76"/>
      <c r="CD359" s="76"/>
    </row>
    <row r="360" spans="1:82" ht="18.75" x14ac:dyDescent="0.3">
      <c r="A360" s="76"/>
      <c r="B360" s="76"/>
      <c r="C360" s="76"/>
      <c r="D360" s="76"/>
      <c r="E360" s="76"/>
      <c r="F360" s="76"/>
      <c r="G360" s="76"/>
      <c r="H360" s="76"/>
      <c r="I360" s="76"/>
      <c r="J360" s="76"/>
      <c r="K360" s="76"/>
      <c r="L360" s="76"/>
      <c r="M360" s="76"/>
      <c r="N360" s="76"/>
      <c r="O360" s="76"/>
      <c r="P360" s="76"/>
      <c r="Q360" s="76"/>
      <c r="R360" s="76"/>
      <c r="S360" s="76"/>
      <c r="T360" s="76"/>
      <c r="U360" s="76"/>
      <c r="V360" s="76"/>
      <c r="W360" s="76"/>
      <c r="X360" s="76"/>
      <c r="Y360" s="76"/>
      <c r="Z360" s="76"/>
      <c r="AA360" s="76"/>
      <c r="AB360" s="76"/>
      <c r="AC360" s="76"/>
      <c r="AD360" s="76"/>
      <c r="AE360" s="76"/>
      <c r="AF360" s="76"/>
      <c r="AG360" s="76"/>
      <c r="AH360" s="101">
        <v>2053</v>
      </c>
      <c r="AI360" s="347">
        <v>6.8512486237139996E-3</v>
      </c>
      <c r="AJ360" s="102">
        <v>0.18387000000000001</v>
      </c>
      <c r="AK360" s="102">
        <v>0.25679000000000002</v>
      </c>
      <c r="AL360" s="103">
        <v>0.26774999999999999</v>
      </c>
      <c r="AM360" s="102">
        <v>0.24665999999999999</v>
      </c>
      <c r="AN360" s="102">
        <v>0.32040000000000002</v>
      </c>
      <c r="AO360" s="104">
        <v>0.21448</v>
      </c>
      <c r="AP360" s="102">
        <f t="shared" si="83"/>
        <v>0</v>
      </c>
      <c r="AQ360" s="102">
        <v>3.7440000000000001E-2</v>
      </c>
      <c r="AR360" s="102">
        <v>7.92E-3</v>
      </c>
      <c r="AS360" s="76"/>
      <c r="AT360" s="76" t="s">
        <v>797</v>
      </c>
      <c r="AU360" s="76"/>
      <c r="AV360" s="76"/>
      <c r="AW360" s="76"/>
      <c r="AX360" s="76"/>
      <c r="AY360" s="76"/>
      <c r="AZ360" s="76"/>
      <c r="BA360" s="76"/>
      <c r="BB360" s="76"/>
      <c r="BC360" s="76"/>
      <c r="BD360" s="76"/>
      <c r="BE360" s="76"/>
      <c r="BF360" s="76"/>
      <c r="BG360" s="76"/>
      <c r="BH360" s="76"/>
      <c r="BI360" s="76"/>
      <c r="BJ360" s="76"/>
      <c r="BK360" s="76"/>
      <c r="BL360" s="76"/>
      <c r="BM360" s="76"/>
      <c r="BN360" s="76"/>
      <c r="BO360" s="76"/>
      <c r="BP360" s="76"/>
      <c r="BQ360" s="76"/>
      <c r="BR360" s="76"/>
      <c r="BS360" s="76"/>
      <c r="BT360" s="76"/>
      <c r="BU360" s="76"/>
      <c r="BV360" s="76"/>
      <c r="BW360" s="76"/>
      <c r="BX360" s="76"/>
      <c r="BY360" s="76"/>
      <c r="BZ360" s="76"/>
      <c r="CA360" s="76"/>
      <c r="CB360" s="76"/>
      <c r="CC360" s="76"/>
      <c r="CD360" s="76"/>
    </row>
    <row r="361" spans="1:82" ht="18.75" x14ac:dyDescent="0.3">
      <c r="A361" s="76"/>
      <c r="B361" s="76"/>
      <c r="C361" s="76"/>
      <c r="D361" s="76"/>
      <c r="E361" s="76"/>
      <c r="F361" s="76"/>
      <c r="G361" s="76"/>
      <c r="H361" s="76"/>
      <c r="I361" s="76"/>
      <c r="J361" s="76"/>
      <c r="K361" s="76"/>
      <c r="L361" s="76"/>
      <c r="M361" s="76"/>
      <c r="N361" s="76"/>
      <c r="O361" s="76"/>
      <c r="P361" s="76"/>
      <c r="Q361" s="76"/>
      <c r="R361" s="76"/>
      <c r="S361" s="76"/>
      <c r="T361" s="76"/>
      <c r="U361" s="76"/>
      <c r="V361" s="76"/>
      <c r="W361" s="76"/>
      <c r="X361" s="76"/>
      <c r="Y361" s="76"/>
      <c r="Z361" s="76"/>
      <c r="AA361" s="76"/>
      <c r="AB361" s="76"/>
      <c r="AC361" s="76"/>
      <c r="AD361" s="76"/>
      <c r="AE361" s="76"/>
      <c r="AF361" s="76"/>
      <c r="AG361" s="76"/>
      <c r="AH361" s="346">
        <v>2054</v>
      </c>
      <c r="AI361" s="347">
        <v>6.8512486237139996E-3</v>
      </c>
      <c r="AJ361" s="102">
        <v>0.18387000000000001</v>
      </c>
      <c r="AK361" s="102">
        <v>0.25679000000000002</v>
      </c>
      <c r="AL361" s="103">
        <v>0.26774999999999999</v>
      </c>
      <c r="AM361" s="102">
        <v>0.24665999999999999</v>
      </c>
      <c r="AN361" s="102">
        <v>0.32040000000000002</v>
      </c>
      <c r="AO361" s="104">
        <v>0.21448</v>
      </c>
      <c r="AP361" s="102">
        <f t="shared" si="83"/>
        <v>0</v>
      </c>
      <c r="AQ361" s="102">
        <v>3.7440000000000001E-2</v>
      </c>
      <c r="AR361" s="102">
        <v>7.92E-3</v>
      </c>
      <c r="AS361" s="76"/>
      <c r="AT361" s="76" t="s">
        <v>797</v>
      </c>
      <c r="AU361" s="76"/>
      <c r="AV361" s="76"/>
      <c r="AW361" s="76"/>
      <c r="AX361" s="76"/>
      <c r="AY361" s="76"/>
      <c r="AZ361" s="76"/>
      <c r="BA361" s="76"/>
      <c r="BB361" s="76"/>
      <c r="BC361" s="76"/>
      <c r="BD361" s="76"/>
      <c r="BE361" s="76"/>
      <c r="BF361" s="76"/>
      <c r="BG361" s="76"/>
      <c r="BH361" s="76"/>
      <c r="BI361" s="76"/>
      <c r="BJ361" s="76"/>
      <c r="BK361" s="76"/>
      <c r="BL361" s="76"/>
      <c r="BM361" s="76"/>
      <c r="BN361" s="76"/>
      <c r="BO361" s="76"/>
      <c r="BP361" s="76"/>
      <c r="BQ361" s="76"/>
      <c r="BR361" s="76"/>
      <c r="BS361" s="76"/>
      <c r="BT361" s="76"/>
      <c r="BU361" s="76"/>
      <c r="BV361" s="76"/>
      <c r="BW361" s="76"/>
      <c r="BX361" s="76"/>
      <c r="BY361" s="76"/>
      <c r="BZ361" s="76"/>
      <c r="CA361" s="76"/>
      <c r="CB361" s="76"/>
      <c r="CC361" s="76"/>
      <c r="CD361" s="76"/>
    </row>
    <row r="362" spans="1:82" ht="18.75" x14ac:dyDescent="0.3">
      <c r="A362" s="76"/>
      <c r="B362" s="76"/>
      <c r="C362" s="76"/>
      <c r="D362" s="76"/>
      <c r="E362" s="76"/>
      <c r="F362" s="76"/>
      <c r="G362" s="76"/>
      <c r="H362" s="76"/>
      <c r="I362" s="76"/>
      <c r="J362" s="76"/>
      <c r="K362" s="76"/>
      <c r="L362" s="76"/>
      <c r="M362" s="76"/>
      <c r="N362" s="76"/>
      <c r="O362" s="76"/>
      <c r="P362" s="76"/>
      <c r="Q362" s="76"/>
      <c r="R362" s="76"/>
      <c r="S362" s="76"/>
      <c r="T362" s="76"/>
      <c r="U362" s="76"/>
      <c r="V362" s="76"/>
      <c r="W362" s="76"/>
      <c r="X362" s="76"/>
      <c r="Y362" s="76"/>
      <c r="Z362" s="76"/>
      <c r="AA362" s="76"/>
      <c r="AB362" s="76"/>
      <c r="AC362" s="76"/>
      <c r="AD362" s="76"/>
      <c r="AE362" s="76"/>
      <c r="AF362" s="76"/>
      <c r="AG362" s="76"/>
      <c r="AH362" s="348">
        <v>2055</v>
      </c>
      <c r="AI362" s="347">
        <v>6.8512486237139996E-3</v>
      </c>
      <c r="AJ362" s="102">
        <v>0.18387000000000001</v>
      </c>
      <c r="AK362" s="102">
        <v>0.25679000000000002</v>
      </c>
      <c r="AL362" s="103">
        <v>0.26774999999999999</v>
      </c>
      <c r="AM362" s="102">
        <v>0.24665999999999999</v>
      </c>
      <c r="AN362" s="102">
        <v>0.32040000000000002</v>
      </c>
      <c r="AO362" s="104">
        <v>0.21448</v>
      </c>
      <c r="AP362" s="102">
        <f t="shared" ref="AP362:AP368" si="84">$B$7</f>
        <v>0</v>
      </c>
      <c r="AQ362" s="102">
        <v>3.7440000000000001E-2</v>
      </c>
      <c r="AR362" s="102">
        <v>7.92E-3</v>
      </c>
      <c r="AS362" s="76"/>
      <c r="AT362" s="76"/>
      <c r="AU362" s="76"/>
      <c r="AV362" s="76"/>
      <c r="AW362" s="76"/>
      <c r="AX362" s="76"/>
      <c r="AY362" s="76"/>
      <c r="AZ362" s="76"/>
      <c r="BA362" s="76"/>
      <c r="BB362" s="76"/>
      <c r="BC362" s="76"/>
      <c r="BD362" s="76"/>
      <c r="BE362" s="76"/>
      <c r="BF362" s="76"/>
      <c r="BG362" s="76"/>
      <c r="BH362" s="76"/>
      <c r="BI362" s="76"/>
      <c r="BJ362" s="76"/>
      <c r="BK362" s="76"/>
      <c r="BL362" s="76"/>
      <c r="BM362" s="76"/>
      <c r="BN362" s="76"/>
      <c r="BO362" s="76"/>
      <c r="BP362" s="76"/>
      <c r="BQ362" s="76"/>
      <c r="BR362" s="76"/>
      <c r="BS362" s="76"/>
      <c r="BT362" s="76"/>
      <c r="BU362" s="76"/>
      <c r="BV362" s="76"/>
      <c r="BW362" s="76"/>
      <c r="BX362" s="76"/>
      <c r="BY362" s="76"/>
      <c r="BZ362" s="76"/>
      <c r="CA362" s="76"/>
      <c r="CB362" s="76"/>
      <c r="CC362" s="76"/>
      <c r="CD362" s="76"/>
    </row>
    <row r="363" spans="1:82" ht="18.75" x14ac:dyDescent="0.3">
      <c r="A363" s="76"/>
      <c r="B363" s="76"/>
      <c r="C363" s="76"/>
      <c r="D363" s="76"/>
      <c r="E363" s="76"/>
      <c r="F363" s="76"/>
      <c r="G363" s="76"/>
      <c r="H363" s="76"/>
      <c r="I363" s="76"/>
      <c r="J363" s="76"/>
      <c r="K363" s="76"/>
      <c r="L363" s="76"/>
      <c r="M363" s="76"/>
      <c r="N363" s="76"/>
      <c r="O363" s="76"/>
      <c r="P363" s="76"/>
      <c r="Q363" s="76"/>
      <c r="R363" s="76"/>
      <c r="S363" s="76"/>
      <c r="T363" s="76"/>
      <c r="U363" s="76"/>
      <c r="V363" s="76"/>
      <c r="W363" s="76"/>
      <c r="X363" s="76"/>
      <c r="Y363" s="76"/>
      <c r="Z363" s="76"/>
      <c r="AA363" s="76"/>
      <c r="AB363" s="76"/>
      <c r="AC363" s="76"/>
      <c r="AD363" s="76"/>
      <c r="AE363" s="76"/>
      <c r="AF363" s="76"/>
      <c r="AG363" s="76"/>
      <c r="AH363" s="101">
        <v>2056</v>
      </c>
      <c r="AI363" s="347">
        <v>6.8512486237139996E-3</v>
      </c>
      <c r="AJ363" s="102">
        <v>0.18387000000000001</v>
      </c>
      <c r="AK363" s="102">
        <v>0.25679000000000002</v>
      </c>
      <c r="AL363" s="103">
        <v>0.26774999999999999</v>
      </c>
      <c r="AM363" s="102">
        <v>0.24665999999999999</v>
      </c>
      <c r="AN363" s="102">
        <v>0.32040000000000002</v>
      </c>
      <c r="AO363" s="104">
        <v>0.21448</v>
      </c>
      <c r="AP363" s="102">
        <f t="shared" si="84"/>
        <v>0</v>
      </c>
      <c r="AQ363" s="102">
        <v>3.7440000000000001E-2</v>
      </c>
      <c r="AR363" s="102">
        <v>7.92E-3</v>
      </c>
      <c r="AS363" s="76"/>
      <c r="AT363" s="76"/>
      <c r="AU363" s="76"/>
      <c r="AV363" s="76"/>
      <c r="AW363" s="76"/>
      <c r="AX363" s="76"/>
      <c r="AY363" s="76"/>
      <c r="AZ363" s="76"/>
      <c r="BA363" s="76"/>
      <c r="BB363" s="76"/>
      <c r="BC363" s="76"/>
      <c r="BD363" s="76"/>
      <c r="BE363" s="76"/>
      <c r="BF363" s="76"/>
      <c r="BG363" s="76"/>
      <c r="BH363" s="76"/>
      <c r="BI363" s="76"/>
      <c r="BJ363" s="76"/>
      <c r="BK363" s="76"/>
      <c r="BL363" s="76"/>
      <c r="BM363" s="76"/>
      <c r="BN363" s="76"/>
      <c r="BO363" s="76"/>
      <c r="BP363" s="76"/>
      <c r="BQ363" s="76"/>
      <c r="BR363" s="76"/>
      <c r="BS363" s="76"/>
      <c r="BT363" s="76"/>
      <c r="BU363" s="76"/>
      <c r="BV363" s="76"/>
      <c r="BW363" s="76"/>
      <c r="BX363" s="76"/>
      <c r="BY363" s="76"/>
      <c r="BZ363" s="76"/>
      <c r="CA363" s="76"/>
      <c r="CB363" s="76"/>
      <c r="CC363" s="76"/>
      <c r="CD363" s="76"/>
    </row>
    <row r="364" spans="1:82" ht="18.75" x14ac:dyDescent="0.3">
      <c r="A364" s="76"/>
      <c r="B364" s="76"/>
      <c r="C364" s="76"/>
      <c r="D364" s="76"/>
      <c r="E364" s="76"/>
      <c r="F364" s="76"/>
      <c r="G364" s="76"/>
      <c r="H364" s="76"/>
      <c r="I364" s="76"/>
      <c r="J364" s="76"/>
      <c r="K364" s="76"/>
      <c r="L364" s="76"/>
      <c r="M364" s="76"/>
      <c r="N364" s="76"/>
      <c r="O364" s="76"/>
      <c r="P364" s="76"/>
      <c r="Q364" s="76"/>
      <c r="R364" s="76"/>
      <c r="S364" s="76"/>
      <c r="T364" s="76"/>
      <c r="U364" s="76"/>
      <c r="V364" s="76"/>
      <c r="W364" s="76"/>
      <c r="X364" s="76"/>
      <c r="Y364" s="76"/>
      <c r="Z364" s="76"/>
      <c r="AA364" s="76"/>
      <c r="AB364" s="76"/>
      <c r="AC364" s="76"/>
      <c r="AD364" s="76"/>
      <c r="AE364" s="76"/>
      <c r="AF364" s="76"/>
      <c r="AG364" s="76"/>
      <c r="AH364" s="346">
        <v>2057</v>
      </c>
      <c r="AI364" s="347">
        <v>6.8512486237139996E-3</v>
      </c>
      <c r="AJ364" s="102">
        <v>0.18387000000000001</v>
      </c>
      <c r="AK364" s="102">
        <v>0.25679000000000002</v>
      </c>
      <c r="AL364" s="103">
        <v>0.26774999999999999</v>
      </c>
      <c r="AM364" s="102">
        <v>0.24665999999999999</v>
      </c>
      <c r="AN364" s="102">
        <v>0.32040000000000002</v>
      </c>
      <c r="AO364" s="104">
        <v>0.21448</v>
      </c>
      <c r="AP364" s="102">
        <f t="shared" si="84"/>
        <v>0</v>
      </c>
      <c r="AQ364" s="102">
        <v>3.7440000000000001E-2</v>
      </c>
      <c r="AR364" s="102">
        <v>7.92E-3</v>
      </c>
      <c r="AS364" s="76"/>
      <c r="AT364" s="76"/>
      <c r="AU364" s="76"/>
      <c r="AV364" s="76"/>
      <c r="AW364" s="76"/>
      <c r="AX364" s="76"/>
      <c r="AY364" s="76"/>
      <c r="AZ364" s="76"/>
      <c r="BA364" s="76"/>
      <c r="BB364" s="76"/>
      <c r="BC364" s="76"/>
      <c r="BD364" s="76"/>
      <c r="BE364" s="76"/>
      <c r="BF364" s="76"/>
      <c r="BG364" s="76"/>
      <c r="BH364" s="76"/>
      <c r="BI364" s="76"/>
      <c r="BJ364" s="76"/>
      <c r="BK364" s="76"/>
      <c r="BL364" s="76"/>
      <c r="BM364" s="76"/>
      <c r="BN364" s="76"/>
      <c r="BO364" s="76"/>
      <c r="BP364" s="76"/>
      <c r="BQ364" s="76"/>
      <c r="BR364" s="76"/>
      <c r="BS364" s="76"/>
      <c r="BT364" s="76"/>
      <c r="BU364" s="76"/>
      <c r="BV364" s="76"/>
      <c r="BW364" s="76"/>
      <c r="BX364" s="76"/>
      <c r="BY364" s="76"/>
      <c r="BZ364" s="76"/>
      <c r="CA364" s="76"/>
      <c r="CB364" s="76"/>
      <c r="CC364" s="76"/>
      <c r="CD364" s="76"/>
    </row>
    <row r="365" spans="1:82" ht="18.75" x14ac:dyDescent="0.3">
      <c r="A365" s="76"/>
      <c r="B365" s="76"/>
      <c r="C365" s="76"/>
      <c r="D365" s="76"/>
      <c r="E365" s="76"/>
      <c r="F365" s="76"/>
      <c r="G365" s="76"/>
      <c r="H365" s="76"/>
      <c r="I365" s="76"/>
      <c r="J365" s="76"/>
      <c r="K365" s="76"/>
      <c r="L365" s="76"/>
      <c r="M365" s="76"/>
      <c r="N365" s="76"/>
      <c r="O365" s="76"/>
      <c r="P365" s="76"/>
      <c r="Q365" s="76"/>
      <c r="R365" s="76"/>
      <c r="S365" s="76"/>
      <c r="T365" s="76"/>
      <c r="U365" s="76"/>
      <c r="V365" s="76"/>
      <c r="W365" s="76"/>
      <c r="X365" s="76"/>
      <c r="Y365" s="76"/>
      <c r="Z365" s="76"/>
      <c r="AA365" s="76"/>
      <c r="AB365" s="76"/>
      <c r="AC365" s="76"/>
      <c r="AD365" s="76"/>
      <c r="AE365" s="76"/>
      <c r="AF365" s="76"/>
      <c r="AG365" s="76"/>
      <c r="AH365" s="348">
        <v>2058</v>
      </c>
      <c r="AI365" s="347">
        <v>6.8512486237139996E-3</v>
      </c>
      <c r="AJ365" s="102">
        <v>0.18387000000000001</v>
      </c>
      <c r="AK365" s="102">
        <v>0.25679000000000002</v>
      </c>
      <c r="AL365" s="103">
        <v>0.26774999999999999</v>
      </c>
      <c r="AM365" s="102">
        <v>0.24665999999999999</v>
      </c>
      <c r="AN365" s="102">
        <v>0.32040000000000002</v>
      </c>
      <c r="AO365" s="104">
        <v>0.21448</v>
      </c>
      <c r="AP365" s="102">
        <f t="shared" si="84"/>
        <v>0</v>
      </c>
      <c r="AQ365" s="102">
        <v>3.7440000000000001E-2</v>
      </c>
      <c r="AR365" s="102">
        <v>7.92E-3</v>
      </c>
      <c r="AS365" s="76"/>
      <c r="AT365" s="76"/>
      <c r="AU365" s="76"/>
      <c r="AV365" s="76"/>
      <c r="AW365" s="76"/>
      <c r="AX365" s="76"/>
      <c r="AY365" s="76"/>
      <c r="AZ365" s="76"/>
      <c r="BA365" s="76"/>
      <c r="BB365" s="76"/>
      <c r="BC365" s="76"/>
      <c r="BD365" s="76"/>
      <c r="BE365" s="76"/>
      <c r="BF365" s="76"/>
      <c r="BG365" s="76"/>
      <c r="BH365" s="76"/>
      <c r="BI365" s="76"/>
      <c r="BJ365" s="76"/>
      <c r="BK365" s="76"/>
      <c r="BL365" s="76"/>
      <c r="BM365" s="76"/>
      <c r="BN365" s="76"/>
      <c r="BO365" s="76"/>
      <c r="BP365" s="76"/>
      <c r="BQ365" s="76"/>
      <c r="BR365" s="76"/>
      <c r="BS365" s="76"/>
      <c r="BT365" s="76"/>
      <c r="BU365" s="76"/>
      <c r="BV365" s="76"/>
      <c r="BW365" s="76"/>
      <c r="BX365" s="76"/>
      <c r="BY365" s="76"/>
      <c r="BZ365" s="76"/>
      <c r="CA365" s="76"/>
      <c r="CB365" s="76"/>
      <c r="CC365" s="76"/>
      <c r="CD365" s="76"/>
    </row>
    <row r="366" spans="1:82" ht="18.75" x14ac:dyDescent="0.3">
      <c r="A366" s="76"/>
      <c r="B366" s="76"/>
      <c r="C366" s="76"/>
      <c r="D366" s="76"/>
      <c r="E366" s="76"/>
      <c r="F366" s="76"/>
      <c r="G366" s="76"/>
      <c r="H366" s="76"/>
      <c r="I366" s="76"/>
      <c r="J366" s="76"/>
      <c r="K366" s="76"/>
      <c r="L366" s="76"/>
      <c r="M366" s="76"/>
      <c r="N366" s="76"/>
      <c r="O366" s="76"/>
      <c r="P366" s="76"/>
      <c r="Q366" s="76"/>
      <c r="R366" s="76"/>
      <c r="S366" s="76"/>
      <c r="T366" s="76"/>
      <c r="U366" s="76"/>
      <c r="V366" s="76"/>
      <c r="W366" s="76"/>
      <c r="X366" s="76"/>
      <c r="Y366" s="76"/>
      <c r="Z366" s="76"/>
      <c r="AA366" s="76"/>
      <c r="AB366" s="76"/>
      <c r="AC366" s="76"/>
      <c r="AD366" s="76"/>
      <c r="AE366" s="76"/>
      <c r="AF366" s="76"/>
      <c r="AG366" s="76"/>
      <c r="AH366" s="101">
        <v>2059</v>
      </c>
      <c r="AI366" s="347">
        <v>6.8512486237139996E-3</v>
      </c>
      <c r="AJ366" s="102">
        <v>0.18387000000000001</v>
      </c>
      <c r="AK366" s="102">
        <v>0.25679000000000002</v>
      </c>
      <c r="AL366" s="103">
        <v>0.26774999999999999</v>
      </c>
      <c r="AM366" s="102">
        <v>0.24665999999999999</v>
      </c>
      <c r="AN366" s="102">
        <v>0.32040000000000002</v>
      </c>
      <c r="AO366" s="104">
        <v>0.21448</v>
      </c>
      <c r="AP366" s="102">
        <f t="shared" si="84"/>
        <v>0</v>
      </c>
      <c r="AQ366" s="102">
        <v>3.7440000000000001E-2</v>
      </c>
      <c r="AR366" s="102">
        <v>7.92E-3</v>
      </c>
      <c r="AS366" s="76"/>
      <c r="AT366" s="76"/>
      <c r="AU366" s="76"/>
      <c r="AV366" s="76"/>
      <c r="AW366" s="76"/>
      <c r="AX366" s="76"/>
      <c r="AY366" s="76"/>
      <c r="AZ366" s="76"/>
      <c r="BA366" s="76"/>
      <c r="BB366" s="76"/>
      <c r="BC366" s="76"/>
      <c r="BD366" s="76"/>
      <c r="BE366" s="76"/>
      <c r="BF366" s="76"/>
      <c r="BG366" s="76"/>
      <c r="BH366" s="76"/>
      <c r="BI366" s="76"/>
      <c r="BJ366" s="76"/>
      <c r="BK366" s="76"/>
      <c r="BL366" s="76"/>
      <c r="BM366" s="76"/>
      <c r="BN366" s="76"/>
      <c r="BO366" s="76"/>
      <c r="BP366" s="76"/>
      <c r="BQ366" s="76"/>
      <c r="BR366" s="76"/>
      <c r="BS366" s="76"/>
      <c r="BT366" s="76"/>
      <c r="BU366" s="76"/>
      <c r="BV366" s="76"/>
      <c r="BW366" s="76"/>
      <c r="BX366" s="76"/>
      <c r="BY366" s="76"/>
      <c r="BZ366" s="76"/>
      <c r="CA366" s="76"/>
      <c r="CB366" s="76"/>
      <c r="CC366" s="76"/>
      <c r="CD366" s="76"/>
    </row>
    <row r="367" spans="1:82" ht="18.75" x14ac:dyDescent="0.3">
      <c r="A367" s="76"/>
      <c r="B367" s="76"/>
      <c r="C367" s="76"/>
      <c r="D367" s="76"/>
      <c r="E367" s="76"/>
      <c r="F367" s="76"/>
      <c r="G367" s="76"/>
      <c r="H367" s="76"/>
      <c r="I367" s="76"/>
      <c r="J367" s="76"/>
      <c r="K367" s="76"/>
      <c r="L367" s="76"/>
      <c r="M367" s="76"/>
      <c r="N367" s="76"/>
      <c r="O367" s="76"/>
      <c r="P367" s="76"/>
      <c r="Q367" s="76"/>
      <c r="R367" s="76"/>
      <c r="S367" s="76"/>
      <c r="T367" s="76"/>
      <c r="U367" s="76"/>
      <c r="V367" s="76"/>
      <c r="W367" s="76"/>
      <c r="X367" s="76"/>
      <c r="Y367" s="76"/>
      <c r="Z367" s="76"/>
      <c r="AA367" s="76"/>
      <c r="AB367" s="76"/>
      <c r="AC367" s="76"/>
      <c r="AD367" s="76"/>
      <c r="AE367" s="76"/>
      <c r="AF367" s="76"/>
      <c r="AG367" s="76"/>
      <c r="AH367" s="346">
        <v>2060</v>
      </c>
      <c r="AI367" s="347">
        <v>6.8512486237139996E-3</v>
      </c>
      <c r="AJ367" s="102">
        <v>0.18387000000000001</v>
      </c>
      <c r="AK367" s="102">
        <v>0.25679000000000002</v>
      </c>
      <c r="AL367" s="103">
        <v>0.26774999999999999</v>
      </c>
      <c r="AM367" s="102">
        <v>0.24665999999999999</v>
      </c>
      <c r="AN367" s="102">
        <v>0.32040000000000002</v>
      </c>
      <c r="AO367" s="104">
        <v>0.21448</v>
      </c>
      <c r="AP367" s="102">
        <f t="shared" si="84"/>
        <v>0</v>
      </c>
      <c r="AQ367" s="102">
        <v>3.7440000000000001E-2</v>
      </c>
      <c r="AR367" s="102">
        <v>7.92E-3</v>
      </c>
      <c r="AS367" s="76"/>
      <c r="AT367" s="76"/>
      <c r="AU367" s="76"/>
      <c r="AV367" s="76"/>
      <c r="AW367" s="76"/>
      <c r="AX367" s="76"/>
      <c r="AY367" s="76"/>
      <c r="AZ367" s="76"/>
      <c r="BA367" s="76"/>
      <c r="BB367" s="76"/>
      <c r="BC367" s="76"/>
      <c r="BD367" s="76"/>
      <c r="BE367" s="76"/>
      <c r="BF367" s="76"/>
      <c r="BG367" s="76"/>
      <c r="BH367" s="76"/>
      <c r="BI367" s="76"/>
      <c r="BJ367" s="76"/>
      <c r="BK367" s="76"/>
      <c r="BL367" s="76"/>
      <c r="BM367" s="76"/>
      <c r="BN367" s="76"/>
      <c r="BO367" s="76"/>
      <c r="BP367" s="76"/>
      <c r="BQ367" s="76"/>
      <c r="BR367" s="76"/>
      <c r="BS367" s="76"/>
      <c r="BT367" s="76"/>
      <c r="BU367" s="76"/>
      <c r="BV367" s="76"/>
      <c r="BW367" s="76"/>
      <c r="BX367" s="76"/>
      <c r="BY367" s="76"/>
      <c r="BZ367" s="76"/>
      <c r="CA367" s="76"/>
      <c r="CB367" s="76"/>
      <c r="CC367" s="76"/>
      <c r="CD367" s="76"/>
    </row>
    <row r="368" spans="1:82" ht="18.75" x14ac:dyDescent="0.3">
      <c r="A368" s="76"/>
      <c r="B368" s="76"/>
      <c r="C368" s="76"/>
      <c r="D368" s="76"/>
      <c r="E368" s="76"/>
      <c r="F368" s="76"/>
      <c r="G368" s="76"/>
      <c r="H368" s="76"/>
      <c r="I368" s="76"/>
      <c r="J368" s="76"/>
      <c r="K368" s="76"/>
      <c r="L368" s="76"/>
      <c r="M368" s="76"/>
      <c r="N368" s="76"/>
      <c r="O368" s="76"/>
      <c r="P368" s="76"/>
      <c r="Q368" s="76"/>
      <c r="R368" s="76"/>
      <c r="S368" s="76"/>
      <c r="T368" s="76"/>
      <c r="U368" s="76"/>
      <c r="V368" s="76"/>
      <c r="W368" s="76"/>
      <c r="X368" s="76"/>
      <c r="Y368" s="76"/>
      <c r="Z368" s="76"/>
      <c r="AA368" s="76"/>
      <c r="AB368" s="76"/>
      <c r="AC368" s="76"/>
      <c r="AD368" s="76"/>
      <c r="AE368" s="76"/>
      <c r="AF368" s="76"/>
      <c r="AG368" s="76"/>
      <c r="AH368" s="348">
        <v>2061</v>
      </c>
      <c r="AI368" s="347">
        <v>6.8512486237139996E-3</v>
      </c>
      <c r="AJ368" s="102">
        <v>0.18387000000000001</v>
      </c>
      <c r="AK368" s="102">
        <v>0.25679000000000002</v>
      </c>
      <c r="AL368" s="103">
        <v>0.26774999999999999</v>
      </c>
      <c r="AM368" s="102">
        <v>0.24665999999999999</v>
      </c>
      <c r="AN368" s="102">
        <v>0.32040000000000002</v>
      </c>
      <c r="AO368" s="104">
        <v>0.21448</v>
      </c>
      <c r="AP368" s="102">
        <f t="shared" si="84"/>
        <v>0</v>
      </c>
      <c r="AQ368" s="102">
        <v>3.7440000000000001E-2</v>
      </c>
      <c r="AR368" s="102">
        <v>7.92E-3</v>
      </c>
      <c r="AS368" s="76"/>
      <c r="AT368" s="76"/>
      <c r="AU368" s="76"/>
      <c r="AV368" s="76"/>
      <c r="AW368" s="76"/>
      <c r="AX368" s="76"/>
      <c r="AY368" s="76"/>
      <c r="AZ368" s="76"/>
      <c r="BA368" s="76"/>
      <c r="BB368" s="76"/>
      <c r="BC368" s="76"/>
      <c r="BD368" s="76"/>
      <c r="BE368" s="76"/>
      <c r="BF368" s="76"/>
      <c r="BG368" s="76"/>
      <c r="BH368" s="76"/>
      <c r="BI368" s="76"/>
      <c r="BJ368" s="76"/>
      <c r="BK368" s="76"/>
      <c r="BL368" s="76"/>
      <c r="BM368" s="76"/>
      <c r="BN368" s="76"/>
      <c r="BO368" s="76"/>
      <c r="BP368" s="76"/>
      <c r="BQ368" s="76"/>
      <c r="BR368" s="76"/>
      <c r="BS368" s="76"/>
      <c r="BT368" s="76"/>
      <c r="BU368" s="76"/>
      <c r="BV368" s="76"/>
      <c r="BW368" s="76"/>
      <c r="BX368" s="76"/>
      <c r="BY368" s="76"/>
      <c r="BZ368" s="76"/>
      <c r="CA368" s="76"/>
      <c r="CB368" s="76"/>
      <c r="CC368" s="76"/>
      <c r="CD368" s="76"/>
    </row>
    <row r="369" spans="1:82" x14ac:dyDescent="0.2">
      <c r="A369" s="76"/>
      <c r="B369" s="76"/>
      <c r="C369" s="76"/>
      <c r="D369" s="76"/>
      <c r="E369" s="76"/>
      <c r="F369" s="76"/>
      <c r="G369" s="76"/>
      <c r="H369" s="76"/>
      <c r="I369" s="76"/>
      <c r="J369" s="76"/>
      <c r="K369" s="76"/>
      <c r="L369" s="76"/>
      <c r="M369" s="76"/>
      <c r="N369" s="76"/>
      <c r="O369" s="76"/>
      <c r="P369" s="76"/>
      <c r="Q369" s="76"/>
      <c r="R369" s="76"/>
      <c r="S369" s="76"/>
      <c r="T369" s="76"/>
      <c r="U369" s="76"/>
      <c r="V369" s="76"/>
      <c r="W369" s="76"/>
      <c r="X369" s="76"/>
      <c r="Y369" s="76"/>
      <c r="Z369" s="76"/>
      <c r="AA369" s="76"/>
      <c r="AB369" s="76"/>
      <c r="AC369" s="76"/>
      <c r="AD369" s="76"/>
      <c r="AE369" s="76"/>
      <c r="AF369" s="76"/>
      <c r="AG369" s="76"/>
      <c r="AH369" s="76"/>
      <c r="AI369" s="76"/>
      <c r="AJ369" s="76"/>
      <c r="AK369" s="76"/>
      <c r="AL369" s="76"/>
      <c r="AM369" s="76"/>
      <c r="AN369" s="76"/>
      <c r="AO369" s="76"/>
      <c r="AP369" s="76"/>
      <c r="AQ369" s="76"/>
      <c r="AR369" s="76"/>
      <c r="AS369" s="76"/>
      <c r="AT369" s="76"/>
      <c r="AU369" s="76"/>
      <c r="AV369" s="76"/>
      <c r="AW369" s="76"/>
      <c r="AX369" s="76"/>
      <c r="AY369" s="76"/>
      <c r="AZ369" s="76"/>
      <c r="BA369" s="76"/>
      <c r="BB369" s="76"/>
      <c r="BC369" s="76"/>
      <c r="BD369" s="76"/>
      <c r="BE369" s="76"/>
      <c r="BF369" s="76"/>
      <c r="BG369" s="76"/>
      <c r="BH369" s="76"/>
      <c r="BI369" s="76"/>
      <c r="BJ369" s="76"/>
      <c r="BK369" s="76"/>
      <c r="BL369" s="76"/>
      <c r="BM369" s="76"/>
      <c r="BN369" s="76"/>
      <c r="BO369" s="76"/>
      <c r="BP369" s="76"/>
      <c r="BQ369" s="76"/>
      <c r="BR369" s="76"/>
      <c r="BS369" s="76"/>
      <c r="BT369" s="76"/>
      <c r="BU369" s="76"/>
      <c r="BV369" s="76"/>
      <c r="BW369" s="76"/>
      <c r="BX369" s="76"/>
      <c r="BY369" s="76"/>
      <c r="BZ369" s="76"/>
      <c r="CA369" s="76"/>
      <c r="CB369" s="76"/>
      <c r="CC369" s="76"/>
      <c r="CD369" s="76"/>
    </row>
    <row r="370" spans="1:82" x14ac:dyDescent="0.2">
      <c r="A370" s="76"/>
      <c r="B370" s="76"/>
      <c r="C370" s="76"/>
      <c r="D370" s="76"/>
      <c r="E370" s="76"/>
      <c r="F370" s="76"/>
      <c r="G370" s="76"/>
      <c r="H370" s="76"/>
      <c r="I370" s="76"/>
      <c r="J370" s="76"/>
      <c r="K370" s="76"/>
      <c r="L370" s="76"/>
      <c r="M370" s="76"/>
      <c r="N370" s="76"/>
      <c r="O370" s="76"/>
      <c r="P370" s="76"/>
      <c r="Q370" s="76"/>
      <c r="R370" s="76"/>
      <c r="S370" s="76"/>
      <c r="T370" s="76"/>
      <c r="U370" s="76"/>
      <c r="V370" s="76"/>
      <c r="W370" s="76"/>
      <c r="X370" s="76"/>
      <c r="Y370" s="76"/>
      <c r="Z370" s="76"/>
      <c r="AA370" s="76"/>
      <c r="AB370" s="76"/>
      <c r="AC370" s="76"/>
      <c r="AD370" s="76"/>
      <c r="AE370" s="76"/>
      <c r="AF370" s="76"/>
      <c r="AG370" s="76"/>
      <c r="AH370" s="76"/>
      <c r="AI370" s="76"/>
      <c r="AJ370" s="76"/>
      <c r="AK370" s="76"/>
      <c r="AL370" s="76"/>
      <c r="AM370" s="76"/>
      <c r="AN370" s="76"/>
      <c r="AO370" s="76"/>
      <c r="AP370" s="76"/>
      <c r="AQ370" s="76"/>
      <c r="AR370" s="76"/>
      <c r="AS370" s="76"/>
      <c r="AT370" s="76"/>
      <c r="AU370" s="76"/>
      <c r="AV370" s="76"/>
      <c r="AW370" s="76"/>
      <c r="AX370" s="76"/>
      <c r="AY370" s="76"/>
      <c r="AZ370" s="76"/>
      <c r="BA370" s="76"/>
      <c r="BB370" s="76"/>
      <c r="BC370" s="76"/>
      <c r="BD370" s="76"/>
      <c r="BE370" s="76"/>
      <c r="BF370" s="76"/>
      <c r="BG370" s="76"/>
      <c r="BH370" s="76"/>
      <c r="BI370" s="76"/>
      <c r="BJ370" s="76"/>
      <c r="BK370" s="76"/>
      <c r="BL370" s="76"/>
      <c r="BM370" s="76"/>
      <c r="BN370" s="76"/>
      <c r="BO370" s="76"/>
      <c r="BP370" s="76"/>
      <c r="BQ370" s="76"/>
      <c r="BR370" s="76"/>
      <c r="BS370" s="76"/>
      <c r="BT370" s="76"/>
      <c r="BU370" s="76"/>
      <c r="BV370" s="76"/>
      <c r="BW370" s="76"/>
      <c r="BX370" s="76"/>
      <c r="BY370" s="76"/>
      <c r="BZ370" s="76"/>
      <c r="CA370" s="76"/>
      <c r="CB370" s="76"/>
      <c r="CC370" s="76"/>
      <c r="CD370" s="76"/>
    </row>
    <row r="371" spans="1:82" x14ac:dyDescent="0.2">
      <c r="A371" s="76"/>
      <c r="B371" s="76"/>
      <c r="C371" s="76"/>
      <c r="D371" s="76"/>
      <c r="E371" s="76"/>
      <c r="F371" s="76"/>
      <c r="G371" s="76"/>
      <c r="H371" s="76"/>
      <c r="I371" s="76"/>
      <c r="J371" s="76"/>
      <c r="K371" s="76"/>
      <c r="L371" s="76"/>
      <c r="M371" s="76"/>
      <c r="N371" s="76"/>
      <c r="O371" s="76"/>
      <c r="P371" s="76"/>
      <c r="Q371" s="76"/>
      <c r="R371" s="76"/>
      <c r="S371" s="76"/>
      <c r="T371" s="76"/>
      <c r="U371" s="76"/>
      <c r="V371" s="76"/>
      <c r="W371" s="76"/>
      <c r="X371" s="76"/>
      <c r="Y371" s="76"/>
      <c r="Z371" s="76"/>
      <c r="AA371" s="76"/>
      <c r="AB371" s="76"/>
      <c r="AC371" s="76"/>
      <c r="AD371" s="76"/>
      <c r="AE371" s="76"/>
      <c r="AF371" s="76"/>
      <c r="AG371" s="76"/>
      <c r="AH371" s="76"/>
      <c r="AI371" s="76"/>
      <c r="AJ371" s="76"/>
      <c r="AK371" s="76"/>
      <c r="AL371" s="76"/>
      <c r="AM371" s="76"/>
      <c r="AN371" s="76"/>
      <c r="AO371" s="76"/>
      <c r="AP371" s="76"/>
      <c r="AQ371" s="76"/>
      <c r="AR371" s="76"/>
      <c r="AS371" s="76"/>
      <c r="AT371" s="76"/>
      <c r="AU371" s="76"/>
      <c r="AV371" s="76"/>
      <c r="AW371" s="76"/>
      <c r="AX371" s="76"/>
      <c r="AY371" s="76"/>
      <c r="AZ371" s="76"/>
      <c r="BA371" s="76"/>
      <c r="BB371" s="76"/>
      <c r="BC371" s="76"/>
      <c r="BD371" s="76"/>
      <c r="BE371" s="76"/>
      <c r="BF371" s="76"/>
      <c r="BG371" s="76"/>
      <c r="BH371" s="76"/>
      <c r="BI371" s="76"/>
      <c r="BJ371" s="76"/>
      <c r="BK371" s="76"/>
      <c r="BL371" s="76"/>
      <c r="BM371" s="76"/>
      <c r="BN371" s="76"/>
      <c r="BO371" s="76"/>
      <c r="BP371" s="76"/>
      <c r="BQ371" s="76"/>
      <c r="BR371" s="76"/>
      <c r="BS371" s="76"/>
      <c r="BT371" s="76"/>
      <c r="BU371" s="76"/>
      <c r="BV371" s="76"/>
      <c r="BW371" s="76"/>
      <c r="BX371" s="76"/>
      <c r="BY371" s="76"/>
      <c r="BZ371" s="76"/>
      <c r="CA371" s="76"/>
      <c r="CB371" s="76"/>
      <c r="CC371" s="76"/>
      <c r="CD371" s="76"/>
    </row>
    <row r="372" spans="1:82" x14ac:dyDescent="0.2">
      <c r="A372" s="76"/>
      <c r="B372" s="76"/>
      <c r="C372" s="76"/>
      <c r="D372" s="76"/>
      <c r="E372" s="76"/>
      <c r="F372" s="76"/>
      <c r="G372" s="76"/>
      <c r="H372" s="76"/>
      <c r="I372" s="76"/>
      <c r="J372" s="76"/>
      <c r="K372" s="76"/>
      <c r="L372" s="76"/>
      <c r="M372" s="76"/>
      <c r="N372" s="76"/>
      <c r="O372" s="76"/>
      <c r="P372" s="76"/>
      <c r="Q372" s="76"/>
      <c r="R372" s="76"/>
      <c r="S372" s="76"/>
      <c r="T372" s="76"/>
      <c r="U372" s="76"/>
      <c r="V372" s="76"/>
      <c r="W372" s="76"/>
      <c r="X372" s="76"/>
      <c r="Y372" s="76"/>
      <c r="Z372" s="76"/>
      <c r="AA372" s="76"/>
      <c r="AB372" s="76"/>
      <c r="AC372" s="76"/>
      <c r="AD372" s="76"/>
      <c r="AE372" s="76"/>
      <c r="AF372" s="76"/>
      <c r="AG372" s="76"/>
      <c r="AH372" s="76"/>
      <c r="AI372" s="76"/>
      <c r="AJ372" s="76"/>
      <c r="AK372" s="76"/>
      <c r="AL372" s="76"/>
      <c r="AM372" s="76"/>
      <c r="AN372" s="76"/>
      <c r="AO372" s="76"/>
      <c r="AP372" s="76"/>
      <c r="AQ372" s="76"/>
      <c r="AR372" s="76"/>
      <c r="AS372" s="76"/>
      <c r="AT372" s="76"/>
      <c r="AU372" s="76"/>
      <c r="AV372" s="76"/>
      <c r="AW372" s="76"/>
      <c r="AX372" s="76"/>
      <c r="AY372" s="76"/>
      <c r="AZ372" s="76"/>
      <c r="BA372" s="76"/>
      <c r="BB372" s="76"/>
      <c r="BC372" s="76"/>
      <c r="BD372" s="76"/>
      <c r="BE372" s="76"/>
      <c r="BF372" s="76"/>
      <c r="BG372" s="76"/>
      <c r="BH372" s="76"/>
      <c r="BI372" s="76"/>
      <c r="BJ372" s="76"/>
      <c r="BK372" s="76"/>
      <c r="BL372" s="76"/>
      <c r="BM372" s="76"/>
      <c r="BN372" s="76"/>
      <c r="BO372" s="76"/>
      <c r="BP372" s="76"/>
      <c r="BQ372" s="76"/>
      <c r="BR372" s="76"/>
      <c r="BS372" s="76"/>
      <c r="BT372" s="76"/>
      <c r="BU372" s="76"/>
      <c r="BV372" s="76"/>
      <c r="BW372" s="76"/>
      <c r="BX372" s="76"/>
      <c r="BY372" s="76"/>
      <c r="BZ372" s="76"/>
      <c r="CA372" s="76"/>
      <c r="CB372" s="76"/>
      <c r="CC372" s="76"/>
      <c r="CD372" s="76"/>
    </row>
    <row r="373" spans="1:82" x14ac:dyDescent="0.2">
      <c r="A373" s="76"/>
      <c r="B373" s="76"/>
      <c r="C373" s="76"/>
      <c r="D373" s="76"/>
      <c r="E373" s="76"/>
      <c r="F373" s="76"/>
      <c r="G373" s="76"/>
      <c r="H373" s="76"/>
      <c r="I373" s="76"/>
      <c r="J373" s="76"/>
      <c r="K373" s="76"/>
      <c r="L373" s="76"/>
      <c r="M373" s="76"/>
      <c r="N373" s="76"/>
      <c r="O373" s="76"/>
      <c r="P373" s="76"/>
      <c r="Q373" s="76"/>
      <c r="R373" s="76"/>
      <c r="S373" s="76"/>
      <c r="T373" s="76"/>
      <c r="U373" s="76"/>
      <c r="V373" s="76"/>
      <c r="W373" s="76"/>
      <c r="X373" s="76"/>
      <c r="Y373" s="76"/>
      <c r="Z373" s="76"/>
      <c r="AA373" s="76"/>
      <c r="AB373" s="76"/>
      <c r="AC373" s="76"/>
      <c r="AD373" s="76"/>
      <c r="AE373" s="76"/>
      <c r="AF373" s="76"/>
      <c r="AG373" s="76"/>
      <c r="AH373" s="76"/>
      <c r="AI373" s="76"/>
      <c r="AJ373" s="76"/>
      <c r="AK373" s="76"/>
      <c r="AL373" s="76"/>
      <c r="AM373" s="76"/>
      <c r="AN373" s="76"/>
      <c r="AO373" s="76"/>
      <c r="AP373" s="76"/>
      <c r="AQ373" s="76"/>
      <c r="AR373" s="76"/>
      <c r="AS373" s="76"/>
      <c r="AT373" s="76"/>
      <c r="AU373" s="76"/>
      <c r="AV373" s="76"/>
      <c r="AW373" s="76"/>
      <c r="AX373" s="76"/>
      <c r="AY373" s="76"/>
      <c r="AZ373" s="76"/>
      <c r="BA373" s="76"/>
      <c r="BB373" s="76"/>
      <c r="BC373" s="76"/>
      <c r="BD373" s="76"/>
      <c r="BE373" s="76"/>
      <c r="BF373" s="76"/>
      <c r="BG373" s="76"/>
      <c r="BH373" s="76"/>
      <c r="BI373" s="76"/>
      <c r="BJ373" s="76"/>
      <c r="BK373" s="76"/>
      <c r="BL373" s="76"/>
      <c r="BM373" s="76"/>
      <c r="BN373" s="76"/>
      <c r="BO373" s="76"/>
      <c r="BP373" s="76"/>
      <c r="BQ373" s="76"/>
      <c r="BR373" s="76"/>
      <c r="BS373" s="76"/>
      <c r="BT373" s="76"/>
      <c r="BU373" s="76"/>
      <c r="BV373" s="76"/>
      <c r="BW373" s="76"/>
      <c r="BX373" s="76"/>
      <c r="BY373" s="76"/>
      <c r="BZ373" s="76"/>
      <c r="CA373" s="76"/>
      <c r="CB373" s="76"/>
      <c r="CC373" s="76"/>
      <c r="CD373" s="76"/>
    </row>
    <row r="374" spans="1:82" x14ac:dyDescent="0.2">
      <c r="A374" s="76"/>
      <c r="B374" s="76"/>
      <c r="C374" s="76"/>
      <c r="D374" s="76"/>
      <c r="E374" s="76"/>
      <c r="F374" s="76"/>
      <c r="G374" s="76"/>
      <c r="H374" s="76"/>
      <c r="I374" s="76"/>
      <c r="J374" s="76"/>
      <c r="K374" s="76"/>
      <c r="L374" s="76"/>
      <c r="M374" s="76"/>
      <c r="N374" s="76"/>
      <c r="O374" s="76"/>
      <c r="P374" s="76"/>
      <c r="Q374" s="76"/>
      <c r="R374" s="76"/>
      <c r="S374" s="76"/>
      <c r="T374" s="76"/>
      <c r="U374" s="76"/>
      <c r="V374" s="76"/>
      <c r="W374" s="76"/>
      <c r="X374" s="76"/>
      <c r="Y374" s="76"/>
      <c r="Z374" s="76"/>
      <c r="AA374" s="76"/>
      <c r="AB374" s="76"/>
      <c r="AC374" s="76"/>
      <c r="AD374" s="76"/>
      <c r="AE374" s="76"/>
      <c r="AF374" s="76"/>
      <c r="AG374" s="76"/>
      <c r="AH374" s="76"/>
      <c r="AI374" s="76"/>
      <c r="AJ374" s="76"/>
      <c r="AK374" s="76"/>
      <c r="AL374" s="76"/>
      <c r="AM374" s="76"/>
      <c r="AN374" s="76"/>
      <c r="AO374" s="76"/>
      <c r="AP374" s="76"/>
      <c r="AQ374" s="76"/>
      <c r="AR374" s="76"/>
      <c r="AS374" s="76"/>
      <c r="AT374" s="76"/>
      <c r="AU374" s="76"/>
      <c r="AV374" s="76"/>
      <c r="AW374" s="76"/>
      <c r="AX374" s="76"/>
      <c r="AY374" s="76"/>
      <c r="AZ374" s="76"/>
      <c r="BA374" s="76"/>
      <c r="BB374" s="76"/>
      <c r="BC374" s="76"/>
      <c r="BD374" s="76"/>
      <c r="BE374" s="76"/>
      <c r="BF374" s="76"/>
      <c r="BG374" s="76"/>
      <c r="BH374" s="76"/>
      <c r="BI374" s="76"/>
      <c r="BJ374" s="76"/>
      <c r="BK374" s="76"/>
      <c r="BL374" s="76"/>
      <c r="BM374" s="76"/>
      <c r="BN374" s="76"/>
      <c r="BO374" s="76"/>
      <c r="BP374" s="76"/>
      <c r="BQ374" s="76"/>
      <c r="BR374" s="76"/>
      <c r="BS374" s="76"/>
      <c r="BT374" s="76"/>
      <c r="BU374" s="76"/>
      <c r="BV374" s="76"/>
      <c r="BW374" s="76"/>
      <c r="BX374" s="76"/>
      <c r="BY374" s="76"/>
      <c r="BZ374" s="76"/>
      <c r="CA374" s="76"/>
      <c r="CB374" s="76"/>
      <c r="CC374" s="76"/>
      <c r="CD374" s="76"/>
    </row>
    <row r="375" spans="1:82" x14ac:dyDescent="0.2">
      <c r="A375" s="76"/>
      <c r="B375" s="76"/>
      <c r="C375" s="76"/>
      <c r="D375" s="76"/>
      <c r="E375" s="76"/>
      <c r="F375" s="76"/>
      <c r="G375" s="76"/>
      <c r="H375" s="76"/>
      <c r="I375" s="76"/>
      <c r="J375" s="76"/>
      <c r="K375" s="76"/>
      <c r="L375" s="76"/>
      <c r="M375" s="76"/>
      <c r="N375" s="76"/>
      <c r="O375" s="76"/>
      <c r="P375" s="76"/>
      <c r="Q375" s="76"/>
      <c r="R375" s="76"/>
      <c r="S375" s="76"/>
      <c r="T375" s="76"/>
      <c r="U375" s="76"/>
      <c r="V375" s="76"/>
      <c r="W375" s="76"/>
      <c r="X375" s="76"/>
      <c r="Y375" s="76"/>
      <c r="Z375" s="76"/>
      <c r="AA375" s="76"/>
      <c r="AB375" s="76"/>
      <c r="AC375" s="76"/>
      <c r="AD375" s="76"/>
      <c r="AE375" s="76"/>
      <c r="AF375" s="76"/>
      <c r="AG375" s="76"/>
      <c r="AH375" s="76"/>
      <c r="AI375" s="76"/>
      <c r="AJ375" s="76"/>
      <c r="AK375" s="76"/>
      <c r="AL375" s="76"/>
      <c r="AM375" s="76"/>
      <c r="AN375" s="76"/>
      <c r="AO375" s="76"/>
      <c r="AP375" s="76"/>
      <c r="AQ375" s="76"/>
      <c r="AR375" s="76"/>
      <c r="AS375" s="76"/>
      <c r="AT375" s="76"/>
      <c r="AU375" s="76"/>
      <c r="AV375" s="76"/>
      <c r="AW375" s="76"/>
      <c r="AX375" s="76"/>
      <c r="AY375" s="76"/>
      <c r="AZ375" s="76"/>
      <c r="BA375" s="76"/>
      <c r="BB375" s="76"/>
      <c r="BC375" s="76"/>
      <c r="BD375" s="76"/>
      <c r="BE375" s="76"/>
      <c r="BF375" s="76"/>
      <c r="BG375" s="76"/>
      <c r="BH375" s="76"/>
      <c r="BI375" s="76"/>
      <c r="BJ375" s="76"/>
      <c r="BK375" s="76"/>
      <c r="BL375" s="76"/>
      <c r="BM375" s="76"/>
      <c r="BN375" s="76"/>
      <c r="BO375" s="76"/>
      <c r="BP375" s="76"/>
      <c r="BQ375" s="76"/>
      <c r="BR375" s="76"/>
      <c r="BS375" s="76"/>
      <c r="BT375" s="76"/>
      <c r="BU375" s="76"/>
      <c r="BV375" s="76"/>
      <c r="BW375" s="76"/>
      <c r="BX375" s="76"/>
      <c r="BY375" s="76"/>
      <c r="BZ375" s="76"/>
      <c r="CA375" s="76"/>
      <c r="CB375" s="76"/>
      <c r="CC375" s="76"/>
      <c r="CD375" s="76"/>
    </row>
    <row r="376" spans="1:82" x14ac:dyDescent="0.2">
      <c r="A376" s="76"/>
      <c r="B376" s="76"/>
      <c r="C376" s="76"/>
      <c r="D376" s="76"/>
      <c r="E376" s="76"/>
      <c r="F376" s="76"/>
      <c r="G376" s="76"/>
      <c r="H376" s="76"/>
      <c r="I376" s="76"/>
      <c r="J376" s="76"/>
      <c r="K376" s="76"/>
      <c r="L376" s="76"/>
      <c r="M376" s="76"/>
      <c r="N376" s="76"/>
      <c r="O376" s="76"/>
      <c r="P376" s="76"/>
      <c r="Q376" s="76"/>
      <c r="R376" s="76"/>
      <c r="S376" s="76"/>
      <c r="T376" s="76"/>
      <c r="U376" s="76"/>
      <c r="V376" s="76"/>
      <c r="W376" s="76"/>
      <c r="X376" s="76"/>
      <c r="Y376" s="76"/>
      <c r="Z376" s="76"/>
      <c r="AA376" s="76"/>
      <c r="AB376" s="76"/>
      <c r="AC376" s="76"/>
      <c r="AD376" s="76"/>
      <c r="AE376" s="76"/>
      <c r="AF376" s="76"/>
      <c r="AG376" s="76"/>
      <c r="AH376" s="76"/>
      <c r="AI376" s="76"/>
      <c r="AJ376" s="76"/>
      <c r="AK376" s="76"/>
      <c r="AL376" s="76"/>
      <c r="AM376" s="76"/>
      <c r="AN376" s="76"/>
      <c r="AO376" s="76"/>
      <c r="AP376" s="76"/>
      <c r="AQ376" s="76"/>
      <c r="AR376" s="76"/>
      <c r="AS376" s="76"/>
      <c r="AT376" s="76"/>
      <c r="AU376" s="76"/>
      <c r="AV376" s="76"/>
      <c r="AW376" s="76"/>
      <c r="AX376" s="76"/>
      <c r="AY376" s="76"/>
      <c r="AZ376" s="76"/>
      <c r="BA376" s="76"/>
      <c r="BB376" s="76"/>
      <c r="BC376" s="76"/>
      <c r="BD376" s="76"/>
      <c r="BE376" s="76"/>
      <c r="BF376" s="76"/>
      <c r="BG376" s="76"/>
      <c r="BH376" s="76"/>
      <c r="BI376" s="76"/>
      <c r="BJ376" s="76"/>
      <c r="BK376" s="76"/>
      <c r="BL376" s="76"/>
      <c r="BM376" s="76"/>
      <c r="BN376" s="76"/>
      <c r="BO376" s="76"/>
      <c r="BP376" s="76"/>
      <c r="BQ376" s="76"/>
      <c r="BR376" s="76"/>
      <c r="BS376" s="76"/>
      <c r="BT376" s="76"/>
      <c r="BU376" s="76"/>
      <c r="BV376" s="76"/>
      <c r="BW376" s="76"/>
      <c r="BX376" s="76"/>
      <c r="BY376" s="76"/>
      <c r="BZ376" s="76"/>
      <c r="CA376" s="76"/>
      <c r="CB376" s="76"/>
      <c r="CC376" s="76"/>
      <c r="CD376" s="76"/>
    </row>
    <row r="377" spans="1:82" x14ac:dyDescent="0.2">
      <c r="A377" s="76"/>
      <c r="B377" s="76"/>
      <c r="C377" s="76"/>
      <c r="D377" s="76"/>
      <c r="E377" s="76"/>
      <c r="F377" s="76"/>
      <c r="G377" s="76"/>
      <c r="H377" s="76"/>
      <c r="I377" s="76"/>
      <c r="J377" s="76"/>
      <c r="K377" s="76"/>
      <c r="L377" s="76"/>
      <c r="M377" s="76"/>
      <c r="N377" s="76"/>
      <c r="O377" s="76"/>
      <c r="P377" s="76"/>
      <c r="Q377" s="76"/>
      <c r="R377" s="76"/>
      <c r="S377" s="76"/>
      <c r="T377" s="76"/>
      <c r="U377" s="76"/>
      <c r="V377" s="76"/>
      <c r="W377" s="76"/>
      <c r="X377" s="76"/>
      <c r="Y377" s="76"/>
      <c r="Z377" s="76"/>
      <c r="AA377" s="76"/>
      <c r="AB377" s="76"/>
      <c r="AC377" s="76"/>
      <c r="AD377" s="76"/>
      <c r="AE377" s="76"/>
      <c r="AF377" s="76"/>
      <c r="AG377" s="76"/>
      <c r="AH377" s="76"/>
      <c r="AI377" s="76"/>
      <c r="AJ377" s="76"/>
      <c r="AK377" s="76"/>
      <c r="AL377" s="76"/>
      <c r="AM377" s="76"/>
      <c r="AN377" s="76"/>
      <c r="AO377" s="76"/>
      <c r="AP377" s="76"/>
      <c r="AQ377" s="76"/>
      <c r="AR377" s="76"/>
      <c r="AS377" s="76"/>
      <c r="AT377" s="76"/>
      <c r="AU377" s="76"/>
      <c r="AV377" s="76"/>
      <c r="AW377" s="76"/>
      <c r="AX377" s="76"/>
      <c r="AY377" s="76"/>
      <c r="AZ377" s="76"/>
      <c r="BA377" s="76"/>
      <c r="BB377" s="76"/>
      <c r="BC377" s="76"/>
      <c r="BD377" s="76"/>
      <c r="BE377" s="76"/>
      <c r="BF377" s="76"/>
      <c r="BG377" s="76"/>
      <c r="BH377" s="76"/>
      <c r="BI377" s="76"/>
      <c r="BJ377" s="76"/>
      <c r="BK377" s="76"/>
      <c r="BL377" s="76"/>
      <c r="BM377" s="76"/>
      <c r="BN377" s="76"/>
      <c r="BO377" s="76"/>
      <c r="BP377" s="76"/>
      <c r="BQ377" s="76"/>
      <c r="BR377" s="76"/>
      <c r="BS377" s="76"/>
      <c r="BT377" s="76"/>
      <c r="BU377" s="76"/>
      <c r="BV377" s="76"/>
      <c r="BW377" s="76"/>
      <c r="BX377" s="76"/>
      <c r="BY377" s="76"/>
      <c r="BZ377" s="76"/>
      <c r="CA377" s="76"/>
      <c r="CB377" s="76"/>
      <c r="CC377" s="76"/>
      <c r="CD377" s="76"/>
    </row>
    <row r="378" spans="1:82" x14ac:dyDescent="0.2">
      <c r="A378" s="76"/>
      <c r="B378" s="76"/>
      <c r="C378" s="76"/>
      <c r="D378" s="76"/>
      <c r="E378" s="76"/>
      <c r="F378" s="76"/>
      <c r="G378" s="76"/>
      <c r="H378" s="76"/>
      <c r="I378" s="76"/>
      <c r="J378" s="76"/>
      <c r="K378" s="76"/>
      <c r="L378" s="76"/>
      <c r="M378" s="76"/>
      <c r="N378" s="76"/>
      <c r="O378" s="76"/>
      <c r="P378" s="76"/>
      <c r="Q378" s="76"/>
      <c r="R378" s="76"/>
      <c r="S378" s="76"/>
      <c r="T378" s="76"/>
      <c r="U378" s="76"/>
      <c r="V378" s="76"/>
      <c r="W378" s="76"/>
      <c r="X378" s="76"/>
      <c r="Y378" s="76"/>
      <c r="Z378" s="76"/>
      <c r="AA378" s="76"/>
      <c r="AB378" s="76"/>
      <c r="AC378" s="76"/>
      <c r="AD378" s="76"/>
      <c r="AE378" s="76"/>
      <c r="AF378" s="76"/>
      <c r="AG378" s="76"/>
      <c r="AH378" s="76"/>
      <c r="AI378" s="76"/>
      <c r="AJ378" s="76"/>
      <c r="AK378" s="76"/>
      <c r="AL378" s="76"/>
      <c r="AM378" s="76"/>
      <c r="AN378" s="76"/>
      <c r="AO378" s="76"/>
      <c r="AP378" s="76"/>
      <c r="AQ378" s="76"/>
      <c r="AR378" s="76"/>
      <c r="AS378" s="76"/>
      <c r="AT378" s="76"/>
      <c r="AU378" s="76"/>
      <c r="AV378" s="76"/>
      <c r="AW378" s="76"/>
      <c r="AX378" s="76"/>
      <c r="AY378" s="76"/>
      <c r="AZ378" s="76"/>
      <c r="BA378" s="76"/>
      <c r="BB378" s="76"/>
      <c r="BC378" s="76"/>
      <c r="BD378" s="76"/>
      <c r="BE378" s="76"/>
      <c r="BF378" s="76"/>
      <c r="BG378" s="76"/>
      <c r="BH378" s="76"/>
      <c r="BI378" s="76"/>
      <c r="BJ378" s="76"/>
      <c r="BK378" s="76"/>
      <c r="BL378" s="76"/>
      <c r="BM378" s="76"/>
      <c r="BN378" s="76"/>
      <c r="BO378" s="76"/>
      <c r="BP378" s="76"/>
      <c r="BQ378" s="76"/>
      <c r="BR378" s="76"/>
      <c r="BS378" s="76"/>
      <c r="BT378" s="76"/>
      <c r="BU378" s="76"/>
      <c r="BV378" s="76"/>
      <c r="BW378" s="76"/>
      <c r="BX378" s="76"/>
      <c r="BY378" s="76"/>
      <c r="BZ378" s="76"/>
      <c r="CA378" s="76"/>
      <c r="CB378" s="76"/>
      <c r="CC378" s="76"/>
      <c r="CD378" s="76"/>
    </row>
    <row r="379" spans="1:82" x14ac:dyDescent="0.2">
      <c r="A379" s="76"/>
      <c r="B379" s="76"/>
      <c r="C379" s="76"/>
      <c r="D379" s="76"/>
      <c r="E379" s="76"/>
      <c r="F379" s="76"/>
      <c r="G379" s="76"/>
      <c r="H379" s="76"/>
      <c r="I379" s="76"/>
      <c r="J379" s="76"/>
      <c r="K379" s="76"/>
      <c r="L379" s="76"/>
      <c r="M379" s="76"/>
      <c r="N379" s="76"/>
      <c r="O379" s="76"/>
      <c r="P379" s="76"/>
      <c r="Q379" s="76"/>
      <c r="R379" s="76"/>
      <c r="S379" s="76"/>
      <c r="T379" s="76"/>
      <c r="U379" s="76"/>
      <c r="V379" s="76"/>
      <c r="W379" s="76"/>
      <c r="X379" s="76"/>
      <c r="Y379" s="76"/>
      <c r="Z379" s="76"/>
      <c r="AA379" s="76"/>
      <c r="AB379" s="76"/>
      <c r="AC379" s="76"/>
      <c r="AD379" s="76"/>
      <c r="AE379" s="76"/>
      <c r="AF379" s="76"/>
      <c r="AG379" s="76"/>
      <c r="AH379" s="76"/>
      <c r="AI379" s="76"/>
      <c r="AJ379" s="76"/>
      <c r="AK379" s="76"/>
      <c r="AL379" s="76"/>
      <c r="AM379" s="76"/>
      <c r="AN379" s="76"/>
      <c r="AO379" s="76"/>
      <c r="AP379" s="76"/>
      <c r="AQ379" s="76"/>
      <c r="AR379" s="76"/>
      <c r="AS379" s="76"/>
      <c r="AT379" s="76"/>
      <c r="AU379" s="76"/>
      <c r="AV379" s="76"/>
      <c r="AW379" s="76"/>
      <c r="AX379" s="76"/>
      <c r="AY379" s="76"/>
      <c r="AZ379" s="76"/>
      <c r="BA379" s="76"/>
      <c r="BB379" s="76"/>
      <c r="BC379" s="76"/>
      <c r="BD379" s="76"/>
      <c r="BE379" s="76"/>
      <c r="BF379" s="76"/>
      <c r="BG379" s="76"/>
      <c r="BH379" s="76"/>
      <c r="BI379" s="76"/>
      <c r="BJ379" s="76"/>
      <c r="BK379" s="76"/>
      <c r="BL379" s="76"/>
      <c r="BM379" s="76"/>
      <c r="BN379" s="76"/>
      <c r="BO379" s="76"/>
      <c r="BP379" s="76"/>
      <c r="BQ379" s="76"/>
      <c r="BR379" s="76"/>
      <c r="BS379" s="76"/>
      <c r="BT379" s="76"/>
      <c r="BU379" s="76"/>
      <c r="BV379" s="76"/>
      <c r="BW379" s="76"/>
      <c r="BX379" s="76"/>
      <c r="BY379" s="76"/>
      <c r="BZ379" s="76"/>
      <c r="CA379" s="76"/>
      <c r="CB379" s="76"/>
      <c r="CC379" s="76"/>
      <c r="CD379" s="76"/>
    </row>
    <row r="380" spans="1:82" x14ac:dyDescent="0.2">
      <c r="A380" s="76"/>
      <c r="B380" s="76"/>
      <c r="C380" s="76"/>
      <c r="D380" s="76"/>
      <c r="E380" s="76"/>
      <c r="F380" s="76"/>
      <c r="G380" s="76"/>
      <c r="H380" s="76"/>
      <c r="I380" s="76"/>
      <c r="J380" s="76"/>
      <c r="K380" s="76"/>
      <c r="L380" s="76"/>
      <c r="M380" s="76"/>
      <c r="N380" s="76"/>
      <c r="O380" s="76"/>
      <c r="P380" s="76"/>
      <c r="Q380" s="76"/>
      <c r="R380" s="76"/>
      <c r="S380" s="76"/>
      <c r="T380" s="76"/>
      <c r="U380" s="76"/>
      <c r="V380" s="76"/>
      <c r="W380" s="76"/>
      <c r="X380" s="76"/>
      <c r="Y380" s="76"/>
      <c r="Z380" s="76"/>
      <c r="AA380" s="76"/>
      <c r="AB380" s="76"/>
      <c r="AC380" s="76"/>
      <c r="AD380" s="76"/>
      <c r="AE380" s="76"/>
      <c r="AF380" s="76"/>
      <c r="AG380" s="76"/>
      <c r="AH380" s="76"/>
      <c r="AI380" s="76"/>
      <c r="AJ380" s="76"/>
      <c r="AK380" s="76"/>
      <c r="AL380" s="76"/>
      <c r="AM380" s="76"/>
      <c r="AN380" s="76"/>
      <c r="AO380" s="76"/>
      <c r="AP380" s="76"/>
      <c r="AQ380" s="76"/>
      <c r="AR380" s="76"/>
      <c r="AS380" s="76"/>
      <c r="AT380" s="76"/>
      <c r="AU380" s="76"/>
      <c r="AV380" s="76"/>
      <c r="AW380" s="76"/>
      <c r="AX380" s="76"/>
      <c r="AY380" s="76"/>
      <c r="AZ380" s="76"/>
      <c r="BA380" s="76"/>
      <c r="BB380" s="76"/>
      <c r="BC380" s="76"/>
      <c r="BD380" s="76"/>
      <c r="BE380" s="76"/>
      <c r="BF380" s="76"/>
      <c r="BG380" s="76"/>
      <c r="BH380" s="76"/>
      <c r="BI380" s="76"/>
      <c r="BJ380" s="76"/>
      <c r="BK380" s="76"/>
      <c r="BL380" s="76"/>
      <c r="BM380" s="76"/>
      <c r="BN380" s="76"/>
      <c r="BO380" s="76"/>
      <c r="BP380" s="76"/>
      <c r="BQ380" s="76"/>
      <c r="BR380" s="76"/>
      <c r="BS380" s="76"/>
      <c r="BT380" s="76"/>
      <c r="BU380" s="76"/>
      <c r="BV380" s="76"/>
      <c r="BW380" s="76"/>
      <c r="BX380" s="76"/>
      <c r="BY380" s="76"/>
      <c r="BZ380" s="76"/>
      <c r="CA380" s="76"/>
      <c r="CB380" s="76"/>
      <c r="CC380" s="76"/>
      <c r="CD380" s="76"/>
    </row>
    <row r="381" spans="1:82" x14ac:dyDescent="0.2">
      <c r="A381" s="76"/>
      <c r="B381" s="76"/>
      <c r="C381" s="76"/>
      <c r="D381" s="76"/>
      <c r="E381" s="76"/>
      <c r="F381" s="76"/>
      <c r="G381" s="76"/>
      <c r="H381" s="76"/>
      <c r="I381" s="76"/>
      <c r="J381" s="76"/>
      <c r="K381" s="76"/>
      <c r="L381" s="76"/>
      <c r="M381" s="76"/>
      <c r="N381" s="76"/>
      <c r="O381" s="76"/>
      <c r="P381" s="76"/>
      <c r="Q381" s="76"/>
      <c r="R381" s="76"/>
      <c r="S381" s="76"/>
      <c r="T381" s="76"/>
      <c r="U381" s="76"/>
      <c r="V381" s="76"/>
      <c r="W381" s="76"/>
      <c r="X381" s="76"/>
      <c r="Y381" s="76"/>
      <c r="Z381" s="76"/>
      <c r="AA381" s="76"/>
      <c r="AB381" s="76"/>
      <c r="AC381" s="76"/>
      <c r="AD381" s="76"/>
      <c r="AE381" s="76"/>
      <c r="AF381" s="76"/>
      <c r="AG381" s="76"/>
      <c r="AH381" s="76"/>
      <c r="AI381" s="76"/>
      <c r="AJ381" s="76"/>
      <c r="AK381" s="76"/>
      <c r="AL381" s="76"/>
      <c r="AM381" s="76"/>
      <c r="AN381" s="76"/>
      <c r="AO381" s="76"/>
      <c r="AP381" s="76"/>
      <c r="AQ381" s="76"/>
      <c r="AR381" s="76"/>
      <c r="AS381" s="76"/>
      <c r="AT381" s="76"/>
      <c r="AU381" s="76"/>
      <c r="AV381" s="76"/>
      <c r="AW381" s="76"/>
      <c r="AX381" s="76"/>
      <c r="AY381" s="76"/>
      <c r="AZ381" s="76"/>
      <c r="BA381" s="76"/>
      <c r="BB381" s="76"/>
      <c r="BC381" s="76"/>
      <c r="BD381" s="76"/>
      <c r="BE381" s="76"/>
      <c r="BF381" s="76"/>
      <c r="BG381" s="76"/>
      <c r="BH381" s="76"/>
      <c r="BI381" s="76"/>
      <c r="BJ381" s="76"/>
      <c r="BK381" s="76"/>
      <c r="BL381" s="76"/>
      <c r="BM381" s="76"/>
      <c r="BN381" s="76"/>
      <c r="BO381" s="76"/>
      <c r="BP381" s="76"/>
      <c r="BQ381" s="76"/>
      <c r="BR381" s="76"/>
      <c r="BS381" s="76"/>
      <c r="BT381" s="76"/>
      <c r="BU381" s="76"/>
      <c r="BV381" s="76"/>
      <c r="BW381" s="76"/>
      <c r="BX381" s="76"/>
      <c r="BY381" s="76"/>
      <c r="BZ381" s="76"/>
      <c r="CA381" s="76"/>
      <c r="CB381" s="76"/>
      <c r="CC381" s="76"/>
      <c r="CD381" s="76"/>
    </row>
    <row r="382" spans="1:82" x14ac:dyDescent="0.2">
      <c r="A382" s="76"/>
      <c r="B382" s="76"/>
      <c r="C382" s="76"/>
      <c r="D382" s="76"/>
      <c r="E382" s="76"/>
      <c r="F382" s="76"/>
      <c r="G382" s="76"/>
      <c r="H382" s="76"/>
      <c r="I382" s="76"/>
      <c r="J382" s="76"/>
      <c r="K382" s="76"/>
      <c r="L382" s="76"/>
      <c r="M382" s="76"/>
      <c r="N382" s="76"/>
      <c r="O382" s="76"/>
      <c r="P382" s="76"/>
      <c r="Q382" s="76"/>
      <c r="R382" s="76"/>
      <c r="S382" s="76"/>
      <c r="T382" s="76"/>
      <c r="U382" s="76"/>
      <c r="V382" s="76"/>
      <c r="W382" s="76"/>
      <c r="X382" s="76"/>
      <c r="Y382" s="76"/>
      <c r="Z382" s="76"/>
      <c r="AA382" s="76"/>
      <c r="AB382" s="76"/>
      <c r="AC382" s="76"/>
      <c r="AD382" s="76"/>
      <c r="AE382" s="76"/>
      <c r="AF382" s="76"/>
      <c r="AG382" s="76"/>
      <c r="AH382" s="76"/>
      <c r="AI382" s="76"/>
      <c r="AJ382" s="76"/>
      <c r="AK382" s="76"/>
      <c r="AL382" s="76"/>
      <c r="AM382" s="76"/>
      <c r="AN382" s="76"/>
      <c r="AO382" s="76"/>
      <c r="AP382" s="76"/>
      <c r="AQ382" s="76"/>
      <c r="AR382" s="76"/>
      <c r="AS382" s="76"/>
      <c r="AT382" s="76"/>
      <c r="AU382" s="76"/>
      <c r="AV382" s="76"/>
      <c r="AW382" s="76"/>
      <c r="AX382" s="76"/>
      <c r="AY382" s="76"/>
      <c r="AZ382" s="76"/>
      <c r="BA382" s="76"/>
      <c r="BB382" s="76"/>
      <c r="BC382" s="76"/>
      <c r="BD382" s="76"/>
      <c r="BE382" s="76"/>
      <c r="BF382" s="76"/>
      <c r="BG382" s="76"/>
      <c r="BH382" s="76"/>
      <c r="BI382" s="76"/>
      <c r="BJ382" s="76"/>
      <c r="BK382" s="76"/>
      <c r="BL382" s="76"/>
      <c r="BM382" s="76"/>
      <c r="BN382" s="76"/>
      <c r="BO382" s="76"/>
      <c r="BP382" s="76"/>
      <c r="BQ382" s="76"/>
      <c r="BR382" s="76"/>
      <c r="BS382" s="76"/>
      <c r="BT382" s="76"/>
      <c r="BU382" s="76"/>
      <c r="BV382" s="76"/>
      <c r="BW382" s="76"/>
      <c r="BX382" s="76"/>
      <c r="BY382" s="76"/>
      <c r="BZ382" s="76"/>
      <c r="CA382" s="76"/>
      <c r="CB382" s="76"/>
      <c r="CC382" s="76"/>
      <c r="CD382" s="76"/>
    </row>
    <row r="383" spans="1:82" x14ac:dyDescent="0.2">
      <c r="A383" s="76"/>
      <c r="B383" s="76"/>
      <c r="C383" s="76"/>
      <c r="D383" s="76"/>
      <c r="E383" s="76"/>
      <c r="F383" s="76"/>
      <c r="G383" s="76"/>
      <c r="H383" s="76"/>
      <c r="I383" s="76"/>
      <c r="J383" s="76"/>
      <c r="K383" s="76"/>
      <c r="L383" s="76"/>
      <c r="M383" s="76"/>
      <c r="N383" s="76"/>
      <c r="O383" s="76"/>
      <c r="P383" s="76"/>
      <c r="Q383" s="76"/>
      <c r="R383" s="76"/>
      <c r="S383" s="76"/>
      <c r="T383" s="76"/>
      <c r="U383" s="76"/>
      <c r="V383" s="76"/>
      <c r="W383" s="76"/>
      <c r="X383" s="76"/>
      <c r="Y383" s="76"/>
      <c r="Z383" s="76"/>
      <c r="AA383" s="76"/>
      <c r="AB383" s="76"/>
      <c r="AC383" s="76"/>
      <c r="AD383" s="76"/>
      <c r="AE383" s="76"/>
      <c r="AF383" s="76"/>
      <c r="AG383" s="76"/>
      <c r="AH383" s="76"/>
      <c r="AI383" s="76"/>
      <c r="AJ383" s="76"/>
      <c r="AK383" s="76"/>
      <c r="AL383" s="76"/>
      <c r="AM383" s="76"/>
      <c r="AN383" s="76"/>
      <c r="AO383" s="76"/>
      <c r="AP383" s="76"/>
      <c r="AQ383" s="76"/>
      <c r="AR383" s="76"/>
      <c r="AS383" s="76"/>
      <c r="AT383" s="76"/>
      <c r="AU383" s="76"/>
      <c r="AV383" s="76"/>
      <c r="AW383" s="76"/>
      <c r="AX383" s="76"/>
      <c r="AY383" s="76"/>
      <c r="AZ383" s="76"/>
      <c r="BA383" s="76"/>
      <c r="BB383" s="76"/>
      <c r="BC383" s="76"/>
      <c r="BD383" s="76"/>
      <c r="BE383" s="76"/>
      <c r="BF383" s="76"/>
      <c r="BG383" s="76"/>
      <c r="BH383" s="76"/>
      <c r="BI383" s="76"/>
      <c r="BJ383" s="76"/>
      <c r="BK383" s="76"/>
      <c r="BL383" s="76"/>
      <c r="BM383" s="76"/>
      <c r="BN383" s="76"/>
      <c r="BO383" s="76"/>
      <c r="BP383" s="76"/>
      <c r="BQ383" s="76"/>
      <c r="BR383" s="76"/>
      <c r="BS383" s="76"/>
      <c r="BT383" s="76"/>
      <c r="BU383" s="76"/>
      <c r="BV383" s="76"/>
      <c r="BW383" s="76"/>
      <c r="BX383" s="76"/>
      <c r="BY383" s="76"/>
      <c r="BZ383" s="76"/>
      <c r="CA383" s="76"/>
      <c r="CB383" s="76"/>
      <c r="CC383" s="76"/>
      <c r="CD383" s="76"/>
    </row>
    <row r="384" spans="1:82" x14ac:dyDescent="0.2">
      <c r="A384" s="76"/>
      <c r="B384" s="76"/>
      <c r="C384" s="76"/>
      <c r="D384" s="76"/>
      <c r="E384" s="76"/>
      <c r="F384" s="76"/>
      <c r="G384" s="76"/>
      <c r="H384" s="76"/>
      <c r="I384" s="76"/>
      <c r="J384" s="76"/>
      <c r="K384" s="76"/>
      <c r="L384" s="76"/>
      <c r="M384" s="76"/>
      <c r="N384" s="76"/>
      <c r="O384" s="76"/>
      <c r="P384" s="76"/>
      <c r="Q384" s="76"/>
      <c r="R384" s="76"/>
      <c r="S384" s="76"/>
      <c r="T384" s="76"/>
      <c r="U384" s="76"/>
      <c r="V384" s="76"/>
      <c r="W384" s="76"/>
      <c r="X384" s="76"/>
      <c r="Y384" s="76"/>
      <c r="Z384" s="76"/>
      <c r="AA384" s="76"/>
      <c r="AB384" s="76"/>
      <c r="AC384" s="76"/>
      <c r="AD384" s="76"/>
      <c r="AE384" s="76"/>
      <c r="AF384" s="76"/>
      <c r="AG384" s="76"/>
      <c r="AH384" s="76"/>
      <c r="AI384" s="76"/>
      <c r="AJ384" s="76"/>
      <c r="AK384" s="76"/>
      <c r="AL384" s="76"/>
      <c r="AM384" s="76"/>
      <c r="AN384" s="76"/>
      <c r="AO384" s="76"/>
      <c r="AP384" s="76"/>
      <c r="AQ384" s="76"/>
      <c r="AR384" s="76"/>
      <c r="AS384" s="76"/>
      <c r="AT384" s="76"/>
      <c r="AU384" s="76"/>
      <c r="AV384" s="76"/>
      <c r="AW384" s="76"/>
      <c r="AX384" s="76"/>
      <c r="AY384" s="76"/>
      <c r="AZ384" s="76"/>
      <c r="BA384" s="76"/>
      <c r="BB384" s="76"/>
      <c r="BC384" s="76"/>
      <c r="BD384" s="76"/>
      <c r="BE384" s="76"/>
      <c r="BF384" s="76"/>
      <c r="BG384" s="76"/>
      <c r="BH384" s="76"/>
      <c r="BI384" s="76"/>
      <c r="BJ384" s="76"/>
      <c r="BK384" s="76"/>
      <c r="BL384" s="76"/>
      <c r="BM384" s="76"/>
      <c r="BN384" s="76"/>
      <c r="BO384" s="76"/>
      <c r="BP384" s="76"/>
      <c r="BQ384" s="76"/>
      <c r="BR384" s="76"/>
      <c r="BS384" s="76"/>
      <c r="BT384" s="76"/>
      <c r="BU384" s="76"/>
      <c r="BV384" s="76"/>
      <c r="BW384" s="76"/>
      <c r="BX384" s="76"/>
      <c r="BY384" s="76"/>
      <c r="BZ384" s="76"/>
      <c r="CA384" s="76"/>
      <c r="CB384" s="76"/>
      <c r="CC384" s="76"/>
      <c r="CD384" s="76"/>
    </row>
    <row r="385" spans="1:82" x14ac:dyDescent="0.2">
      <c r="A385" s="76"/>
      <c r="B385" s="76"/>
      <c r="C385" s="76"/>
      <c r="D385" s="76"/>
      <c r="E385" s="76"/>
      <c r="F385" s="76"/>
      <c r="G385" s="76"/>
      <c r="H385" s="76"/>
      <c r="I385" s="76"/>
      <c r="J385" s="76"/>
      <c r="K385" s="76"/>
      <c r="L385" s="76"/>
      <c r="M385" s="76"/>
      <c r="N385" s="76"/>
      <c r="O385" s="76"/>
      <c r="P385" s="76"/>
      <c r="Q385" s="76"/>
      <c r="R385" s="76"/>
      <c r="S385" s="76"/>
      <c r="T385" s="76"/>
      <c r="U385" s="76"/>
      <c r="V385" s="76"/>
      <c r="W385" s="76"/>
      <c r="X385" s="76"/>
      <c r="Y385" s="76"/>
      <c r="Z385" s="76"/>
      <c r="AA385" s="76"/>
      <c r="AB385" s="76"/>
      <c r="AC385" s="76"/>
      <c r="AD385" s="76"/>
      <c r="AE385" s="76"/>
      <c r="AF385" s="76"/>
      <c r="AG385" s="76"/>
      <c r="AH385" s="76"/>
      <c r="AI385" s="76"/>
      <c r="AJ385" s="76"/>
      <c r="AK385" s="76"/>
      <c r="AL385" s="76"/>
      <c r="AM385" s="76"/>
      <c r="AN385" s="76"/>
      <c r="AO385" s="76"/>
      <c r="AP385" s="76"/>
      <c r="AQ385" s="76"/>
      <c r="AR385" s="76"/>
      <c r="AS385" s="76"/>
      <c r="AT385" s="76"/>
      <c r="AU385" s="76"/>
      <c r="AV385" s="76"/>
      <c r="AW385" s="76"/>
      <c r="AX385" s="76"/>
      <c r="AY385" s="76"/>
      <c r="AZ385" s="76"/>
      <c r="BA385" s="76"/>
      <c r="BB385" s="76"/>
      <c r="BC385" s="76"/>
      <c r="BD385" s="76"/>
      <c r="BE385" s="76"/>
      <c r="BF385" s="76"/>
      <c r="BG385" s="76"/>
      <c r="BH385" s="76"/>
      <c r="BI385" s="76"/>
      <c r="BJ385" s="76"/>
      <c r="BK385" s="76"/>
      <c r="BL385" s="76"/>
      <c r="BM385" s="76"/>
      <c r="BN385" s="76"/>
      <c r="BO385" s="76"/>
      <c r="BP385" s="76"/>
      <c r="BQ385" s="76"/>
      <c r="BR385" s="76"/>
      <c r="BS385" s="76"/>
      <c r="BT385" s="76"/>
      <c r="BU385" s="76"/>
      <c r="BV385" s="76"/>
      <c r="BW385" s="76"/>
      <c r="BX385" s="76"/>
      <c r="BY385" s="76"/>
      <c r="BZ385" s="76"/>
      <c r="CA385" s="76"/>
      <c r="CB385" s="76"/>
      <c r="CC385" s="76"/>
      <c r="CD385" s="76"/>
    </row>
    <row r="386" spans="1:82" x14ac:dyDescent="0.2">
      <c r="A386" s="76"/>
      <c r="B386" s="76"/>
      <c r="C386" s="76"/>
      <c r="D386" s="76"/>
      <c r="E386" s="76"/>
      <c r="F386" s="76"/>
      <c r="G386" s="76"/>
      <c r="H386" s="76"/>
      <c r="I386" s="76"/>
      <c r="J386" s="76"/>
      <c r="K386" s="76"/>
      <c r="L386" s="76"/>
      <c r="M386" s="76"/>
      <c r="N386" s="76"/>
      <c r="O386" s="76"/>
      <c r="P386" s="76"/>
      <c r="Q386" s="76"/>
      <c r="R386" s="76"/>
      <c r="S386" s="76"/>
      <c r="T386" s="76"/>
      <c r="U386" s="76"/>
      <c r="V386" s="76"/>
      <c r="W386" s="76"/>
      <c r="X386" s="76"/>
      <c r="Y386" s="76"/>
      <c r="Z386" s="76"/>
      <c r="AA386" s="76"/>
      <c r="AB386" s="76"/>
      <c r="AC386" s="76"/>
      <c r="AD386" s="76"/>
      <c r="AE386" s="76"/>
      <c r="AF386" s="76"/>
      <c r="AG386" s="76"/>
      <c r="AH386" s="76"/>
      <c r="AI386" s="76"/>
      <c r="AJ386" s="76"/>
      <c r="AK386" s="76"/>
      <c r="AL386" s="76"/>
      <c r="AM386" s="76"/>
      <c r="AN386" s="76"/>
      <c r="AO386" s="76"/>
      <c r="AP386" s="76"/>
      <c r="AQ386" s="76"/>
      <c r="AR386" s="76"/>
      <c r="AS386" s="76"/>
      <c r="AT386" s="76"/>
      <c r="AU386" s="76"/>
      <c r="AV386" s="76"/>
      <c r="AW386" s="76"/>
      <c r="AX386" s="76"/>
      <c r="AY386" s="76"/>
      <c r="AZ386" s="76"/>
      <c r="BA386" s="76"/>
      <c r="BB386" s="76"/>
      <c r="BC386" s="76"/>
      <c r="BD386" s="76"/>
      <c r="BE386" s="76"/>
      <c r="BF386" s="76"/>
      <c r="BG386" s="76"/>
      <c r="BH386" s="76"/>
      <c r="BI386" s="76"/>
      <c r="BJ386" s="76"/>
      <c r="BK386" s="76"/>
      <c r="BL386" s="76"/>
      <c r="BM386" s="76"/>
      <c r="BN386" s="76"/>
      <c r="BO386" s="76"/>
      <c r="BP386" s="76"/>
      <c r="BQ386" s="76"/>
      <c r="BR386" s="76"/>
      <c r="BS386" s="76"/>
      <c r="BT386" s="76"/>
      <c r="BU386" s="76"/>
      <c r="BV386" s="76"/>
      <c r="BW386" s="76"/>
      <c r="BX386" s="76"/>
      <c r="BY386" s="76"/>
      <c r="BZ386" s="76"/>
      <c r="CA386" s="76"/>
      <c r="CB386" s="76"/>
      <c r="CC386" s="76"/>
      <c r="CD386" s="76"/>
    </row>
    <row r="387" spans="1:82" x14ac:dyDescent="0.2">
      <c r="A387" s="76"/>
      <c r="B387" s="76"/>
      <c r="C387" s="76"/>
      <c r="D387" s="76"/>
      <c r="E387" s="76"/>
      <c r="F387" s="76"/>
      <c r="G387" s="76"/>
      <c r="H387" s="76"/>
      <c r="I387" s="76"/>
      <c r="J387" s="76"/>
      <c r="K387" s="76"/>
      <c r="L387" s="76"/>
      <c r="M387" s="76"/>
      <c r="N387" s="76"/>
      <c r="O387" s="76"/>
      <c r="P387" s="76"/>
      <c r="Q387" s="76"/>
      <c r="R387" s="76"/>
      <c r="S387" s="76"/>
      <c r="T387" s="76"/>
      <c r="U387" s="76"/>
      <c r="V387" s="76"/>
      <c r="W387" s="76"/>
      <c r="X387" s="76"/>
      <c r="Y387" s="76"/>
      <c r="Z387" s="76"/>
      <c r="AA387" s="76"/>
      <c r="AB387" s="76"/>
      <c r="AC387" s="76"/>
      <c r="AD387" s="76"/>
      <c r="AE387" s="76"/>
      <c r="AF387" s="76"/>
      <c r="AG387" s="76"/>
      <c r="AH387" s="76"/>
      <c r="AI387" s="76"/>
      <c r="AJ387" s="76"/>
      <c r="AK387" s="76"/>
      <c r="AL387" s="76"/>
      <c r="AM387" s="76"/>
      <c r="AN387" s="76"/>
      <c r="AO387" s="76"/>
      <c r="AP387" s="76"/>
      <c r="AQ387" s="76"/>
      <c r="AR387" s="76"/>
      <c r="AS387" s="76"/>
      <c r="AT387" s="76"/>
      <c r="AU387" s="76"/>
      <c r="AV387" s="76"/>
      <c r="AW387" s="76"/>
      <c r="AX387" s="76"/>
      <c r="AY387" s="76"/>
      <c r="AZ387" s="76"/>
      <c r="BA387" s="76"/>
      <c r="BB387" s="76"/>
      <c r="BC387" s="76"/>
      <c r="BD387" s="76"/>
      <c r="BE387" s="76"/>
      <c r="BF387" s="76"/>
      <c r="BG387" s="76"/>
      <c r="BH387" s="76"/>
      <c r="BI387" s="76"/>
      <c r="BJ387" s="76"/>
      <c r="BK387" s="76"/>
      <c r="BL387" s="76"/>
      <c r="BM387" s="76"/>
      <c r="BN387" s="76"/>
      <c r="BO387" s="76"/>
      <c r="BP387" s="76"/>
      <c r="BQ387" s="76"/>
      <c r="BR387" s="76"/>
      <c r="BS387" s="76"/>
      <c r="BT387" s="76"/>
      <c r="BU387" s="76"/>
      <c r="BV387" s="76"/>
      <c r="BW387" s="76"/>
      <c r="BX387" s="76"/>
      <c r="BY387" s="76"/>
      <c r="BZ387" s="76"/>
      <c r="CA387" s="76"/>
      <c r="CB387" s="76"/>
      <c r="CC387" s="76"/>
      <c r="CD387" s="76"/>
    </row>
    <row r="388" spans="1:82" x14ac:dyDescent="0.2">
      <c r="A388" s="76"/>
      <c r="B388" s="76"/>
      <c r="C388" s="76"/>
      <c r="D388" s="76"/>
      <c r="E388" s="76"/>
      <c r="F388" s="76"/>
      <c r="G388" s="76"/>
      <c r="H388" s="76"/>
      <c r="I388" s="76"/>
      <c r="J388" s="76"/>
      <c r="K388" s="76"/>
      <c r="L388" s="76"/>
      <c r="M388" s="76"/>
      <c r="N388" s="76"/>
      <c r="O388" s="76"/>
      <c r="P388" s="76"/>
      <c r="Q388" s="76"/>
      <c r="R388" s="76"/>
      <c r="S388" s="76"/>
      <c r="T388" s="76"/>
      <c r="U388" s="76"/>
      <c r="V388" s="76"/>
      <c r="W388" s="76"/>
      <c r="X388" s="76"/>
      <c r="Y388" s="76"/>
      <c r="Z388" s="76"/>
      <c r="AA388" s="76"/>
      <c r="AB388" s="76"/>
      <c r="AC388" s="76"/>
      <c r="AD388" s="76"/>
      <c r="AE388" s="76"/>
      <c r="AF388" s="76"/>
      <c r="AG388" s="76"/>
      <c r="AH388" s="76"/>
      <c r="AI388" s="76"/>
      <c r="AJ388" s="76"/>
      <c r="AK388" s="76"/>
      <c r="AL388" s="76"/>
      <c r="AM388" s="76"/>
      <c r="AN388" s="76"/>
      <c r="AO388" s="76"/>
      <c r="AP388" s="76"/>
      <c r="AQ388" s="76"/>
      <c r="AR388" s="76"/>
      <c r="AS388" s="76"/>
      <c r="AT388" s="76"/>
      <c r="AU388" s="76"/>
      <c r="AV388" s="76"/>
      <c r="AW388" s="76"/>
      <c r="AX388" s="76"/>
      <c r="AY388" s="76"/>
      <c r="AZ388" s="76"/>
      <c r="BA388" s="76"/>
      <c r="BB388" s="76"/>
      <c r="BC388" s="76"/>
      <c r="BD388" s="76"/>
      <c r="BE388" s="76"/>
      <c r="BF388" s="76"/>
      <c r="BG388" s="76"/>
      <c r="BH388" s="76"/>
      <c r="BI388" s="76"/>
      <c r="BJ388" s="76"/>
      <c r="BK388" s="76"/>
      <c r="BL388" s="76"/>
      <c r="BM388" s="76"/>
      <c r="BN388" s="76"/>
      <c r="BO388" s="76"/>
      <c r="BP388" s="76"/>
      <c r="BQ388" s="76"/>
      <c r="BR388" s="76"/>
      <c r="BS388" s="76"/>
      <c r="BT388" s="76"/>
      <c r="BU388" s="76"/>
      <c r="BV388" s="76"/>
      <c r="BW388" s="76"/>
      <c r="BX388" s="76"/>
      <c r="BY388" s="76"/>
      <c r="BZ388" s="76"/>
      <c r="CA388" s="76"/>
      <c r="CB388" s="76"/>
      <c r="CC388" s="76"/>
      <c r="CD388" s="76"/>
    </row>
    <row r="389" spans="1:82" x14ac:dyDescent="0.2">
      <c r="A389" s="76"/>
      <c r="B389" s="76"/>
      <c r="C389" s="76"/>
      <c r="D389" s="76"/>
      <c r="E389" s="76"/>
      <c r="F389" s="76"/>
      <c r="G389" s="76"/>
      <c r="H389" s="76"/>
      <c r="I389" s="76"/>
      <c r="J389" s="76"/>
      <c r="K389" s="76"/>
      <c r="L389" s="76"/>
      <c r="M389" s="76"/>
      <c r="N389" s="76"/>
      <c r="O389" s="76"/>
      <c r="P389" s="76"/>
      <c r="Q389" s="76"/>
      <c r="R389" s="76"/>
      <c r="S389" s="76"/>
      <c r="T389" s="76"/>
      <c r="U389" s="76"/>
      <c r="V389" s="76"/>
      <c r="W389" s="76"/>
      <c r="X389" s="76"/>
      <c r="Y389" s="76"/>
      <c r="Z389" s="76"/>
      <c r="AA389" s="76"/>
      <c r="AB389" s="76"/>
      <c r="AC389" s="76"/>
      <c r="AD389" s="76"/>
      <c r="AE389" s="76"/>
      <c r="AF389" s="76"/>
      <c r="AG389" s="76"/>
      <c r="AH389" s="76"/>
      <c r="AI389" s="76"/>
      <c r="AJ389" s="76"/>
      <c r="AK389" s="76"/>
      <c r="AL389" s="76"/>
      <c r="AM389" s="76"/>
      <c r="AN389" s="76"/>
      <c r="AO389" s="76"/>
      <c r="AP389" s="76"/>
      <c r="AQ389" s="76"/>
      <c r="AR389" s="76"/>
      <c r="AS389" s="76"/>
      <c r="AT389" s="76"/>
      <c r="AU389" s="76"/>
      <c r="AV389" s="76"/>
      <c r="AW389" s="76"/>
      <c r="AX389" s="76"/>
      <c r="AY389" s="76"/>
      <c r="AZ389" s="76"/>
      <c r="BA389" s="76"/>
      <c r="BB389" s="76"/>
      <c r="BC389" s="76"/>
      <c r="BD389" s="76"/>
      <c r="BE389" s="76"/>
      <c r="BF389" s="76"/>
      <c r="BG389" s="76"/>
      <c r="BH389" s="76"/>
      <c r="BI389" s="76"/>
      <c r="BJ389" s="76"/>
      <c r="BK389" s="76"/>
      <c r="BL389" s="76"/>
      <c r="BM389" s="76"/>
      <c r="BN389" s="76"/>
      <c r="BO389" s="76"/>
      <c r="BP389" s="76"/>
      <c r="BQ389" s="76"/>
      <c r="BR389" s="76"/>
      <c r="BS389" s="76"/>
      <c r="BT389" s="76"/>
      <c r="BU389" s="76"/>
      <c r="BV389" s="76"/>
      <c r="BW389" s="76"/>
      <c r="BX389" s="76"/>
      <c r="BY389" s="76"/>
      <c r="BZ389" s="76"/>
      <c r="CA389" s="76"/>
      <c r="CB389" s="76"/>
      <c r="CC389" s="76"/>
      <c r="CD389" s="76"/>
    </row>
    <row r="390" spans="1:82" x14ac:dyDescent="0.2">
      <c r="A390" s="76"/>
      <c r="B390" s="76"/>
      <c r="C390" s="76"/>
      <c r="D390" s="76"/>
      <c r="E390" s="76"/>
      <c r="F390" s="76"/>
      <c r="G390" s="76"/>
      <c r="H390" s="76"/>
      <c r="I390" s="76"/>
      <c r="J390" s="76"/>
      <c r="K390" s="76"/>
      <c r="L390" s="76"/>
      <c r="M390" s="76"/>
      <c r="N390" s="76"/>
      <c r="O390" s="76"/>
      <c r="P390" s="76"/>
      <c r="Q390" s="76"/>
      <c r="R390" s="76"/>
      <c r="S390" s="76"/>
      <c r="T390" s="76"/>
      <c r="U390" s="76"/>
      <c r="V390" s="76"/>
      <c r="W390" s="76"/>
      <c r="X390" s="76"/>
      <c r="Y390" s="76"/>
      <c r="Z390" s="76"/>
      <c r="AA390" s="76"/>
      <c r="AB390" s="76"/>
      <c r="AC390" s="76"/>
      <c r="AD390" s="76"/>
      <c r="AE390" s="76"/>
      <c r="AF390" s="76"/>
      <c r="AG390" s="76"/>
      <c r="AH390" s="76"/>
      <c r="AI390" s="76"/>
      <c r="AJ390" s="76"/>
      <c r="AK390" s="76"/>
      <c r="AL390" s="76"/>
      <c r="AM390" s="76"/>
      <c r="AN390" s="76"/>
      <c r="AO390" s="76"/>
      <c r="AP390" s="76"/>
      <c r="AQ390" s="76"/>
      <c r="AR390" s="76"/>
      <c r="AS390" s="76"/>
      <c r="AT390" s="76"/>
      <c r="AU390" s="76"/>
      <c r="AV390" s="76"/>
      <c r="AW390" s="76"/>
      <c r="AX390" s="76"/>
      <c r="AY390" s="76"/>
      <c r="AZ390" s="76"/>
      <c r="BA390" s="76"/>
      <c r="BB390" s="76"/>
      <c r="BC390" s="76"/>
      <c r="BD390" s="76"/>
      <c r="BE390" s="76"/>
      <c r="BF390" s="76"/>
      <c r="BG390" s="76"/>
      <c r="BH390" s="76"/>
      <c r="BI390" s="76"/>
      <c r="BJ390" s="76"/>
      <c r="BK390" s="76"/>
      <c r="BL390" s="76"/>
      <c r="BM390" s="76"/>
      <c r="BN390" s="76"/>
      <c r="BO390" s="76"/>
      <c r="BP390" s="76"/>
      <c r="BQ390" s="76"/>
      <c r="BR390" s="76"/>
      <c r="BS390" s="76"/>
      <c r="BT390" s="76"/>
      <c r="BU390" s="76"/>
      <c r="BV390" s="76"/>
      <c r="BW390" s="76"/>
      <c r="BX390" s="76"/>
      <c r="BY390" s="76"/>
      <c r="BZ390" s="76"/>
      <c r="CA390" s="76"/>
      <c r="CB390" s="76"/>
      <c r="CC390" s="76"/>
      <c r="CD390" s="76"/>
    </row>
    <row r="391" spans="1:82" x14ac:dyDescent="0.2">
      <c r="A391" s="76"/>
      <c r="B391" s="76"/>
      <c r="C391" s="76"/>
      <c r="D391" s="76"/>
      <c r="E391" s="76"/>
      <c r="F391" s="76"/>
      <c r="G391" s="76"/>
      <c r="H391" s="76"/>
      <c r="I391" s="76"/>
      <c r="J391" s="76"/>
      <c r="K391" s="76"/>
      <c r="L391" s="76"/>
      <c r="M391" s="76"/>
      <c r="N391" s="76"/>
      <c r="O391" s="76"/>
      <c r="P391" s="76"/>
      <c r="Q391" s="76"/>
      <c r="R391" s="76"/>
      <c r="S391" s="76"/>
      <c r="T391" s="76"/>
      <c r="U391" s="76"/>
      <c r="V391" s="76"/>
      <c r="W391" s="76"/>
      <c r="X391" s="76"/>
      <c r="Y391" s="76"/>
      <c r="Z391" s="76"/>
      <c r="AA391" s="76"/>
      <c r="AB391" s="76"/>
      <c r="AC391" s="76"/>
      <c r="AD391" s="76"/>
      <c r="AE391" s="76"/>
      <c r="AF391" s="76"/>
      <c r="AG391" s="76"/>
      <c r="AH391" s="76"/>
      <c r="AI391" s="76"/>
      <c r="AJ391" s="76"/>
      <c r="AK391" s="76"/>
      <c r="AL391" s="76"/>
      <c r="AM391" s="76"/>
      <c r="AN391" s="76"/>
      <c r="AO391" s="76"/>
      <c r="AP391" s="76"/>
      <c r="AQ391" s="76"/>
      <c r="AR391" s="76"/>
      <c r="AS391" s="76"/>
      <c r="AT391" s="76"/>
      <c r="AU391" s="76"/>
      <c r="AV391" s="76"/>
      <c r="AW391" s="76"/>
      <c r="AX391" s="76"/>
      <c r="AY391" s="76"/>
      <c r="AZ391" s="76"/>
      <c r="BA391" s="76"/>
      <c r="BB391" s="76"/>
      <c r="BC391" s="76"/>
      <c r="BD391" s="76"/>
      <c r="BE391" s="76"/>
      <c r="BF391" s="76"/>
      <c r="BG391" s="76"/>
      <c r="BH391" s="76"/>
      <c r="BI391" s="76"/>
      <c r="BJ391" s="76"/>
      <c r="BK391" s="76"/>
      <c r="BL391" s="76"/>
      <c r="BM391" s="76"/>
      <c r="BN391" s="76"/>
      <c r="BO391" s="76"/>
      <c r="BP391" s="76"/>
      <c r="BQ391" s="76"/>
      <c r="BR391" s="76"/>
      <c r="BS391" s="76"/>
      <c r="BT391" s="76"/>
      <c r="BU391" s="76"/>
      <c r="BV391" s="76"/>
      <c r="BW391" s="76"/>
      <c r="BX391" s="76"/>
      <c r="BY391" s="76"/>
      <c r="BZ391" s="76"/>
      <c r="CA391" s="76"/>
      <c r="CB391" s="76"/>
      <c r="CC391" s="76"/>
      <c r="CD391" s="76"/>
    </row>
    <row r="392" spans="1:82" x14ac:dyDescent="0.2">
      <c r="A392" s="76"/>
      <c r="B392" s="76"/>
      <c r="C392" s="76"/>
      <c r="D392" s="76"/>
      <c r="E392" s="76"/>
      <c r="F392" s="76"/>
      <c r="G392" s="76"/>
      <c r="H392" s="76"/>
      <c r="I392" s="76"/>
      <c r="J392" s="76"/>
      <c r="K392" s="76"/>
      <c r="L392" s="76"/>
      <c r="M392" s="76"/>
      <c r="N392" s="76"/>
      <c r="O392" s="76"/>
      <c r="P392" s="76"/>
      <c r="Q392" s="76"/>
      <c r="R392" s="76"/>
      <c r="S392" s="76"/>
      <c r="T392" s="76"/>
      <c r="U392" s="76"/>
      <c r="V392" s="76"/>
      <c r="W392" s="76"/>
      <c r="X392" s="76"/>
      <c r="Y392" s="76"/>
      <c r="Z392" s="76"/>
      <c r="AA392" s="76"/>
      <c r="AB392" s="76"/>
      <c r="AC392" s="76"/>
      <c r="AD392" s="76"/>
      <c r="AE392" s="76"/>
      <c r="AF392" s="76"/>
      <c r="AG392" s="76"/>
      <c r="AH392" s="76"/>
      <c r="AI392" s="76"/>
      <c r="AJ392" s="76"/>
      <c r="AK392" s="76"/>
      <c r="AL392" s="76"/>
      <c r="AM392" s="76"/>
      <c r="AN392" s="76"/>
      <c r="AO392" s="76"/>
      <c r="AP392" s="76"/>
      <c r="AQ392" s="76"/>
      <c r="AR392" s="76"/>
      <c r="AS392" s="76"/>
      <c r="AT392" s="76"/>
      <c r="AU392" s="76"/>
      <c r="AV392" s="76"/>
      <c r="AW392" s="76"/>
      <c r="AX392" s="76"/>
      <c r="AY392" s="76"/>
      <c r="AZ392" s="76"/>
      <c r="BA392" s="76"/>
      <c r="BB392" s="76"/>
      <c r="BC392" s="76"/>
      <c r="BD392" s="76"/>
      <c r="BE392" s="76"/>
      <c r="BF392" s="76"/>
      <c r="BG392" s="76"/>
      <c r="BH392" s="76"/>
      <c r="BI392" s="76"/>
      <c r="BJ392" s="76"/>
      <c r="BK392" s="76"/>
      <c r="BL392" s="76"/>
      <c r="BM392" s="76"/>
      <c r="BN392" s="76"/>
      <c r="BO392" s="76"/>
      <c r="BP392" s="76"/>
      <c r="BQ392" s="76"/>
      <c r="BR392" s="76"/>
      <c r="BS392" s="76"/>
      <c r="BT392" s="76"/>
      <c r="BU392" s="76"/>
      <c r="BV392" s="76"/>
      <c r="BW392" s="76"/>
      <c r="BX392" s="76"/>
      <c r="BY392" s="76"/>
      <c r="BZ392" s="76"/>
      <c r="CA392" s="76"/>
      <c r="CB392" s="76"/>
      <c r="CC392" s="76"/>
      <c r="CD392" s="76"/>
    </row>
    <row r="393" spans="1:82" x14ac:dyDescent="0.2">
      <c r="A393" s="76"/>
      <c r="B393" s="76"/>
      <c r="C393" s="76"/>
      <c r="D393" s="76"/>
      <c r="E393" s="76"/>
      <c r="F393" s="76"/>
      <c r="G393" s="76"/>
      <c r="H393" s="76"/>
      <c r="I393" s="76"/>
      <c r="J393" s="76"/>
      <c r="K393" s="76"/>
      <c r="L393" s="76"/>
      <c r="M393" s="76"/>
      <c r="N393" s="76"/>
      <c r="O393" s="76"/>
      <c r="P393" s="76"/>
      <c r="Q393" s="76"/>
      <c r="R393" s="76"/>
      <c r="S393" s="76"/>
      <c r="T393" s="76"/>
      <c r="U393" s="76"/>
      <c r="V393" s="76"/>
      <c r="W393" s="76"/>
      <c r="X393" s="76"/>
      <c r="Y393" s="76"/>
      <c r="Z393" s="76"/>
      <c r="AA393" s="76"/>
      <c r="AB393" s="76"/>
      <c r="AC393" s="76"/>
      <c r="AD393" s="76"/>
      <c r="AE393" s="76"/>
      <c r="AF393" s="76"/>
      <c r="AG393" s="76"/>
      <c r="AH393" s="76"/>
      <c r="AI393" s="76"/>
      <c r="AJ393" s="76"/>
      <c r="AK393" s="76"/>
      <c r="AL393" s="76"/>
      <c r="AM393" s="76"/>
      <c r="AN393" s="76"/>
      <c r="AO393" s="76"/>
      <c r="AP393" s="76"/>
      <c r="AQ393" s="76"/>
      <c r="AR393" s="76"/>
      <c r="AS393" s="76"/>
      <c r="AT393" s="76"/>
      <c r="AU393" s="76"/>
      <c r="AV393" s="76"/>
      <c r="AW393" s="76"/>
      <c r="AX393" s="76"/>
      <c r="AY393" s="76"/>
      <c r="AZ393" s="76"/>
      <c r="BA393" s="76"/>
      <c r="BB393" s="76"/>
      <c r="BC393" s="76"/>
      <c r="BD393" s="76"/>
      <c r="BE393" s="76"/>
      <c r="BF393" s="76"/>
      <c r="BG393" s="76"/>
      <c r="BH393" s="76"/>
      <c r="BI393" s="76"/>
      <c r="BJ393" s="76"/>
      <c r="BK393" s="76"/>
      <c r="BL393" s="76"/>
      <c r="BM393" s="76"/>
      <c r="BN393" s="76"/>
      <c r="BO393" s="76"/>
      <c r="BP393" s="76"/>
      <c r="BQ393" s="76"/>
      <c r="BR393" s="76"/>
      <c r="BS393" s="76"/>
      <c r="BT393" s="76"/>
      <c r="BU393" s="76"/>
      <c r="BV393" s="76"/>
      <c r="BW393" s="76"/>
      <c r="BX393" s="76"/>
      <c r="BY393" s="76"/>
      <c r="BZ393" s="76"/>
      <c r="CA393" s="76"/>
      <c r="CB393" s="76"/>
      <c r="CC393" s="76"/>
      <c r="CD393" s="76"/>
    </row>
    <row r="394" spans="1:82" x14ac:dyDescent="0.2">
      <c r="A394" s="76"/>
      <c r="B394" s="76"/>
      <c r="C394" s="76"/>
      <c r="D394" s="76"/>
      <c r="E394" s="76"/>
      <c r="F394" s="76"/>
      <c r="G394" s="76"/>
      <c r="H394" s="76"/>
      <c r="I394" s="76"/>
      <c r="J394" s="76"/>
      <c r="K394" s="76"/>
      <c r="L394" s="76"/>
      <c r="M394" s="76"/>
      <c r="N394" s="76"/>
      <c r="O394" s="76"/>
      <c r="P394" s="76"/>
      <c r="Q394" s="76"/>
      <c r="R394" s="76"/>
      <c r="S394" s="76"/>
      <c r="T394" s="76"/>
      <c r="U394" s="76"/>
      <c r="V394" s="76"/>
      <c r="W394" s="76"/>
      <c r="X394" s="76"/>
      <c r="Y394" s="76"/>
      <c r="Z394" s="76"/>
      <c r="AA394" s="76"/>
      <c r="AB394" s="76"/>
      <c r="AC394" s="76"/>
      <c r="AD394" s="76"/>
      <c r="AE394" s="76"/>
      <c r="AF394" s="76"/>
      <c r="AG394" s="76"/>
      <c r="AH394" s="76"/>
      <c r="AI394" s="76"/>
      <c r="AJ394" s="76"/>
      <c r="AK394" s="76"/>
      <c r="AL394" s="76"/>
      <c r="AM394" s="76"/>
      <c r="AN394" s="76"/>
      <c r="AO394" s="76"/>
      <c r="AP394" s="76"/>
      <c r="AQ394" s="76"/>
      <c r="AR394" s="76"/>
      <c r="AS394" s="76"/>
      <c r="AT394" s="76"/>
      <c r="AU394" s="76"/>
      <c r="AV394" s="76"/>
      <c r="AW394" s="76"/>
      <c r="AX394" s="76"/>
      <c r="AY394" s="76"/>
      <c r="AZ394" s="76"/>
      <c r="BA394" s="76"/>
      <c r="BB394" s="76"/>
      <c r="BC394" s="76"/>
      <c r="BD394" s="76"/>
      <c r="BE394" s="76"/>
      <c r="BF394" s="76"/>
      <c r="BG394" s="76"/>
      <c r="BH394" s="76"/>
      <c r="BI394" s="76"/>
      <c r="BJ394" s="76"/>
      <c r="BK394" s="76"/>
      <c r="BL394" s="76"/>
      <c r="BM394" s="76"/>
      <c r="BN394" s="76"/>
      <c r="BO394" s="76"/>
      <c r="BP394" s="76"/>
      <c r="BQ394" s="76"/>
      <c r="BR394" s="76"/>
      <c r="BS394" s="76"/>
      <c r="BT394" s="76"/>
      <c r="BU394" s="76"/>
      <c r="BV394" s="76"/>
      <c r="BW394" s="76"/>
      <c r="BX394" s="76"/>
      <c r="BY394" s="76"/>
      <c r="BZ394" s="76"/>
      <c r="CA394" s="76"/>
      <c r="CB394" s="76"/>
      <c r="CC394" s="76"/>
      <c r="CD394" s="76"/>
    </row>
    <row r="395" spans="1:82" x14ac:dyDescent="0.2">
      <c r="A395" s="76"/>
      <c r="B395" s="76"/>
      <c r="C395" s="76"/>
      <c r="D395" s="76"/>
      <c r="E395" s="76"/>
      <c r="F395" s="76"/>
      <c r="G395" s="76"/>
      <c r="H395" s="76"/>
      <c r="I395" s="76"/>
      <c r="J395" s="76"/>
      <c r="K395" s="76"/>
      <c r="L395" s="76"/>
      <c r="M395" s="76"/>
      <c r="N395" s="76"/>
      <c r="O395" s="76"/>
      <c r="P395" s="76"/>
      <c r="Q395" s="76"/>
      <c r="R395" s="76"/>
      <c r="S395" s="76"/>
      <c r="T395" s="76"/>
      <c r="U395" s="76"/>
      <c r="V395" s="76"/>
      <c r="W395" s="76"/>
      <c r="X395" s="76"/>
      <c r="Y395" s="76"/>
      <c r="Z395" s="76"/>
      <c r="AA395" s="76"/>
      <c r="AB395" s="76"/>
      <c r="AC395" s="76"/>
      <c r="AD395" s="76"/>
      <c r="AE395" s="76"/>
      <c r="AF395" s="76"/>
      <c r="AG395" s="76"/>
      <c r="AH395" s="76"/>
      <c r="AI395" s="76"/>
      <c r="AJ395" s="76"/>
      <c r="AK395" s="76"/>
      <c r="AL395" s="76"/>
      <c r="AM395" s="76"/>
      <c r="AN395" s="76"/>
      <c r="AO395" s="76"/>
      <c r="AP395" s="76"/>
      <c r="AQ395" s="76"/>
      <c r="AR395" s="76"/>
      <c r="AS395" s="76"/>
      <c r="AT395" s="76"/>
      <c r="AU395" s="76"/>
      <c r="AV395" s="76"/>
      <c r="AW395" s="76"/>
      <c r="AX395" s="76"/>
      <c r="AY395" s="76"/>
      <c r="AZ395" s="76"/>
      <c r="BA395" s="76"/>
      <c r="BB395" s="76"/>
      <c r="BC395" s="76"/>
      <c r="BD395" s="76"/>
      <c r="BE395" s="76"/>
      <c r="BF395" s="76"/>
      <c r="BG395" s="76"/>
      <c r="BH395" s="76"/>
      <c r="BI395" s="76"/>
      <c r="BJ395" s="76"/>
      <c r="BK395" s="76"/>
      <c r="BL395" s="76"/>
      <c r="BM395" s="76"/>
      <c r="BN395" s="76"/>
      <c r="BO395" s="76"/>
      <c r="BP395" s="76"/>
      <c r="BQ395" s="76"/>
      <c r="BR395" s="76"/>
      <c r="BS395" s="76"/>
      <c r="BT395" s="76"/>
      <c r="BU395" s="76"/>
      <c r="BV395" s="76"/>
      <c r="BW395" s="76"/>
      <c r="BX395" s="76"/>
      <c r="BY395" s="76"/>
      <c r="BZ395" s="76"/>
      <c r="CA395" s="76"/>
      <c r="CB395" s="76"/>
      <c r="CC395" s="76"/>
      <c r="CD395" s="76"/>
    </row>
    <row r="396" spans="1:82" x14ac:dyDescent="0.2">
      <c r="A396" s="76"/>
      <c r="B396" s="76"/>
      <c r="C396" s="76"/>
      <c r="D396" s="76"/>
      <c r="E396" s="76"/>
      <c r="F396" s="76"/>
      <c r="G396" s="76"/>
      <c r="H396" s="76"/>
      <c r="I396" s="76"/>
      <c r="J396" s="76"/>
      <c r="K396" s="76"/>
      <c r="L396" s="76"/>
      <c r="M396" s="76"/>
      <c r="N396" s="76"/>
      <c r="O396" s="76"/>
      <c r="P396" s="76"/>
      <c r="Q396" s="76"/>
      <c r="R396" s="76"/>
      <c r="S396" s="76"/>
      <c r="T396" s="76"/>
      <c r="U396" s="76"/>
      <c r="V396" s="76"/>
      <c r="W396" s="76"/>
      <c r="X396" s="76"/>
      <c r="Y396" s="76"/>
      <c r="Z396" s="76"/>
      <c r="AA396" s="76"/>
      <c r="AB396" s="76"/>
      <c r="AC396" s="76"/>
      <c r="AD396" s="76"/>
      <c r="AE396" s="76"/>
      <c r="AF396" s="76"/>
      <c r="AG396" s="76"/>
      <c r="AH396" s="76"/>
      <c r="AI396" s="76"/>
      <c r="AJ396" s="76"/>
      <c r="AK396" s="76"/>
      <c r="AL396" s="76"/>
      <c r="AM396" s="76"/>
      <c r="AN396" s="76"/>
      <c r="AO396" s="76"/>
      <c r="AP396" s="76"/>
      <c r="AQ396" s="76"/>
      <c r="AR396" s="76"/>
      <c r="AS396" s="76"/>
      <c r="AT396" s="76"/>
      <c r="AU396" s="76"/>
      <c r="AV396" s="76"/>
      <c r="AW396" s="76"/>
      <c r="AX396" s="76"/>
      <c r="AY396" s="76"/>
      <c r="AZ396" s="76"/>
      <c r="BA396" s="76"/>
      <c r="BB396" s="76"/>
      <c r="BC396" s="76"/>
      <c r="BD396" s="76"/>
      <c r="BE396" s="76"/>
      <c r="BF396" s="76"/>
      <c r="BG396" s="76"/>
      <c r="BH396" s="76"/>
      <c r="BI396" s="76"/>
      <c r="BJ396" s="76"/>
      <c r="BK396" s="76"/>
      <c r="BL396" s="76"/>
      <c r="BM396" s="76"/>
      <c r="BN396" s="76"/>
      <c r="BO396" s="76"/>
      <c r="BP396" s="76"/>
      <c r="BQ396" s="76"/>
      <c r="BR396" s="76"/>
      <c r="BS396" s="76"/>
      <c r="BT396" s="76"/>
      <c r="BU396" s="76"/>
      <c r="BV396" s="76"/>
      <c r="BW396" s="76"/>
      <c r="BX396" s="76"/>
      <c r="BY396" s="76"/>
      <c r="BZ396" s="76"/>
      <c r="CA396" s="76"/>
      <c r="CB396" s="76"/>
      <c r="CC396" s="76"/>
      <c r="CD396" s="76"/>
    </row>
    <row r="397" spans="1:82" x14ac:dyDescent="0.2">
      <c r="A397" s="76"/>
      <c r="B397" s="76"/>
      <c r="C397" s="76"/>
      <c r="D397" s="76"/>
      <c r="E397" s="76"/>
      <c r="F397" s="76"/>
      <c r="G397" s="76"/>
      <c r="H397" s="76"/>
      <c r="I397" s="76"/>
      <c r="J397" s="76"/>
      <c r="K397" s="76"/>
      <c r="L397" s="76"/>
      <c r="M397" s="76"/>
      <c r="N397" s="76"/>
      <c r="O397" s="76"/>
      <c r="P397" s="76"/>
      <c r="Q397" s="76"/>
      <c r="R397" s="76"/>
      <c r="S397" s="76"/>
      <c r="T397" s="76"/>
      <c r="U397" s="76"/>
      <c r="V397" s="76"/>
      <c r="W397" s="76"/>
      <c r="X397" s="76"/>
      <c r="Y397" s="76"/>
      <c r="Z397" s="76"/>
      <c r="AA397" s="76"/>
      <c r="AB397" s="76"/>
      <c r="AC397" s="76"/>
      <c r="AD397" s="76"/>
      <c r="AE397" s="76"/>
      <c r="AF397" s="76"/>
      <c r="AG397" s="76"/>
      <c r="AH397" s="76"/>
      <c r="AI397" s="76"/>
      <c r="AJ397" s="76"/>
      <c r="AK397" s="76"/>
      <c r="AL397" s="76"/>
      <c r="AM397" s="76"/>
      <c r="AN397" s="76"/>
      <c r="AO397" s="76"/>
      <c r="AP397" s="76"/>
      <c r="AQ397" s="76"/>
      <c r="AR397" s="76"/>
      <c r="AS397" s="76"/>
      <c r="AT397" s="76"/>
      <c r="AU397" s="76"/>
      <c r="AV397" s="76"/>
      <c r="AW397" s="76"/>
      <c r="AX397" s="76"/>
      <c r="AY397" s="76"/>
      <c r="AZ397" s="76"/>
      <c r="BA397" s="76"/>
      <c r="BB397" s="76"/>
      <c r="BC397" s="76"/>
      <c r="BD397" s="76"/>
      <c r="BE397" s="76"/>
      <c r="BF397" s="76"/>
      <c r="BG397" s="76"/>
      <c r="BH397" s="76"/>
      <c r="BI397" s="76"/>
      <c r="BJ397" s="76"/>
      <c r="BK397" s="76"/>
      <c r="BL397" s="76"/>
      <c r="BM397" s="76"/>
      <c r="BN397" s="76"/>
      <c r="BO397" s="76"/>
      <c r="BP397" s="76"/>
      <c r="BQ397" s="76"/>
      <c r="BR397" s="76"/>
      <c r="BS397" s="76"/>
      <c r="BT397" s="76"/>
      <c r="BU397" s="76"/>
      <c r="BV397" s="76"/>
      <c r="BW397" s="76"/>
      <c r="BX397" s="76"/>
      <c r="BY397" s="76"/>
      <c r="BZ397" s="76"/>
      <c r="CA397" s="76"/>
      <c r="CB397" s="76"/>
      <c r="CC397" s="76"/>
      <c r="CD397" s="76"/>
    </row>
    <row r="398" spans="1:82" x14ac:dyDescent="0.2">
      <c r="A398" s="76"/>
      <c r="B398" s="76"/>
      <c r="C398" s="76"/>
      <c r="D398" s="76"/>
      <c r="E398" s="76"/>
      <c r="F398" s="76"/>
      <c r="G398" s="76"/>
      <c r="H398" s="76"/>
      <c r="I398" s="76"/>
      <c r="J398" s="76"/>
      <c r="K398" s="76"/>
      <c r="L398" s="76"/>
      <c r="M398" s="76"/>
      <c r="N398" s="76"/>
      <c r="O398" s="76"/>
      <c r="P398" s="76"/>
      <c r="Q398" s="76"/>
      <c r="R398" s="76"/>
      <c r="S398" s="76"/>
      <c r="T398" s="76"/>
      <c r="U398" s="76"/>
      <c r="V398" s="76"/>
      <c r="W398" s="76"/>
      <c r="X398" s="76"/>
      <c r="Y398" s="76"/>
      <c r="Z398" s="76"/>
      <c r="AA398" s="76"/>
      <c r="AB398" s="76"/>
      <c r="AC398" s="76"/>
      <c r="AD398" s="76"/>
      <c r="AE398" s="76"/>
      <c r="AF398" s="76"/>
      <c r="AG398" s="76"/>
      <c r="AH398" s="76"/>
      <c r="AI398" s="76"/>
      <c r="AJ398" s="76"/>
      <c r="AK398" s="76"/>
      <c r="AL398" s="76"/>
      <c r="AM398" s="76"/>
      <c r="AN398" s="76"/>
      <c r="AO398" s="76"/>
      <c r="AP398" s="76"/>
      <c r="AQ398" s="76"/>
      <c r="AR398" s="76"/>
      <c r="AS398" s="76"/>
      <c r="AT398" s="76"/>
      <c r="AU398" s="76"/>
      <c r="AV398" s="76"/>
      <c r="AW398" s="76"/>
      <c r="AX398" s="76"/>
      <c r="AY398" s="76"/>
      <c r="AZ398" s="76"/>
      <c r="BA398" s="76"/>
      <c r="BB398" s="76"/>
      <c r="BC398" s="76"/>
      <c r="BD398" s="76"/>
      <c r="BE398" s="76"/>
      <c r="BF398" s="76"/>
      <c r="BG398" s="76"/>
      <c r="BH398" s="76"/>
      <c r="BI398" s="76"/>
      <c r="BJ398" s="76"/>
      <c r="BK398" s="76"/>
      <c r="BL398" s="76"/>
      <c r="BM398" s="76"/>
      <c r="BN398" s="76"/>
      <c r="BO398" s="76"/>
      <c r="BP398" s="76"/>
      <c r="BQ398" s="76"/>
      <c r="BR398" s="76"/>
      <c r="BS398" s="76"/>
      <c r="BT398" s="76"/>
      <c r="BU398" s="76"/>
      <c r="BV398" s="76"/>
      <c r="BW398" s="76"/>
      <c r="BX398" s="76"/>
      <c r="BY398" s="76"/>
      <c r="BZ398" s="76"/>
      <c r="CA398" s="76"/>
      <c r="CB398" s="76"/>
      <c r="CC398" s="76"/>
      <c r="CD398" s="76"/>
    </row>
    <row r="399" spans="1:82" x14ac:dyDescent="0.2">
      <c r="A399" s="76"/>
      <c r="B399" s="76"/>
      <c r="C399" s="76"/>
      <c r="D399" s="76"/>
      <c r="E399" s="76"/>
      <c r="F399" s="76"/>
      <c r="G399" s="76"/>
      <c r="H399" s="76"/>
      <c r="I399" s="76"/>
      <c r="J399" s="76"/>
      <c r="K399" s="76"/>
      <c r="L399" s="76"/>
      <c r="M399" s="76"/>
      <c r="N399" s="76"/>
      <c r="O399" s="76"/>
      <c r="P399" s="76"/>
      <c r="Q399" s="76"/>
      <c r="R399" s="76"/>
      <c r="S399" s="76"/>
      <c r="T399" s="76"/>
      <c r="U399" s="76"/>
      <c r="V399" s="76"/>
      <c r="W399" s="76"/>
      <c r="X399" s="76"/>
      <c r="Y399" s="76"/>
      <c r="Z399" s="76"/>
      <c r="AA399" s="76"/>
      <c r="AB399" s="76"/>
      <c r="AC399" s="76"/>
      <c r="AD399" s="76"/>
      <c r="AE399" s="76"/>
      <c r="AF399" s="76"/>
      <c r="AG399" s="76"/>
      <c r="AH399" s="76"/>
      <c r="AI399" s="76"/>
      <c r="AJ399" s="76"/>
      <c r="AK399" s="76"/>
      <c r="AL399" s="76"/>
      <c r="AM399" s="76"/>
      <c r="AN399" s="76"/>
      <c r="AO399" s="76"/>
      <c r="AP399" s="76"/>
      <c r="AQ399" s="76"/>
      <c r="AR399" s="76"/>
      <c r="AS399" s="76"/>
      <c r="AT399" s="76"/>
      <c r="AU399" s="76"/>
      <c r="AV399" s="76"/>
      <c r="AW399" s="76"/>
      <c r="AX399" s="76"/>
      <c r="AY399" s="76"/>
      <c r="AZ399" s="76"/>
      <c r="BA399" s="76"/>
      <c r="BB399" s="76"/>
      <c r="BC399" s="76"/>
      <c r="BD399" s="76"/>
      <c r="BE399" s="76"/>
      <c r="BF399" s="76"/>
      <c r="BG399" s="76"/>
      <c r="BH399" s="76"/>
      <c r="BI399" s="76"/>
      <c r="BJ399" s="76"/>
      <c r="BK399" s="76"/>
      <c r="BL399" s="76"/>
      <c r="BM399" s="76"/>
      <c r="BN399" s="76"/>
      <c r="BO399" s="76"/>
      <c r="BP399" s="76"/>
      <c r="BQ399" s="76"/>
      <c r="BR399" s="76"/>
      <c r="BS399" s="76"/>
      <c r="BT399" s="76"/>
      <c r="BU399" s="76"/>
      <c r="BV399" s="76"/>
      <c r="BW399" s="76"/>
      <c r="BX399" s="76"/>
      <c r="BY399" s="76"/>
      <c r="BZ399" s="76"/>
      <c r="CA399" s="76"/>
      <c r="CB399" s="76"/>
      <c r="CC399" s="76"/>
      <c r="CD399" s="76"/>
    </row>
    <row r="400" spans="1:82" x14ac:dyDescent="0.2">
      <c r="A400" s="76"/>
      <c r="B400" s="76"/>
      <c r="C400" s="76"/>
      <c r="D400" s="76"/>
      <c r="E400" s="76"/>
      <c r="F400" s="76"/>
      <c r="G400" s="76"/>
      <c r="H400" s="76"/>
      <c r="I400" s="76"/>
      <c r="J400" s="76"/>
      <c r="K400" s="76"/>
      <c r="L400" s="76"/>
      <c r="M400" s="76"/>
      <c r="N400" s="76"/>
      <c r="O400" s="76"/>
      <c r="P400" s="76"/>
      <c r="Q400" s="76"/>
      <c r="R400" s="76"/>
      <c r="S400" s="76"/>
      <c r="T400" s="76"/>
      <c r="U400" s="76"/>
      <c r="V400" s="76"/>
      <c r="W400" s="76"/>
      <c r="X400" s="76"/>
      <c r="Y400" s="76"/>
      <c r="Z400" s="76"/>
      <c r="AA400" s="76"/>
      <c r="AB400" s="76"/>
      <c r="AC400" s="76"/>
      <c r="AD400" s="76"/>
      <c r="AE400" s="76"/>
      <c r="AF400" s="76"/>
      <c r="AG400" s="76"/>
      <c r="AH400" s="76"/>
      <c r="AI400" s="76"/>
      <c r="AJ400" s="76"/>
      <c r="AK400" s="76"/>
      <c r="AL400" s="76"/>
      <c r="AM400" s="76"/>
      <c r="AN400" s="76"/>
      <c r="AO400" s="76"/>
      <c r="AP400" s="76"/>
      <c r="AQ400" s="76"/>
      <c r="AR400" s="76"/>
      <c r="AS400" s="76"/>
      <c r="AT400" s="76"/>
      <c r="AU400" s="76"/>
      <c r="AV400" s="76"/>
      <c r="AW400" s="76"/>
      <c r="AX400" s="76"/>
      <c r="AY400" s="76"/>
      <c r="AZ400" s="76"/>
      <c r="BA400" s="76"/>
      <c r="BB400" s="76"/>
      <c r="BC400" s="76"/>
      <c r="BD400" s="76"/>
      <c r="BE400" s="76"/>
      <c r="BF400" s="76"/>
      <c r="BG400" s="76"/>
      <c r="BH400" s="76"/>
      <c r="BI400" s="76"/>
      <c r="BJ400" s="76"/>
      <c r="BK400" s="76"/>
      <c r="BL400" s="76"/>
      <c r="BM400" s="76"/>
      <c r="BN400" s="76"/>
      <c r="BO400" s="76"/>
      <c r="BP400" s="76"/>
      <c r="BQ400" s="76"/>
      <c r="BR400" s="76"/>
      <c r="BS400" s="76"/>
      <c r="BT400" s="76"/>
      <c r="BU400" s="76"/>
      <c r="BV400" s="76"/>
      <c r="BW400" s="76"/>
      <c r="BX400" s="76"/>
      <c r="BY400" s="76"/>
      <c r="BZ400" s="76"/>
      <c r="CA400" s="76"/>
      <c r="CB400" s="76"/>
      <c r="CC400" s="76"/>
      <c r="CD400" s="76"/>
    </row>
    <row r="401" spans="1:82" x14ac:dyDescent="0.2">
      <c r="A401" s="76"/>
      <c r="B401" s="76"/>
      <c r="C401" s="76"/>
      <c r="D401" s="76"/>
      <c r="E401" s="76"/>
      <c r="F401" s="76"/>
      <c r="G401" s="76"/>
      <c r="H401" s="76"/>
      <c r="I401" s="76"/>
      <c r="J401" s="76"/>
      <c r="K401" s="76"/>
      <c r="L401" s="76"/>
      <c r="M401" s="76"/>
      <c r="N401" s="76"/>
      <c r="O401" s="76"/>
      <c r="P401" s="76"/>
      <c r="Q401" s="76"/>
      <c r="R401" s="76"/>
      <c r="S401" s="76"/>
      <c r="T401" s="76"/>
      <c r="U401" s="76"/>
      <c r="V401" s="76"/>
      <c r="W401" s="76"/>
      <c r="X401" s="76"/>
      <c r="Y401" s="76"/>
      <c r="Z401" s="76"/>
      <c r="AA401" s="76"/>
      <c r="AB401" s="76"/>
      <c r="AC401" s="76"/>
      <c r="AD401" s="76"/>
      <c r="AE401" s="76"/>
      <c r="AF401" s="76"/>
      <c r="AG401" s="76"/>
      <c r="AH401" s="76"/>
      <c r="AI401" s="76"/>
      <c r="AJ401" s="76"/>
      <c r="AK401" s="76"/>
      <c r="AL401" s="76"/>
      <c r="AM401" s="76"/>
      <c r="AN401" s="76"/>
      <c r="AO401" s="76"/>
      <c r="AP401" s="76"/>
      <c r="AQ401" s="76"/>
      <c r="AR401" s="76"/>
      <c r="AS401" s="76"/>
      <c r="AT401" s="76"/>
      <c r="AU401" s="76"/>
      <c r="AV401" s="76"/>
      <c r="AW401" s="76"/>
      <c r="AX401" s="76"/>
      <c r="AY401" s="76"/>
      <c r="AZ401" s="76"/>
      <c r="BA401" s="76"/>
      <c r="BB401" s="76"/>
      <c r="BC401" s="76"/>
      <c r="BD401" s="76"/>
      <c r="BE401" s="76"/>
      <c r="BF401" s="76"/>
      <c r="BG401" s="76"/>
      <c r="BH401" s="76"/>
      <c r="BI401" s="76"/>
      <c r="BJ401" s="76"/>
      <c r="BK401" s="76"/>
      <c r="BL401" s="76"/>
      <c r="BM401" s="76"/>
      <c r="BN401" s="76"/>
      <c r="BO401" s="76"/>
      <c r="BP401" s="76"/>
      <c r="BQ401" s="76"/>
      <c r="BR401" s="76"/>
      <c r="BS401" s="76"/>
      <c r="BT401" s="76"/>
      <c r="BU401" s="76"/>
      <c r="BV401" s="76"/>
      <c r="BW401" s="76"/>
      <c r="BX401" s="76"/>
      <c r="BY401" s="76"/>
      <c r="BZ401" s="76"/>
      <c r="CA401" s="76"/>
      <c r="CB401" s="76"/>
      <c r="CC401" s="76"/>
      <c r="CD401" s="76"/>
    </row>
    <row r="402" spans="1:82" x14ac:dyDescent="0.2">
      <c r="A402" s="76"/>
      <c r="B402" s="76"/>
      <c r="C402" s="76"/>
      <c r="D402" s="76"/>
      <c r="E402" s="76"/>
      <c r="F402" s="76"/>
      <c r="G402" s="76"/>
      <c r="H402" s="76"/>
      <c r="I402" s="76"/>
      <c r="J402" s="76"/>
      <c r="K402" s="76"/>
      <c r="L402" s="76"/>
      <c r="M402" s="76"/>
      <c r="N402" s="76"/>
      <c r="O402" s="76"/>
      <c r="P402" s="76"/>
      <c r="Q402" s="76"/>
      <c r="R402" s="76"/>
      <c r="S402" s="76"/>
      <c r="T402" s="76"/>
      <c r="U402" s="76"/>
      <c r="V402" s="76"/>
      <c r="W402" s="76"/>
      <c r="X402" s="76"/>
      <c r="Y402" s="76"/>
      <c r="Z402" s="76"/>
      <c r="AA402" s="76"/>
      <c r="AB402" s="76"/>
      <c r="AC402" s="76"/>
      <c r="AD402" s="76"/>
      <c r="AE402" s="76"/>
      <c r="AF402" s="76"/>
      <c r="AG402" s="76"/>
      <c r="AH402" s="76"/>
      <c r="AI402" s="76"/>
      <c r="AJ402" s="76"/>
      <c r="AK402" s="76"/>
      <c r="AL402" s="76"/>
      <c r="AM402" s="76"/>
      <c r="AN402" s="76"/>
      <c r="AO402" s="76"/>
      <c r="AP402" s="76"/>
      <c r="AQ402" s="76"/>
      <c r="AR402" s="76"/>
      <c r="AS402" s="76"/>
      <c r="AT402" s="76"/>
      <c r="AU402" s="76"/>
      <c r="AV402" s="76"/>
      <c r="AW402" s="76"/>
      <c r="AX402" s="76"/>
      <c r="AY402" s="76"/>
      <c r="AZ402" s="76"/>
      <c r="BA402" s="76"/>
      <c r="BB402" s="76"/>
      <c r="BC402" s="76"/>
      <c r="BD402" s="76"/>
      <c r="BE402" s="76"/>
      <c r="BF402" s="76"/>
      <c r="BG402" s="76"/>
      <c r="BH402" s="76"/>
      <c r="BI402" s="76"/>
      <c r="BJ402" s="76"/>
      <c r="BK402" s="76"/>
      <c r="BL402" s="76"/>
      <c r="BM402" s="76"/>
      <c r="BN402" s="76"/>
      <c r="BO402" s="76"/>
      <c r="BP402" s="76"/>
      <c r="BQ402" s="76"/>
      <c r="BR402" s="76"/>
      <c r="BS402" s="76"/>
      <c r="BT402" s="76"/>
      <c r="BU402" s="76"/>
      <c r="BV402" s="76"/>
      <c r="BW402" s="76"/>
      <c r="BX402" s="76"/>
      <c r="BY402" s="76"/>
      <c r="BZ402" s="76"/>
      <c r="CA402" s="76"/>
      <c r="CB402" s="76"/>
      <c r="CC402" s="76"/>
      <c r="CD402" s="76"/>
    </row>
    <row r="403" spans="1:82" x14ac:dyDescent="0.2">
      <c r="A403" s="76"/>
      <c r="B403" s="76"/>
      <c r="C403" s="76"/>
      <c r="D403" s="76"/>
      <c r="E403" s="76"/>
      <c r="F403" s="76"/>
      <c r="G403" s="76"/>
      <c r="H403" s="76"/>
      <c r="I403" s="76"/>
      <c r="J403" s="76"/>
      <c r="K403" s="76"/>
      <c r="L403" s="76"/>
      <c r="M403" s="76"/>
      <c r="N403" s="76"/>
      <c r="O403" s="76"/>
      <c r="P403" s="76"/>
      <c r="Q403" s="76"/>
      <c r="R403" s="76"/>
      <c r="S403" s="76"/>
      <c r="T403" s="76"/>
      <c r="U403" s="76"/>
      <c r="V403" s="76"/>
      <c r="W403" s="76"/>
      <c r="X403" s="76"/>
      <c r="Y403" s="76"/>
      <c r="Z403" s="76"/>
      <c r="AA403" s="76"/>
      <c r="AB403" s="76"/>
      <c r="AC403" s="76"/>
      <c r="AD403" s="76"/>
      <c r="AE403" s="76"/>
      <c r="AF403" s="76"/>
      <c r="AG403" s="76"/>
      <c r="AH403" s="76"/>
      <c r="AI403" s="76"/>
      <c r="AJ403" s="76"/>
      <c r="AK403" s="76"/>
      <c r="AL403" s="76"/>
      <c r="AM403" s="76"/>
      <c r="AN403" s="76"/>
      <c r="AO403" s="76"/>
      <c r="AP403" s="76"/>
      <c r="AQ403" s="76"/>
      <c r="AR403" s="76"/>
      <c r="AS403" s="76"/>
      <c r="AT403" s="76"/>
      <c r="AU403" s="76"/>
      <c r="AV403" s="76"/>
      <c r="AW403" s="76"/>
      <c r="AX403" s="76"/>
      <c r="AY403" s="76"/>
      <c r="AZ403" s="76"/>
      <c r="BA403" s="76"/>
      <c r="BB403" s="76"/>
      <c r="BC403" s="76"/>
      <c r="BD403" s="76"/>
      <c r="BE403" s="76"/>
      <c r="BF403" s="76"/>
      <c r="BG403" s="76"/>
      <c r="BH403" s="76"/>
      <c r="BI403" s="76"/>
      <c r="BJ403" s="76"/>
      <c r="BK403" s="76"/>
      <c r="BL403" s="76"/>
      <c r="BM403" s="76"/>
      <c r="BN403" s="76"/>
      <c r="BO403" s="76"/>
      <c r="BP403" s="76"/>
      <c r="BQ403" s="76"/>
      <c r="BR403" s="76"/>
      <c r="BS403" s="76"/>
      <c r="BT403" s="76"/>
      <c r="BU403" s="76"/>
      <c r="BV403" s="76"/>
      <c r="BW403" s="76"/>
      <c r="BX403" s="76"/>
      <c r="BY403" s="76"/>
      <c r="BZ403" s="76"/>
      <c r="CA403" s="76"/>
      <c r="CB403" s="76"/>
      <c r="CC403" s="76"/>
      <c r="CD403" s="76"/>
    </row>
    <row r="404" spans="1:82" x14ac:dyDescent="0.2">
      <c r="A404" s="76"/>
      <c r="B404" s="76"/>
      <c r="C404" s="76"/>
      <c r="D404" s="76"/>
      <c r="E404" s="76"/>
      <c r="F404" s="76"/>
      <c r="G404" s="76"/>
      <c r="H404" s="76"/>
      <c r="I404" s="76"/>
      <c r="J404" s="76"/>
      <c r="K404" s="76"/>
      <c r="L404" s="76"/>
      <c r="M404" s="76"/>
      <c r="N404" s="76"/>
      <c r="O404" s="76"/>
      <c r="P404" s="76"/>
      <c r="Q404" s="76"/>
      <c r="R404" s="76"/>
      <c r="S404" s="76"/>
      <c r="T404" s="76"/>
      <c r="U404" s="76"/>
      <c r="V404" s="76"/>
      <c r="W404" s="76"/>
      <c r="X404" s="76"/>
      <c r="Y404" s="76"/>
      <c r="Z404" s="76"/>
      <c r="AA404" s="76"/>
      <c r="AB404" s="76"/>
      <c r="AC404" s="76"/>
      <c r="AD404" s="76"/>
      <c r="AE404" s="76"/>
      <c r="AF404" s="76"/>
      <c r="AG404" s="76"/>
      <c r="AH404" s="76"/>
      <c r="AI404" s="76"/>
      <c r="AJ404" s="76"/>
      <c r="AK404" s="76"/>
      <c r="AL404" s="76"/>
      <c r="AM404" s="76"/>
      <c r="AN404" s="76"/>
      <c r="AO404" s="76"/>
      <c r="AP404" s="76"/>
      <c r="AQ404" s="76"/>
      <c r="AR404" s="76"/>
      <c r="AS404" s="76"/>
      <c r="AT404" s="76"/>
      <c r="AU404" s="76"/>
      <c r="AV404" s="76"/>
      <c r="AW404" s="76"/>
      <c r="AX404" s="76"/>
      <c r="AY404" s="76"/>
      <c r="AZ404" s="76"/>
      <c r="BA404" s="76"/>
      <c r="BB404" s="76"/>
      <c r="BC404" s="76"/>
      <c r="BD404" s="76"/>
      <c r="BE404" s="76"/>
      <c r="BF404" s="76"/>
      <c r="BG404" s="76"/>
      <c r="BH404" s="76"/>
      <c r="BI404" s="76"/>
      <c r="BJ404" s="76"/>
      <c r="BK404" s="76"/>
      <c r="BL404" s="76"/>
      <c r="BM404" s="76"/>
      <c r="BN404" s="76"/>
      <c r="BO404" s="76"/>
      <c r="BP404" s="76"/>
      <c r="BQ404" s="76"/>
      <c r="BR404" s="76"/>
      <c r="BS404" s="76"/>
      <c r="BT404" s="76"/>
      <c r="BU404" s="76"/>
      <c r="BV404" s="76"/>
      <c r="BW404" s="76"/>
      <c r="BX404" s="76"/>
      <c r="BY404" s="76"/>
      <c r="BZ404" s="76"/>
      <c r="CA404" s="76"/>
      <c r="CB404" s="76"/>
      <c r="CC404" s="76"/>
      <c r="CD404" s="76"/>
    </row>
    <row r="405" spans="1:82" x14ac:dyDescent="0.2">
      <c r="A405" s="76"/>
      <c r="B405" s="76"/>
      <c r="C405" s="76"/>
      <c r="D405" s="76"/>
      <c r="E405" s="76"/>
      <c r="F405" s="76"/>
      <c r="G405" s="76"/>
      <c r="H405" s="76"/>
      <c r="I405" s="76"/>
      <c r="J405" s="76"/>
      <c r="K405" s="76"/>
      <c r="L405" s="76"/>
      <c r="M405" s="76"/>
      <c r="N405" s="76"/>
      <c r="O405" s="76"/>
      <c r="P405" s="76"/>
      <c r="Q405" s="76"/>
      <c r="R405" s="76"/>
      <c r="S405" s="76"/>
      <c r="T405" s="76"/>
      <c r="U405" s="76"/>
      <c r="V405" s="76"/>
      <c r="W405" s="76"/>
      <c r="X405" s="76"/>
      <c r="Y405" s="76"/>
      <c r="Z405" s="76"/>
      <c r="AA405" s="76"/>
      <c r="AB405" s="76"/>
      <c r="AC405" s="76"/>
      <c r="AD405" s="76"/>
      <c r="AE405" s="76"/>
      <c r="AF405" s="76"/>
      <c r="AG405" s="76"/>
      <c r="AH405" s="76"/>
      <c r="AI405" s="76"/>
      <c r="AJ405" s="76"/>
      <c r="AK405" s="76"/>
      <c r="AL405" s="76"/>
      <c r="AM405" s="76"/>
      <c r="AN405" s="76"/>
      <c r="AO405" s="76"/>
      <c r="AP405" s="76"/>
      <c r="AQ405" s="76"/>
      <c r="AR405" s="76"/>
      <c r="AS405" s="76"/>
      <c r="AT405" s="76"/>
      <c r="AU405" s="76"/>
      <c r="AV405" s="76"/>
      <c r="AW405" s="76"/>
      <c r="AX405" s="76"/>
      <c r="AY405" s="76"/>
      <c r="AZ405" s="76"/>
      <c r="BA405" s="76"/>
      <c r="BB405" s="76"/>
      <c r="BC405" s="76"/>
      <c r="BD405" s="76"/>
      <c r="BE405" s="76"/>
      <c r="BF405" s="76"/>
      <c r="BG405" s="76"/>
      <c r="BH405" s="76"/>
      <c r="BI405" s="76"/>
      <c r="BJ405" s="76"/>
      <c r="BK405" s="76"/>
      <c r="BL405" s="76"/>
      <c r="BM405" s="76"/>
      <c r="BN405" s="76"/>
      <c r="BO405" s="76"/>
      <c r="BP405" s="76"/>
      <c r="BQ405" s="76"/>
      <c r="BR405" s="76"/>
      <c r="BS405" s="76"/>
      <c r="BT405" s="76"/>
      <c r="BU405" s="76"/>
      <c r="BV405" s="76"/>
      <c r="BW405" s="76"/>
      <c r="BX405" s="76"/>
      <c r="BY405" s="76"/>
      <c r="BZ405" s="76"/>
      <c r="CA405" s="76"/>
      <c r="CB405" s="76"/>
      <c r="CC405" s="76"/>
      <c r="CD405" s="76"/>
    </row>
    <row r="406" spans="1:82" x14ac:dyDescent="0.2">
      <c r="A406" s="76"/>
      <c r="B406" s="76"/>
      <c r="C406" s="76"/>
      <c r="D406" s="76"/>
      <c r="E406" s="76"/>
      <c r="F406" s="76"/>
      <c r="G406" s="76"/>
      <c r="H406" s="76"/>
      <c r="I406" s="76"/>
      <c r="J406" s="76"/>
      <c r="K406" s="76"/>
      <c r="L406" s="76"/>
      <c r="M406" s="76"/>
      <c r="N406" s="76"/>
      <c r="O406" s="76"/>
      <c r="P406" s="76"/>
      <c r="Q406" s="76"/>
      <c r="R406" s="76"/>
      <c r="S406" s="76"/>
      <c r="T406" s="76"/>
      <c r="U406" s="76"/>
      <c r="V406" s="76"/>
      <c r="W406" s="76"/>
      <c r="X406" s="76"/>
      <c r="Y406" s="76"/>
      <c r="Z406" s="76"/>
      <c r="AA406" s="76"/>
      <c r="AB406" s="76"/>
      <c r="AC406" s="76"/>
      <c r="AD406" s="76"/>
      <c r="AE406" s="76"/>
      <c r="AF406" s="76"/>
      <c r="AG406" s="76"/>
      <c r="AH406" s="76"/>
      <c r="AI406" s="76"/>
      <c r="AJ406" s="76"/>
      <c r="AK406" s="76"/>
      <c r="AL406" s="76"/>
      <c r="AM406" s="76"/>
      <c r="AN406" s="76"/>
      <c r="AO406" s="76"/>
      <c r="AP406" s="76"/>
      <c r="AQ406" s="76"/>
      <c r="AR406" s="76"/>
      <c r="AS406" s="76"/>
      <c r="AT406" s="76"/>
      <c r="AU406" s="76"/>
      <c r="AV406" s="76"/>
      <c r="AW406" s="76"/>
      <c r="AX406" s="76"/>
      <c r="AY406" s="76"/>
      <c r="AZ406" s="76"/>
      <c r="BA406" s="76"/>
      <c r="BB406" s="76"/>
      <c r="BC406" s="76"/>
      <c r="BD406" s="76"/>
      <c r="BE406" s="76"/>
      <c r="BF406" s="76"/>
      <c r="BG406" s="76"/>
      <c r="BH406" s="76"/>
      <c r="BI406" s="76"/>
      <c r="BJ406" s="76"/>
      <c r="BK406" s="76"/>
      <c r="BL406" s="76"/>
      <c r="BM406" s="76"/>
      <c r="BN406" s="76"/>
      <c r="BO406" s="76"/>
      <c r="BP406" s="76"/>
      <c r="BQ406" s="76"/>
      <c r="BR406" s="76"/>
      <c r="BS406" s="76"/>
      <c r="BT406" s="76"/>
      <c r="BU406" s="76"/>
      <c r="BV406" s="76"/>
      <c r="BW406" s="76"/>
      <c r="BX406" s="76"/>
      <c r="BY406" s="76"/>
      <c r="BZ406" s="76"/>
      <c r="CA406" s="76"/>
      <c r="CB406" s="76"/>
      <c r="CC406" s="76"/>
      <c r="CD406" s="76"/>
    </row>
    <row r="407" spans="1:82" x14ac:dyDescent="0.2">
      <c r="A407" s="76"/>
      <c r="B407" s="76"/>
      <c r="C407" s="76"/>
      <c r="D407" s="76"/>
      <c r="E407" s="76"/>
      <c r="F407" s="76"/>
      <c r="G407" s="76"/>
      <c r="H407" s="76"/>
      <c r="I407" s="76"/>
      <c r="J407" s="76"/>
      <c r="K407" s="76"/>
      <c r="L407" s="76"/>
      <c r="M407" s="76"/>
      <c r="N407" s="76"/>
      <c r="O407" s="76"/>
      <c r="P407" s="76"/>
      <c r="Q407" s="76"/>
      <c r="R407" s="76"/>
      <c r="S407" s="76"/>
      <c r="T407" s="76"/>
      <c r="U407" s="76"/>
      <c r="V407" s="76"/>
      <c r="W407" s="76"/>
      <c r="X407" s="76"/>
      <c r="Y407" s="76"/>
      <c r="Z407" s="76"/>
      <c r="AA407" s="76"/>
      <c r="AB407" s="76"/>
      <c r="AC407" s="76"/>
      <c r="AD407" s="76"/>
      <c r="AE407" s="76"/>
      <c r="AF407" s="76"/>
      <c r="AG407" s="76"/>
      <c r="AH407" s="76"/>
      <c r="AI407" s="76"/>
      <c r="AJ407" s="76"/>
      <c r="AK407" s="76"/>
      <c r="AL407" s="76"/>
      <c r="AM407" s="76"/>
      <c r="AN407" s="76"/>
      <c r="AO407" s="76"/>
      <c r="AP407" s="76"/>
      <c r="AQ407" s="76"/>
      <c r="AR407" s="76"/>
      <c r="AS407" s="76"/>
      <c r="AT407" s="76"/>
      <c r="AU407" s="76"/>
      <c r="AV407" s="76"/>
      <c r="AW407" s="76"/>
      <c r="AX407" s="76"/>
      <c r="AY407" s="76"/>
      <c r="AZ407" s="76"/>
      <c r="BA407" s="76"/>
      <c r="BB407" s="76"/>
      <c r="BC407" s="76"/>
      <c r="BD407" s="76"/>
      <c r="BE407" s="76"/>
      <c r="BF407" s="76"/>
      <c r="BG407" s="76"/>
      <c r="BH407" s="76"/>
      <c r="BI407" s="76"/>
      <c r="BJ407" s="76"/>
      <c r="BK407" s="76"/>
      <c r="BL407" s="76"/>
      <c r="BM407" s="76"/>
      <c r="BN407" s="76"/>
      <c r="BO407" s="76"/>
      <c r="BP407" s="76"/>
      <c r="BQ407" s="76"/>
      <c r="BR407" s="76"/>
      <c r="BS407" s="76"/>
      <c r="BT407" s="76"/>
      <c r="BU407" s="76"/>
      <c r="BV407" s="76"/>
      <c r="BW407" s="76"/>
      <c r="BX407" s="76"/>
      <c r="BY407" s="76"/>
      <c r="BZ407" s="76"/>
      <c r="CA407" s="76"/>
      <c r="CB407" s="76"/>
      <c r="CC407" s="76"/>
      <c r="CD407" s="76"/>
    </row>
    <row r="408" spans="1:82" x14ac:dyDescent="0.2">
      <c r="A408" s="76"/>
      <c r="B408" s="76"/>
      <c r="C408" s="76"/>
      <c r="D408" s="76"/>
      <c r="E408" s="76"/>
      <c r="F408" s="76"/>
      <c r="G408" s="76"/>
      <c r="H408" s="76"/>
      <c r="I408" s="76"/>
      <c r="J408" s="76"/>
      <c r="K408" s="76"/>
      <c r="L408" s="76"/>
      <c r="M408" s="76"/>
      <c r="N408" s="76"/>
      <c r="O408" s="76"/>
      <c r="P408" s="76"/>
      <c r="Q408" s="76"/>
      <c r="R408" s="76"/>
      <c r="S408" s="76"/>
      <c r="T408" s="76"/>
      <c r="U408" s="76"/>
      <c r="V408" s="76"/>
      <c r="W408" s="76"/>
      <c r="X408" s="76"/>
      <c r="Y408" s="76"/>
      <c r="Z408" s="76"/>
      <c r="AA408" s="76"/>
      <c r="AB408" s="76"/>
      <c r="AC408" s="76"/>
      <c r="AD408" s="76"/>
      <c r="AE408" s="76"/>
      <c r="AF408" s="76"/>
      <c r="AG408" s="76"/>
      <c r="AH408" s="76"/>
      <c r="AI408" s="76"/>
      <c r="AJ408" s="76"/>
      <c r="AK408" s="76"/>
      <c r="AL408" s="76"/>
      <c r="AM408" s="76"/>
      <c r="AN408" s="76"/>
      <c r="AO408" s="76"/>
      <c r="AP408" s="76"/>
      <c r="AQ408" s="76"/>
      <c r="AR408" s="76"/>
      <c r="AS408" s="76"/>
      <c r="AT408" s="76"/>
      <c r="AU408" s="76"/>
      <c r="AV408" s="76"/>
      <c r="AW408" s="76"/>
      <c r="AX408" s="76"/>
      <c r="AY408" s="76"/>
      <c r="AZ408" s="76"/>
      <c r="BA408" s="76"/>
      <c r="BB408" s="76"/>
      <c r="BC408" s="76"/>
      <c r="BD408" s="76"/>
      <c r="BE408" s="76"/>
      <c r="BF408" s="76"/>
      <c r="BG408" s="76"/>
      <c r="BH408" s="76"/>
      <c r="BI408" s="76"/>
      <c r="BJ408" s="76"/>
      <c r="BK408" s="76"/>
      <c r="BL408" s="76"/>
      <c r="BM408" s="76"/>
      <c r="BN408" s="76"/>
      <c r="BO408" s="76"/>
      <c r="BP408" s="76"/>
      <c r="BQ408" s="76"/>
      <c r="BR408" s="76"/>
      <c r="BS408" s="76"/>
      <c r="BT408" s="76"/>
      <c r="BU408" s="76"/>
      <c r="BV408" s="76"/>
      <c r="BW408" s="76"/>
      <c r="BX408" s="76"/>
      <c r="BY408" s="76"/>
      <c r="BZ408" s="76"/>
      <c r="CA408" s="76"/>
      <c r="CB408" s="76"/>
      <c r="CC408" s="76"/>
      <c r="CD408" s="76"/>
    </row>
    <row r="409" spans="1:82" x14ac:dyDescent="0.2">
      <c r="A409" s="76"/>
      <c r="B409" s="76"/>
      <c r="C409" s="76"/>
      <c r="D409" s="76"/>
      <c r="E409" s="76"/>
      <c r="F409" s="76"/>
      <c r="G409" s="76"/>
      <c r="H409" s="76"/>
      <c r="I409" s="76"/>
      <c r="J409" s="76"/>
      <c r="K409" s="76"/>
      <c r="L409" s="76"/>
      <c r="M409" s="76"/>
      <c r="N409" s="76"/>
      <c r="O409" s="76"/>
      <c r="P409" s="76"/>
      <c r="Q409" s="76"/>
      <c r="R409" s="76"/>
      <c r="S409" s="76"/>
      <c r="T409" s="76"/>
      <c r="U409" s="76"/>
      <c r="V409" s="76"/>
      <c r="W409" s="76"/>
      <c r="X409" s="76"/>
      <c r="Y409" s="76"/>
      <c r="Z409" s="76"/>
      <c r="AA409" s="76"/>
      <c r="AB409" s="76"/>
      <c r="AC409" s="76"/>
      <c r="AD409" s="76"/>
      <c r="AE409" s="76"/>
      <c r="AF409" s="76"/>
      <c r="AG409" s="76"/>
      <c r="AH409" s="76"/>
      <c r="AI409" s="76"/>
      <c r="AJ409" s="76"/>
      <c r="AK409" s="76"/>
      <c r="AL409" s="76"/>
      <c r="AM409" s="76"/>
      <c r="AN409" s="76"/>
      <c r="AO409" s="76"/>
      <c r="AP409" s="76"/>
      <c r="AQ409" s="76"/>
      <c r="AR409" s="76"/>
      <c r="AS409" s="76"/>
      <c r="AT409" s="76"/>
      <c r="AU409" s="76"/>
      <c r="AV409" s="76"/>
      <c r="AW409" s="76"/>
      <c r="AX409" s="76"/>
      <c r="AY409" s="76"/>
      <c r="AZ409" s="76"/>
      <c r="BA409" s="76"/>
      <c r="BB409" s="76"/>
      <c r="BC409" s="76"/>
      <c r="BD409" s="76"/>
      <c r="BE409" s="76"/>
      <c r="BF409" s="76"/>
      <c r="BG409" s="76"/>
      <c r="BH409" s="76"/>
      <c r="BI409" s="76"/>
      <c r="BJ409" s="76"/>
      <c r="BK409" s="76"/>
      <c r="BL409" s="76"/>
      <c r="BM409" s="76"/>
      <c r="BN409" s="76"/>
      <c r="BO409" s="76"/>
      <c r="BP409" s="76"/>
      <c r="BQ409" s="76"/>
      <c r="BR409" s="76"/>
      <c r="BS409" s="76"/>
      <c r="BT409" s="76"/>
      <c r="BU409" s="76"/>
      <c r="BV409" s="76"/>
      <c r="BW409" s="76"/>
      <c r="BX409" s="76"/>
      <c r="BY409" s="76"/>
      <c r="BZ409" s="76"/>
      <c r="CA409" s="76"/>
      <c r="CB409" s="76"/>
      <c r="CC409" s="76"/>
      <c r="CD409" s="76"/>
    </row>
    <row r="410" spans="1:82" x14ac:dyDescent="0.2">
      <c r="A410" s="76"/>
      <c r="B410" s="76"/>
      <c r="C410" s="76"/>
      <c r="D410" s="76"/>
      <c r="E410" s="76"/>
      <c r="F410" s="76"/>
      <c r="G410" s="76"/>
      <c r="H410" s="76"/>
      <c r="I410" s="76"/>
      <c r="J410" s="76"/>
      <c r="K410" s="76"/>
      <c r="L410" s="76"/>
      <c r="M410" s="76"/>
      <c r="N410" s="76"/>
      <c r="O410" s="76"/>
      <c r="P410" s="76"/>
      <c r="Q410" s="76"/>
      <c r="R410" s="76"/>
      <c r="S410" s="76"/>
      <c r="T410" s="76"/>
      <c r="U410" s="76"/>
      <c r="V410" s="76"/>
      <c r="W410" s="76"/>
      <c r="X410" s="76"/>
      <c r="Y410" s="76"/>
      <c r="Z410" s="76"/>
      <c r="AA410" s="76"/>
      <c r="AB410" s="76"/>
      <c r="AC410" s="76"/>
      <c r="AD410" s="76"/>
      <c r="AE410" s="76"/>
      <c r="AF410" s="76"/>
      <c r="AG410" s="76"/>
      <c r="AH410" s="76"/>
      <c r="AI410" s="76"/>
      <c r="AJ410" s="76"/>
      <c r="AK410" s="76"/>
      <c r="AL410" s="76"/>
      <c r="AM410" s="76"/>
      <c r="AN410" s="76"/>
      <c r="AO410" s="76"/>
      <c r="AP410" s="76"/>
      <c r="AQ410" s="76"/>
      <c r="AR410" s="76"/>
      <c r="AS410" s="76"/>
      <c r="AT410" s="76"/>
      <c r="AU410" s="76"/>
      <c r="AV410" s="76"/>
      <c r="AW410" s="76"/>
      <c r="AX410" s="76"/>
      <c r="AY410" s="76"/>
      <c r="AZ410" s="76"/>
      <c r="BA410" s="76"/>
      <c r="BB410" s="76"/>
      <c r="BC410" s="76"/>
      <c r="BD410" s="76"/>
      <c r="BE410" s="76"/>
      <c r="BF410" s="76"/>
      <c r="BG410" s="76"/>
      <c r="BH410" s="76"/>
      <c r="BI410" s="76"/>
      <c r="BJ410" s="76"/>
      <c r="BK410" s="76"/>
      <c r="BL410" s="76"/>
      <c r="BM410" s="76"/>
      <c r="BN410" s="76"/>
      <c r="BO410" s="76"/>
      <c r="BP410" s="76"/>
      <c r="BQ410" s="76"/>
      <c r="BR410" s="76"/>
      <c r="BS410" s="76"/>
      <c r="BT410" s="76"/>
      <c r="BU410" s="76"/>
      <c r="BV410" s="76"/>
      <c r="BW410" s="76"/>
      <c r="BX410" s="76"/>
      <c r="BY410" s="76"/>
      <c r="BZ410" s="76"/>
      <c r="CA410" s="76"/>
      <c r="CB410" s="76"/>
      <c r="CC410" s="76"/>
      <c r="CD410" s="76"/>
    </row>
    <row r="411" spans="1:82" x14ac:dyDescent="0.2">
      <c r="A411" s="76"/>
      <c r="B411" s="76"/>
      <c r="C411" s="76"/>
      <c r="D411" s="76"/>
      <c r="E411" s="76"/>
      <c r="F411" s="76"/>
      <c r="G411" s="76"/>
      <c r="H411" s="76"/>
      <c r="I411" s="76"/>
      <c r="J411" s="76"/>
      <c r="K411" s="76"/>
      <c r="L411" s="76"/>
      <c r="M411" s="76"/>
      <c r="N411" s="76"/>
      <c r="O411" s="76"/>
      <c r="P411" s="76"/>
      <c r="Q411" s="76"/>
      <c r="R411" s="76"/>
      <c r="S411" s="76"/>
      <c r="T411" s="76"/>
      <c r="U411" s="76"/>
      <c r="V411" s="76"/>
      <c r="W411" s="76"/>
      <c r="X411" s="76"/>
      <c r="Y411" s="76"/>
      <c r="Z411" s="76"/>
      <c r="AA411" s="76"/>
      <c r="AB411" s="76"/>
      <c r="AC411" s="76"/>
      <c r="AD411" s="76"/>
      <c r="AE411" s="76"/>
      <c r="AF411" s="76"/>
      <c r="AG411" s="76"/>
      <c r="AH411" s="76"/>
      <c r="AI411" s="76"/>
      <c r="AJ411" s="76"/>
      <c r="AK411" s="76"/>
      <c r="AL411" s="76"/>
      <c r="AM411" s="76"/>
      <c r="AN411" s="76"/>
      <c r="AO411" s="76"/>
      <c r="AP411" s="76"/>
      <c r="AQ411" s="76"/>
      <c r="AR411" s="76"/>
      <c r="AS411" s="76"/>
      <c r="AT411" s="76"/>
      <c r="AU411" s="76"/>
      <c r="AV411" s="76"/>
      <c r="AW411" s="76"/>
      <c r="AX411" s="76"/>
      <c r="AY411" s="76"/>
      <c r="AZ411" s="76"/>
      <c r="BA411" s="76"/>
      <c r="BB411" s="76"/>
      <c r="BC411" s="76"/>
      <c r="BD411" s="76"/>
      <c r="BE411" s="76"/>
      <c r="BF411" s="76"/>
      <c r="BG411" s="76"/>
      <c r="BH411" s="76"/>
      <c r="BI411" s="76"/>
      <c r="BJ411" s="76"/>
      <c r="BK411" s="76"/>
      <c r="BL411" s="76"/>
      <c r="BM411" s="76"/>
      <c r="BN411" s="76"/>
      <c r="BO411" s="76"/>
      <c r="BP411" s="76"/>
      <c r="BQ411" s="76"/>
      <c r="BR411" s="76"/>
      <c r="BS411" s="76"/>
      <c r="BT411" s="76"/>
      <c r="BU411" s="76"/>
      <c r="BV411" s="76"/>
      <c r="BW411" s="76"/>
      <c r="BX411" s="76"/>
      <c r="BY411" s="76"/>
      <c r="BZ411" s="76"/>
      <c r="CA411" s="76"/>
      <c r="CB411" s="76"/>
      <c r="CC411" s="76"/>
      <c r="CD411" s="76"/>
    </row>
    <row r="412" spans="1:82" x14ac:dyDescent="0.2">
      <c r="A412" s="76"/>
      <c r="B412" s="76"/>
      <c r="C412" s="76"/>
      <c r="D412" s="76"/>
      <c r="E412" s="76"/>
      <c r="F412" s="76"/>
      <c r="G412" s="76"/>
      <c r="H412" s="76"/>
      <c r="I412" s="76"/>
      <c r="J412" s="76"/>
      <c r="K412" s="76"/>
      <c r="L412" s="76"/>
      <c r="M412" s="76"/>
      <c r="N412" s="76"/>
      <c r="O412" s="76"/>
      <c r="P412" s="76"/>
      <c r="Q412" s="76"/>
      <c r="R412" s="76"/>
      <c r="S412" s="76"/>
      <c r="T412" s="76"/>
      <c r="U412" s="76"/>
      <c r="V412" s="76"/>
      <c r="W412" s="76"/>
      <c r="X412" s="76"/>
      <c r="Y412" s="76"/>
      <c r="Z412" s="76"/>
      <c r="AA412" s="76"/>
      <c r="AB412" s="76"/>
      <c r="AC412" s="76"/>
      <c r="AD412" s="76"/>
      <c r="AE412" s="76"/>
      <c r="AF412" s="76"/>
      <c r="AG412" s="76"/>
      <c r="AH412" s="76"/>
      <c r="AI412" s="76"/>
      <c r="AJ412" s="76"/>
      <c r="AK412" s="76"/>
      <c r="AL412" s="76"/>
      <c r="AM412" s="76"/>
      <c r="AN412" s="76"/>
      <c r="AO412" s="76"/>
      <c r="AP412" s="76"/>
      <c r="AQ412" s="76"/>
      <c r="AR412" s="76"/>
      <c r="AS412" s="76"/>
      <c r="AT412" s="76"/>
      <c r="AU412" s="76"/>
      <c r="AV412" s="76"/>
      <c r="AW412" s="76"/>
      <c r="AX412" s="76"/>
      <c r="AY412" s="76"/>
      <c r="AZ412" s="76"/>
      <c r="BA412" s="76"/>
      <c r="BB412" s="76"/>
      <c r="BC412" s="76"/>
      <c r="BD412" s="76"/>
      <c r="BE412" s="76"/>
      <c r="BF412" s="76"/>
      <c r="BG412" s="76"/>
      <c r="BH412" s="76"/>
      <c r="BI412" s="76"/>
      <c r="BJ412" s="76"/>
      <c r="BK412" s="76"/>
      <c r="BL412" s="76"/>
      <c r="BM412" s="76"/>
      <c r="BN412" s="76"/>
      <c r="BO412" s="76"/>
      <c r="BP412" s="76"/>
      <c r="BQ412" s="76"/>
      <c r="BR412" s="76"/>
      <c r="BS412" s="76"/>
      <c r="BT412" s="76"/>
      <c r="BU412" s="76"/>
      <c r="BV412" s="76"/>
      <c r="BW412" s="76"/>
      <c r="BX412" s="76"/>
      <c r="BY412" s="76"/>
      <c r="BZ412" s="76"/>
      <c r="CA412" s="76"/>
      <c r="CB412" s="76"/>
      <c r="CC412" s="76"/>
      <c r="CD412" s="76"/>
    </row>
    <row r="413" spans="1:82" x14ac:dyDescent="0.2">
      <c r="A413" s="76"/>
      <c r="B413" s="76"/>
      <c r="C413" s="76"/>
      <c r="D413" s="76"/>
      <c r="E413" s="76"/>
      <c r="F413" s="76"/>
      <c r="G413" s="76"/>
      <c r="H413" s="76"/>
      <c r="I413" s="76"/>
      <c r="J413" s="76"/>
      <c r="K413" s="76"/>
      <c r="L413" s="76"/>
      <c r="M413" s="76"/>
      <c r="N413" s="76"/>
      <c r="O413" s="76"/>
      <c r="P413" s="76"/>
      <c r="Q413" s="76"/>
      <c r="R413" s="76"/>
      <c r="S413" s="76"/>
      <c r="T413" s="76"/>
      <c r="U413" s="76"/>
      <c r="V413" s="76"/>
      <c r="W413" s="76"/>
      <c r="X413" s="76"/>
      <c r="Y413" s="76"/>
      <c r="Z413" s="76"/>
      <c r="AA413" s="76"/>
      <c r="AB413" s="76"/>
      <c r="AC413" s="76"/>
      <c r="AD413" s="76"/>
      <c r="AE413" s="76"/>
      <c r="AF413" s="76"/>
      <c r="AG413" s="76"/>
      <c r="AH413" s="76"/>
      <c r="AI413" s="76"/>
      <c r="AJ413" s="76"/>
      <c r="AK413" s="76"/>
      <c r="AL413" s="76"/>
      <c r="AM413" s="76"/>
      <c r="AN413" s="76"/>
      <c r="AO413" s="76"/>
      <c r="AP413" s="76"/>
      <c r="AQ413" s="76"/>
      <c r="AR413" s="76"/>
      <c r="AS413" s="76"/>
      <c r="AT413" s="76"/>
      <c r="AU413" s="76"/>
      <c r="AV413" s="76"/>
      <c r="AW413" s="76"/>
      <c r="AX413" s="76"/>
      <c r="AY413" s="76"/>
      <c r="AZ413" s="76"/>
      <c r="BA413" s="76"/>
      <c r="BB413" s="76"/>
      <c r="BC413" s="76"/>
      <c r="BD413" s="76"/>
      <c r="BE413" s="76"/>
      <c r="BF413" s="76"/>
      <c r="BG413" s="76"/>
      <c r="BH413" s="76"/>
      <c r="BI413" s="76"/>
      <c r="BJ413" s="76"/>
      <c r="BK413" s="76"/>
      <c r="BL413" s="76"/>
      <c r="BM413" s="76"/>
      <c r="BN413" s="76"/>
      <c r="BO413" s="76"/>
      <c r="BP413" s="76"/>
      <c r="BQ413" s="76"/>
      <c r="BR413" s="76"/>
      <c r="BS413" s="76"/>
      <c r="BT413" s="76"/>
      <c r="BU413" s="76"/>
      <c r="BV413" s="76"/>
      <c r="BW413" s="76"/>
      <c r="BX413" s="76"/>
      <c r="BY413" s="76"/>
      <c r="BZ413" s="76"/>
      <c r="CA413" s="76"/>
      <c r="CB413" s="76"/>
      <c r="CC413" s="76"/>
      <c r="CD413" s="76"/>
    </row>
    <row r="414" spans="1:82" x14ac:dyDescent="0.2">
      <c r="A414" s="76"/>
      <c r="B414" s="76"/>
      <c r="C414" s="76"/>
      <c r="D414" s="76"/>
      <c r="E414" s="76"/>
      <c r="F414" s="76"/>
      <c r="G414" s="76"/>
      <c r="H414" s="76"/>
      <c r="I414" s="76"/>
      <c r="J414" s="76"/>
      <c r="K414" s="76"/>
      <c r="L414" s="76"/>
      <c r="M414" s="76"/>
      <c r="N414" s="76"/>
      <c r="O414" s="76"/>
      <c r="P414" s="76"/>
      <c r="Q414" s="76"/>
      <c r="R414" s="76"/>
      <c r="S414" s="76"/>
      <c r="T414" s="76"/>
      <c r="U414" s="76"/>
      <c r="V414" s="76"/>
      <c r="W414" s="76"/>
      <c r="X414" s="76"/>
      <c r="Y414" s="76"/>
      <c r="Z414" s="76"/>
      <c r="AA414" s="76"/>
      <c r="AB414" s="76"/>
      <c r="AC414" s="76"/>
      <c r="AD414" s="76"/>
      <c r="AE414" s="76"/>
      <c r="AF414" s="76"/>
      <c r="AG414" s="76"/>
      <c r="AH414" s="76"/>
      <c r="AI414" s="76"/>
      <c r="AJ414" s="76"/>
      <c r="AK414" s="76"/>
      <c r="AL414" s="76"/>
      <c r="AM414" s="76"/>
      <c r="AN414" s="76"/>
      <c r="AO414" s="76"/>
      <c r="AP414" s="76"/>
      <c r="AQ414" s="76"/>
      <c r="AR414" s="76"/>
      <c r="AS414" s="76"/>
      <c r="AT414" s="76"/>
      <c r="AU414" s="76"/>
      <c r="AV414" s="76"/>
      <c r="AW414" s="76"/>
      <c r="AX414" s="76"/>
      <c r="AY414" s="76"/>
      <c r="AZ414" s="76"/>
      <c r="BA414" s="76"/>
      <c r="BB414" s="76"/>
      <c r="BC414" s="76"/>
      <c r="BD414" s="76"/>
      <c r="BE414" s="76"/>
      <c r="BF414" s="76"/>
      <c r="BG414" s="76"/>
      <c r="BH414" s="76"/>
      <c r="BI414" s="76"/>
      <c r="BJ414" s="76"/>
      <c r="BK414" s="76"/>
      <c r="BL414" s="76"/>
      <c r="BM414" s="76"/>
      <c r="BN414" s="76"/>
      <c r="BO414" s="76"/>
      <c r="BP414" s="76"/>
      <c r="BQ414" s="76"/>
      <c r="BR414" s="76"/>
      <c r="BS414" s="76"/>
      <c r="BT414" s="76"/>
      <c r="BU414" s="76"/>
      <c r="BV414" s="76"/>
      <c r="BW414" s="76"/>
      <c r="BX414" s="76"/>
      <c r="BY414" s="76"/>
      <c r="BZ414" s="76"/>
      <c r="CA414" s="76"/>
      <c r="CB414" s="76"/>
      <c r="CC414" s="76"/>
      <c r="CD414" s="76"/>
    </row>
    <row r="415" spans="1:82" x14ac:dyDescent="0.2">
      <c r="A415" s="76"/>
      <c r="B415" s="76"/>
      <c r="C415" s="76"/>
      <c r="D415" s="76"/>
      <c r="E415" s="76"/>
      <c r="F415" s="76"/>
      <c r="G415" s="76"/>
      <c r="H415" s="76"/>
      <c r="I415" s="76"/>
      <c r="J415" s="76"/>
      <c r="K415" s="76"/>
      <c r="L415" s="76"/>
      <c r="M415" s="76"/>
      <c r="N415" s="76"/>
      <c r="O415" s="76"/>
      <c r="P415" s="76"/>
      <c r="Q415" s="76"/>
      <c r="R415" s="76"/>
      <c r="S415" s="76"/>
      <c r="T415" s="76"/>
      <c r="U415" s="76"/>
      <c r="V415" s="76"/>
      <c r="W415" s="76"/>
      <c r="X415" s="76"/>
      <c r="Y415" s="76"/>
      <c r="Z415" s="76"/>
      <c r="AA415" s="76"/>
      <c r="AB415" s="76"/>
      <c r="AC415" s="76"/>
      <c r="AD415" s="76"/>
      <c r="AE415" s="76"/>
      <c r="AF415" s="76"/>
      <c r="AG415" s="76"/>
      <c r="AH415" s="76"/>
      <c r="AI415" s="76"/>
      <c r="AJ415" s="76"/>
      <c r="AK415" s="76"/>
      <c r="AL415" s="76"/>
      <c r="AM415" s="76"/>
      <c r="AN415" s="76"/>
      <c r="AO415" s="76"/>
      <c r="AP415" s="76"/>
      <c r="AQ415" s="76"/>
      <c r="AR415" s="76"/>
      <c r="AS415" s="76"/>
      <c r="AT415" s="76"/>
      <c r="AU415" s="76"/>
      <c r="AV415" s="76"/>
      <c r="AW415" s="76"/>
      <c r="AX415" s="76"/>
      <c r="AY415" s="76"/>
      <c r="AZ415" s="76"/>
      <c r="BA415" s="76"/>
      <c r="BB415" s="76"/>
      <c r="BC415" s="76"/>
      <c r="BD415" s="76"/>
      <c r="BE415" s="76"/>
      <c r="BF415" s="76"/>
      <c r="BG415" s="76"/>
      <c r="BH415" s="76"/>
      <c r="BI415" s="76"/>
      <c r="BJ415" s="76"/>
      <c r="BK415" s="76"/>
      <c r="BL415" s="76"/>
      <c r="BM415" s="76"/>
      <c r="BN415" s="76"/>
      <c r="BO415" s="76"/>
      <c r="BP415" s="76"/>
      <c r="BQ415" s="76"/>
      <c r="BR415" s="76"/>
      <c r="BS415" s="76"/>
      <c r="BT415" s="76"/>
      <c r="BU415" s="76"/>
      <c r="BV415" s="76"/>
      <c r="BW415" s="76"/>
      <c r="BX415" s="76"/>
      <c r="BY415" s="76"/>
      <c r="BZ415" s="76"/>
      <c r="CA415" s="76"/>
      <c r="CB415" s="76"/>
      <c r="CC415" s="76"/>
      <c r="CD415" s="76"/>
    </row>
    <row r="416" spans="1:82" x14ac:dyDescent="0.2">
      <c r="A416" s="76"/>
      <c r="B416" s="76"/>
      <c r="C416" s="76"/>
      <c r="D416" s="76"/>
      <c r="E416" s="76"/>
      <c r="F416" s="76"/>
      <c r="G416" s="76"/>
      <c r="H416" s="76"/>
      <c r="I416" s="76"/>
      <c r="J416" s="76"/>
      <c r="K416" s="76"/>
      <c r="L416" s="76"/>
      <c r="M416" s="76"/>
      <c r="N416" s="76"/>
      <c r="O416" s="76"/>
      <c r="P416" s="76"/>
      <c r="Q416" s="76"/>
      <c r="R416" s="76"/>
      <c r="S416" s="76"/>
      <c r="T416" s="76"/>
      <c r="U416" s="76"/>
      <c r="V416" s="76"/>
      <c r="W416" s="76"/>
      <c r="X416" s="76"/>
      <c r="Y416" s="76"/>
      <c r="Z416" s="76"/>
      <c r="AA416" s="76"/>
      <c r="AB416" s="76"/>
      <c r="AC416" s="76"/>
      <c r="AD416" s="76"/>
      <c r="AE416" s="76"/>
      <c r="AF416" s="76"/>
      <c r="AG416" s="76"/>
      <c r="AH416" s="76"/>
      <c r="AI416" s="76"/>
      <c r="AJ416" s="76"/>
      <c r="AK416" s="76"/>
      <c r="AL416" s="76"/>
      <c r="AM416" s="76"/>
      <c r="AN416" s="76"/>
      <c r="AO416" s="76"/>
      <c r="AP416" s="76"/>
      <c r="AQ416" s="76"/>
      <c r="AR416" s="76"/>
      <c r="AS416" s="76"/>
      <c r="AT416" s="76"/>
      <c r="AU416" s="76"/>
      <c r="AV416" s="76"/>
      <c r="AW416" s="76"/>
      <c r="AX416" s="76"/>
      <c r="AY416" s="76"/>
      <c r="AZ416" s="76"/>
      <c r="BA416" s="76"/>
      <c r="BB416" s="76"/>
      <c r="BC416" s="76"/>
      <c r="BD416" s="76"/>
      <c r="BE416" s="76"/>
      <c r="BF416" s="76"/>
      <c r="BG416" s="76"/>
      <c r="BH416" s="76"/>
      <c r="BI416" s="76"/>
      <c r="BJ416" s="76"/>
      <c r="BK416" s="76"/>
      <c r="BL416" s="76"/>
      <c r="BM416" s="76"/>
      <c r="BN416" s="76"/>
      <c r="BO416" s="76"/>
      <c r="BP416" s="76"/>
      <c r="BQ416" s="76"/>
      <c r="BR416" s="76"/>
      <c r="BS416" s="76"/>
      <c r="BT416" s="76"/>
      <c r="BU416" s="76"/>
      <c r="BV416" s="76"/>
      <c r="BW416" s="76"/>
      <c r="BX416" s="76"/>
      <c r="BY416" s="76"/>
      <c r="BZ416" s="76"/>
      <c r="CA416" s="76"/>
      <c r="CB416" s="76"/>
      <c r="CC416" s="76"/>
      <c r="CD416" s="76"/>
    </row>
    <row r="417" spans="1:82" x14ac:dyDescent="0.2">
      <c r="A417" s="76"/>
      <c r="B417" s="76"/>
      <c r="C417" s="76"/>
      <c r="D417" s="76"/>
      <c r="E417" s="76"/>
      <c r="F417" s="76"/>
      <c r="G417" s="76"/>
      <c r="H417" s="76"/>
      <c r="I417" s="76"/>
      <c r="J417" s="76"/>
      <c r="K417" s="76"/>
      <c r="L417" s="76"/>
      <c r="M417" s="76"/>
      <c r="N417" s="76"/>
      <c r="O417" s="76"/>
      <c r="P417" s="76"/>
      <c r="Q417" s="76"/>
      <c r="R417" s="76"/>
      <c r="S417" s="76"/>
      <c r="T417" s="76"/>
      <c r="U417" s="76"/>
      <c r="V417" s="76"/>
      <c r="W417" s="76"/>
      <c r="X417" s="76"/>
      <c r="Y417" s="76"/>
      <c r="Z417" s="76"/>
      <c r="AA417" s="76"/>
      <c r="AB417" s="76"/>
      <c r="AC417" s="76"/>
      <c r="AD417" s="76"/>
      <c r="AE417" s="76"/>
      <c r="AF417" s="76"/>
      <c r="AG417" s="76"/>
      <c r="AH417" s="76"/>
      <c r="AI417" s="76"/>
      <c r="AJ417" s="76"/>
      <c r="AK417" s="76"/>
      <c r="AL417" s="76"/>
      <c r="AM417" s="76"/>
      <c r="AN417" s="76"/>
      <c r="AO417" s="76"/>
      <c r="AP417" s="76"/>
      <c r="AQ417" s="76"/>
      <c r="AR417" s="76"/>
      <c r="AS417" s="76"/>
      <c r="AT417" s="76"/>
      <c r="AU417" s="76"/>
      <c r="AV417" s="76"/>
      <c r="AW417" s="76"/>
      <c r="AX417" s="76"/>
      <c r="AY417" s="76"/>
      <c r="AZ417" s="76"/>
      <c r="BA417" s="76"/>
      <c r="BB417" s="76"/>
      <c r="BC417" s="76"/>
      <c r="BD417" s="76"/>
      <c r="BE417" s="76"/>
      <c r="BF417" s="76"/>
      <c r="BG417" s="76"/>
      <c r="BH417" s="76"/>
      <c r="BI417" s="76"/>
      <c r="BJ417" s="76"/>
      <c r="BK417" s="76"/>
      <c r="BL417" s="76"/>
      <c r="BM417" s="76"/>
      <c r="BN417" s="76"/>
      <c r="BO417" s="76"/>
      <c r="BP417" s="76"/>
      <c r="BQ417" s="76"/>
      <c r="BR417" s="76"/>
      <c r="BS417" s="76"/>
      <c r="BT417" s="76"/>
      <c r="BU417" s="76"/>
      <c r="BV417" s="76"/>
      <c r="BW417" s="76"/>
      <c r="BX417" s="76"/>
      <c r="BY417" s="76"/>
      <c r="BZ417" s="76"/>
      <c r="CA417" s="76"/>
      <c r="CB417" s="76"/>
      <c r="CC417" s="76"/>
      <c r="CD417" s="76"/>
    </row>
  </sheetData>
  <sheetProtection algorithmName="SHA-512" hashValue="1Fs6/wW9TLNbmDx38MdDSYQPE7Pc6vhoNaHCW0teknbZSCqKOxVxUWk8iX/w7zQ2pZuSM/kjALGQX8L6yu+VjA==" saltValue="HjtPR12AuVyI42DKb3T4vA==" spinCount="100000" sheet="1" objects="1" scenarios="1"/>
  <sortState xmlns:xlrd2="http://schemas.microsoft.com/office/spreadsheetml/2017/richdata2" ref="AG12:AG326">
    <sortCondition ref="AG12:AG326"/>
  </sortState>
  <dataConsolidate link="1"/>
  <mergeCells count="118">
    <mergeCell ref="J324:K324"/>
    <mergeCell ref="G10:G11"/>
    <mergeCell ref="T10:T11"/>
    <mergeCell ref="U10:U11"/>
    <mergeCell ref="F318:G318"/>
    <mergeCell ref="F319:G319"/>
    <mergeCell ref="F313:G313"/>
    <mergeCell ref="F314:G314"/>
    <mergeCell ref="F315:G315"/>
    <mergeCell ref="F316:G316"/>
    <mergeCell ref="F317:G317"/>
    <mergeCell ref="F308:G308"/>
    <mergeCell ref="F309:G309"/>
    <mergeCell ref="F310:G310"/>
    <mergeCell ref="F311:G311"/>
    <mergeCell ref="F312:G312"/>
    <mergeCell ref="F303:G303"/>
    <mergeCell ref="F304:G304"/>
    <mergeCell ref="F305:G305"/>
    <mergeCell ref="F306:G306"/>
    <mergeCell ref="F307:G307"/>
    <mergeCell ref="F298:G298"/>
    <mergeCell ref="F299:G299"/>
    <mergeCell ref="F300:G300"/>
    <mergeCell ref="F301:G301"/>
    <mergeCell ref="F302:G302"/>
    <mergeCell ref="F293:G293"/>
    <mergeCell ref="F294:G294"/>
    <mergeCell ref="F295:G295"/>
    <mergeCell ref="F296:G296"/>
    <mergeCell ref="F297:G297"/>
    <mergeCell ref="F288:G288"/>
    <mergeCell ref="F289:G289"/>
    <mergeCell ref="F290:G290"/>
    <mergeCell ref="F291:G291"/>
    <mergeCell ref="F292:G292"/>
    <mergeCell ref="F283:G283"/>
    <mergeCell ref="F284:G284"/>
    <mergeCell ref="F285:G285"/>
    <mergeCell ref="F286:G286"/>
    <mergeCell ref="F287:G287"/>
    <mergeCell ref="F278:G278"/>
    <mergeCell ref="F279:G279"/>
    <mergeCell ref="F280:G280"/>
    <mergeCell ref="F281:G281"/>
    <mergeCell ref="F282:G282"/>
    <mergeCell ref="F274:G274"/>
    <mergeCell ref="F275:G275"/>
    <mergeCell ref="F276:G276"/>
    <mergeCell ref="F277:G277"/>
    <mergeCell ref="F268:G268"/>
    <mergeCell ref="F269:G269"/>
    <mergeCell ref="F270:G270"/>
    <mergeCell ref="F271:G271"/>
    <mergeCell ref="F272:G272"/>
    <mergeCell ref="F260:G260"/>
    <mergeCell ref="F261:G261"/>
    <mergeCell ref="F262:G262"/>
    <mergeCell ref="F273:G273"/>
    <mergeCell ref="F265:G265"/>
    <mergeCell ref="F266:G266"/>
    <mergeCell ref="F267:G267"/>
    <mergeCell ref="F258:G258"/>
    <mergeCell ref="F238:G238"/>
    <mergeCell ref="F247:G247"/>
    <mergeCell ref="F259:G259"/>
    <mergeCell ref="F263:G263"/>
    <mergeCell ref="F264:G264"/>
    <mergeCell ref="F245:G245"/>
    <mergeCell ref="F246:G246"/>
    <mergeCell ref="A326:W326"/>
    <mergeCell ref="S14:T14"/>
    <mergeCell ref="S218:T218"/>
    <mergeCell ref="B13:H14"/>
    <mergeCell ref="B217:H218"/>
    <mergeCell ref="F220:G220"/>
    <mergeCell ref="F219:G219"/>
    <mergeCell ref="F229:G229"/>
    <mergeCell ref="F225:G225"/>
    <mergeCell ref="F224:G224"/>
    <mergeCell ref="F223:G223"/>
    <mergeCell ref="F221:G221"/>
    <mergeCell ref="F230:G230"/>
    <mergeCell ref="F231:G231"/>
    <mergeCell ref="F232:G232"/>
    <mergeCell ref="F226:G226"/>
    <mergeCell ref="F227:G227"/>
    <mergeCell ref="F228:G228"/>
    <mergeCell ref="F243:G243"/>
    <mergeCell ref="F244:G244"/>
    <mergeCell ref="F222:G222"/>
    <mergeCell ref="F233:G233"/>
    <mergeCell ref="F234:G234"/>
    <mergeCell ref="F235:G235"/>
    <mergeCell ref="K8:K9"/>
    <mergeCell ref="H322:I322"/>
    <mergeCell ref="J322:K322"/>
    <mergeCell ref="H323:I323"/>
    <mergeCell ref="J323:K323"/>
    <mergeCell ref="H324:I324"/>
    <mergeCell ref="H10:H11"/>
    <mergeCell ref="F10:F11"/>
    <mergeCell ref="F236:G236"/>
    <mergeCell ref="F237:G237"/>
    <mergeCell ref="F239:G239"/>
    <mergeCell ref="F240:G240"/>
    <mergeCell ref="F241:G241"/>
    <mergeCell ref="F242:G242"/>
    <mergeCell ref="F253:G253"/>
    <mergeCell ref="F254:G254"/>
    <mergeCell ref="F255:G255"/>
    <mergeCell ref="F256:G256"/>
    <mergeCell ref="F257:G257"/>
    <mergeCell ref="F248:G248"/>
    <mergeCell ref="F249:G249"/>
    <mergeCell ref="F250:G250"/>
    <mergeCell ref="F251:G251"/>
    <mergeCell ref="F252:G252"/>
  </mergeCells>
  <phoneticPr fontId="60" type="noConversion"/>
  <conditionalFormatting sqref="U220:U225 U229:U319 U16:U92 U94:U215">
    <cfRule type="beginsWith" dxfId="165" priority="464" operator="beginsWith" text="Check">
      <formula>LEFT(U16,LEN("Check"))="Check"</formula>
    </cfRule>
    <cfRule type="beginsWith" dxfId="164" priority="649" operator="beginsWith" text="Enter">
      <formula>LEFT(U16,LEN("Enter"))="Enter"</formula>
    </cfRule>
  </conditionalFormatting>
  <conditionalFormatting sqref="O219">
    <cfRule type="expression" dxfId="163" priority="718" stopIfTrue="1">
      <formula>#REF!="M"</formula>
    </cfRule>
  </conditionalFormatting>
  <conditionalFormatting sqref="AR12 AR220:AR225 AR229:AR323 AR99:AR215">
    <cfRule type="containsText" dxfId="162" priority="312" operator="containsText" text="SEELS">
      <formula>NOT(ISERROR(SEARCH("SEELS",AR12)))</formula>
    </cfRule>
  </conditionalFormatting>
  <conditionalFormatting sqref="AR16 AR91:AR92">
    <cfRule type="containsText" dxfId="161" priority="309" operator="containsText" text="SEELS">
      <formula>NOT(ISERROR(SEARCH("SEELS",AR16)))</formula>
    </cfRule>
  </conditionalFormatting>
  <conditionalFormatting sqref="U6">
    <cfRule type="containsText" dxfId="160" priority="285" operator="containsText" text="non">
      <formula>NOT(ISERROR(SEARCH("non",U6)))</formula>
    </cfRule>
    <cfRule type="containsText" dxfId="159" priority="286" operator="containsText" text="Compliant">
      <formula>NOT(ISERROR(SEARCH("Compliant",U6)))</formula>
    </cfRule>
    <cfRule type="containsText" dxfId="158" priority="287" operator="containsText" text="Please">
      <formula>NOT(ISERROR(SEARCH("Please",U6)))</formula>
    </cfRule>
    <cfRule type="containsText" dxfId="157" priority="288" operator="containsText" text="Enter">
      <formula>NOT(ISERROR(SEARCH("Enter",U6)))</formula>
    </cfRule>
    <cfRule type="beginsWith" dxfId="156" priority="289" operator="beginsWith" text="Complete">
      <formula>LEFT(U6,LEN("Complete"))="Complete"</formula>
    </cfRule>
    <cfRule type="beginsWith" dxfId="155" priority="290" operator="beginsWith" text="Check">
      <formula>LEFT(U6,LEN("Check"))="Check"</formula>
    </cfRule>
    <cfRule type="containsText" dxfId="154" priority="291" operator="containsText" text="Client additional only">
      <formula>NOT(ISERROR(SEARCH("Client additional only",U6)))</formula>
    </cfRule>
    <cfRule type="containsText" dxfId="153" priority="292" operator="containsText" text="Non-Compliant">
      <formula>NOT(ISERROR(SEARCH("Non-Compliant",U6)))</formula>
    </cfRule>
    <cfRule type="containsText" dxfId="152" priority="293" operator="containsText" text="Compliant with client additional">
      <formula>NOT(ISERROR(SEARCH("Compliant with client additional",U6)))</formula>
    </cfRule>
  </conditionalFormatting>
  <conditionalFormatting sqref="G216 I216:I225 I229:I310 I312:I319">
    <cfRule type="expression" dxfId="151" priority="734" stopIfTrue="1">
      <formula>#REF!="Check Work Type"</formula>
    </cfRule>
  </conditionalFormatting>
  <conditionalFormatting sqref="O15">
    <cfRule type="expression" dxfId="150" priority="271" stopIfTrue="1">
      <formula>#REF!="M"</formula>
    </cfRule>
  </conditionalFormatting>
  <conditionalFormatting sqref="AR93:AR98">
    <cfRule type="containsText" dxfId="149" priority="160" operator="containsText" text="SEELS">
      <formula>NOT(ISERROR(SEARCH("SEELS",AR93)))</formula>
    </cfRule>
  </conditionalFormatting>
  <conditionalFormatting sqref="U7:U11">
    <cfRule type="containsText" dxfId="148" priority="30" operator="containsText" text="check">
      <formula>NOT(ISERROR(SEARCH("check",U7)))</formula>
    </cfRule>
    <cfRule type="containsText" dxfId="147" priority="129" operator="containsText" text="Input">
      <formula>NOT(ISERROR(SEARCH("Input",U7)))</formula>
    </cfRule>
    <cfRule type="containsText" dxfId="146" priority="130" operator="containsText" text="Work">
      <formula>NOT(ISERROR(SEARCH("Work",U7)))</formula>
    </cfRule>
    <cfRule type="containsText" dxfId="145" priority="131" operator="containsText" text="Non">
      <formula>NOT(ISERROR(SEARCH("Non",U7)))</formula>
    </cfRule>
  </conditionalFormatting>
  <conditionalFormatting sqref="B220:B319 K12 B320:D320 B323:D323 C321:D322 J324">
    <cfRule type="expression" dxfId="144" priority="60" stopIfTrue="1">
      <formula>#REF!="Check Work Type"</formula>
    </cfRule>
  </conditionalFormatting>
  <conditionalFormatting sqref="L220:M220 M229:M310 M312:M319 M221:M225 L221:L319 G16:G92 J16:K92 J94:K215 G94:G215">
    <cfRule type="expression" dxfId="143" priority="776" stopIfTrue="1">
      <formula>$U16="Check Work Type"</formula>
    </cfRule>
  </conditionalFormatting>
  <conditionalFormatting sqref="U226:U228">
    <cfRule type="beginsWith" dxfId="142" priority="40" operator="beginsWith" text="Check">
      <formula>LEFT(U226,LEN("Check"))="Check"</formula>
    </cfRule>
    <cfRule type="beginsWith" dxfId="141" priority="41" operator="beginsWith" text="Enter">
      <formula>LEFT(U226,LEN("Enter"))="Enter"</formula>
    </cfRule>
  </conditionalFormatting>
  <conditionalFormatting sqref="AR226:AR228">
    <cfRule type="containsText" dxfId="140" priority="39" operator="containsText" text="SEELS">
      <formula>NOT(ISERROR(SEARCH("SEELS",AR226)))</formula>
    </cfRule>
  </conditionalFormatting>
  <conditionalFormatting sqref="I226:I228">
    <cfRule type="expression" dxfId="139" priority="42" stopIfTrue="1">
      <formula>#REF!="Check Work Type"</formula>
    </cfRule>
  </conditionalFormatting>
  <conditionalFormatting sqref="M226:M228">
    <cfRule type="expression" dxfId="138" priority="43" stopIfTrue="1">
      <formula>$U226="Check Work Type"</formula>
    </cfRule>
  </conditionalFormatting>
  <conditionalFormatting sqref="I311">
    <cfRule type="expression" dxfId="137" priority="33" stopIfTrue="1">
      <formula>#REF!="Check Work Type"</formula>
    </cfRule>
  </conditionalFormatting>
  <conditionalFormatting sqref="M311">
    <cfRule type="expression" dxfId="136" priority="34" stopIfTrue="1">
      <formula>$U311="Check Work Type"</formula>
    </cfRule>
  </conditionalFormatting>
  <conditionalFormatting sqref="G320:U321 L322:U323">
    <cfRule type="expression" dxfId="135" priority="794" stopIfTrue="1">
      <formula>#REF!="Check Work Type"</formula>
    </cfRule>
  </conditionalFormatting>
  <conditionalFormatting sqref="B9:E9 L9 N9">
    <cfRule type="expression" dxfId="134" priority="796" stopIfTrue="1">
      <formula>#REF!="Check Work Type"</formula>
    </cfRule>
  </conditionalFormatting>
  <conditionalFormatting sqref="E220:E319">
    <cfRule type="expression" dxfId="133" priority="24" stopIfTrue="1">
      <formula>#REF!="Check Work Type"</formula>
    </cfRule>
  </conditionalFormatting>
  <conditionalFormatting sqref="O9">
    <cfRule type="expression" dxfId="132" priority="23" stopIfTrue="1">
      <formula>#REF!="Check Work Type"</formula>
    </cfRule>
  </conditionalFormatting>
  <conditionalFormatting sqref="P9">
    <cfRule type="expression" dxfId="131" priority="22" stopIfTrue="1">
      <formula>#REF!="Check Work Type"</formula>
    </cfRule>
  </conditionalFormatting>
  <conditionalFormatting sqref="N10">
    <cfRule type="cellIs" priority="19" stopIfTrue="1" operator="equal">
      <formula>""</formula>
    </cfRule>
    <cfRule type="cellIs" dxfId="130" priority="20" operator="greaterThan">
      <formula>0.58</formula>
    </cfRule>
  </conditionalFormatting>
  <conditionalFormatting sqref="J323:K323">
    <cfRule type="containsText" dxfId="129" priority="18" operator="containsText" text="Savings Greater than">
      <formula>NOT(ISERROR(SEARCH("Savings Greater than",J323)))</formula>
    </cfRule>
  </conditionalFormatting>
  <conditionalFormatting sqref="J323:K323">
    <cfRule type="containsText" dxfId="128" priority="17" operator="containsText" text="correct">
      <formula>NOT(ISERROR(SEARCH("correct",J323)))</formula>
    </cfRule>
  </conditionalFormatting>
  <conditionalFormatting sqref="AR17:AR18">
    <cfRule type="containsText" dxfId="127" priority="12" operator="containsText" text="SEELS">
      <formula>NOT(ISERROR(SEARCH("SEELS",AR17)))</formula>
    </cfRule>
  </conditionalFormatting>
  <conditionalFormatting sqref="AR19:AR24">
    <cfRule type="containsText" dxfId="126" priority="11" operator="containsText" text="SEELS">
      <formula>NOT(ISERROR(SEARCH("SEELS",AR19)))</formula>
    </cfRule>
  </conditionalFormatting>
  <conditionalFormatting sqref="AR90">
    <cfRule type="containsText" dxfId="125" priority="8" operator="containsText" text="SEELS">
      <formula>NOT(ISERROR(SEARCH("SEELS",AR90)))</formula>
    </cfRule>
  </conditionalFormatting>
  <conditionalFormatting sqref="AR25:AR89">
    <cfRule type="containsText" dxfId="124" priority="7" operator="containsText" text="SEELS">
      <formula>NOT(ISERROR(SEARCH("SEELS",AR25)))</formula>
    </cfRule>
  </conditionalFormatting>
  <conditionalFormatting sqref="U93">
    <cfRule type="beginsWith" dxfId="123" priority="1" operator="beginsWith" text="Check">
      <formula>LEFT(U93,LEN("Check"))="Check"</formula>
    </cfRule>
    <cfRule type="beginsWith" dxfId="122" priority="2" operator="beginsWith" text="Enter">
      <formula>LEFT(U93,LEN("Enter"))="Enter"</formula>
    </cfRule>
  </conditionalFormatting>
  <conditionalFormatting sqref="G93 J93:K93">
    <cfRule type="expression" dxfId="121" priority="3" stopIfTrue="1">
      <formula>$U93="Check Work Type"</formula>
    </cfRule>
  </conditionalFormatting>
  <dataValidations xWindow="431" yWindow="351" count="49">
    <dataValidation type="decimal" allowBlank="1" showInputMessage="1" showErrorMessage="1" sqref="I220:I323" xr:uid="{AB4F61A8-108C-4DC5-B572-5C430DE53F41}">
      <formula1>-50</formula1>
      <formula2>50</formula2>
    </dataValidation>
    <dataValidation allowBlank="1" showInputMessage="1" showErrorMessage="1" errorTitle="Invalid Entry" error="Please enter value as a number" promptTitle="GUIDANCE NOTE" prompt="Please descibe the decarbonisation measure that this technology will support." sqref="I220:I323" xr:uid="{B20546B6-4C54-429A-9BD8-1CEC75286F06}"/>
    <dataValidation allowBlank="1" showErrorMessage="1" prompt="Here tCO2 per annum savings includes non-traded + traded savings." sqref="T219 R219" xr:uid="{51056C47-2B97-4DE7-84FB-3E29322AE844}"/>
    <dataValidation type="decimal" operator="greaterThan" allowBlank="1" showInputMessage="1" showErrorMessage="1" errorTitle="Invalid Entry" error="Please enter value as a number" prompt="Please enter the total cost of this measure. To include all costs e.g design, equipment, installation, and contingency costs including VAT" sqref="N16" xr:uid="{86509421-1578-4B26-96DD-CB5843461B77}">
      <formula1>0</formula1>
    </dataValidation>
    <dataValidation operator="greaterThan" allowBlank="1" showErrorMessage="1" errorTitle="Invalid Entry" error="Please enter value as a number" sqref="O320:O323" xr:uid="{1AF6CB47-D1FA-42AA-9E73-EE6E74E2A9E8}"/>
    <dataValidation allowBlank="1" showInputMessage="1" showErrorMessage="1" prompt="Proposed kWhs consumption of new system, evidenced in supporting calculations." sqref="M220:M319" xr:uid="{106602CD-0CCA-4E8A-AE63-2A3F128ACBC0}"/>
    <dataValidation allowBlank="1" showInputMessage="1" showErrorMessage="1" promptTitle="Carbon Compliant Grant Value" prompt="This is the lower value between the maximum carbon compliant grant value and the marginal project value" sqref="M6:M7" xr:uid="{F4D6E293-7606-4238-BBA8-6039CBA44DDD}"/>
    <dataValidation allowBlank="1" showInputMessage="1" showErrorMessage="1" prompt="The maxium grant amount that would be compliant at £325/tnCO2eLT" sqref="Q11 Q7" xr:uid="{D4F59B7A-FB55-4D9E-891C-370039981278}"/>
    <dataValidation allowBlank="1" showInputMessage="1" showErrorMessage="1" promptTitle="Carbon Cost Threshold" prompt="This value must be below £325 per tonne of carbon saved over the project lifetime to be compliant. See guidance notes" sqref="T7" xr:uid="{49611266-490D-46CD-AC70-C73EBE7ECC63}"/>
    <dataValidation allowBlank="1" showErrorMessage="1" sqref="M320:M323 AB219:AC319" xr:uid="{1AF6D98B-F842-4CB7-95D7-2BD57A9CF589}"/>
    <dataValidation type="whole" operator="greaterThan" allowBlank="1" showInputMessage="1" showErrorMessage="1" prompt="Please input the total grant requested for this bid. This must be a whole number and a value lower than or equal to the total eligible grant." sqref="K7" xr:uid="{4539A728-7D8C-4784-9A04-8F17F5606993}">
      <formula1>0</formula1>
    </dataValidation>
    <dataValidation allowBlank="1" showInputMessage="1" showErrorMessage="1" prompt="tnCO2e per annum for direct emissions (fossil fuel)" sqref="R15" xr:uid="{B78C1BB5-8066-4377-B2FA-1366E652FC60}"/>
    <dataValidation allowBlank="1" showInputMessage="1" showErrorMessage="1" prompt="tnCO2e per annum for traded emissions (electricity)" sqref="T15" xr:uid="{497E4817-2F80-4F0D-9A86-5D0DA0E7FF5A}"/>
    <dataValidation type="date" operator="greaterThan" allowBlank="1" showInputMessage="1" showErrorMessage="1" sqref="C216:D216" xr:uid="{197AF63C-6116-4137-BF89-45400DC21110}">
      <formula1>44293</formula1>
    </dataValidation>
    <dataValidation allowBlank="1" showInputMessage="1" showErrorMessage="1" prompt="Total value including like for like costs" sqref="O12 O7" xr:uid="{D4C2C941-201D-4127-A058-AE3D6B8DE0FD}"/>
    <dataValidation type="decimal" operator="greaterThan" allowBlank="1" showInputMessage="1" showErrorMessage="1" sqref="J320:J321" xr:uid="{7537F38D-3F42-4D6B-B869-1209E8B0ABE1}">
      <formula1>1</formula1>
    </dataValidation>
    <dataValidation allowBlank="1" showErrorMessage="1" errorTitle="Invalid Entry" error="Please enter value as a number" sqref="I219:K219" xr:uid="{B0A4942F-3346-4951-86AE-67FA67597DE9}"/>
    <dataValidation type="decimal" operator="greaterThan" allowBlank="1" showInputMessage="1" showErrorMessage="1" sqref="L320:L323 K220:K321" xr:uid="{E47B9499-9264-4171-8DBE-0E50C84ED587}">
      <formula1>0</formula1>
    </dataValidation>
    <dataValidation type="decimal" operator="greaterThan" allowBlank="1" showInputMessage="1" showErrorMessage="1" prompt="Please input the bespoke carbon factor for your district heating accounting for direct carbon only. Electricity related carbon should be omitted. Please see guidance." sqref="B7" xr:uid="{C6133544-5116-41F2-A5E5-865736C23B83}">
      <formula1>0</formula1>
    </dataValidation>
    <dataValidation type="list" allowBlank="1" showInputMessage="1" showErrorMessage="1" sqref="F17:F215 F16" xr:uid="{D8EDF948-99CF-4DB1-83D2-409059980F3D}">
      <formula1>Project_type</formula1>
    </dataValidation>
    <dataValidation type="list" allowBlank="1" showInputMessage="1" showErrorMessage="1" sqref="H16:H215" xr:uid="{924713D0-8ECD-4C72-AC7E-91437300AD42}">
      <formula1>Energy_Types</formula1>
    </dataValidation>
    <dataValidation operator="greaterThan" allowBlank="1" showInputMessage="1" showErrorMessage="1" sqref="K8" xr:uid="{BC78B1B7-5C45-4601-8DA5-54E4D904B5F5}"/>
    <dataValidation allowBlank="1" showInputMessage="1" showErrorMessage="1" prompt="Low Carbon heating worktypes are inputted in Step3.2" sqref="B220:B319" xr:uid="{C7423780-C232-4F68-A066-15B5CFC7AC5E}"/>
    <dataValidation allowBlank="1" showInputMessage="1" showErrorMessage="1" promptTitle="Carbon Cost Threshold" prompt="This is the maximum cost per tonne of non-traded carbon savings over the project's lifetime. See guidance notes" sqref="F7" xr:uid="{936EDEE0-78E7-4691-950A-BF097346E9FC}"/>
    <dataValidation allowBlank="1" showInputMessage="1" showErrorMessage="1" prompt="Annual savings" sqref="N7" xr:uid="{CDDD93F3-57D5-4F55-A41D-9A679BC2B10F}"/>
    <dataValidation type="list" allowBlank="1" showInputMessage="1" showErrorMessage="1" sqref="J220:J319" xr:uid="{3D8DCDD1-43FB-4789-B9BE-89A9777CDA46}">
      <formula1>"Electricity, Bespoke, Wood Pellets, Wood Chips"</formula1>
    </dataValidation>
    <dataValidation type="date" operator="greaterThan" allowBlank="1" showInputMessage="1" showErrorMessage="1" sqref="C220:D319 C16:D215" xr:uid="{7CEE9F54-C7E9-41C4-97BC-CBEE5D07DF8F}">
      <formula1>44501</formula1>
    </dataValidation>
    <dataValidation type="decimal" operator="greaterThan" allowBlank="1" showInputMessage="1" showErrorMessage="1" prompt="kWhs of the fossil fuel to be displaced. Fuel displaced should not exceed the final fuel consumption after the energy efficiency measures have been included._x000a_" sqref="L220:L319" xr:uid="{A8C90653-AE7A-4B43-9426-219077950F14}">
      <formula1>0</formula1>
    </dataValidation>
    <dataValidation type="list" allowBlank="1" showInputMessage="1" showErrorMessage="1" sqref="H220:H319" xr:uid="{9AAEE66E-2C65-4C7C-8F31-A2B057DD9C1B}">
      <formula1>$AJ$329:$AP$329</formula1>
    </dataValidation>
    <dataValidation allowBlank="1" showInputMessage="1" showErrorMessage="1" prompt="Sum of project values for efficiency measures and low carbon heating excluding client contribution of 15%." sqref="AC8:AC11" xr:uid="{1063F598-1934-4CAE-9ACC-41AECE7C1518}"/>
    <dataValidation allowBlank="1" showInputMessage="1" showErrorMessage="1" prompt="Value of client contribution to meet criteria for contribution to be at least 12% of project value." sqref="S10" xr:uid="{78F58B40-B364-418C-9A25-813A42B60FF2}"/>
    <dataValidation type="decimal" operator="greaterThan" allowBlank="1" showInputMessage="1" showErrorMessage="1" prompt="Site life must be included. The site life is the project remaining lifetime of the site. If the site life is &lt; PF or lifetime for any measure included this will reduce the lifetime carbon savings." sqref="C7" xr:uid="{62F03363-2673-451C-9D01-B527268C019C}">
      <formula1>0</formula1>
    </dataValidation>
    <dataValidation allowBlank="1" showInputMessage="1" showErrorMessage="1" prompt="Energy Efficiency Project Value + Low Carbon Project Value - Like for Like Replacement Costs" sqref="F10:F11" xr:uid="{82A4B3CF-19C0-43EF-BC21-8C8C545A3E0E}"/>
    <dataValidation allowBlank="1" showInputMessage="1" showErrorMessage="1" prompt="Like for Like Replacement Costs Percentage of Total Project Value. If this is less than 12%, the contribution will be raised to this minumum threshold. " sqref="G10:G11" xr:uid="{1ADC5C67-29AF-4552-9F7E-EC6524AB89B0}"/>
    <dataValidation allowBlank="1" showInputMessage="1" showErrorMessage="1" prompt="The eligible, carbon compliant grant is first allocated to the low carbon heating measures, any remaining grant value is allocated to the energy efficiency measures. " sqref="M9:M11" xr:uid="{CA30D537-D619-4D39-85C3-8421869031D9}"/>
    <dataValidation allowBlank="1" showInputMessage="1" showErrorMessage="1" prompt="The maximum proportion of the grant value that can be claimed for energy efficiency measures is 58%. The cells here calculate the eligible amount of efficiency measures that can be supported through the grant." sqref="O9:O11" xr:uid="{158220F9-45B8-440D-A569-4516E95E42FB}"/>
    <dataValidation allowBlank="1" showInputMessage="1" showErrorMessage="1" prompt="Client Contribution as a percentage of total project costs, which must be at least 12%." sqref="U10:U11" xr:uid="{95E96BE7-AF58-4F3C-B1C2-3D83F1A991F4}"/>
    <dataValidation allowBlank="1" showInputMessage="1" showErrorMessage="1" promptTitle="Client Contribution" prompt="The Mandatory Client Contribution is the difference between the total eligible grant  requested and the total project costs. " sqref="T10:T11" xr:uid="{2EED7170-AA65-46DC-825A-F5B6F2AE8F83}"/>
    <dataValidation operator="greaterThan" allowBlank="1" showInputMessage="1" showErrorMessage="1" prompt="Funding route is set in Step 1 Project Introduction, please ensure these questions are filled in correctly." sqref="D7" xr:uid="{DF5184C9-855F-4939-AE81-7018A8EE033E}"/>
    <dataValidation allowBlank="1" showInputMessage="1" showErrorMessage="1" prompt="If the amount of energy saved across all buildings (from both efficiency and low carbon heating measures) is greater than the current usage across all buildings, then the project has not been sequenced correctly and energy values should be reviewed. " sqref="U7" xr:uid="{1C25DA1D-52BB-4538-96E6-C0324921415F}"/>
    <dataValidation allowBlank="1" showInputMessage="1" showErrorMessage="1" prompt="The grant value allocated to the energy efficiency measures can be no greater than 58%." sqref="N9:N11" xr:uid="{823D7DDB-3A3C-4F77-9A72-7EFA9E3E78A7}"/>
    <dataValidation allowBlank="1" showInputMessage="1" showErrorMessage="1" prompt="The sequencing check calculates whther the energy savings are phased correctly. An error message will be shown if the savings from the measures proposed exceed the site usage. Please see the Guidance tab for further information." sqref="J322:K323 F321" xr:uid="{065BF6D2-8331-4BF0-85CD-A61926419A6A}"/>
    <dataValidation allowBlank="1" showInputMessage="1" showErrorMessage="1" promptTitle="Manatory Contribution" prompt="The mandatory contribution must now be a minimum of 12% of total project costs (including energy efficiency and enabling works). This 12% includes the like-for-like costs of replacing the existing fossil fule heating system. " sqref="G7" xr:uid="{178377E6-D039-4D04-AF33-5D72C478991F}"/>
    <dataValidation allowBlank="1" showInputMessage="1" showErrorMessage="1" promptTitle="Maximum Grant for EE Measures" prompt="To sharpen the scheme's focus on heat decarbonisation, there is a maximum proportion of the grant that can be claimed for energy efficiency measures of 58% within each application. " sqref="H7" xr:uid="{F089754E-0895-4FD2-AF65-AA2B9F483DD8}"/>
    <dataValidation type="list" allowBlank="1" showInputMessage="1" showErrorMessage="1" prompt="For each building, please place all fabric improvements, energy efficiency and enabling measures on separate rows." sqref="E16:E215" xr:uid="{1CE622E4-FE72-4A03-ABA2-53DA01E316F3}">
      <formula1>Support_Tool_Building_List</formula1>
    </dataValidation>
    <dataValidation allowBlank="1" showInputMessage="1" showErrorMessage="1" promptTitle="Like for Like Replacement Costs" prompt="This value is the sum of like-for-like replacement costs inputted in Step 3.2" sqref="D11" xr:uid="{CF151F99-E2AB-46AD-984F-204B8BA8FDD5}"/>
    <dataValidation allowBlank="1" showInputMessage="1" showErrorMessage="1" promptTitle="Eligible Grant Value" prompt="This is the calculated compliant grant value based on the Phase 3b criteria. " sqref="L6:L7" xr:uid="{FBE3357F-F002-458D-B6BB-BDAE9E13EB3C}"/>
    <dataValidation allowBlank="1" showInputMessage="1" showErrorMessage="1" prompt="Total Marginal Project Value for efficiency measures and low carbon heating. If the like for like percentage is less than 12% of the Project Value, the contribution will be raised to this minumum threshold. " sqref="H9:H11" xr:uid="{BBA91AA2-96F6-4E58-8CAC-64CA079C1313}"/>
    <dataValidation type="list" allowBlank="1" showInputMessage="1" showErrorMessage="1" sqref="G16:G215" xr:uid="{CCCF7651-825C-4691-8FF5-B855F1080E4A}">
      <formula1>INDIRECT(AC16)</formula1>
    </dataValidation>
  </dataValidations>
  <hyperlinks>
    <hyperlink ref="J324" location="Guidance!C81" display="Link to Guidance Tab" xr:uid="{57467E80-C6F9-44B4-9B83-C74062225FE6}"/>
  </hyperlinks>
  <pageMargins left="0.23622047244094491" right="0.23622047244094491" top="0.35433070866141736" bottom="0.35433070866141736" header="0.31496062992125984" footer="0.31496062992125984"/>
  <pageSetup paperSize="8" scale="53" fitToHeight="0" orientation="landscape" r:id="rId1"/>
  <customProperties>
    <customPr name="GUID" r:id="rId2"/>
  </customProperties>
  <drawing r:id="rId3"/>
  <legacyDrawing r:id="rId4"/>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35b6a7de-9e1a-4b3d-8e58-e2a3da2946eb" xsi:nil="true"/>
    <lcf76f155ced4ddcb4097134ff3c332f xmlns="8db9bdd8-629b-441c-9eb6-e46a2e9dae03">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F0A13E7C1E30204BB133EAE7FAFD52CA" ma:contentTypeVersion="15" ma:contentTypeDescription="Create a new document." ma:contentTypeScope="" ma:versionID="45437605ca975eef1e8743c62f181ccf">
  <xsd:schema xmlns:xsd="http://www.w3.org/2001/XMLSchema" xmlns:xs="http://www.w3.org/2001/XMLSchema" xmlns:p="http://schemas.microsoft.com/office/2006/metadata/properties" xmlns:ns2="8db9bdd8-629b-441c-9eb6-e46a2e9dae03" xmlns:ns3="96adaec6-6188-43bf-aec5-291c802dcb1b" xmlns:ns4="35b6a7de-9e1a-4b3d-8e58-e2a3da2946eb" targetNamespace="http://schemas.microsoft.com/office/2006/metadata/properties" ma:root="true" ma:fieldsID="a6c8ea1d254cd2f3b6865d2d0b814ff2" ns2:_="" ns3:_="" ns4:_="">
    <xsd:import namespace="8db9bdd8-629b-441c-9eb6-e46a2e9dae03"/>
    <xsd:import namespace="96adaec6-6188-43bf-aec5-291c802dcb1b"/>
    <xsd:import namespace="35b6a7de-9e1a-4b3d-8e58-e2a3da2946eb"/>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OCR" minOccurs="0"/>
                <xsd:element ref="ns2:MediaServiceGenerationTime" minOccurs="0"/>
                <xsd:element ref="ns2:MediaServiceEventHashCode" minOccurs="0"/>
                <xsd:element ref="ns2:MediaServiceAutoKeyPoints" minOccurs="0"/>
                <xsd:element ref="ns2:MediaServiceKeyPoints" minOccurs="0"/>
                <xsd:element ref="ns3:SharedWithUsers" minOccurs="0"/>
                <xsd:element ref="ns3:SharedWithDetails" minOccurs="0"/>
                <xsd:element ref="ns2:MediaLengthInSeconds" minOccurs="0"/>
                <xsd:element ref="ns2:lcf76f155ced4ddcb4097134ff3c332f" minOccurs="0"/>
                <xsd:element ref="ns4: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db9bdd8-629b-441c-9eb6-e46a2e9dae0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AutoKeyPoints" ma:index="14" nillable="true" ma:displayName="MediaServiceAutoKeyPoints" ma:hidden="true" ma:internalName="MediaServiceAutoKeyPoints" ma:readOnly="true">
      <xsd:simpleType>
        <xsd:restriction base="dms:Note"/>
      </xsd:simpleType>
    </xsd:element>
    <xsd:element name="MediaServiceKeyPoints" ma:index="15" nillable="true" ma:displayName="KeyPoints" ma:internalName="MediaServiceKeyPoints" ma:readOnly="true">
      <xsd:simpleType>
        <xsd:restriction base="dms:Note">
          <xsd:maxLength value="255"/>
        </xsd:restriction>
      </xsd:simpleType>
    </xsd:element>
    <xsd:element name="MediaLengthInSeconds" ma:index="18" nillable="true" ma:displayName="Length (seconds)" ma:internalName="MediaLengthInSeconds" ma:readOnly="true">
      <xsd:simpleType>
        <xsd:restriction base="dms:Unknown"/>
      </xsd:simpleType>
    </xsd:element>
    <xsd:element name="lcf76f155ced4ddcb4097134ff3c332f" ma:index="20" nillable="true" ma:taxonomy="true" ma:internalName="lcf76f155ced4ddcb4097134ff3c332f" ma:taxonomyFieldName="MediaServiceImageTags" ma:displayName="Image Tags" ma:readOnly="false" ma:fieldId="{5cf76f15-5ced-4ddc-b409-7134ff3c332f}" ma:taxonomyMulti="true" ma:sspId="f7408edb-d5a2-42de-bdcd-94a07c4505a8"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96adaec6-6188-43bf-aec5-291c802dcb1b"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35b6a7de-9e1a-4b3d-8e58-e2a3da2946eb" elementFormDefault="qualified">
    <xsd:import namespace="http://schemas.microsoft.com/office/2006/documentManagement/types"/>
    <xsd:import namespace="http://schemas.microsoft.com/office/infopath/2007/PartnerControls"/>
    <xsd:element name="TaxCatchAll" ma:index="21" nillable="true" ma:displayName="Taxonomy Catch All Column" ma:hidden="true" ma:list="{9f097f90-d0c6-418f-9a4f-3aeff3717b8c}" ma:internalName="TaxCatchAll" ma:showField="CatchAllData" ma:web="35b6a7de-9e1a-4b3d-8e58-e2a3da2946eb">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A8350EA-DC07-4ABB-A7E7-C8D68E4E710D}">
  <ds:schemaRefs>
    <ds:schemaRef ds:uri="http://purl.org/dc/terms/"/>
    <ds:schemaRef ds:uri="http://schemas.openxmlformats.org/package/2006/metadata/core-properties"/>
    <ds:schemaRef ds:uri="http://schemas.microsoft.com/office/2006/metadata/properties"/>
    <ds:schemaRef ds:uri="http://www.w3.org/XML/1998/namespace"/>
    <ds:schemaRef ds:uri="96adaec6-6188-43bf-aec5-291c802dcb1b"/>
    <ds:schemaRef ds:uri="http://purl.org/dc/dcmitype/"/>
    <ds:schemaRef ds:uri="35b6a7de-9e1a-4b3d-8e58-e2a3da2946eb"/>
    <ds:schemaRef ds:uri="http://purl.org/dc/elements/1.1/"/>
    <ds:schemaRef ds:uri="http://schemas.microsoft.com/office/2006/documentManagement/types"/>
    <ds:schemaRef ds:uri="http://schemas.microsoft.com/office/infopath/2007/PartnerControls"/>
    <ds:schemaRef ds:uri="8db9bdd8-629b-441c-9eb6-e46a2e9dae03"/>
  </ds:schemaRefs>
</ds:datastoreItem>
</file>

<file path=customXml/itemProps2.xml><?xml version="1.0" encoding="utf-8"?>
<ds:datastoreItem xmlns:ds="http://schemas.openxmlformats.org/officeDocument/2006/customXml" ds:itemID="{15E6F226-728E-48B5-8BE7-12BD70DF11E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db9bdd8-629b-441c-9eb6-e46a2e9dae03"/>
    <ds:schemaRef ds:uri="96adaec6-6188-43bf-aec5-291c802dcb1b"/>
    <ds:schemaRef ds:uri="35b6a7de-9e1a-4b3d-8e58-e2a3da2946e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84E9373-7E84-450C-94B4-3BF7259A5F25}">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19</vt:i4>
      </vt:variant>
      <vt:variant>
        <vt:lpstr>Named Ranges</vt:lpstr>
      </vt:variant>
      <vt:variant>
        <vt:i4>38</vt:i4>
      </vt:variant>
    </vt:vector>
  </HeadingPairs>
  <TitlesOfParts>
    <vt:vector size="57" baseType="lpstr">
      <vt:lpstr>Guidance</vt:lpstr>
      <vt:lpstr>Step 1 Introduction</vt:lpstr>
      <vt:lpstr>Step 2.1 Existing Heating</vt:lpstr>
      <vt:lpstr>Step 2.2 Project Design</vt:lpstr>
      <vt:lpstr>Step 3.1 Site Details</vt:lpstr>
      <vt:lpstr>Backing Sheet - Buildings</vt:lpstr>
      <vt:lpstr>Step 3.2 Heating System</vt:lpstr>
      <vt:lpstr>Step 4 Support Tool</vt:lpstr>
      <vt:lpstr>Step 5 Project Governance</vt:lpstr>
      <vt:lpstr>Step 6 Submit Application</vt:lpstr>
      <vt:lpstr>PETREAD</vt:lpstr>
      <vt:lpstr>Extra look-up</vt:lpstr>
      <vt:lpstr>Eligible Technologies</vt:lpstr>
      <vt:lpstr>Terms of Use</vt:lpstr>
      <vt:lpstr>QC Check</vt:lpstr>
      <vt:lpstr>Assessment Form</vt:lpstr>
      <vt:lpstr>CR Assessment</vt:lpstr>
      <vt:lpstr>Data Outputs</vt:lpstr>
      <vt:lpstr>Revision History</vt:lpstr>
      <vt:lpstr>BMS</vt:lpstr>
      <vt:lpstr>Cooling</vt:lpstr>
      <vt:lpstr>EfW</vt:lpstr>
      <vt:lpstr>Energy_Types</vt:lpstr>
      <vt:lpstr>Heating</vt:lpstr>
      <vt:lpstr>Hot_water</vt:lpstr>
      <vt:lpstr>Industrial_Equipment</vt:lpstr>
      <vt:lpstr>Insulation_building_fabric</vt:lpstr>
      <vt:lpstr>Insulation_draught_proofing</vt:lpstr>
      <vt:lpstr>Insulation_other</vt:lpstr>
      <vt:lpstr>Insulation_pipework</vt:lpstr>
      <vt:lpstr>LEDs</vt:lpstr>
      <vt:lpstr>Lighting_controls</vt:lpstr>
      <vt:lpstr>Motor_controls</vt:lpstr>
      <vt:lpstr>Motor_replacement</vt:lpstr>
      <vt:lpstr>'Assessment Form'!Print_Area</vt:lpstr>
      <vt:lpstr>'CR Assessment'!Print_Area</vt:lpstr>
      <vt:lpstr>'Eligible Technologies'!Print_Area</vt:lpstr>
      <vt:lpstr>Guidance!Print_Area</vt:lpstr>
      <vt:lpstr>'QC Check'!Print_Area</vt:lpstr>
      <vt:lpstr>'Revision History'!Print_Area</vt:lpstr>
      <vt:lpstr>'Step 1 Introduction'!Print_Area</vt:lpstr>
      <vt:lpstr>'Step 2.1 Existing Heating'!Print_Area</vt:lpstr>
      <vt:lpstr>'Step 2.2 Project Design'!Print_Area</vt:lpstr>
      <vt:lpstr>'Step 3.1 Site Details'!Print_Area</vt:lpstr>
      <vt:lpstr>'Step 4 Support Tool'!Print_Area</vt:lpstr>
      <vt:lpstr>'Step 5 Project Governance'!Print_Area</vt:lpstr>
      <vt:lpstr>'Step 6 Submit Application'!Print_Area</vt:lpstr>
      <vt:lpstr>'Terms of Use'!Print_Area</vt:lpstr>
      <vt:lpstr>Project_type</vt:lpstr>
      <vt:lpstr>Renewables</vt:lpstr>
      <vt:lpstr>Salix_Decarbonisation_Fund</vt:lpstr>
      <vt:lpstr>Guidance!Salix_Grant</vt:lpstr>
      <vt:lpstr>Salix_Grant</vt:lpstr>
      <vt:lpstr>Time_switches</vt:lpstr>
      <vt:lpstr>Transformers</vt:lpstr>
      <vt:lpstr>Ventilation</vt:lpstr>
      <vt:lpstr>'Eligible Technologies'!Work_Types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Brads</dc:creator>
  <cp:keywords/>
  <dc:description/>
  <cp:lastModifiedBy>Seema_Chandel</cp:lastModifiedBy>
  <cp:revision/>
  <dcterms:created xsi:type="dcterms:W3CDTF">2008-09-24T10:06:48Z</dcterms:created>
  <dcterms:modified xsi:type="dcterms:W3CDTF">2023-02-28T14:41:34Z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0x010100F0A13E7C1E30204BB133EAE7FAFD52CA</vt:lpwstr>
  </property>
  <property fmtid="{D5CDD505-2E9C-101B-9397-08002B2CF9AE}" pid="3" name="MediaServiceImageTags">
    <vt:lpwstr/>
  </property>
</Properties>
</file>